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255" yWindow="720" windowWidth="17880" windowHeight="8955" tabRatio="617" firstSheet="1" activeTab="1"/>
  </bookViews>
  <sheets>
    <sheet name="Program use" sheetId="16" state="hidden" r:id="rId1"/>
    <sheet name="DDGS Calculator" sheetId="30266" r:id="rId2"/>
    <sheet name="Nutrients" sheetId="30248" state="hidden" r:id="rId3"/>
    <sheet name="GF diets" sheetId="30247" state="hidden" r:id="rId4"/>
    <sheet name="GF diets2" sheetId="30267" state="hidden" r:id="rId5"/>
    <sheet name="GF dietsf" sheetId="30268" state="hidden" r:id="rId6"/>
    <sheet name="GF diets2f" sheetId="30270" state="hidden" r:id="rId7"/>
    <sheet name="Grow-finish feed budget" sheetId="30257" state="hidden" r:id="rId8"/>
    <sheet name="Nursery diets" sheetId="30262" state="hidden" r:id="rId9"/>
    <sheet name="Sow diets" sheetId="30263" state="hidden" r:id="rId10"/>
  </sheets>
  <externalReferences>
    <externalReference r:id="rId11"/>
  </externalReferences>
  <definedNames>
    <definedName name="_xlnm._FilterDatabase" localSheetId="1" hidden="1">'DDGS Calculator'!$G$5:$H$7</definedName>
    <definedName name="_xlnm._FilterDatabase" localSheetId="3" hidden="1">'GF diets'!$A$8:$A$9</definedName>
    <definedName name="_xlnm._FilterDatabase" localSheetId="4" hidden="1">'GF diets2'!$A$8:$A$9</definedName>
    <definedName name="_xlnm._FilterDatabase" localSheetId="6" hidden="1">'GF diets2f'!$A$8:$A$9</definedName>
    <definedName name="_xlnm._FilterDatabase" localSheetId="5" hidden="1">'GF dietsf'!$A$8:$A$9</definedName>
    <definedName name="_xlnm._FilterDatabase" localSheetId="8" hidden="1">'Nursery diets'!$A$8:$A$9</definedName>
    <definedName name="_xlnm._FilterDatabase" localSheetId="9" hidden="1">'Sow diets'!$A$8:$A$9</definedName>
    <definedName name="Drug_costs_per_gram">'[1]Feed drugs'!$A$2:$J$19</definedName>
    <definedName name="Energy">'GF diets'!$A$3:$A$4</definedName>
    <definedName name="_xlnm.Print_Area" localSheetId="1">'DDGS Calculator'!$B$1:$J$101</definedName>
    <definedName name="_xlnm.Print_Area" localSheetId="3">'GF diets'!$A$2:$BL$241</definedName>
    <definedName name="_xlnm.Print_Area" localSheetId="4">'GF diets2'!$A$2:$BL$241</definedName>
    <definedName name="_xlnm.Print_Area" localSheetId="6">'GF diets2f'!$A$2:$BL$241</definedName>
    <definedName name="_xlnm.Print_Area" localSheetId="5">'GF dietsf'!$A$2:$BL$241</definedName>
    <definedName name="_xlnm.Print_Area" localSheetId="7">'Grow-finish feed budget'!$A$1:$P$32</definedName>
    <definedName name="_xlnm.Print_Area" localSheetId="8">'Nursery diets'!$A$2:$H$223</definedName>
    <definedName name="_xlnm.Print_Area" localSheetId="9">'Sow diets'!$A$2:$H$223</definedName>
    <definedName name="_xlnm.Print_Titles" localSheetId="3">'GF diets'!$A:$A</definedName>
    <definedName name="_xlnm.Print_Titles" localSheetId="4">'GF diets2'!$A:$A</definedName>
    <definedName name="_xlnm.Print_Titles" localSheetId="6">'GF diets2f'!$A:$A</definedName>
    <definedName name="_xlnm.Print_Titles" localSheetId="5">'GF dietsf'!$A:$A</definedName>
    <definedName name="_xlnm.Print_Titles" localSheetId="8">'Nursery diets'!$A:$A</definedName>
    <definedName name="_xlnm.Print_Titles" localSheetId="9">'Sow diets'!$A:$A</definedName>
    <definedName name="Yesnolist" localSheetId="4">'GF diets2'!$A$1:$A$2</definedName>
    <definedName name="Yesnolist" localSheetId="6">'GF diets2f'!$A$1:$A$2</definedName>
    <definedName name="Yesnolist" localSheetId="5">'GF dietsf'!$A$1:$A$2</definedName>
    <definedName name="Yesnolist">'GF diets'!$A$1:$A$2</definedName>
  </definedNames>
  <calcPr calcId="145621"/>
</workbook>
</file>

<file path=xl/calcChain.xml><?xml version="1.0" encoding="utf-8"?>
<calcChain xmlns="http://schemas.openxmlformats.org/spreadsheetml/2006/main">
  <c r="E3" i="30266" l="1"/>
  <c r="H221" i="30270" l="1"/>
  <c r="H221" i="30268"/>
  <c r="H221" i="30267"/>
  <c r="J5" i="30266" l="1"/>
  <c r="I7" i="30266" l="1"/>
  <c r="G7" i="30266"/>
  <c r="DC100" i="30248" l="1"/>
  <c r="G246" i="30270"/>
  <c r="G6" i="30270" s="1"/>
  <c r="F246" i="30270"/>
  <c r="F6" i="30270" s="1"/>
  <c r="F7" i="30270" s="1"/>
  <c r="F206" i="30270" s="1"/>
  <c r="E246" i="30270"/>
  <c r="D246" i="30270"/>
  <c r="C246" i="30270"/>
  <c r="B246" i="30270"/>
  <c r="B6" i="30270" s="1"/>
  <c r="BK241" i="30270"/>
  <c r="BJ241" i="30270"/>
  <c r="BI241" i="30270"/>
  <c r="BH241" i="30270"/>
  <c r="BG241" i="30270"/>
  <c r="BF241" i="30270"/>
  <c r="BD241" i="30270"/>
  <c r="BC241" i="30270"/>
  <c r="BB241" i="30270"/>
  <c r="BA241" i="30270"/>
  <c r="AZ241" i="30270"/>
  <c r="AY241" i="30270"/>
  <c r="AW241" i="30270"/>
  <c r="AV241" i="30270"/>
  <c r="AU241" i="30270"/>
  <c r="AT241" i="30270"/>
  <c r="AS241" i="30270"/>
  <c r="AR241" i="30270"/>
  <c r="AP241" i="30270"/>
  <c r="AO241" i="30270"/>
  <c r="AN241" i="30270"/>
  <c r="AM241" i="30270"/>
  <c r="AL241" i="30270"/>
  <c r="AK241" i="30270"/>
  <c r="AI241" i="30270"/>
  <c r="AH241" i="30270"/>
  <c r="AG241" i="30270"/>
  <c r="AF241" i="30270"/>
  <c r="AE241" i="30270"/>
  <c r="AD241" i="30270"/>
  <c r="AB241" i="30270"/>
  <c r="AA241" i="30270"/>
  <c r="Z241" i="30270"/>
  <c r="Y241" i="30270"/>
  <c r="X241" i="30270"/>
  <c r="W241" i="30270"/>
  <c r="U241" i="30270"/>
  <c r="T241" i="30270"/>
  <c r="S241" i="30270"/>
  <c r="R241" i="30270"/>
  <c r="Q241" i="30270"/>
  <c r="P241" i="30270"/>
  <c r="N241" i="30270"/>
  <c r="M241" i="30270"/>
  <c r="L241" i="30270"/>
  <c r="K241" i="30270"/>
  <c r="J241" i="30270"/>
  <c r="I241" i="30270"/>
  <c r="G241" i="30270"/>
  <c r="F241" i="30270"/>
  <c r="E241" i="30270"/>
  <c r="D241" i="30270"/>
  <c r="C241" i="30270"/>
  <c r="B241" i="30270"/>
  <c r="BK234" i="30270"/>
  <c r="BJ234" i="30270"/>
  <c r="BI234" i="30270"/>
  <c r="BH234" i="30270"/>
  <c r="BG234" i="30270"/>
  <c r="BF234" i="30270"/>
  <c r="BD234" i="30270"/>
  <c r="BC234" i="30270"/>
  <c r="BB234" i="30270"/>
  <c r="BA234" i="30270"/>
  <c r="AZ234" i="30270"/>
  <c r="AY234" i="30270"/>
  <c r="AW234" i="30270"/>
  <c r="AV234" i="30270"/>
  <c r="AU234" i="30270"/>
  <c r="AT234" i="30270"/>
  <c r="AS234" i="30270"/>
  <c r="AR234" i="30270"/>
  <c r="AP234" i="30270"/>
  <c r="AO234" i="30270"/>
  <c r="AN234" i="30270"/>
  <c r="AM234" i="30270"/>
  <c r="AL234" i="30270"/>
  <c r="AK234" i="30270"/>
  <c r="AI234" i="30270"/>
  <c r="AH234" i="30270"/>
  <c r="AG234" i="30270"/>
  <c r="AF234" i="30270"/>
  <c r="AE234" i="30270"/>
  <c r="AD234" i="30270"/>
  <c r="AB234" i="30270"/>
  <c r="AA234" i="30270"/>
  <c r="Z234" i="30270"/>
  <c r="Y234" i="30270"/>
  <c r="X234" i="30270"/>
  <c r="W234" i="30270"/>
  <c r="U234" i="30270"/>
  <c r="T234" i="30270"/>
  <c r="S234" i="30270"/>
  <c r="R234" i="30270"/>
  <c r="Q234" i="30270"/>
  <c r="P234" i="30270"/>
  <c r="N234" i="30270"/>
  <c r="M234" i="30270"/>
  <c r="L234" i="30270"/>
  <c r="K234" i="30270"/>
  <c r="J234" i="30270"/>
  <c r="I234" i="30270"/>
  <c r="G234" i="30270"/>
  <c r="F234" i="30270"/>
  <c r="E234" i="30270"/>
  <c r="D234" i="30270"/>
  <c r="C234" i="30270"/>
  <c r="B234" i="30270"/>
  <c r="BK233" i="30270"/>
  <c r="BJ233" i="30270"/>
  <c r="BI233" i="30270"/>
  <c r="BH233" i="30270"/>
  <c r="BG233" i="30270"/>
  <c r="BF233" i="30270"/>
  <c r="BD233" i="30270"/>
  <c r="BC233" i="30270"/>
  <c r="BB233" i="30270"/>
  <c r="BA233" i="30270"/>
  <c r="AZ233" i="30270"/>
  <c r="AY233" i="30270"/>
  <c r="AW233" i="30270"/>
  <c r="AV233" i="30270"/>
  <c r="AU233" i="30270"/>
  <c r="AT233" i="30270"/>
  <c r="AS233" i="30270"/>
  <c r="AR233" i="30270"/>
  <c r="AP233" i="30270"/>
  <c r="AO233" i="30270"/>
  <c r="AN233" i="30270"/>
  <c r="AM233" i="30270"/>
  <c r="AL233" i="30270"/>
  <c r="AK233" i="30270"/>
  <c r="AI233" i="30270"/>
  <c r="AH233" i="30270"/>
  <c r="AG233" i="30270"/>
  <c r="AF233" i="30270"/>
  <c r="AE233" i="30270"/>
  <c r="AD233" i="30270"/>
  <c r="AB233" i="30270"/>
  <c r="AA233" i="30270"/>
  <c r="Z233" i="30270"/>
  <c r="Y233" i="30270"/>
  <c r="X233" i="30270"/>
  <c r="W233" i="30270"/>
  <c r="U233" i="30270"/>
  <c r="T233" i="30270"/>
  <c r="S233" i="30270"/>
  <c r="R233" i="30270"/>
  <c r="Q233" i="30270"/>
  <c r="P233" i="30270"/>
  <c r="N233" i="30270"/>
  <c r="M233" i="30270"/>
  <c r="L233" i="30270"/>
  <c r="K233" i="30270"/>
  <c r="J233" i="30270"/>
  <c r="I233" i="30270"/>
  <c r="G233" i="30270"/>
  <c r="F233" i="30270"/>
  <c r="E233" i="30270"/>
  <c r="D233" i="30270"/>
  <c r="C233" i="30270"/>
  <c r="B233" i="30270"/>
  <c r="BK230" i="30270"/>
  <c r="BJ230" i="30270"/>
  <c r="BI230" i="30270"/>
  <c r="BH230" i="30270"/>
  <c r="BG230" i="30270"/>
  <c r="BF230" i="30270"/>
  <c r="BD230" i="30270"/>
  <c r="BC230" i="30270"/>
  <c r="BB230" i="30270"/>
  <c r="BA230" i="30270"/>
  <c r="AZ230" i="30270"/>
  <c r="AY230" i="30270"/>
  <c r="AW230" i="30270"/>
  <c r="AV230" i="30270"/>
  <c r="AU230" i="30270"/>
  <c r="AT230" i="30270"/>
  <c r="AS230" i="30270"/>
  <c r="AR230" i="30270"/>
  <c r="AP230" i="30270"/>
  <c r="AO230" i="30270"/>
  <c r="AN230" i="30270"/>
  <c r="AM230" i="30270"/>
  <c r="AL230" i="30270"/>
  <c r="AK230" i="30270"/>
  <c r="AI230" i="30270"/>
  <c r="AH230" i="30270"/>
  <c r="AG230" i="30270"/>
  <c r="AF230" i="30270"/>
  <c r="AE230" i="30270"/>
  <c r="AD230" i="30270"/>
  <c r="AB230" i="30270"/>
  <c r="AA230" i="30270"/>
  <c r="Z230" i="30270"/>
  <c r="Y230" i="30270"/>
  <c r="X230" i="30270"/>
  <c r="W230" i="30270"/>
  <c r="U230" i="30270"/>
  <c r="T230" i="30270"/>
  <c r="S230" i="30270"/>
  <c r="R230" i="30270"/>
  <c r="Q230" i="30270"/>
  <c r="P230" i="30270"/>
  <c r="N230" i="30270"/>
  <c r="M230" i="30270"/>
  <c r="L230" i="30270"/>
  <c r="K230" i="30270"/>
  <c r="J230" i="30270"/>
  <c r="I230" i="30270"/>
  <c r="G230" i="30270"/>
  <c r="F230" i="30270"/>
  <c r="E230" i="30270"/>
  <c r="D230" i="30270"/>
  <c r="C230" i="30270"/>
  <c r="B230" i="30270"/>
  <c r="BK229" i="30270"/>
  <c r="BJ229" i="30270"/>
  <c r="BI229" i="30270"/>
  <c r="BH229" i="30270"/>
  <c r="BG229" i="30270"/>
  <c r="BF229" i="30270"/>
  <c r="BD229" i="30270"/>
  <c r="BC229" i="30270"/>
  <c r="BB229" i="30270"/>
  <c r="BA229" i="30270"/>
  <c r="AZ229" i="30270"/>
  <c r="AY229" i="30270"/>
  <c r="AW229" i="30270"/>
  <c r="AV229" i="30270"/>
  <c r="AU229" i="30270"/>
  <c r="AT229" i="30270"/>
  <c r="AS229" i="30270"/>
  <c r="AR229" i="30270"/>
  <c r="AP229" i="30270"/>
  <c r="AO229" i="30270"/>
  <c r="AN229" i="30270"/>
  <c r="AM229" i="30270"/>
  <c r="AL229" i="30270"/>
  <c r="AK229" i="30270"/>
  <c r="AI229" i="30270"/>
  <c r="AH229" i="30270"/>
  <c r="AG229" i="30270"/>
  <c r="AF229" i="30270"/>
  <c r="AE229" i="30270"/>
  <c r="AD229" i="30270"/>
  <c r="AB229" i="30270"/>
  <c r="AA229" i="30270"/>
  <c r="Z229" i="30270"/>
  <c r="Y229" i="30270"/>
  <c r="X229" i="30270"/>
  <c r="W229" i="30270"/>
  <c r="U229" i="30270"/>
  <c r="T229" i="30270"/>
  <c r="S229" i="30270"/>
  <c r="R229" i="30270"/>
  <c r="Q229" i="30270"/>
  <c r="P229" i="30270"/>
  <c r="N229" i="30270"/>
  <c r="M229" i="30270"/>
  <c r="L229" i="30270"/>
  <c r="K229" i="30270"/>
  <c r="J229" i="30270"/>
  <c r="I229" i="30270"/>
  <c r="G229" i="30270"/>
  <c r="F229" i="30270"/>
  <c r="E229" i="30270"/>
  <c r="D229" i="30270"/>
  <c r="C229" i="30270"/>
  <c r="B229" i="30270"/>
  <c r="BK228" i="30270"/>
  <c r="BJ228" i="30270"/>
  <c r="BI228" i="30270"/>
  <c r="BH228" i="30270"/>
  <c r="BG228" i="30270"/>
  <c r="BF228" i="30270"/>
  <c r="BD228" i="30270"/>
  <c r="BC228" i="30270"/>
  <c r="BB228" i="30270"/>
  <c r="BA228" i="30270"/>
  <c r="AZ228" i="30270"/>
  <c r="AY228" i="30270"/>
  <c r="AW228" i="30270"/>
  <c r="AV228" i="30270"/>
  <c r="AU228" i="30270"/>
  <c r="AT228" i="30270"/>
  <c r="AS228" i="30270"/>
  <c r="AR228" i="30270"/>
  <c r="AP228" i="30270"/>
  <c r="AO228" i="30270"/>
  <c r="AN228" i="30270"/>
  <c r="AM228" i="30270"/>
  <c r="AL228" i="30270"/>
  <c r="AK228" i="30270"/>
  <c r="AI228" i="30270"/>
  <c r="AH228" i="30270"/>
  <c r="AG228" i="30270"/>
  <c r="AF228" i="30270"/>
  <c r="AE228" i="30270"/>
  <c r="AD228" i="30270"/>
  <c r="AB228" i="30270"/>
  <c r="AA228" i="30270"/>
  <c r="Z228" i="30270"/>
  <c r="Y228" i="30270"/>
  <c r="X228" i="30270"/>
  <c r="W228" i="30270"/>
  <c r="U228" i="30270"/>
  <c r="T228" i="30270"/>
  <c r="S228" i="30270"/>
  <c r="R228" i="30270"/>
  <c r="Q228" i="30270"/>
  <c r="P228" i="30270"/>
  <c r="N228" i="30270"/>
  <c r="M228" i="30270"/>
  <c r="L228" i="30270"/>
  <c r="K228" i="30270"/>
  <c r="J228" i="30270"/>
  <c r="I228" i="30270"/>
  <c r="G228" i="30270"/>
  <c r="F228" i="30270"/>
  <c r="E228" i="30270"/>
  <c r="D228" i="30270"/>
  <c r="C228" i="30270"/>
  <c r="B228" i="30270"/>
  <c r="H223" i="30270"/>
  <c r="BK192" i="30270"/>
  <c r="BJ192" i="30270"/>
  <c r="BI192" i="30270"/>
  <c r="BH192" i="30270"/>
  <c r="BG192" i="30270"/>
  <c r="BF192" i="30270"/>
  <c r="BD192" i="30270"/>
  <c r="BC192" i="30270"/>
  <c r="BB192" i="30270"/>
  <c r="BA192" i="30270"/>
  <c r="AZ192" i="30270"/>
  <c r="AY192" i="30270"/>
  <c r="AW192" i="30270"/>
  <c r="AV192" i="30270"/>
  <c r="AU192" i="30270"/>
  <c r="AT192" i="30270"/>
  <c r="AS192" i="30270"/>
  <c r="AR192" i="30270"/>
  <c r="AP192" i="30270"/>
  <c r="AO192" i="30270"/>
  <c r="AN192" i="30270"/>
  <c r="AM192" i="30270"/>
  <c r="AL192" i="30270"/>
  <c r="AK192" i="30270"/>
  <c r="AI192" i="30270"/>
  <c r="AH192" i="30270"/>
  <c r="AG192" i="30270"/>
  <c r="AF192" i="30270"/>
  <c r="AE192" i="30270"/>
  <c r="AD192" i="30270"/>
  <c r="AB192" i="30270"/>
  <c r="AA192" i="30270"/>
  <c r="Z192" i="30270"/>
  <c r="Y192" i="30270"/>
  <c r="X192" i="30270"/>
  <c r="W192" i="30270"/>
  <c r="U192" i="30270"/>
  <c r="T192" i="30270"/>
  <c r="S192" i="30270"/>
  <c r="R192" i="30270"/>
  <c r="Q192" i="30270"/>
  <c r="P192" i="30270"/>
  <c r="N192" i="30270"/>
  <c r="M192" i="30270"/>
  <c r="L192" i="30270"/>
  <c r="K192" i="30270"/>
  <c r="J192" i="30270"/>
  <c r="I192" i="30270"/>
  <c r="G192" i="30270"/>
  <c r="F192" i="30270"/>
  <c r="E192" i="30270"/>
  <c r="D192" i="30270"/>
  <c r="C192" i="30270"/>
  <c r="B192" i="30270"/>
  <c r="BK190" i="30270"/>
  <c r="BJ190" i="30270"/>
  <c r="BI190" i="30270"/>
  <c r="BH190" i="30270"/>
  <c r="BG190" i="30270"/>
  <c r="BF190" i="30270"/>
  <c r="BD190" i="30270"/>
  <c r="BC190" i="30270"/>
  <c r="BB190" i="30270"/>
  <c r="BA190" i="30270"/>
  <c r="AZ190" i="30270"/>
  <c r="AY190" i="30270"/>
  <c r="AW190" i="30270"/>
  <c r="AV190" i="30270"/>
  <c r="AU190" i="30270"/>
  <c r="AT190" i="30270"/>
  <c r="AS190" i="30270"/>
  <c r="AR190" i="30270"/>
  <c r="AP190" i="30270"/>
  <c r="AO190" i="30270"/>
  <c r="AN190" i="30270"/>
  <c r="AM190" i="30270"/>
  <c r="AL190" i="30270"/>
  <c r="AK190" i="30270"/>
  <c r="AI190" i="30270"/>
  <c r="AH190" i="30270"/>
  <c r="AG190" i="30270"/>
  <c r="AF190" i="30270"/>
  <c r="AE190" i="30270"/>
  <c r="AD190" i="30270"/>
  <c r="AB190" i="30270"/>
  <c r="AA190" i="30270"/>
  <c r="Z190" i="30270"/>
  <c r="Y190" i="30270"/>
  <c r="X190" i="30270"/>
  <c r="W190" i="30270"/>
  <c r="U190" i="30270"/>
  <c r="T190" i="30270"/>
  <c r="S190" i="30270"/>
  <c r="R190" i="30270"/>
  <c r="Q190" i="30270"/>
  <c r="P190" i="30270"/>
  <c r="N190" i="30270"/>
  <c r="M190" i="30270"/>
  <c r="L190" i="30270"/>
  <c r="K190" i="30270"/>
  <c r="J190" i="30270"/>
  <c r="I190" i="30270"/>
  <c r="G190" i="30270"/>
  <c r="F190" i="30270"/>
  <c r="E190" i="30270"/>
  <c r="D190" i="30270"/>
  <c r="C190" i="30270"/>
  <c r="B190" i="30270"/>
  <c r="A187" i="30270"/>
  <c r="A186" i="30270"/>
  <c r="A185" i="30270"/>
  <c r="A184" i="30270"/>
  <c r="A183" i="30270"/>
  <c r="A182" i="30270"/>
  <c r="A181" i="30270"/>
  <c r="A180" i="30270"/>
  <c r="A179" i="30270"/>
  <c r="A178" i="30270"/>
  <c r="A177" i="30270"/>
  <c r="A176" i="30270"/>
  <c r="A175" i="30270"/>
  <c r="A174" i="30270"/>
  <c r="A173" i="30270"/>
  <c r="A172" i="30270"/>
  <c r="A171" i="30270"/>
  <c r="A170" i="30270"/>
  <c r="A169" i="30270"/>
  <c r="A168" i="30270"/>
  <c r="A167" i="30270"/>
  <c r="A166" i="30270"/>
  <c r="A165" i="30270"/>
  <c r="A164" i="30270"/>
  <c r="A163" i="30270"/>
  <c r="A162" i="30270"/>
  <c r="A161" i="30270"/>
  <c r="A160" i="30270"/>
  <c r="A159" i="30270"/>
  <c r="A158" i="30270"/>
  <c r="A157" i="30270"/>
  <c r="A156" i="30270"/>
  <c r="A155" i="30270"/>
  <c r="A154" i="30270"/>
  <c r="A153" i="30270"/>
  <c r="A152" i="30270"/>
  <c r="A151" i="30270"/>
  <c r="A150" i="30270"/>
  <c r="A149" i="30270"/>
  <c r="A148" i="30270"/>
  <c r="A147" i="30270"/>
  <c r="A146" i="30270"/>
  <c r="A145" i="30270"/>
  <c r="A144" i="30270"/>
  <c r="A143" i="30270"/>
  <c r="A142" i="30270"/>
  <c r="A141" i="30270"/>
  <c r="A140" i="30270"/>
  <c r="A139" i="30270"/>
  <c r="A138" i="30270"/>
  <c r="A137" i="30270"/>
  <c r="A136" i="30270"/>
  <c r="A135" i="30270"/>
  <c r="A134" i="30270"/>
  <c r="A133" i="30270"/>
  <c r="A132" i="30270"/>
  <c r="A131" i="30270"/>
  <c r="A130" i="30270"/>
  <c r="A129" i="30270"/>
  <c r="A128" i="30270"/>
  <c r="BA127" i="30270"/>
  <c r="AZ127" i="30270"/>
  <c r="AY127" i="30270"/>
  <c r="BF127" i="30270" s="1"/>
  <c r="AT127" i="30270"/>
  <c r="AS127" i="30270"/>
  <c r="AR127" i="30270"/>
  <c r="AM127" i="30270"/>
  <c r="A127" i="30270"/>
  <c r="BG126" i="30270"/>
  <c r="BA126" i="30270"/>
  <c r="AZ126" i="30270"/>
  <c r="AU126" i="30270"/>
  <c r="AT126" i="30270"/>
  <c r="AS126" i="30270"/>
  <c r="AR126" i="30270"/>
  <c r="A126" i="30270"/>
  <c r="A125" i="30270"/>
  <c r="A124" i="30270"/>
  <c r="A123" i="30270"/>
  <c r="A122" i="30270"/>
  <c r="A121" i="30270"/>
  <c r="A120" i="30270"/>
  <c r="A119" i="30270"/>
  <c r="A118" i="30270"/>
  <c r="A117" i="30270"/>
  <c r="A116" i="30270"/>
  <c r="A115" i="30270"/>
  <c r="A114" i="30270"/>
  <c r="A113" i="30270"/>
  <c r="A112" i="30270"/>
  <c r="A111" i="30270"/>
  <c r="A110" i="30270"/>
  <c r="A109" i="30270"/>
  <c r="A108" i="30270"/>
  <c r="A107" i="30270"/>
  <c r="A106" i="30270"/>
  <c r="A105" i="30270"/>
  <c r="A104" i="30270"/>
  <c r="A103" i="30270"/>
  <c r="A102" i="30270"/>
  <c r="A101" i="30270"/>
  <c r="A100" i="30270"/>
  <c r="A99" i="30270"/>
  <c r="A98" i="30270"/>
  <c r="A97" i="30270"/>
  <c r="A96" i="30270"/>
  <c r="A95" i="30270"/>
  <c r="A94" i="30270"/>
  <c r="A93" i="30270"/>
  <c r="A92" i="30270"/>
  <c r="A91" i="30270"/>
  <c r="A90" i="30270"/>
  <c r="A89" i="30270"/>
  <c r="A88" i="30270"/>
  <c r="A87" i="30270"/>
  <c r="A86" i="30270"/>
  <c r="A85" i="30270"/>
  <c r="A84" i="30270"/>
  <c r="A83" i="30270"/>
  <c r="A82" i="30270"/>
  <c r="A81" i="30270"/>
  <c r="A80" i="30270"/>
  <c r="A79" i="30270"/>
  <c r="A78" i="30270"/>
  <c r="A77" i="30270"/>
  <c r="A76" i="30270"/>
  <c r="A75" i="30270"/>
  <c r="A74" i="30270"/>
  <c r="A73" i="30270"/>
  <c r="A72" i="30270"/>
  <c r="A71" i="30270"/>
  <c r="A70" i="30270"/>
  <c r="A69" i="30270"/>
  <c r="A68" i="30270"/>
  <c r="A67" i="30270"/>
  <c r="A66" i="30270"/>
  <c r="A65" i="30270"/>
  <c r="A64" i="30270"/>
  <c r="A63" i="30270"/>
  <c r="A62" i="30270"/>
  <c r="A61" i="30270"/>
  <c r="A60" i="30270"/>
  <c r="A59" i="30270"/>
  <c r="A58" i="30270"/>
  <c r="A57" i="30270"/>
  <c r="A56" i="30270"/>
  <c r="A55" i="30270"/>
  <c r="A54" i="30270"/>
  <c r="A53" i="30270"/>
  <c r="A52" i="30270"/>
  <c r="A51" i="30270"/>
  <c r="A50" i="30270"/>
  <c r="A49" i="30270"/>
  <c r="A48" i="30270"/>
  <c r="A47" i="30270"/>
  <c r="A46" i="30270"/>
  <c r="A45" i="30270"/>
  <c r="A44" i="30270"/>
  <c r="A43" i="30270"/>
  <c r="A42" i="30270"/>
  <c r="A41" i="30270"/>
  <c r="A40" i="30270"/>
  <c r="A39" i="30270"/>
  <c r="A38" i="30270"/>
  <c r="A37" i="30270"/>
  <c r="A36" i="30270"/>
  <c r="A35" i="30270"/>
  <c r="A34" i="30270"/>
  <c r="A33" i="30270"/>
  <c r="A32" i="30270"/>
  <c r="A31" i="30270"/>
  <c r="A30" i="30270"/>
  <c r="A29" i="30270"/>
  <c r="A28" i="30270"/>
  <c r="A27" i="30270"/>
  <c r="A26" i="30270"/>
  <c r="A25" i="30270"/>
  <c r="A24" i="30270"/>
  <c r="A23" i="30270"/>
  <c r="A22" i="30270"/>
  <c r="A21" i="30270"/>
  <c r="A20" i="30270"/>
  <c r="A19" i="30270"/>
  <c r="A18" i="30270"/>
  <c r="A17" i="30270"/>
  <c r="A16" i="30270"/>
  <c r="A15" i="30270"/>
  <c r="A14" i="30270"/>
  <c r="A13" i="30270"/>
  <c r="A12" i="30270"/>
  <c r="A11" i="30270"/>
  <c r="A10" i="30270"/>
  <c r="A9" i="30270"/>
  <c r="A8" i="30270"/>
  <c r="E6" i="30270"/>
  <c r="D6" i="30270"/>
  <c r="C6" i="30270"/>
  <c r="G246" i="30268"/>
  <c r="F246" i="30268"/>
  <c r="E246" i="30268"/>
  <c r="E6" i="30268" s="1"/>
  <c r="D246" i="30268"/>
  <c r="D6" i="30268" s="1"/>
  <c r="C246" i="30268"/>
  <c r="B246" i="30268"/>
  <c r="B6" i="30268" s="1"/>
  <c r="BK241" i="30268"/>
  <c r="BJ241" i="30268"/>
  <c r="BI241" i="30268"/>
  <c r="BH241" i="30268"/>
  <c r="BG241" i="30268"/>
  <c r="BF241" i="30268"/>
  <c r="BD241" i="30268"/>
  <c r="BC241" i="30268"/>
  <c r="BB241" i="30268"/>
  <c r="BA241" i="30268"/>
  <c r="AZ241" i="30268"/>
  <c r="AY241" i="30268"/>
  <c r="AW241" i="30268"/>
  <c r="AV241" i="30268"/>
  <c r="AU241" i="30268"/>
  <c r="AT241" i="30268"/>
  <c r="AS241" i="30268"/>
  <c r="AR241" i="30268"/>
  <c r="AP241" i="30268"/>
  <c r="AO241" i="30268"/>
  <c r="AN241" i="30268"/>
  <c r="AM241" i="30268"/>
  <c r="AL241" i="30268"/>
  <c r="AK241" i="30268"/>
  <c r="AI241" i="30268"/>
  <c r="AH241" i="30268"/>
  <c r="AG241" i="30268"/>
  <c r="AF241" i="30268"/>
  <c r="AE241" i="30268"/>
  <c r="AD241" i="30268"/>
  <c r="AB241" i="30268"/>
  <c r="AA241" i="30268"/>
  <c r="Z241" i="30268"/>
  <c r="Y241" i="30268"/>
  <c r="X241" i="30268"/>
  <c r="W241" i="30268"/>
  <c r="U241" i="30268"/>
  <c r="T241" i="30268"/>
  <c r="S241" i="30268"/>
  <c r="R241" i="30268"/>
  <c r="Q241" i="30268"/>
  <c r="P241" i="30268"/>
  <c r="N241" i="30268"/>
  <c r="M241" i="30268"/>
  <c r="L241" i="30268"/>
  <c r="K241" i="30268"/>
  <c r="J241" i="30268"/>
  <c r="I241" i="30268"/>
  <c r="G241" i="30268"/>
  <c r="F241" i="30268"/>
  <c r="E241" i="30268"/>
  <c r="D241" i="30268"/>
  <c r="C241" i="30268"/>
  <c r="B241" i="30268"/>
  <c r="BK234" i="30268"/>
  <c r="BJ234" i="30268"/>
  <c r="BI234" i="30268"/>
  <c r="BH234" i="30268"/>
  <c r="BG234" i="30268"/>
  <c r="BF234" i="30268"/>
  <c r="BD234" i="30268"/>
  <c r="BC234" i="30268"/>
  <c r="BB234" i="30268"/>
  <c r="BA234" i="30268"/>
  <c r="AZ234" i="30268"/>
  <c r="AY234" i="30268"/>
  <c r="AW234" i="30268"/>
  <c r="AV234" i="30268"/>
  <c r="AU234" i="30268"/>
  <c r="AT234" i="30268"/>
  <c r="AS234" i="30268"/>
  <c r="AR234" i="30268"/>
  <c r="AP234" i="30268"/>
  <c r="AO234" i="30268"/>
  <c r="AN234" i="30268"/>
  <c r="AM234" i="30268"/>
  <c r="AL234" i="30268"/>
  <c r="AK234" i="30268"/>
  <c r="AI234" i="30268"/>
  <c r="AH234" i="30268"/>
  <c r="AG234" i="30268"/>
  <c r="AF234" i="30268"/>
  <c r="AE234" i="30268"/>
  <c r="AD234" i="30268"/>
  <c r="AB234" i="30268"/>
  <c r="AA234" i="30268"/>
  <c r="Z234" i="30268"/>
  <c r="Y234" i="30268"/>
  <c r="X234" i="30268"/>
  <c r="W234" i="30268"/>
  <c r="U234" i="30268"/>
  <c r="T234" i="30268"/>
  <c r="S234" i="30268"/>
  <c r="R234" i="30268"/>
  <c r="Q234" i="30268"/>
  <c r="P234" i="30268"/>
  <c r="N234" i="30268"/>
  <c r="M234" i="30268"/>
  <c r="L234" i="30268"/>
  <c r="K234" i="30268"/>
  <c r="J234" i="30268"/>
  <c r="I234" i="30268"/>
  <c r="G234" i="30268"/>
  <c r="F234" i="30268"/>
  <c r="E234" i="30268"/>
  <c r="D234" i="30268"/>
  <c r="C234" i="30268"/>
  <c r="B234" i="30268"/>
  <c r="BK233" i="30268"/>
  <c r="BJ233" i="30268"/>
  <c r="BI233" i="30268"/>
  <c r="BH233" i="30268"/>
  <c r="BG233" i="30268"/>
  <c r="BF233" i="30268"/>
  <c r="BD233" i="30268"/>
  <c r="BC233" i="30268"/>
  <c r="BB233" i="30268"/>
  <c r="BA233" i="30268"/>
  <c r="AZ233" i="30268"/>
  <c r="AY233" i="30268"/>
  <c r="AW233" i="30268"/>
  <c r="AV233" i="30268"/>
  <c r="AU233" i="30268"/>
  <c r="AT233" i="30268"/>
  <c r="AS233" i="30268"/>
  <c r="AR233" i="30268"/>
  <c r="AP233" i="30268"/>
  <c r="AO233" i="30268"/>
  <c r="AN233" i="30268"/>
  <c r="AM233" i="30268"/>
  <c r="AL233" i="30268"/>
  <c r="AK233" i="30268"/>
  <c r="AI233" i="30268"/>
  <c r="AH233" i="30268"/>
  <c r="AG233" i="30268"/>
  <c r="AF233" i="30268"/>
  <c r="AE233" i="30268"/>
  <c r="AD233" i="30268"/>
  <c r="AB233" i="30268"/>
  <c r="AA233" i="30268"/>
  <c r="Z233" i="30268"/>
  <c r="Y233" i="30268"/>
  <c r="X233" i="30268"/>
  <c r="W233" i="30268"/>
  <c r="U233" i="30268"/>
  <c r="T233" i="30268"/>
  <c r="S233" i="30268"/>
  <c r="R233" i="30268"/>
  <c r="Q233" i="30268"/>
  <c r="P233" i="30268"/>
  <c r="N233" i="30268"/>
  <c r="M233" i="30268"/>
  <c r="L233" i="30268"/>
  <c r="K233" i="30268"/>
  <c r="J233" i="30268"/>
  <c r="I233" i="30268"/>
  <c r="G233" i="30268"/>
  <c r="F233" i="30268"/>
  <c r="E233" i="30268"/>
  <c r="D233" i="30268"/>
  <c r="C233" i="30268"/>
  <c r="B233" i="30268"/>
  <c r="BK230" i="30268"/>
  <c r="BJ230" i="30268"/>
  <c r="BI230" i="30268"/>
  <c r="BH230" i="30268"/>
  <c r="BG230" i="30268"/>
  <c r="BF230" i="30268"/>
  <c r="BD230" i="30268"/>
  <c r="BC230" i="30268"/>
  <c r="BB230" i="30268"/>
  <c r="BA230" i="30268"/>
  <c r="AZ230" i="30268"/>
  <c r="AY230" i="30268"/>
  <c r="AW230" i="30268"/>
  <c r="AV230" i="30268"/>
  <c r="AU230" i="30268"/>
  <c r="AT230" i="30268"/>
  <c r="AS230" i="30268"/>
  <c r="AR230" i="30268"/>
  <c r="AP230" i="30268"/>
  <c r="AO230" i="30268"/>
  <c r="AN230" i="30268"/>
  <c r="AM230" i="30268"/>
  <c r="AL230" i="30268"/>
  <c r="AK230" i="30268"/>
  <c r="AI230" i="30268"/>
  <c r="AH230" i="30268"/>
  <c r="AG230" i="30268"/>
  <c r="AF230" i="30268"/>
  <c r="AE230" i="30268"/>
  <c r="AD230" i="30268"/>
  <c r="AB230" i="30268"/>
  <c r="AA230" i="30268"/>
  <c r="Z230" i="30268"/>
  <c r="Y230" i="30268"/>
  <c r="X230" i="30268"/>
  <c r="W230" i="30268"/>
  <c r="U230" i="30268"/>
  <c r="T230" i="30268"/>
  <c r="S230" i="30268"/>
  <c r="R230" i="30268"/>
  <c r="Q230" i="30268"/>
  <c r="P230" i="30268"/>
  <c r="N230" i="30268"/>
  <c r="M230" i="30268"/>
  <c r="L230" i="30268"/>
  <c r="K230" i="30268"/>
  <c r="J230" i="30268"/>
  <c r="I230" i="30268"/>
  <c r="G230" i="30268"/>
  <c r="F230" i="30268"/>
  <c r="E230" i="30268"/>
  <c r="D230" i="30268"/>
  <c r="C230" i="30268"/>
  <c r="B230" i="30268"/>
  <c r="BK229" i="30268"/>
  <c r="BJ229" i="30268"/>
  <c r="BI229" i="30268"/>
  <c r="BH229" i="30268"/>
  <c r="BG229" i="30268"/>
  <c r="BF229" i="30268"/>
  <c r="BD229" i="30268"/>
  <c r="BC229" i="30268"/>
  <c r="BB229" i="30268"/>
  <c r="BA229" i="30268"/>
  <c r="AZ229" i="30268"/>
  <c r="AY229" i="30268"/>
  <c r="AW229" i="30268"/>
  <c r="AV229" i="30268"/>
  <c r="AU229" i="30268"/>
  <c r="AT229" i="30268"/>
  <c r="AS229" i="30268"/>
  <c r="AR229" i="30268"/>
  <c r="AP229" i="30268"/>
  <c r="AO229" i="30268"/>
  <c r="AN229" i="30268"/>
  <c r="AM229" i="30268"/>
  <c r="AL229" i="30268"/>
  <c r="AK229" i="30268"/>
  <c r="AI229" i="30268"/>
  <c r="AH229" i="30268"/>
  <c r="AG229" i="30268"/>
  <c r="AF229" i="30268"/>
  <c r="AE229" i="30268"/>
  <c r="AD229" i="30268"/>
  <c r="AB229" i="30268"/>
  <c r="AA229" i="30268"/>
  <c r="Z229" i="30268"/>
  <c r="Y229" i="30268"/>
  <c r="X229" i="30268"/>
  <c r="W229" i="30268"/>
  <c r="U229" i="30268"/>
  <c r="T229" i="30268"/>
  <c r="S229" i="30268"/>
  <c r="R229" i="30268"/>
  <c r="Q229" i="30268"/>
  <c r="P229" i="30268"/>
  <c r="N229" i="30268"/>
  <c r="M229" i="30268"/>
  <c r="L229" i="30268"/>
  <c r="K229" i="30268"/>
  <c r="J229" i="30268"/>
  <c r="I229" i="30268"/>
  <c r="G229" i="30268"/>
  <c r="F229" i="30268"/>
  <c r="E229" i="30268"/>
  <c r="D229" i="30268"/>
  <c r="C229" i="30268"/>
  <c r="B229" i="30268"/>
  <c r="BK228" i="30268"/>
  <c r="BJ228" i="30268"/>
  <c r="BI228" i="30268"/>
  <c r="BH228" i="30268"/>
  <c r="BG228" i="30268"/>
  <c r="BF228" i="30268"/>
  <c r="BD228" i="30268"/>
  <c r="BC228" i="30268"/>
  <c r="BB228" i="30268"/>
  <c r="BA228" i="30268"/>
  <c r="AZ228" i="30268"/>
  <c r="AY228" i="30268"/>
  <c r="AW228" i="30268"/>
  <c r="AV228" i="30268"/>
  <c r="AU228" i="30268"/>
  <c r="AT228" i="30268"/>
  <c r="AS228" i="30268"/>
  <c r="AR228" i="30268"/>
  <c r="AP228" i="30268"/>
  <c r="AO228" i="30268"/>
  <c r="AN228" i="30268"/>
  <c r="AM228" i="30268"/>
  <c r="AL228" i="30268"/>
  <c r="AK228" i="30268"/>
  <c r="AI228" i="30268"/>
  <c r="AH228" i="30268"/>
  <c r="AG228" i="30268"/>
  <c r="AF228" i="30268"/>
  <c r="AE228" i="30268"/>
  <c r="AD228" i="30268"/>
  <c r="AB228" i="30268"/>
  <c r="AA228" i="30268"/>
  <c r="Z228" i="30268"/>
  <c r="Y228" i="30268"/>
  <c r="X228" i="30268"/>
  <c r="W228" i="30268"/>
  <c r="U228" i="30268"/>
  <c r="T228" i="30268"/>
  <c r="S228" i="30268"/>
  <c r="R228" i="30268"/>
  <c r="Q228" i="30268"/>
  <c r="P228" i="30268"/>
  <c r="N228" i="30268"/>
  <c r="M228" i="30268"/>
  <c r="L228" i="30268"/>
  <c r="K228" i="30268"/>
  <c r="J228" i="30268"/>
  <c r="I228" i="30268"/>
  <c r="G228" i="30268"/>
  <c r="F228" i="30268"/>
  <c r="E228" i="30268"/>
  <c r="D228" i="30268"/>
  <c r="C228" i="30268"/>
  <c r="B228" i="30268"/>
  <c r="H223" i="30268"/>
  <c r="BK192" i="30268"/>
  <c r="BJ192" i="30268"/>
  <c r="BI192" i="30268"/>
  <c r="BH192" i="30268"/>
  <c r="BG192" i="30268"/>
  <c r="BF192" i="30268"/>
  <c r="BD192" i="30268"/>
  <c r="BC192" i="30268"/>
  <c r="BB192" i="30268"/>
  <c r="BA192" i="30268"/>
  <c r="AZ192" i="30268"/>
  <c r="AY192" i="30268"/>
  <c r="AW192" i="30268"/>
  <c r="AV192" i="30268"/>
  <c r="AU192" i="30268"/>
  <c r="AT192" i="30268"/>
  <c r="AS192" i="30268"/>
  <c r="AR192" i="30268"/>
  <c r="AP192" i="30268"/>
  <c r="AO192" i="30268"/>
  <c r="AN192" i="30268"/>
  <c r="AM192" i="30268"/>
  <c r="AL192" i="30268"/>
  <c r="AK192" i="30268"/>
  <c r="AI192" i="30268"/>
  <c r="AH192" i="30268"/>
  <c r="AG192" i="30268"/>
  <c r="AF192" i="30268"/>
  <c r="AE192" i="30268"/>
  <c r="AD192" i="30268"/>
  <c r="AB192" i="30268"/>
  <c r="AA192" i="30268"/>
  <c r="Z192" i="30268"/>
  <c r="Y192" i="30268"/>
  <c r="X192" i="30268"/>
  <c r="W192" i="30268"/>
  <c r="U192" i="30268"/>
  <c r="T192" i="30268"/>
  <c r="S192" i="30268"/>
  <c r="R192" i="30268"/>
  <c r="Q192" i="30268"/>
  <c r="P192" i="30268"/>
  <c r="N192" i="30268"/>
  <c r="M192" i="30268"/>
  <c r="L192" i="30268"/>
  <c r="K192" i="30268"/>
  <c r="J192" i="30268"/>
  <c r="I192" i="30268"/>
  <c r="G192" i="30268"/>
  <c r="F192" i="30268"/>
  <c r="E192" i="30268"/>
  <c r="D192" i="30268"/>
  <c r="C192" i="30268"/>
  <c r="B192" i="30268"/>
  <c r="BK190" i="30268"/>
  <c r="BJ190" i="30268"/>
  <c r="BI190" i="30268"/>
  <c r="BH190" i="30268"/>
  <c r="BG190" i="30268"/>
  <c r="BF190" i="30268"/>
  <c r="BD190" i="30268"/>
  <c r="BC190" i="30268"/>
  <c r="BB190" i="30268"/>
  <c r="BA190" i="30268"/>
  <c r="AZ190" i="30268"/>
  <c r="AY190" i="30268"/>
  <c r="AW190" i="30268"/>
  <c r="AV190" i="30268"/>
  <c r="AU190" i="30268"/>
  <c r="AT190" i="30268"/>
  <c r="AS190" i="30268"/>
  <c r="AR190" i="30268"/>
  <c r="AP190" i="30268"/>
  <c r="AO190" i="30268"/>
  <c r="AN190" i="30268"/>
  <c r="AM190" i="30268"/>
  <c r="AL190" i="30268"/>
  <c r="AK190" i="30268"/>
  <c r="AI190" i="30268"/>
  <c r="AH190" i="30268"/>
  <c r="AG190" i="30268"/>
  <c r="AF190" i="30268"/>
  <c r="AE190" i="30268"/>
  <c r="AD190" i="30268"/>
  <c r="AB190" i="30268"/>
  <c r="AA190" i="30268"/>
  <c r="Z190" i="30268"/>
  <c r="Y190" i="30268"/>
  <c r="X190" i="30268"/>
  <c r="W190" i="30268"/>
  <c r="U190" i="30268"/>
  <c r="T190" i="30268"/>
  <c r="S190" i="30268"/>
  <c r="R190" i="30268"/>
  <c r="Q190" i="30268"/>
  <c r="P190" i="30268"/>
  <c r="N190" i="30268"/>
  <c r="M190" i="30268"/>
  <c r="L190" i="30268"/>
  <c r="K190" i="30268"/>
  <c r="J190" i="30268"/>
  <c r="I190" i="30268"/>
  <c r="G190" i="30268"/>
  <c r="F190" i="30268"/>
  <c r="E190" i="30268"/>
  <c r="D190" i="30268"/>
  <c r="C190" i="30268"/>
  <c r="B190" i="30268"/>
  <c r="A187" i="30268"/>
  <c r="A186" i="30268"/>
  <c r="A185" i="30268"/>
  <c r="A184" i="30268"/>
  <c r="A183" i="30268"/>
  <c r="A182" i="30268"/>
  <c r="A181" i="30268"/>
  <c r="A180" i="30268"/>
  <c r="A179" i="30268"/>
  <c r="A178" i="30268"/>
  <c r="A177" i="30268"/>
  <c r="A176" i="30268"/>
  <c r="A175" i="30268"/>
  <c r="A174" i="30268"/>
  <c r="A173" i="30268"/>
  <c r="A172" i="30268"/>
  <c r="A171" i="30268"/>
  <c r="A170" i="30268"/>
  <c r="A169" i="30268"/>
  <c r="A168" i="30268"/>
  <c r="A167" i="30268"/>
  <c r="A166" i="30268"/>
  <c r="A165" i="30268"/>
  <c r="A164" i="30268"/>
  <c r="A163" i="30268"/>
  <c r="A162" i="30268"/>
  <c r="A161" i="30268"/>
  <c r="A160" i="30268"/>
  <c r="A159" i="30268"/>
  <c r="A158" i="30268"/>
  <c r="A157" i="30268"/>
  <c r="A156" i="30268"/>
  <c r="A155" i="30268"/>
  <c r="A154" i="30268"/>
  <c r="A153" i="30268"/>
  <c r="A152" i="30268"/>
  <c r="A151" i="30268"/>
  <c r="A150" i="30268"/>
  <c r="A149" i="30268"/>
  <c r="A148" i="30268"/>
  <c r="A147" i="30268"/>
  <c r="A146" i="30268"/>
  <c r="A145" i="30268"/>
  <c r="A144" i="30268"/>
  <c r="A143" i="30268"/>
  <c r="A142" i="30268"/>
  <c r="A141" i="30268"/>
  <c r="A140" i="30268"/>
  <c r="A139" i="30268"/>
  <c r="A138" i="30268"/>
  <c r="A137" i="30268"/>
  <c r="A136" i="30268"/>
  <c r="A135" i="30268"/>
  <c r="A134" i="30268"/>
  <c r="A133" i="30268"/>
  <c r="A132" i="30268"/>
  <c r="A131" i="30268"/>
  <c r="A130" i="30268"/>
  <c r="A129" i="30268"/>
  <c r="A128" i="30268"/>
  <c r="A127" i="30268"/>
  <c r="A126" i="30268"/>
  <c r="A125" i="30268"/>
  <c r="A124" i="30268"/>
  <c r="A123" i="30268"/>
  <c r="A122" i="30268"/>
  <c r="A121" i="30268"/>
  <c r="A120" i="30268"/>
  <c r="A119" i="30268"/>
  <c r="A118" i="30268"/>
  <c r="A117" i="30268"/>
  <c r="A116" i="30268"/>
  <c r="A115" i="30268"/>
  <c r="A114" i="30268"/>
  <c r="A113" i="30268"/>
  <c r="A112" i="30268"/>
  <c r="A111" i="30268"/>
  <c r="A110" i="30268"/>
  <c r="A109" i="30268"/>
  <c r="A108" i="30268"/>
  <c r="A107" i="30268"/>
  <c r="A106" i="30268"/>
  <c r="A105" i="30268"/>
  <c r="A104" i="30268"/>
  <c r="A103" i="30268"/>
  <c r="A102" i="30268"/>
  <c r="A101" i="30268"/>
  <c r="A100" i="30268"/>
  <c r="A99" i="30268"/>
  <c r="A98" i="30268"/>
  <c r="A97" i="30268"/>
  <c r="A96" i="30268"/>
  <c r="A95" i="30268"/>
  <c r="A94" i="30268"/>
  <c r="A93" i="30268"/>
  <c r="A92" i="30268"/>
  <c r="A91" i="30268"/>
  <c r="A90" i="30268"/>
  <c r="A89" i="30268"/>
  <c r="A88" i="30268"/>
  <c r="A87" i="30268"/>
  <c r="A86" i="30268"/>
  <c r="A85" i="30268"/>
  <c r="A84" i="30268"/>
  <c r="A83" i="30268"/>
  <c r="A82" i="30268"/>
  <c r="A81" i="30268"/>
  <c r="A80" i="30268"/>
  <c r="A79" i="30268"/>
  <c r="A78" i="30268"/>
  <c r="A77" i="30268"/>
  <c r="A76" i="30268"/>
  <c r="A75" i="30268"/>
  <c r="A74" i="30268"/>
  <c r="A73" i="30268"/>
  <c r="A72" i="30268"/>
  <c r="A71" i="30268"/>
  <c r="A70" i="30268"/>
  <c r="A69" i="30268"/>
  <c r="A68" i="30268"/>
  <c r="A67" i="30268"/>
  <c r="A66" i="30268"/>
  <c r="A65" i="30268"/>
  <c r="A64" i="30268"/>
  <c r="A63" i="30268"/>
  <c r="A62" i="30268"/>
  <c r="A61" i="30268"/>
  <c r="A60" i="30268"/>
  <c r="A59" i="30268"/>
  <c r="A58" i="30268"/>
  <c r="A57" i="30268"/>
  <c r="A56" i="30268"/>
  <c r="A55" i="30268"/>
  <c r="A54" i="30268"/>
  <c r="A53" i="30268"/>
  <c r="A52" i="30268"/>
  <c r="A51" i="30268"/>
  <c r="A50" i="30268"/>
  <c r="A49" i="30268"/>
  <c r="A48" i="30268"/>
  <c r="A47" i="30268"/>
  <c r="A46" i="30268"/>
  <c r="A45" i="30268"/>
  <c r="A44" i="30268"/>
  <c r="A43" i="30268"/>
  <c r="A42" i="30268"/>
  <c r="A41" i="30268"/>
  <c r="A40" i="30268"/>
  <c r="A39" i="30268"/>
  <c r="A38" i="30268"/>
  <c r="A37" i="30268"/>
  <c r="A36" i="30268"/>
  <c r="A35" i="30268"/>
  <c r="A34" i="30268"/>
  <c r="A33" i="30268"/>
  <c r="A32" i="30268"/>
  <c r="A31" i="30268"/>
  <c r="A30" i="30268"/>
  <c r="A29" i="30268"/>
  <c r="A28" i="30268"/>
  <c r="A27" i="30268"/>
  <c r="A26" i="30268"/>
  <c r="A25" i="30268"/>
  <c r="A24" i="30268"/>
  <c r="A23" i="30268"/>
  <c r="A22" i="30268"/>
  <c r="A21" i="30268"/>
  <c r="A20" i="30268"/>
  <c r="A19" i="30268"/>
  <c r="A18" i="30268"/>
  <c r="A17" i="30268"/>
  <c r="A16" i="30268"/>
  <c r="A15" i="30268"/>
  <c r="A14" i="30268"/>
  <c r="A13" i="30268"/>
  <c r="A12" i="30268"/>
  <c r="A11" i="30268"/>
  <c r="A10" i="30268"/>
  <c r="A9" i="30268"/>
  <c r="A8" i="30268"/>
  <c r="G6" i="30268"/>
  <c r="F6" i="30268"/>
  <c r="F7" i="30268" s="1"/>
  <c r="C6" i="30268"/>
  <c r="G7" i="30270" l="1"/>
  <c r="G271" i="30270" s="1"/>
  <c r="E201" i="30270"/>
  <c r="E7" i="30270"/>
  <c r="F286" i="30270"/>
  <c r="F282" i="30270"/>
  <c r="F278" i="30270"/>
  <c r="F285" i="30270"/>
  <c r="F281" i="30270"/>
  <c r="F277" i="30270"/>
  <c r="F283" i="30270"/>
  <c r="F275" i="30270"/>
  <c r="F271" i="30270"/>
  <c r="F280" i="30270"/>
  <c r="F269" i="30270"/>
  <c r="F268" i="30270"/>
  <c r="F279" i="30270"/>
  <c r="F267" i="30270"/>
  <c r="F266" i="30270"/>
  <c r="F276" i="30270"/>
  <c r="F263" i="30270"/>
  <c r="F259" i="30270"/>
  <c r="F256" i="30270"/>
  <c r="F274" i="30270"/>
  <c r="F284" i="30270"/>
  <c r="F257" i="30270"/>
  <c r="F265" i="30270"/>
  <c r="F270" i="30270"/>
  <c r="F251" i="30270"/>
  <c r="F252" i="30270"/>
  <c r="F216" i="30270"/>
  <c r="F217" i="30270" s="1"/>
  <c r="F212" i="30270"/>
  <c r="F213" i="30270"/>
  <c r="F214" i="30270" s="1"/>
  <c r="F200" i="30270"/>
  <c r="F203" i="30270"/>
  <c r="F199" i="30270"/>
  <c r="F188" i="30270"/>
  <c r="F205" i="30270"/>
  <c r="F248" i="30270" s="1"/>
  <c r="F255" i="30270"/>
  <c r="F197" i="30270"/>
  <c r="E188" i="30270"/>
  <c r="E285" i="30270"/>
  <c r="E281" i="30270"/>
  <c r="E277" i="30270"/>
  <c r="E286" i="30270"/>
  <c r="E282" i="30270"/>
  <c r="E278" i="30270"/>
  <c r="E270" i="30270"/>
  <c r="E283" i="30270"/>
  <c r="E275" i="30270"/>
  <c r="E271" i="30270"/>
  <c r="E279" i="30270"/>
  <c r="E265" i="30270"/>
  <c r="E268" i="30270"/>
  <c r="E267" i="30270"/>
  <c r="E266" i="30270"/>
  <c r="E274" i="30270"/>
  <c r="E276" i="30270"/>
  <c r="E256" i="30270"/>
  <c r="E269" i="30270"/>
  <c r="E255" i="30270"/>
  <c r="E284" i="30270"/>
  <c r="E259" i="30270"/>
  <c r="E251" i="30270"/>
  <c r="E263" i="30270"/>
  <c r="E257" i="30270"/>
  <c r="E252" i="30270"/>
  <c r="E216" i="30270"/>
  <c r="E217" i="30270" s="1"/>
  <c r="E212" i="30270"/>
  <c r="E211" i="30270"/>
  <c r="E203" i="30270"/>
  <c r="E199" i="30270"/>
  <c r="E200" i="30270"/>
  <c r="E206" i="30270"/>
  <c r="E280" i="30270"/>
  <c r="E213" i="30270"/>
  <c r="E214" i="30270" s="1"/>
  <c r="E205" i="30270"/>
  <c r="E248" i="30270" s="1"/>
  <c r="E210" i="30270"/>
  <c r="E202" i="30270"/>
  <c r="E198" i="30270"/>
  <c r="E196" i="30270"/>
  <c r="F198" i="30270"/>
  <c r="B7" i="30270"/>
  <c r="B283" i="30270" s="1"/>
  <c r="F196" i="30270"/>
  <c r="G286" i="30270"/>
  <c r="G278" i="30270"/>
  <c r="G269" i="30270"/>
  <c r="G257" i="30270"/>
  <c r="G255" i="30270"/>
  <c r="G252" i="30270"/>
  <c r="G203" i="30270"/>
  <c r="G202" i="30270"/>
  <c r="F202" i="30270"/>
  <c r="C7" i="30270"/>
  <c r="C251" i="30270" s="1"/>
  <c r="AY126" i="30270"/>
  <c r="F211" i="30270"/>
  <c r="F218" i="30270" s="1"/>
  <c r="F201" i="30270"/>
  <c r="B269" i="30270"/>
  <c r="B201" i="30270"/>
  <c r="D7" i="30270"/>
  <c r="D265" i="30270" s="1"/>
  <c r="E197" i="30270"/>
  <c r="F210" i="30270"/>
  <c r="F196" i="30268"/>
  <c r="F210" i="30268"/>
  <c r="D7" i="30268"/>
  <c r="D213" i="30268" s="1"/>
  <c r="D214" i="30268" s="1"/>
  <c r="D261" i="30268" s="1"/>
  <c r="E7" i="30268"/>
  <c r="E211" i="30268" s="1"/>
  <c r="D203" i="30268"/>
  <c r="F213" i="30268"/>
  <c r="F214" i="30268" s="1"/>
  <c r="F261" i="30268" s="1"/>
  <c r="F198" i="30268"/>
  <c r="B7" i="30268"/>
  <c r="C7" i="30268"/>
  <c r="C282" i="30268" s="1"/>
  <c r="G281" i="30268"/>
  <c r="G274" i="30268"/>
  <c r="G256" i="30268"/>
  <c r="G251" i="30268"/>
  <c r="G211" i="30268"/>
  <c r="G7" i="30268"/>
  <c r="G277" i="30268" s="1"/>
  <c r="C211" i="30268"/>
  <c r="D212" i="30268"/>
  <c r="D260" i="30268" s="1"/>
  <c r="G197" i="30268"/>
  <c r="G188" i="30268"/>
  <c r="D286" i="30268"/>
  <c r="D282" i="30268"/>
  <c r="D278" i="30268"/>
  <c r="D284" i="30268"/>
  <c r="D280" i="30268"/>
  <c r="D276" i="30268"/>
  <c r="D271" i="30268"/>
  <c r="D281" i="30268"/>
  <c r="D274" i="30268"/>
  <c r="D268" i="30268"/>
  <c r="D283" i="30268"/>
  <c r="D265" i="30268"/>
  <c r="D285" i="30268"/>
  <c r="D270" i="30268"/>
  <c r="D266" i="30268"/>
  <c r="D269" i="30268"/>
  <c r="D257" i="30268"/>
  <c r="D277" i="30268"/>
  <c r="D275" i="30268"/>
  <c r="D263" i="30268"/>
  <c r="D279" i="30268"/>
  <c r="D267" i="30268"/>
  <c r="D259" i="30268"/>
  <c r="D255" i="30268"/>
  <c r="D252" i="30268"/>
  <c r="D256" i="30268"/>
  <c r="D205" i="30268"/>
  <c r="D248" i="30268" s="1"/>
  <c r="D210" i="30268"/>
  <c r="D251" i="30268"/>
  <c r="D206" i="30268"/>
  <c r="D211" i="30268"/>
  <c r="D202" i="30268"/>
  <c r="D198" i="30268"/>
  <c r="D188" i="30268"/>
  <c r="D216" i="30268"/>
  <c r="D217" i="30268" s="1"/>
  <c r="D199" i="30268"/>
  <c r="D200" i="30268"/>
  <c r="D196" i="30268"/>
  <c r="D201" i="30268"/>
  <c r="F197" i="30268"/>
  <c r="F201" i="30268"/>
  <c r="F200" i="30268"/>
  <c r="F283" i="30268"/>
  <c r="F279" i="30268"/>
  <c r="F275" i="30268"/>
  <c r="F285" i="30268"/>
  <c r="F281" i="30268"/>
  <c r="F277" i="30268"/>
  <c r="F274" i="30268"/>
  <c r="F268" i="30268"/>
  <c r="F286" i="30268"/>
  <c r="F278" i="30268"/>
  <c r="F269" i="30268"/>
  <c r="F280" i="30268"/>
  <c r="F270" i="30268"/>
  <c r="F266" i="30268"/>
  <c r="F282" i="30268"/>
  <c r="F267" i="30268"/>
  <c r="F263" i="30268"/>
  <c r="F276" i="30268"/>
  <c r="F271" i="30268"/>
  <c r="F259" i="30268"/>
  <c r="F255" i="30268"/>
  <c r="F256" i="30268"/>
  <c r="F284" i="30268"/>
  <c r="F265" i="30268"/>
  <c r="F257" i="30268"/>
  <c r="F251" i="30268"/>
  <c r="F252" i="30268"/>
  <c r="F206" i="30268"/>
  <c r="F211" i="30268"/>
  <c r="F216" i="30268"/>
  <c r="F217" i="30268" s="1"/>
  <c r="F212" i="30268"/>
  <c r="F260" i="30268" s="1"/>
  <c r="F203" i="30268"/>
  <c r="F188" i="30268"/>
  <c r="F199" i="30268"/>
  <c r="F202" i="30268"/>
  <c r="F205" i="30268"/>
  <c r="F248" i="30268" s="1"/>
  <c r="F169" i="30248"/>
  <c r="F170" i="30248"/>
  <c r="F171" i="30248"/>
  <c r="B216" i="30270" l="1"/>
  <c r="B217" i="30270" s="1"/>
  <c r="B212" i="30270"/>
  <c r="B284" i="30270"/>
  <c r="B210" i="30270"/>
  <c r="B266" i="30270"/>
  <c r="B206" i="30270"/>
  <c r="B277" i="30270"/>
  <c r="B197" i="30270"/>
  <c r="B267" i="30270"/>
  <c r="G263" i="30270"/>
  <c r="B211" i="30270"/>
  <c r="B282" i="30270"/>
  <c r="G196" i="30270"/>
  <c r="G199" i="30270"/>
  <c r="G259" i="30270"/>
  <c r="B205" i="30270"/>
  <c r="B248" i="30270" s="1"/>
  <c r="G266" i="30270"/>
  <c r="C283" i="30270"/>
  <c r="C212" i="30270"/>
  <c r="B281" i="30270"/>
  <c r="B275" i="30270"/>
  <c r="G284" i="30270"/>
  <c r="C268" i="30270"/>
  <c r="B257" i="30270"/>
  <c r="B256" i="30270"/>
  <c r="B202" i="30270"/>
  <c r="B259" i="30270"/>
  <c r="G212" i="30270"/>
  <c r="D263" i="30270"/>
  <c r="G283" i="30270"/>
  <c r="G276" i="30270"/>
  <c r="G265" i="30270"/>
  <c r="G213" i="30270"/>
  <c r="G214" i="30270" s="1"/>
  <c r="G261" i="30270" s="1"/>
  <c r="G262" i="30270" s="1"/>
  <c r="G211" i="30270"/>
  <c r="G218" i="30270" s="1"/>
  <c r="G198" i="30270"/>
  <c r="G279" i="30270"/>
  <c r="G285" i="30270"/>
  <c r="G281" i="30270"/>
  <c r="G205" i="30270"/>
  <c r="G248" i="30270" s="1"/>
  <c r="G275" i="30270"/>
  <c r="G267" i="30270"/>
  <c r="G256" i="30270"/>
  <c r="G258" i="30270" s="1"/>
  <c r="G216" i="30270"/>
  <c r="G217" i="30270" s="1"/>
  <c r="G201" i="30270"/>
  <c r="G206" i="30270"/>
  <c r="G280" i="30270"/>
  <c r="G270" i="30270"/>
  <c r="G251" i="30270"/>
  <c r="G210" i="30270"/>
  <c r="G249" i="30270" s="1"/>
  <c r="G188" i="30270"/>
  <c r="C285" i="30270"/>
  <c r="C276" i="30270"/>
  <c r="C266" i="30270"/>
  <c r="C269" i="30270"/>
  <c r="C279" i="30270"/>
  <c r="C278" i="30270"/>
  <c r="C259" i="30270"/>
  <c r="C200" i="30270"/>
  <c r="C282" i="30270"/>
  <c r="C211" i="30270"/>
  <c r="G200" i="30270"/>
  <c r="G277" i="30270"/>
  <c r="G282" i="30270"/>
  <c r="C267" i="30270"/>
  <c r="C213" i="30270"/>
  <c r="C214" i="30270" s="1"/>
  <c r="C261" i="30270" s="1"/>
  <c r="C262" i="30270" s="1"/>
  <c r="C270" i="30270"/>
  <c r="G268" i="30270"/>
  <c r="B286" i="30270"/>
  <c r="B270" i="30270"/>
  <c r="B251" i="30270"/>
  <c r="B263" i="30270"/>
  <c r="C198" i="30270"/>
  <c r="C280" i="30270"/>
  <c r="D271" i="30270"/>
  <c r="D285" i="30270"/>
  <c r="D200" i="30270"/>
  <c r="D276" i="30270"/>
  <c r="D206" i="30270"/>
  <c r="D278" i="30270"/>
  <c r="D198" i="30270"/>
  <c r="D279" i="30270"/>
  <c r="D212" i="30270"/>
  <c r="G274" i="30270"/>
  <c r="C202" i="30270"/>
  <c r="C284" i="30270"/>
  <c r="G197" i="30270"/>
  <c r="E258" i="30270"/>
  <c r="D267" i="30270"/>
  <c r="D281" i="30270"/>
  <c r="D252" i="30270"/>
  <c r="F249" i="30270"/>
  <c r="B218" i="30270"/>
  <c r="D277" i="30270"/>
  <c r="D275" i="30270"/>
  <c r="D266" i="30270"/>
  <c r="D211" i="30270"/>
  <c r="D203" i="30270"/>
  <c r="D201" i="30270"/>
  <c r="D284" i="30270"/>
  <c r="D274" i="30270"/>
  <c r="D255" i="30270"/>
  <c r="D257" i="30270"/>
  <c r="D199" i="30270"/>
  <c r="D197" i="30270"/>
  <c r="D251" i="30270"/>
  <c r="D280" i="30270"/>
  <c r="D268" i="30270"/>
  <c r="D256" i="30270"/>
  <c r="D210" i="30270"/>
  <c r="D213" i="30270"/>
  <c r="D214" i="30270" s="1"/>
  <c r="D286" i="30270"/>
  <c r="D282" i="30270"/>
  <c r="D269" i="30270"/>
  <c r="D216" i="30270"/>
  <c r="D217" i="30270" s="1"/>
  <c r="D202" i="30270"/>
  <c r="D205" i="30270"/>
  <c r="D248" i="30270" s="1"/>
  <c r="D188" i="30270"/>
  <c r="D283" i="30270"/>
  <c r="D259" i="30270"/>
  <c r="D270" i="30270"/>
  <c r="B188" i="30270"/>
  <c r="B200" i="30270"/>
  <c r="B196" i="30270"/>
  <c r="B199" i="30270"/>
  <c r="B280" i="30270"/>
  <c r="B278" i="30270"/>
  <c r="B268" i="30270"/>
  <c r="B252" i="30270"/>
  <c r="B198" i="30270"/>
  <c r="B203" i="30270"/>
  <c r="B276" i="30270"/>
  <c r="B271" i="30270"/>
  <c r="B255" i="30270"/>
  <c r="B274" i="30270"/>
  <c r="B279" i="30270"/>
  <c r="B285" i="30270"/>
  <c r="B265" i="30270"/>
  <c r="B213" i="30270"/>
  <c r="B214" i="30270" s="1"/>
  <c r="D196" i="30270"/>
  <c r="C188" i="30270"/>
  <c r="C197" i="30270"/>
  <c r="C196" i="30270"/>
  <c r="E249" i="30270"/>
  <c r="F258" i="30270"/>
  <c r="C216" i="30270"/>
  <c r="C217" i="30270" s="1"/>
  <c r="C206" i="30270"/>
  <c r="C265" i="30270"/>
  <c r="C286" i="30270"/>
  <c r="F261" i="30270"/>
  <c r="F262" i="30270" s="1"/>
  <c r="C260" i="30270"/>
  <c r="BF126" i="30270"/>
  <c r="E261" i="30270"/>
  <c r="E262" i="30270" s="1"/>
  <c r="E218" i="30270"/>
  <c r="F260" i="30270"/>
  <c r="C201" i="30270"/>
  <c r="C252" i="30270"/>
  <c r="C256" i="30270"/>
  <c r="C271" i="30270"/>
  <c r="C277" i="30270"/>
  <c r="C199" i="30270"/>
  <c r="C257" i="30270"/>
  <c r="C274" i="30270"/>
  <c r="C263" i="30270"/>
  <c r="C281" i="30270"/>
  <c r="E260" i="30270"/>
  <c r="C205" i="30270"/>
  <c r="C248" i="30270" s="1"/>
  <c r="C203" i="30270"/>
  <c r="C210" i="30270"/>
  <c r="C255" i="30270"/>
  <c r="C275" i="30270"/>
  <c r="E256" i="30268"/>
  <c r="C206" i="30268"/>
  <c r="C278" i="30268"/>
  <c r="C267" i="30268"/>
  <c r="C274" i="30268"/>
  <c r="D249" i="30268"/>
  <c r="C276" i="30268"/>
  <c r="C252" i="30268"/>
  <c r="C202" i="30268"/>
  <c r="C271" i="30268"/>
  <c r="C259" i="30268"/>
  <c r="C188" i="30268"/>
  <c r="C281" i="30268"/>
  <c r="C286" i="30268"/>
  <c r="C270" i="30268"/>
  <c r="C200" i="30268"/>
  <c r="B277" i="30268"/>
  <c r="B188" i="30268"/>
  <c r="B270" i="30268"/>
  <c r="B200" i="30268"/>
  <c r="B271" i="30268"/>
  <c r="B216" i="30268"/>
  <c r="B217" i="30268" s="1"/>
  <c r="B213" i="30268"/>
  <c r="B214" i="30268" s="1"/>
  <c r="C201" i="30268"/>
  <c r="C210" i="30268"/>
  <c r="C249" i="30268" s="1"/>
  <c r="C251" i="30268"/>
  <c r="B252" i="30268"/>
  <c r="C277" i="30268"/>
  <c r="B251" i="30268"/>
  <c r="E284" i="30268"/>
  <c r="E216" i="30268"/>
  <c r="E217" i="30268" s="1"/>
  <c r="E268" i="30268"/>
  <c r="E267" i="30268"/>
  <c r="E199" i="30268"/>
  <c r="C203" i="30268"/>
  <c r="C199" i="30268"/>
  <c r="C257" i="30268"/>
  <c r="G269" i="30268"/>
  <c r="G210" i="30268"/>
  <c r="G278" i="30268"/>
  <c r="E202" i="30268"/>
  <c r="E206" i="30268"/>
  <c r="E282" i="30268"/>
  <c r="E274" i="30268"/>
  <c r="E251" i="30268"/>
  <c r="E259" i="30268"/>
  <c r="E266" i="30268"/>
  <c r="E281" i="30268"/>
  <c r="E210" i="30268"/>
  <c r="E276" i="30268"/>
  <c r="E200" i="30268"/>
  <c r="E255" i="30268"/>
  <c r="E203" i="30268"/>
  <c r="E263" i="30268"/>
  <c r="E269" i="30268"/>
  <c r="G280" i="30268"/>
  <c r="G284" i="30268"/>
  <c r="G270" i="30268"/>
  <c r="G265" i="30268"/>
  <c r="G212" i="30268"/>
  <c r="G218" i="30268" s="1"/>
  <c r="G276" i="30268"/>
  <c r="G282" i="30268"/>
  <c r="G213" i="30268"/>
  <c r="G214" i="30268" s="1"/>
  <c r="G261" i="30268" s="1"/>
  <c r="G285" i="30268"/>
  <c r="G267" i="30268"/>
  <c r="G275" i="30268"/>
  <c r="G268" i="30268"/>
  <c r="G216" i="30268"/>
  <c r="G217" i="30268" s="1"/>
  <c r="G255" i="30268"/>
  <c r="E198" i="30268"/>
  <c r="E252" i="30268"/>
  <c r="E213" i="30268"/>
  <c r="E214" i="30268" s="1"/>
  <c r="E270" i="30268"/>
  <c r="E285" i="30268"/>
  <c r="E212" i="30268"/>
  <c r="E257" i="30268"/>
  <c r="E278" i="30268"/>
  <c r="G196" i="30268"/>
  <c r="G271" i="30268"/>
  <c r="E201" i="30268"/>
  <c r="E196" i="30268"/>
  <c r="E271" i="30268"/>
  <c r="F218" i="30268"/>
  <c r="E280" i="30268"/>
  <c r="E275" i="30268"/>
  <c r="E279" i="30268"/>
  <c r="E205" i="30268"/>
  <c r="E248" i="30268" s="1"/>
  <c r="E188" i="30268"/>
  <c r="E265" i="30268"/>
  <c r="E277" i="30268"/>
  <c r="E286" i="30268"/>
  <c r="E283" i="30268"/>
  <c r="E197" i="30268"/>
  <c r="G200" i="30268"/>
  <c r="G263" i="30268"/>
  <c r="C212" i="30268"/>
  <c r="C197" i="30268"/>
  <c r="C279" i="30268"/>
  <c r="C265" i="30268"/>
  <c r="C263" i="30268"/>
  <c r="C213" i="30268"/>
  <c r="C214" i="30268" s="1"/>
  <c r="C261" i="30268" s="1"/>
  <c r="C262" i="30268" s="1"/>
  <c r="C198" i="30268"/>
  <c r="C275" i="30268"/>
  <c r="C285" i="30268"/>
  <c r="C269" i="30268"/>
  <c r="C216" i="30268"/>
  <c r="C217" i="30268" s="1"/>
  <c r="C284" i="30268"/>
  <c r="C280" i="30268"/>
  <c r="C255" i="30268"/>
  <c r="C258" i="30268" s="1"/>
  <c r="C205" i="30268"/>
  <c r="C248" i="30268" s="1"/>
  <c r="C283" i="30268"/>
  <c r="C268" i="30268"/>
  <c r="C266" i="30268"/>
  <c r="C256" i="30268"/>
  <c r="B266" i="30268"/>
  <c r="B201" i="30268"/>
  <c r="B282" i="30268"/>
  <c r="B205" i="30268"/>
  <c r="B248" i="30268" s="1"/>
  <c r="B256" i="30268"/>
  <c r="B196" i="30268"/>
  <c r="B263" i="30268"/>
  <c r="B206" i="30268"/>
  <c r="B281" i="30268"/>
  <c r="D197" i="30268"/>
  <c r="B283" i="30268"/>
  <c r="B278" i="30268"/>
  <c r="B275" i="30268"/>
  <c r="B197" i="30268"/>
  <c r="B212" i="30268"/>
  <c r="B260" i="30268" s="1"/>
  <c r="B279" i="30268"/>
  <c r="B268" i="30268"/>
  <c r="B257" i="30268"/>
  <c r="B211" i="30268"/>
  <c r="B284" i="30268"/>
  <c r="B265" i="30268"/>
  <c r="B269" i="30268"/>
  <c r="B198" i="30268"/>
  <c r="B202" i="30268"/>
  <c r="B276" i="30268"/>
  <c r="B274" i="30268"/>
  <c r="B255" i="30268"/>
  <c r="B210" i="30268"/>
  <c r="B199" i="30268"/>
  <c r="B280" i="30268"/>
  <c r="B267" i="30268"/>
  <c r="F249" i="30268"/>
  <c r="F258" i="30268"/>
  <c r="B285" i="30268"/>
  <c r="E218" i="30268"/>
  <c r="D218" i="30268"/>
  <c r="B261" i="30268"/>
  <c r="B203" i="30268"/>
  <c r="B259" i="30268"/>
  <c r="B286" i="30268"/>
  <c r="G266" i="30268"/>
  <c r="G259" i="30268"/>
  <c r="G283" i="30268"/>
  <c r="F262" i="30268"/>
  <c r="D258" i="30268"/>
  <c r="G203" i="30268"/>
  <c r="G198" i="30268"/>
  <c r="G206" i="30268"/>
  <c r="G205" i="30268"/>
  <c r="G248" i="30268" s="1"/>
  <c r="G202" i="30268"/>
  <c r="G201" i="30268"/>
  <c r="G252" i="30268"/>
  <c r="G199" i="30268"/>
  <c r="G257" i="30268"/>
  <c r="G258" i="30268" s="1"/>
  <c r="G279" i="30268"/>
  <c r="G286" i="30268"/>
  <c r="C196" i="30268"/>
  <c r="D262" i="30268"/>
  <c r="DC127" i="30248"/>
  <c r="BI246" i="30267"/>
  <c r="BI6" i="30267" s="1"/>
  <c r="BB246" i="30267"/>
  <c r="BB6" i="30267" s="1"/>
  <c r="BB7" i="30267" s="1"/>
  <c r="BA127" i="30267"/>
  <c r="AY127" i="30267"/>
  <c r="BF127" i="30267" s="1"/>
  <c r="AZ126" i="30267"/>
  <c r="BA126" i="30267"/>
  <c r="AY126" i="30267"/>
  <c r="BG126" i="30267"/>
  <c r="BF126" i="30267"/>
  <c r="BA246" i="30267"/>
  <c r="BA6" i="30267" s="1"/>
  <c r="BA7" i="30267" s="1"/>
  <c r="BA202" i="30267" s="1"/>
  <c r="AT127" i="30267"/>
  <c r="AS127" i="30267"/>
  <c r="AS246" i="30267" s="1"/>
  <c r="AS6" i="30267" s="1"/>
  <c r="AV246" i="30267"/>
  <c r="AV6" i="30267" s="1"/>
  <c r="AV7" i="30267" s="1"/>
  <c r="AR127" i="30267"/>
  <c r="AT126" i="30267"/>
  <c r="AS126" i="30267"/>
  <c r="AT246" i="30267"/>
  <c r="AT6" i="30267" s="1"/>
  <c r="AU126" i="30267"/>
  <c r="AR126" i="30267"/>
  <c r="AM127" i="30267"/>
  <c r="AO246" i="30267"/>
  <c r="AO6" i="30267" s="1"/>
  <c r="AP246" i="30267"/>
  <c r="AP6" i="30267" s="1"/>
  <c r="BC246" i="30267"/>
  <c r="BC6" i="30267" s="1"/>
  <c r="AY246" i="30267"/>
  <c r="AY6" i="30267" s="1"/>
  <c r="AU246" i="30267"/>
  <c r="AU6" i="30267" s="1"/>
  <c r="AU7" i="30267" s="1"/>
  <c r="AR246" i="30267"/>
  <c r="AR6" i="30267" s="1"/>
  <c r="AR7" i="30267" s="1"/>
  <c r="AR198" i="30267" s="1"/>
  <c r="AN246" i="30267"/>
  <c r="AN6" i="30267" s="1"/>
  <c r="AM246" i="30267"/>
  <c r="AM6" i="30267" s="1"/>
  <c r="AL246" i="30267"/>
  <c r="AL6" i="30267" s="1"/>
  <c r="AK246" i="30267"/>
  <c r="AK6" i="30267" s="1"/>
  <c r="AK7" i="30267" s="1"/>
  <c r="AI246" i="30267"/>
  <c r="AI6" i="30267" s="1"/>
  <c r="AH246" i="30267"/>
  <c r="AH6" i="30267" s="1"/>
  <c r="AH7" i="30267" s="1"/>
  <c r="AG246" i="30267"/>
  <c r="AG6" i="30267" s="1"/>
  <c r="AF246" i="30267"/>
  <c r="AF6" i="30267" s="1"/>
  <c r="AE246" i="30267"/>
  <c r="AE6" i="30267" s="1"/>
  <c r="AD246" i="30267"/>
  <c r="AD6" i="30267" s="1"/>
  <c r="AD7" i="30267" s="1"/>
  <c r="AB246" i="30267"/>
  <c r="AB6" i="30267" s="1"/>
  <c r="AB7" i="30267" s="1"/>
  <c r="AB196" i="30267" s="1"/>
  <c r="AA246" i="30267"/>
  <c r="AA6" i="30267" s="1"/>
  <c r="Z246" i="30267"/>
  <c r="Z6" i="30267" s="1"/>
  <c r="Z7" i="30267" s="1"/>
  <c r="Z206" i="30267" s="1"/>
  <c r="Y246" i="30267"/>
  <c r="Y6" i="30267" s="1"/>
  <c r="Y7" i="30267" s="1"/>
  <c r="Y202" i="30267" s="1"/>
  <c r="X246" i="30267"/>
  <c r="X6" i="30267" s="1"/>
  <c r="W246" i="30267"/>
  <c r="W6" i="30267" s="1"/>
  <c r="U246" i="30267"/>
  <c r="U6" i="30267" s="1"/>
  <c r="T246" i="30267"/>
  <c r="T6" i="30267" s="1"/>
  <c r="S246" i="30267"/>
  <c r="S6" i="30267" s="1"/>
  <c r="R246" i="30267"/>
  <c r="R6" i="30267" s="1"/>
  <c r="Q246" i="30267"/>
  <c r="Q6" i="30267" s="1"/>
  <c r="Q7" i="30267" s="1"/>
  <c r="P246" i="30267"/>
  <c r="P6" i="30267" s="1"/>
  <c r="N246" i="30267"/>
  <c r="N6" i="30267" s="1"/>
  <c r="M246" i="30267"/>
  <c r="M6" i="30267" s="1"/>
  <c r="L246" i="30267"/>
  <c r="L6" i="30267" s="1"/>
  <c r="K246" i="30267"/>
  <c r="K6" i="30267" s="1"/>
  <c r="J246" i="30267"/>
  <c r="J6" i="30267" s="1"/>
  <c r="I246" i="30267"/>
  <c r="I6" i="30267" s="1"/>
  <c r="G246" i="30267"/>
  <c r="G6" i="30267" s="1"/>
  <c r="F246" i="30267"/>
  <c r="F6" i="30267" s="1"/>
  <c r="F7" i="30267" s="1"/>
  <c r="F201" i="30267" s="1"/>
  <c r="E246" i="30267"/>
  <c r="E6" i="30267" s="1"/>
  <c r="D246" i="30267"/>
  <c r="D6" i="30267" s="1"/>
  <c r="C246" i="30267"/>
  <c r="C6" i="30267" s="1"/>
  <c r="B246" i="30267"/>
  <c r="BK241" i="30267"/>
  <c r="BJ241" i="30267"/>
  <c r="BI241" i="30267"/>
  <c r="BH241" i="30267"/>
  <c r="BG241" i="30267"/>
  <c r="BF241" i="30267"/>
  <c r="BD241" i="30267"/>
  <c r="BC241" i="30267"/>
  <c r="BB241" i="30267"/>
  <c r="BA241" i="30267"/>
  <c r="AZ241" i="30267"/>
  <c r="AY241" i="30267"/>
  <c r="AW241" i="30267"/>
  <c r="AV241" i="30267"/>
  <c r="AU241" i="30267"/>
  <c r="AT241" i="30267"/>
  <c r="AS241" i="30267"/>
  <c r="AR241" i="30267"/>
  <c r="AP241" i="30267"/>
  <c r="AO241" i="30267"/>
  <c r="AN241" i="30267"/>
  <c r="AM241" i="30267"/>
  <c r="AL241" i="30267"/>
  <c r="AK241" i="30267"/>
  <c r="AI241" i="30267"/>
  <c r="AH241" i="30267"/>
  <c r="AG241" i="30267"/>
  <c r="AF241" i="30267"/>
  <c r="AE241" i="30267"/>
  <c r="AD241" i="30267"/>
  <c r="AB241" i="30267"/>
  <c r="AA241" i="30267"/>
  <c r="Z241" i="30267"/>
  <c r="Y241" i="30267"/>
  <c r="X241" i="30267"/>
  <c r="W241" i="30267"/>
  <c r="U241" i="30267"/>
  <c r="T241" i="30267"/>
  <c r="S241" i="30267"/>
  <c r="R241" i="30267"/>
  <c r="Q241" i="30267"/>
  <c r="P241" i="30267"/>
  <c r="N241" i="30267"/>
  <c r="M241" i="30267"/>
  <c r="L241" i="30267"/>
  <c r="K241" i="30267"/>
  <c r="J241" i="30267"/>
  <c r="I241" i="30267"/>
  <c r="G241" i="30267"/>
  <c r="F241" i="30267"/>
  <c r="E241" i="30267"/>
  <c r="D241" i="30267"/>
  <c r="C241" i="30267"/>
  <c r="B241" i="30267"/>
  <c r="BK234" i="30267"/>
  <c r="BJ234" i="30267"/>
  <c r="BI234" i="30267"/>
  <c r="BH234" i="30267"/>
  <c r="BG234" i="30267"/>
  <c r="BF234" i="30267"/>
  <c r="BD234" i="30267"/>
  <c r="BC234" i="30267"/>
  <c r="BB234" i="30267"/>
  <c r="BA234" i="30267"/>
  <c r="AZ234" i="30267"/>
  <c r="AY234" i="30267"/>
  <c r="AW234" i="30267"/>
  <c r="AV234" i="30267"/>
  <c r="AU234" i="30267"/>
  <c r="AT234" i="30267"/>
  <c r="AS234" i="30267"/>
  <c r="AR234" i="30267"/>
  <c r="AP234" i="30267"/>
  <c r="AO234" i="30267"/>
  <c r="AN234" i="30267"/>
  <c r="AM234" i="30267"/>
  <c r="AL234" i="30267"/>
  <c r="AK234" i="30267"/>
  <c r="AI234" i="30267"/>
  <c r="AH234" i="30267"/>
  <c r="AG234" i="30267"/>
  <c r="AF234" i="30267"/>
  <c r="AE234" i="30267"/>
  <c r="AD234" i="30267"/>
  <c r="AB234" i="30267"/>
  <c r="AA234" i="30267"/>
  <c r="Z234" i="30267"/>
  <c r="Y234" i="30267"/>
  <c r="X234" i="30267"/>
  <c r="W234" i="30267"/>
  <c r="U234" i="30267"/>
  <c r="T234" i="30267"/>
  <c r="S234" i="30267"/>
  <c r="R234" i="30267"/>
  <c r="Q234" i="30267"/>
  <c r="P234" i="30267"/>
  <c r="N234" i="30267"/>
  <c r="M234" i="30267"/>
  <c r="L234" i="30267"/>
  <c r="K234" i="30267"/>
  <c r="J234" i="30267"/>
  <c r="I234" i="30267"/>
  <c r="G234" i="30267"/>
  <c r="F234" i="30267"/>
  <c r="E234" i="30267"/>
  <c r="D234" i="30267"/>
  <c r="C234" i="30267"/>
  <c r="B234" i="30267"/>
  <c r="BK233" i="30267"/>
  <c r="BJ233" i="30267"/>
  <c r="BI233" i="30267"/>
  <c r="BH233" i="30267"/>
  <c r="BG233" i="30267"/>
  <c r="BF233" i="30267"/>
  <c r="BD233" i="30267"/>
  <c r="BC233" i="30267"/>
  <c r="BB233" i="30267"/>
  <c r="BA233" i="30267"/>
  <c r="AZ233" i="30267"/>
  <c r="AY233" i="30267"/>
  <c r="AW233" i="30267"/>
  <c r="AV233" i="30267"/>
  <c r="AU233" i="30267"/>
  <c r="AT233" i="30267"/>
  <c r="AS233" i="30267"/>
  <c r="AR233" i="30267"/>
  <c r="AP233" i="30267"/>
  <c r="AO233" i="30267"/>
  <c r="AN233" i="30267"/>
  <c r="AM233" i="30267"/>
  <c r="AL233" i="30267"/>
  <c r="AK233" i="30267"/>
  <c r="AI233" i="30267"/>
  <c r="AH233" i="30267"/>
  <c r="AG233" i="30267"/>
  <c r="AF233" i="30267"/>
  <c r="AE233" i="30267"/>
  <c r="AD233" i="30267"/>
  <c r="AB233" i="30267"/>
  <c r="AA233" i="30267"/>
  <c r="Z233" i="30267"/>
  <c r="Y233" i="30267"/>
  <c r="X233" i="30267"/>
  <c r="W233" i="30267"/>
  <c r="U233" i="30267"/>
  <c r="T233" i="30267"/>
  <c r="S233" i="30267"/>
  <c r="R233" i="30267"/>
  <c r="Q233" i="30267"/>
  <c r="P233" i="30267"/>
  <c r="N233" i="30267"/>
  <c r="M233" i="30267"/>
  <c r="L233" i="30267"/>
  <c r="K233" i="30267"/>
  <c r="J233" i="30267"/>
  <c r="I233" i="30267"/>
  <c r="G233" i="30267"/>
  <c r="F233" i="30267"/>
  <c r="E233" i="30267"/>
  <c r="D233" i="30267"/>
  <c r="C233" i="30267"/>
  <c r="B233" i="30267"/>
  <c r="BK230" i="30267"/>
  <c r="BJ230" i="30267"/>
  <c r="BI230" i="30267"/>
  <c r="BH230" i="30267"/>
  <c r="BG230" i="30267"/>
  <c r="BF230" i="30267"/>
  <c r="BD230" i="30267"/>
  <c r="BC230" i="30267"/>
  <c r="BB230" i="30267"/>
  <c r="BA230" i="30267"/>
  <c r="AZ230" i="30267"/>
  <c r="AY230" i="30267"/>
  <c r="AW230" i="30267"/>
  <c r="AV230" i="30267"/>
  <c r="AU230" i="30267"/>
  <c r="AT230" i="30267"/>
  <c r="AS230" i="30267"/>
  <c r="AR230" i="30267"/>
  <c r="AP230" i="30267"/>
  <c r="AO230" i="30267"/>
  <c r="AN230" i="30267"/>
  <c r="AM230" i="30267"/>
  <c r="AL230" i="30267"/>
  <c r="AK230" i="30267"/>
  <c r="AI230" i="30267"/>
  <c r="AH230" i="30267"/>
  <c r="AG230" i="30267"/>
  <c r="AF230" i="30267"/>
  <c r="AE230" i="30267"/>
  <c r="AD230" i="30267"/>
  <c r="AB230" i="30267"/>
  <c r="AA230" i="30267"/>
  <c r="Z230" i="30267"/>
  <c r="Y230" i="30267"/>
  <c r="X230" i="30267"/>
  <c r="W230" i="30267"/>
  <c r="U230" i="30267"/>
  <c r="T230" i="30267"/>
  <c r="S230" i="30267"/>
  <c r="R230" i="30267"/>
  <c r="Q230" i="30267"/>
  <c r="P230" i="30267"/>
  <c r="N230" i="30267"/>
  <c r="M230" i="30267"/>
  <c r="L230" i="30267"/>
  <c r="K230" i="30267"/>
  <c r="J230" i="30267"/>
  <c r="I230" i="30267"/>
  <c r="G230" i="30267"/>
  <c r="F230" i="30267"/>
  <c r="E230" i="30267"/>
  <c r="D230" i="30267"/>
  <c r="C230" i="30267"/>
  <c r="B230" i="30267"/>
  <c r="BK229" i="30267"/>
  <c r="BJ229" i="30267"/>
  <c r="BI229" i="30267"/>
  <c r="BH229" i="30267"/>
  <c r="BG229" i="30267"/>
  <c r="BF229" i="30267"/>
  <c r="BD229" i="30267"/>
  <c r="BC229" i="30267"/>
  <c r="BB229" i="30267"/>
  <c r="BA229" i="30267"/>
  <c r="AZ229" i="30267"/>
  <c r="AY229" i="30267"/>
  <c r="AW229" i="30267"/>
  <c r="AV229" i="30267"/>
  <c r="AU229" i="30267"/>
  <c r="AT229" i="30267"/>
  <c r="AS229" i="30267"/>
  <c r="AR229" i="30267"/>
  <c r="AP229" i="30267"/>
  <c r="AO229" i="30267"/>
  <c r="AN229" i="30267"/>
  <c r="AM229" i="30267"/>
  <c r="AL229" i="30267"/>
  <c r="AK229" i="30267"/>
  <c r="AI229" i="30267"/>
  <c r="AH229" i="30267"/>
  <c r="AG229" i="30267"/>
  <c r="AF229" i="30267"/>
  <c r="AE229" i="30267"/>
  <c r="AD229" i="30267"/>
  <c r="AB229" i="30267"/>
  <c r="AA229" i="30267"/>
  <c r="Z229" i="30267"/>
  <c r="Y229" i="30267"/>
  <c r="X229" i="30267"/>
  <c r="W229" i="30267"/>
  <c r="U229" i="30267"/>
  <c r="T229" i="30267"/>
  <c r="S229" i="30267"/>
  <c r="R229" i="30267"/>
  <c r="Q229" i="30267"/>
  <c r="P229" i="30267"/>
  <c r="N229" i="30267"/>
  <c r="M229" i="30267"/>
  <c r="L229" i="30267"/>
  <c r="K229" i="30267"/>
  <c r="J229" i="30267"/>
  <c r="I229" i="30267"/>
  <c r="G229" i="30267"/>
  <c r="F229" i="30267"/>
  <c r="E229" i="30267"/>
  <c r="D229" i="30267"/>
  <c r="C229" i="30267"/>
  <c r="B229" i="30267"/>
  <c r="BK228" i="30267"/>
  <c r="BJ228" i="30267"/>
  <c r="BI228" i="30267"/>
  <c r="BH228" i="30267"/>
  <c r="BG228" i="30267"/>
  <c r="BF228" i="30267"/>
  <c r="BD228" i="30267"/>
  <c r="BC228" i="30267"/>
  <c r="BB228" i="30267"/>
  <c r="BA228" i="30267"/>
  <c r="AZ228" i="30267"/>
  <c r="AY228" i="30267"/>
  <c r="AW228" i="30267"/>
  <c r="AV228" i="30267"/>
  <c r="AU228" i="30267"/>
  <c r="AT228" i="30267"/>
  <c r="AS228" i="30267"/>
  <c r="AR228" i="30267"/>
  <c r="AP228" i="30267"/>
  <c r="AO228" i="30267"/>
  <c r="AN228" i="30267"/>
  <c r="AM228" i="30267"/>
  <c r="AL228" i="30267"/>
  <c r="AK228" i="30267"/>
  <c r="AI228" i="30267"/>
  <c r="AH228" i="30267"/>
  <c r="AG228" i="30267"/>
  <c r="AF228" i="30267"/>
  <c r="AE228" i="30267"/>
  <c r="AD228" i="30267"/>
  <c r="AB228" i="30267"/>
  <c r="AA228" i="30267"/>
  <c r="Z228" i="30267"/>
  <c r="Y228" i="30267"/>
  <c r="X228" i="30267"/>
  <c r="W228" i="30267"/>
  <c r="U228" i="30267"/>
  <c r="T228" i="30267"/>
  <c r="S228" i="30267"/>
  <c r="R228" i="30267"/>
  <c r="Q228" i="30267"/>
  <c r="P228" i="30267"/>
  <c r="N228" i="30267"/>
  <c r="M228" i="30267"/>
  <c r="L228" i="30267"/>
  <c r="K228" i="30267"/>
  <c r="J228" i="30267"/>
  <c r="I228" i="30267"/>
  <c r="G228" i="30267"/>
  <c r="F228" i="30267"/>
  <c r="E228" i="30267"/>
  <c r="D228" i="30267"/>
  <c r="C228" i="30267"/>
  <c r="B228" i="30267"/>
  <c r="H223" i="30267"/>
  <c r="BK192" i="30267"/>
  <c r="BJ192" i="30267"/>
  <c r="BI192" i="30267"/>
  <c r="BH192" i="30267"/>
  <c r="BG192" i="30267"/>
  <c r="BF192" i="30267"/>
  <c r="BD192" i="30267"/>
  <c r="BC192" i="30267"/>
  <c r="BB192" i="30267"/>
  <c r="BA192" i="30267"/>
  <c r="AZ192" i="30267"/>
  <c r="AY192" i="30267"/>
  <c r="AW192" i="30267"/>
  <c r="AV192" i="30267"/>
  <c r="AU192" i="30267"/>
  <c r="AT192" i="30267"/>
  <c r="AS192" i="30267"/>
  <c r="AR192" i="30267"/>
  <c r="AP192" i="30267"/>
  <c r="AO192" i="30267"/>
  <c r="AN192" i="30267"/>
  <c r="AM192" i="30267"/>
  <c r="AL192" i="30267"/>
  <c r="AK192" i="30267"/>
  <c r="AI192" i="30267"/>
  <c r="AH192" i="30267"/>
  <c r="AG192" i="30267"/>
  <c r="AF192" i="30267"/>
  <c r="AE192" i="30267"/>
  <c r="AD192" i="30267"/>
  <c r="AB192" i="30267"/>
  <c r="AA192" i="30267"/>
  <c r="Z192" i="30267"/>
  <c r="Y192" i="30267"/>
  <c r="X192" i="30267"/>
  <c r="W192" i="30267"/>
  <c r="U192" i="30267"/>
  <c r="T192" i="30267"/>
  <c r="S192" i="30267"/>
  <c r="R192" i="30267"/>
  <c r="Q192" i="30267"/>
  <c r="P192" i="30267"/>
  <c r="N192" i="30267"/>
  <c r="M192" i="30267"/>
  <c r="L192" i="30267"/>
  <c r="K192" i="30267"/>
  <c r="J192" i="30267"/>
  <c r="I192" i="30267"/>
  <c r="G192" i="30267"/>
  <c r="F192" i="30267"/>
  <c r="E192" i="30267"/>
  <c r="D192" i="30267"/>
  <c r="C192" i="30267"/>
  <c r="B192" i="30267"/>
  <c r="BK190" i="30267"/>
  <c r="BJ190" i="30267"/>
  <c r="BI190" i="30267"/>
  <c r="BH190" i="30267"/>
  <c r="BG190" i="30267"/>
  <c r="BF190" i="30267"/>
  <c r="BD190" i="30267"/>
  <c r="BC190" i="30267"/>
  <c r="BB190" i="30267"/>
  <c r="BA190" i="30267"/>
  <c r="AZ190" i="30267"/>
  <c r="AY190" i="30267"/>
  <c r="AW190" i="30267"/>
  <c r="AV190" i="30267"/>
  <c r="AU190" i="30267"/>
  <c r="AT190" i="30267"/>
  <c r="AS190" i="30267"/>
  <c r="AR190" i="30267"/>
  <c r="AP190" i="30267"/>
  <c r="AO190" i="30267"/>
  <c r="AN190" i="30267"/>
  <c r="AM190" i="30267"/>
  <c r="AL190" i="30267"/>
  <c r="AK190" i="30267"/>
  <c r="AI190" i="30267"/>
  <c r="AH190" i="30267"/>
  <c r="AG190" i="30267"/>
  <c r="AF190" i="30267"/>
  <c r="AE190" i="30267"/>
  <c r="AD190" i="30267"/>
  <c r="AB190" i="30267"/>
  <c r="AA190" i="30267"/>
  <c r="Z190" i="30267"/>
  <c r="Y190" i="30267"/>
  <c r="X190" i="30267"/>
  <c r="W190" i="30267"/>
  <c r="U190" i="30267"/>
  <c r="T190" i="30267"/>
  <c r="S190" i="30267"/>
  <c r="R190" i="30267"/>
  <c r="Q190" i="30267"/>
  <c r="P190" i="30267"/>
  <c r="N190" i="30267"/>
  <c r="M190" i="30267"/>
  <c r="L190" i="30267"/>
  <c r="K190" i="30267"/>
  <c r="J190" i="30267"/>
  <c r="I190" i="30267"/>
  <c r="G190" i="30267"/>
  <c r="F190" i="30267"/>
  <c r="E190" i="30267"/>
  <c r="D190" i="30267"/>
  <c r="C190" i="30267"/>
  <c r="B190" i="30267"/>
  <c r="A187" i="30267"/>
  <c r="A186" i="30267"/>
  <c r="A185" i="30267"/>
  <c r="A184" i="30267"/>
  <c r="A183" i="30267"/>
  <c r="A182" i="30267"/>
  <c r="A181" i="30267"/>
  <c r="A180" i="30267"/>
  <c r="A179" i="30267"/>
  <c r="A178" i="30267"/>
  <c r="A177" i="30267"/>
  <c r="A176" i="30267"/>
  <c r="A175" i="30267"/>
  <c r="A174" i="30267"/>
  <c r="A173" i="30267"/>
  <c r="A172" i="30267"/>
  <c r="A171" i="30267"/>
  <c r="A170" i="30267"/>
  <c r="A169" i="30267"/>
  <c r="A168" i="30267"/>
  <c r="A167" i="30267"/>
  <c r="A166" i="30267"/>
  <c r="A165" i="30267"/>
  <c r="A164" i="30267"/>
  <c r="A163" i="30267"/>
  <c r="A162" i="30267"/>
  <c r="A161" i="30267"/>
  <c r="A160" i="30267"/>
  <c r="A159" i="30267"/>
  <c r="A158" i="30267"/>
  <c r="A157" i="30267"/>
  <c r="A156" i="30267"/>
  <c r="A155" i="30267"/>
  <c r="A154" i="30267"/>
  <c r="A153" i="30267"/>
  <c r="A152" i="30267"/>
  <c r="A151" i="30267"/>
  <c r="A150" i="30267"/>
  <c r="A149" i="30267"/>
  <c r="A148" i="30267"/>
  <c r="A147" i="30267"/>
  <c r="A146" i="30267"/>
  <c r="A145" i="30267"/>
  <c r="A144" i="30267"/>
  <c r="A143" i="30267"/>
  <c r="A142" i="30267"/>
  <c r="A141" i="30267"/>
  <c r="A140" i="30267"/>
  <c r="A139" i="30267"/>
  <c r="A138" i="30267"/>
  <c r="A137" i="30267"/>
  <c r="A136" i="30267"/>
  <c r="A135" i="30267"/>
  <c r="A134" i="30267"/>
  <c r="A133" i="30267"/>
  <c r="A132" i="30267"/>
  <c r="A131" i="30267"/>
  <c r="A130" i="30267"/>
  <c r="A129" i="30267"/>
  <c r="A128" i="30267"/>
  <c r="A127" i="30267"/>
  <c r="A126" i="30267"/>
  <c r="A125" i="30267"/>
  <c r="A124" i="30267"/>
  <c r="A123" i="30267"/>
  <c r="A122" i="30267"/>
  <c r="A121" i="30267"/>
  <c r="A120" i="30267"/>
  <c r="A119" i="30267"/>
  <c r="A118" i="30267"/>
  <c r="A117" i="30267"/>
  <c r="A116" i="30267"/>
  <c r="A115" i="30267"/>
  <c r="A114" i="30267"/>
  <c r="A113" i="30267"/>
  <c r="A112" i="30267"/>
  <c r="A111" i="30267"/>
  <c r="A110" i="30267"/>
  <c r="A109" i="30267"/>
  <c r="A108" i="30267"/>
  <c r="A107" i="30267"/>
  <c r="A106" i="30267"/>
  <c r="A105" i="30267"/>
  <c r="A104" i="30267"/>
  <c r="A103" i="30267"/>
  <c r="A102" i="30267"/>
  <c r="A101" i="30267"/>
  <c r="A100" i="30267"/>
  <c r="A99" i="30267"/>
  <c r="A98" i="30267"/>
  <c r="A97" i="30267"/>
  <c r="A96" i="30267"/>
  <c r="A95" i="30267"/>
  <c r="A94" i="30267"/>
  <c r="A93" i="30267"/>
  <c r="A92" i="30267"/>
  <c r="A91" i="30267"/>
  <c r="A90" i="30267"/>
  <c r="A89" i="30267"/>
  <c r="A88" i="30267"/>
  <c r="A87" i="30267"/>
  <c r="A86" i="30267"/>
  <c r="A85" i="30267"/>
  <c r="A84" i="30267"/>
  <c r="A83" i="30267"/>
  <c r="A82" i="30267"/>
  <c r="A81" i="30267"/>
  <c r="A80" i="30267"/>
  <c r="A79" i="30267"/>
  <c r="A78" i="30267"/>
  <c r="A77" i="30267"/>
  <c r="A76" i="30267"/>
  <c r="A75" i="30267"/>
  <c r="A74" i="30267"/>
  <c r="A73" i="30267"/>
  <c r="A72" i="30267"/>
  <c r="A71" i="30267"/>
  <c r="A70" i="30267"/>
  <c r="A69" i="30267"/>
  <c r="A68" i="30267"/>
  <c r="A67" i="30267"/>
  <c r="A66" i="30267"/>
  <c r="A65" i="30267"/>
  <c r="A64" i="30267"/>
  <c r="A63" i="30267"/>
  <c r="A62" i="30267"/>
  <c r="A61" i="30267"/>
  <c r="A60" i="30267"/>
  <c r="A59" i="30267"/>
  <c r="A58" i="30267"/>
  <c r="A57" i="30267"/>
  <c r="A56" i="30267"/>
  <c r="A55" i="30267"/>
  <c r="A54" i="30267"/>
  <c r="A53" i="30267"/>
  <c r="A52" i="30267"/>
  <c r="A51" i="30267"/>
  <c r="A50" i="30267"/>
  <c r="A49" i="30267"/>
  <c r="A48" i="30267"/>
  <c r="A47" i="30267"/>
  <c r="A46" i="30267"/>
  <c r="A45" i="30267"/>
  <c r="A44" i="30267"/>
  <c r="A43" i="30267"/>
  <c r="A42" i="30267"/>
  <c r="A41" i="30267"/>
  <c r="A40" i="30267"/>
  <c r="A39" i="30267"/>
  <c r="A38" i="30267"/>
  <c r="A37" i="30267"/>
  <c r="A36" i="30267"/>
  <c r="A35" i="30267"/>
  <c r="A34" i="30267"/>
  <c r="A33" i="30267"/>
  <c r="A32" i="30267"/>
  <c r="A31" i="30267"/>
  <c r="A30" i="30267"/>
  <c r="A29" i="30267"/>
  <c r="A28" i="30267"/>
  <c r="A27" i="30267"/>
  <c r="A26" i="30267"/>
  <c r="A25" i="30267"/>
  <c r="A24" i="30267"/>
  <c r="A23" i="30267"/>
  <c r="A22" i="30267"/>
  <c r="A21" i="30267"/>
  <c r="A20" i="30267"/>
  <c r="A19" i="30267"/>
  <c r="A18" i="30267"/>
  <c r="A17" i="30267"/>
  <c r="A16" i="30267"/>
  <c r="A15" i="30267"/>
  <c r="A14" i="30267"/>
  <c r="A13" i="30267"/>
  <c r="A12" i="30267"/>
  <c r="A11" i="30267"/>
  <c r="A10" i="30267"/>
  <c r="A9" i="30267"/>
  <c r="A8" i="30267"/>
  <c r="B6" i="30267"/>
  <c r="B7" i="30267" s="1"/>
  <c r="B260" i="30270" l="1"/>
  <c r="D260" i="30270"/>
  <c r="G260" i="30270"/>
  <c r="C218" i="30270"/>
  <c r="B258" i="30270"/>
  <c r="C258" i="30270"/>
  <c r="D218" i="30270"/>
  <c r="D261" i="30270"/>
  <c r="D262" i="30270" s="1"/>
  <c r="D258" i="30270"/>
  <c r="C249" i="30270"/>
  <c r="B261" i="30270"/>
  <c r="B262" i="30270" s="1"/>
  <c r="D249" i="30270"/>
  <c r="B249" i="30270"/>
  <c r="E249" i="30268"/>
  <c r="G262" i="30268"/>
  <c r="C260" i="30268"/>
  <c r="E260" i="30268"/>
  <c r="E258" i="30268"/>
  <c r="G260" i="30268"/>
  <c r="E261" i="30268"/>
  <c r="E262" i="30268" s="1"/>
  <c r="C218" i="30268"/>
  <c r="B218" i="30268"/>
  <c r="B249" i="30268"/>
  <c r="B262" i="30268"/>
  <c r="G249" i="30268"/>
  <c r="B258" i="30268"/>
  <c r="AZ127" i="30267"/>
  <c r="AZ246" i="30267" s="1"/>
  <c r="AZ6" i="30267" s="1"/>
  <c r="BD246" i="30267"/>
  <c r="BD6" i="30267" s="1"/>
  <c r="BD7" i="30267" s="1"/>
  <c r="BD269" i="30267" s="1"/>
  <c r="BK246" i="30267"/>
  <c r="BK6" i="30267" s="1"/>
  <c r="BK7" i="30267" s="1"/>
  <c r="BK188" i="30267" s="1"/>
  <c r="BJ246" i="30267"/>
  <c r="BJ6" i="30267" s="1"/>
  <c r="BJ7" i="30267" s="1"/>
  <c r="BJ270" i="30267" s="1"/>
  <c r="BH246" i="30267"/>
  <c r="BH6" i="30267" s="1"/>
  <c r="BH7" i="30267" s="1"/>
  <c r="BH188" i="30267" s="1"/>
  <c r="BG246" i="30267"/>
  <c r="BG6" i="30267" s="1"/>
  <c r="BG7" i="30267" s="1"/>
  <c r="BG252" i="30267" s="1"/>
  <c r="BF246" i="30267"/>
  <c r="BF6" i="30267" s="1"/>
  <c r="BF7" i="30267" s="1"/>
  <c r="AW246" i="30267"/>
  <c r="AW6" i="30267" s="1"/>
  <c r="AW7" i="30267" s="1"/>
  <c r="AW268" i="30267" s="1"/>
  <c r="J7" i="30267"/>
  <c r="J196" i="30267" s="1"/>
  <c r="AV206" i="30267"/>
  <c r="AD200" i="30267"/>
  <c r="G7" i="30267"/>
  <c r="G266" i="30267" s="1"/>
  <c r="B211" i="30267"/>
  <c r="AV200" i="30267"/>
  <c r="AD206" i="30267"/>
  <c r="AB198" i="30267"/>
  <c r="P7" i="30267"/>
  <c r="P198" i="30267" s="1"/>
  <c r="AL7" i="30267"/>
  <c r="AL283" i="30267" s="1"/>
  <c r="B199" i="30267"/>
  <c r="AU198" i="30267"/>
  <c r="AV199" i="30267"/>
  <c r="K7" i="30267"/>
  <c r="K200" i="30267" s="1"/>
  <c r="AD210" i="30267"/>
  <c r="S7" i="30267"/>
  <c r="S252" i="30267" s="1"/>
  <c r="AM7" i="30267"/>
  <c r="AD203" i="30267"/>
  <c r="AU196" i="30267"/>
  <c r="T7" i="30267"/>
  <c r="T267" i="30267" s="1"/>
  <c r="AV203" i="30267"/>
  <c r="C7" i="30267"/>
  <c r="C286" i="30267" s="1"/>
  <c r="L7" i="30267"/>
  <c r="L276" i="30267" s="1"/>
  <c r="U7" i="30267"/>
  <c r="U276" i="30267" s="1"/>
  <c r="AE7" i="30267"/>
  <c r="AE280" i="30267" s="1"/>
  <c r="AN7" i="30267"/>
  <c r="D7" i="30267"/>
  <c r="N7" i="30267"/>
  <c r="N276" i="30267" s="1"/>
  <c r="AS7" i="30267"/>
  <c r="AS271" i="30267" s="1"/>
  <c r="AR201" i="30267"/>
  <c r="E213" i="30267"/>
  <c r="E214" i="30267" s="1"/>
  <c r="E210" i="30267"/>
  <c r="E7" i="30267"/>
  <c r="E286" i="30267" s="1"/>
  <c r="Z286" i="30267"/>
  <c r="Z282" i="30267"/>
  <c r="Z278" i="30267"/>
  <c r="Z283" i="30267"/>
  <c r="Z279" i="30267"/>
  <c r="Z275" i="30267"/>
  <c r="Z271" i="30267"/>
  <c r="Z267" i="30267"/>
  <c r="Z280" i="30267"/>
  <c r="Z285" i="30267"/>
  <c r="Z277" i="30267"/>
  <c r="Z274" i="30267"/>
  <c r="Z268" i="30267"/>
  <c r="Z284" i="30267"/>
  <c r="Z276" i="30267"/>
  <c r="Z281" i="30267"/>
  <c r="Z270" i="30267"/>
  <c r="Z266" i="30267"/>
  <c r="Z256" i="30267"/>
  <c r="Z259" i="30267"/>
  <c r="Z257" i="30267"/>
  <c r="Z263" i="30267"/>
  <c r="Z255" i="30267"/>
  <c r="Z252" i="30267"/>
  <c r="Z265" i="30267"/>
  <c r="Z210" i="30267"/>
  <c r="Z251" i="30267"/>
  <c r="Z211" i="30267"/>
  <c r="Z269" i="30267"/>
  <c r="Z213" i="30267"/>
  <c r="Z214" i="30267" s="1"/>
  <c r="Z200" i="30267"/>
  <c r="Z216" i="30267"/>
  <c r="Z217" i="30267" s="1"/>
  <c r="Z202" i="30267"/>
  <c r="Z198" i="30267"/>
  <c r="Z203" i="30267"/>
  <c r="Z205" i="30267"/>
  <c r="Z248" i="30267" s="1"/>
  <c r="Z197" i="30267"/>
  <c r="Z199" i="30267"/>
  <c r="Z201" i="30267"/>
  <c r="Z196" i="30267"/>
  <c r="AK202" i="30267"/>
  <c r="BA197" i="30267"/>
  <c r="AK199" i="30267"/>
  <c r="N211" i="30267"/>
  <c r="BI7" i="30267"/>
  <c r="BI188" i="30267" s="1"/>
  <c r="AH198" i="30267"/>
  <c r="AH277" i="30267"/>
  <c r="AH205" i="30267"/>
  <c r="AH248" i="30267" s="1"/>
  <c r="F198" i="30267"/>
  <c r="AH202" i="30267"/>
  <c r="BA255" i="30267"/>
  <c r="AO7" i="30267"/>
  <c r="AO266" i="30267" s="1"/>
  <c r="AZ7" i="30267"/>
  <c r="AZ286" i="30267" s="1"/>
  <c r="AI7" i="30267"/>
  <c r="AI267" i="30267" s="1"/>
  <c r="Z212" i="30267"/>
  <c r="X7" i="30267"/>
  <c r="X277" i="30267" s="1"/>
  <c r="F202" i="30267"/>
  <c r="F212" i="30267"/>
  <c r="F213" i="30267"/>
  <c r="F214" i="30267" s="1"/>
  <c r="F206" i="30267"/>
  <c r="AY7" i="30267"/>
  <c r="AY259" i="30267" s="1"/>
  <c r="BA216" i="30267"/>
  <c r="BA217" i="30267" s="1"/>
  <c r="BA198" i="30267"/>
  <c r="BA205" i="30267"/>
  <c r="BA248" i="30267" s="1"/>
  <c r="AF7" i="30267"/>
  <c r="AF281" i="30267" s="1"/>
  <c r="AP7" i="30267"/>
  <c r="AP281" i="30267" s="1"/>
  <c r="Z188" i="30267"/>
  <c r="M7" i="30267"/>
  <c r="M275" i="30267" s="1"/>
  <c r="AR212" i="30267"/>
  <c r="AR202" i="30267"/>
  <c r="AR213" i="30267"/>
  <c r="AR214" i="30267" s="1"/>
  <c r="Q286" i="30267"/>
  <c r="Q282" i="30267"/>
  <c r="Q278" i="30267"/>
  <c r="Q283" i="30267"/>
  <c r="Q279" i="30267"/>
  <c r="Q275" i="30267"/>
  <c r="Q271" i="30267"/>
  <c r="Q267" i="30267"/>
  <c r="Q284" i="30267"/>
  <c r="Q276" i="30267"/>
  <c r="Q281" i="30267"/>
  <c r="Q274" i="30267"/>
  <c r="Q268" i="30267"/>
  <c r="Q280" i="30267"/>
  <c r="Q269" i="30267"/>
  <c r="Q277" i="30267"/>
  <c r="Q266" i="30267"/>
  <c r="Q265" i="30267"/>
  <c r="Q285" i="30267"/>
  <c r="Q270" i="30267"/>
  <c r="Q256" i="30267"/>
  <c r="Q263" i="30267"/>
  <c r="Q257" i="30267"/>
  <c r="Q252" i="30267"/>
  <c r="Q210" i="30267"/>
  <c r="Q211" i="30267"/>
  <c r="Q255" i="30267"/>
  <c r="Q213" i="30267"/>
  <c r="Q214" i="30267" s="1"/>
  <c r="Q259" i="30267"/>
  <c r="Q200" i="30267"/>
  <c r="Q212" i="30267"/>
  <c r="Q206" i="30267"/>
  <c r="Q202" i="30267"/>
  <c r="Q198" i="30267"/>
  <c r="Q199" i="30267"/>
  <c r="Q203" i="30267"/>
  <c r="Q201" i="30267"/>
  <c r="Q251" i="30267"/>
  <c r="Q196" i="30267"/>
  <c r="Q216" i="30267"/>
  <c r="Q217" i="30267" s="1"/>
  <c r="Q205" i="30267"/>
  <c r="Q248" i="30267" s="1"/>
  <c r="Q197" i="30267"/>
  <c r="Q188" i="30267"/>
  <c r="W7" i="30267"/>
  <c r="AG7" i="30267"/>
  <c r="AG286" i="30267" s="1"/>
  <c r="BB286" i="30267"/>
  <c r="BB282" i="30267"/>
  <c r="BB278" i="30267"/>
  <c r="BB274" i="30267"/>
  <c r="BB283" i="30267"/>
  <c r="BB279" i="30267"/>
  <c r="BB275" i="30267"/>
  <c r="BB271" i="30267"/>
  <c r="BB267" i="30267"/>
  <c r="BB284" i="30267"/>
  <c r="BB276" i="30267"/>
  <c r="BB281" i="30267"/>
  <c r="BB268" i="30267"/>
  <c r="BB280" i="30267"/>
  <c r="BB269" i="30267"/>
  <c r="BB277" i="30267"/>
  <c r="BB266" i="30267"/>
  <c r="BB285" i="30267"/>
  <c r="BB270" i="30267"/>
  <c r="BB265" i="30267"/>
  <c r="BB256" i="30267"/>
  <c r="BB252" i="30267"/>
  <c r="BB263" i="30267"/>
  <c r="BB257" i="30267"/>
  <c r="BB210" i="30267"/>
  <c r="BB211" i="30267"/>
  <c r="BB255" i="30267"/>
  <c r="BB213" i="30267"/>
  <c r="BB214" i="30267" s="1"/>
  <c r="BB206" i="30267"/>
  <c r="BB200" i="30267"/>
  <c r="BB196" i="30267"/>
  <c r="BB212" i="30267"/>
  <c r="BB259" i="30267"/>
  <c r="BB202" i="30267"/>
  <c r="BB198" i="30267"/>
  <c r="BB199" i="30267"/>
  <c r="BB216" i="30267"/>
  <c r="BB217" i="30267" s="1"/>
  <c r="BB201" i="30267"/>
  <c r="BB203" i="30267"/>
  <c r="BB205" i="30267"/>
  <c r="BB248" i="30267" s="1"/>
  <c r="BB197" i="30267"/>
  <c r="BB251" i="30267"/>
  <c r="BB188" i="30267"/>
  <c r="AH197" i="30267"/>
  <c r="Y198" i="30267"/>
  <c r="Y201" i="30267"/>
  <c r="F286" i="30267"/>
  <c r="F282" i="30267"/>
  <c r="F278" i="30267"/>
  <c r="F284" i="30267"/>
  <c r="F280" i="30267"/>
  <c r="F276" i="30267"/>
  <c r="F283" i="30267"/>
  <c r="F275" i="30267"/>
  <c r="F271" i="30267"/>
  <c r="F267" i="30267"/>
  <c r="F269" i="30267"/>
  <c r="F265" i="30267"/>
  <c r="F285" i="30267"/>
  <c r="F268" i="30267"/>
  <c r="F279" i="30267"/>
  <c r="F266" i="30267"/>
  <c r="F263" i="30267"/>
  <c r="F259" i="30267"/>
  <c r="F277" i="30267"/>
  <c r="F274" i="30267"/>
  <c r="F256" i="30267"/>
  <c r="F270" i="30267"/>
  <c r="F252" i="30267"/>
  <c r="F251" i="30267"/>
  <c r="F281" i="30267"/>
  <c r="F255" i="30267"/>
  <c r="F210" i="30267"/>
  <c r="F203" i="30267"/>
  <c r="F199" i="30267"/>
  <c r="F211" i="30267"/>
  <c r="F200" i="30267"/>
  <c r="F196" i="30267"/>
  <c r="Y286" i="30267"/>
  <c r="Y282" i="30267"/>
  <c r="Y278" i="30267"/>
  <c r="Y284" i="30267"/>
  <c r="Y280" i="30267"/>
  <c r="Y276" i="30267"/>
  <c r="Y283" i="30267"/>
  <c r="Y275" i="30267"/>
  <c r="Y271" i="30267"/>
  <c r="Y267" i="30267"/>
  <c r="Y269" i="30267"/>
  <c r="Y265" i="30267"/>
  <c r="Y277" i="30267"/>
  <c r="Y268" i="30267"/>
  <c r="Y263" i="30267"/>
  <c r="Y259" i="30267"/>
  <c r="Y270" i="30267"/>
  <c r="Y285" i="30267"/>
  <c r="Y256" i="30267"/>
  <c r="Y279" i="30267"/>
  <c r="Y274" i="30267"/>
  <c r="Y281" i="30267"/>
  <c r="Y251" i="30267"/>
  <c r="Y266" i="30267"/>
  <c r="Y252" i="30267"/>
  <c r="Y257" i="30267"/>
  <c r="Y210" i="30267"/>
  <c r="Y203" i="30267"/>
  <c r="Y199" i="30267"/>
  <c r="Y255" i="30267"/>
  <c r="Y211" i="30267"/>
  <c r="Y200" i="30267"/>
  <c r="Y196" i="30267"/>
  <c r="AH286" i="30267"/>
  <c r="AH282" i="30267"/>
  <c r="AH278" i="30267"/>
  <c r="AH284" i="30267"/>
  <c r="AH280" i="30267"/>
  <c r="AH276" i="30267"/>
  <c r="AH279" i="30267"/>
  <c r="AH271" i="30267"/>
  <c r="AH267" i="30267"/>
  <c r="AH269" i="30267"/>
  <c r="AH265" i="30267"/>
  <c r="AH281" i="30267"/>
  <c r="AH275" i="30267"/>
  <c r="AH274" i="30267"/>
  <c r="AH263" i="30267"/>
  <c r="AH259" i="30267"/>
  <c r="AH285" i="30267"/>
  <c r="AH268" i="30267"/>
  <c r="AH256" i="30267"/>
  <c r="AH257" i="30267"/>
  <c r="AH266" i="30267"/>
  <c r="AH283" i="30267"/>
  <c r="AH251" i="30267"/>
  <c r="AH210" i="30267"/>
  <c r="AH255" i="30267"/>
  <c r="AH213" i="30267"/>
  <c r="AH214" i="30267" s="1"/>
  <c r="AH206" i="30267"/>
  <c r="AH203" i="30267"/>
  <c r="AH199" i="30267"/>
  <c r="AH200" i="30267"/>
  <c r="AH196" i="30267"/>
  <c r="AH211" i="30267"/>
  <c r="AR286" i="30267"/>
  <c r="AR282" i="30267"/>
  <c r="AR278" i="30267"/>
  <c r="AR284" i="30267"/>
  <c r="AR280" i="30267"/>
  <c r="AR276" i="30267"/>
  <c r="AR283" i="30267"/>
  <c r="AR275" i="30267"/>
  <c r="AR271" i="30267"/>
  <c r="AR267" i="30267"/>
  <c r="AR274" i="30267"/>
  <c r="AR269" i="30267"/>
  <c r="AR265" i="30267"/>
  <c r="AR285" i="30267"/>
  <c r="AR268" i="30267"/>
  <c r="AR279" i="30267"/>
  <c r="AR263" i="30267"/>
  <c r="AR259" i="30267"/>
  <c r="AR256" i="30267"/>
  <c r="AR252" i="30267"/>
  <c r="AR277" i="30267"/>
  <c r="AR281" i="30267"/>
  <c r="AR266" i="30267"/>
  <c r="AR270" i="30267"/>
  <c r="AR251" i="30267"/>
  <c r="AR255" i="30267"/>
  <c r="AR210" i="30267"/>
  <c r="AR203" i="30267"/>
  <c r="AR199" i="30267"/>
  <c r="AR211" i="30267"/>
  <c r="AR206" i="30267"/>
  <c r="AR257" i="30267"/>
  <c r="AR200" i="30267"/>
  <c r="AR196" i="30267"/>
  <c r="BA286" i="30267"/>
  <c r="BA282" i="30267"/>
  <c r="BA278" i="30267"/>
  <c r="BA274" i="30267"/>
  <c r="BA284" i="30267"/>
  <c r="BA280" i="30267"/>
  <c r="BA276" i="30267"/>
  <c r="BA279" i="30267"/>
  <c r="BA271" i="30267"/>
  <c r="BA267" i="30267"/>
  <c r="BA269" i="30267"/>
  <c r="BA265" i="30267"/>
  <c r="BA283" i="30267"/>
  <c r="BA263" i="30267"/>
  <c r="BA259" i="30267"/>
  <c r="BA266" i="30267"/>
  <c r="BA281" i="30267"/>
  <c r="BA256" i="30267"/>
  <c r="BA252" i="30267"/>
  <c r="BA275" i="30267"/>
  <c r="BA268" i="30267"/>
  <c r="BA257" i="30267"/>
  <c r="BA277" i="30267"/>
  <c r="BA251" i="30267"/>
  <c r="BA285" i="30267"/>
  <c r="BA270" i="30267"/>
  <c r="BA210" i="30267"/>
  <c r="BA213" i="30267"/>
  <c r="BA214" i="30267" s="1"/>
  <c r="BA203" i="30267"/>
  <c r="BA199" i="30267"/>
  <c r="BA206" i="30267"/>
  <c r="BA200" i="30267"/>
  <c r="BA196" i="30267"/>
  <c r="BA211" i="30267"/>
  <c r="I7" i="30267"/>
  <c r="I270" i="30267" s="1"/>
  <c r="R7" i="30267"/>
  <c r="R275" i="30267" s="1"/>
  <c r="AA7" i="30267"/>
  <c r="AA275" i="30267" s="1"/>
  <c r="AT7" i="30267"/>
  <c r="AT275" i="30267" s="1"/>
  <c r="BC7" i="30267"/>
  <c r="BC275" i="30267" s="1"/>
  <c r="F188" i="30267"/>
  <c r="Y188" i="30267"/>
  <c r="AH188" i="30267"/>
  <c r="AR188" i="30267"/>
  <c r="BA188" i="30267"/>
  <c r="AV210" i="30267"/>
  <c r="AH212" i="30267"/>
  <c r="F216" i="30267"/>
  <c r="F217" i="30267" s="1"/>
  <c r="AR216" i="30267"/>
  <c r="AR217" i="30267" s="1"/>
  <c r="AH270" i="30267"/>
  <c r="AK283" i="30267"/>
  <c r="AK279" i="30267"/>
  <c r="AK275" i="30267"/>
  <c r="AK285" i="30267"/>
  <c r="AK281" i="30267"/>
  <c r="AK277" i="30267"/>
  <c r="AK284" i="30267"/>
  <c r="AK276" i="30267"/>
  <c r="AK268" i="30267"/>
  <c r="AK274" i="30267"/>
  <c r="AK270" i="30267"/>
  <c r="AK266" i="30267"/>
  <c r="AK278" i="30267"/>
  <c r="AK269" i="30267"/>
  <c r="AK271" i="30267"/>
  <c r="AK265" i="30267"/>
  <c r="AK286" i="30267"/>
  <c r="AK263" i="30267"/>
  <c r="AK257" i="30267"/>
  <c r="AK280" i="30267"/>
  <c r="AK259" i="30267"/>
  <c r="AK255" i="30267"/>
  <c r="AK252" i="30267"/>
  <c r="AK282" i="30267"/>
  <c r="AK211" i="30267"/>
  <c r="AK210" i="30267"/>
  <c r="AK200" i="30267"/>
  <c r="AK196" i="30267"/>
  <c r="AK267" i="30267"/>
  <c r="AK256" i="30267"/>
  <c r="AK251" i="30267"/>
  <c r="AK212" i="30267"/>
  <c r="AK205" i="30267"/>
  <c r="AK248" i="30267" s="1"/>
  <c r="AK201" i="30267"/>
  <c r="AK197" i="30267"/>
  <c r="AK216" i="30267"/>
  <c r="AK217" i="30267" s="1"/>
  <c r="AD196" i="30267"/>
  <c r="B200" i="30267"/>
  <c r="AK203" i="30267"/>
  <c r="B257" i="30267"/>
  <c r="J276" i="30267"/>
  <c r="J266" i="30267"/>
  <c r="J259" i="30267"/>
  <c r="J252" i="30267"/>
  <c r="AB283" i="30267"/>
  <c r="AB279" i="30267"/>
  <c r="AB275" i="30267"/>
  <c r="AB284" i="30267"/>
  <c r="AB280" i="30267"/>
  <c r="AB276" i="30267"/>
  <c r="AB274" i="30267"/>
  <c r="AB268" i="30267"/>
  <c r="AB285" i="30267"/>
  <c r="AB277" i="30267"/>
  <c r="AB282" i="30267"/>
  <c r="AB269" i="30267"/>
  <c r="AB281" i="30267"/>
  <c r="AB270" i="30267"/>
  <c r="AB265" i="30267"/>
  <c r="AB278" i="30267"/>
  <c r="AB267" i="30267"/>
  <c r="AB286" i="30267"/>
  <c r="AB271" i="30267"/>
  <c r="AB257" i="30267"/>
  <c r="AB252" i="30267"/>
  <c r="AB263" i="30267"/>
  <c r="AB255" i="30267"/>
  <c r="AB266" i="30267"/>
  <c r="AB251" i="30267"/>
  <c r="AB259" i="30267"/>
  <c r="AB211" i="30267"/>
  <c r="AB216" i="30267"/>
  <c r="AB217" i="30267" s="1"/>
  <c r="AB212" i="30267"/>
  <c r="AB256" i="30267"/>
  <c r="AB210" i="30267"/>
  <c r="AB206" i="30267"/>
  <c r="AB205" i="30267"/>
  <c r="AB248" i="30267" s="1"/>
  <c r="AB201" i="30267"/>
  <c r="AB197" i="30267"/>
  <c r="AB213" i="30267"/>
  <c r="AB214" i="30267" s="1"/>
  <c r="AB203" i="30267"/>
  <c r="AB199" i="30267"/>
  <c r="AU283" i="30267"/>
  <c r="AU279" i="30267"/>
  <c r="AU275" i="30267"/>
  <c r="AU284" i="30267"/>
  <c r="AU280" i="30267"/>
  <c r="AU276" i="30267"/>
  <c r="AU268" i="30267"/>
  <c r="AU285" i="30267"/>
  <c r="AU277" i="30267"/>
  <c r="AU282" i="30267"/>
  <c r="AU274" i="30267"/>
  <c r="AU269" i="30267"/>
  <c r="AU281" i="30267"/>
  <c r="AU270" i="30267"/>
  <c r="AU286" i="30267"/>
  <c r="AU267" i="30267"/>
  <c r="AU278" i="30267"/>
  <c r="AU271" i="30267"/>
  <c r="AU257" i="30267"/>
  <c r="AU266" i="30267"/>
  <c r="AU265" i="30267"/>
  <c r="AU255" i="30267"/>
  <c r="AU251" i="30267"/>
  <c r="AU263" i="30267"/>
  <c r="AU252" i="30267"/>
  <c r="AU211" i="30267"/>
  <c r="AU256" i="30267"/>
  <c r="AU216" i="30267"/>
  <c r="AU217" i="30267" s="1"/>
  <c r="AU212" i="30267"/>
  <c r="AU210" i="30267"/>
  <c r="AU206" i="30267"/>
  <c r="AU205" i="30267"/>
  <c r="AU248" i="30267" s="1"/>
  <c r="AU201" i="30267"/>
  <c r="AU197" i="30267"/>
  <c r="AU213" i="30267"/>
  <c r="AU214" i="30267" s="1"/>
  <c r="AU203" i="30267"/>
  <c r="AU199" i="30267"/>
  <c r="BD286" i="30267"/>
  <c r="BD285" i="30267"/>
  <c r="BD211" i="30267"/>
  <c r="BD210" i="30267"/>
  <c r="BD205" i="30267"/>
  <c r="BD248" i="30267" s="1"/>
  <c r="BD201" i="30267"/>
  <c r="BD197" i="30267"/>
  <c r="BD251" i="30267"/>
  <c r="BD203" i="30267"/>
  <c r="BD199" i="30267"/>
  <c r="AB188" i="30267"/>
  <c r="AU188" i="30267"/>
  <c r="BD188" i="30267"/>
  <c r="B196" i="30267"/>
  <c r="F197" i="30267"/>
  <c r="Y197" i="30267"/>
  <c r="AR197" i="30267"/>
  <c r="AK198" i="30267"/>
  <c r="AD199" i="30267"/>
  <c r="AH201" i="30267"/>
  <c r="BA201" i="30267"/>
  <c r="B203" i="30267"/>
  <c r="F205" i="30267"/>
  <c r="F248" i="30267" s="1"/>
  <c r="Y205" i="30267"/>
  <c r="Y248" i="30267" s="1"/>
  <c r="AR205" i="30267"/>
  <c r="AR248" i="30267" s="1"/>
  <c r="Y213" i="30267"/>
  <c r="Y214" i="30267" s="1"/>
  <c r="AH252" i="30267"/>
  <c r="F257" i="30267"/>
  <c r="AU259" i="30267"/>
  <c r="B284" i="30267"/>
  <c r="B280" i="30267"/>
  <c r="B276" i="30267"/>
  <c r="B286" i="30267"/>
  <c r="B282" i="30267"/>
  <c r="B278" i="30267"/>
  <c r="B281" i="30267"/>
  <c r="B269" i="30267"/>
  <c r="B271" i="30267"/>
  <c r="B267" i="30267"/>
  <c r="B275" i="30267"/>
  <c r="B285" i="30267"/>
  <c r="B263" i="30267"/>
  <c r="B266" i="30267"/>
  <c r="B268" i="30267"/>
  <c r="B259" i="30267"/>
  <c r="B283" i="30267"/>
  <c r="B277" i="30267"/>
  <c r="B270" i="30267"/>
  <c r="B256" i="30267"/>
  <c r="B252" i="30267"/>
  <c r="B279" i="30267"/>
  <c r="B251" i="30267"/>
  <c r="B265" i="30267"/>
  <c r="B255" i="30267"/>
  <c r="B216" i="30267"/>
  <c r="B217" i="30267" s="1"/>
  <c r="B212" i="30267"/>
  <c r="B205" i="30267"/>
  <c r="B248" i="30267" s="1"/>
  <c r="B201" i="30267"/>
  <c r="B197" i="30267"/>
  <c r="B274" i="30267"/>
  <c r="B206" i="30267"/>
  <c r="B202" i="30267"/>
  <c r="B198" i="30267"/>
  <c r="B213" i="30267"/>
  <c r="B214" i="30267" s="1"/>
  <c r="AD284" i="30267"/>
  <c r="AD280" i="30267"/>
  <c r="AD276" i="30267"/>
  <c r="AD286" i="30267"/>
  <c r="AD282" i="30267"/>
  <c r="AD278" i="30267"/>
  <c r="AD274" i="30267"/>
  <c r="AD285" i="30267"/>
  <c r="AD277" i="30267"/>
  <c r="AD269" i="30267"/>
  <c r="AD271" i="30267"/>
  <c r="AD267" i="30267"/>
  <c r="AD270" i="30267"/>
  <c r="AD265" i="30267"/>
  <c r="AD281" i="30267"/>
  <c r="AD263" i="30267"/>
  <c r="AD279" i="30267"/>
  <c r="AD266" i="30267"/>
  <c r="AD256" i="30267"/>
  <c r="AD252" i="30267"/>
  <c r="AD255" i="30267"/>
  <c r="AD251" i="30267"/>
  <c r="AD259" i="30267"/>
  <c r="AD275" i="30267"/>
  <c r="AD257" i="30267"/>
  <c r="AD268" i="30267"/>
  <c r="AD216" i="30267"/>
  <c r="AD217" i="30267" s="1"/>
  <c r="AD212" i="30267"/>
  <c r="AD211" i="30267"/>
  <c r="AD205" i="30267"/>
  <c r="AD248" i="30267" s="1"/>
  <c r="AD201" i="30267"/>
  <c r="AD197" i="30267"/>
  <c r="AD283" i="30267"/>
  <c r="AD213" i="30267"/>
  <c r="AD214" i="30267" s="1"/>
  <c r="AD202" i="30267"/>
  <c r="AD198" i="30267"/>
  <c r="AV284" i="30267"/>
  <c r="AV280" i="30267"/>
  <c r="AV276" i="30267"/>
  <c r="AV286" i="30267"/>
  <c r="AV282" i="30267"/>
  <c r="AV278" i="30267"/>
  <c r="AV274" i="30267"/>
  <c r="AV285" i="30267"/>
  <c r="AV277" i="30267"/>
  <c r="AV269" i="30267"/>
  <c r="AV271" i="30267"/>
  <c r="AV267" i="30267"/>
  <c r="AV279" i="30267"/>
  <c r="AV270" i="30267"/>
  <c r="AV265" i="30267"/>
  <c r="AV263" i="30267"/>
  <c r="AV266" i="30267"/>
  <c r="AV281" i="30267"/>
  <c r="AV259" i="30267"/>
  <c r="AV256" i="30267"/>
  <c r="AV252" i="30267"/>
  <c r="AV255" i="30267"/>
  <c r="AV283" i="30267"/>
  <c r="AV251" i="30267"/>
  <c r="AV268" i="30267"/>
  <c r="AV275" i="30267"/>
  <c r="AV216" i="30267"/>
  <c r="AV217" i="30267" s="1"/>
  <c r="AV212" i="30267"/>
  <c r="AV211" i="30267"/>
  <c r="AV205" i="30267"/>
  <c r="AV248" i="30267" s="1"/>
  <c r="AV201" i="30267"/>
  <c r="AV197" i="30267"/>
  <c r="AV257" i="30267"/>
  <c r="AV213" i="30267"/>
  <c r="AV214" i="30267" s="1"/>
  <c r="AV202" i="30267"/>
  <c r="AV198" i="30267"/>
  <c r="B188" i="30267"/>
  <c r="AD188" i="30267"/>
  <c r="AV188" i="30267"/>
  <c r="BD198" i="30267"/>
  <c r="AB202" i="30267"/>
  <c r="AU202" i="30267"/>
  <c r="B210" i="30267"/>
  <c r="BA212" i="30267"/>
  <c r="Y216" i="30267"/>
  <c r="Y217" i="30267" s="1"/>
  <c r="AK188" i="30267"/>
  <c r="AV196" i="30267"/>
  <c r="AK206" i="30267"/>
  <c r="BD196" i="30267"/>
  <c r="J200" i="30267"/>
  <c r="AB200" i="30267"/>
  <c r="AU200" i="30267"/>
  <c r="Y206" i="30267"/>
  <c r="Y212" i="30267"/>
  <c r="AK213" i="30267"/>
  <c r="AK214" i="30267" s="1"/>
  <c r="AH216" i="30267"/>
  <c r="AH217" i="30267" s="1"/>
  <c r="BD206" i="30267" l="1"/>
  <c r="BD252" i="30267"/>
  <c r="BD263" i="30267"/>
  <c r="BD274" i="30267"/>
  <c r="AO269" i="30267"/>
  <c r="P212" i="30267"/>
  <c r="J284" i="30267"/>
  <c r="J213" i="30267"/>
  <c r="J214" i="30267" s="1"/>
  <c r="J256" i="30267"/>
  <c r="J271" i="30267"/>
  <c r="J282" i="30267"/>
  <c r="J275" i="30267"/>
  <c r="J206" i="30267"/>
  <c r="J199" i="30267"/>
  <c r="J203" i="30267"/>
  <c r="J202" i="30267"/>
  <c r="J197" i="30267"/>
  <c r="J211" i="30267"/>
  <c r="J218" i="30267" s="1"/>
  <c r="J278" i="30267"/>
  <c r="J277" i="30267"/>
  <c r="J279" i="30267"/>
  <c r="J198" i="30267"/>
  <c r="J265" i="30267"/>
  <c r="J280" i="30267"/>
  <c r="J257" i="30267"/>
  <c r="J201" i="30267"/>
  <c r="J267" i="30267"/>
  <c r="J283" i="30267"/>
  <c r="J205" i="30267"/>
  <c r="J248" i="30267" s="1"/>
  <c r="J251" i="30267"/>
  <c r="J286" i="30267"/>
  <c r="J268" i="30267"/>
  <c r="J212" i="30267"/>
  <c r="J281" i="30267"/>
  <c r="J216" i="30267"/>
  <c r="J217" i="30267" s="1"/>
  <c r="J269" i="30267"/>
  <c r="J263" i="30267"/>
  <c r="J285" i="30267"/>
  <c r="J188" i="30267"/>
  <c r="J210" i="30267"/>
  <c r="J255" i="30267"/>
  <c r="J270" i="30267"/>
  <c r="J274" i="30267"/>
  <c r="AF196" i="30267"/>
  <c r="BD278" i="30267"/>
  <c r="BD212" i="30267"/>
  <c r="BD218" i="30267" s="1"/>
  <c r="BD216" i="30267"/>
  <c r="BD217" i="30267" s="1"/>
  <c r="BD268" i="30267"/>
  <c r="BD255" i="30267"/>
  <c r="BD256" i="30267"/>
  <c r="BD259" i="30267"/>
  <c r="BD257" i="30267"/>
  <c r="BD275" i="30267"/>
  <c r="BD267" i="30267"/>
  <c r="BD282" i="30267"/>
  <c r="BD271" i="30267"/>
  <c r="BD280" i="30267"/>
  <c r="BD270" i="30267"/>
  <c r="BD266" i="30267"/>
  <c r="BD265" i="30267"/>
  <c r="BD277" i="30267"/>
  <c r="AV249" i="30267"/>
  <c r="AP202" i="30267"/>
  <c r="AP267" i="30267"/>
  <c r="AP252" i="30267"/>
  <c r="BJ279" i="30267"/>
  <c r="BJ266" i="30267"/>
  <c r="BJ200" i="30267"/>
  <c r="BJ275" i="30267"/>
  <c r="BJ212" i="30267"/>
  <c r="BJ188" i="30267"/>
  <c r="BJ268" i="30267"/>
  <c r="BJ206" i="30267"/>
  <c r="BJ213" i="30267"/>
  <c r="BJ214" i="30267" s="1"/>
  <c r="BJ199" i="30267"/>
  <c r="BJ285" i="30267"/>
  <c r="BJ265" i="30267"/>
  <c r="BJ205" i="30267"/>
  <c r="BJ248" i="30267" s="1"/>
  <c r="BJ263" i="30267"/>
  <c r="BJ216" i="30267"/>
  <c r="BJ217" i="30267" s="1"/>
  <c r="BJ255" i="30267"/>
  <c r="BJ203" i="30267"/>
  <c r="BJ252" i="30267"/>
  <c r="BJ269" i="30267"/>
  <c r="BJ286" i="30267"/>
  <c r="BJ277" i="30267"/>
  <c r="BJ196" i="30267"/>
  <c r="BJ251" i="30267"/>
  <c r="BJ256" i="30267"/>
  <c r="BJ267" i="30267"/>
  <c r="BJ202" i="30267"/>
  <c r="BJ210" i="30267"/>
  <c r="BJ281" i="30267"/>
  <c r="BJ280" i="30267"/>
  <c r="BJ197" i="30267"/>
  <c r="BJ211" i="30267"/>
  <c r="BJ257" i="30267"/>
  <c r="BJ259" i="30267"/>
  <c r="BJ274" i="30267"/>
  <c r="BJ271" i="30267"/>
  <c r="BJ278" i="30267"/>
  <c r="BJ282" i="30267"/>
  <c r="BD213" i="30267"/>
  <c r="BD214" i="30267" s="1"/>
  <c r="BD261" i="30267" s="1"/>
  <c r="BJ276" i="30267"/>
  <c r="BJ284" i="30267"/>
  <c r="BJ198" i="30267"/>
  <c r="BJ283" i="30267"/>
  <c r="BK284" i="30267"/>
  <c r="BD202" i="30267"/>
  <c r="BD200" i="30267"/>
  <c r="BK271" i="30267"/>
  <c r="BK269" i="30267"/>
  <c r="BJ201" i="30267"/>
  <c r="BD276" i="30267"/>
  <c r="BD279" i="30267"/>
  <c r="BC206" i="30267"/>
  <c r="BC270" i="30267"/>
  <c r="BC197" i="30267"/>
  <c r="BC282" i="30267"/>
  <c r="BD284" i="30267"/>
  <c r="BD283" i="30267"/>
  <c r="BD281" i="30267"/>
  <c r="BK198" i="30267"/>
  <c r="BK259" i="30267"/>
  <c r="BK270" i="30267"/>
  <c r="BK206" i="30267"/>
  <c r="BK281" i="30267"/>
  <c r="BK213" i="30267"/>
  <c r="BK214" i="30267" s="1"/>
  <c r="BK261" i="30267" s="1"/>
  <c r="BK267" i="30267"/>
  <c r="BK210" i="30267"/>
  <c r="BK279" i="30267"/>
  <c r="BK197" i="30267"/>
  <c r="BK203" i="30267"/>
  <c r="BK286" i="30267"/>
  <c r="BC252" i="30267"/>
  <c r="BC196" i="30267"/>
  <c r="BC255" i="30267"/>
  <c r="BC257" i="30267"/>
  <c r="BC280" i="30267"/>
  <c r="BH199" i="30267"/>
  <c r="BH205" i="30267"/>
  <c r="BH248" i="30267" s="1"/>
  <c r="BA218" i="30267"/>
  <c r="BF211" i="30267"/>
  <c r="BF205" i="30267"/>
  <c r="BF248" i="30267" s="1"/>
  <c r="BF280" i="30267"/>
  <c r="BF282" i="30267"/>
  <c r="BF212" i="30267"/>
  <c r="BF218" i="30267" s="1"/>
  <c r="BI206" i="30267"/>
  <c r="BI256" i="30267"/>
  <c r="BB218" i="30267"/>
  <c r="BF252" i="30267"/>
  <c r="BF268" i="30267"/>
  <c r="BK201" i="30267"/>
  <c r="BK202" i="30267"/>
  <c r="BK211" i="30267"/>
  <c r="BK257" i="30267"/>
  <c r="BK276" i="30267"/>
  <c r="BK275" i="30267"/>
  <c r="BH206" i="30267"/>
  <c r="BF275" i="30267"/>
  <c r="BK283" i="30267"/>
  <c r="BF277" i="30267"/>
  <c r="BK205" i="30267"/>
  <c r="BK248" i="30267" s="1"/>
  <c r="BK216" i="30267"/>
  <c r="BK217" i="30267" s="1"/>
  <c r="BK251" i="30267"/>
  <c r="BK256" i="30267"/>
  <c r="BK277" i="30267"/>
  <c r="BK274" i="30267"/>
  <c r="BH275" i="30267"/>
  <c r="BK268" i="30267"/>
  <c r="BF267" i="30267"/>
  <c r="BK212" i="30267"/>
  <c r="BK265" i="30267"/>
  <c r="BK196" i="30267"/>
  <c r="BK263" i="30267"/>
  <c r="BK285" i="30267"/>
  <c r="BK278" i="30267"/>
  <c r="BH281" i="30267"/>
  <c r="BK252" i="30267"/>
  <c r="BF279" i="30267"/>
  <c r="BF202" i="30267"/>
  <c r="BF278" i="30267"/>
  <c r="BK199" i="30267"/>
  <c r="BK200" i="30267"/>
  <c r="BK255" i="30267"/>
  <c r="BK266" i="30267"/>
  <c r="BK280" i="30267"/>
  <c r="BK282" i="30267"/>
  <c r="BF210" i="30267"/>
  <c r="AZ206" i="30267"/>
  <c r="AZ205" i="30267"/>
  <c r="AZ248" i="30267" s="1"/>
  <c r="AW281" i="30267"/>
  <c r="AT259" i="30267"/>
  <c r="AW206" i="30267"/>
  <c r="AS269" i="30267"/>
  <c r="AW202" i="30267"/>
  <c r="AW278" i="30267"/>
  <c r="AM212" i="30267"/>
  <c r="AM267" i="30267"/>
  <c r="AO202" i="30267"/>
  <c r="AO263" i="30267"/>
  <c r="AO198" i="30267"/>
  <c r="AL270" i="30267"/>
  <c r="AL286" i="30267"/>
  <c r="AL274" i="30267"/>
  <c r="AL188" i="30267"/>
  <c r="AF276" i="30267"/>
  <c r="AE259" i="30267"/>
  <c r="U199" i="30267"/>
  <c r="AF267" i="30267"/>
  <c r="BH255" i="30267"/>
  <c r="X281" i="30267"/>
  <c r="BI196" i="30267"/>
  <c r="BI271" i="30267"/>
  <c r="BF198" i="30267"/>
  <c r="BF270" i="30267"/>
  <c r="BF276" i="30267"/>
  <c r="BF203" i="30267"/>
  <c r="AL256" i="30267"/>
  <c r="AF188" i="30267"/>
  <c r="AF284" i="30267"/>
  <c r="BH286" i="30267"/>
  <c r="AZ269" i="30267"/>
  <c r="BI251" i="30267"/>
  <c r="BI283" i="30267"/>
  <c r="AW257" i="30267"/>
  <c r="AD249" i="30267"/>
  <c r="AL196" i="30267"/>
  <c r="BF257" i="30267"/>
  <c r="BF266" i="30267"/>
  <c r="AM259" i="30267"/>
  <c r="AF199" i="30267"/>
  <c r="BH211" i="30267"/>
  <c r="BH203" i="30267"/>
  <c r="C277" i="30267"/>
  <c r="AF203" i="30267"/>
  <c r="BH200" i="30267"/>
  <c r="BH284" i="30267"/>
  <c r="AM188" i="30267"/>
  <c r="BF216" i="30267"/>
  <c r="BF217" i="30267" s="1"/>
  <c r="BF271" i="30267"/>
  <c r="AM276" i="30267"/>
  <c r="AL203" i="30267"/>
  <c r="AP211" i="30267"/>
  <c r="AF213" i="30267"/>
  <c r="AF214" i="30267" s="1"/>
  <c r="AF261" i="30267" s="1"/>
  <c r="BH256" i="30267"/>
  <c r="BI202" i="30267"/>
  <c r="BI216" i="30267"/>
  <c r="BI217" i="30267" s="1"/>
  <c r="BI274" i="30267"/>
  <c r="BI198" i="30267"/>
  <c r="BI269" i="30267"/>
  <c r="BI205" i="30267"/>
  <c r="BI248" i="30267" s="1"/>
  <c r="BI263" i="30267"/>
  <c r="BI211" i="30267"/>
  <c r="BI267" i="30267"/>
  <c r="BH210" i="30267"/>
  <c r="BH276" i="30267"/>
  <c r="BH279" i="30267"/>
  <c r="BH197" i="30267"/>
  <c r="BH252" i="30267"/>
  <c r="BH267" i="30267"/>
  <c r="BH198" i="30267"/>
  <c r="BH280" i="30267"/>
  <c r="BH266" i="30267"/>
  <c r="BF213" i="30267"/>
  <c r="BF214" i="30267" s="1"/>
  <c r="BF261" i="30267" s="1"/>
  <c r="BF256" i="30267"/>
  <c r="BF283" i="30267"/>
  <c r="BF286" i="30267"/>
  <c r="BF188" i="30267"/>
  <c r="BF265" i="30267"/>
  <c r="BF269" i="30267"/>
  <c r="BF284" i="30267"/>
  <c r="BF197" i="30267"/>
  <c r="BF251" i="30267"/>
  <c r="BF259" i="30267"/>
  <c r="BF281" i="30267"/>
  <c r="BF201" i="30267"/>
  <c r="BF285" i="30267"/>
  <c r="BF263" i="30267"/>
  <c r="BF274" i="30267"/>
  <c r="BF255" i="30267"/>
  <c r="BF206" i="30267"/>
  <c r="BC201" i="30267"/>
  <c r="BC265" i="30267"/>
  <c r="BC210" i="30267"/>
  <c r="BC268" i="30267"/>
  <c r="BC256" i="30267"/>
  <c r="BC277" i="30267"/>
  <c r="BC259" i="30267"/>
  <c r="AZ210" i="30267"/>
  <c r="AZ267" i="30267"/>
  <c r="AZ282" i="30267"/>
  <c r="AZ281" i="30267"/>
  <c r="AY280" i="30267"/>
  <c r="AY279" i="30267"/>
  <c r="AT266" i="30267"/>
  <c r="AT197" i="30267"/>
  <c r="AV218" i="30267"/>
  <c r="AV258" i="30267"/>
  <c r="AU218" i="30267"/>
  <c r="AT212" i="30267"/>
  <c r="AT274" i="30267"/>
  <c r="AT283" i="30267"/>
  <c r="AT278" i="30267"/>
  <c r="AT252" i="30267"/>
  <c r="AT286" i="30267"/>
  <c r="AT216" i="30267"/>
  <c r="AT217" i="30267" s="1"/>
  <c r="AT200" i="30267"/>
  <c r="AT265" i="30267"/>
  <c r="AT277" i="30267"/>
  <c r="AT213" i="30267"/>
  <c r="AT214" i="30267" s="1"/>
  <c r="AT261" i="30267" s="1"/>
  <c r="AT206" i="30267"/>
  <c r="AT270" i="30267"/>
  <c r="AT280" i="30267"/>
  <c r="AT188" i="30267"/>
  <c r="AT281" i="30267"/>
  <c r="AT267" i="30267"/>
  <c r="AT256" i="30267"/>
  <c r="AT269" i="30267"/>
  <c r="AT279" i="30267"/>
  <c r="AS197" i="30267"/>
  <c r="AS284" i="30267"/>
  <c r="AS205" i="30267"/>
  <c r="AS248" i="30267" s="1"/>
  <c r="AS268" i="30267"/>
  <c r="AS200" i="30267"/>
  <c r="AS251" i="30267"/>
  <c r="AS196" i="30267"/>
  <c r="AS283" i="30267"/>
  <c r="AS210" i="30267"/>
  <c r="AS279" i="30267"/>
  <c r="AS257" i="30267"/>
  <c r="AL206" i="30267"/>
  <c r="AL281" i="30267"/>
  <c r="AL252" i="30267"/>
  <c r="AL213" i="30267"/>
  <c r="AL214" i="30267" s="1"/>
  <c r="AL261" i="30267" s="1"/>
  <c r="AL199" i="30267"/>
  <c r="AL282" i="30267"/>
  <c r="AM198" i="30267"/>
  <c r="AM268" i="30267"/>
  <c r="AM271" i="30267"/>
  <c r="AM280" i="30267"/>
  <c r="AM200" i="30267"/>
  <c r="AM199" i="30267"/>
  <c r="AM202" i="30267"/>
  <c r="AM255" i="30267"/>
  <c r="AM279" i="30267"/>
  <c r="AM269" i="30267"/>
  <c r="AM284" i="30267"/>
  <c r="AM211" i="30267"/>
  <c r="AM218" i="30267" s="1"/>
  <c r="AM210" i="30267"/>
  <c r="AM251" i="30267"/>
  <c r="AM252" i="30267"/>
  <c r="AM257" i="30267"/>
  <c r="AM205" i="30267"/>
  <c r="AM248" i="30267" s="1"/>
  <c r="AM256" i="30267"/>
  <c r="AM285" i="30267"/>
  <c r="AM278" i="30267"/>
  <c r="AM216" i="30267"/>
  <c r="AM217" i="30267" s="1"/>
  <c r="AM281" i="30267"/>
  <c r="AM201" i="30267"/>
  <c r="AM274" i="30267"/>
  <c r="AM206" i="30267"/>
  <c r="AM277" i="30267"/>
  <c r="AM270" i="30267"/>
  <c r="AM266" i="30267"/>
  <c r="AM282" i="30267"/>
  <c r="AM197" i="30267"/>
  <c r="AM263" i="30267"/>
  <c r="AM265" i="30267"/>
  <c r="AM213" i="30267"/>
  <c r="AM214" i="30267" s="1"/>
  <c r="AM261" i="30267" s="1"/>
  <c r="AM283" i="30267"/>
  <c r="AM275" i="30267"/>
  <c r="AM286" i="30267"/>
  <c r="AM203" i="30267"/>
  <c r="AL255" i="30267"/>
  <c r="AL269" i="30267"/>
  <c r="AL263" i="30267"/>
  <c r="AL284" i="30267"/>
  <c r="AL212" i="30267"/>
  <c r="AL265" i="30267"/>
  <c r="AL279" i="30267"/>
  <c r="AL216" i="30267"/>
  <c r="AL217" i="30267" s="1"/>
  <c r="AL271" i="30267"/>
  <c r="AI252" i="30267"/>
  <c r="AI263" i="30267"/>
  <c r="AI196" i="30267"/>
  <c r="AI211" i="30267"/>
  <c r="AI270" i="30267"/>
  <c r="AI275" i="30267"/>
  <c r="AI278" i="30267"/>
  <c r="AG197" i="30267"/>
  <c r="AG212" i="30267"/>
  <c r="AA211" i="30267"/>
  <c r="AA267" i="30267"/>
  <c r="AB218" i="30267"/>
  <c r="AA278" i="30267"/>
  <c r="AA277" i="30267"/>
  <c r="AA188" i="30267"/>
  <c r="Y260" i="30267"/>
  <c r="X197" i="30267"/>
  <c r="X211" i="30267"/>
  <c r="X269" i="30267"/>
  <c r="X268" i="30267"/>
  <c r="X216" i="30267"/>
  <c r="X217" i="30267" s="1"/>
  <c r="X210" i="30267"/>
  <c r="X278" i="30267"/>
  <c r="T196" i="30267"/>
  <c r="T212" i="30267"/>
  <c r="T268" i="30267"/>
  <c r="S270" i="30267"/>
  <c r="R279" i="30267"/>
  <c r="P284" i="30267"/>
  <c r="U284" i="30267"/>
  <c r="R269" i="30267"/>
  <c r="P210" i="30267"/>
  <c r="P257" i="30267"/>
  <c r="P268" i="30267"/>
  <c r="P274" i="30267"/>
  <c r="P265" i="30267"/>
  <c r="P276" i="30267"/>
  <c r="P255" i="30267"/>
  <c r="P285" i="30267"/>
  <c r="P269" i="30267"/>
  <c r="P201" i="30267"/>
  <c r="P196" i="30267"/>
  <c r="P281" i="30267"/>
  <c r="P278" i="30267"/>
  <c r="P200" i="30267"/>
  <c r="P256" i="30267"/>
  <c r="P282" i="30267"/>
  <c r="P206" i="30267"/>
  <c r="P188" i="30267"/>
  <c r="P213" i="30267"/>
  <c r="P214" i="30267" s="1"/>
  <c r="P261" i="30267" s="1"/>
  <c r="P263" i="30267"/>
  <c r="P216" i="30267"/>
  <c r="P217" i="30267" s="1"/>
  <c r="E259" i="30267"/>
  <c r="E271" i="30267"/>
  <c r="I216" i="30267"/>
  <c r="I217" i="30267" s="1"/>
  <c r="M268" i="30267"/>
  <c r="K259" i="30267"/>
  <c r="K270" i="30267"/>
  <c r="N256" i="30267"/>
  <c r="N205" i="30267"/>
  <c r="N248" i="30267" s="1"/>
  <c r="L206" i="30267"/>
  <c r="L202" i="30267"/>
  <c r="L277" i="30267"/>
  <c r="L281" i="30267"/>
  <c r="K281" i="30267"/>
  <c r="K256" i="30267"/>
  <c r="K213" i="30267"/>
  <c r="K214" i="30267" s="1"/>
  <c r="K261" i="30267" s="1"/>
  <c r="K285" i="30267"/>
  <c r="K205" i="30267"/>
  <c r="K248" i="30267" s="1"/>
  <c r="K278" i="30267"/>
  <c r="K203" i="30267"/>
  <c r="K275" i="30267"/>
  <c r="K276" i="30267"/>
  <c r="G259" i="30267"/>
  <c r="G198" i="30267"/>
  <c r="G263" i="30267"/>
  <c r="C197" i="30267"/>
  <c r="C202" i="30267"/>
  <c r="C251" i="30267"/>
  <c r="C213" i="30267"/>
  <c r="C214" i="30267" s="1"/>
  <c r="C261" i="30267" s="1"/>
  <c r="C205" i="30267"/>
  <c r="C248" i="30267" s="1"/>
  <c r="C271" i="30267"/>
  <c r="C196" i="30267"/>
  <c r="C275" i="30267"/>
  <c r="C198" i="30267"/>
  <c r="C269" i="30267"/>
  <c r="S265" i="30267"/>
  <c r="T263" i="30267"/>
  <c r="S213" i="30267"/>
  <c r="S214" i="30267" s="1"/>
  <c r="S203" i="30267"/>
  <c r="S275" i="30267"/>
  <c r="T276" i="30267"/>
  <c r="T283" i="30267"/>
  <c r="T252" i="30267"/>
  <c r="T198" i="30267"/>
  <c r="T277" i="30267"/>
  <c r="T201" i="30267"/>
  <c r="T286" i="30267"/>
  <c r="T266" i="30267"/>
  <c r="T279" i="30267"/>
  <c r="T205" i="30267"/>
  <c r="T248" i="30267" s="1"/>
  <c r="T213" i="30267"/>
  <c r="T214" i="30267" s="1"/>
  <c r="T261" i="30267" s="1"/>
  <c r="T282" i="30267"/>
  <c r="T251" i="30267"/>
  <c r="T188" i="30267"/>
  <c r="T203" i="30267"/>
  <c r="T281" i="30267"/>
  <c r="T270" i="30267"/>
  <c r="T259" i="30267"/>
  <c r="T274" i="30267"/>
  <c r="T284" i="30267"/>
  <c r="T275" i="30267"/>
  <c r="T255" i="30267"/>
  <c r="T199" i="30267"/>
  <c r="T269" i="30267"/>
  <c r="T285" i="30267"/>
  <c r="T210" i="30267"/>
  <c r="T206" i="30267"/>
  <c r="T271" i="30267"/>
  <c r="T216" i="30267"/>
  <c r="T217" i="30267" s="1"/>
  <c r="T257" i="30267"/>
  <c r="G286" i="30267"/>
  <c r="G280" i="30267"/>
  <c r="G265" i="30267"/>
  <c r="G252" i="30267"/>
  <c r="G213" i="30267"/>
  <c r="G214" i="30267" s="1"/>
  <c r="G261" i="30267" s="1"/>
  <c r="G262" i="30267" s="1"/>
  <c r="G203" i="30267"/>
  <c r="G196" i="30267"/>
  <c r="G277" i="30267"/>
  <c r="G205" i="30267"/>
  <c r="G248" i="30267" s="1"/>
  <c r="G282" i="30267"/>
  <c r="G285" i="30267"/>
  <c r="G270" i="30267"/>
  <c r="G255" i="30267"/>
  <c r="G278" i="30267"/>
  <c r="G281" i="30267"/>
  <c r="G200" i="30267"/>
  <c r="G283" i="30267"/>
  <c r="G274" i="30267"/>
  <c r="G256" i="30267"/>
  <c r="G210" i="30267"/>
  <c r="G216" i="30267"/>
  <c r="G217" i="30267" s="1"/>
  <c r="G197" i="30267"/>
  <c r="G199" i="30267"/>
  <c r="G279" i="30267"/>
  <c r="G268" i="30267"/>
  <c r="G269" i="30267"/>
  <c r="G251" i="30267"/>
  <c r="G212" i="30267"/>
  <c r="G260" i="30267" s="1"/>
  <c r="G188" i="30267"/>
  <c r="G271" i="30267"/>
  <c r="G276" i="30267"/>
  <c r="G202" i="30267"/>
  <c r="G275" i="30267"/>
  <c r="G284" i="30267"/>
  <c r="G257" i="30267"/>
  <c r="G206" i="30267"/>
  <c r="G201" i="30267"/>
  <c r="G211" i="30267"/>
  <c r="T278" i="30267"/>
  <c r="T211" i="30267"/>
  <c r="T218" i="30267" s="1"/>
  <c r="G267" i="30267"/>
  <c r="S200" i="30267"/>
  <c r="S284" i="30267"/>
  <c r="S269" i="30267"/>
  <c r="S263" i="30267"/>
  <c r="S255" i="30267"/>
  <c r="S205" i="30267"/>
  <c r="S248" i="30267" s="1"/>
  <c r="S198" i="30267"/>
  <c r="S276" i="30267"/>
  <c r="S197" i="30267"/>
  <c r="S274" i="30267"/>
  <c r="S280" i="30267"/>
  <c r="S285" i="30267"/>
  <c r="S257" i="30267"/>
  <c r="S201" i="30267"/>
  <c r="S277" i="30267"/>
  <c r="S211" i="30267"/>
  <c r="S188" i="30267"/>
  <c r="S268" i="30267"/>
  <c r="S266" i="30267"/>
  <c r="S259" i="30267"/>
  <c r="S212" i="30267"/>
  <c r="S199" i="30267"/>
  <c r="S279" i="30267"/>
  <c r="S282" i="30267"/>
  <c r="S206" i="30267"/>
  <c r="S202" i="30267"/>
  <c r="S283" i="30267"/>
  <c r="S281" i="30267"/>
  <c r="S271" i="30267"/>
  <c r="S210" i="30267"/>
  <c r="S286" i="30267"/>
  <c r="S256" i="30267"/>
  <c r="S196" i="30267"/>
  <c r="T256" i="30267"/>
  <c r="T280" i="30267"/>
  <c r="S216" i="30267"/>
  <c r="S217" i="30267" s="1"/>
  <c r="D263" i="30267"/>
  <c r="D205" i="30267"/>
  <c r="D248" i="30267" s="1"/>
  <c r="D252" i="30267"/>
  <c r="D268" i="30267"/>
  <c r="S267" i="30267"/>
  <c r="S278" i="30267"/>
  <c r="T202" i="30267"/>
  <c r="T200" i="30267"/>
  <c r="T197" i="30267"/>
  <c r="S251" i="30267"/>
  <c r="AP255" i="30267"/>
  <c r="E280" i="30267"/>
  <c r="K212" i="30267"/>
  <c r="K282" i="30267"/>
  <c r="AA274" i="30267"/>
  <c r="AT199" i="30267"/>
  <c r="AT196" i="30267"/>
  <c r="AT251" i="30267"/>
  <c r="AT257" i="30267"/>
  <c r="AT268" i="30267"/>
  <c r="R216" i="30267"/>
  <c r="R217" i="30267" s="1"/>
  <c r="E188" i="30267"/>
  <c r="AS274" i="30267"/>
  <c r="AS278" i="30267"/>
  <c r="N198" i="30267"/>
  <c r="AP198" i="30267"/>
  <c r="AP269" i="30267"/>
  <c r="AF211" i="30267"/>
  <c r="AF286" i="30267"/>
  <c r="P197" i="30267"/>
  <c r="X200" i="30267"/>
  <c r="X213" i="30267"/>
  <c r="X214" i="30267" s="1"/>
  <c r="X261" i="30267" s="1"/>
  <c r="X285" i="30267"/>
  <c r="AZ271" i="30267"/>
  <c r="E196" i="30267"/>
  <c r="E257" i="30267"/>
  <c r="E283" i="30267"/>
  <c r="AI213" i="30267"/>
  <c r="AI214" i="30267" s="1"/>
  <c r="AI261" i="30267" s="1"/>
  <c r="N210" i="30267"/>
  <c r="AE252" i="30267"/>
  <c r="L201" i="30267"/>
  <c r="C256" i="30267"/>
  <c r="BF196" i="30267"/>
  <c r="AM196" i="30267"/>
  <c r="K197" i="30267"/>
  <c r="K265" i="30267"/>
  <c r="AA251" i="30267"/>
  <c r="K201" i="30267"/>
  <c r="K216" i="30267"/>
  <c r="K217" i="30267" s="1"/>
  <c r="K263" i="30267"/>
  <c r="K286" i="30267"/>
  <c r="AA276" i="30267"/>
  <c r="AA280" i="30267"/>
  <c r="BA260" i="30267"/>
  <c r="R211" i="30267"/>
  <c r="Q218" i="30267"/>
  <c r="AS199" i="30267"/>
  <c r="AS270" i="30267"/>
  <c r="AP206" i="30267"/>
  <c r="AP274" i="30267"/>
  <c r="AF265" i="30267"/>
  <c r="X257" i="30267"/>
  <c r="E198" i="30267"/>
  <c r="E252" i="30267"/>
  <c r="E270" i="30267"/>
  <c r="K257" i="30267"/>
  <c r="K251" i="30267"/>
  <c r="K280" i="30267"/>
  <c r="AA269" i="30267"/>
  <c r="AP199" i="30267"/>
  <c r="AP278" i="30267"/>
  <c r="E255" i="30267"/>
  <c r="AA212" i="30267"/>
  <c r="AA279" i="30267"/>
  <c r="AT201" i="30267"/>
  <c r="AT284" i="30267"/>
  <c r="AT255" i="30267"/>
  <c r="AT276" i="30267"/>
  <c r="AT285" i="30267"/>
  <c r="AH260" i="30267"/>
  <c r="AG268" i="30267"/>
  <c r="AS203" i="30267"/>
  <c r="AS252" i="30267"/>
  <c r="AS277" i="30267"/>
  <c r="M271" i="30267"/>
  <c r="AP203" i="30267"/>
  <c r="AP282" i="30267"/>
  <c r="AF256" i="30267"/>
  <c r="AF283" i="30267"/>
  <c r="P205" i="30267"/>
  <c r="P248" i="30267" s="1"/>
  <c r="X279" i="30267"/>
  <c r="E269" i="30267"/>
  <c r="AI197" i="30267"/>
  <c r="AI269" i="30267"/>
  <c r="AW188" i="30267"/>
  <c r="AW286" i="30267"/>
  <c r="L252" i="30267"/>
  <c r="K279" i="30267"/>
  <c r="AA210" i="30267"/>
  <c r="AA285" i="30267"/>
  <c r="E197" i="30267"/>
  <c r="K202" i="30267"/>
  <c r="K255" i="30267"/>
  <c r="K267" i="30267"/>
  <c r="AA282" i="30267"/>
  <c r="K206" i="30267"/>
  <c r="K268" i="30267"/>
  <c r="K252" i="30267"/>
  <c r="K271" i="30267"/>
  <c r="AA197" i="30267"/>
  <c r="AA259" i="30267"/>
  <c r="AT205" i="30267"/>
  <c r="AT248" i="30267" s="1"/>
  <c r="AT211" i="30267"/>
  <c r="AT218" i="30267" s="1"/>
  <c r="AT263" i="30267"/>
  <c r="AT282" i="30267"/>
  <c r="AG255" i="30267"/>
  <c r="AS259" i="30267"/>
  <c r="M263" i="30267"/>
  <c r="AP259" i="30267"/>
  <c r="AP277" i="30267"/>
  <c r="AF252" i="30267"/>
  <c r="AF277" i="30267"/>
  <c r="BH212" i="30267"/>
  <c r="BH274" i="30267"/>
  <c r="X267" i="30267"/>
  <c r="AZ200" i="30267"/>
  <c r="AZ256" i="30267"/>
  <c r="BI259" i="30267"/>
  <c r="BI281" i="30267"/>
  <c r="E202" i="30267"/>
  <c r="E199" i="30267"/>
  <c r="E265" i="30267"/>
  <c r="AI205" i="30267"/>
  <c r="AI248" i="30267" s="1"/>
  <c r="AI274" i="30267"/>
  <c r="AW197" i="30267"/>
  <c r="AW282" i="30267"/>
  <c r="L255" i="30267"/>
  <c r="I213" i="30267"/>
  <c r="I214" i="30267" s="1"/>
  <c r="I261" i="30267" s="1"/>
  <c r="I281" i="30267"/>
  <c r="I257" i="30267"/>
  <c r="I251" i="30267"/>
  <c r="I212" i="30267"/>
  <c r="I278" i="30267"/>
  <c r="I277" i="30267"/>
  <c r="I211" i="30267"/>
  <c r="I274" i="30267"/>
  <c r="I284" i="30267"/>
  <c r="I279" i="30267"/>
  <c r="I265" i="30267"/>
  <c r="I267" i="30267"/>
  <c r="I205" i="30267"/>
  <c r="I248" i="30267" s="1"/>
  <c r="I200" i="30267"/>
  <c r="I268" i="30267"/>
  <c r="AY284" i="30267"/>
  <c r="N270" i="30267"/>
  <c r="N281" i="30267"/>
  <c r="N265" i="30267"/>
  <c r="N212" i="30267"/>
  <c r="N188" i="30267"/>
  <c r="N277" i="30267"/>
  <c r="N259" i="30267"/>
  <c r="N196" i="30267"/>
  <c r="N282" i="30267"/>
  <c r="N266" i="30267"/>
  <c r="N203" i="30267"/>
  <c r="N206" i="30267"/>
  <c r="N283" i="30267"/>
  <c r="N268" i="30267"/>
  <c r="N197" i="30267"/>
  <c r="N275" i="30267"/>
  <c r="BG277" i="30267"/>
  <c r="BG198" i="30267"/>
  <c r="BG275" i="30267"/>
  <c r="BG188" i="30267"/>
  <c r="BG270" i="30267"/>
  <c r="BG205" i="30267"/>
  <c r="BG248" i="30267" s="1"/>
  <c r="BG216" i="30267"/>
  <c r="BG217" i="30267" s="1"/>
  <c r="I210" i="30267"/>
  <c r="I271" i="30267"/>
  <c r="I285" i="30267"/>
  <c r="AG259" i="30267"/>
  <c r="M266" i="30267"/>
  <c r="AS267" i="30267"/>
  <c r="AS281" i="30267"/>
  <c r="AS265" i="30267"/>
  <c r="AS211" i="30267"/>
  <c r="AS202" i="30267"/>
  <c r="AS201" i="30267"/>
  <c r="AS286" i="30267"/>
  <c r="AS280" i="30267"/>
  <c r="AS266" i="30267"/>
  <c r="AS255" i="30267"/>
  <c r="AS213" i="30267"/>
  <c r="AS214" i="30267" s="1"/>
  <c r="AS261" i="30267" s="1"/>
  <c r="AS198" i="30267"/>
  <c r="AS282" i="30267"/>
  <c r="AS285" i="30267"/>
  <c r="AS256" i="30267"/>
  <c r="AS206" i="30267"/>
  <c r="AS275" i="30267"/>
  <c r="AS276" i="30267"/>
  <c r="AS263" i="30267"/>
  <c r="AS216" i="30267"/>
  <c r="AS217" i="30267" s="1"/>
  <c r="AS212" i="30267"/>
  <c r="N201" i="30267"/>
  <c r="N271" i="30267"/>
  <c r="BG211" i="30267"/>
  <c r="L211" i="30267"/>
  <c r="I188" i="30267"/>
  <c r="AY200" i="30267"/>
  <c r="AY205" i="30267"/>
  <c r="AY248" i="30267" s="1"/>
  <c r="AY285" i="30267"/>
  <c r="AY276" i="30267"/>
  <c r="AY257" i="30267"/>
  <c r="AY210" i="30267"/>
  <c r="AY201" i="30267"/>
  <c r="AY277" i="30267"/>
  <c r="AY267" i="30267"/>
  <c r="AY199" i="30267"/>
  <c r="AY283" i="30267"/>
  <c r="AY263" i="30267"/>
  <c r="AY252" i="30267"/>
  <c r="AY211" i="30267"/>
  <c r="AY206" i="30267"/>
  <c r="AY270" i="30267"/>
  <c r="AY255" i="30267"/>
  <c r="AY202" i="30267"/>
  <c r="AY212" i="30267"/>
  <c r="I199" i="30267"/>
  <c r="AY286" i="30267"/>
  <c r="BG197" i="30267"/>
  <c r="N199" i="30267"/>
  <c r="N278" i="30267"/>
  <c r="BG267" i="30267"/>
  <c r="AA196" i="30267"/>
  <c r="I255" i="30267"/>
  <c r="M211" i="30267"/>
  <c r="AY198" i="30267"/>
  <c r="AY268" i="30267"/>
  <c r="N216" i="30267"/>
  <c r="N217" i="30267" s="1"/>
  <c r="BG268" i="30267"/>
  <c r="L269" i="30267"/>
  <c r="L267" i="30267"/>
  <c r="L212" i="30267"/>
  <c r="L196" i="30267"/>
  <c r="L263" i="30267"/>
  <c r="L197" i="30267"/>
  <c r="L280" i="30267"/>
  <c r="L275" i="30267"/>
  <c r="L188" i="30267"/>
  <c r="L270" i="30267"/>
  <c r="L256" i="30267"/>
  <c r="L198" i="30267"/>
  <c r="L203" i="30267"/>
  <c r="L265" i="30267"/>
  <c r="AS188" i="30267"/>
  <c r="AL200" i="30267"/>
  <c r="AL202" i="30267"/>
  <c r="AL280" i="30267"/>
  <c r="AL285" i="30267"/>
  <c r="AL257" i="30267"/>
  <c r="AL205" i="30267"/>
  <c r="AL248" i="30267" s="1"/>
  <c r="AL276" i="30267"/>
  <c r="AL277" i="30267"/>
  <c r="AL211" i="30267"/>
  <c r="AL201" i="30267"/>
  <c r="AL268" i="30267"/>
  <c r="AL266" i="30267"/>
  <c r="AL259" i="30267"/>
  <c r="AL197" i="30267"/>
  <c r="AL198" i="30267"/>
  <c r="AL275" i="30267"/>
  <c r="AL278" i="30267"/>
  <c r="AL267" i="30267"/>
  <c r="AL251" i="30267"/>
  <c r="AL210" i="30267"/>
  <c r="I283" i="30267"/>
  <c r="I286" i="30267"/>
  <c r="M196" i="30267"/>
  <c r="M286" i="30267"/>
  <c r="M210" i="30267"/>
  <c r="M281" i="30267"/>
  <c r="M259" i="30267"/>
  <c r="M277" i="30267"/>
  <c r="M255" i="30267"/>
  <c r="M252" i="30267"/>
  <c r="M276" i="30267"/>
  <c r="M256" i="30267"/>
  <c r="M212" i="30267"/>
  <c r="M200" i="30267"/>
  <c r="I197" i="30267"/>
  <c r="I276" i="30267"/>
  <c r="AA266" i="30267"/>
  <c r="AA270" i="30267"/>
  <c r="AA286" i="30267"/>
  <c r="AA216" i="30267"/>
  <c r="AA217" i="30267" s="1"/>
  <c r="AA284" i="30267"/>
  <c r="AA271" i="30267"/>
  <c r="AA205" i="30267"/>
  <c r="AA248" i="30267" s="1"/>
  <c r="M199" i="30267"/>
  <c r="M279" i="30267"/>
  <c r="AY213" i="30267"/>
  <c r="AY214" i="30267" s="1"/>
  <c r="AY261" i="30267" s="1"/>
  <c r="AY262" i="30267" s="1"/>
  <c r="AY274" i="30267"/>
  <c r="BG276" i="30267"/>
  <c r="L199" i="30267"/>
  <c r="L268" i="30267"/>
  <c r="P279" i="30267"/>
  <c r="P259" i="30267"/>
  <c r="P252" i="30267"/>
  <c r="P203" i="30267"/>
  <c r="P202" i="30267"/>
  <c r="P271" i="30267"/>
  <c r="P277" i="30267"/>
  <c r="P251" i="30267"/>
  <c r="P199" i="30267"/>
  <c r="P286" i="30267"/>
  <c r="P267" i="30267"/>
  <c r="P266" i="30267"/>
  <c r="P280" i="30267"/>
  <c r="P283" i="30267"/>
  <c r="P270" i="30267"/>
  <c r="P275" i="30267"/>
  <c r="P211" i="30267"/>
  <c r="P218" i="30267" s="1"/>
  <c r="I259" i="30267"/>
  <c r="B258" i="30267"/>
  <c r="I202" i="30267"/>
  <c r="AU258" i="30267"/>
  <c r="I282" i="30267"/>
  <c r="AG271" i="30267"/>
  <c r="AG266" i="30267"/>
  <c r="AG206" i="30267"/>
  <c r="AG279" i="30267"/>
  <c r="AG203" i="30267"/>
  <c r="AG274" i="30267"/>
  <c r="AG201" i="30267"/>
  <c r="AG277" i="30267"/>
  <c r="AG257" i="30267"/>
  <c r="M216" i="30267"/>
  <c r="M217" i="30267" s="1"/>
  <c r="AY256" i="30267"/>
  <c r="AY282" i="30267"/>
  <c r="N200" i="30267"/>
  <c r="N257" i="30267"/>
  <c r="L200" i="30267"/>
  <c r="L286" i="30267"/>
  <c r="K210" i="30267"/>
  <c r="K196" i="30267"/>
  <c r="K277" i="30267"/>
  <c r="K283" i="30267"/>
  <c r="K266" i="30267"/>
  <c r="K211" i="30267"/>
  <c r="K198" i="30267"/>
  <c r="K284" i="30267"/>
  <c r="K269" i="30267"/>
  <c r="K274" i="30267"/>
  <c r="K199" i="30267"/>
  <c r="K188" i="30267"/>
  <c r="AU260" i="30267"/>
  <c r="Y258" i="30267"/>
  <c r="Q260" i="30267"/>
  <c r="AP256" i="30267"/>
  <c r="AF210" i="30267"/>
  <c r="AF271" i="30267"/>
  <c r="AF285" i="30267"/>
  <c r="BH202" i="30267"/>
  <c r="BH282" i="30267"/>
  <c r="BH270" i="30267"/>
  <c r="F260" i="30267"/>
  <c r="X201" i="30267"/>
  <c r="X212" i="30267"/>
  <c r="X276" i="30267"/>
  <c r="X282" i="30267"/>
  <c r="AZ203" i="30267"/>
  <c r="AZ259" i="30267"/>
  <c r="AZ277" i="30267"/>
  <c r="AO271" i="30267"/>
  <c r="BI197" i="30267"/>
  <c r="BI210" i="30267"/>
  <c r="BI279" i="30267"/>
  <c r="BI285" i="30267"/>
  <c r="E276" i="30267"/>
  <c r="AI188" i="30267"/>
  <c r="AI251" i="30267"/>
  <c r="AI256" i="30267"/>
  <c r="AI283" i="30267"/>
  <c r="C201" i="30267"/>
  <c r="C252" i="30267"/>
  <c r="C270" i="30267"/>
  <c r="BF200" i="30267"/>
  <c r="BF199" i="30267"/>
  <c r="AF201" i="30267"/>
  <c r="AF266" i="30267"/>
  <c r="BH259" i="30267"/>
  <c r="BH271" i="30267"/>
  <c r="BH277" i="30267"/>
  <c r="X202" i="30267"/>
  <c r="X203" i="30267"/>
  <c r="X275" i="30267"/>
  <c r="AZ213" i="30267"/>
  <c r="AZ214" i="30267" s="1"/>
  <c r="AZ261" i="30267" s="1"/>
  <c r="AZ284" i="30267"/>
  <c r="BI203" i="30267"/>
  <c r="BI255" i="30267"/>
  <c r="BI266" i="30267"/>
  <c r="AI203" i="30267"/>
  <c r="AI255" i="30267"/>
  <c r="AI268" i="30267"/>
  <c r="C255" i="30267"/>
  <c r="C285" i="30267"/>
  <c r="X188" i="30267"/>
  <c r="T265" i="30267"/>
  <c r="AB260" i="30267"/>
  <c r="AR260" i="30267"/>
  <c r="AF269" i="30267"/>
  <c r="AF270" i="30267"/>
  <c r="X265" i="30267"/>
  <c r="X283" i="30267"/>
  <c r="AZ279" i="30267"/>
  <c r="E277" i="30267"/>
  <c r="AI201" i="30267"/>
  <c r="AI210" i="30267"/>
  <c r="AI281" i="30267"/>
  <c r="C211" i="30267"/>
  <c r="C274" i="30267"/>
  <c r="C276" i="30267"/>
  <c r="BB260" i="30267"/>
  <c r="BH268" i="30267"/>
  <c r="BH285" i="30267"/>
  <c r="X198" i="30267"/>
  <c r="X263" i="30267"/>
  <c r="X256" i="30267"/>
  <c r="X270" i="30267"/>
  <c r="AZ201" i="30267"/>
  <c r="AZ265" i="30267"/>
  <c r="AZ278" i="30267"/>
  <c r="BI212" i="30267"/>
  <c r="BI268" i="30267"/>
  <c r="BI278" i="30267"/>
  <c r="E281" i="30267"/>
  <c r="AI202" i="30267"/>
  <c r="AI257" i="30267"/>
  <c r="AI271" i="30267"/>
  <c r="U259" i="30267"/>
  <c r="C203" i="30267"/>
  <c r="C267" i="30267"/>
  <c r="C263" i="30267"/>
  <c r="W188" i="30267"/>
  <c r="W201" i="30267"/>
  <c r="W196" i="30267"/>
  <c r="W277" i="30267"/>
  <c r="W274" i="30267"/>
  <c r="W257" i="30267"/>
  <c r="W282" i="30267"/>
  <c r="W199" i="30267"/>
  <c r="W197" i="30267"/>
  <c r="W283" i="30267"/>
  <c r="W268" i="30267"/>
  <c r="W265" i="30267"/>
  <c r="W210" i="30267"/>
  <c r="W211" i="30267"/>
  <c r="W279" i="30267"/>
  <c r="W280" i="30267"/>
  <c r="W256" i="30267"/>
  <c r="W212" i="30267"/>
  <c r="W251" i="30267"/>
  <c r="W278" i="30267"/>
  <c r="W284" i="30267"/>
  <c r="W276" i="30267"/>
  <c r="W206" i="30267"/>
  <c r="W216" i="30267"/>
  <c r="W217" i="30267" s="1"/>
  <c r="Z261" i="30267"/>
  <c r="Z262" i="30267" s="1"/>
  <c r="AN197" i="30267"/>
  <c r="AN280" i="30267"/>
  <c r="AN278" i="30267"/>
  <c r="AN263" i="30267"/>
  <c r="AN267" i="30267"/>
  <c r="AN201" i="30267"/>
  <c r="AN276" i="30267"/>
  <c r="AN283" i="30267"/>
  <c r="AN259" i="30267"/>
  <c r="AN211" i="30267"/>
  <c r="AN188" i="30267"/>
  <c r="AN285" i="30267"/>
  <c r="AN275" i="30267"/>
  <c r="AN279" i="30267"/>
  <c r="AN216" i="30267"/>
  <c r="AN217" i="30267" s="1"/>
  <c r="AN203" i="30267"/>
  <c r="AN274" i="30267"/>
  <c r="AN282" i="30267"/>
  <c r="AN252" i="30267"/>
  <c r="AN213" i="30267"/>
  <c r="AN214" i="30267" s="1"/>
  <c r="AN205" i="30267"/>
  <c r="AN248" i="30267" s="1"/>
  <c r="AN266" i="30267"/>
  <c r="R257" i="30267"/>
  <c r="BC213" i="30267"/>
  <c r="BC214" i="30267" s="1"/>
  <c r="BC202" i="30267"/>
  <c r="BC199" i="30267"/>
  <c r="BC276" i="30267"/>
  <c r="BC263" i="30267"/>
  <c r="BC285" i="30267"/>
  <c r="BC286" i="30267"/>
  <c r="BC278" i="30267"/>
  <c r="BC203" i="30267"/>
  <c r="Y218" i="30267"/>
  <c r="W202" i="30267"/>
  <c r="W271" i="30267"/>
  <c r="AO205" i="30267"/>
  <c r="AO248" i="30267" s="1"/>
  <c r="AO274" i="30267"/>
  <c r="AO283" i="30267"/>
  <c r="D198" i="30267"/>
  <c r="D267" i="30267"/>
  <c r="D281" i="30267"/>
  <c r="AN202" i="30267"/>
  <c r="AN268" i="30267"/>
  <c r="AN281" i="30267"/>
  <c r="AE196" i="30267"/>
  <c r="AE274" i="30267"/>
  <c r="AE269" i="30267"/>
  <c r="U206" i="30267"/>
  <c r="U251" i="30267"/>
  <c r="U286" i="30267"/>
  <c r="AK261" i="30267"/>
  <c r="AK262" i="30267" s="1"/>
  <c r="AA199" i="30267"/>
  <c r="BC200" i="30267"/>
  <c r="BC267" i="30267"/>
  <c r="BC269" i="30267"/>
  <c r="BC279" i="30267"/>
  <c r="AA255" i="30267"/>
  <c r="R200" i="30267"/>
  <c r="R263" i="30267"/>
  <c r="R281" i="30267"/>
  <c r="AG213" i="30267"/>
  <c r="AG214" i="30267" s="1"/>
  <c r="W205" i="30267"/>
  <c r="W248" i="30267" s="1"/>
  <c r="W213" i="30267"/>
  <c r="W214" i="30267" s="1"/>
  <c r="W266" i="30267"/>
  <c r="AP188" i="30267"/>
  <c r="AP270" i="30267"/>
  <c r="AP268" i="30267"/>
  <c r="AP212" i="30267"/>
  <c r="AP205" i="30267"/>
  <c r="AP248" i="30267" s="1"/>
  <c r="AP266" i="30267"/>
  <c r="AP276" i="30267"/>
  <c r="AP257" i="30267"/>
  <c r="AP201" i="30267"/>
  <c r="AP196" i="30267"/>
  <c r="AP285" i="30267"/>
  <c r="AP283" i="30267"/>
  <c r="AP284" i="30267"/>
  <c r="AP213" i="30267"/>
  <c r="AP214" i="30267" s="1"/>
  <c r="AP263" i="30267"/>
  <c r="AP197" i="30267"/>
  <c r="AP286" i="30267"/>
  <c r="AP271" i="30267"/>
  <c r="AP265" i="30267"/>
  <c r="AP210" i="30267"/>
  <c r="AP200" i="30267"/>
  <c r="AP251" i="30267"/>
  <c r="AP280" i="30267"/>
  <c r="Z260" i="30267"/>
  <c r="AO210" i="30267"/>
  <c r="AO257" i="30267"/>
  <c r="AO281" i="30267"/>
  <c r="D212" i="30267"/>
  <c r="D282" i="30267"/>
  <c r="BG286" i="30267"/>
  <c r="BG271" i="30267"/>
  <c r="BG256" i="30267"/>
  <c r="BG213" i="30267"/>
  <c r="BG214" i="30267" s="1"/>
  <c r="BG200" i="30267"/>
  <c r="BG210" i="30267"/>
  <c r="BG284" i="30267"/>
  <c r="BG278" i="30267"/>
  <c r="BG263" i="30267"/>
  <c r="BG251" i="30267"/>
  <c r="BG196" i="30267"/>
  <c r="BG199" i="30267"/>
  <c r="BG280" i="30267"/>
  <c r="BG283" i="30267"/>
  <c r="BG259" i="30267"/>
  <c r="BG201" i="30267"/>
  <c r="BG281" i="30267"/>
  <c r="BG266" i="30267"/>
  <c r="BG279" i="30267"/>
  <c r="BG212" i="30267"/>
  <c r="BG202" i="30267"/>
  <c r="BG203" i="30267"/>
  <c r="BG257" i="30267"/>
  <c r="BG274" i="30267"/>
  <c r="AW280" i="30267"/>
  <c r="AW279" i="30267"/>
  <c r="AW259" i="30267"/>
  <c r="AW256" i="30267"/>
  <c r="AW200" i="30267"/>
  <c r="AW203" i="30267"/>
  <c r="AW276" i="30267"/>
  <c r="AW270" i="30267"/>
  <c r="AW283" i="30267"/>
  <c r="AW216" i="30267"/>
  <c r="AW217" i="30267" s="1"/>
  <c r="AW211" i="30267"/>
  <c r="AW196" i="30267"/>
  <c r="AW285" i="30267"/>
  <c r="AW266" i="30267"/>
  <c r="AW275" i="30267"/>
  <c r="AW212" i="30267"/>
  <c r="AW205" i="30267"/>
  <c r="AW248" i="30267" s="1"/>
  <c r="AW269" i="30267"/>
  <c r="AW267" i="30267"/>
  <c r="AW251" i="30267"/>
  <c r="AW210" i="30267"/>
  <c r="AW201" i="30267"/>
  <c r="AW271" i="30267"/>
  <c r="AW263" i="30267"/>
  <c r="AW284" i="30267"/>
  <c r="AN271" i="30267"/>
  <c r="AN284" i="30267"/>
  <c r="AE202" i="30267"/>
  <c r="AE268" i="30267"/>
  <c r="AE276" i="30267"/>
  <c r="U274" i="30267"/>
  <c r="U285" i="30267"/>
  <c r="BC198" i="30267"/>
  <c r="W286" i="30267"/>
  <c r="R205" i="30267"/>
  <c r="R248" i="30267" s="1"/>
  <c r="R196" i="30267"/>
  <c r="R277" i="30267"/>
  <c r="AH218" i="30267"/>
  <c r="R282" i="30267"/>
  <c r="BC216" i="30267"/>
  <c r="BC217" i="30267" s="1"/>
  <c r="BC251" i="30267"/>
  <c r="BC266" i="30267"/>
  <c r="BC283" i="30267"/>
  <c r="AV261" i="30267"/>
  <c r="AV262" i="30267" s="1"/>
  <c r="B260" i="30267"/>
  <c r="B218" i="30267"/>
  <c r="R280" i="30267"/>
  <c r="AA256" i="30267"/>
  <c r="AA198" i="30267"/>
  <c r="AA203" i="30267"/>
  <c r="AA213" i="30267"/>
  <c r="AA214" i="30267" s="1"/>
  <c r="AA283" i="30267"/>
  <c r="AA268" i="30267"/>
  <c r="AA257" i="30267"/>
  <c r="AA252" i="30267"/>
  <c r="AA200" i="30267"/>
  <c r="AA206" i="30267"/>
  <c r="AA202" i="30267"/>
  <c r="AA281" i="30267"/>
  <c r="AA265" i="30267"/>
  <c r="AA263" i="30267"/>
  <c r="AA201" i="30267"/>
  <c r="BA261" i="30267"/>
  <c r="BA262" i="30267" s="1"/>
  <c r="AH258" i="30267"/>
  <c r="AG198" i="30267"/>
  <c r="AG188" i="30267"/>
  <c r="AG282" i="30267"/>
  <c r="AG267" i="30267"/>
  <c r="AG265" i="30267"/>
  <c r="AG199" i="30267"/>
  <c r="AG196" i="30267"/>
  <c r="AG278" i="30267"/>
  <c r="AG283" i="30267"/>
  <c r="AG256" i="30267"/>
  <c r="AG251" i="30267"/>
  <c r="AG211" i="30267"/>
  <c r="AG270" i="30267"/>
  <c r="AG275" i="30267"/>
  <c r="AG263" i="30267"/>
  <c r="AG216" i="30267"/>
  <c r="AG217" i="30267" s="1"/>
  <c r="AG205" i="30267"/>
  <c r="AG248" i="30267" s="1"/>
  <c r="AG200" i="30267"/>
  <c r="AG281" i="30267"/>
  <c r="AG284" i="30267"/>
  <c r="AG280" i="30267"/>
  <c r="AG210" i="30267"/>
  <c r="AG202" i="30267"/>
  <c r="AG252" i="30267"/>
  <c r="AG276" i="30267"/>
  <c r="W200" i="30267"/>
  <c r="W259" i="30267"/>
  <c r="W270" i="30267"/>
  <c r="Q258" i="30267"/>
  <c r="D188" i="30267"/>
  <c r="AP275" i="30267"/>
  <c r="AO265" i="30267"/>
  <c r="AO267" i="30267"/>
  <c r="AO285" i="30267"/>
  <c r="D200" i="30267"/>
  <c r="D251" i="30267"/>
  <c r="BG206" i="30267"/>
  <c r="BG282" i="30267"/>
  <c r="AW199" i="30267"/>
  <c r="AW213" i="30267"/>
  <c r="AW214" i="30267" s="1"/>
  <c r="AW265" i="30267"/>
  <c r="AN199" i="30267"/>
  <c r="AN257" i="30267"/>
  <c r="AN265" i="30267"/>
  <c r="AE203" i="30267"/>
  <c r="AE283" i="30267"/>
  <c r="U211" i="30267"/>
  <c r="U279" i="30267"/>
  <c r="Y261" i="30267"/>
  <c r="Y262" i="30267" s="1"/>
  <c r="AB258" i="30267"/>
  <c r="R213" i="30267"/>
  <c r="R214" i="30267" s="1"/>
  <c r="R202" i="30267"/>
  <c r="R199" i="30267"/>
  <c r="R276" i="30267"/>
  <c r="R265" i="30267"/>
  <c r="R212" i="30267"/>
  <c r="R283" i="30267"/>
  <c r="R274" i="30267"/>
  <c r="R278" i="30267"/>
  <c r="R256" i="30267"/>
  <c r="R267" i="30267"/>
  <c r="R188" i="30267"/>
  <c r="R198" i="30267"/>
  <c r="R285" i="30267"/>
  <c r="R266" i="30267"/>
  <c r="R259" i="30267"/>
  <c r="R201" i="30267"/>
  <c r="R251" i="30267"/>
  <c r="R286" i="30267"/>
  <c r="W252" i="30267"/>
  <c r="W275" i="30267"/>
  <c r="D286" i="30267"/>
  <c r="D276" i="30267"/>
  <c r="D269" i="30267"/>
  <c r="D216" i="30267"/>
  <c r="D217" i="30267" s="1"/>
  <c r="D278" i="30267"/>
  <c r="D255" i="30267"/>
  <c r="D256" i="30267"/>
  <c r="D206" i="30267"/>
  <c r="D211" i="30267"/>
  <c r="D285" i="30267"/>
  <c r="D270" i="30267"/>
  <c r="D280" i="30267"/>
  <c r="D265" i="30267"/>
  <c r="D202" i="30267"/>
  <c r="D196" i="30267"/>
  <c r="D283" i="30267"/>
  <c r="D271" i="30267"/>
  <c r="D257" i="30267"/>
  <c r="D213" i="30267"/>
  <c r="D214" i="30267" s="1"/>
  <c r="D210" i="30267"/>
  <c r="D197" i="30267"/>
  <c r="D201" i="30267"/>
  <c r="D274" i="30267"/>
  <c r="AN206" i="30267"/>
  <c r="AN212" i="30267"/>
  <c r="AN270" i="30267"/>
  <c r="AE285" i="30267"/>
  <c r="AE286" i="30267"/>
  <c r="AE271" i="30267"/>
  <c r="AE198" i="30267"/>
  <c r="AE199" i="30267"/>
  <c r="AE281" i="30267"/>
  <c r="AE278" i="30267"/>
  <c r="AE255" i="30267"/>
  <c r="AE201" i="30267"/>
  <c r="AE277" i="30267"/>
  <c r="AE267" i="30267"/>
  <c r="AE251" i="30267"/>
  <c r="AE213" i="30267"/>
  <c r="AE214" i="30267" s="1"/>
  <c r="AE200" i="30267"/>
  <c r="AE265" i="30267"/>
  <c r="AE284" i="30267"/>
  <c r="AE279" i="30267"/>
  <c r="AE275" i="30267"/>
  <c r="AE256" i="30267"/>
  <c r="AE211" i="30267"/>
  <c r="AE197" i="30267"/>
  <c r="AE206" i="30267"/>
  <c r="AE263" i="30267"/>
  <c r="U281" i="30267"/>
  <c r="U266" i="30267"/>
  <c r="U265" i="30267"/>
  <c r="U210" i="30267"/>
  <c r="U188" i="30267"/>
  <c r="U197" i="30267"/>
  <c r="U277" i="30267"/>
  <c r="U282" i="30267"/>
  <c r="U267" i="30267"/>
  <c r="U257" i="30267"/>
  <c r="U202" i="30267"/>
  <c r="U203" i="30267"/>
  <c r="U269" i="30267"/>
  <c r="U271" i="30267"/>
  <c r="U255" i="30267"/>
  <c r="U252" i="30267"/>
  <c r="U198" i="30267"/>
  <c r="U205" i="30267"/>
  <c r="U248" i="30267" s="1"/>
  <c r="U280" i="30267"/>
  <c r="U283" i="30267"/>
  <c r="U268" i="30267"/>
  <c r="U200" i="30267"/>
  <c r="U213" i="30267"/>
  <c r="U214" i="30267" s="1"/>
  <c r="U263" i="30267"/>
  <c r="BC188" i="30267"/>
  <c r="BC205" i="30267"/>
  <c r="BC248" i="30267" s="1"/>
  <c r="BC211" i="30267"/>
  <c r="BC284" i="30267"/>
  <c r="R197" i="30267"/>
  <c r="R271" i="30267"/>
  <c r="R270" i="30267"/>
  <c r="B249" i="30267"/>
  <c r="AK260" i="30267"/>
  <c r="AK218" i="30267"/>
  <c r="BB249" i="30267"/>
  <c r="W203" i="30267"/>
  <c r="W255" i="30267"/>
  <c r="W281" i="30267"/>
  <c r="AO259" i="30267"/>
  <c r="AO251" i="30267"/>
  <c r="Z218" i="30267"/>
  <c r="AN210" i="30267"/>
  <c r="D199" i="30267"/>
  <c r="D284" i="30267"/>
  <c r="D275" i="30267"/>
  <c r="BG255" i="30267"/>
  <c r="BG269" i="30267"/>
  <c r="AW252" i="30267"/>
  <c r="AW274" i="30267"/>
  <c r="AN196" i="30267"/>
  <c r="AN256" i="30267"/>
  <c r="AN286" i="30267"/>
  <c r="AE210" i="30267"/>
  <c r="AE212" i="30267"/>
  <c r="AE266" i="30267"/>
  <c r="U201" i="30267"/>
  <c r="U212" i="30267"/>
  <c r="U270" i="30267"/>
  <c r="AB249" i="30267"/>
  <c r="Z249" i="30267"/>
  <c r="R252" i="30267"/>
  <c r="R268" i="30267"/>
  <c r="J261" i="30267"/>
  <c r="J262" i="30267" s="1"/>
  <c r="W267" i="30267"/>
  <c r="W285" i="30267"/>
  <c r="AO201" i="30267"/>
  <c r="AO275" i="30267"/>
  <c r="AO282" i="30267"/>
  <c r="AO276" i="30267"/>
  <c r="AO252" i="30267"/>
  <c r="AO216" i="30267"/>
  <c r="AO217" i="30267" s="1"/>
  <c r="AO286" i="30267"/>
  <c r="AO280" i="30267"/>
  <c r="AO203" i="30267"/>
  <c r="AO211" i="30267"/>
  <c r="AO278" i="30267"/>
  <c r="AO255" i="30267"/>
  <c r="AO213" i="30267"/>
  <c r="AO214" i="30267" s="1"/>
  <c r="AO199" i="30267"/>
  <c r="AO206" i="30267"/>
  <c r="AO277" i="30267"/>
  <c r="AO268" i="30267"/>
  <c r="AO212" i="30267"/>
  <c r="AO200" i="30267"/>
  <c r="AO188" i="30267"/>
  <c r="AO284" i="30267"/>
  <c r="AO270" i="30267"/>
  <c r="D203" i="30267"/>
  <c r="D279" i="30267"/>
  <c r="AN200" i="30267"/>
  <c r="AN251" i="30267"/>
  <c r="AN269" i="30267"/>
  <c r="AE188" i="30267"/>
  <c r="AE216" i="30267"/>
  <c r="AE217" i="30267" s="1"/>
  <c r="AE270" i="30267"/>
  <c r="U196" i="30267"/>
  <c r="U216" i="30267"/>
  <c r="U217" i="30267" s="1"/>
  <c r="U275" i="30267"/>
  <c r="BC212" i="30267"/>
  <c r="BC271" i="30267"/>
  <c r="BC274" i="30267"/>
  <c r="BC281" i="30267"/>
  <c r="R203" i="30267"/>
  <c r="R210" i="30267"/>
  <c r="R255" i="30267"/>
  <c r="R284" i="30267"/>
  <c r="AU249" i="30267"/>
  <c r="AH249" i="30267"/>
  <c r="F249" i="30267"/>
  <c r="W269" i="30267"/>
  <c r="AG269" i="30267"/>
  <c r="AG285" i="30267"/>
  <c r="W198" i="30267"/>
  <c r="W263" i="30267"/>
  <c r="R206" i="30267"/>
  <c r="AO196" i="30267"/>
  <c r="AP216" i="30267"/>
  <c r="AP217" i="30267" s="1"/>
  <c r="AP279" i="30267"/>
  <c r="AO197" i="30267"/>
  <c r="AO256" i="30267"/>
  <c r="AO279" i="30267"/>
  <c r="E261" i="30267"/>
  <c r="D259" i="30267"/>
  <c r="D266" i="30267"/>
  <c r="D277" i="30267"/>
  <c r="BG265" i="30267"/>
  <c r="BG285" i="30267"/>
  <c r="AW198" i="30267"/>
  <c r="AW255" i="30267"/>
  <c r="AW277" i="30267"/>
  <c r="AN198" i="30267"/>
  <c r="AN255" i="30267"/>
  <c r="AN277" i="30267"/>
  <c r="AE205" i="30267"/>
  <c r="AE248" i="30267" s="1"/>
  <c r="AE257" i="30267"/>
  <c r="AE282" i="30267"/>
  <c r="U256" i="30267"/>
  <c r="U278" i="30267"/>
  <c r="AV260" i="30267"/>
  <c r="AD218" i="30267"/>
  <c r="AU261" i="30267"/>
  <c r="AU262" i="30267" s="1"/>
  <c r="I196" i="30267"/>
  <c r="I269" i="30267"/>
  <c r="I280" i="30267"/>
  <c r="AT271" i="30267"/>
  <c r="AT198" i="30267"/>
  <c r="AT203" i="30267"/>
  <c r="BA249" i="30267"/>
  <c r="AR249" i="30267"/>
  <c r="AH261" i="30267"/>
  <c r="AH262" i="30267" s="1"/>
  <c r="F258" i="30267"/>
  <c r="AT210" i="30267"/>
  <c r="M203" i="30267"/>
  <c r="M213" i="30267"/>
  <c r="M214" i="30267" s="1"/>
  <c r="M278" i="30267"/>
  <c r="M267" i="30267"/>
  <c r="M283" i="30267"/>
  <c r="AF197" i="30267"/>
  <c r="AF206" i="30267"/>
  <c r="AF280" i="30267"/>
  <c r="AF255" i="30267"/>
  <c r="AF268" i="30267"/>
  <c r="AY196" i="30267"/>
  <c r="AY203" i="30267"/>
  <c r="AY278" i="30267"/>
  <c r="AY269" i="30267"/>
  <c r="AY266" i="30267"/>
  <c r="AY281" i="30267"/>
  <c r="BH216" i="30267"/>
  <c r="BH217" i="30267" s="1"/>
  <c r="BH269" i="30267"/>
  <c r="BH213" i="30267"/>
  <c r="BH214" i="30267" s="1"/>
  <c r="BH257" i="30267"/>
  <c r="BH263" i="30267"/>
  <c r="BH283" i="30267"/>
  <c r="X205" i="30267"/>
  <c r="X248" i="30267" s="1"/>
  <c r="X206" i="30267"/>
  <c r="X274" i="30267"/>
  <c r="X284" i="30267"/>
  <c r="X266" i="30267"/>
  <c r="AZ196" i="30267"/>
  <c r="AZ199" i="30267"/>
  <c r="AZ263" i="30267"/>
  <c r="AZ255" i="30267"/>
  <c r="AZ276" i="30267"/>
  <c r="BI201" i="30267"/>
  <c r="BI252" i="30267"/>
  <c r="BI265" i="30267"/>
  <c r="BI270" i="30267"/>
  <c r="AY251" i="30267"/>
  <c r="Z258" i="30267"/>
  <c r="E206" i="30267"/>
  <c r="E203" i="30267"/>
  <c r="E266" i="30267"/>
  <c r="E284" i="30267"/>
  <c r="E275" i="30267"/>
  <c r="E285" i="30267"/>
  <c r="AI212" i="30267"/>
  <c r="AI265" i="30267"/>
  <c r="AI280" i="30267"/>
  <c r="AI279" i="30267"/>
  <c r="N263" i="30267"/>
  <c r="N251" i="30267"/>
  <c r="N255" i="30267"/>
  <c r="N267" i="30267"/>
  <c r="N286" i="30267"/>
  <c r="L205" i="30267"/>
  <c r="L248" i="30267" s="1"/>
  <c r="L216" i="30267"/>
  <c r="L217" i="30267" s="1"/>
  <c r="L266" i="30267"/>
  <c r="L278" i="30267"/>
  <c r="L285" i="30267"/>
  <c r="C188" i="30267"/>
  <c r="C206" i="30267"/>
  <c r="C266" i="30267"/>
  <c r="C265" i="30267"/>
  <c r="C282" i="30267"/>
  <c r="C281" i="30267"/>
  <c r="AD261" i="30267"/>
  <c r="AD262" i="30267" s="1"/>
  <c r="AD258" i="30267"/>
  <c r="J258" i="30267"/>
  <c r="AK249" i="30267"/>
  <c r="AK258" i="30267"/>
  <c r="I252" i="30267"/>
  <c r="I206" i="30267"/>
  <c r="I203" i="30267"/>
  <c r="I198" i="30267"/>
  <c r="AR258" i="30267"/>
  <c r="F218" i="30267"/>
  <c r="M198" i="30267"/>
  <c r="M280" i="30267"/>
  <c r="M265" i="30267"/>
  <c r="M274" i="30267"/>
  <c r="M285" i="30267"/>
  <c r="AF205" i="30267"/>
  <c r="AF248" i="30267" s="1"/>
  <c r="AF200" i="30267"/>
  <c r="AF198" i="30267"/>
  <c r="AF274" i="30267"/>
  <c r="AF282" i="30267"/>
  <c r="AZ211" i="30267"/>
  <c r="AZ198" i="30267"/>
  <c r="AZ188" i="30267"/>
  <c r="AZ212" i="30267"/>
  <c r="AZ268" i="30267"/>
  <c r="AZ280" i="30267"/>
  <c r="AZ266" i="30267"/>
  <c r="AZ285" i="30267"/>
  <c r="I256" i="30267"/>
  <c r="BI282" i="30267"/>
  <c r="X196" i="30267"/>
  <c r="E200" i="30267"/>
  <c r="E201" i="30267"/>
  <c r="E212" i="30267"/>
  <c r="E260" i="30267" s="1"/>
  <c r="E268" i="30267"/>
  <c r="E278" i="30267"/>
  <c r="AY197" i="30267"/>
  <c r="M188" i="30267"/>
  <c r="AI206" i="30267"/>
  <c r="AI200" i="30267"/>
  <c r="AI277" i="30267"/>
  <c r="AI276" i="30267"/>
  <c r="AI282" i="30267"/>
  <c r="N252" i="30267"/>
  <c r="N213" i="30267"/>
  <c r="N214" i="30267" s="1"/>
  <c r="N269" i="30267"/>
  <c r="N284" i="30267"/>
  <c r="N285" i="30267"/>
  <c r="L213" i="30267"/>
  <c r="L214" i="30267" s="1"/>
  <c r="L257" i="30267"/>
  <c r="L274" i="30267"/>
  <c r="L279" i="30267"/>
  <c r="L284" i="30267"/>
  <c r="C200" i="30267"/>
  <c r="C212" i="30267"/>
  <c r="C268" i="30267"/>
  <c r="C283" i="30267"/>
  <c r="C280" i="30267"/>
  <c r="M197" i="30267"/>
  <c r="AD260" i="30267"/>
  <c r="B261" i="30267"/>
  <c r="B262" i="30267" s="1"/>
  <c r="BD249" i="30267"/>
  <c r="AB261" i="30267"/>
  <c r="AB262" i="30267" s="1"/>
  <c r="J249" i="30267"/>
  <c r="J260" i="30267"/>
  <c r="I201" i="30267"/>
  <c r="I263" i="30267"/>
  <c r="I266" i="30267"/>
  <c r="I275" i="30267"/>
  <c r="Y249" i="30267"/>
  <c r="BB261" i="30267"/>
  <c r="BB262" i="30267" s="1"/>
  <c r="Q249" i="30267"/>
  <c r="AR261" i="30267"/>
  <c r="AR262" i="30267" s="1"/>
  <c r="M201" i="30267"/>
  <c r="M202" i="30267"/>
  <c r="M284" i="30267"/>
  <c r="M270" i="30267"/>
  <c r="AF212" i="30267"/>
  <c r="AF202" i="30267"/>
  <c r="AF257" i="30267"/>
  <c r="AF278" i="30267"/>
  <c r="AF275" i="30267"/>
  <c r="AY216" i="30267"/>
  <c r="AY217" i="30267" s="1"/>
  <c r="AY271" i="30267"/>
  <c r="AY265" i="30267"/>
  <c r="AY275" i="30267"/>
  <c r="BH251" i="30267"/>
  <c r="BH265" i="30267"/>
  <c r="BH278" i="30267"/>
  <c r="M205" i="30267"/>
  <c r="M248" i="30267" s="1"/>
  <c r="X199" i="30267"/>
  <c r="X251" i="30267"/>
  <c r="X259" i="30267"/>
  <c r="X271" i="30267"/>
  <c r="X286" i="30267"/>
  <c r="AZ202" i="30267"/>
  <c r="AZ216" i="30267"/>
  <c r="AZ217" i="30267" s="1"/>
  <c r="AZ257" i="30267"/>
  <c r="AZ275" i="30267"/>
  <c r="AZ270" i="30267"/>
  <c r="BA258" i="30267"/>
  <c r="BI200" i="30267"/>
  <c r="BI213" i="30267"/>
  <c r="BI214" i="30267" s="1"/>
  <c r="BI276" i="30267"/>
  <c r="BI280" i="30267"/>
  <c r="BI286" i="30267"/>
  <c r="E263" i="30267"/>
  <c r="E205" i="30267"/>
  <c r="E248" i="30267" s="1"/>
  <c r="E216" i="30267"/>
  <c r="E217" i="30267" s="1"/>
  <c r="E256" i="30267"/>
  <c r="E279" i="30267"/>
  <c r="E282" i="30267"/>
  <c r="BH196" i="30267"/>
  <c r="AI199" i="30267"/>
  <c r="AI259" i="30267"/>
  <c r="AI266" i="30267"/>
  <c r="AI284" i="30267"/>
  <c r="AI286" i="30267"/>
  <c r="N202" i="30267"/>
  <c r="N280" i="30267"/>
  <c r="N279" i="30267"/>
  <c r="L210" i="30267"/>
  <c r="L271" i="30267"/>
  <c r="L283" i="30267"/>
  <c r="L282" i="30267"/>
  <c r="C199" i="30267"/>
  <c r="C216" i="30267"/>
  <c r="C217" i="30267" s="1"/>
  <c r="C279" i="30267"/>
  <c r="C278" i="30267"/>
  <c r="C284" i="30267"/>
  <c r="AY188" i="30267"/>
  <c r="AR218" i="30267"/>
  <c r="BB258" i="30267"/>
  <c r="Q261" i="30267"/>
  <c r="Q262" i="30267" s="1"/>
  <c r="M251" i="30267"/>
  <c r="M206" i="30267"/>
  <c r="M257" i="30267"/>
  <c r="M269" i="30267"/>
  <c r="M282" i="30267"/>
  <c r="AF251" i="30267"/>
  <c r="AF216" i="30267"/>
  <c r="AF217" i="30267" s="1"/>
  <c r="AF259" i="30267"/>
  <c r="AF263" i="30267"/>
  <c r="AF279" i="30267"/>
  <c r="F261" i="30267"/>
  <c r="F262" i="30267" s="1"/>
  <c r="X252" i="30267"/>
  <c r="X255" i="30267"/>
  <c r="X280" i="30267"/>
  <c r="AZ197" i="30267"/>
  <c r="AZ251" i="30267"/>
  <c r="AZ252" i="30267"/>
  <c r="AZ283" i="30267"/>
  <c r="AZ274" i="30267"/>
  <c r="AI216" i="30267"/>
  <c r="AI217" i="30267" s="1"/>
  <c r="BI199" i="30267"/>
  <c r="BI257" i="30267"/>
  <c r="BI284" i="30267"/>
  <c r="BI275" i="30267"/>
  <c r="BI277" i="30267"/>
  <c r="E211" i="30267"/>
  <c r="E251" i="30267"/>
  <c r="E274" i="30267"/>
  <c r="E267" i="30267"/>
  <c r="AT202" i="30267"/>
  <c r="AI198" i="30267"/>
  <c r="AI285" i="30267"/>
  <c r="N274" i="30267"/>
  <c r="L251" i="30267"/>
  <c r="L259" i="30267"/>
  <c r="C210" i="30267"/>
  <c r="C249" i="30267" s="1"/>
  <c r="C257" i="30267"/>
  <c r="C259" i="30267"/>
  <c r="BH201" i="30267"/>
  <c r="AG249" i="30267" l="1"/>
  <c r="AM258" i="30267"/>
  <c r="AT262" i="30267"/>
  <c r="BD262" i="30267"/>
  <c r="BF262" i="30267"/>
  <c r="BK260" i="30267"/>
  <c r="BJ218" i="30267"/>
  <c r="BD258" i="30267"/>
  <c r="BJ258" i="30267"/>
  <c r="BJ249" i="30267"/>
  <c r="BJ261" i="30267"/>
  <c r="BJ262" i="30267" s="1"/>
  <c r="BJ260" i="30267"/>
  <c r="BD260" i="30267"/>
  <c r="BK249" i="30267"/>
  <c r="BK258" i="30267"/>
  <c r="BK262" i="30267"/>
  <c r="BK218" i="30267"/>
  <c r="BC258" i="30267"/>
  <c r="BH249" i="30267"/>
  <c r="BH218" i="30267"/>
  <c r="BH258" i="30267"/>
  <c r="BF249" i="30267"/>
  <c r="AZ249" i="30267"/>
  <c r="AY218" i="30267"/>
  <c r="BF260" i="30267"/>
  <c r="BF258" i="30267"/>
  <c r="AM260" i="30267"/>
  <c r="AM249" i="30267"/>
  <c r="AL249" i="30267"/>
  <c r="AF249" i="30267"/>
  <c r="AA218" i="30267"/>
  <c r="AG258" i="30267"/>
  <c r="AP218" i="30267"/>
  <c r="AG218" i="30267"/>
  <c r="AP258" i="30267"/>
  <c r="AN258" i="30267"/>
  <c r="AM262" i="30267"/>
  <c r="BI249" i="30267"/>
  <c r="AL262" i="30267"/>
  <c r="AF260" i="30267"/>
  <c r="E262" i="30267"/>
  <c r="AE258" i="30267"/>
  <c r="BI218" i="30267"/>
  <c r="AS262" i="30267"/>
  <c r="AS249" i="30267"/>
  <c r="AT260" i="30267"/>
  <c r="AT258" i="30267"/>
  <c r="AL260" i="30267"/>
  <c r="AL258" i="30267"/>
  <c r="AP249" i="30267"/>
  <c r="AL218" i="30267"/>
  <c r="AI249" i="30267"/>
  <c r="X260" i="30267"/>
  <c r="X218" i="30267"/>
  <c r="X249" i="30267"/>
  <c r="W258" i="30267"/>
  <c r="T262" i="30267"/>
  <c r="T258" i="30267"/>
  <c r="R260" i="30267"/>
  <c r="U260" i="30267"/>
  <c r="T249" i="30267"/>
  <c r="T260" i="30267"/>
  <c r="S218" i="30267"/>
  <c r="S261" i="30267"/>
  <c r="S262" i="30267" s="1"/>
  <c r="P258" i="30267"/>
  <c r="P260" i="30267"/>
  <c r="P262" i="30267"/>
  <c r="P249" i="30267"/>
  <c r="L249" i="30267"/>
  <c r="K262" i="30267"/>
  <c r="N260" i="30267"/>
  <c r="K260" i="30267"/>
  <c r="K258" i="30267"/>
  <c r="N218" i="30267"/>
  <c r="N249" i="30267"/>
  <c r="K249" i="30267"/>
  <c r="K218" i="30267"/>
  <c r="G249" i="30267"/>
  <c r="G218" i="30267"/>
  <c r="G258" i="30267"/>
  <c r="C260" i="30267"/>
  <c r="AE218" i="30267"/>
  <c r="AO260" i="30267"/>
  <c r="I260" i="30267"/>
  <c r="M260" i="30267"/>
  <c r="E258" i="30267"/>
  <c r="BH260" i="30267"/>
  <c r="AI260" i="30267"/>
  <c r="AS258" i="30267"/>
  <c r="S249" i="30267"/>
  <c r="AZ260" i="30267"/>
  <c r="S260" i="30267"/>
  <c r="AI258" i="30267"/>
  <c r="I218" i="30267"/>
  <c r="S258" i="30267"/>
  <c r="M258" i="30267"/>
  <c r="C258" i="30267"/>
  <c r="L258" i="30267"/>
  <c r="U258" i="30267"/>
  <c r="AY260" i="30267"/>
  <c r="L218" i="30267"/>
  <c r="AS218" i="30267"/>
  <c r="AF218" i="30267"/>
  <c r="M218" i="30267"/>
  <c r="AI262" i="30267"/>
  <c r="I262" i="30267"/>
  <c r="AW260" i="30267"/>
  <c r="BI258" i="30267"/>
  <c r="I258" i="30267"/>
  <c r="AZ262" i="30267"/>
  <c r="AY258" i="30267"/>
  <c r="X258" i="30267"/>
  <c r="N258" i="30267"/>
  <c r="BC260" i="30267"/>
  <c r="AO258" i="30267"/>
  <c r="AI218" i="30267"/>
  <c r="AS260" i="30267"/>
  <c r="AZ258" i="30267"/>
  <c r="M249" i="30267"/>
  <c r="D249" i="30267"/>
  <c r="AA249" i="30267"/>
  <c r="R218" i="30267"/>
  <c r="AW218" i="30267"/>
  <c r="BG260" i="30267"/>
  <c r="D260" i="30267"/>
  <c r="AP261" i="30267"/>
  <c r="AP262" i="30267" s="1"/>
  <c r="AA258" i="30267"/>
  <c r="I249" i="30267"/>
  <c r="R258" i="30267"/>
  <c r="AO261" i="30267"/>
  <c r="AO262" i="30267" s="1"/>
  <c r="D258" i="30267"/>
  <c r="R261" i="30267"/>
  <c r="R262" i="30267" s="1"/>
  <c r="U218" i="30267"/>
  <c r="AW261" i="30267"/>
  <c r="AW262" i="30267" s="1"/>
  <c r="AG260" i="30267"/>
  <c r="W218" i="30267"/>
  <c r="BI261" i="30267"/>
  <c r="BI262" i="30267" s="1"/>
  <c r="W249" i="30267"/>
  <c r="U249" i="30267"/>
  <c r="BG261" i="30267"/>
  <c r="BG262" i="30267" s="1"/>
  <c r="BI260" i="30267"/>
  <c r="AF262" i="30267"/>
  <c r="AN261" i="30267"/>
  <c r="AN262" i="30267" s="1"/>
  <c r="AN260" i="30267"/>
  <c r="E218" i="30267"/>
  <c r="BH261" i="30267"/>
  <c r="BH262" i="30267" s="1"/>
  <c r="AO218" i="30267"/>
  <c r="AW249" i="30267"/>
  <c r="AG261" i="30267"/>
  <c r="AG262" i="30267" s="1"/>
  <c r="X262" i="30267"/>
  <c r="W260" i="30267"/>
  <c r="L261" i="30267"/>
  <c r="L262" i="30267" s="1"/>
  <c r="AE261" i="30267"/>
  <c r="AE262" i="30267" s="1"/>
  <c r="BC261" i="30267"/>
  <c r="BC262" i="30267" s="1"/>
  <c r="AZ218" i="30267"/>
  <c r="AY249" i="30267"/>
  <c r="AE249" i="30267"/>
  <c r="C218" i="30267"/>
  <c r="AW258" i="30267"/>
  <c r="AO249" i="30267"/>
  <c r="AE260" i="30267"/>
  <c r="BC218" i="30267"/>
  <c r="U261" i="30267"/>
  <c r="U262" i="30267" s="1"/>
  <c r="D218" i="30267"/>
  <c r="AA261" i="30267"/>
  <c r="AA262" i="30267" s="1"/>
  <c r="BG249" i="30267"/>
  <c r="BG218" i="30267"/>
  <c r="AN218" i="30267"/>
  <c r="D261" i="30267"/>
  <c r="D262" i="30267" s="1"/>
  <c r="W261" i="30267"/>
  <c r="W262" i="30267" s="1"/>
  <c r="E249" i="30267"/>
  <c r="R249" i="30267"/>
  <c r="AP260" i="30267"/>
  <c r="N261" i="30267"/>
  <c r="N262" i="30267" s="1"/>
  <c r="AF258" i="30267"/>
  <c r="M261" i="30267"/>
  <c r="M262" i="30267" s="1"/>
  <c r="AT249" i="30267"/>
  <c r="BG258" i="30267"/>
  <c r="C262" i="30267"/>
  <c r="L260" i="30267"/>
  <c r="BC249" i="30267"/>
  <c r="AA260" i="30267"/>
  <c r="AN249" i="30267"/>
  <c r="K172" i="30248" l="1"/>
  <c r="F172" i="30248" s="1"/>
  <c r="F250" i="30270" l="1"/>
  <c r="E250" i="30270"/>
  <c r="G250" i="30270"/>
  <c r="D250" i="30270"/>
  <c r="B250" i="30270"/>
  <c r="C250" i="30270"/>
  <c r="D250" i="30268"/>
  <c r="F250" i="30268"/>
  <c r="E250" i="30268"/>
  <c r="B250" i="30268"/>
  <c r="G250" i="30268"/>
  <c r="C250" i="30268"/>
  <c r="Q250" i="30267"/>
  <c r="AK250" i="30267"/>
  <c r="BD250" i="30267"/>
  <c r="B250" i="30267"/>
  <c r="E250" i="30267"/>
  <c r="BB250" i="30267"/>
  <c r="AD250" i="30267"/>
  <c r="AH250" i="30267"/>
  <c r="J250" i="30267"/>
  <c r="AB250" i="30267"/>
  <c r="AU250" i="30267"/>
  <c r="Z250" i="30267"/>
  <c r="F250" i="30267"/>
  <c r="AR250" i="30267"/>
  <c r="Y250" i="30267"/>
  <c r="AV250" i="30267"/>
  <c r="BA250" i="30267"/>
  <c r="W250" i="30267"/>
  <c r="AM250" i="30267"/>
  <c r="AW250" i="30267"/>
  <c r="AG250" i="30267"/>
  <c r="AS250" i="30267"/>
  <c r="AN250" i="30267"/>
  <c r="AZ250" i="30267"/>
  <c r="BF250" i="30267"/>
  <c r="BI250" i="30267"/>
  <c r="L250" i="30267"/>
  <c r="AY250" i="30267"/>
  <c r="U250" i="30267"/>
  <c r="P250" i="30267"/>
  <c r="AI250" i="30267"/>
  <c r="K250" i="30267"/>
  <c r="AT250" i="30267"/>
  <c r="T250" i="30267"/>
  <c r="AP250" i="30267"/>
  <c r="R250" i="30267"/>
  <c r="BG250" i="30267"/>
  <c r="N250" i="30267"/>
  <c r="AO250" i="30267"/>
  <c r="BC250" i="30267"/>
  <c r="BH250" i="30267"/>
  <c r="AL250" i="30267"/>
  <c r="AA250" i="30267"/>
  <c r="S250" i="30267"/>
  <c r="X250" i="30267"/>
  <c r="AF250" i="30267"/>
  <c r="AE250" i="30267"/>
  <c r="I250" i="30267"/>
  <c r="BJ250" i="30267"/>
  <c r="BK250" i="30267"/>
  <c r="M250" i="30267"/>
  <c r="G250" i="30267"/>
  <c r="D250" i="30267"/>
  <c r="C250" i="30267"/>
  <c r="C14" i="30266"/>
  <c r="D14" i="30266"/>
  <c r="E14" i="30266"/>
  <c r="F14" i="30266"/>
  <c r="G14" i="30266"/>
  <c r="H14" i="30266"/>
  <c r="D13" i="30266"/>
  <c r="E13" i="30266"/>
  <c r="F13" i="30266"/>
  <c r="G13" i="30266"/>
  <c r="H13" i="30266"/>
  <c r="C13" i="30266"/>
  <c r="F208" i="30270" l="1"/>
  <c r="E208" i="30270"/>
  <c r="B208" i="30270"/>
  <c r="G208" i="30270"/>
  <c r="D208" i="30270"/>
  <c r="C208" i="30270"/>
  <c r="G172" i="30248"/>
  <c r="J6" i="30266" s="1"/>
  <c r="F208" i="30268"/>
  <c r="D208" i="30268"/>
  <c r="C208" i="30268"/>
  <c r="G208" i="30268"/>
  <c r="E208" i="30268"/>
  <c r="B208" i="30268"/>
  <c r="F3" i="30266"/>
  <c r="DC172" i="30248"/>
  <c r="DC125" i="30248"/>
  <c r="DC126" i="30248"/>
  <c r="DC124" i="30248"/>
  <c r="DC117" i="30248"/>
  <c r="DC115" i="30248"/>
  <c r="DC79" i="30248"/>
  <c r="DC24" i="30248"/>
  <c r="F225" i="30268" l="1"/>
  <c r="C225" i="30270"/>
  <c r="B225" i="30268"/>
  <c r="D225" i="30270"/>
  <c r="G225" i="30270"/>
  <c r="G225" i="30268"/>
  <c r="C225" i="30268"/>
  <c r="E225" i="30270"/>
  <c r="E225" i="30268"/>
  <c r="B225" i="30270"/>
  <c r="D225" i="30268"/>
  <c r="F225" i="30270"/>
  <c r="C193" i="30270"/>
  <c r="C191" i="30270"/>
  <c r="D191" i="30270"/>
  <c r="D193" i="30270"/>
  <c r="G193" i="30270"/>
  <c r="G191" i="30270"/>
  <c r="B191" i="30270"/>
  <c r="B193" i="30270"/>
  <c r="E193" i="30270"/>
  <c r="E191" i="30270"/>
  <c r="F193" i="30270"/>
  <c r="F191" i="30270"/>
  <c r="G191" i="30268"/>
  <c r="G193" i="30268"/>
  <c r="E193" i="30268"/>
  <c r="E191" i="30268"/>
  <c r="C193" i="30268"/>
  <c r="C191" i="30268"/>
  <c r="B191" i="30268"/>
  <c r="B193" i="30268"/>
  <c r="F193" i="30268"/>
  <c r="F191" i="30268"/>
  <c r="D191" i="30268"/>
  <c r="D193" i="30268"/>
  <c r="BK246" i="30247"/>
  <c r="BK6" i="30247" s="1"/>
  <c r="BJ246" i="30247"/>
  <c r="BJ6" i="30247" s="1"/>
  <c r="BJ7" i="30247" s="1"/>
  <c r="BI246" i="30247"/>
  <c r="BI6" i="30247" s="1"/>
  <c r="BI7" i="30247" s="1"/>
  <c r="BI269" i="30247" s="1"/>
  <c r="BH246" i="30247"/>
  <c r="BH6" i="30247" s="1"/>
  <c r="BG246" i="30247"/>
  <c r="BG6" i="30247" s="1"/>
  <c r="BF246" i="30247"/>
  <c r="BF6" i="30247" s="1"/>
  <c r="BK241" i="30247"/>
  <c r="BJ241" i="30247"/>
  <c r="BI241" i="30247"/>
  <c r="BH241" i="30247"/>
  <c r="BG241" i="30247"/>
  <c r="BF241" i="30247"/>
  <c r="BK234" i="30247"/>
  <c r="BJ234" i="30247"/>
  <c r="BI234" i="30247"/>
  <c r="BH234" i="30247"/>
  <c r="BG234" i="30247"/>
  <c r="BF234" i="30247"/>
  <c r="BK233" i="30247"/>
  <c r="BJ233" i="30247"/>
  <c r="BI233" i="30247"/>
  <c r="BH233" i="30247"/>
  <c r="BG233" i="30247"/>
  <c r="BF233" i="30247"/>
  <c r="BK230" i="30247"/>
  <c r="BJ230" i="30247"/>
  <c r="BI230" i="30247"/>
  <c r="BH230" i="30247"/>
  <c r="BG230" i="30247"/>
  <c r="BF230" i="30247"/>
  <c r="BK229" i="30247"/>
  <c r="BJ229" i="30247"/>
  <c r="BI229" i="30247"/>
  <c r="BH229" i="30247"/>
  <c r="BG229" i="30247"/>
  <c r="BF229" i="30247"/>
  <c r="BK228" i="30247"/>
  <c r="BJ228" i="30247"/>
  <c r="BI228" i="30247"/>
  <c r="BH228" i="30247"/>
  <c r="BG228" i="30247"/>
  <c r="BF228" i="30247"/>
  <c r="BK192" i="30247"/>
  <c r="BJ192" i="30247"/>
  <c r="BI192" i="30247"/>
  <c r="BH192" i="30247"/>
  <c r="BG192" i="30247"/>
  <c r="BF192" i="30247"/>
  <c r="BK190" i="30247"/>
  <c r="BJ190" i="30247"/>
  <c r="BI190" i="30247"/>
  <c r="BH190" i="30247"/>
  <c r="BG190" i="30247"/>
  <c r="BF190" i="30247"/>
  <c r="BD246" i="30247"/>
  <c r="BD6" i="30247" s="1"/>
  <c r="BC246" i="30247"/>
  <c r="BC6" i="30247" s="1"/>
  <c r="BB246" i="30247"/>
  <c r="BB6" i="30247" s="1"/>
  <c r="BA246" i="30247"/>
  <c r="BA6" i="30247" s="1"/>
  <c r="AZ246" i="30247"/>
  <c r="AZ6" i="30247" s="1"/>
  <c r="AY246" i="30247"/>
  <c r="AY6" i="30247" s="1"/>
  <c r="BD241" i="30247"/>
  <c r="BC241" i="30247"/>
  <c r="BB241" i="30247"/>
  <c r="BA241" i="30247"/>
  <c r="AZ241" i="30247"/>
  <c r="AY241" i="30247"/>
  <c r="BD234" i="30247"/>
  <c r="BC234" i="30247"/>
  <c r="BB234" i="30247"/>
  <c r="BA234" i="30247"/>
  <c r="AZ234" i="30247"/>
  <c r="AY234" i="30247"/>
  <c r="BD233" i="30247"/>
  <c r="BC233" i="30247"/>
  <c r="BB233" i="30247"/>
  <c r="BA233" i="30247"/>
  <c r="AZ233" i="30247"/>
  <c r="AY233" i="30247"/>
  <c r="BD230" i="30247"/>
  <c r="BC230" i="30247"/>
  <c r="BB230" i="30247"/>
  <c r="BA230" i="30247"/>
  <c r="AZ230" i="30247"/>
  <c r="AY230" i="30247"/>
  <c r="BD229" i="30247"/>
  <c r="BC229" i="30247"/>
  <c r="BB229" i="30247"/>
  <c r="BA229" i="30247"/>
  <c r="AZ229" i="30247"/>
  <c r="AY229" i="30247"/>
  <c r="BD228" i="30247"/>
  <c r="BC228" i="30247"/>
  <c r="BB228" i="30247"/>
  <c r="BA228" i="30247"/>
  <c r="AZ228" i="30247"/>
  <c r="AY228" i="30247"/>
  <c r="BD192" i="30247"/>
  <c r="BC192" i="30247"/>
  <c r="BB192" i="30247"/>
  <c r="BA192" i="30247"/>
  <c r="AZ192" i="30247"/>
  <c r="AY192" i="30247"/>
  <c r="BD190" i="30247"/>
  <c r="BC190" i="30247"/>
  <c r="BB190" i="30247"/>
  <c r="BA190" i="30247"/>
  <c r="AZ190" i="30247"/>
  <c r="AY190" i="30247"/>
  <c r="AW246" i="30247"/>
  <c r="AW6" i="30247" s="1"/>
  <c r="AV246" i="30247"/>
  <c r="AV6" i="30247" s="1"/>
  <c r="AU246" i="30247"/>
  <c r="AU6" i="30247" s="1"/>
  <c r="AT246" i="30247"/>
  <c r="AT6" i="30247" s="1"/>
  <c r="AS246" i="30247"/>
  <c r="AS6" i="30247" s="1"/>
  <c r="AR246" i="30247"/>
  <c r="AR6" i="30247" s="1"/>
  <c r="AW241" i="30247"/>
  <c r="AV241" i="30247"/>
  <c r="AU241" i="30247"/>
  <c r="AT241" i="30247"/>
  <c r="AS241" i="30247"/>
  <c r="AR241" i="30247"/>
  <c r="AW234" i="30247"/>
  <c r="AV234" i="30247"/>
  <c r="AU234" i="30247"/>
  <c r="AT234" i="30247"/>
  <c r="AS234" i="30247"/>
  <c r="AR234" i="30247"/>
  <c r="AW233" i="30247"/>
  <c r="AV233" i="30247"/>
  <c r="AU233" i="30247"/>
  <c r="AT233" i="30247"/>
  <c r="AS233" i="30247"/>
  <c r="AR233" i="30247"/>
  <c r="AW230" i="30247"/>
  <c r="AV230" i="30247"/>
  <c r="AU230" i="30247"/>
  <c r="AT230" i="30247"/>
  <c r="AS230" i="30247"/>
  <c r="AR230" i="30247"/>
  <c r="AW229" i="30247"/>
  <c r="AV229" i="30247"/>
  <c r="AU229" i="30247"/>
  <c r="AT229" i="30247"/>
  <c r="AS229" i="30247"/>
  <c r="AR229" i="30247"/>
  <c r="AW228" i="30247"/>
  <c r="AV228" i="30247"/>
  <c r="AU228" i="30247"/>
  <c r="AT228" i="30247"/>
  <c r="AS228" i="30247"/>
  <c r="AR228" i="30247"/>
  <c r="AW192" i="30247"/>
  <c r="AV192" i="30247"/>
  <c r="AU192" i="30247"/>
  <c r="AT192" i="30247"/>
  <c r="AS192" i="30247"/>
  <c r="AR192" i="30247"/>
  <c r="AW190" i="30247"/>
  <c r="AV190" i="30247"/>
  <c r="AU190" i="30247"/>
  <c r="AT190" i="30247"/>
  <c r="AS190" i="30247"/>
  <c r="AR190" i="30247"/>
  <c r="AP246" i="30247"/>
  <c r="AP6" i="30247" s="1"/>
  <c r="AO246" i="30247"/>
  <c r="AO6" i="30247" s="1"/>
  <c r="AN246" i="30247"/>
  <c r="AN6" i="30247" s="1"/>
  <c r="AM246" i="30247"/>
  <c r="AM6" i="30247" s="1"/>
  <c r="AL246" i="30247"/>
  <c r="AL6" i="30247" s="1"/>
  <c r="AK246" i="30247"/>
  <c r="AK6" i="30247" s="1"/>
  <c r="AP241" i="30247"/>
  <c r="AO241" i="30247"/>
  <c r="AN241" i="30247"/>
  <c r="AM241" i="30247"/>
  <c r="AL241" i="30247"/>
  <c r="AK241" i="30247"/>
  <c r="AP234" i="30247"/>
  <c r="AO234" i="30247"/>
  <c r="AN234" i="30247"/>
  <c r="AM234" i="30247"/>
  <c r="AL234" i="30247"/>
  <c r="AK234" i="30247"/>
  <c r="AP233" i="30247"/>
  <c r="AO233" i="30247"/>
  <c r="AN233" i="30247"/>
  <c r="AM233" i="30247"/>
  <c r="AL233" i="30247"/>
  <c r="AK233" i="30247"/>
  <c r="AP230" i="30247"/>
  <c r="AO230" i="30247"/>
  <c r="AN230" i="30247"/>
  <c r="AM230" i="30247"/>
  <c r="AL230" i="30247"/>
  <c r="AK230" i="30247"/>
  <c r="AP229" i="30247"/>
  <c r="AO229" i="30247"/>
  <c r="AN229" i="30247"/>
  <c r="AM229" i="30247"/>
  <c r="AL229" i="30247"/>
  <c r="AK229" i="30247"/>
  <c r="AP228" i="30247"/>
  <c r="AO228" i="30247"/>
  <c r="AN228" i="30247"/>
  <c r="AM228" i="30247"/>
  <c r="AL228" i="30247"/>
  <c r="AK228" i="30247"/>
  <c r="AP192" i="30247"/>
  <c r="AO192" i="30247"/>
  <c r="AN192" i="30247"/>
  <c r="AM192" i="30247"/>
  <c r="AL192" i="30247"/>
  <c r="AK192" i="30247"/>
  <c r="AP190" i="30247"/>
  <c r="AO190" i="30247"/>
  <c r="AN190" i="30247"/>
  <c r="AM190" i="30247"/>
  <c r="AL190" i="30247"/>
  <c r="AK190" i="30247"/>
  <c r="AI246" i="30247"/>
  <c r="AI6" i="30247" s="1"/>
  <c r="AH246" i="30247"/>
  <c r="AH6" i="30247" s="1"/>
  <c r="AG246" i="30247"/>
  <c r="AG6" i="30247" s="1"/>
  <c r="AF246" i="30247"/>
  <c r="AF6" i="30247" s="1"/>
  <c r="AE246" i="30247"/>
  <c r="AE6" i="30247" s="1"/>
  <c r="AD246" i="30247"/>
  <c r="AD6" i="30247" s="1"/>
  <c r="AI241" i="30247"/>
  <c r="AH241" i="30247"/>
  <c r="AG241" i="30247"/>
  <c r="AF241" i="30247"/>
  <c r="AE241" i="30247"/>
  <c r="AD241" i="30247"/>
  <c r="AI234" i="30247"/>
  <c r="AH234" i="30247"/>
  <c r="AG234" i="30247"/>
  <c r="AF234" i="30247"/>
  <c r="AE234" i="30247"/>
  <c r="AD234" i="30247"/>
  <c r="AI233" i="30247"/>
  <c r="AH233" i="30247"/>
  <c r="AG233" i="30247"/>
  <c r="AF233" i="30247"/>
  <c r="AE233" i="30247"/>
  <c r="AD233" i="30247"/>
  <c r="AI230" i="30247"/>
  <c r="AH230" i="30247"/>
  <c r="AG230" i="30247"/>
  <c r="AF230" i="30247"/>
  <c r="AE230" i="30247"/>
  <c r="AD230" i="30247"/>
  <c r="AI229" i="30247"/>
  <c r="AH229" i="30247"/>
  <c r="AG229" i="30247"/>
  <c r="AF229" i="30247"/>
  <c r="AE229" i="30247"/>
  <c r="AD229" i="30247"/>
  <c r="AI228" i="30247"/>
  <c r="AH228" i="30247"/>
  <c r="AG228" i="30247"/>
  <c r="AF228" i="30247"/>
  <c r="AE228" i="30247"/>
  <c r="AD228" i="30247"/>
  <c r="AI192" i="30247"/>
  <c r="AH192" i="30247"/>
  <c r="AG192" i="30247"/>
  <c r="AF192" i="30247"/>
  <c r="AE192" i="30247"/>
  <c r="AD192" i="30247"/>
  <c r="AI190" i="30247"/>
  <c r="AH190" i="30247"/>
  <c r="AG190" i="30247"/>
  <c r="AF190" i="30247"/>
  <c r="AE190" i="30247"/>
  <c r="AD190" i="30247"/>
  <c r="AB246" i="30247"/>
  <c r="AB6" i="30247" s="1"/>
  <c r="AA246" i="30247"/>
  <c r="AA6" i="30247" s="1"/>
  <c r="Z246" i="30247"/>
  <c r="Z6" i="30247" s="1"/>
  <c r="Y246" i="30247"/>
  <c r="Y6" i="30247" s="1"/>
  <c r="X246" i="30247"/>
  <c r="X6" i="30247" s="1"/>
  <c r="W246" i="30247"/>
  <c r="W6" i="30247" s="1"/>
  <c r="AB241" i="30247"/>
  <c r="AA241" i="30247"/>
  <c r="Z241" i="30247"/>
  <c r="Y241" i="30247"/>
  <c r="X241" i="30247"/>
  <c r="W241" i="30247"/>
  <c r="AB234" i="30247"/>
  <c r="AA234" i="30247"/>
  <c r="Z234" i="30247"/>
  <c r="Y234" i="30247"/>
  <c r="X234" i="30247"/>
  <c r="W234" i="30247"/>
  <c r="AB233" i="30247"/>
  <c r="AA233" i="30247"/>
  <c r="Z233" i="30247"/>
  <c r="Y233" i="30247"/>
  <c r="X233" i="30247"/>
  <c r="W233" i="30247"/>
  <c r="AB230" i="30247"/>
  <c r="AA230" i="30247"/>
  <c r="Z230" i="30247"/>
  <c r="Y230" i="30247"/>
  <c r="X230" i="30247"/>
  <c r="W230" i="30247"/>
  <c r="AB229" i="30247"/>
  <c r="AA229" i="30247"/>
  <c r="Z229" i="30247"/>
  <c r="Y229" i="30247"/>
  <c r="X229" i="30247"/>
  <c r="W229" i="30247"/>
  <c r="AB228" i="30247"/>
  <c r="AA228" i="30247"/>
  <c r="Z228" i="30247"/>
  <c r="Y228" i="30247"/>
  <c r="X228" i="30247"/>
  <c r="W228" i="30247"/>
  <c r="AB192" i="30247"/>
  <c r="AA192" i="30247"/>
  <c r="Z192" i="30247"/>
  <c r="Y192" i="30247"/>
  <c r="X192" i="30247"/>
  <c r="W192" i="30247"/>
  <c r="AB190" i="30247"/>
  <c r="AA190" i="30247"/>
  <c r="Z190" i="30247"/>
  <c r="Y190" i="30247"/>
  <c r="X190" i="30247"/>
  <c r="W190" i="30247"/>
  <c r="U246" i="30247"/>
  <c r="U6" i="30247" s="1"/>
  <c r="T246" i="30247"/>
  <c r="T6" i="30247" s="1"/>
  <c r="S246" i="30247"/>
  <c r="S6" i="30247" s="1"/>
  <c r="R246" i="30247"/>
  <c r="R6" i="30247" s="1"/>
  <c r="Q246" i="30247"/>
  <c r="Q6" i="30247" s="1"/>
  <c r="P246" i="30247"/>
  <c r="P6" i="30247" s="1"/>
  <c r="U241" i="30247"/>
  <c r="T241" i="30247"/>
  <c r="S241" i="30247"/>
  <c r="R241" i="30247"/>
  <c r="Q241" i="30247"/>
  <c r="P241" i="30247"/>
  <c r="U234" i="30247"/>
  <c r="T234" i="30247"/>
  <c r="S234" i="30247"/>
  <c r="R234" i="30247"/>
  <c r="Q234" i="30247"/>
  <c r="P234" i="30247"/>
  <c r="U233" i="30247"/>
  <c r="T233" i="30247"/>
  <c r="S233" i="30247"/>
  <c r="R233" i="30247"/>
  <c r="Q233" i="30247"/>
  <c r="P233" i="30247"/>
  <c r="U230" i="30247"/>
  <c r="T230" i="30247"/>
  <c r="S230" i="30247"/>
  <c r="R230" i="30247"/>
  <c r="Q230" i="30247"/>
  <c r="P230" i="30247"/>
  <c r="U229" i="30247"/>
  <c r="T229" i="30247"/>
  <c r="S229" i="30247"/>
  <c r="R229" i="30247"/>
  <c r="Q229" i="30247"/>
  <c r="P229" i="30247"/>
  <c r="U228" i="30247"/>
  <c r="T228" i="30247"/>
  <c r="S228" i="30247"/>
  <c r="R228" i="30247"/>
  <c r="Q228" i="30247"/>
  <c r="P228" i="30247"/>
  <c r="U192" i="30247"/>
  <c r="T192" i="30247"/>
  <c r="S192" i="30247"/>
  <c r="R192" i="30247"/>
  <c r="Q192" i="30247"/>
  <c r="P192" i="30247"/>
  <c r="U190" i="30247"/>
  <c r="T190" i="30247"/>
  <c r="S190" i="30247"/>
  <c r="R190" i="30247"/>
  <c r="Q190" i="30247"/>
  <c r="P190" i="30247"/>
  <c r="BJ202" i="30247" l="1"/>
  <c r="BJ206" i="30247"/>
  <c r="BJ213" i="30247"/>
  <c r="BJ214" i="30247" s="1"/>
  <c r="BJ261" i="30247" s="1"/>
  <c r="BI210" i="30247"/>
  <c r="BH7" i="30247"/>
  <c r="BH202" i="30247" s="1"/>
  <c r="BI285" i="30247"/>
  <c r="BJ210" i="30247"/>
  <c r="BI252" i="30247"/>
  <c r="BJ277" i="30247"/>
  <c r="BJ211" i="30247"/>
  <c r="BJ203" i="30247"/>
  <c r="BJ199" i="30247"/>
  <c r="BJ188" i="30247"/>
  <c r="BJ283" i="30247"/>
  <c r="BJ279" i="30247"/>
  <c r="BJ252" i="30247"/>
  <c r="BJ286" i="30247"/>
  <c r="BJ282" i="30247"/>
  <c r="BJ278" i="30247"/>
  <c r="BJ274" i="30247"/>
  <c r="BJ268" i="30247"/>
  <c r="BJ263" i="30247"/>
  <c r="BJ259" i="30247"/>
  <c r="BJ255" i="30247"/>
  <c r="BJ251" i="30247"/>
  <c r="BJ275" i="30247"/>
  <c r="BJ269" i="30247"/>
  <c r="BJ265" i="30247"/>
  <c r="BJ216" i="30247"/>
  <c r="BJ217" i="30247" s="1"/>
  <c r="BJ212" i="30247"/>
  <c r="BJ200" i="30247"/>
  <c r="BJ196" i="30247"/>
  <c r="BJ256" i="30247"/>
  <c r="BJ284" i="30247"/>
  <c r="BJ280" i="30247"/>
  <c r="BJ276" i="30247"/>
  <c r="BJ270" i="30247"/>
  <c r="BJ266" i="30247"/>
  <c r="BJ257" i="30247"/>
  <c r="BI216" i="30247"/>
  <c r="BI217" i="30247" s="1"/>
  <c r="BI212" i="30247"/>
  <c r="BI200" i="30247"/>
  <c r="BI196" i="30247"/>
  <c r="BI283" i="30247"/>
  <c r="BI279" i="30247"/>
  <c r="BI284" i="30247"/>
  <c r="BI280" i="30247"/>
  <c r="BI276" i="30247"/>
  <c r="BI270" i="30247"/>
  <c r="BI266" i="30247"/>
  <c r="BI257" i="30247"/>
  <c r="BI265" i="30247"/>
  <c r="BJ197" i="30247"/>
  <c r="BJ281" i="30247"/>
  <c r="BJ201" i="30247"/>
  <c r="BJ198" i="30247"/>
  <c r="BI202" i="30247"/>
  <c r="BJ205" i="30247"/>
  <c r="BJ248" i="30247" s="1"/>
  <c r="BJ250" i="30247"/>
  <c r="BJ267" i="30247"/>
  <c r="BK7" i="30247"/>
  <c r="BK199" i="30247" s="1"/>
  <c r="BF7" i="30247"/>
  <c r="BF212" i="30247" s="1"/>
  <c r="BJ271" i="30247"/>
  <c r="BI198" i="30247"/>
  <c r="BG7" i="30247"/>
  <c r="BG280" i="30247" s="1"/>
  <c r="BI206" i="30247"/>
  <c r="BI256" i="30247"/>
  <c r="BI275" i="30247"/>
  <c r="BJ285" i="30247"/>
  <c r="BI197" i="30247"/>
  <c r="BI201" i="30247"/>
  <c r="BI205" i="30247"/>
  <c r="BI248" i="30247" s="1"/>
  <c r="BI213" i="30247"/>
  <c r="BI214" i="30247" s="1"/>
  <c r="BI251" i="30247"/>
  <c r="BI255" i="30247"/>
  <c r="BI259" i="30247"/>
  <c r="BI263" i="30247"/>
  <c r="BI268" i="30247"/>
  <c r="BI274" i="30247"/>
  <c r="BI278" i="30247"/>
  <c r="BI282" i="30247"/>
  <c r="BI286" i="30247"/>
  <c r="BI188" i="30247"/>
  <c r="BI199" i="30247"/>
  <c r="BI203" i="30247"/>
  <c r="BI211" i="30247"/>
  <c r="BI250" i="30247"/>
  <c r="BI267" i="30247"/>
  <c r="BI271" i="30247"/>
  <c r="BI277" i="30247"/>
  <c r="BI281" i="30247"/>
  <c r="BB7" i="30247"/>
  <c r="BB285" i="30247" s="1"/>
  <c r="AZ7" i="30247"/>
  <c r="AZ266" i="30247" s="1"/>
  <c r="BA7" i="30247"/>
  <c r="BA276" i="30247" s="1"/>
  <c r="BD7" i="30247"/>
  <c r="BD255" i="30247" s="1"/>
  <c r="AY7" i="30247"/>
  <c r="AY205" i="30247" s="1"/>
  <c r="AY248" i="30247" s="1"/>
  <c r="BC7" i="30247"/>
  <c r="BC282" i="30247" s="1"/>
  <c r="AU7" i="30247"/>
  <c r="AU202" i="30247" s="1"/>
  <c r="AV7" i="30247"/>
  <c r="AV188" i="30247" s="1"/>
  <c r="AT7" i="30247"/>
  <c r="AT283" i="30247" s="1"/>
  <c r="AW7" i="30247"/>
  <c r="AW199" i="30247" s="1"/>
  <c r="AR7" i="30247"/>
  <c r="AR284" i="30247" s="1"/>
  <c r="AS7" i="30247"/>
  <c r="AS255" i="30247" s="1"/>
  <c r="AM7" i="30247"/>
  <c r="AM210" i="30247" s="1"/>
  <c r="AP7" i="30247"/>
  <c r="AP196" i="30247" s="1"/>
  <c r="AN7" i="30247"/>
  <c r="AN275" i="30247" s="1"/>
  <c r="AL7" i="30247"/>
  <c r="AL285" i="30247" s="1"/>
  <c r="AK7" i="30247"/>
  <c r="AK199" i="30247" s="1"/>
  <c r="AO7" i="30247"/>
  <c r="AO268" i="30247" s="1"/>
  <c r="AF7" i="30247"/>
  <c r="AF281" i="30247" s="1"/>
  <c r="AH7" i="30247"/>
  <c r="AG7" i="30247"/>
  <c r="AG267" i="30247" s="1"/>
  <c r="AD7" i="30247"/>
  <c r="AD277" i="30247" s="1"/>
  <c r="AI7" i="30247"/>
  <c r="AI268" i="30247" s="1"/>
  <c r="AB7" i="30247"/>
  <c r="AB271" i="30247" s="1"/>
  <c r="AE7" i="30247"/>
  <c r="AE197" i="30247" s="1"/>
  <c r="W7" i="30247"/>
  <c r="W188" i="30247" s="1"/>
  <c r="X7" i="30247"/>
  <c r="X283" i="30247" s="1"/>
  <c r="Y7" i="30247"/>
  <c r="Y197" i="30247" s="1"/>
  <c r="Z7" i="30247"/>
  <c r="Z276" i="30247" s="1"/>
  <c r="AA7" i="30247"/>
  <c r="AA282" i="30247" s="1"/>
  <c r="S7" i="30247"/>
  <c r="S256" i="30247" s="1"/>
  <c r="R7" i="30247"/>
  <c r="R282" i="30247" s="1"/>
  <c r="P7" i="30247"/>
  <c r="P205" i="30247" s="1"/>
  <c r="P248" i="30247" s="1"/>
  <c r="Q7" i="30247"/>
  <c r="Q213" i="30247" s="1"/>
  <c r="Q214" i="30247" s="1"/>
  <c r="T7" i="30247"/>
  <c r="T213" i="30247" s="1"/>
  <c r="T214" i="30247" s="1"/>
  <c r="U7" i="30247"/>
  <c r="U259" i="30247" s="1"/>
  <c r="BJ260" i="30247" l="1"/>
  <c r="AY278" i="30247"/>
  <c r="BH269" i="30247"/>
  <c r="AU197" i="30247"/>
  <c r="BH255" i="30247"/>
  <c r="BH263" i="30247"/>
  <c r="BH197" i="30247"/>
  <c r="BH270" i="30247"/>
  <c r="BJ262" i="30247"/>
  <c r="BI258" i="30247"/>
  <c r="BH284" i="30247"/>
  <c r="BH196" i="30247"/>
  <c r="S283" i="30247"/>
  <c r="BC270" i="30247"/>
  <c r="BH205" i="30247"/>
  <c r="BH248" i="30247" s="1"/>
  <c r="BH265" i="30247"/>
  <c r="S263" i="30247"/>
  <c r="AZ265" i="30247"/>
  <c r="BH282" i="30247"/>
  <c r="BH286" i="30247"/>
  <c r="AU259" i="30247"/>
  <c r="AY275" i="30247"/>
  <c r="AU279" i="30247"/>
  <c r="AZ279" i="30247"/>
  <c r="BB251" i="30247"/>
  <c r="BB280" i="30247"/>
  <c r="AF257" i="30247"/>
  <c r="AW285" i="30247"/>
  <c r="BA278" i="30247"/>
  <c r="BG252" i="30247"/>
  <c r="AM275" i="30247"/>
  <c r="AM284" i="30247"/>
  <c r="BD257" i="30247"/>
  <c r="AR286" i="30247"/>
  <c r="BA257" i="30247"/>
  <c r="S213" i="30247"/>
  <c r="S214" i="30247" s="1"/>
  <c r="S261" i="30247" s="1"/>
  <c r="BB213" i="30247"/>
  <c r="BB214" i="30247" s="1"/>
  <c r="BB261" i="30247" s="1"/>
  <c r="BB283" i="30247"/>
  <c r="AY250" i="30247"/>
  <c r="BD266" i="30247"/>
  <c r="S203" i="30247"/>
  <c r="R286" i="30247"/>
  <c r="AE198" i="30247"/>
  <c r="AP251" i="30247"/>
  <c r="AU210" i="30247"/>
  <c r="BB197" i="30247"/>
  <c r="BB196" i="30247"/>
  <c r="AY285" i="30247"/>
  <c r="BD252" i="30247"/>
  <c r="BA213" i="30247"/>
  <c r="BA214" i="30247" s="1"/>
  <c r="BA261" i="30247" s="1"/>
  <c r="BB206" i="30247"/>
  <c r="BB211" i="30247"/>
  <c r="AY267" i="30247"/>
  <c r="AU271" i="30247"/>
  <c r="AU257" i="30247"/>
  <c r="AV267" i="30247"/>
  <c r="AY255" i="30247"/>
  <c r="AY270" i="30247"/>
  <c r="BD250" i="30247"/>
  <c r="BA275" i="30247"/>
  <c r="BF197" i="30247"/>
  <c r="BB212" i="30247"/>
  <c r="AY251" i="30247"/>
  <c r="AU199" i="30247"/>
  <c r="AU276" i="30247"/>
  <c r="AV205" i="30247"/>
  <c r="AV248" i="30247" s="1"/>
  <c r="BB286" i="30247"/>
  <c r="BB257" i="30247"/>
  <c r="AY259" i="30247"/>
  <c r="BD211" i="30247"/>
  <c r="BD267" i="30247"/>
  <c r="BA199" i="30247"/>
  <c r="BA256" i="30247"/>
  <c r="AL277" i="30247"/>
  <c r="AU188" i="30247"/>
  <c r="AV271" i="30247"/>
  <c r="BB282" i="30247"/>
  <c r="BB270" i="30247"/>
  <c r="AY274" i="30247"/>
  <c r="BA197" i="30247"/>
  <c r="BD277" i="30247"/>
  <c r="BA285" i="30247"/>
  <c r="BB252" i="30247"/>
  <c r="BI218" i="30247"/>
  <c r="BF266" i="30247"/>
  <c r="BF265" i="30247"/>
  <c r="BF251" i="30247"/>
  <c r="BF255" i="30247"/>
  <c r="BF205" i="30247"/>
  <c r="BF248" i="30247" s="1"/>
  <c r="BF263" i="30247"/>
  <c r="BF216" i="30247"/>
  <c r="BF217" i="30247" s="1"/>
  <c r="BF286" i="30247"/>
  <c r="BG256" i="30247"/>
  <c r="BG267" i="30247"/>
  <c r="BG206" i="30247"/>
  <c r="BG275" i="30247"/>
  <c r="BG271" i="30247"/>
  <c r="BG210" i="30247"/>
  <c r="BH212" i="30247"/>
  <c r="BH203" i="30247"/>
  <c r="BH206" i="30247"/>
  <c r="BG268" i="30247"/>
  <c r="BG188" i="30247"/>
  <c r="BG200" i="30247"/>
  <c r="BG199" i="30247"/>
  <c r="BG270" i="30247"/>
  <c r="BH201" i="30247"/>
  <c r="BH266" i="30247"/>
  <c r="BJ258" i="30247"/>
  <c r="BH275" i="30247"/>
  <c r="BH259" i="30247"/>
  <c r="BG279" i="30247"/>
  <c r="BG282" i="30247"/>
  <c r="BG196" i="30247"/>
  <c r="BH213" i="30247"/>
  <c r="BH214" i="30247" s="1"/>
  <c r="BG276" i="30247"/>
  <c r="BI260" i="30247"/>
  <c r="BH251" i="30247"/>
  <c r="BH271" i="30247"/>
  <c r="BG277" i="30247"/>
  <c r="BG286" i="30247"/>
  <c r="BG216" i="30247"/>
  <c r="BG217" i="30247" s="1"/>
  <c r="BG211" i="30247"/>
  <c r="BG284" i="30247"/>
  <c r="BH280" i="30247"/>
  <c r="BH278" i="30247"/>
  <c r="BH285" i="30247"/>
  <c r="BF256" i="30247"/>
  <c r="BF211" i="30247"/>
  <c r="BF218" i="30247" s="1"/>
  <c r="BF259" i="30247"/>
  <c r="BF198" i="30247"/>
  <c r="BF270" i="30247"/>
  <c r="BF213" i="30247"/>
  <c r="BF214" i="30247" s="1"/>
  <c r="BF261" i="30247" s="1"/>
  <c r="BF280" i="30247"/>
  <c r="BF268" i="30247"/>
  <c r="BF274" i="30247"/>
  <c r="BF210" i="30247"/>
  <c r="BF250" i="30247"/>
  <c r="BF200" i="30247"/>
  <c r="BF206" i="30247"/>
  <c r="BF284" i="30247"/>
  <c r="BF278" i="30247"/>
  <c r="BF281" i="30247"/>
  <c r="BF267" i="30247"/>
  <c r="BF202" i="30247"/>
  <c r="BF199" i="30247"/>
  <c r="BF282" i="30247"/>
  <c r="BF285" i="30247"/>
  <c r="BF277" i="30247"/>
  <c r="BF283" i="30247"/>
  <c r="BF275" i="30247"/>
  <c r="BK269" i="30247"/>
  <c r="BK196" i="30247"/>
  <c r="BK205" i="30247"/>
  <c r="BK248" i="30247" s="1"/>
  <c r="BK282" i="30247"/>
  <c r="BK266" i="30247"/>
  <c r="BJ249" i="30247"/>
  <c r="AU267" i="30247"/>
  <c r="AU251" i="30247"/>
  <c r="AU212" i="30247"/>
  <c r="AT259" i="30247"/>
  <c r="AU198" i="30247"/>
  <c r="BK198" i="30247"/>
  <c r="BK275" i="30247"/>
  <c r="BK200" i="30247"/>
  <c r="BK251" i="30247"/>
  <c r="BK286" i="30247"/>
  <c r="BG255" i="30247"/>
  <c r="BH252" i="30247"/>
  <c r="BH268" i="30247"/>
  <c r="BH277" i="30247"/>
  <c r="BH210" i="30247"/>
  <c r="BH249" i="30247" s="1"/>
  <c r="S200" i="30247"/>
  <c r="AU201" i="30247"/>
  <c r="AU216" i="30247"/>
  <c r="AU217" i="30247" s="1"/>
  <c r="AT267" i="30247"/>
  <c r="AU252" i="30247"/>
  <c r="BB203" i="30247"/>
  <c r="BB201" i="30247"/>
  <c r="BB276" i="30247"/>
  <c r="BB216" i="30247"/>
  <c r="BB217" i="30247" s="1"/>
  <c r="AY282" i="30247"/>
  <c r="AY276" i="30247"/>
  <c r="BC268" i="30247"/>
  <c r="BD196" i="30247"/>
  <c r="BI249" i="30247"/>
  <c r="BG283" i="30247"/>
  <c r="BG250" i="30247"/>
  <c r="BG203" i="30247"/>
  <c r="BG278" i="30247"/>
  <c r="BF276" i="30247"/>
  <c r="BF201" i="30247"/>
  <c r="BK250" i="30247"/>
  <c r="BK202" i="30247"/>
  <c r="BK279" i="30247"/>
  <c r="BK255" i="30247"/>
  <c r="BH216" i="30247"/>
  <c r="BH217" i="30247" s="1"/>
  <c r="BJ218" i="30247"/>
  <c r="BK203" i="30247"/>
  <c r="BH256" i="30247"/>
  <c r="BH274" i="30247"/>
  <c r="BH211" i="30247"/>
  <c r="BH281" i="30247"/>
  <c r="BK188" i="30247"/>
  <c r="BK283" i="30247"/>
  <c r="BK206" i="30247"/>
  <c r="BK259" i="30247"/>
  <c r="BK271" i="30247"/>
  <c r="BK276" i="30247"/>
  <c r="BK263" i="30247"/>
  <c r="BB281" i="30247"/>
  <c r="BG259" i="30247"/>
  <c r="BG205" i="30247"/>
  <c r="BG248" i="30247" s="1"/>
  <c r="BG201" i="30247"/>
  <c r="BK277" i="30247"/>
  <c r="BK280" i="30247"/>
  <c r="BK216" i="30247"/>
  <c r="BK217" i="30247" s="1"/>
  <c r="BK268" i="30247"/>
  <c r="AU274" i="30247"/>
  <c r="AU196" i="30247"/>
  <c r="BB267" i="30247"/>
  <c r="AY198" i="30247"/>
  <c r="BI261" i="30247"/>
  <c r="BI262" i="30247" s="1"/>
  <c r="BG251" i="30247"/>
  <c r="BG265" i="30247"/>
  <c r="BG281" i="30247"/>
  <c r="BG198" i="30247"/>
  <c r="BG257" i="30247"/>
  <c r="BK281" i="30247"/>
  <c r="BK256" i="30247"/>
  <c r="BK284" i="30247"/>
  <c r="BK197" i="30247"/>
  <c r="BK274" i="30247"/>
  <c r="BH200" i="30247"/>
  <c r="BK257" i="30247"/>
  <c r="BH276" i="30247"/>
  <c r="BH279" i="30247"/>
  <c r="BH188" i="30247"/>
  <c r="BH250" i="30247"/>
  <c r="BH198" i="30247"/>
  <c r="BK267" i="30247"/>
  <c r="BK210" i="30247"/>
  <c r="BK212" i="30247"/>
  <c r="AU286" i="30247"/>
  <c r="AU280" i="30247"/>
  <c r="BB274" i="30247"/>
  <c r="BB265" i="30247"/>
  <c r="BK270" i="30247"/>
  <c r="BK252" i="30247"/>
  <c r="BG263" i="30247"/>
  <c r="AT284" i="30247"/>
  <c r="AW268" i="30247"/>
  <c r="BB268" i="30247"/>
  <c r="BB275" i="30247"/>
  <c r="AY263" i="30247"/>
  <c r="AU277" i="30247"/>
  <c r="AU268" i="30247"/>
  <c r="AR251" i="30247"/>
  <c r="AU200" i="30247"/>
  <c r="AT200" i="30247"/>
  <c r="BB250" i="30247"/>
  <c r="BB263" i="30247"/>
  <c r="BB279" i="30247"/>
  <c r="AY268" i="30247"/>
  <c r="AY210" i="30247"/>
  <c r="BD206" i="30247"/>
  <c r="BA211" i="30247"/>
  <c r="BG269" i="30247"/>
  <c r="BG212" i="30247"/>
  <c r="BG285" i="30247"/>
  <c r="BG202" i="30247"/>
  <c r="BG266" i="30247"/>
  <c r="BF203" i="30247"/>
  <c r="BF196" i="30247"/>
  <c r="BF269" i="30247"/>
  <c r="BF252" i="30247"/>
  <c r="BF257" i="30247"/>
  <c r="BF271" i="30247"/>
  <c r="BK211" i="30247"/>
  <c r="BK285" i="30247"/>
  <c r="BK265" i="30247"/>
  <c r="BK213" i="30247"/>
  <c r="BK214" i="30247" s="1"/>
  <c r="BK201" i="30247"/>
  <c r="BK278" i="30247"/>
  <c r="BG274" i="30247"/>
  <c r="BF188" i="30247"/>
  <c r="BF279" i="30247"/>
  <c r="BG197" i="30247"/>
  <c r="BH257" i="30247"/>
  <c r="BH283" i="30247"/>
  <c r="BH199" i="30247"/>
  <c r="BH267" i="30247"/>
  <c r="BG213" i="30247"/>
  <c r="BG214" i="30247" s="1"/>
  <c r="BB278" i="30247"/>
  <c r="BB205" i="30247"/>
  <c r="BB248" i="30247" s="1"/>
  <c r="BB266" i="30247"/>
  <c r="BB269" i="30247"/>
  <c r="BC276" i="30247"/>
  <c r="BD270" i="30247"/>
  <c r="BB277" i="30247"/>
  <c r="BB199" i="30247"/>
  <c r="BB259" i="30247"/>
  <c r="BB284" i="30247"/>
  <c r="BB200" i="30247"/>
  <c r="BD212" i="30247"/>
  <c r="BB198" i="30247"/>
  <c r="BB271" i="30247"/>
  <c r="BB188" i="30247"/>
  <c r="BB255" i="30247"/>
  <c r="BD259" i="30247"/>
  <c r="BD202" i="30247"/>
  <c r="BD205" i="30247"/>
  <c r="BD248" i="30247" s="1"/>
  <c r="BD256" i="30247"/>
  <c r="BD258" i="30247" s="1"/>
  <c r="BD263" i="30247"/>
  <c r="BD281" i="30247"/>
  <c r="BD269" i="30247"/>
  <c r="BD278" i="30247"/>
  <c r="BD275" i="30247"/>
  <c r="BD282" i="30247"/>
  <c r="BC283" i="30247"/>
  <c r="BC265" i="30247"/>
  <c r="BC279" i="30247"/>
  <c r="AZ282" i="30247"/>
  <c r="AZ259" i="30247"/>
  <c r="AZ268" i="30247"/>
  <c r="AY286" i="30247"/>
  <c r="AY257" i="30247"/>
  <c r="AY280" i="30247"/>
  <c r="AY213" i="30247"/>
  <c r="AY214" i="30247" s="1"/>
  <c r="AY261" i="30247" s="1"/>
  <c r="AY262" i="30247" s="1"/>
  <c r="AY206" i="30247"/>
  <c r="BC285" i="30247"/>
  <c r="BC212" i="30247"/>
  <c r="BD271" i="30247"/>
  <c r="BD210" i="30247"/>
  <c r="BD265" i="30247"/>
  <c r="BD200" i="30247"/>
  <c r="BD268" i="30247"/>
  <c r="BA271" i="30247"/>
  <c r="AZ280" i="30247"/>
  <c r="BD285" i="30247"/>
  <c r="BD276" i="30247"/>
  <c r="BD283" i="30247"/>
  <c r="BD216" i="30247"/>
  <c r="BD217" i="30247" s="1"/>
  <c r="BD286" i="30247"/>
  <c r="AZ271" i="30247"/>
  <c r="BB256" i="30247"/>
  <c r="BB210" i="30247"/>
  <c r="BB202" i="30247"/>
  <c r="BD284" i="30247"/>
  <c r="BD197" i="30247"/>
  <c r="BD251" i="30247"/>
  <c r="BD203" i="30247"/>
  <c r="BD198" i="30247"/>
  <c r="BD213" i="30247"/>
  <c r="BD214" i="30247" s="1"/>
  <c r="BD261" i="30247" s="1"/>
  <c r="BD201" i="30247"/>
  <c r="AY202" i="30247"/>
  <c r="AY266" i="30247"/>
  <c r="AY279" i="30247"/>
  <c r="AY271" i="30247"/>
  <c r="AY284" i="30247"/>
  <c r="AY277" i="30247"/>
  <c r="AY201" i="30247"/>
  <c r="AM269" i="30247"/>
  <c r="AK200" i="30247"/>
  <c r="BC210" i="30247"/>
  <c r="BC213" i="30247"/>
  <c r="BC214" i="30247" s="1"/>
  <c r="BC206" i="30247"/>
  <c r="BC281" i="30247"/>
  <c r="BC267" i="30247"/>
  <c r="BC250" i="30247"/>
  <c r="BC205" i="30247"/>
  <c r="BC248" i="30247" s="1"/>
  <c r="BC198" i="30247"/>
  <c r="BC201" i="30247"/>
  <c r="BC257" i="30247"/>
  <c r="BC269" i="30247"/>
  <c r="BC216" i="30247"/>
  <c r="BC217" i="30247" s="1"/>
  <c r="BC274" i="30247"/>
  <c r="BC211" i="30247"/>
  <c r="BA265" i="30247"/>
  <c r="BA203" i="30247"/>
  <c r="BA277" i="30247"/>
  <c r="BA282" i="30247"/>
  <c r="AZ251" i="30247"/>
  <c r="AZ269" i="30247"/>
  <c r="AZ212" i="30247"/>
  <c r="AZ250" i="30247"/>
  <c r="AZ274" i="30247"/>
  <c r="AZ286" i="30247"/>
  <c r="AZ284" i="30247"/>
  <c r="S259" i="30247"/>
  <c r="AM197" i="30247"/>
  <c r="AL257" i="30247"/>
  <c r="AM259" i="30247"/>
  <c r="AU211" i="30247"/>
  <c r="AU255" i="30247"/>
  <c r="AR255" i="30247"/>
  <c r="AU270" i="30247"/>
  <c r="AU275" i="30247"/>
  <c r="AT269" i="30247"/>
  <c r="AY212" i="30247"/>
  <c r="AY200" i="30247"/>
  <c r="AY252" i="30247"/>
  <c r="AY188" i="30247"/>
  <c r="AY203" i="30247"/>
  <c r="AY196" i="30247"/>
  <c r="AY211" i="30247"/>
  <c r="AY269" i="30247"/>
  <c r="AY199" i="30247"/>
  <c r="AY265" i="30247"/>
  <c r="AY256" i="30247"/>
  <c r="AY216" i="30247"/>
  <c r="AY217" i="30247" s="1"/>
  <c r="AY281" i="30247"/>
  <c r="AY197" i="30247"/>
  <c r="AZ201" i="30247"/>
  <c r="BA270" i="30247"/>
  <c r="BC266" i="30247"/>
  <c r="BC275" i="30247"/>
  <c r="BC256" i="30247"/>
  <c r="BC278" i="30247"/>
  <c r="BD199" i="30247"/>
  <c r="BD280" i="30247"/>
  <c r="BD279" i="30247"/>
  <c r="BD274" i="30247"/>
  <c r="BA269" i="30247"/>
  <c r="BA281" i="30247"/>
  <c r="BA286" i="30247"/>
  <c r="AZ275" i="30247"/>
  <c r="AZ216" i="30247"/>
  <c r="AZ217" i="30247" s="1"/>
  <c r="AZ267" i="30247"/>
  <c r="AZ278" i="30247"/>
  <c r="BC277" i="30247"/>
  <c r="BA212" i="30247"/>
  <c r="BA255" i="30247"/>
  <c r="BA198" i="30247"/>
  <c r="AZ283" i="30247"/>
  <c r="AZ188" i="30247"/>
  <c r="AZ198" i="30247"/>
  <c r="AZ257" i="30247"/>
  <c r="BC202" i="30247"/>
  <c r="AR271" i="30247"/>
  <c r="AZ205" i="30247"/>
  <c r="AZ248" i="30247" s="1"/>
  <c r="BC271" i="30247"/>
  <c r="BA200" i="30247"/>
  <c r="BC280" i="30247"/>
  <c r="BC200" i="30247"/>
  <c r="BC255" i="30247"/>
  <c r="BC188" i="30247"/>
  <c r="BA283" i="30247"/>
  <c r="BA251" i="30247"/>
  <c r="BA263" i="30247"/>
  <c r="BA202" i="30247"/>
  <c r="AZ196" i="30247"/>
  <c r="AZ199" i="30247"/>
  <c r="AZ281" i="30247"/>
  <c r="AZ202" i="30247"/>
  <c r="BA266" i="30247"/>
  <c r="AZ197" i="30247"/>
  <c r="AZ213" i="30247"/>
  <c r="AZ214" i="30247" s="1"/>
  <c r="AZ255" i="30247"/>
  <c r="AM206" i="30247"/>
  <c r="AM268" i="30247"/>
  <c r="BA284" i="30247"/>
  <c r="BC251" i="30247"/>
  <c r="BC286" i="30247"/>
  <c r="AB252" i="30247"/>
  <c r="AM202" i="30247"/>
  <c r="S250" i="30247"/>
  <c r="Z205" i="30247"/>
  <c r="Z248" i="30247" s="1"/>
  <c r="AP268" i="30247"/>
  <c r="AM203" i="30247"/>
  <c r="AM249" i="30247" s="1"/>
  <c r="AR277" i="30247"/>
  <c r="AW213" i="30247"/>
  <c r="AW214" i="30247" s="1"/>
  <c r="AW261" i="30247" s="1"/>
  <c r="BA201" i="30247"/>
  <c r="BA196" i="30247"/>
  <c r="BC284" i="30247"/>
  <c r="BC259" i="30247"/>
  <c r="BC199" i="30247"/>
  <c r="BA259" i="30247"/>
  <c r="BA250" i="30247"/>
  <c r="BA268" i="30247"/>
  <c r="BA206" i="30247"/>
  <c r="AZ252" i="30247"/>
  <c r="AZ200" i="30247"/>
  <c r="AZ203" i="30247"/>
  <c r="AZ285" i="30247"/>
  <c r="AZ206" i="30247"/>
  <c r="AZ270" i="30247"/>
  <c r="BA216" i="30247"/>
  <c r="BA217" i="30247" s="1"/>
  <c r="AY283" i="30247"/>
  <c r="BA205" i="30247"/>
  <c r="BA248" i="30247" s="1"/>
  <c r="BC196" i="30247"/>
  <c r="BA279" i="30247"/>
  <c r="AZ277" i="30247"/>
  <c r="Z202" i="30247"/>
  <c r="AM281" i="30247"/>
  <c r="AP270" i="30247"/>
  <c r="AP282" i="30247"/>
  <c r="AR276" i="30247"/>
  <c r="AW205" i="30247"/>
  <c r="AW248" i="30247" s="1"/>
  <c r="BC197" i="30247"/>
  <c r="BA280" i="30247"/>
  <c r="BC252" i="30247"/>
  <c r="BC263" i="30247"/>
  <c r="BC203" i="30247"/>
  <c r="BA252" i="30247"/>
  <c r="BA188" i="30247"/>
  <c r="BA267" i="30247"/>
  <c r="BA274" i="30247"/>
  <c r="BA210" i="30247"/>
  <c r="AZ256" i="30247"/>
  <c r="AZ211" i="30247"/>
  <c r="AZ263" i="30247"/>
  <c r="AZ210" i="30247"/>
  <c r="AZ276" i="30247"/>
  <c r="BD188" i="30247"/>
  <c r="AR210" i="30247"/>
  <c r="AR266" i="30247"/>
  <c r="AR256" i="30247"/>
  <c r="AR278" i="30247"/>
  <c r="AT196" i="30247"/>
  <c r="AT275" i="30247"/>
  <c r="AT251" i="30247"/>
  <c r="AT278" i="30247"/>
  <c r="AT282" i="30247"/>
  <c r="AT188" i="30247"/>
  <c r="AT212" i="30247"/>
  <c r="AT202" i="30247"/>
  <c r="AS283" i="30247"/>
  <c r="AV276" i="30247"/>
  <c r="AV268" i="30247"/>
  <c r="AS212" i="30247"/>
  <c r="AS202" i="30247"/>
  <c r="AV201" i="30247"/>
  <c r="AV206" i="30247"/>
  <c r="AV284" i="30247"/>
  <c r="AV286" i="30247"/>
  <c r="AU281" i="30247"/>
  <c r="AU203" i="30247"/>
  <c r="AU263" i="30247"/>
  <c r="AS216" i="30247"/>
  <c r="AS217" i="30247" s="1"/>
  <c r="AS274" i="30247"/>
  <c r="AU266" i="30247"/>
  <c r="AW250" i="30247"/>
  <c r="AW284" i="30247"/>
  <c r="AV198" i="30247"/>
  <c r="AV210" i="30247"/>
  <c r="AV196" i="30247"/>
  <c r="AV256" i="30247"/>
  <c r="AU206" i="30247"/>
  <c r="AS250" i="30247"/>
  <c r="AS284" i="30247"/>
  <c r="AV250" i="30247"/>
  <c r="AS282" i="30247"/>
  <c r="AW202" i="30247"/>
  <c r="AV277" i="30247"/>
  <c r="AV285" i="30247"/>
  <c r="AU250" i="30247"/>
  <c r="AU282" i="30247"/>
  <c r="AU213" i="30247"/>
  <c r="AU214" i="30247" s="1"/>
  <c r="AU261" i="30247" s="1"/>
  <c r="AS269" i="30247"/>
  <c r="AS188" i="30247"/>
  <c r="AU284" i="30247"/>
  <c r="AU265" i="30247"/>
  <c r="AW276" i="30247"/>
  <c r="AV213" i="30247"/>
  <c r="AV214" i="30247" s="1"/>
  <c r="AV257" i="30247"/>
  <c r="AV255" i="30247"/>
  <c r="AV203" i="30247"/>
  <c r="AU256" i="30247"/>
  <c r="AS205" i="30247"/>
  <c r="AS248" i="30247" s="1"/>
  <c r="AS257" i="30247"/>
  <c r="AV269" i="30247"/>
  <c r="AS285" i="30247"/>
  <c r="AV197" i="30247"/>
  <c r="AV275" i="30247"/>
  <c r="AW282" i="30247"/>
  <c r="AV251" i="30247"/>
  <c r="AV199" i="30247"/>
  <c r="AU278" i="30247"/>
  <c r="AU205" i="30247"/>
  <c r="AU248" i="30247" s="1"/>
  <c r="AS275" i="30247"/>
  <c r="AU283" i="30247"/>
  <c r="AU269" i="30247"/>
  <c r="AW265" i="30247"/>
  <c r="AW257" i="30247"/>
  <c r="AS251" i="30247"/>
  <c r="AV202" i="30247"/>
  <c r="AV266" i="30247"/>
  <c r="AV263" i="30247"/>
  <c r="AV211" i="30247"/>
  <c r="AU285" i="30247"/>
  <c r="AR274" i="30247"/>
  <c r="AR257" i="30247"/>
  <c r="AR205" i="30247"/>
  <c r="AR248" i="30247" s="1"/>
  <c r="AR213" i="30247"/>
  <c r="AR214" i="30247" s="1"/>
  <c r="AR261" i="30247" s="1"/>
  <c r="AR250" i="30247"/>
  <c r="AF266" i="30247"/>
  <c r="AS278" i="30247"/>
  <c r="AW252" i="30247"/>
  <c r="AW196" i="30247"/>
  <c r="AW197" i="30247"/>
  <c r="AW274" i="30247"/>
  <c r="AS197" i="30247"/>
  <c r="AT266" i="30247"/>
  <c r="AT213" i="30247"/>
  <c r="AT214" i="30247" s="1"/>
  <c r="AF284" i="30247"/>
  <c r="AM277" i="30247"/>
  <c r="AM265" i="30247"/>
  <c r="AM280" i="30247"/>
  <c r="AO197" i="30247"/>
  <c r="AO257" i="30247"/>
  <c r="AL265" i="30247"/>
  <c r="AP280" i="30247"/>
  <c r="AM199" i="30247"/>
  <c r="AM278" i="30247"/>
  <c r="AM251" i="30247"/>
  <c r="AT201" i="30247"/>
  <c r="AS279" i="30247"/>
  <c r="AS259" i="30247"/>
  <c r="AS286" i="30247"/>
  <c r="AS198" i="30247"/>
  <c r="AR282" i="30247"/>
  <c r="AR267" i="30247"/>
  <c r="AR270" i="30247"/>
  <c r="AT280" i="30247"/>
  <c r="AW198" i="30247"/>
  <c r="AW256" i="30247"/>
  <c r="AW200" i="30247"/>
  <c r="AW201" i="30247"/>
  <c r="AW278" i="30247"/>
  <c r="AT279" i="30247"/>
  <c r="AT286" i="30247"/>
  <c r="AT250" i="30247"/>
  <c r="AT198" i="30247"/>
  <c r="AV281" i="30247"/>
  <c r="AV200" i="30247"/>
  <c r="AV259" i="30247"/>
  <c r="AV265" i="30247"/>
  <c r="AF199" i="30247"/>
  <c r="AM270" i="30247"/>
  <c r="AS199" i="30247"/>
  <c r="AW269" i="30247"/>
  <c r="AW286" i="30247"/>
  <c r="AT199" i="30247"/>
  <c r="AS213" i="30247"/>
  <c r="AS214" i="30247" s="1"/>
  <c r="AM250" i="30247"/>
  <c r="AM213" i="30247"/>
  <c r="AM214" i="30247" s="1"/>
  <c r="AM266" i="30247"/>
  <c r="AO283" i="30247"/>
  <c r="AO286" i="30247"/>
  <c r="AM196" i="30247"/>
  <c r="AR275" i="30247"/>
  <c r="AS252" i="30247"/>
  <c r="AS200" i="30247"/>
  <c r="AS271" i="30247"/>
  <c r="AS203" i="30247"/>
  <c r="AS210" i="30247"/>
  <c r="AS270" i="30247"/>
  <c r="AR259" i="30247"/>
  <c r="AR198" i="30247"/>
  <c r="AR281" i="30247"/>
  <c r="AW271" i="30247"/>
  <c r="AW210" i="30247"/>
  <c r="AW275" i="30247"/>
  <c r="AW212" i="30247"/>
  <c r="AW255" i="30247"/>
  <c r="AT252" i="30247"/>
  <c r="AT263" i="30247"/>
  <c r="AT203" i="30247"/>
  <c r="AT277" i="30247"/>
  <c r="AT210" i="30247"/>
  <c r="AW188" i="30247"/>
  <c r="AW203" i="30247"/>
  <c r="AV270" i="30247"/>
  <c r="AV212" i="30247"/>
  <c r="AV274" i="30247"/>
  <c r="AV279" i="30247"/>
  <c r="AT216" i="30247"/>
  <c r="AT217" i="30247" s="1"/>
  <c r="AO199" i="30247"/>
  <c r="AF255" i="30247"/>
  <c r="AM271" i="30247"/>
  <c r="AM276" i="30247"/>
  <c r="AO270" i="30247"/>
  <c r="AM255" i="30247"/>
  <c r="AM286" i="30247"/>
  <c r="AM252" i="30247"/>
  <c r="AO263" i="30247"/>
  <c r="AM263" i="30247"/>
  <c r="AM285" i="30247"/>
  <c r="AS267" i="30247"/>
  <c r="AS206" i="30247"/>
  <c r="AS266" i="30247"/>
  <c r="AR212" i="30247"/>
  <c r="AR252" i="30247"/>
  <c r="AR196" i="30247"/>
  <c r="AR199" i="30247"/>
  <c r="AR211" i="30247"/>
  <c r="AR269" i="30247"/>
  <c r="AR200" i="30247"/>
  <c r="AR203" i="30247"/>
  <c r="AR216" i="30247"/>
  <c r="AR217" i="30247" s="1"/>
  <c r="AR188" i="30247"/>
  <c r="AR279" i="30247"/>
  <c r="AR280" i="30247"/>
  <c r="AW211" i="30247"/>
  <c r="AW267" i="30247"/>
  <c r="AT257" i="30247"/>
  <c r="AT271" i="30247"/>
  <c r="AF196" i="30247"/>
  <c r="AF212" i="30247"/>
  <c r="AF271" i="30247"/>
  <c r="AM283" i="30247"/>
  <c r="AM205" i="30247"/>
  <c r="AM248" i="30247" s="1"/>
  <c r="AM257" i="30247"/>
  <c r="AO200" i="30247"/>
  <c r="AN200" i="30247"/>
  <c r="AM212" i="30247"/>
  <c r="AM282" i="30247"/>
  <c r="AS256" i="30247"/>
  <c r="AS277" i="30247"/>
  <c r="AS263" i="30247"/>
  <c r="AS276" i="30247"/>
  <c r="AR263" i="30247"/>
  <c r="AR202" i="30247"/>
  <c r="AR285" i="30247"/>
  <c r="AR197" i="30247"/>
  <c r="AT197" i="30247"/>
  <c r="AW277" i="30247"/>
  <c r="AW266" i="30247"/>
  <c r="AW279" i="30247"/>
  <c r="AW216" i="30247"/>
  <c r="AW217" i="30247" s="1"/>
  <c r="AW259" i="30247"/>
  <c r="AT270" i="30247"/>
  <c r="AT256" i="30247"/>
  <c r="AT268" i="30247"/>
  <c r="AT281" i="30247"/>
  <c r="AT276" i="30247"/>
  <c r="AV216" i="30247"/>
  <c r="AV217" i="30247" s="1"/>
  <c r="AV278" i="30247"/>
  <c r="AV283" i="30247"/>
  <c r="AS201" i="30247"/>
  <c r="AN270" i="30247"/>
  <c r="AF279" i="30247"/>
  <c r="AM256" i="30247"/>
  <c r="AO250" i="30247"/>
  <c r="AM216" i="30247"/>
  <c r="AM217" i="30247" s="1"/>
  <c r="AM267" i="30247"/>
  <c r="AO267" i="30247"/>
  <c r="AM200" i="30247"/>
  <c r="AS196" i="30247"/>
  <c r="AW206" i="30247"/>
  <c r="AW251" i="30247"/>
  <c r="AT255" i="30247"/>
  <c r="AT206" i="30247"/>
  <c r="AT205" i="30247"/>
  <c r="AT248" i="30247" s="1"/>
  <c r="Q251" i="30247"/>
  <c r="Y285" i="30247"/>
  <c r="AF275" i="30247"/>
  <c r="AF268" i="30247"/>
  <c r="AF263" i="30247"/>
  <c r="AM279" i="30247"/>
  <c r="AM201" i="30247"/>
  <c r="AM211" i="30247"/>
  <c r="AM188" i="30247"/>
  <c r="AM198" i="30247"/>
  <c r="AS265" i="30247"/>
  <c r="AS281" i="30247"/>
  <c r="AS211" i="30247"/>
  <c r="AS268" i="30247"/>
  <c r="AS280" i="30247"/>
  <c r="AR268" i="30247"/>
  <c r="AR206" i="30247"/>
  <c r="AR201" i="30247"/>
  <c r="AW281" i="30247"/>
  <c r="AW270" i="30247"/>
  <c r="AW283" i="30247"/>
  <c r="AW280" i="30247"/>
  <c r="AW263" i="30247"/>
  <c r="AT265" i="30247"/>
  <c r="AT274" i="30247"/>
  <c r="AT211" i="30247"/>
  <c r="AT285" i="30247"/>
  <c r="AR265" i="30247"/>
  <c r="AV280" i="30247"/>
  <c r="AV252" i="30247"/>
  <c r="AV282" i="30247"/>
  <c r="AR283" i="30247"/>
  <c r="AP266" i="30247"/>
  <c r="AP200" i="30247"/>
  <c r="AP259" i="30247"/>
  <c r="AP212" i="30247"/>
  <c r="AP201" i="30247"/>
  <c r="AP252" i="30247"/>
  <c r="AP284" i="30247"/>
  <c r="AP277" i="30247"/>
  <c r="AP210" i="30247"/>
  <c r="AP286" i="30247"/>
  <c r="AP269" i="30247"/>
  <c r="AP213" i="30247"/>
  <c r="AP214" i="30247" s="1"/>
  <c r="AP261" i="30247" s="1"/>
  <c r="AP275" i="30247"/>
  <c r="AO259" i="30247"/>
  <c r="AO188" i="30247"/>
  <c r="AN252" i="30247"/>
  <c r="AN198" i="30247"/>
  <c r="AN276" i="30247"/>
  <c r="AN211" i="30247"/>
  <c r="AN265" i="30247"/>
  <c r="AN202" i="30247"/>
  <c r="AN201" i="30247"/>
  <c r="AN279" i="30247"/>
  <c r="AN205" i="30247"/>
  <c r="AN248" i="30247" s="1"/>
  <c r="AN259" i="30247"/>
  <c r="AN269" i="30247"/>
  <c r="AN267" i="30247"/>
  <c r="AN268" i="30247"/>
  <c r="AN283" i="30247"/>
  <c r="AN216" i="30247"/>
  <c r="AN217" i="30247" s="1"/>
  <c r="AN212" i="30247"/>
  <c r="AN286" i="30247"/>
  <c r="AN196" i="30247"/>
  <c r="AN206" i="30247"/>
  <c r="AN250" i="30247"/>
  <c r="AN255" i="30247"/>
  <c r="AN257" i="30247"/>
  <c r="AN188" i="30247"/>
  <c r="AK276" i="30247"/>
  <c r="AK210" i="30247"/>
  <c r="AK212" i="30247"/>
  <c r="AO282" i="30247"/>
  <c r="AO205" i="30247"/>
  <c r="AO248" i="30247" s="1"/>
  <c r="AN210" i="30247"/>
  <c r="AN266" i="30247"/>
  <c r="AN213" i="30247"/>
  <c r="AN214" i="30247" s="1"/>
  <c r="AN261" i="30247" s="1"/>
  <c r="AN199" i="30247"/>
  <c r="AM274" i="30247"/>
  <c r="AO271" i="30247"/>
  <c r="AO202" i="30247"/>
  <c r="AO276" i="30247"/>
  <c r="AL276" i="30247"/>
  <c r="AN271" i="30247"/>
  <c r="AN284" i="30247"/>
  <c r="AN274" i="30247"/>
  <c r="AO256" i="30247"/>
  <c r="AO277" i="30247"/>
  <c r="AO206" i="30247"/>
  <c r="AO216" i="30247"/>
  <c r="AO217" i="30247" s="1"/>
  <c r="AN281" i="30247"/>
  <c r="AN251" i="30247"/>
  <c r="AN278" i="30247"/>
  <c r="AO285" i="30247"/>
  <c r="AO251" i="30247"/>
  <c r="AL216" i="30247"/>
  <c r="AL217" i="30247" s="1"/>
  <c r="AN285" i="30247"/>
  <c r="AN197" i="30247"/>
  <c r="AN282" i="30247"/>
  <c r="AN256" i="30247"/>
  <c r="AK202" i="30247"/>
  <c r="AK196" i="30247"/>
  <c r="AK282" i="30247"/>
  <c r="AK280" i="30247"/>
  <c r="AK269" i="30247"/>
  <c r="AK206" i="30247"/>
  <c r="AK279" i="30247"/>
  <c r="AK255" i="30247"/>
  <c r="AK265" i="30247"/>
  <c r="AK283" i="30247"/>
  <c r="AK278" i="30247"/>
  <c r="AL252" i="30247"/>
  <c r="AL266" i="30247"/>
  <c r="AL281" i="30247"/>
  <c r="AP274" i="30247"/>
  <c r="AP211" i="30247"/>
  <c r="AP281" i="30247"/>
  <c r="AP256" i="30247"/>
  <c r="P255" i="30247"/>
  <c r="Y269" i="30247"/>
  <c r="AE276" i="30247"/>
  <c r="AD211" i="30247"/>
  <c r="AF259" i="30247"/>
  <c r="AF211" i="30247"/>
  <c r="AL274" i="30247"/>
  <c r="AO211" i="30247"/>
  <c r="AO196" i="30247"/>
  <c r="AO210" i="30247"/>
  <c r="AO266" i="30247"/>
  <c r="AO255" i="30247"/>
  <c r="AK275" i="30247"/>
  <c r="AK251" i="30247"/>
  <c r="AK286" i="30247"/>
  <c r="AK284" i="30247"/>
  <c r="AL256" i="30247"/>
  <c r="AL270" i="30247"/>
  <c r="AL212" i="30247"/>
  <c r="AN277" i="30247"/>
  <c r="AN280" i="30247"/>
  <c r="AN263" i="30247"/>
  <c r="AN203" i="30247"/>
  <c r="AP278" i="30247"/>
  <c r="AP285" i="30247"/>
  <c r="AP265" i="30247"/>
  <c r="AL278" i="30247"/>
  <c r="AL259" i="30247"/>
  <c r="AL282" i="30247"/>
  <c r="AL263" i="30247"/>
  <c r="AL188" i="30247"/>
  <c r="AL211" i="30247"/>
  <c r="AL199" i="30247"/>
  <c r="AL203" i="30247"/>
  <c r="AL268" i="30247"/>
  <c r="AL251" i="30247"/>
  <c r="AL255" i="30247"/>
  <c r="AL280" i="30247"/>
  <c r="AK211" i="30247"/>
  <c r="AO280" i="30247"/>
  <c r="AK213" i="30247"/>
  <c r="AK214" i="30247" s="1"/>
  <c r="AK197" i="30247"/>
  <c r="AK216" i="30247"/>
  <c r="AK217" i="30247" s="1"/>
  <c r="AK263" i="30247"/>
  <c r="AK257" i="30247"/>
  <c r="AL201" i="30247"/>
  <c r="AL275" i="30247"/>
  <c r="AL284" i="30247"/>
  <c r="AL250" i="30247"/>
  <c r="AL202" i="30247"/>
  <c r="AP197" i="30247"/>
  <c r="AP188" i="30247"/>
  <c r="AP250" i="30247"/>
  <c r="AP198" i="30247"/>
  <c r="AP279" i="30247"/>
  <c r="AK277" i="30247"/>
  <c r="AK250" i="30247"/>
  <c r="AK203" i="30247"/>
  <c r="AK267" i="30247"/>
  <c r="AK259" i="30247"/>
  <c r="AL269" i="30247"/>
  <c r="AL198" i="30247"/>
  <c r="AP216" i="30247"/>
  <c r="AP217" i="30247" s="1"/>
  <c r="Z213" i="30247"/>
  <c r="Z214" i="30247" s="1"/>
  <c r="Z261" i="30247" s="1"/>
  <c r="AG284" i="30247"/>
  <c r="AP205" i="30247"/>
  <c r="AP248" i="30247" s="1"/>
  <c r="AO269" i="30247"/>
  <c r="AO252" i="30247"/>
  <c r="AO213" i="30247"/>
  <c r="AO214" i="30247" s="1"/>
  <c r="AO279" i="30247"/>
  <c r="AO203" i="30247"/>
  <c r="AO284" i="30247"/>
  <c r="AO274" i="30247"/>
  <c r="AK252" i="30247"/>
  <c r="AK201" i="30247"/>
  <c r="AK285" i="30247"/>
  <c r="AK268" i="30247"/>
  <c r="AK266" i="30247"/>
  <c r="AL205" i="30247"/>
  <c r="AL248" i="30247" s="1"/>
  <c r="AL279" i="30247"/>
  <c r="AL196" i="30247"/>
  <c r="AL267" i="30247"/>
  <c r="AL206" i="30247"/>
  <c r="AP257" i="30247"/>
  <c r="AK281" i="30247"/>
  <c r="AP255" i="30247"/>
  <c r="AP199" i="30247"/>
  <c r="AP267" i="30247"/>
  <c r="AP202" i="30247"/>
  <c r="AP283" i="30247"/>
  <c r="AK271" i="30247"/>
  <c r="Z265" i="30247"/>
  <c r="AL197" i="30247"/>
  <c r="AL286" i="30247"/>
  <c r="Z283" i="30247"/>
  <c r="S269" i="30247"/>
  <c r="Z280" i="30247"/>
  <c r="Z255" i="30247"/>
  <c r="W255" i="30247"/>
  <c r="AD200" i="30247"/>
  <c r="AH205" i="30247"/>
  <c r="AH248" i="30247" s="1"/>
  <c r="AF200" i="30247"/>
  <c r="AI280" i="30247"/>
  <c r="AO201" i="30247"/>
  <c r="AO281" i="30247"/>
  <c r="AO198" i="30247"/>
  <c r="AO212" i="30247"/>
  <c r="AO278" i="30247"/>
  <c r="AK256" i="30247"/>
  <c r="AK205" i="30247"/>
  <c r="AK248" i="30247" s="1"/>
  <c r="AK198" i="30247"/>
  <c r="AK274" i="30247"/>
  <c r="AK270" i="30247"/>
  <c r="AP276" i="30247"/>
  <c r="AL213" i="30247"/>
  <c r="AL214" i="30247" s="1"/>
  <c r="AL283" i="30247"/>
  <c r="AL200" i="30247"/>
  <c r="AL271" i="30247"/>
  <c r="AL210" i="30247"/>
  <c r="AO275" i="30247"/>
  <c r="AK188" i="30247"/>
  <c r="AP263" i="30247"/>
  <c r="AP203" i="30247"/>
  <c r="AP271" i="30247"/>
  <c r="AP206" i="30247"/>
  <c r="AO265" i="30247"/>
  <c r="AG279" i="30247"/>
  <c r="AH267" i="30247"/>
  <c r="AB206" i="30247"/>
  <c r="AB197" i="30247"/>
  <c r="Z203" i="30247"/>
  <c r="AG266" i="30247"/>
  <c r="AD256" i="30247"/>
  <c r="AD268" i="30247"/>
  <c r="AD279" i="30247"/>
  <c r="AD250" i="30247"/>
  <c r="AD259" i="30247"/>
  <c r="AD266" i="30247"/>
  <c r="AD188" i="30247"/>
  <c r="AD203" i="30247"/>
  <c r="AD270" i="30247"/>
  <c r="AD252" i="30247"/>
  <c r="AD210" i="30247"/>
  <c r="AD280" i="30247"/>
  <c r="AD283" i="30247"/>
  <c r="AB269" i="30247"/>
  <c r="AB285" i="30247"/>
  <c r="AB259" i="30247"/>
  <c r="Z212" i="30247"/>
  <c r="Z263" i="30247"/>
  <c r="Z282" i="30247"/>
  <c r="Z210" i="30247"/>
  <c r="AB278" i="30247"/>
  <c r="AB216" i="30247"/>
  <c r="AB217" i="30247" s="1"/>
  <c r="AB265" i="30247"/>
  <c r="AB255" i="30247"/>
  <c r="AB203" i="30247"/>
  <c r="AB201" i="30247"/>
  <c r="AB266" i="30247"/>
  <c r="AB213" i="30247"/>
  <c r="AB214" i="30247" s="1"/>
  <c r="AB202" i="30247"/>
  <c r="AB282" i="30247"/>
  <c r="AB270" i="30247"/>
  <c r="AB196" i="30247"/>
  <c r="AB250" i="30247"/>
  <c r="AB210" i="30247"/>
  <c r="AB212" i="30247"/>
  <c r="AE201" i="30247"/>
  <c r="AE270" i="30247"/>
  <c r="AE284" i="30247"/>
  <c r="AH256" i="30247"/>
  <c r="AH275" i="30247"/>
  <c r="AH278" i="30247"/>
  <c r="AH284" i="30247"/>
  <c r="AH269" i="30247"/>
  <c r="AH281" i="30247"/>
  <c r="AH203" i="30247"/>
  <c r="AH280" i="30247"/>
  <c r="AH277" i="30247"/>
  <c r="AH266" i="30247"/>
  <c r="AH286" i="30247"/>
  <c r="AH210" i="30247"/>
  <c r="AH198" i="30247"/>
  <c r="AH250" i="30247"/>
  <c r="AH212" i="30247"/>
  <c r="AH252" i="30247"/>
  <c r="AH251" i="30247"/>
  <c r="AH285" i="30247"/>
  <c r="AH259" i="30247"/>
  <c r="AH196" i="30247"/>
  <c r="AH274" i="30247"/>
  <c r="AG197" i="30247"/>
  <c r="AG256" i="30247"/>
  <c r="AG259" i="30247"/>
  <c r="AG283" i="30247"/>
  <c r="AG268" i="30247"/>
  <c r="AG188" i="30247"/>
  <c r="AG250" i="30247"/>
  <c r="AF203" i="30247"/>
  <c r="AF277" i="30247"/>
  <c r="AF205" i="30247"/>
  <c r="AF248" i="30247" s="1"/>
  <c r="AF285" i="30247"/>
  <c r="AF278" i="30247"/>
  <c r="AF206" i="30247"/>
  <c r="AF256" i="30247"/>
  <c r="AF216" i="30247"/>
  <c r="AF217" i="30247" s="1"/>
  <c r="AF276" i="30247"/>
  <c r="AF286" i="30247"/>
  <c r="AF282" i="30247"/>
  <c r="AF210" i="30247"/>
  <c r="AF270" i="30247"/>
  <c r="AF274" i="30247"/>
  <c r="AF251" i="30247"/>
  <c r="AF280" i="30247"/>
  <c r="AF188" i="30247"/>
  <c r="AF250" i="30247"/>
  <c r="AE210" i="30247"/>
  <c r="AE202" i="30247"/>
  <c r="AE281" i="30247"/>
  <c r="AE280" i="30247"/>
  <c r="AE271" i="30247"/>
  <c r="AE205" i="30247"/>
  <c r="AE248" i="30247" s="1"/>
  <c r="AG265" i="30247"/>
  <c r="AG277" i="30247"/>
  <c r="AE267" i="30247"/>
  <c r="AG213" i="30247"/>
  <c r="AG214" i="30247" s="1"/>
  <c r="AG261" i="30247" s="1"/>
  <c r="AG252" i="30247"/>
  <c r="AG255" i="30247"/>
  <c r="AG216" i="30247"/>
  <c r="AG217" i="30247" s="1"/>
  <c r="AG281" i="30247"/>
  <c r="AH283" i="30247"/>
  <c r="AH255" i="30247"/>
  <c r="AF267" i="30247"/>
  <c r="AI188" i="30247"/>
  <c r="AI275" i="30247"/>
  <c r="AG274" i="30247"/>
  <c r="AG202" i="30247"/>
  <c r="AG278" i="30247"/>
  <c r="AG269" i="30247"/>
  <c r="AI274" i="30247"/>
  <c r="AG198" i="30247"/>
  <c r="AG211" i="30247"/>
  <c r="AE285" i="30247"/>
  <c r="AG210" i="30247"/>
  <c r="AG275" i="30247"/>
  <c r="AG200" i="30247"/>
  <c r="AD263" i="30247"/>
  <c r="AD281" i="30247"/>
  <c r="AD201" i="30247"/>
  <c r="AD205" i="30247"/>
  <c r="AD248" i="30247" s="1"/>
  <c r="Z256" i="30247"/>
  <c r="Z199" i="30247"/>
  <c r="Z285" i="30247"/>
  <c r="X277" i="30247"/>
  <c r="AA205" i="30247"/>
  <c r="AA248" i="30247" s="1"/>
  <c r="Y212" i="30247"/>
  <c r="Z198" i="30247"/>
  <c r="Z206" i="30247"/>
  <c r="X252" i="30247"/>
  <c r="Z284" i="30247"/>
  <c r="Z278" i="30247"/>
  <c r="Z271" i="30247"/>
  <c r="X259" i="30247"/>
  <c r="Z281" i="30247"/>
  <c r="AA265" i="30247"/>
  <c r="AI206" i="30247"/>
  <c r="AI199" i="30247"/>
  <c r="AI284" i="30247"/>
  <c r="AI279" i="30247"/>
  <c r="AI212" i="30247"/>
  <c r="AI278" i="30247"/>
  <c r="S251" i="30247"/>
  <c r="R270" i="30247"/>
  <c r="S196" i="30247"/>
  <c r="S252" i="30247"/>
  <c r="Z269" i="30247"/>
  <c r="Z188" i="30247"/>
  <c r="Z267" i="30247"/>
  <c r="X211" i="30247"/>
  <c r="AB257" i="30247"/>
  <c r="AB256" i="30247"/>
  <c r="AB205" i="30247"/>
  <c r="AB248" i="30247" s="1"/>
  <c r="AB251" i="30247"/>
  <c r="AB286" i="30247"/>
  <c r="AA200" i="30247"/>
  <c r="Z201" i="30247"/>
  <c r="AE206" i="30247"/>
  <c r="AE277" i="30247"/>
  <c r="AD251" i="30247"/>
  <c r="AD271" i="30247"/>
  <c r="AD276" i="30247"/>
  <c r="AD213" i="30247"/>
  <c r="AD214" i="30247" s="1"/>
  <c r="AG206" i="30247"/>
  <c r="AG263" i="30247"/>
  <c r="AG285" i="30247"/>
  <c r="AI198" i="30247"/>
  <c r="AH206" i="30247"/>
  <c r="AH270" i="30247"/>
  <c r="AH202" i="30247"/>
  <c r="AH257" i="30247"/>
  <c r="AH271" i="30247"/>
  <c r="AH200" i="30247"/>
  <c r="AH279" i="30247"/>
  <c r="AH282" i="30247"/>
  <c r="AH211" i="30247"/>
  <c r="AG201" i="30247"/>
  <c r="AD282" i="30247"/>
  <c r="AI203" i="30247"/>
  <c r="AI201" i="30247"/>
  <c r="AI283" i="30247"/>
  <c r="AI216" i="30247"/>
  <c r="AI217" i="30247" s="1"/>
  <c r="AI282" i="30247"/>
  <c r="AA212" i="30247"/>
  <c r="X210" i="30247"/>
  <c r="AA255" i="30247"/>
  <c r="AI202" i="30247"/>
  <c r="AI271" i="30247"/>
  <c r="AI211" i="30247"/>
  <c r="AI255" i="30247"/>
  <c r="S286" i="30247"/>
  <c r="S270" i="30247"/>
  <c r="X278" i="30247"/>
  <c r="AB276" i="30247"/>
  <c r="AB200" i="30247"/>
  <c r="AB199" i="30247"/>
  <c r="AA268" i="30247"/>
  <c r="AE188" i="30247"/>
  <c r="AE286" i="30247"/>
  <c r="AE282" i="30247"/>
  <c r="AE278" i="30247"/>
  <c r="AE263" i="30247"/>
  <c r="AE255" i="30247"/>
  <c r="AE199" i="30247"/>
  <c r="AE268" i="30247"/>
  <c r="AE259" i="30247"/>
  <c r="AE211" i="30247"/>
  <c r="AE251" i="30247"/>
  <c r="AE203" i="30247"/>
  <c r="AE274" i="30247"/>
  <c r="AE196" i="30247"/>
  <c r="AE269" i="30247"/>
  <c r="AE216" i="30247"/>
  <c r="AE217" i="30247" s="1"/>
  <c r="AE200" i="30247"/>
  <c r="AE275" i="30247"/>
  <c r="AE256" i="30247"/>
  <c r="AE279" i="30247"/>
  <c r="AE252" i="30247"/>
  <c r="AE283" i="30247"/>
  <c r="AE265" i="30247"/>
  <c r="AE212" i="30247"/>
  <c r="AE250" i="30247"/>
  <c r="AD286" i="30247"/>
  <c r="AD216" i="30247"/>
  <c r="AD217" i="30247" s="1"/>
  <c r="AD265" i="30247"/>
  <c r="AD198" i="30247"/>
  <c r="AD285" i="30247"/>
  <c r="AD199" i="30247"/>
  <c r="AI285" i="30247"/>
  <c r="AD255" i="30247"/>
  <c r="AI210" i="30247"/>
  <c r="AF265" i="30247"/>
  <c r="AF213" i="30247"/>
  <c r="AF214" i="30247" s="1"/>
  <c r="AF197" i="30247"/>
  <c r="AF283" i="30247"/>
  <c r="AF269" i="30247"/>
  <c r="AF252" i="30247"/>
  <c r="AF201" i="30247"/>
  <c r="AI257" i="30247"/>
  <c r="AI256" i="30247"/>
  <c r="AI196" i="30247"/>
  <c r="AI259" i="30247"/>
  <c r="AG280" i="30247"/>
  <c r="AI251" i="30247"/>
  <c r="S199" i="30247"/>
  <c r="S257" i="30247"/>
  <c r="X274" i="30247"/>
  <c r="AD267" i="30247"/>
  <c r="AI213" i="30247"/>
  <c r="AI214" i="30247" s="1"/>
  <c r="S281" i="30247"/>
  <c r="X257" i="30247"/>
  <c r="AB275" i="30247"/>
  <c r="AB263" i="30247"/>
  <c r="S277" i="30247"/>
  <c r="S282" i="30247"/>
  <c r="T201" i="30247"/>
  <c r="S276" i="30247"/>
  <c r="AB267" i="30247"/>
  <c r="Z259" i="30247"/>
  <c r="Z196" i="30247"/>
  <c r="X216" i="30247"/>
  <c r="X217" i="30247" s="1"/>
  <c r="X284" i="30247"/>
  <c r="AB281" i="30247"/>
  <c r="AB280" i="30247"/>
  <c r="AB279" i="30247"/>
  <c r="AB268" i="30247"/>
  <c r="AA257" i="30247"/>
  <c r="AA188" i="30247"/>
  <c r="AE266" i="30247"/>
  <c r="AB277" i="30247"/>
  <c r="AD269" i="30247"/>
  <c r="AD202" i="30247"/>
  <c r="AG212" i="30247"/>
  <c r="AG196" i="30247"/>
  <c r="AG282" i="30247"/>
  <c r="AG199" i="30247"/>
  <c r="AI267" i="30247"/>
  <c r="AH197" i="30247"/>
  <c r="AH213" i="30247"/>
  <c r="AH214" i="30247" s="1"/>
  <c r="AH216" i="30247"/>
  <c r="AH217" i="30247" s="1"/>
  <c r="AH263" i="30247"/>
  <c r="AH188" i="30247"/>
  <c r="AI277" i="30247"/>
  <c r="AF198" i="30247"/>
  <c r="AI266" i="30247"/>
  <c r="AI270" i="30247"/>
  <c r="AI265" i="30247"/>
  <c r="AI200" i="30247"/>
  <c r="AI263" i="30247"/>
  <c r="AH276" i="30247"/>
  <c r="AI205" i="30247"/>
  <c r="AI248" i="30247" s="1"/>
  <c r="AI286" i="30247"/>
  <c r="S205" i="30247"/>
  <c r="S248" i="30247" s="1"/>
  <c r="S216" i="30247"/>
  <c r="S217" i="30247" s="1"/>
  <c r="X197" i="30247"/>
  <c r="AB188" i="30247"/>
  <c r="AB211" i="30247"/>
  <c r="AD212" i="30247"/>
  <c r="AD196" i="30247"/>
  <c r="AD284" i="30247"/>
  <c r="AI252" i="30247"/>
  <c r="S267" i="30247"/>
  <c r="S278" i="30247"/>
  <c r="S280" i="30247"/>
  <c r="R271" i="30247"/>
  <c r="X256" i="30247"/>
  <c r="X201" i="30247"/>
  <c r="X203" i="30247"/>
  <c r="AA267" i="30247"/>
  <c r="AB284" i="30247"/>
  <c r="AB283" i="30247"/>
  <c r="AB274" i="30247"/>
  <c r="AA276" i="30247"/>
  <c r="AE257" i="30247"/>
  <c r="AB198" i="30247"/>
  <c r="AE213" i="30247"/>
  <c r="AE214" i="30247" s="1"/>
  <c r="AD278" i="30247"/>
  <c r="AD275" i="30247"/>
  <c r="AD206" i="30247"/>
  <c r="AD257" i="30247"/>
  <c r="AD197" i="30247"/>
  <c r="AG205" i="30247"/>
  <c r="AG248" i="30247" s="1"/>
  <c r="AG257" i="30247"/>
  <c r="AG276" i="30247"/>
  <c r="AG251" i="30247"/>
  <c r="AG286" i="30247"/>
  <c r="AG203" i="30247"/>
  <c r="AG271" i="30247"/>
  <c r="AI250" i="30247"/>
  <c r="AI281" i="30247"/>
  <c r="AH265" i="30247"/>
  <c r="AH201" i="30247"/>
  <c r="AH268" i="30247"/>
  <c r="AH199" i="30247"/>
  <c r="AG270" i="30247"/>
  <c r="AF202" i="30247"/>
  <c r="AI197" i="30247"/>
  <c r="AI276" i="30247"/>
  <c r="AI269" i="30247"/>
  <c r="AD274" i="30247"/>
  <c r="Y205" i="30247"/>
  <c r="Y248" i="30247" s="1"/>
  <c r="W283" i="30247"/>
  <c r="W265" i="30247"/>
  <c r="W212" i="30247"/>
  <c r="W200" i="30247"/>
  <c r="W281" i="30247"/>
  <c r="W250" i="30247"/>
  <c r="W196" i="30247"/>
  <c r="Q269" i="30247"/>
  <c r="Y275" i="30247"/>
  <c r="Y216" i="30247"/>
  <c r="Y217" i="30247" s="1"/>
  <c r="Y252" i="30247"/>
  <c r="Y255" i="30247"/>
  <c r="Y198" i="30247"/>
  <c r="X263" i="30247"/>
  <c r="X188" i="30247"/>
  <c r="X281" i="30247"/>
  <c r="AA285" i="30247"/>
  <c r="W259" i="30247"/>
  <c r="W199" i="30247"/>
  <c r="W198" i="30247"/>
  <c r="W197" i="30247"/>
  <c r="AA266" i="30247"/>
  <c r="AA213" i="30247"/>
  <c r="AA214" i="30247" s="1"/>
  <c r="AA259" i="30247"/>
  <c r="AA199" i="30247"/>
  <c r="T285" i="30247"/>
  <c r="Q281" i="30247"/>
  <c r="R267" i="30247"/>
  <c r="X275" i="30247"/>
  <c r="AA198" i="30247"/>
  <c r="Z270" i="30247"/>
  <c r="Z252" i="30247"/>
  <c r="Z251" i="30247"/>
  <c r="Z286" i="30247"/>
  <c r="Z200" i="30247"/>
  <c r="Z277" i="30247"/>
  <c r="Y279" i="30247"/>
  <c r="Y251" i="30247"/>
  <c r="Y259" i="30247"/>
  <c r="Y263" i="30247"/>
  <c r="Y202" i="30247"/>
  <c r="X268" i="30247"/>
  <c r="X199" i="30247"/>
  <c r="X285" i="30247"/>
  <c r="W275" i="30247"/>
  <c r="Z266" i="30247"/>
  <c r="W263" i="30247"/>
  <c r="W203" i="30247"/>
  <c r="W202" i="30247"/>
  <c r="W257" i="30247"/>
  <c r="W201" i="30247"/>
  <c r="AA281" i="30247"/>
  <c r="AA270" i="30247"/>
  <c r="AA256" i="30247"/>
  <c r="AA263" i="30247"/>
  <c r="AA203" i="30247"/>
  <c r="X200" i="30247"/>
  <c r="U269" i="30247"/>
  <c r="Y199" i="30247"/>
  <c r="Y274" i="30247"/>
  <c r="W256" i="30247"/>
  <c r="W274" i="30247"/>
  <c r="W210" i="30247"/>
  <c r="W213" i="30247"/>
  <c r="W214" i="30247" s="1"/>
  <c r="AA210" i="30247"/>
  <c r="AA280" i="30247"/>
  <c r="AA216" i="30247"/>
  <c r="AA217" i="30247" s="1"/>
  <c r="AA274" i="30247"/>
  <c r="X265" i="30247"/>
  <c r="Y203" i="30247"/>
  <c r="X196" i="30247"/>
  <c r="X250" i="30247"/>
  <c r="X270" i="30247"/>
  <c r="Y213" i="30247"/>
  <c r="Y214" i="30247" s="1"/>
  <c r="W276" i="30247"/>
  <c r="AA206" i="30247"/>
  <c r="AA284" i="30247"/>
  <c r="AA252" i="30247"/>
  <c r="Z275" i="30247"/>
  <c r="Z268" i="30247"/>
  <c r="Z216" i="30247"/>
  <c r="Z217" i="30247" s="1"/>
  <c r="Y256" i="30247"/>
  <c r="Y277" i="30247"/>
  <c r="Y282" i="30247"/>
  <c r="X251" i="30247"/>
  <c r="X286" i="30247"/>
  <c r="X267" i="30247"/>
  <c r="X202" i="30247"/>
  <c r="X276" i="30247"/>
  <c r="X205" i="30247"/>
  <c r="X248" i="30247" s="1"/>
  <c r="W282" i="30247"/>
  <c r="W251" i="30247"/>
  <c r="W271" i="30247"/>
  <c r="W280" i="30247"/>
  <c r="X269" i="30247"/>
  <c r="W252" i="30247"/>
  <c r="AA197" i="30247"/>
  <c r="AA279" i="30247"/>
  <c r="AA283" i="30247"/>
  <c r="X279" i="30247"/>
  <c r="Y270" i="30247"/>
  <c r="Y284" i="30247"/>
  <c r="Y283" i="30247"/>
  <c r="Y188" i="30247"/>
  <c r="Y250" i="30247"/>
  <c r="Y268" i="30247"/>
  <c r="Y206" i="30247"/>
  <c r="W268" i="30247"/>
  <c r="W206" i="30247"/>
  <c r="W266" i="30247"/>
  <c r="W205" i="30247"/>
  <c r="W248" i="30247" s="1"/>
  <c r="Y276" i="30247"/>
  <c r="Y280" i="30247"/>
  <c r="AA271" i="30247"/>
  <c r="AA202" i="30247"/>
  <c r="AA277" i="30247"/>
  <c r="W279" i="30247"/>
  <c r="Y196" i="30247"/>
  <c r="Y267" i="30247"/>
  <c r="Y210" i="30247"/>
  <c r="X266" i="30247"/>
  <c r="W211" i="30247"/>
  <c r="W270" i="30247"/>
  <c r="W269" i="30247"/>
  <c r="AA269" i="30247"/>
  <c r="AA211" i="30247"/>
  <c r="Y266" i="30247"/>
  <c r="Y200" i="30247"/>
  <c r="Y271" i="30247"/>
  <c r="Y278" i="30247"/>
  <c r="X282" i="30247"/>
  <c r="X198" i="30247"/>
  <c r="AA250" i="30247"/>
  <c r="W278" i="30247"/>
  <c r="W267" i="30247"/>
  <c r="Y257" i="30247"/>
  <c r="AA275" i="30247"/>
  <c r="AA278" i="30247"/>
  <c r="R284" i="30247"/>
  <c r="T200" i="30247"/>
  <c r="Y201" i="30247"/>
  <c r="X213" i="30247"/>
  <c r="X214" i="30247" s="1"/>
  <c r="Z279" i="30247"/>
  <c r="Z274" i="30247"/>
  <c r="Z211" i="30247"/>
  <c r="Z250" i="30247"/>
  <c r="Y265" i="30247"/>
  <c r="Y211" i="30247"/>
  <c r="Y281" i="30247"/>
  <c r="Y286" i="30247"/>
  <c r="X255" i="30247"/>
  <c r="X212" i="30247"/>
  <c r="X271" i="30247"/>
  <c r="X206" i="30247"/>
  <c r="X280" i="30247"/>
  <c r="Z197" i="30247"/>
  <c r="W286" i="30247"/>
  <c r="W285" i="30247"/>
  <c r="W277" i="30247"/>
  <c r="W284" i="30247"/>
  <c r="Z257" i="30247"/>
  <c r="AA201" i="30247"/>
  <c r="AA196" i="30247"/>
  <c r="AA251" i="30247"/>
  <c r="AA286" i="30247"/>
  <c r="W216" i="30247"/>
  <c r="W217" i="30247" s="1"/>
  <c r="R283" i="30247"/>
  <c r="Q270" i="30247"/>
  <c r="Q200" i="30247"/>
  <c r="Q282" i="30247"/>
  <c r="R188" i="30247"/>
  <c r="R275" i="30247"/>
  <c r="R274" i="30247"/>
  <c r="R266" i="30247"/>
  <c r="R279" i="30247"/>
  <c r="R251" i="30247"/>
  <c r="R278" i="30247"/>
  <c r="R199" i="30247"/>
  <c r="R197" i="30247"/>
  <c r="R281" i="30247"/>
  <c r="R202" i="30247"/>
  <c r="R252" i="30247"/>
  <c r="R198" i="30247"/>
  <c r="R203" i="30247"/>
  <c r="R212" i="30247"/>
  <c r="R265" i="30247"/>
  <c r="R285" i="30247"/>
  <c r="R277" i="30247"/>
  <c r="R256" i="30247"/>
  <c r="R205" i="30247"/>
  <c r="R248" i="30247" s="1"/>
  <c r="R269" i="30247"/>
  <c r="R211" i="30247"/>
  <c r="R263" i="30247"/>
  <c r="T203" i="30247"/>
  <c r="T281" i="30247"/>
  <c r="T275" i="30247"/>
  <c r="S212" i="30247"/>
  <c r="S275" i="30247"/>
  <c r="S206" i="30247"/>
  <c r="Q252" i="30247"/>
  <c r="Q263" i="30247"/>
  <c r="Q212" i="30247"/>
  <c r="Q260" i="30247" s="1"/>
  <c r="Q199" i="30247"/>
  <c r="Q211" i="30247"/>
  <c r="P201" i="30247"/>
  <c r="U277" i="30247"/>
  <c r="U200" i="30247"/>
  <c r="Q256" i="30247"/>
  <c r="Q203" i="30247"/>
  <c r="Q285" i="30247"/>
  <c r="Q268" i="30247"/>
  <c r="Q276" i="30247"/>
  <c r="T256" i="30247"/>
  <c r="T211" i="30247"/>
  <c r="S271" i="30247"/>
  <c r="S188" i="30247"/>
  <c r="S255" i="30247"/>
  <c r="U281" i="30247"/>
  <c r="Q265" i="30247"/>
  <c r="Q274" i="30247"/>
  <c r="Q284" i="30247"/>
  <c r="S266" i="30247"/>
  <c r="S279" i="30247"/>
  <c r="T265" i="30247"/>
  <c r="R255" i="30247"/>
  <c r="R210" i="30247"/>
  <c r="U251" i="30247"/>
  <c r="U266" i="30247"/>
  <c r="Q216" i="30247"/>
  <c r="Q217" i="30247" s="1"/>
  <c r="Q198" i="30247"/>
  <c r="T259" i="30247"/>
  <c r="U270" i="30247"/>
  <c r="Q205" i="30247"/>
  <c r="Q248" i="30247" s="1"/>
  <c r="Q255" i="30247"/>
  <c r="T257" i="30247"/>
  <c r="S210" i="30247"/>
  <c r="S202" i="30247"/>
  <c r="S211" i="30247"/>
  <c r="S274" i="30247"/>
  <c r="S201" i="30247"/>
  <c r="U280" i="30247"/>
  <c r="T197" i="30247"/>
  <c r="Q283" i="30247"/>
  <c r="Q259" i="30247"/>
  <c r="Q271" i="30247"/>
  <c r="Q206" i="30247"/>
  <c r="Q257" i="30247"/>
  <c r="S284" i="30247"/>
  <c r="T284" i="30247"/>
  <c r="T274" i="30247"/>
  <c r="S285" i="30247"/>
  <c r="U255" i="30247"/>
  <c r="Q275" i="30247"/>
  <c r="Q250" i="30247"/>
  <c r="Q286" i="30247"/>
  <c r="U286" i="30247"/>
  <c r="Q279" i="30247"/>
  <c r="Q267" i="30247"/>
  <c r="Q202" i="30247"/>
  <c r="T263" i="30247"/>
  <c r="S268" i="30247"/>
  <c r="S197" i="30247"/>
  <c r="U265" i="30247"/>
  <c r="Q197" i="30247"/>
  <c r="Q196" i="30247"/>
  <c r="Q188" i="30247"/>
  <c r="Q277" i="30247"/>
  <c r="Q210" i="30247"/>
  <c r="Q266" i="30247"/>
  <c r="S265" i="30247"/>
  <c r="T252" i="30247"/>
  <c r="T199" i="30247"/>
  <c r="S198" i="30247"/>
  <c r="P277" i="30247"/>
  <c r="P284" i="30247"/>
  <c r="P251" i="30247"/>
  <c r="P281" i="30247"/>
  <c r="P197" i="30247"/>
  <c r="P268" i="30247"/>
  <c r="P278" i="30247"/>
  <c r="P263" i="30247"/>
  <c r="P206" i="30247"/>
  <c r="P286" i="30247"/>
  <c r="P257" i="30247"/>
  <c r="P202" i="30247"/>
  <c r="P279" i="30247"/>
  <c r="P267" i="30247"/>
  <c r="P280" i="30247"/>
  <c r="T261" i="30247"/>
  <c r="U285" i="30247"/>
  <c r="U276" i="30247"/>
  <c r="U275" i="30247"/>
  <c r="Q261" i="30247"/>
  <c r="Q278" i="30247"/>
  <c r="Q280" i="30247"/>
  <c r="T196" i="30247"/>
  <c r="T269" i="30247"/>
  <c r="T268" i="30247"/>
  <c r="P259" i="30247"/>
  <c r="P271" i="30247"/>
  <c r="P210" i="30247"/>
  <c r="P250" i="30247"/>
  <c r="T206" i="30247"/>
  <c r="R259" i="30247"/>
  <c r="R250" i="30247"/>
  <c r="R268" i="30247"/>
  <c r="R206" i="30247"/>
  <c r="U203" i="30247"/>
  <c r="U211" i="30247"/>
  <c r="U188" i="30247"/>
  <c r="U199" i="30247"/>
  <c r="U279" i="30247"/>
  <c r="U284" i="30247"/>
  <c r="T279" i="30247"/>
  <c r="T277" i="30247"/>
  <c r="U250" i="30247"/>
  <c r="U202" i="30247"/>
  <c r="U213" i="30247"/>
  <c r="U214" i="30247" s="1"/>
  <c r="U197" i="30247"/>
  <c r="U274" i="30247"/>
  <c r="T270" i="30247"/>
  <c r="T283" i="30247"/>
  <c r="T282" i="30247"/>
  <c r="P274" i="30247"/>
  <c r="P285" i="30247"/>
  <c r="P266" i="30247"/>
  <c r="U212" i="30247"/>
  <c r="U263" i="30247"/>
  <c r="U198" i="30247"/>
  <c r="U216" i="30247"/>
  <c r="U217" i="30247" s="1"/>
  <c r="T266" i="30247"/>
  <c r="U206" i="30247"/>
  <c r="U252" i="30247"/>
  <c r="U201" i="30247"/>
  <c r="U278" i="30247"/>
  <c r="T250" i="30247"/>
  <c r="T276" i="30247"/>
  <c r="T212" i="30247"/>
  <c r="T260" i="30247" s="1"/>
  <c r="T251" i="30247"/>
  <c r="T286" i="30247"/>
  <c r="P275" i="30247"/>
  <c r="P252" i="30247"/>
  <c r="P216" i="30247"/>
  <c r="P217" i="30247" s="1"/>
  <c r="P188" i="30247"/>
  <c r="P256" i="30247"/>
  <c r="P200" i="30247"/>
  <c r="P212" i="30247"/>
  <c r="P211" i="30247"/>
  <c r="P283" i="30247"/>
  <c r="P269" i="30247"/>
  <c r="P203" i="30247"/>
  <c r="P196" i="30247"/>
  <c r="P265" i="30247"/>
  <c r="P199" i="30247"/>
  <c r="P270" i="30247"/>
  <c r="P213" i="30247"/>
  <c r="P214" i="30247" s="1"/>
  <c r="U283" i="30247"/>
  <c r="U268" i="30247"/>
  <c r="T210" i="30247"/>
  <c r="T198" i="30247"/>
  <c r="T267" i="30247"/>
  <c r="T205" i="30247"/>
  <c r="T248" i="30247" s="1"/>
  <c r="T202" i="30247"/>
  <c r="T278" i="30247"/>
  <c r="U267" i="30247"/>
  <c r="U257" i="30247"/>
  <c r="U271" i="30247"/>
  <c r="U210" i="30247"/>
  <c r="U256" i="30247"/>
  <c r="U196" i="30247"/>
  <c r="U205" i="30247"/>
  <c r="U248" i="30247" s="1"/>
  <c r="U282" i="30247"/>
  <c r="T271" i="30247"/>
  <c r="T280" i="30247"/>
  <c r="T216" i="30247"/>
  <c r="T217" i="30247" s="1"/>
  <c r="T255" i="30247"/>
  <c r="T188" i="30247"/>
  <c r="P282" i="30247"/>
  <c r="P198" i="30247"/>
  <c r="P276" i="30247"/>
  <c r="R276" i="30247"/>
  <c r="R201" i="30247"/>
  <c r="R196" i="30247"/>
  <c r="R216" i="30247"/>
  <c r="R217" i="30247" s="1"/>
  <c r="R257" i="30247"/>
  <c r="R200" i="30247"/>
  <c r="R280" i="30247"/>
  <c r="R213" i="30247"/>
  <c r="R214" i="30247" s="1"/>
  <c r="Q201" i="30247"/>
  <c r="AU262" i="30247" l="1"/>
  <c r="BB260" i="30247"/>
  <c r="BD218" i="30247"/>
  <c r="BB258" i="30247"/>
  <c r="AM260" i="30247"/>
  <c r="S260" i="30247"/>
  <c r="AY218" i="30247"/>
  <c r="AT218" i="30247"/>
  <c r="AM218" i="30247"/>
  <c r="AR258" i="30247"/>
  <c r="BD249" i="30247"/>
  <c r="AN218" i="30247"/>
  <c r="BA258" i="30247"/>
  <c r="BF262" i="30247"/>
  <c r="BB218" i="30247"/>
  <c r="Z260" i="30247"/>
  <c r="AY258" i="30247"/>
  <c r="AP260" i="30247"/>
  <c r="AU258" i="30247"/>
  <c r="AU260" i="30247"/>
  <c r="S249" i="30247"/>
  <c r="BA260" i="30247"/>
  <c r="BF258" i="30247"/>
  <c r="BH261" i="30247"/>
  <c r="BH262" i="30247" s="1"/>
  <c r="BH260" i="30247"/>
  <c r="BH218" i="30247"/>
  <c r="BG260" i="30247"/>
  <c r="BK260" i="30247"/>
  <c r="BH258" i="30247"/>
  <c r="BG258" i="30247"/>
  <c r="BF260" i="30247"/>
  <c r="AV260" i="30247"/>
  <c r="BK249" i="30247"/>
  <c r="BK261" i="30247"/>
  <c r="BK262" i="30247" s="1"/>
  <c r="AW258" i="30247"/>
  <c r="BB249" i="30247"/>
  <c r="BF249" i="30247"/>
  <c r="BG218" i="30247"/>
  <c r="S262" i="30247"/>
  <c r="AW260" i="30247"/>
  <c r="BK218" i="30247"/>
  <c r="BK258" i="30247"/>
  <c r="AM261" i="30247"/>
  <c r="AM262" i="30247" s="1"/>
  <c r="AY260" i="30247"/>
  <c r="AU218" i="30247"/>
  <c r="BG261" i="30247"/>
  <c r="BG262" i="30247" s="1"/>
  <c r="BG249" i="30247"/>
  <c r="BD262" i="30247"/>
  <c r="BB262" i="30247"/>
  <c r="BC218" i="30247"/>
  <c r="BA218" i="30247"/>
  <c r="BC258" i="30247"/>
  <c r="AZ260" i="30247"/>
  <c r="BD260" i="30247"/>
  <c r="BA262" i="30247"/>
  <c r="AS218" i="30247"/>
  <c r="AZ218" i="30247"/>
  <c r="BC249" i="30247"/>
  <c r="BC260" i="30247"/>
  <c r="S258" i="30247"/>
  <c r="Z249" i="30247"/>
  <c r="AS260" i="30247"/>
  <c r="AZ261" i="30247"/>
  <c r="AZ262" i="30247" s="1"/>
  <c r="BC261" i="30247"/>
  <c r="BC262" i="30247" s="1"/>
  <c r="AV249" i="30247"/>
  <c r="AZ258" i="30247"/>
  <c r="AY249" i="30247"/>
  <c r="AV258" i="30247"/>
  <c r="AP262" i="30247"/>
  <c r="AZ249" i="30247"/>
  <c r="BA249" i="30247"/>
  <c r="AV261" i="30247"/>
  <c r="AV262" i="30247" s="1"/>
  <c r="AU249" i="30247"/>
  <c r="AS258" i="30247"/>
  <c r="AR218" i="30247"/>
  <c r="AT258" i="30247"/>
  <c r="AT260" i="30247"/>
  <c r="AV218" i="30247"/>
  <c r="AR260" i="30247"/>
  <c r="AW249" i="30247"/>
  <c r="AW218" i="30247"/>
  <c r="AS261" i="30247"/>
  <c r="AS262" i="30247" s="1"/>
  <c r="AS249" i="30247"/>
  <c r="AP258" i="30247"/>
  <c r="AF218" i="30247"/>
  <c r="AT249" i="30247"/>
  <c r="AK260" i="30247"/>
  <c r="AW262" i="30247"/>
  <c r="AN262" i="30247"/>
  <c r="AF258" i="30247"/>
  <c r="AM258" i="30247"/>
  <c r="AR249" i="30247"/>
  <c r="AT261" i="30247"/>
  <c r="AT262" i="30247" s="1"/>
  <c r="AR262" i="30247"/>
  <c r="AP218" i="30247"/>
  <c r="AN258" i="30247"/>
  <c r="AK218" i="30247"/>
  <c r="AL218" i="30247"/>
  <c r="AL260" i="30247"/>
  <c r="AL258" i="30247"/>
  <c r="AO258" i="30247"/>
  <c r="AO260" i="30247"/>
  <c r="AN260" i="30247"/>
  <c r="AK258" i="30247"/>
  <c r="AP249" i="30247"/>
  <c r="AL249" i="30247"/>
  <c r="AN249" i="30247"/>
  <c r="AL261" i="30247"/>
  <c r="AL262" i="30247" s="1"/>
  <c r="AO218" i="30247"/>
  <c r="Z218" i="30247"/>
  <c r="AO249" i="30247"/>
  <c r="AK249" i="30247"/>
  <c r="AO261" i="30247"/>
  <c r="AO262" i="30247" s="1"/>
  <c r="AK261" i="30247"/>
  <c r="AK262" i="30247" s="1"/>
  <c r="AH218" i="30247"/>
  <c r="AF260" i="30247"/>
  <c r="AD249" i="30247"/>
  <c r="AA260" i="30247"/>
  <c r="AG262" i="30247"/>
  <c r="AG258" i="30247"/>
  <c r="X218" i="30247"/>
  <c r="AB249" i="30247"/>
  <c r="X249" i="30247"/>
  <c r="Z258" i="30247"/>
  <c r="AB218" i="30247"/>
  <c r="AB260" i="30247"/>
  <c r="AB261" i="30247"/>
  <c r="AB262" i="30247" s="1"/>
  <c r="AD260" i="30247"/>
  <c r="AF249" i="30247"/>
  <c r="AH249" i="30247"/>
  <c r="AH260" i="30247"/>
  <c r="AH258" i="30247"/>
  <c r="AG260" i="30247"/>
  <c r="AE258" i="30247"/>
  <c r="AI260" i="30247"/>
  <c r="AI258" i="30247"/>
  <c r="AA258" i="30247"/>
  <c r="Y218" i="30247"/>
  <c r="AA218" i="30247"/>
  <c r="AB258" i="30247"/>
  <c r="AG249" i="30247"/>
  <c r="AH261" i="30247"/>
  <c r="AH262" i="30247" s="1"/>
  <c r="AD261" i="30247"/>
  <c r="AD262" i="30247" s="1"/>
  <c r="AI261" i="30247"/>
  <c r="AI262" i="30247" s="1"/>
  <c r="AD258" i="30247"/>
  <c r="AI218" i="30247"/>
  <c r="AG218" i="30247"/>
  <c r="AE261" i="30247"/>
  <c r="AE262" i="30247" s="1"/>
  <c r="X258" i="30247"/>
  <c r="W260" i="30247"/>
  <c r="AF261" i="30247"/>
  <c r="AF262" i="30247" s="1"/>
  <c r="AE260" i="30247"/>
  <c r="AI249" i="30247"/>
  <c r="AD218" i="30247"/>
  <c r="AE249" i="30247"/>
  <c r="W258" i="30247"/>
  <c r="Z262" i="30247"/>
  <c r="AE218" i="30247"/>
  <c r="X261" i="30247"/>
  <c r="X262" i="30247" s="1"/>
  <c r="Y261" i="30247"/>
  <c r="Y262" i="30247" s="1"/>
  <c r="Y260" i="30247"/>
  <c r="Y258" i="30247"/>
  <c r="Y249" i="30247"/>
  <c r="W261" i="30247"/>
  <c r="W262" i="30247" s="1"/>
  <c r="AA249" i="30247"/>
  <c r="W249" i="30247"/>
  <c r="X260" i="30247"/>
  <c r="W218" i="30247"/>
  <c r="AA261" i="30247"/>
  <c r="AA262" i="30247" s="1"/>
  <c r="T249" i="30247"/>
  <c r="Q249" i="30247"/>
  <c r="Q262" i="30247"/>
  <c r="Q258" i="30247"/>
  <c r="Q218" i="30247"/>
  <c r="R249" i="30247"/>
  <c r="R218" i="30247"/>
  <c r="R258" i="30247"/>
  <c r="S218" i="30247"/>
  <c r="T258" i="30247"/>
  <c r="T262" i="30247"/>
  <c r="U218" i="30247"/>
  <c r="T218" i="30247"/>
  <c r="U258" i="30247"/>
  <c r="P258" i="30247"/>
  <c r="P261" i="30247"/>
  <c r="P262" i="30247" s="1"/>
  <c r="P218" i="30247"/>
  <c r="R260" i="30247"/>
  <c r="P249" i="30247"/>
  <c r="U249" i="30247"/>
  <c r="U261" i="30247"/>
  <c r="U262" i="30247" s="1"/>
  <c r="P260" i="30247"/>
  <c r="U260" i="30247"/>
  <c r="R261" i="30247"/>
  <c r="R262" i="30247" s="1"/>
  <c r="DM172" i="30248" l="1"/>
  <c r="DH172" i="30248"/>
  <c r="DG172" i="30248"/>
  <c r="DB172" i="30248"/>
  <c r="CY172" i="30248"/>
  <c r="CX172" i="30248"/>
  <c r="CV172" i="30248"/>
  <c r="CU172" i="30248"/>
  <c r="CT172" i="30248"/>
  <c r="CR172" i="30248"/>
  <c r="CS172" i="30248" s="1"/>
  <c r="CQ172" i="30248"/>
  <c r="CP172" i="30248"/>
  <c r="CO172" i="30248"/>
  <c r="CN172" i="30248"/>
  <c r="CM172" i="30248"/>
  <c r="CL172" i="30248"/>
  <c r="CK172" i="30248"/>
  <c r="D172" i="30248"/>
  <c r="N246" i="30247"/>
  <c r="N6" i="30247" s="1"/>
  <c r="M246" i="30247"/>
  <c r="M6" i="30247" s="1"/>
  <c r="L246" i="30247"/>
  <c r="L6" i="30247" s="1"/>
  <c r="K246" i="30247"/>
  <c r="K6" i="30247" s="1"/>
  <c r="J246" i="30247"/>
  <c r="J6" i="30247" s="1"/>
  <c r="I246" i="30247"/>
  <c r="N241" i="30247"/>
  <c r="M241" i="30247"/>
  <c r="L241" i="30247"/>
  <c r="K241" i="30247"/>
  <c r="J241" i="30247"/>
  <c r="I241" i="30247"/>
  <c r="N234" i="30247"/>
  <c r="M234" i="30247"/>
  <c r="L234" i="30247"/>
  <c r="K234" i="30247"/>
  <c r="J234" i="30247"/>
  <c r="I234" i="30247"/>
  <c r="N233" i="30247"/>
  <c r="M233" i="30247"/>
  <c r="L233" i="30247"/>
  <c r="K233" i="30247"/>
  <c r="J233" i="30247"/>
  <c r="I233" i="30247"/>
  <c r="N230" i="30247"/>
  <c r="M230" i="30247"/>
  <c r="L230" i="30247"/>
  <c r="K230" i="30247"/>
  <c r="J230" i="30247"/>
  <c r="I230" i="30247"/>
  <c r="N229" i="30247"/>
  <c r="M229" i="30247"/>
  <c r="L229" i="30247"/>
  <c r="K229" i="30247"/>
  <c r="J229" i="30247"/>
  <c r="I229" i="30247"/>
  <c r="N228" i="30247"/>
  <c r="M228" i="30247"/>
  <c r="L228" i="30247"/>
  <c r="K228" i="30247"/>
  <c r="J228" i="30247"/>
  <c r="I228" i="30247"/>
  <c r="N192" i="30247"/>
  <c r="M192" i="30247"/>
  <c r="L192" i="30247"/>
  <c r="K192" i="30247"/>
  <c r="J192" i="30247"/>
  <c r="I192" i="30247"/>
  <c r="N190" i="30247"/>
  <c r="M190" i="30247"/>
  <c r="L190" i="30247"/>
  <c r="K190" i="30247"/>
  <c r="J190" i="30247"/>
  <c r="I190" i="30247"/>
  <c r="H221" i="30247"/>
  <c r="H223" i="30247" s="1"/>
  <c r="G246" i="30247"/>
  <c r="G6" i="30247" s="1"/>
  <c r="F246" i="30247"/>
  <c r="F6" i="30247" s="1"/>
  <c r="F7" i="30247" s="1"/>
  <c r="E246" i="30247"/>
  <c r="E6" i="30247" s="1"/>
  <c r="D246" i="30247"/>
  <c r="D6" i="30247" s="1"/>
  <c r="C246" i="30247"/>
  <c r="C6" i="30247" s="1"/>
  <c r="B246" i="30247"/>
  <c r="B6" i="30247" s="1"/>
  <c r="G241" i="30247"/>
  <c r="F241" i="30247"/>
  <c r="E241" i="30247"/>
  <c r="D241" i="30247"/>
  <c r="C241" i="30247"/>
  <c r="B241" i="30247"/>
  <c r="G234" i="30247"/>
  <c r="F234" i="30247"/>
  <c r="E234" i="30247"/>
  <c r="D234" i="30247"/>
  <c r="C234" i="30247"/>
  <c r="B234" i="30247"/>
  <c r="G233" i="30247"/>
  <c r="F233" i="30247"/>
  <c r="E233" i="30247"/>
  <c r="D233" i="30247"/>
  <c r="C233" i="30247"/>
  <c r="B233" i="30247"/>
  <c r="G230" i="30247"/>
  <c r="F230" i="30247"/>
  <c r="E230" i="30247"/>
  <c r="D230" i="30247"/>
  <c r="C230" i="30247"/>
  <c r="B230" i="30247"/>
  <c r="G229" i="30247"/>
  <c r="F229" i="30247"/>
  <c r="E229" i="30247"/>
  <c r="D229" i="30247"/>
  <c r="C229" i="30247"/>
  <c r="B229" i="30247"/>
  <c r="G228" i="30247"/>
  <c r="F228" i="30247"/>
  <c r="E228" i="30247"/>
  <c r="D228" i="30247"/>
  <c r="C228" i="30247"/>
  <c r="B228" i="30247"/>
  <c r="G192" i="30247"/>
  <c r="F192" i="30247"/>
  <c r="E192" i="30247"/>
  <c r="D192" i="30247"/>
  <c r="C192" i="30247"/>
  <c r="B192" i="30247"/>
  <c r="G190" i="30247"/>
  <c r="F190" i="30247"/>
  <c r="E190" i="30247"/>
  <c r="D190" i="30247"/>
  <c r="C190" i="30247"/>
  <c r="B190" i="30247"/>
  <c r="F207" i="30270" l="1"/>
  <c r="E207" i="30270"/>
  <c r="C207" i="30270"/>
  <c r="G207" i="30270"/>
  <c r="D207" i="30270"/>
  <c r="B207" i="30270"/>
  <c r="E253" i="30270"/>
  <c r="E254" i="30270" s="1"/>
  <c r="F253" i="30270"/>
  <c r="F254" i="30270" s="1"/>
  <c r="G253" i="30270"/>
  <c r="G254" i="30270" s="1"/>
  <c r="C253" i="30270"/>
  <c r="C254" i="30270" s="1"/>
  <c r="D253" i="30270"/>
  <c r="D254" i="30270" s="1"/>
  <c r="B253" i="30270"/>
  <c r="B254" i="30270" s="1"/>
  <c r="D253" i="30268"/>
  <c r="D254" i="30268" s="1"/>
  <c r="F253" i="30268"/>
  <c r="F254" i="30268" s="1"/>
  <c r="C253" i="30268"/>
  <c r="C254" i="30268" s="1"/>
  <c r="E253" i="30268"/>
  <c r="E254" i="30268" s="1"/>
  <c r="G253" i="30268"/>
  <c r="G254" i="30268" s="1"/>
  <c r="B253" i="30268"/>
  <c r="B254" i="30268" s="1"/>
  <c r="F207" i="30268"/>
  <c r="D207" i="30268"/>
  <c r="B207" i="30268"/>
  <c r="C207" i="30268"/>
  <c r="E207" i="30268"/>
  <c r="G207" i="30268"/>
  <c r="J207" i="30267"/>
  <c r="Z207" i="30267"/>
  <c r="AD207" i="30267"/>
  <c r="BD207" i="30267"/>
  <c r="AU207" i="30267"/>
  <c r="S207" i="30267"/>
  <c r="AR207" i="30267"/>
  <c r="B207" i="30267"/>
  <c r="Q207" i="30267"/>
  <c r="Y207" i="30267"/>
  <c r="AH207" i="30267"/>
  <c r="AB207" i="30267"/>
  <c r="AV207" i="30267"/>
  <c r="BA207" i="30267"/>
  <c r="BB207" i="30267"/>
  <c r="AK207" i="30267"/>
  <c r="F207" i="30267"/>
  <c r="BI207" i="30267"/>
  <c r="E207" i="30267"/>
  <c r="L207" i="30267"/>
  <c r="BH207" i="30267"/>
  <c r="AF207" i="30267"/>
  <c r="AW207" i="30267"/>
  <c r="I207" i="30267"/>
  <c r="AS207" i="30267"/>
  <c r="U207" i="30267"/>
  <c r="AA207" i="30267"/>
  <c r="D207" i="30267"/>
  <c r="AO207" i="30267"/>
  <c r="AP207" i="30267"/>
  <c r="BC207" i="30267"/>
  <c r="C207" i="30267"/>
  <c r="AN207" i="30267"/>
  <c r="AE207" i="30267"/>
  <c r="AG207" i="30267"/>
  <c r="W207" i="30267"/>
  <c r="AM207" i="30267"/>
  <c r="BJ207" i="30267"/>
  <c r="R207" i="30267"/>
  <c r="K207" i="30267"/>
  <c r="N207" i="30267"/>
  <c r="T207" i="30267"/>
  <c r="BK207" i="30267"/>
  <c r="BF207" i="30267"/>
  <c r="AT207" i="30267"/>
  <c r="G207" i="30267"/>
  <c r="BG207" i="30267"/>
  <c r="AL207" i="30267"/>
  <c r="M207" i="30267"/>
  <c r="AY207" i="30267"/>
  <c r="P207" i="30267"/>
  <c r="X207" i="30267"/>
  <c r="AZ207" i="30267"/>
  <c r="AI207" i="30267"/>
  <c r="Y208" i="30267"/>
  <c r="Y225" i="30267" s="1"/>
  <c r="BA208" i="30267"/>
  <c r="BA225" i="30267" s="1"/>
  <c r="AV208" i="30267"/>
  <c r="AV225" i="30267" s="1"/>
  <c r="BB208" i="30267"/>
  <c r="BB225" i="30267" s="1"/>
  <c r="AU208" i="30267"/>
  <c r="AU225" i="30267" s="1"/>
  <c r="AR208" i="30267"/>
  <c r="AR225" i="30267" s="1"/>
  <c r="AB208" i="30267"/>
  <c r="AB225" i="30267" s="1"/>
  <c r="AD208" i="30267"/>
  <c r="AD225" i="30267" s="1"/>
  <c r="F208" i="30267"/>
  <c r="AK208" i="30267"/>
  <c r="AK225" i="30267" s="1"/>
  <c r="Z208" i="30267"/>
  <c r="Z225" i="30267" s="1"/>
  <c r="Q208" i="30267"/>
  <c r="Q225" i="30267" s="1"/>
  <c r="BD208" i="30267"/>
  <c r="BD225" i="30267" s="1"/>
  <c r="B208" i="30267"/>
  <c r="J208" i="30267"/>
  <c r="J225" i="30267" s="1"/>
  <c r="AH208" i="30267"/>
  <c r="AH225" i="30267" s="1"/>
  <c r="AZ208" i="30267"/>
  <c r="AZ225" i="30267" s="1"/>
  <c r="BH208" i="30267"/>
  <c r="BH225" i="30267" s="1"/>
  <c r="BF208" i="30267"/>
  <c r="BF225" i="30267" s="1"/>
  <c r="P208" i="30267"/>
  <c r="P225" i="30267" s="1"/>
  <c r="S208" i="30267"/>
  <c r="S225" i="30267" s="1"/>
  <c r="AW208" i="30267"/>
  <c r="AW225" i="30267" s="1"/>
  <c r="N208" i="30267"/>
  <c r="N225" i="30267" s="1"/>
  <c r="E208" i="30267"/>
  <c r="BI208" i="30267"/>
  <c r="BI225" i="30267" s="1"/>
  <c r="K208" i="30267"/>
  <c r="K225" i="30267" s="1"/>
  <c r="R208" i="30267"/>
  <c r="R225" i="30267" s="1"/>
  <c r="BK208" i="30267"/>
  <c r="BK225" i="30267" s="1"/>
  <c r="AA208" i="30267"/>
  <c r="AA225" i="30267" s="1"/>
  <c r="T208" i="30267"/>
  <c r="T225" i="30267" s="1"/>
  <c r="AP208" i="30267"/>
  <c r="AP225" i="30267" s="1"/>
  <c r="AT208" i="30267"/>
  <c r="AT225" i="30267" s="1"/>
  <c r="AG208" i="30267"/>
  <c r="AG225" i="30267" s="1"/>
  <c r="BJ208" i="30267"/>
  <c r="BJ225" i="30267" s="1"/>
  <c r="AM208" i="30267"/>
  <c r="AM225" i="30267" s="1"/>
  <c r="M208" i="30267"/>
  <c r="M225" i="30267" s="1"/>
  <c r="I208" i="30267"/>
  <c r="I225" i="30267" s="1"/>
  <c r="BC208" i="30267"/>
  <c r="BC225" i="30267" s="1"/>
  <c r="D208" i="30267"/>
  <c r="U208" i="30267"/>
  <c r="U225" i="30267" s="1"/>
  <c r="AL208" i="30267"/>
  <c r="AL225" i="30267" s="1"/>
  <c r="AE208" i="30267"/>
  <c r="AE225" i="30267" s="1"/>
  <c r="AN208" i="30267"/>
  <c r="AN225" i="30267" s="1"/>
  <c r="AF208" i="30267"/>
  <c r="AF225" i="30267" s="1"/>
  <c r="X208" i="30267"/>
  <c r="X225" i="30267" s="1"/>
  <c r="AS208" i="30267"/>
  <c r="AS225" i="30267" s="1"/>
  <c r="L208" i="30267"/>
  <c r="L225" i="30267" s="1"/>
  <c r="BG208" i="30267"/>
  <c r="BG225" i="30267" s="1"/>
  <c r="AI208" i="30267"/>
  <c r="AI225" i="30267" s="1"/>
  <c r="C208" i="30267"/>
  <c r="G208" i="30267"/>
  <c r="AY208" i="30267"/>
  <c r="AY225" i="30267" s="1"/>
  <c r="W208" i="30267"/>
  <c r="W225" i="30267" s="1"/>
  <c r="AO208" i="30267"/>
  <c r="AO225" i="30267" s="1"/>
  <c r="BB253" i="30267"/>
  <c r="BB254" i="30267" s="1"/>
  <c r="F253" i="30267"/>
  <c r="F254" i="30267" s="1"/>
  <c r="J253" i="30267"/>
  <c r="J254" i="30267" s="1"/>
  <c r="AB253" i="30267"/>
  <c r="AB254" i="30267" s="1"/>
  <c r="AU253" i="30267"/>
  <c r="AU254" i="30267" s="1"/>
  <c r="BA253" i="30267"/>
  <c r="BA254" i="30267" s="1"/>
  <c r="AD253" i="30267"/>
  <c r="AD254" i="30267" s="1"/>
  <c r="BD253" i="30267"/>
  <c r="BD254" i="30267" s="1"/>
  <c r="Y253" i="30267"/>
  <c r="Y254" i="30267" s="1"/>
  <c r="AM253" i="30267"/>
  <c r="AM254" i="30267" s="1"/>
  <c r="AK253" i="30267"/>
  <c r="AK254" i="30267" s="1"/>
  <c r="AH253" i="30267"/>
  <c r="AH254" i="30267" s="1"/>
  <c r="Q253" i="30267"/>
  <c r="Q254" i="30267" s="1"/>
  <c r="B253" i="30267"/>
  <c r="B254" i="30267" s="1"/>
  <c r="Z253" i="30267"/>
  <c r="Z254" i="30267" s="1"/>
  <c r="AR253" i="30267"/>
  <c r="AR254" i="30267" s="1"/>
  <c r="AV253" i="30267"/>
  <c r="AV254" i="30267" s="1"/>
  <c r="BH253" i="30267"/>
  <c r="BH254" i="30267" s="1"/>
  <c r="AT253" i="30267"/>
  <c r="AT254" i="30267" s="1"/>
  <c r="AS253" i="30267"/>
  <c r="AS254" i="30267" s="1"/>
  <c r="AL253" i="30267"/>
  <c r="AL254" i="30267" s="1"/>
  <c r="AI253" i="30267"/>
  <c r="AI254" i="30267" s="1"/>
  <c r="C253" i="30267"/>
  <c r="C254" i="30267" s="1"/>
  <c r="AY253" i="30267"/>
  <c r="AY254" i="30267" s="1"/>
  <c r="M253" i="30267"/>
  <c r="M254" i="30267" s="1"/>
  <c r="R253" i="30267"/>
  <c r="R254" i="30267" s="1"/>
  <c r="D253" i="30267"/>
  <c r="D254" i="30267" s="1"/>
  <c r="T253" i="30267"/>
  <c r="T254" i="30267" s="1"/>
  <c r="AA253" i="30267"/>
  <c r="AA254" i="30267" s="1"/>
  <c r="BG253" i="30267"/>
  <c r="BG254" i="30267" s="1"/>
  <c r="AF253" i="30267"/>
  <c r="AF254" i="30267" s="1"/>
  <c r="K253" i="30267"/>
  <c r="K254" i="30267" s="1"/>
  <c r="AO253" i="30267"/>
  <c r="AO254" i="30267" s="1"/>
  <c r="BK253" i="30267"/>
  <c r="BK254" i="30267" s="1"/>
  <c r="BI253" i="30267"/>
  <c r="BI254" i="30267" s="1"/>
  <c r="G253" i="30267"/>
  <c r="G254" i="30267" s="1"/>
  <c r="AZ253" i="30267"/>
  <c r="AZ254" i="30267" s="1"/>
  <c r="AP253" i="30267"/>
  <c r="AP254" i="30267" s="1"/>
  <c r="AG253" i="30267"/>
  <c r="AG254" i="30267" s="1"/>
  <c r="P253" i="30267"/>
  <c r="P254" i="30267" s="1"/>
  <c r="I253" i="30267"/>
  <c r="I254" i="30267" s="1"/>
  <c r="L253" i="30267"/>
  <c r="L254" i="30267" s="1"/>
  <c r="AW253" i="30267"/>
  <c r="AW254" i="30267" s="1"/>
  <c r="X253" i="30267"/>
  <c r="X254" i="30267" s="1"/>
  <c r="BC253" i="30267"/>
  <c r="BC254" i="30267" s="1"/>
  <c r="AN253" i="30267"/>
  <c r="AN254" i="30267" s="1"/>
  <c r="S253" i="30267"/>
  <c r="S254" i="30267" s="1"/>
  <c r="W253" i="30267"/>
  <c r="W254" i="30267" s="1"/>
  <c r="AE253" i="30267"/>
  <c r="AE254" i="30267" s="1"/>
  <c r="U253" i="30267"/>
  <c r="U254" i="30267" s="1"/>
  <c r="E253" i="30267"/>
  <c r="E254" i="30267" s="1"/>
  <c r="N253" i="30267"/>
  <c r="N254" i="30267" s="1"/>
  <c r="BJ253" i="30267"/>
  <c r="BJ254" i="30267" s="1"/>
  <c r="BF253" i="30267"/>
  <c r="BF254" i="30267" s="1"/>
  <c r="BJ253" i="30247"/>
  <c r="BJ254" i="30247" s="1"/>
  <c r="BI253" i="30247"/>
  <c r="BI254" i="30247" s="1"/>
  <c r="BF253" i="30247"/>
  <c r="BF254" i="30247" s="1"/>
  <c r="AM253" i="30247"/>
  <c r="AM254" i="30247" s="1"/>
  <c r="AN253" i="30247"/>
  <c r="AN254" i="30247" s="1"/>
  <c r="AO253" i="30247"/>
  <c r="AO254" i="30247" s="1"/>
  <c r="AS253" i="30247"/>
  <c r="AS254" i="30247" s="1"/>
  <c r="Z253" i="30247"/>
  <c r="Z254" i="30247" s="1"/>
  <c r="P253" i="30247"/>
  <c r="P254" i="30247" s="1"/>
  <c r="BD253" i="30247"/>
  <c r="BD254" i="30247" s="1"/>
  <c r="AE253" i="30247"/>
  <c r="AE254" i="30247" s="1"/>
  <c r="BH253" i="30247"/>
  <c r="BH254" i="30247" s="1"/>
  <c r="AZ253" i="30247"/>
  <c r="AZ254" i="30247" s="1"/>
  <c r="AT253" i="30247"/>
  <c r="AT254" i="30247" s="1"/>
  <c r="AU253" i="30247"/>
  <c r="AU254" i="30247" s="1"/>
  <c r="AF253" i="30247"/>
  <c r="AF254" i="30247" s="1"/>
  <c r="AG253" i="30247"/>
  <c r="AG254" i="30247" s="1"/>
  <c r="X253" i="30247"/>
  <c r="X254" i="30247" s="1"/>
  <c r="AA253" i="30247"/>
  <c r="AA254" i="30247" s="1"/>
  <c r="BK253" i="30247"/>
  <c r="BK254" i="30247" s="1"/>
  <c r="AD253" i="30247"/>
  <c r="AD254" i="30247" s="1"/>
  <c r="AW253" i="30247"/>
  <c r="AW254" i="30247" s="1"/>
  <c r="BG253" i="30247"/>
  <c r="BG254" i="30247" s="1"/>
  <c r="AB253" i="30247"/>
  <c r="AB254" i="30247" s="1"/>
  <c r="T253" i="30247"/>
  <c r="T254" i="30247" s="1"/>
  <c r="AL253" i="30247"/>
  <c r="AL254" i="30247" s="1"/>
  <c r="Y253" i="30247"/>
  <c r="Y254" i="30247" s="1"/>
  <c r="Q253" i="30247"/>
  <c r="Q254" i="30247" s="1"/>
  <c r="R253" i="30247"/>
  <c r="R254" i="30247" s="1"/>
  <c r="S253" i="30247"/>
  <c r="S254" i="30247" s="1"/>
  <c r="AV253" i="30247"/>
  <c r="AV254" i="30247" s="1"/>
  <c r="BB253" i="30247"/>
  <c r="BB254" i="30247" s="1"/>
  <c r="AR253" i="30247"/>
  <c r="AR254" i="30247" s="1"/>
  <c r="AK253" i="30247"/>
  <c r="AK254" i="30247" s="1"/>
  <c r="AP253" i="30247"/>
  <c r="AP254" i="30247" s="1"/>
  <c r="AH253" i="30247"/>
  <c r="AH254" i="30247" s="1"/>
  <c r="W253" i="30247"/>
  <c r="W254" i="30247" s="1"/>
  <c r="BA253" i="30247"/>
  <c r="BA254" i="30247" s="1"/>
  <c r="BC253" i="30247"/>
  <c r="BC254" i="30247" s="1"/>
  <c r="AY253" i="30247"/>
  <c r="AY254" i="30247" s="1"/>
  <c r="AI253" i="30247"/>
  <c r="AI254" i="30247" s="1"/>
  <c r="U253" i="30247"/>
  <c r="U254" i="30247" s="1"/>
  <c r="BJ208" i="30247"/>
  <c r="BI208" i="30247"/>
  <c r="AY208" i="30247"/>
  <c r="AW208" i="30247"/>
  <c r="W208" i="30247"/>
  <c r="R208" i="30247"/>
  <c r="S208" i="30247"/>
  <c r="P208" i="30247"/>
  <c r="Z208" i="30247"/>
  <c r="AO208" i="30247"/>
  <c r="AT208" i="30247"/>
  <c r="AV208" i="30247"/>
  <c r="AR208" i="30247"/>
  <c r="AA208" i="30247"/>
  <c r="BB208" i="30247"/>
  <c r="AP208" i="30247"/>
  <c r="AI208" i="30247"/>
  <c r="Q208" i="30247"/>
  <c r="U208" i="30247"/>
  <c r="AK208" i="30247"/>
  <c r="AF208" i="30247"/>
  <c r="AZ208" i="30247"/>
  <c r="BG208" i="30247"/>
  <c r="BA208" i="30247"/>
  <c r="AN208" i="30247"/>
  <c r="AG208" i="30247"/>
  <c r="AE208" i="30247"/>
  <c r="Y208" i="30247"/>
  <c r="BH208" i="30247"/>
  <c r="BF208" i="30247"/>
  <c r="T208" i="30247"/>
  <c r="BK208" i="30247"/>
  <c r="BD208" i="30247"/>
  <c r="AU208" i="30247"/>
  <c r="BC208" i="30247"/>
  <c r="AM208" i="30247"/>
  <c r="AH208" i="30247"/>
  <c r="AB208" i="30247"/>
  <c r="AS208" i="30247"/>
  <c r="AL208" i="30247"/>
  <c r="AD208" i="30247"/>
  <c r="X208" i="30247"/>
  <c r="BJ207" i="30247"/>
  <c r="BI207" i="30247"/>
  <c r="AH207" i="30247"/>
  <c r="BB207" i="30247"/>
  <c r="BA207" i="30247"/>
  <c r="AV207" i="30247"/>
  <c r="AM207" i="30247"/>
  <c r="AR207" i="30247"/>
  <c r="S207" i="30247"/>
  <c r="W207" i="30247"/>
  <c r="Q207" i="30247"/>
  <c r="AL207" i="30247"/>
  <c r="AK207" i="30247"/>
  <c r="AS207" i="30247"/>
  <c r="AT207" i="30247"/>
  <c r="AO207" i="30247"/>
  <c r="AA207" i="30247"/>
  <c r="T207" i="30247"/>
  <c r="BH207" i="30247"/>
  <c r="AF207" i="30247"/>
  <c r="AN207" i="30247"/>
  <c r="AI207" i="30247"/>
  <c r="R207" i="30247"/>
  <c r="P207" i="30247"/>
  <c r="BD207" i="30247"/>
  <c r="BG207" i="30247"/>
  <c r="AW207" i="30247"/>
  <c r="X207" i="30247"/>
  <c r="Z207" i="30247"/>
  <c r="AP207" i="30247"/>
  <c r="AD207" i="30247"/>
  <c r="AY207" i="30247"/>
  <c r="U207" i="30247"/>
  <c r="BC207" i="30247"/>
  <c r="AG207" i="30247"/>
  <c r="AE207" i="30247"/>
  <c r="AB207" i="30247"/>
  <c r="Y207" i="30247"/>
  <c r="BF207" i="30247"/>
  <c r="AU207" i="30247"/>
  <c r="BK207" i="30247"/>
  <c r="AZ207" i="30247"/>
  <c r="J7" i="30247"/>
  <c r="J251" i="30247" s="1"/>
  <c r="K7" i="30247"/>
  <c r="K286" i="30247" s="1"/>
  <c r="E172" i="30248"/>
  <c r="N7" i="30247"/>
  <c r="N268" i="30247" s="1"/>
  <c r="M7" i="30247"/>
  <c r="M210" i="30247" s="1"/>
  <c r="L7" i="30247"/>
  <c r="L200" i="30247" s="1"/>
  <c r="F212" i="30247"/>
  <c r="F208" i="30247"/>
  <c r="F196" i="30247"/>
  <c r="F269" i="30247"/>
  <c r="F265" i="30247"/>
  <c r="F286" i="30247"/>
  <c r="F200" i="30247"/>
  <c r="F252" i="30247"/>
  <c r="F256" i="30247"/>
  <c r="F216" i="30247"/>
  <c r="F217" i="30247" s="1"/>
  <c r="F275" i="30247"/>
  <c r="F279" i="30247"/>
  <c r="F283" i="30247"/>
  <c r="G7" i="30247"/>
  <c r="G268" i="30247" s="1"/>
  <c r="E7" i="30247"/>
  <c r="E283" i="30247" s="1"/>
  <c r="B7" i="30247"/>
  <c r="B266" i="30247" s="1"/>
  <c r="C7" i="30247"/>
  <c r="C280" i="30247" s="1"/>
  <c r="F198" i="30247"/>
  <c r="F202" i="30247"/>
  <c r="F206" i="30247"/>
  <c r="F210" i="30247"/>
  <c r="F250" i="30247"/>
  <c r="F267" i="30247"/>
  <c r="F271" i="30247"/>
  <c r="F277" i="30247"/>
  <c r="F281" i="30247"/>
  <c r="F285" i="30247"/>
  <c r="F197" i="30247"/>
  <c r="F201" i="30247"/>
  <c r="F205" i="30247"/>
  <c r="F248" i="30247" s="1"/>
  <c r="F213" i="30247"/>
  <c r="F214" i="30247" s="1"/>
  <c r="F253" i="30247"/>
  <c r="F254" i="30247" s="1"/>
  <c r="F257" i="30247"/>
  <c r="F266" i="30247"/>
  <c r="F270" i="30247"/>
  <c r="F276" i="30247"/>
  <c r="F280" i="30247"/>
  <c r="F284" i="30247"/>
  <c r="D7" i="30247"/>
  <c r="D201" i="30247" s="1"/>
  <c r="F188" i="30247"/>
  <c r="F199" i="30247"/>
  <c r="F203" i="30247"/>
  <c r="F207" i="30247"/>
  <c r="F211" i="30247"/>
  <c r="F251" i="30247"/>
  <c r="F255" i="30247"/>
  <c r="F259" i="30247"/>
  <c r="F263" i="30247"/>
  <c r="F268" i="30247"/>
  <c r="F274" i="30247"/>
  <c r="F278" i="30247"/>
  <c r="F282" i="30247"/>
  <c r="DM29" i="30248"/>
  <c r="DM30" i="30248"/>
  <c r="D225" i="30267" l="1"/>
  <c r="B225" i="30267"/>
  <c r="W224" i="30267" s="1"/>
  <c r="W221" i="30267" s="1"/>
  <c r="F225" i="30267"/>
  <c r="BJ224" i="30267" s="1"/>
  <c r="BJ221" i="30267" s="1"/>
  <c r="C225" i="30267"/>
  <c r="Q224" i="30267" s="1"/>
  <c r="Q221" i="30267" s="1"/>
  <c r="E225" i="30267"/>
  <c r="AU224" i="30267" s="1"/>
  <c r="AU221" i="30267" s="1"/>
  <c r="G225" i="30267"/>
  <c r="AP224" i="30267" s="1"/>
  <c r="AP221" i="30267" s="1"/>
  <c r="AV100" i="30268"/>
  <c r="T100" i="30268"/>
  <c r="BC100" i="30268"/>
  <c r="AA100" i="30268"/>
  <c r="BJ100" i="30268"/>
  <c r="AH100" i="30268"/>
  <c r="AO100" i="30268"/>
  <c r="T225" i="30247"/>
  <c r="T223" i="30247"/>
  <c r="BB225" i="30247"/>
  <c r="BB223" i="30247"/>
  <c r="AB225" i="30247"/>
  <c r="AB223" i="30247"/>
  <c r="AZ225" i="30247"/>
  <c r="AZ223" i="30247"/>
  <c r="F225" i="30247"/>
  <c r="F223" i="30247"/>
  <c r="AM225" i="30247"/>
  <c r="AM223" i="30247"/>
  <c r="Y225" i="30247"/>
  <c r="Y223" i="30247"/>
  <c r="AK225" i="30247"/>
  <c r="AK223" i="30247"/>
  <c r="AV225" i="30247"/>
  <c r="AV223" i="30247"/>
  <c r="AW225" i="30247"/>
  <c r="AW223" i="30247"/>
  <c r="BC225" i="30247"/>
  <c r="BC223" i="30247"/>
  <c r="AE225" i="30247"/>
  <c r="AE223" i="30247"/>
  <c r="U225" i="30247"/>
  <c r="U223" i="30247"/>
  <c r="AT225" i="30247"/>
  <c r="AT223" i="30247"/>
  <c r="AY225" i="30247"/>
  <c r="AY223" i="30247"/>
  <c r="X225" i="30247"/>
  <c r="X223" i="30247"/>
  <c r="AU225" i="30247"/>
  <c r="AU223" i="30247"/>
  <c r="AG225" i="30247"/>
  <c r="AG223" i="30247"/>
  <c r="Q225" i="30247"/>
  <c r="Q223" i="30247"/>
  <c r="AO225" i="30247"/>
  <c r="AO223" i="30247"/>
  <c r="BI225" i="30247"/>
  <c r="BI223" i="30247"/>
  <c r="AD225" i="30247"/>
  <c r="AD223" i="30247"/>
  <c r="BD225" i="30247"/>
  <c r="BD223" i="30247"/>
  <c r="AN225" i="30247"/>
  <c r="AN223" i="30247"/>
  <c r="AI225" i="30247"/>
  <c r="AI223" i="30247"/>
  <c r="Z225" i="30247"/>
  <c r="Z223" i="30247"/>
  <c r="BJ225" i="30247"/>
  <c r="BJ223" i="30247"/>
  <c r="R224" i="30267"/>
  <c r="R221" i="30267" s="1"/>
  <c r="BH224" i="30267"/>
  <c r="BH221" i="30267" s="1"/>
  <c r="AT224" i="30267"/>
  <c r="AT221" i="30267" s="1"/>
  <c r="K224" i="30267"/>
  <c r="K221" i="30267" s="1"/>
  <c r="AM224" i="30267"/>
  <c r="AM221" i="30267" s="1"/>
  <c r="AF224" i="30267"/>
  <c r="AF221" i="30267" s="1"/>
  <c r="Y224" i="30267"/>
  <c r="Y221" i="30267" s="1"/>
  <c r="BA224" i="30267"/>
  <c r="BA221" i="30267" s="1"/>
  <c r="AL225" i="30247"/>
  <c r="AL223" i="30247"/>
  <c r="BK225" i="30247"/>
  <c r="BK223" i="30247"/>
  <c r="BA225" i="30247"/>
  <c r="BA223" i="30247"/>
  <c r="AP225" i="30247"/>
  <c r="AP223" i="30247"/>
  <c r="P225" i="30247"/>
  <c r="P223" i="30247"/>
  <c r="AK224" i="30267"/>
  <c r="AK221" i="30267" s="1"/>
  <c r="I224" i="30267"/>
  <c r="I221" i="30267" s="1"/>
  <c r="AR224" i="30267"/>
  <c r="AR221" i="30267" s="1"/>
  <c r="AS225" i="30247"/>
  <c r="AS223" i="30247"/>
  <c r="BG225" i="30247"/>
  <c r="BG223" i="30247"/>
  <c r="S225" i="30247"/>
  <c r="S223" i="30247"/>
  <c r="BF225" i="30247"/>
  <c r="BF223" i="30247"/>
  <c r="AA225" i="30247"/>
  <c r="AA223" i="30247"/>
  <c r="R225" i="30247"/>
  <c r="R223" i="30247"/>
  <c r="AH225" i="30247"/>
  <c r="AH223" i="30247"/>
  <c r="BH225" i="30247"/>
  <c r="BH223" i="30247"/>
  <c r="AF225" i="30247"/>
  <c r="AF223" i="30247"/>
  <c r="AR225" i="30247"/>
  <c r="AR223" i="30247"/>
  <c r="W225" i="30247"/>
  <c r="W223" i="30247"/>
  <c r="BK224" i="30267"/>
  <c r="BK221" i="30267" s="1"/>
  <c r="N224" i="30267"/>
  <c r="N221" i="30267" s="1"/>
  <c r="AI224" i="30267"/>
  <c r="AI221" i="30267" s="1"/>
  <c r="AS100" i="30270"/>
  <c r="X100" i="30270"/>
  <c r="BG100" i="30270"/>
  <c r="AE100" i="30270"/>
  <c r="AL100" i="30270"/>
  <c r="Q100" i="30270"/>
  <c r="AZ100" i="30270"/>
  <c r="J100" i="30270"/>
  <c r="AV100" i="30270"/>
  <c r="T100" i="30270"/>
  <c r="BC100" i="30270"/>
  <c r="AA100" i="30270"/>
  <c r="BJ100" i="30270"/>
  <c r="AH100" i="30270"/>
  <c r="M100" i="30270"/>
  <c r="AO100" i="30270"/>
  <c r="AU100" i="30270"/>
  <c r="BI100" i="30270"/>
  <c r="AG100" i="30270"/>
  <c r="AN100" i="30270"/>
  <c r="BB100" i="30270"/>
  <c r="Z100" i="30270"/>
  <c r="L100" i="30270"/>
  <c r="S100" i="30270"/>
  <c r="AY100" i="30270"/>
  <c r="AK100" i="30270"/>
  <c r="I100" i="30270"/>
  <c r="AR100" i="30270"/>
  <c r="P100" i="30270"/>
  <c r="W100" i="30270"/>
  <c r="BF100" i="30270"/>
  <c r="AD100" i="30270"/>
  <c r="AT100" i="30270"/>
  <c r="BA100" i="30270"/>
  <c r="Y100" i="30270"/>
  <c r="BH100" i="30270"/>
  <c r="AF100" i="30270"/>
  <c r="AM100" i="30270"/>
  <c r="R100" i="30270"/>
  <c r="K100" i="30270"/>
  <c r="AI100" i="30270"/>
  <c r="AP100" i="30270"/>
  <c r="BD100" i="30270"/>
  <c r="AB100" i="30270"/>
  <c r="N100" i="30270"/>
  <c r="AW100" i="30270"/>
  <c r="U100" i="30270"/>
  <c r="BK100" i="30270"/>
  <c r="E204" i="30270"/>
  <c r="F204" i="30270"/>
  <c r="G204" i="30270"/>
  <c r="B204" i="30270"/>
  <c r="D204" i="30270"/>
  <c r="C204" i="30270"/>
  <c r="BJ189" i="30268"/>
  <c r="D204" i="30268"/>
  <c r="F204" i="30268"/>
  <c r="E204" i="30268"/>
  <c r="G204" i="30268"/>
  <c r="C204" i="30268"/>
  <c r="B204" i="30268"/>
  <c r="C191" i="30267"/>
  <c r="C193" i="30267"/>
  <c r="AE193" i="30267"/>
  <c r="AE191" i="30267"/>
  <c r="BJ191" i="30267"/>
  <c r="BJ193" i="30267"/>
  <c r="K191" i="30267"/>
  <c r="K193" i="30267"/>
  <c r="BH193" i="30267"/>
  <c r="BH191" i="30267"/>
  <c r="AK193" i="30267"/>
  <c r="AK191" i="30267"/>
  <c r="BA191" i="30267"/>
  <c r="BA193" i="30267"/>
  <c r="AI191" i="30267"/>
  <c r="AI193" i="30267"/>
  <c r="AL191" i="30267"/>
  <c r="AL193" i="30267"/>
  <c r="AG191" i="30267"/>
  <c r="AG193" i="30267"/>
  <c r="BI193" i="30267"/>
  <c r="BI191" i="30267"/>
  <c r="AZ191" i="30267"/>
  <c r="AZ193" i="30267"/>
  <c r="F191" i="30267"/>
  <c r="F193" i="30267"/>
  <c r="Y191" i="30267"/>
  <c r="Y193" i="30267"/>
  <c r="BG191" i="30267"/>
  <c r="BG193" i="30267"/>
  <c r="E193" i="30267"/>
  <c r="E191" i="30267"/>
  <c r="D193" i="30267"/>
  <c r="D191" i="30267"/>
  <c r="J191" i="30267"/>
  <c r="J193" i="30267"/>
  <c r="AS191" i="30267"/>
  <c r="AS193" i="30267"/>
  <c r="AW193" i="30267"/>
  <c r="AW191" i="30267"/>
  <c r="F204" i="30247"/>
  <c r="F236" i="30247" s="1"/>
  <c r="AD204" i="30267"/>
  <c r="AH204" i="30267"/>
  <c r="B204" i="30267"/>
  <c r="Y204" i="30267"/>
  <c r="Z204" i="30267"/>
  <c r="AV204" i="30267"/>
  <c r="AB204" i="30267"/>
  <c r="F204" i="30267"/>
  <c r="AR204" i="30267"/>
  <c r="AU204" i="30267"/>
  <c r="BA204" i="30267"/>
  <c r="AK204" i="30267"/>
  <c r="Q204" i="30267"/>
  <c r="BD204" i="30267"/>
  <c r="BB204" i="30267"/>
  <c r="BK204" i="30267"/>
  <c r="M204" i="30267"/>
  <c r="BJ204" i="30267"/>
  <c r="AL204" i="30267"/>
  <c r="K204" i="30267"/>
  <c r="BI204" i="30267"/>
  <c r="I204" i="30267"/>
  <c r="BG204" i="30267"/>
  <c r="AM204" i="30267"/>
  <c r="W204" i="30267"/>
  <c r="D204" i="30267"/>
  <c r="U204" i="30267"/>
  <c r="J204" i="30267"/>
  <c r="N204" i="30267"/>
  <c r="AN204" i="30267"/>
  <c r="R204" i="30267"/>
  <c r="E204" i="30267"/>
  <c r="AT204" i="30267"/>
  <c r="AS204" i="30267"/>
  <c r="T204" i="30267"/>
  <c r="AG204" i="30267"/>
  <c r="AW204" i="30267"/>
  <c r="AF204" i="30267"/>
  <c r="X204" i="30267"/>
  <c r="BC204" i="30267"/>
  <c r="C204" i="30267"/>
  <c r="AO204" i="30267"/>
  <c r="BH204" i="30267"/>
  <c r="AZ204" i="30267"/>
  <c r="G204" i="30267"/>
  <c r="S204" i="30267"/>
  <c r="BF204" i="30267"/>
  <c r="P204" i="30267"/>
  <c r="AA204" i="30267"/>
  <c r="AP204" i="30267"/>
  <c r="L204" i="30267"/>
  <c r="AY204" i="30267"/>
  <c r="AE204" i="30267"/>
  <c r="AI204" i="30267"/>
  <c r="W193" i="30267"/>
  <c r="W191" i="30267"/>
  <c r="X193" i="30267"/>
  <c r="X191" i="30267"/>
  <c r="I191" i="30267"/>
  <c r="I193" i="30267"/>
  <c r="AA193" i="30267"/>
  <c r="AA191" i="30267"/>
  <c r="S193" i="30267"/>
  <c r="S191" i="30267"/>
  <c r="BD191" i="30267"/>
  <c r="BD193" i="30267"/>
  <c r="AU191" i="30267"/>
  <c r="AU193" i="30267"/>
  <c r="U193" i="30267"/>
  <c r="U191" i="30267"/>
  <c r="AH191" i="30267"/>
  <c r="AH193" i="30267"/>
  <c r="AP191" i="30267"/>
  <c r="AP193" i="30267"/>
  <c r="AB193" i="30267"/>
  <c r="AB191" i="30267"/>
  <c r="AO191" i="30267"/>
  <c r="AO193" i="30267"/>
  <c r="T193" i="30267"/>
  <c r="T191" i="30267"/>
  <c r="AR191" i="30267"/>
  <c r="AR193" i="30267"/>
  <c r="AY193" i="30267"/>
  <c r="AY191" i="30267"/>
  <c r="AF193" i="30267"/>
  <c r="AF191" i="30267"/>
  <c r="M191" i="30267"/>
  <c r="M193" i="30267"/>
  <c r="BK193" i="30267"/>
  <c r="BK191" i="30267"/>
  <c r="P193" i="30267"/>
  <c r="P191" i="30267"/>
  <c r="Q193" i="30267"/>
  <c r="Q191" i="30267"/>
  <c r="BB193" i="30267"/>
  <c r="BB191" i="30267"/>
  <c r="AT191" i="30267"/>
  <c r="AT193" i="30267"/>
  <c r="AD193" i="30267"/>
  <c r="AD191" i="30267"/>
  <c r="L193" i="30267"/>
  <c r="L191" i="30267"/>
  <c r="N193" i="30267"/>
  <c r="N191" i="30267"/>
  <c r="BC191" i="30267"/>
  <c r="BC193" i="30267"/>
  <c r="B191" i="30267"/>
  <c r="B193" i="30267"/>
  <c r="G191" i="30267"/>
  <c r="G193" i="30267"/>
  <c r="AN191" i="30267"/>
  <c r="AN193" i="30267"/>
  <c r="AM193" i="30267"/>
  <c r="AM191" i="30267"/>
  <c r="R191" i="30267"/>
  <c r="R193" i="30267"/>
  <c r="BF193" i="30267"/>
  <c r="BF191" i="30267"/>
  <c r="Z193" i="30267"/>
  <c r="Z191" i="30267"/>
  <c r="AV191" i="30267"/>
  <c r="AV193" i="30267"/>
  <c r="K266" i="30247"/>
  <c r="J256" i="30247"/>
  <c r="J207" i="30247"/>
  <c r="J259" i="30247"/>
  <c r="J281" i="30247"/>
  <c r="J253" i="30247"/>
  <c r="J254" i="30247" s="1"/>
  <c r="K283" i="30247"/>
  <c r="J265" i="30247"/>
  <c r="K279" i="30247"/>
  <c r="J278" i="30247"/>
  <c r="J269" i="30247"/>
  <c r="K205" i="30247"/>
  <c r="K248" i="30247" s="1"/>
  <c r="K269" i="30247"/>
  <c r="K265" i="30247"/>
  <c r="J279" i="30247"/>
  <c r="J201" i="30247"/>
  <c r="J276" i="30247"/>
  <c r="K277" i="30247"/>
  <c r="K284" i="30247"/>
  <c r="J267" i="30247"/>
  <c r="J212" i="30247"/>
  <c r="J283" i="30247"/>
  <c r="J205" i="30247"/>
  <c r="J248" i="30247" s="1"/>
  <c r="J280" i="30247"/>
  <c r="K255" i="30247"/>
  <c r="J286" i="30247"/>
  <c r="J198" i="30247"/>
  <c r="J200" i="30247"/>
  <c r="J285" i="30247"/>
  <c r="J266" i="30247"/>
  <c r="J263" i="30247"/>
  <c r="J275" i="30247"/>
  <c r="J270" i="30247"/>
  <c r="K267" i="30247"/>
  <c r="K280" i="30247"/>
  <c r="J271" i="30247"/>
  <c r="J216" i="30247"/>
  <c r="J217" i="30247" s="1"/>
  <c r="J188" i="30247"/>
  <c r="J213" i="30247"/>
  <c r="J214" i="30247" s="1"/>
  <c r="J261" i="30247" s="1"/>
  <c r="J284" i="30247"/>
  <c r="J268" i="30247"/>
  <c r="J274" i="30247"/>
  <c r="J196" i="30247"/>
  <c r="J211" i="30247"/>
  <c r="J257" i="30247"/>
  <c r="J206" i="30247"/>
  <c r="J210" i="30247"/>
  <c r="J202" i="30247"/>
  <c r="J204" i="30247"/>
  <c r="J235" i="30247" s="1"/>
  <c r="J197" i="30247"/>
  <c r="K281" i="30247"/>
  <c r="J208" i="30247"/>
  <c r="K250" i="30247"/>
  <c r="K270" i="30247"/>
  <c r="J277" i="30247"/>
  <c r="J252" i="30247"/>
  <c r="J203" i="30247"/>
  <c r="J250" i="30247"/>
  <c r="J255" i="30247"/>
  <c r="J282" i="30247"/>
  <c r="AB191" i="30247"/>
  <c r="AB193" i="30247"/>
  <c r="BF191" i="30247"/>
  <c r="BF193" i="30247"/>
  <c r="AZ193" i="30247"/>
  <c r="AZ191" i="30247"/>
  <c r="AA193" i="30247"/>
  <c r="AA191" i="30247"/>
  <c r="R193" i="30247"/>
  <c r="R191" i="30247"/>
  <c r="AH191" i="30247"/>
  <c r="AH193" i="30247"/>
  <c r="BH193" i="30247"/>
  <c r="BH191" i="30247"/>
  <c r="AF191" i="30247"/>
  <c r="AF193" i="30247"/>
  <c r="AR193" i="30247"/>
  <c r="AR191" i="30247"/>
  <c r="W193" i="30247"/>
  <c r="W191" i="30247"/>
  <c r="BJ204" i="30247"/>
  <c r="BI204" i="30247"/>
  <c r="BH204" i="30247"/>
  <c r="BC204" i="30247"/>
  <c r="P204" i="30247"/>
  <c r="AB204" i="30247"/>
  <c r="AY204" i="30247"/>
  <c r="Y204" i="30247"/>
  <c r="BG204" i="30247"/>
  <c r="BK204" i="30247"/>
  <c r="AU204" i="30247"/>
  <c r="AG204" i="30247"/>
  <c r="S204" i="30247"/>
  <c r="T204" i="30247"/>
  <c r="AT204" i="30247"/>
  <c r="BA204" i="30247"/>
  <c r="AV204" i="30247"/>
  <c r="BB204" i="30247"/>
  <c r="AM204" i="30247"/>
  <c r="Z204" i="30247"/>
  <c r="AH204" i="30247"/>
  <c r="AF204" i="30247"/>
  <c r="AA204" i="30247"/>
  <c r="AK204" i="30247"/>
  <c r="AD204" i="30247"/>
  <c r="X204" i="30247"/>
  <c r="W204" i="30247"/>
  <c r="Q204" i="30247"/>
  <c r="AP204" i="30247"/>
  <c r="AI204" i="30247"/>
  <c r="BF204" i="30247"/>
  <c r="AW204" i="30247"/>
  <c r="AR204" i="30247"/>
  <c r="AL204" i="30247"/>
  <c r="R204" i="30247"/>
  <c r="BD204" i="30247"/>
  <c r="AZ204" i="30247"/>
  <c r="AS204" i="30247"/>
  <c r="AO204" i="30247"/>
  <c r="AE204" i="30247"/>
  <c r="U204" i="30247"/>
  <c r="AN204" i="30247"/>
  <c r="Y193" i="30247"/>
  <c r="Y191" i="30247"/>
  <c r="AW191" i="30247"/>
  <c r="AW193" i="30247"/>
  <c r="AE193" i="30247"/>
  <c r="AE191" i="30247"/>
  <c r="AY193" i="30247"/>
  <c r="AY191" i="30247"/>
  <c r="AU193" i="30247"/>
  <c r="AU191" i="30247"/>
  <c r="AO191" i="30247"/>
  <c r="AO193" i="30247"/>
  <c r="BI193" i="30247"/>
  <c r="BI191" i="30247"/>
  <c r="AD193" i="30247"/>
  <c r="AD191" i="30247"/>
  <c r="BD191" i="30247"/>
  <c r="BD193" i="30247"/>
  <c r="AN193" i="30247"/>
  <c r="AN191" i="30247"/>
  <c r="AI191" i="30247"/>
  <c r="AI193" i="30247"/>
  <c r="Z191" i="30247"/>
  <c r="Z193" i="30247"/>
  <c r="BJ191" i="30247"/>
  <c r="BJ193" i="30247"/>
  <c r="AM193" i="30247"/>
  <c r="AM191" i="30247"/>
  <c r="AV193" i="30247"/>
  <c r="AV191" i="30247"/>
  <c r="BC191" i="30247"/>
  <c r="BC193" i="30247"/>
  <c r="AT193" i="30247"/>
  <c r="AT191" i="30247"/>
  <c r="AG191" i="30247"/>
  <c r="AG193" i="30247"/>
  <c r="AL193" i="30247"/>
  <c r="AL191" i="30247"/>
  <c r="BK193" i="30247"/>
  <c r="BK191" i="30247"/>
  <c r="BA191" i="30247"/>
  <c r="BA193" i="30247"/>
  <c r="AP191" i="30247"/>
  <c r="AP193" i="30247"/>
  <c r="P193" i="30247"/>
  <c r="P191" i="30247"/>
  <c r="AK191" i="30247"/>
  <c r="AK193" i="30247"/>
  <c r="U193" i="30247"/>
  <c r="U191" i="30247"/>
  <c r="X193" i="30247"/>
  <c r="X191" i="30247"/>
  <c r="Q193" i="30247"/>
  <c r="Q191" i="30247"/>
  <c r="AS193" i="30247"/>
  <c r="AS191" i="30247"/>
  <c r="T191" i="30247"/>
  <c r="T193" i="30247"/>
  <c r="BG193" i="30247"/>
  <c r="BG191" i="30247"/>
  <c r="BB191" i="30247"/>
  <c r="BB193" i="30247"/>
  <c r="S193" i="30247"/>
  <c r="S191" i="30247"/>
  <c r="C279" i="30247"/>
  <c r="M268" i="30247"/>
  <c r="F191" i="30247"/>
  <c r="M280" i="30247"/>
  <c r="N280" i="30247"/>
  <c r="M277" i="30247"/>
  <c r="M252" i="30247"/>
  <c r="N204" i="30247"/>
  <c r="N236" i="30247" s="1"/>
  <c r="M281" i="30247"/>
  <c r="M284" i="30247"/>
  <c r="M274" i="30247"/>
  <c r="M206" i="30247"/>
  <c r="M269" i="30247"/>
  <c r="M208" i="30247"/>
  <c r="M100" i="30268" s="1"/>
  <c r="M285" i="30247"/>
  <c r="M211" i="30247"/>
  <c r="M278" i="30247"/>
  <c r="K278" i="30247"/>
  <c r="M200" i="30247"/>
  <c r="M201" i="30247"/>
  <c r="M251" i="30247"/>
  <c r="M197" i="30247"/>
  <c r="M265" i="30247"/>
  <c r="M250" i="30247"/>
  <c r="M266" i="30247"/>
  <c r="M255" i="30247"/>
  <c r="M283" i="30247"/>
  <c r="M253" i="30247"/>
  <c r="M254" i="30247" s="1"/>
  <c r="M282" i="30247"/>
  <c r="M257" i="30247"/>
  <c r="M286" i="30247"/>
  <c r="M256" i="30247"/>
  <c r="M267" i="30247"/>
  <c r="M270" i="30247"/>
  <c r="M259" i="30247"/>
  <c r="M203" i="30247"/>
  <c r="M271" i="30247"/>
  <c r="M276" i="30247"/>
  <c r="M263" i="30247"/>
  <c r="M207" i="30247"/>
  <c r="N270" i="30247"/>
  <c r="N283" i="30247"/>
  <c r="K213" i="30247"/>
  <c r="K214" i="30247" s="1"/>
  <c r="K261" i="30247" s="1"/>
  <c r="K200" i="30247"/>
  <c r="K271" i="30247"/>
  <c r="K275" i="30247"/>
  <c r="K276" i="30247"/>
  <c r="M279" i="30247"/>
  <c r="M204" i="30247"/>
  <c r="M235" i="30247" s="1"/>
  <c r="K216" i="30247"/>
  <c r="K217" i="30247" s="1"/>
  <c r="K201" i="30247"/>
  <c r="K256" i="30247"/>
  <c r="K257" i="30247"/>
  <c r="K197" i="30247"/>
  <c r="K206" i="30247"/>
  <c r="K252" i="30247"/>
  <c r="K253" i="30247"/>
  <c r="K254" i="30247" s="1"/>
  <c r="K196" i="30247"/>
  <c r="K285" i="30247"/>
  <c r="K202" i="30247"/>
  <c r="L216" i="30247"/>
  <c r="L217" i="30247" s="1"/>
  <c r="K274" i="30247"/>
  <c r="K251" i="30247"/>
  <c r="N279" i="30247"/>
  <c r="K212" i="30247"/>
  <c r="L271" i="30247"/>
  <c r="K204" i="30247"/>
  <c r="L212" i="30247"/>
  <c r="L250" i="30247"/>
  <c r="L210" i="30247"/>
  <c r="L277" i="30247"/>
  <c r="L198" i="30247"/>
  <c r="L196" i="30247"/>
  <c r="L213" i="30247"/>
  <c r="L214" i="30247" s="1"/>
  <c r="L261" i="30247" s="1"/>
  <c r="N285" i="30247"/>
  <c r="K210" i="30247"/>
  <c r="K203" i="30247"/>
  <c r="K268" i="30247"/>
  <c r="K188" i="30247"/>
  <c r="K207" i="30247"/>
  <c r="K211" i="30247"/>
  <c r="K259" i="30247"/>
  <c r="K282" i="30247"/>
  <c r="K263" i="30247"/>
  <c r="K208" i="30247"/>
  <c r="L201" i="30247"/>
  <c r="N197" i="30247"/>
  <c r="K199" i="30247"/>
  <c r="L267" i="30247"/>
  <c r="N275" i="30247"/>
  <c r="K198" i="30247"/>
  <c r="L208" i="30247"/>
  <c r="L206" i="30247"/>
  <c r="L204" i="30247"/>
  <c r="L236" i="30247" s="1"/>
  <c r="J199" i="30247"/>
  <c r="N202" i="30247"/>
  <c r="N282" i="30247"/>
  <c r="N251" i="30247"/>
  <c r="L281" i="30247"/>
  <c r="L202" i="30247"/>
  <c r="M199" i="30247"/>
  <c r="N206" i="30247"/>
  <c r="N286" i="30247"/>
  <c r="N201" i="30247"/>
  <c r="N188" i="30247"/>
  <c r="L278" i="30247"/>
  <c r="L274" i="30247"/>
  <c r="L268" i="30247"/>
  <c r="L263" i="30247"/>
  <c r="L255" i="30247"/>
  <c r="L282" i="30247"/>
  <c r="L251" i="30247"/>
  <c r="L286" i="30247"/>
  <c r="L284" i="30247"/>
  <c r="L280" i="30247"/>
  <c r="L276" i="30247"/>
  <c r="L270" i="30247"/>
  <c r="L266" i="30247"/>
  <c r="L257" i="30247"/>
  <c r="L253" i="30247"/>
  <c r="L254" i="30247" s="1"/>
  <c r="L259" i="30247"/>
  <c r="L207" i="30247"/>
  <c r="L275" i="30247"/>
  <c r="L269" i="30247"/>
  <c r="L252" i="30247"/>
  <c r="L203" i="30247"/>
  <c r="L199" i="30247"/>
  <c r="L188" i="30247"/>
  <c r="L283" i="30247"/>
  <c r="L279" i="30247"/>
  <c r="L265" i="30247"/>
  <c r="L211" i="30247"/>
  <c r="L256" i="30247"/>
  <c r="L205" i="30247"/>
  <c r="L248" i="30247" s="1"/>
  <c r="M202" i="30247"/>
  <c r="N252" i="30247"/>
  <c r="N271" i="30247"/>
  <c r="N256" i="30247"/>
  <c r="N207" i="30247"/>
  <c r="N216" i="30247"/>
  <c r="N217" i="30247" s="1"/>
  <c r="N212" i="30247"/>
  <c r="N284" i="30247"/>
  <c r="N266" i="30247"/>
  <c r="N208" i="30247"/>
  <c r="N277" i="30247"/>
  <c r="N265" i="30247"/>
  <c r="N211" i="30247"/>
  <c r="N274" i="30247"/>
  <c r="L197" i="30247"/>
  <c r="M188" i="30247"/>
  <c r="N198" i="30247"/>
  <c r="N281" i="30247"/>
  <c r="N269" i="30247"/>
  <c r="N278" i="30247"/>
  <c r="L285" i="30247"/>
  <c r="N253" i="30247"/>
  <c r="N254" i="30247" s="1"/>
  <c r="N210" i="30247"/>
  <c r="N255" i="30247"/>
  <c r="N276" i="30247"/>
  <c r="M196" i="30247"/>
  <c r="M212" i="30247"/>
  <c r="M205" i="30247"/>
  <c r="M248" i="30247" s="1"/>
  <c r="M216" i="30247"/>
  <c r="M217" i="30247" s="1"/>
  <c r="M213" i="30247"/>
  <c r="M214" i="30247" s="1"/>
  <c r="N250" i="30247"/>
  <c r="N205" i="30247"/>
  <c r="N248" i="30247" s="1"/>
  <c r="N199" i="30247"/>
  <c r="N259" i="30247"/>
  <c r="N196" i="30247"/>
  <c r="N200" i="30247"/>
  <c r="N257" i="30247"/>
  <c r="M275" i="30247"/>
  <c r="M198" i="30247"/>
  <c r="N267" i="30247"/>
  <c r="N213" i="30247"/>
  <c r="N214" i="30247" s="1"/>
  <c r="N203" i="30247"/>
  <c r="N263" i="30247"/>
  <c r="F218" i="30247"/>
  <c r="F258" i="30247"/>
  <c r="D250" i="30247"/>
  <c r="D198" i="30247"/>
  <c r="F193" i="30247"/>
  <c r="D276" i="30247"/>
  <c r="D202" i="30247"/>
  <c r="C198" i="30247"/>
  <c r="E196" i="30247"/>
  <c r="C253" i="30247"/>
  <c r="C254" i="30247" s="1"/>
  <c r="C255" i="30247"/>
  <c r="G208" i="30247"/>
  <c r="D271" i="30247"/>
  <c r="C212" i="30247"/>
  <c r="B265" i="30247"/>
  <c r="G274" i="30247"/>
  <c r="D204" i="30247"/>
  <c r="D242" i="30247" s="1"/>
  <c r="B206" i="30247"/>
  <c r="G281" i="30247"/>
  <c r="G202" i="30247"/>
  <c r="C266" i="30247"/>
  <c r="C267" i="30247"/>
  <c r="C268" i="30247"/>
  <c r="C275" i="30247"/>
  <c r="C270" i="30247"/>
  <c r="C202" i="30247"/>
  <c r="B213" i="30247"/>
  <c r="B214" i="30247" s="1"/>
  <c r="B261" i="30247" s="1"/>
  <c r="B283" i="30247"/>
  <c r="B279" i="30247"/>
  <c r="B278" i="30247"/>
  <c r="B277" i="30247"/>
  <c r="B270" i="30247"/>
  <c r="B212" i="30247"/>
  <c r="B274" i="30247"/>
  <c r="B267" i="30247"/>
  <c r="B196" i="30247"/>
  <c r="B203" i="30247"/>
  <c r="B280" i="30247"/>
  <c r="B199" i="30247"/>
  <c r="B200" i="30247"/>
  <c r="B255" i="30247"/>
  <c r="B284" i="30247"/>
  <c r="B198" i="30247"/>
  <c r="B208" i="30247"/>
  <c r="B268" i="30247"/>
  <c r="B271" i="30247"/>
  <c r="G285" i="30247"/>
  <c r="G278" i="30247"/>
  <c r="D205" i="30247"/>
  <c r="D248" i="30247" s="1"/>
  <c r="G216" i="30247"/>
  <c r="G217" i="30247" s="1"/>
  <c r="G282" i="30247"/>
  <c r="D267" i="30247"/>
  <c r="D200" i="30247"/>
  <c r="C271" i="30247"/>
  <c r="C276" i="30247"/>
  <c r="G256" i="30247"/>
  <c r="G207" i="30247"/>
  <c r="G286" i="30247"/>
  <c r="D279" i="30247"/>
  <c r="D252" i="30247"/>
  <c r="D253" i="30247"/>
  <c r="D254" i="30247" s="1"/>
  <c r="G197" i="30247"/>
  <c r="C252" i="30247"/>
  <c r="C285" i="30247"/>
  <c r="B256" i="30247"/>
  <c r="B211" i="30247"/>
  <c r="B205" i="30247"/>
  <c r="B248" i="30247" s="1"/>
  <c r="G280" i="30247"/>
  <c r="E286" i="30247"/>
  <c r="G250" i="30247"/>
  <c r="G279" i="30247"/>
  <c r="C216" i="30247"/>
  <c r="C217" i="30247" s="1"/>
  <c r="D197" i="30247"/>
  <c r="G284" i="30247"/>
  <c r="C265" i="30247"/>
  <c r="C197" i="30247"/>
  <c r="G270" i="30247"/>
  <c r="G271" i="30247"/>
  <c r="G200" i="30247"/>
  <c r="G251" i="30247"/>
  <c r="D277" i="30247"/>
  <c r="D275" i="30247"/>
  <c r="D212" i="30247"/>
  <c r="D280" i="30247"/>
  <c r="D213" i="30247"/>
  <c r="D214" i="30247" s="1"/>
  <c r="C286" i="30247"/>
  <c r="G266" i="30247"/>
  <c r="C269" i="30247"/>
  <c r="C201" i="30247"/>
  <c r="B281" i="30247"/>
  <c r="B269" i="30247"/>
  <c r="B263" i="30247"/>
  <c r="B253" i="30247"/>
  <c r="B254" i="30247" s="1"/>
  <c r="G201" i="30247"/>
  <c r="G277" i="30247"/>
  <c r="G204" i="30247"/>
  <c r="G236" i="30247" s="1"/>
  <c r="G263" i="30247"/>
  <c r="G212" i="30247"/>
  <c r="G276" i="30247"/>
  <c r="G199" i="30247"/>
  <c r="D210" i="30247"/>
  <c r="D256" i="30247"/>
  <c r="C206" i="30247"/>
  <c r="G253" i="30247"/>
  <c r="G254" i="30247" s="1"/>
  <c r="D257" i="30247"/>
  <c r="C281" i="30247"/>
  <c r="C250" i="30247"/>
  <c r="B252" i="30247"/>
  <c r="B207" i="30247"/>
  <c r="B201" i="30247"/>
  <c r="B285" i="30247"/>
  <c r="E276" i="30247"/>
  <c r="G252" i="30247"/>
  <c r="G265" i="30247"/>
  <c r="G211" i="30247"/>
  <c r="E205" i="30247"/>
  <c r="E248" i="30247" s="1"/>
  <c r="E207" i="30247"/>
  <c r="E281" i="30247"/>
  <c r="E200" i="30247"/>
  <c r="E213" i="30247"/>
  <c r="E214" i="30247" s="1"/>
  <c r="E188" i="30247"/>
  <c r="E279" i="30247"/>
  <c r="E199" i="30247"/>
  <c r="E206" i="30247"/>
  <c r="D282" i="30247"/>
  <c r="D286" i="30247"/>
  <c r="D274" i="30247"/>
  <c r="D268" i="30247"/>
  <c r="D278" i="30247"/>
  <c r="D263" i="30247"/>
  <c r="D211" i="30247"/>
  <c r="D207" i="30247"/>
  <c r="D251" i="30247"/>
  <c r="D188" i="30247"/>
  <c r="D255" i="30247"/>
  <c r="D259" i="30247"/>
  <c r="D203" i="30247"/>
  <c r="D199" i="30247"/>
  <c r="D269" i="30247"/>
  <c r="F261" i="30247"/>
  <c r="F262" i="30247" s="1"/>
  <c r="D196" i="30247"/>
  <c r="D270" i="30247"/>
  <c r="C259" i="30247"/>
  <c r="C211" i="30247"/>
  <c r="C204" i="30247"/>
  <c r="C200" i="30247"/>
  <c r="C199" i="30247"/>
  <c r="C251" i="30247"/>
  <c r="C188" i="30247"/>
  <c r="C274" i="30247"/>
  <c r="C203" i="30247"/>
  <c r="C196" i="30247"/>
  <c r="C208" i="30247"/>
  <c r="C207" i="30247"/>
  <c r="C282" i="30247"/>
  <c r="C263" i="30247"/>
  <c r="C213" i="30247"/>
  <c r="C214" i="30247" s="1"/>
  <c r="E204" i="30247"/>
  <c r="B251" i="30247"/>
  <c r="B286" i="30247"/>
  <c r="E256" i="30247"/>
  <c r="E257" i="30247"/>
  <c r="E211" i="30247"/>
  <c r="E268" i="30247"/>
  <c r="E250" i="30247"/>
  <c r="G275" i="30247"/>
  <c r="G188" i="30247"/>
  <c r="G259" i="30247"/>
  <c r="E275" i="30247"/>
  <c r="F249" i="30247"/>
  <c r="E277" i="30247"/>
  <c r="E208" i="30247"/>
  <c r="E280" i="30247"/>
  <c r="E198" i="30247"/>
  <c r="E197" i="30247"/>
  <c r="E266" i="30247"/>
  <c r="E251" i="30247"/>
  <c r="E274" i="30247"/>
  <c r="E267" i="30247"/>
  <c r="D281" i="30247"/>
  <c r="D206" i="30247"/>
  <c r="D283" i="30247"/>
  <c r="D265" i="30247"/>
  <c r="D208" i="30247"/>
  <c r="D284" i="30247"/>
  <c r="D266" i="30247"/>
  <c r="C256" i="30247"/>
  <c r="C210" i="30247"/>
  <c r="C257" i="30247"/>
  <c r="B202" i="30247"/>
  <c r="B210" i="30247"/>
  <c r="B216" i="30247"/>
  <c r="B217" i="30247" s="1"/>
  <c r="B188" i="30247"/>
  <c r="B259" i="30247"/>
  <c r="B197" i="30247"/>
  <c r="B276" i="30247"/>
  <c r="E216" i="30247"/>
  <c r="E217" i="30247" s="1"/>
  <c r="E270" i="30247"/>
  <c r="E282" i="30247"/>
  <c r="E278" i="30247"/>
  <c r="E271" i="30247"/>
  <c r="E212" i="30247"/>
  <c r="G196" i="30247"/>
  <c r="G203" i="30247"/>
  <c r="E252" i="30247"/>
  <c r="E284" i="30247"/>
  <c r="E202" i="30247"/>
  <c r="E285" i="30247"/>
  <c r="E259" i="30247"/>
  <c r="E255" i="30247"/>
  <c r="E269" i="30247"/>
  <c r="D216" i="30247"/>
  <c r="D217" i="30247" s="1"/>
  <c r="C278" i="30247"/>
  <c r="E201" i="30247"/>
  <c r="C277" i="30247"/>
  <c r="C283" i="30247"/>
  <c r="C205" i="30247"/>
  <c r="C248" i="30247" s="1"/>
  <c r="C284" i="30247"/>
  <c r="B204" i="30247"/>
  <c r="B275" i="30247"/>
  <c r="B282" i="30247"/>
  <c r="B257" i="30247"/>
  <c r="E265" i="30247"/>
  <c r="D285" i="30247"/>
  <c r="E253" i="30247"/>
  <c r="E254" i="30247" s="1"/>
  <c r="E203" i="30247"/>
  <c r="E263" i="30247"/>
  <c r="E210" i="30247"/>
  <c r="B250" i="30247"/>
  <c r="G205" i="30247"/>
  <c r="G248" i="30247" s="1"/>
  <c r="G198" i="30247"/>
  <c r="G257" i="30247"/>
  <c r="G210" i="30247"/>
  <c r="G213" i="30247"/>
  <c r="G214" i="30247" s="1"/>
  <c r="G206" i="30247"/>
  <c r="G267" i="30247"/>
  <c r="G269" i="30247"/>
  <c r="G283" i="30247"/>
  <c r="G255" i="30247"/>
  <c r="F260" i="30247"/>
  <c r="DP171" i="30248"/>
  <c r="DM171" i="30248"/>
  <c r="DL171" i="30248"/>
  <c r="DH171" i="30248"/>
  <c r="DG171" i="30248"/>
  <c r="DE171" i="30248"/>
  <c r="DD171" i="30248"/>
  <c r="DB171" i="30248"/>
  <c r="CY171" i="30248"/>
  <c r="CX171" i="30248"/>
  <c r="CV171" i="30248"/>
  <c r="CU171" i="30248"/>
  <c r="CT171" i="30248"/>
  <c r="CO171" i="30248"/>
  <c r="CN171" i="30248"/>
  <c r="CM171" i="30248"/>
  <c r="CL171" i="30248"/>
  <c r="AQ171" i="30248"/>
  <c r="AP171" i="30248"/>
  <c r="AO171" i="30248"/>
  <c r="AN171" i="30248"/>
  <c r="AM171" i="30248"/>
  <c r="AL171" i="30248"/>
  <c r="CR171" i="30248" s="1"/>
  <c r="CS171" i="30248" s="1"/>
  <c r="AK171" i="30248"/>
  <c r="CQ171" i="30248" s="1"/>
  <c r="AJ171" i="30248"/>
  <c r="AI171" i="30248"/>
  <c r="AH171" i="30248"/>
  <c r="AG171" i="30248"/>
  <c r="AF171" i="30248"/>
  <c r="CK171" i="30248" s="1"/>
  <c r="D171" i="30248"/>
  <c r="E171" i="30248" s="1"/>
  <c r="DM170" i="30248"/>
  <c r="DL170" i="30248"/>
  <c r="DH170" i="30248"/>
  <c r="DG170" i="30248"/>
  <c r="DE170" i="30248"/>
  <c r="DD170" i="30248"/>
  <c r="DB170" i="30248"/>
  <c r="CY170" i="30248"/>
  <c r="CX170" i="30248"/>
  <c r="CV170" i="30248"/>
  <c r="CU170" i="30248"/>
  <c r="CT170" i="30248"/>
  <c r="CR170" i="30248"/>
  <c r="CS170" i="30248" s="1"/>
  <c r="CL170" i="30248"/>
  <c r="CK170" i="30248"/>
  <c r="AQ170" i="30248"/>
  <c r="AP170" i="30248"/>
  <c r="DP170" i="30248" s="1"/>
  <c r="AO170" i="30248"/>
  <c r="AN170" i="30248"/>
  <c r="AM170" i="30248"/>
  <c r="AL170" i="30248"/>
  <c r="AK170" i="30248"/>
  <c r="CP170" i="30248" s="1"/>
  <c r="AJ170" i="30248"/>
  <c r="CO170" i="30248" s="1"/>
  <c r="AI170" i="30248"/>
  <c r="CN170" i="30248" s="1"/>
  <c r="AH170" i="30248"/>
  <c r="CM170" i="30248" s="1"/>
  <c r="AG170" i="30248"/>
  <c r="AF170" i="30248"/>
  <c r="D170" i="30248"/>
  <c r="E170" i="30248" s="1"/>
  <c r="DP169" i="30248"/>
  <c r="DM169" i="30248"/>
  <c r="DL169" i="30248"/>
  <c r="DH169" i="30248"/>
  <c r="DG169" i="30248"/>
  <c r="DE169" i="30248"/>
  <c r="DD169" i="30248"/>
  <c r="DB169" i="30248"/>
  <c r="CY169" i="30248"/>
  <c r="CX169" i="30248"/>
  <c r="CV169" i="30248"/>
  <c r="CU169" i="30248"/>
  <c r="CT169" i="30248"/>
  <c r="CR169" i="30248"/>
  <c r="CS169" i="30248" s="1"/>
  <c r="CQ169" i="30248"/>
  <c r="CP169" i="30248"/>
  <c r="CO169" i="30248"/>
  <c r="CN169" i="30248"/>
  <c r="CM169" i="30248"/>
  <c r="CL169" i="30248"/>
  <c r="CK169" i="30248"/>
  <c r="D169" i="30248"/>
  <c r="E169" i="30248" s="1"/>
  <c r="CK167" i="30248"/>
  <c r="CL167" i="30248"/>
  <c r="CM167" i="30248"/>
  <c r="CN167" i="30248"/>
  <c r="CO167" i="30248"/>
  <c r="CP167" i="30248"/>
  <c r="CQ167" i="30248"/>
  <c r="CR167" i="30248"/>
  <c r="CS167" i="30248" s="1"/>
  <c r="CT167" i="30248"/>
  <c r="CU167" i="30248"/>
  <c r="CV167" i="30248"/>
  <c r="CX167" i="30248"/>
  <c r="CY167" i="30248"/>
  <c r="CK168" i="30248"/>
  <c r="CL168" i="30248"/>
  <c r="CM168" i="30248"/>
  <c r="CN168" i="30248"/>
  <c r="CO168" i="30248"/>
  <c r="CP168" i="30248"/>
  <c r="CQ168" i="30248"/>
  <c r="CR168" i="30248"/>
  <c r="CS168" i="30248"/>
  <c r="CT168" i="30248"/>
  <c r="CU168" i="30248"/>
  <c r="CV168" i="30248"/>
  <c r="CX168" i="30248"/>
  <c r="CY168" i="30248"/>
  <c r="J224" i="30267" l="1"/>
  <c r="J221" i="30267" s="1"/>
  <c r="AD224" i="30267"/>
  <c r="AD221" i="30267" s="1"/>
  <c r="L224" i="30267"/>
  <c r="L221" i="30267" s="1"/>
  <c r="BD224" i="30267"/>
  <c r="BD221" i="30267" s="1"/>
  <c r="X224" i="30267"/>
  <c r="X221" i="30267" s="1"/>
  <c r="AW224" i="30267"/>
  <c r="AW221" i="30267" s="1"/>
  <c r="AE224" i="30267"/>
  <c r="AE221" i="30267" s="1"/>
  <c r="U224" i="30267"/>
  <c r="U221" i="30267" s="1"/>
  <c r="AB224" i="30267"/>
  <c r="AB221" i="30267" s="1"/>
  <c r="AO224" i="30267"/>
  <c r="AO221" i="30267" s="1"/>
  <c r="BI224" i="30267"/>
  <c r="BI221" i="30267" s="1"/>
  <c r="M224" i="30267"/>
  <c r="M221" i="30267" s="1"/>
  <c r="P224" i="30267"/>
  <c r="P221" i="30267" s="1"/>
  <c r="AV224" i="30267"/>
  <c r="AV221" i="30267" s="1"/>
  <c r="BG224" i="30267"/>
  <c r="BG221" i="30267" s="1"/>
  <c r="AH224" i="30267"/>
  <c r="AH221" i="30267" s="1"/>
  <c r="AY224" i="30267"/>
  <c r="AY221" i="30267" s="1"/>
  <c r="BC224" i="30267"/>
  <c r="BC221" i="30267" s="1"/>
  <c r="BF224" i="30267"/>
  <c r="BF221" i="30267" s="1"/>
  <c r="AA224" i="30267"/>
  <c r="AA221" i="30267" s="1"/>
  <c r="T224" i="30267"/>
  <c r="T221" i="30267" s="1"/>
  <c r="Z224" i="30267"/>
  <c r="Z221" i="30267" s="1"/>
  <c r="AN224" i="30267"/>
  <c r="AN221" i="30267" s="1"/>
  <c r="AZ224" i="30267"/>
  <c r="AZ221" i="30267" s="1"/>
  <c r="AL224" i="30267"/>
  <c r="AL221" i="30267" s="1"/>
  <c r="S224" i="30267"/>
  <c r="S221" i="30267" s="1"/>
  <c r="AS224" i="30267"/>
  <c r="AS221" i="30267" s="1"/>
  <c r="AX221" i="30267" s="1"/>
  <c r="AX223" i="30267" s="1"/>
  <c r="AG224" i="30267"/>
  <c r="AG221" i="30267" s="1"/>
  <c r="BB224" i="30267"/>
  <c r="BB221" i="30267" s="1"/>
  <c r="AK100" i="30268"/>
  <c r="AR100" i="30268"/>
  <c r="P100" i="30268"/>
  <c r="AY100" i="30268"/>
  <c r="W100" i="30268"/>
  <c r="BF100" i="30268"/>
  <c r="AD100" i="30268"/>
  <c r="BB100" i="30268"/>
  <c r="Z100" i="30268"/>
  <c r="BI100" i="30268"/>
  <c r="AG100" i="30268"/>
  <c r="AN100" i="30268"/>
  <c r="L100" i="30268"/>
  <c r="AU100" i="30268"/>
  <c r="S100" i="30268"/>
  <c r="AW100" i="30268"/>
  <c r="U100" i="30268"/>
  <c r="BD100" i="30268"/>
  <c r="AB100" i="30268"/>
  <c r="BK100" i="30268"/>
  <c r="AI100" i="30268"/>
  <c r="AP100" i="30268"/>
  <c r="N100" i="30268"/>
  <c r="BA100" i="30268"/>
  <c r="Y100" i="30268"/>
  <c r="BH100" i="30268"/>
  <c r="AF100" i="30268"/>
  <c r="AM100" i="30268"/>
  <c r="K100" i="30268"/>
  <c r="AT100" i="30268"/>
  <c r="R100" i="30268"/>
  <c r="BG100" i="30268"/>
  <c r="AE100" i="30268"/>
  <c r="AL100" i="30268"/>
  <c r="J100" i="30268"/>
  <c r="AS100" i="30268"/>
  <c r="Q100" i="30268"/>
  <c r="AZ100" i="30268"/>
  <c r="X100" i="30268"/>
  <c r="M223" i="30247"/>
  <c r="L223" i="30247"/>
  <c r="E225" i="30247"/>
  <c r="E223" i="30247"/>
  <c r="J223" i="30247"/>
  <c r="C225" i="30247"/>
  <c r="C223" i="30247"/>
  <c r="N225" i="30247"/>
  <c r="N223" i="30247"/>
  <c r="D225" i="30247"/>
  <c r="D223" i="30247"/>
  <c r="B223" i="30247"/>
  <c r="G225" i="30247"/>
  <c r="G223" i="30247"/>
  <c r="K225" i="30247"/>
  <c r="K223" i="30247"/>
  <c r="AH224" i="30247"/>
  <c r="AH221" i="30247" s="1"/>
  <c r="AA224" i="30247"/>
  <c r="AA221" i="30247" s="1"/>
  <c r="T224" i="30247"/>
  <c r="T221" i="30247" s="1"/>
  <c r="BC224" i="30247"/>
  <c r="BC221" i="30247" s="1"/>
  <c r="AV224" i="30247"/>
  <c r="AV221" i="30247" s="1"/>
  <c r="BJ224" i="30247"/>
  <c r="BJ221" i="30247" s="1"/>
  <c r="AO224" i="30247"/>
  <c r="AO221" i="30247" s="1"/>
  <c r="M225" i="30247"/>
  <c r="M224" i="30247" s="1"/>
  <c r="M221" i="30247" s="1"/>
  <c r="B225" i="30247"/>
  <c r="L193" i="30247"/>
  <c r="L225" i="30247"/>
  <c r="J191" i="30247"/>
  <c r="J225" i="30247"/>
  <c r="J260" i="30247"/>
  <c r="BH246" i="30270"/>
  <c r="BH6" i="30270" s="1"/>
  <c r="BH7" i="30270" s="1"/>
  <c r="BH211" i="30270" s="1"/>
  <c r="AV246" i="30270"/>
  <c r="AV6" i="30270" s="1"/>
  <c r="AV7" i="30270" s="1"/>
  <c r="AV284" i="30270" s="1"/>
  <c r="W246" i="30270"/>
  <c r="W6" i="30270" s="1"/>
  <c r="BF246" i="30270"/>
  <c r="BF6" i="30270" s="1"/>
  <c r="AF246" i="30270"/>
  <c r="AF6" i="30270" s="1"/>
  <c r="AF7" i="30270" s="1"/>
  <c r="AF216" i="30270" s="1"/>
  <c r="AF217" i="30270" s="1"/>
  <c r="AO246" i="30270"/>
  <c r="AO6" i="30270" s="1"/>
  <c r="AO7" i="30270" s="1"/>
  <c r="AO269" i="30270" s="1"/>
  <c r="Q246" i="30270"/>
  <c r="Q6" i="30270" s="1"/>
  <c r="Q7" i="30270" s="1"/>
  <c r="AO246" i="30268"/>
  <c r="AO6" i="30268" s="1"/>
  <c r="AO7" i="30268" s="1"/>
  <c r="AR246" i="30270"/>
  <c r="AR6" i="30270" s="1"/>
  <c r="AR7" i="30270" s="1"/>
  <c r="C235" i="30270"/>
  <c r="C209" i="30270"/>
  <c r="C242" i="30270"/>
  <c r="C236" i="30270"/>
  <c r="C215" i="30270"/>
  <c r="C247" i="30270"/>
  <c r="BA246" i="30270"/>
  <c r="BA6" i="30270" s="1"/>
  <c r="L246" i="30270"/>
  <c r="L6" i="30270" s="1"/>
  <c r="AH246" i="30270"/>
  <c r="AH6" i="30270" s="1"/>
  <c r="AL246" i="30270"/>
  <c r="AL6" i="30270" s="1"/>
  <c r="AL7" i="30270" s="1"/>
  <c r="AY246" i="30270"/>
  <c r="AY6" i="30270" s="1"/>
  <c r="BD246" i="30270"/>
  <c r="BD6" i="30270" s="1"/>
  <c r="BD7" i="30270" s="1"/>
  <c r="BD274" i="30270" s="1"/>
  <c r="D235" i="30270"/>
  <c r="D242" i="30270"/>
  <c r="D215" i="30270"/>
  <c r="D209" i="30270"/>
  <c r="D236" i="30270"/>
  <c r="D247" i="30270"/>
  <c r="R246" i="30270"/>
  <c r="R6" i="30270" s="1"/>
  <c r="BB246" i="30270"/>
  <c r="BB6" i="30270" s="1"/>
  <c r="BC246" i="30270"/>
  <c r="BC6" i="30270" s="1"/>
  <c r="BC7" i="30270" s="1"/>
  <c r="BC255" i="30270" s="1"/>
  <c r="BG246" i="30270"/>
  <c r="BG6" i="30270" s="1"/>
  <c r="BG7" i="30270" s="1"/>
  <c r="AW246" i="30270"/>
  <c r="AW6" i="30270" s="1"/>
  <c r="AW7" i="30270" s="1"/>
  <c r="AN246" i="30270"/>
  <c r="AN6" i="30270" s="1"/>
  <c r="U246" i="30270"/>
  <c r="U6" i="30270" s="1"/>
  <c r="U7" i="30270" s="1"/>
  <c r="AT246" i="30270"/>
  <c r="AT6" i="30270" s="1"/>
  <c r="Z246" i="30270"/>
  <c r="Z6" i="30270" s="1"/>
  <c r="AA246" i="30270"/>
  <c r="AA6" i="30270" s="1"/>
  <c r="AE246" i="30270"/>
  <c r="AE6" i="30270" s="1"/>
  <c r="AE7" i="30270" s="1"/>
  <c r="AA246" i="30268"/>
  <c r="AA6" i="30268" s="1"/>
  <c r="AA7" i="30268" s="1"/>
  <c r="AA270" i="30268" s="1"/>
  <c r="I246" i="30270"/>
  <c r="I6" i="30270" s="1"/>
  <c r="AI246" i="30270"/>
  <c r="AI6" i="30270" s="1"/>
  <c r="B236" i="30270"/>
  <c r="B247" i="30270"/>
  <c r="B242" i="30270"/>
  <c r="B235" i="30270"/>
  <c r="B215" i="30270"/>
  <c r="B209" i="30270"/>
  <c r="T246" i="30268"/>
  <c r="T6" i="30268" s="1"/>
  <c r="T7" i="30268" s="1"/>
  <c r="G242" i="30270"/>
  <c r="G209" i="30270"/>
  <c r="G215" i="30270"/>
  <c r="G247" i="30270"/>
  <c r="G235" i="30270"/>
  <c r="G236" i="30270"/>
  <c r="AM246" i="30270"/>
  <c r="AM6" i="30270" s="1"/>
  <c r="AM7" i="30270" s="1"/>
  <c r="AG246" i="30270"/>
  <c r="AG6" i="30270" s="1"/>
  <c r="M246" i="30270"/>
  <c r="M6" i="30270" s="1"/>
  <c r="M7" i="30270" s="1"/>
  <c r="J246" i="30270"/>
  <c r="J6" i="30270" s="1"/>
  <c r="BC246" i="30268"/>
  <c r="BC6" i="30268" s="1"/>
  <c r="BC7" i="30268" s="1"/>
  <c r="BC212" i="30268" s="1"/>
  <c r="AK246" i="30270"/>
  <c r="AK6" i="30270" s="1"/>
  <c r="N246" i="30270"/>
  <c r="N6" i="30270" s="1"/>
  <c r="F242" i="30270"/>
  <c r="F235" i="30270"/>
  <c r="F247" i="30270"/>
  <c r="F215" i="30270"/>
  <c r="F236" i="30270"/>
  <c r="F209" i="30270"/>
  <c r="AU246" i="30270"/>
  <c r="AU6" i="30270" s="1"/>
  <c r="X246" i="30270"/>
  <c r="X6" i="30270" s="1"/>
  <c r="AP246" i="30270"/>
  <c r="AP6" i="30270" s="1"/>
  <c r="K246" i="30270"/>
  <c r="K6" i="30270" s="1"/>
  <c r="K7" i="30270" s="1"/>
  <c r="K283" i="30270" s="1"/>
  <c r="BI246" i="30270"/>
  <c r="BI6" i="30270" s="1"/>
  <c r="BJ246" i="30270"/>
  <c r="BJ6" i="30270" s="1"/>
  <c r="BJ7" i="30270" s="1"/>
  <c r="AZ246" i="30270"/>
  <c r="AZ6" i="30270" s="1"/>
  <c r="AH246" i="30268"/>
  <c r="AH6" i="30268" s="1"/>
  <c r="P246" i="30270"/>
  <c r="P6" i="30270" s="1"/>
  <c r="BK246" i="30270"/>
  <c r="BK6" i="30270" s="1"/>
  <c r="Y246" i="30270"/>
  <c r="Y6" i="30270" s="1"/>
  <c r="Y7" i="30270" s="1"/>
  <c r="Y202" i="30270" s="1"/>
  <c r="S246" i="30270"/>
  <c r="S6" i="30270" s="1"/>
  <c r="S7" i="30270" s="1"/>
  <c r="S275" i="30270" s="1"/>
  <c r="T246" i="30270"/>
  <c r="T6" i="30270" s="1"/>
  <c r="T7" i="30270" s="1"/>
  <c r="AS246" i="30270"/>
  <c r="AS6" i="30270" s="1"/>
  <c r="AV246" i="30268"/>
  <c r="AV6" i="30268" s="1"/>
  <c r="AV7" i="30268" s="1"/>
  <c r="AD246" i="30270"/>
  <c r="AD6" i="30270" s="1"/>
  <c r="AB246" i="30270"/>
  <c r="AB6" i="30270" s="1"/>
  <c r="E242" i="30270"/>
  <c r="E209" i="30270"/>
  <c r="E235" i="30270"/>
  <c r="E247" i="30270"/>
  <c r="E236" i="30270"/>
  <c r="E215" i="30270"/>
  <c r="BG189" i="30268"/>
  <c r="BF189" i="30268"/>
  <c r="BH189" i="30268"/>
  <c r="F236" i="30268"/>
  <c r="F247" i="30268"/>
  <c r="F215" i="30268"/>
  <c r="F235" i="30268"/>
  <c r="F242" i="30268"/>
  <c r="F209" i="30268"/>
  <c r="D215" i="30268"/>
  <c r="D247" i="30268"/>
  <c r="D235" i="30268"/>
  <c r="D242" i="30268"/>
  <c r="D236" i="30268"/>
  <c r="D209" i="30268"/>
  <c r="C247" i="30268"/>
  <c r="C236" i="30268"/>
  <c r="C235" i="30268"/>
  <c r="C209" i="30268"/>
  <c r="C215" i="30268"/>
  <c r="C242" i="30268"/>
  <c r="BK189" i="30268"/>
  <c r="G236" i="30268"/>
  <c r="G242" i="30268"/>
  <c r="G209" i="30268"/>
  <c r="G235" i="30268"/>
  <c r="G215" i="30268"/>
  <c r="G247" i="30268"/>
  <c r="BJ246" i="30268"/>
  <c r="BJ6" i="30268" s="1"/>
  <c r="B215" i="30268"/>
  <c r="B209" i="30268"/>
  <c r="B247" i="30268"/>
  <c r="B236" i="30268"/>
  <c r="B235" i="30268"/>
  <c r="B242" i="30268"/>
  <c r="E247" i="30268"/>
  <c r="E236" i="30268"/>
  <c r="E242" i="30268"/>
  <c r="E235" i="30268"/>
  <c r="E215" i="30268"/>
  <c r="E209" i="30268"/>
  <c r="BI189" i="30268"/>
  <c r="F235" i="30247"/>
  <c r="F209" i="30247"/>
  <c r="F215" i="30247"/>
  <c r="AT236" i="30267"/>
  <c r="AT235" i="30267"/>
  <c r="AT242" i="30267"/>
  <c r="AT209" i="30267"/>
  <c r="AT215" i="30267"/>
  <c r="AT247" i="30267"/>
  <c r="AD236" i="30267"/>
  <c r="AD209" i="30267"/>
  <c r="AD235" i="30267"/>
  <c r="AD242" i="30267"/>
  <c r="AD247" i="30267"/>
  <c r="AD215" i="30267"/>
  <c r="P209" i="30267"/>
  <c r="P236" i="30267"/>
  <c r="P215" i="30267"/>
  <c r="P247" i="30267"/>
  <c r="P235" i="30267"/>
  <c r="P242" i="30267"/>
  <c r="BC209" i="30267"/>
  <c r="BC236" i="30267"/>
  <c r="BC247" i="30267"/>
  <c r="BC235" i="30267"/>
  <c r="BC215" i="30267"/>
  <c r="BC242" i="30267"/>
  <c r="E209" i="30267"/>
  <c r="E247" i="30267"/>
  <c r="E242" i="30267"/>
  <c r="E235" i="30267"/>
  <c r="E215" i="30267"/>
  <c r="E236" i="30267"/>
  <c r="AM242" i="30267"/>
  <c r="AM209" i="30267"/>
  <c r="AM235" i="30267"/>
  <c r="AM247" i="30267"/>
  <c r="AM215" i="30267"/>
  <c r="AM236" i="30267"/>
  <c r="BK235" i="30267"/>
  <c r="BK236" i="30267"/>
  <c r="BK242" i="30267"/>
  <c r="BK209" i="30267"/>
  <c r="BK215" i="30267"/>
  <c r="BK247" i="30267"/>
  <c r="F209" i="30267"/>
  <c r="F215" i="30267"/>
  <c r="F236" i="30267"/>
  <c r="F247" i="30267"/>
  <c r="F242" i="30267"/>
  <c r="F235" i="30267"/>
  <c r="F242" i="30247"/>
  <c r="BF209" i="30267"/>
  <c r="BF215" i="30267"/>
  <c r="BF247" i="30267"/>
  <c r="BF236" i="30267"/>
  <c r="BF235" i="30267"/>
  <c r="BF242" i="30267"/>
  <c r="X242" i="30267"/>
  <c r="X215" i="30267"/>
  <c r="X247" i="30267"/>
  <c r="X209" i="30267"/>
  <c r="X235" i="30267"/>
  <c r="X236" i="30267"/>
  <c r="R242" i="30267"/>
  <c r="R209" i="30267"/>
  <c r="R236" i="30267"/>
  <c r="R215" i="30267"/>
  <c r="R235" i="30267"/>
  <c r="R247" i="30267"/>
  <c r="BG236" i="30267"/>
  <c r="BG235" i="30267"/>
  <c r="BG209" i="30267"/>
  <c r="BG242" i="30267"/>
  <c r="BG215" i="30267"/>
  <c r="BG247" i="30267"/>
  <c r="BB242" i="30267"/>
  <c r="BB236" i="30267"/>
  <c r="BB235" i="30267"/>
  <c r="BB247" i="30267"/>
  <c r="BB209" i="30267"/>
  <c r="BB215" i="30267"/>
  <c r="AB236" i="30267"/>
  <c r="AB209" i="30267"/>
  <c r="AB247" i="30267"/>
  <c r="AB242" i="30267"/>
  <c r="AB235" i="30267"/>
  <c r="AB215" i="30267"/>
  <c r="C242" i="30267"/>
  <c r="C209" i="30267"/>
  <c r="C236" i="30267"/>
  <c r="C215" i="30267"/>
  <c r="C235" i="30267"/>
  <c r="C247" i="30267"/>
  <c r="AR236" i="30267"/>
  <c r="AR215" i="30267"/>
  <c r="AR209" i="30267"/>
  <c r="AR235" i="30267"/>
  <c r="AR242" i="30267"/>
  <c r="AR247" i="30267"/>
  <c r="AI215" i="30267"/>
  <c r="AI235" i="30267"/>
  <c r="AI247" i="30267"/>
  <c r="AI209" i="30267"/>
  <c r="AI236" i="30267"/>
  <c r="AI242" i="30267"/>
  <c r="AN242" i="30267"/>
  <c r="AN209" i="30267"/>
  <c r="AN215" i="30267"/>
  <c r="AN236" i="30267"/>
  <c r="AN235" i="30267"/>
  <c r="AN247" i="30267"/>
  <c r="AV235" i="30267"/>
  <c r="AV236" i="30267"/>
  <c r="AV209" i="30267"/>
  <c r="AV242" i="30267"/>
  <c r="AV215" i="30267"/>
  <c r="AV247" i="30267"/>
  <c r="G209" i="30267"/>
  <c r="G247" i="30267"/>
  <c r="G215" i="30267"/>
  <c r="G242" i="30267"/>
  <c r="G236" i="30267"/>
  <c r="G235" i="30267"/>
  <c r="Q209" i="30267"/>
  <c r="Q215" i="30267"/>
  <c r="Q235" i="30267"/>
  <c r="Q242" i="30267"/>
  <c r="Q236" i="30267"/>
  <c r="Q247" i="30267"/>
  <c r="F247" i="30247"/>
  <c r="AY236" i="30267"/>
  <c r="AY235" i="30267"/>
  <c r="AY215" i="30267"/>
  <c r="AY242" i="30267"/>
  <c r="AY209" i="30267"/>
  <c r="AY247" i="30267"/>
  <c r="AZ236" i="30267"/>
  <c r="AZ235" i="30267"/>
  <c r="AZ209" i="30267"/>
  <c r="AZ247" i="30267"/>
  <c r="AZ242" i="30267"/>
  <c r="AZ215" i="30267"/>
  <c r="AG209" i="30267"/>
  <c r="AG235" i="30267"/>
  <c r="AG247" i="30267"/>
  <c r="AG215" i="30267"/>
  <c r="AG242" i="30267"/>
  <c r="AG236" i="30267"/>
  <c r="J209" i="30267"/>
  <c r="J235" i="30267"/>
  <c r="J247" i="30267"/>
  <c r="J215" i="30267"/>
  <c r="J236" i="30267"/>
  <c r="J242" i="30267"/>
  <c r="K247" i="30267"/>
  <c r="K209" i="30267"/>
  <c r="K235" i="30267"/>
  <c r="K242" i="30267"/>
  <c r="K215" i="30267"/>
  <c r="K236" i="30267"/>
  <c r="AK236" i="30267"/>
  <c r="AK242" i="30267"/>
  <c r="AK235" i="30267"/>
  <c r="AK215" i="30267"/>
  <c r="AK209" i="30267"/>
  <c r="AK247" i="30267"/>
  <c r="Y209" i="30267"/>
  <c r="Y235" i="30267"/>
  <c r="Y215" i="30267"/>
  <c r="Y247" i="30267"/>
  <c r="Y242" i="30267"/>
  <c r="Y236" i="30267"/>
  <c r="AA242" i="30267"/>
  <c r="AA209" i="30267"/>
  <c r="AA236" i="30267"/>
  <c r="AA215" i="30267"/>
  <c r="AA247" i="30267"/>
  <c r="AA235" i="30267"/>
  <c r="W209" i="30267"/>
  <c r="W242" i="30267"/>
  <c r="W235" i="30267"/>
  <c r="W247" i="30267"/>
  <c r="W215" i="30267"/>
  <c r="W236" i="30267"/>
  <c r="AF209" i="30267"/>
  <c r="AF215" i="30267"/>
  <c r="AF247" i="30267"/>
  <c r="AF242" i="30267"/>
  <c r="AF236" i="30267"/>
  <c r="AF235" i="30267"/>
  <c r="BD242" i="30267"/>
  <c r="BD247" i="30267"/>
  <c r="BD236" i="30267"/>
  <c r="BD209" i="30267"/>
  <c r="BD235" i="30267"/>
  <c r="BD215" i="30267"/>
  <c r="AE235" i="30267"/>
  <c r="AE242" i="30267"/>
  <c r="AE209" i="30267"/>
  <c r="AE215" i="30267"/>
  <c r="AE247" i="30267"/>
  <c r="AE236" i="30267"/>
  <c r="N242" i="30267"/>
  <c r="N235" i="30267"/>
  <c r="N247" i="30267"/>
  <c r="N209" i="30267"/>
  <c r="N215" i="30267"/>
  <c r="N236" i="30267"/>
  <c r="Z236" i="30267"/>
  <c r="Z235" i="30267"/>
  <c r="Z247" i="30267"/>
  <c r="Z242" i="30267"/>
  <c r="Z215" i="30267"/>
  <c r="Z209" i="30267"/>
  <c r="L209" i="30267"/>
  <c r="L247" i="30267"/>
  <c r="L215" i="30267"/>
  <c r="L236" i="30267"/>
  <c r="L242" i="30267"/>
  <c r="L235" i="30267"/>
  <c r="BH235" i="30267"/>
  <c r="BH209" i="30267"/>
  <c r="BH247" i="30267"/>
  <c r="BH236" i="30267"/>
  <c r="BH242" i="30267"/>
  <c r="BH215" i="30267"/>
  <c r="T242" i="30267"/>
  <c r="T215" i="30267"/>
  <c r="T236" i="30267"/>
  <c r="T209" i="30267"/>
  <c r="T247" i="30267"/>
  <c r="T235" i="30267"/>
  <c r="U235" i="30267"/>
  <c r="U242" i="30267"/>
  <c r="U215" i="30267"/>
  <c r="U247" i="30267"/>
  <c r="U236" i="30267"/>
  <c r="U209" i="30267"/>
  <c r="AL242" i="30267"/>
  <c r="AL209" i="30267"/>
  <c r="AL235" i="30267"/>
  <c r="AL236" i="30267"/>
  <c r="AL247" i="30267"/>
  <c r="AL215" i="30267"/>
  <c r="BA235" i="30267"/>
  <c r="BA215" i="30267"/>
  <c r="BA247" i="30267"/>
  <c r="BA209" i="30267"/>
  <c r="BA242" i="30267"/>
  <c r="BA236" i="30267"/>
  <c r="B209" i="30267"/>
  <c r="B242" i="30267"/>
  <c r="B215" i="30267"/>
  <c r="B235" i="30267"/>
  <c r="B236" i="30267"/>
  <c r="B247" i="30267"/>
  <c r="M242" i="30267"/>
  <c r="M235" i="30267"/>
  <c r="M236" i="30267"/>
  <c r="M209" i="30267"/>
  <c r="M215" i="30267"/>
  <c r="M247" i="30267"/>
  <c r="S235" i="30267"/>
  <c r="S209" i="30267"/>
  <c r="S242" i="30267"/>
  <c r="S247" i="30267"/>
  <c r="S215" i="30267"/>
  <c r="S236" i="30267"/>
  <c r="I209" i="30267"/>
  <c r="I235" i="30267"/>
  <c r="I247" i="30267"/>
  <c r="I215" i="30267"/>
  <c r="I236" i="30267"/>
  <c r="I242" i="30267"/>
  <c r="AW235" i="30267"/>
  <c r="AW247" i="30267"/>
  <c r="AW242" i="30267"/>
  <c r="AW215" i="30267"/>
  <c r="AW236" i="30267"/>
  <c r="AW209" i="30267"/>
  <c r="BI235" i="30267"/>
  <c r="BI247" i="30267"/>
  <c r="BI215" i="30267"/>
  <c r="BI242" i="30267"/>
  <c r="BI209" i="30267"/>
  <c r="BI236" i="30267"/>
  <c r="AP215" i="30267"/>
  <c r="AP247" i="30267"/>
  <c r="AP209" i="30267"/>
  <c r="AP236" i="30267"/>
  <c r="AP235" i="30267"/>
  <c r="AP242" i="30267"/>
  <c r="AO215" i="30267"/>
  <c r="AO209" i="30267"/>
  <c r="AO242" i="30267"/>
  <c r="AO236" i="30267"/>
  <c r="AO235" i="30267"/>
  <c r="AO247" i="30267"/>
  <c r="AS235" i="30267"/>
  <c r="AS209" i="30267"/>
  <c r="AS242" i="30267"/>
  <c r="AS236" i="30267"/>
  <c r="AS215" i="30267"/>
  <c r="AS247" i="30267"/>
  <c r="D236" i="30267"/>
  <c r="D242" i="30267"/>
  <c r="D209" i="30267"/>
  <c r="D235" i="30267"/>
  <c r="D215" i="30267"/>
  <c r="D247" i="30267"/>
  <c r="BJ242" i="30267"/>
  <c r="BJ215" i="30267"/>
  <c r="BJ236" i="30267"/>
  <c r="BJ247" i="30267"/>
  <c r="BJ235" i="30267"/>
  <c r="BJ209" i="30267"/>
  <c r="AU235" i="30267"/>
  <c r="AU242" i="30267"/>
  <c r="AU209" i="30267"/>
  <c r="AU236" i="30267"/>
  <c r="AU215" i="30267"/>
  <c r="AU247" i="30267"/>
  <c r="AH235" i="30267"/>
  <c r="AH209" i="30267"/>
  <c r="AH242" i="30267"/>
  <c r="AH215" i="30267"/>
  <c r="AH236" i="30267"/>
  <c r="AH247" i="30267"/>
  <c r="J262" i="30247"/>
  <c r="J249" i="30247"/>
  <c r="J258" i="30247"/>
  <c r="J236" i="30247"/>
  <c r="J209" i="30247"/>
  <c r="J215" i="30247"/>
  <c r="J247" i="30247"/>
  <c r="J218" i="30247"/>
  <c r="J242" i="30247"/>
  <c r="J193" i="30247"/>
  <c r="Z236" i="30247"/>
  <c r="Z242" i="30247"/>
  <c r="Z247" i="30247"/>
  <c r="Z235" i="30247"/>
  <c r="Z209" i="30247"/>
  <c r="Z215" i="30247"/>
  <c r="R236" i="30247"/>
  <c r="R247" i="30247"/>
  <c r="R209" i="30247"/>
  <c r="R242" i="30247"/>
  <c r="R235" i="30247"/>
  <c r="R215" i="30247"/>
  <c r="W235" i="30247"/>
  <c r="W242" i="30247"/>
  <c r="W215" i="30247"/>
  <c r="W209" i="30247"/>
  <c r="W236" i="30247"/>
  <c r="W247" i="30247"/>
  <c r="AM236" i="30247"/>
  <c r="AM235" i="30247"/>
  <c r="AM242" i="30247"/>
  <c r="AM209" i="30247"/>
  <c r="AM247" i="30247"/>
  <c r="AM215" i="30247"/>
  <c r="AU236" i="30247"/>
  <c r="AU247" i="30247"/>
  <c r="AU215" i="30247"/>
  <c r="AU209" i="30247"/>
  <c r="AU242" i="30247"/>
  <c r="AU235" i="30247"/>
  <c r="BH242" i="30247"/>
  <c r="BH236" i="30247"/>
  <c r="BH247" i="30247"/>
  <c r="BH209" i="30247"/>
  <c r="BH235" i="30247"/>
  <c r="BH215" i="30247"/>
  <c r="AN242" i="30247"/>
  <c r="AN209" i="30247"/>
  <c r="AN235" i="30247"/>
  <c r="AN236" i="30247"/>
  <c r="AN215" i="30247"/>
  <c r="AN247" i="30247"/>
  <c r="AL242" i="30247"/>
  <c r="AL215" i="30247"/>
  <c r="AL209" i="30247"/>
  <c r="AL235" i="30247"/>
  <c r="AL247" i="30247"/>
  <c r="AL236" i="30247"/>
  <c r="X247" i="30247"/>
  <c r="X209" i="30247"/>
  <c r="X236" i="30247"/>
  <c r="X242" i="30247"/>
  <c r="X215" i="30247"/>
  <c r="X235" i="30247"/>
  <c r="BB209" i="30247"/>
  <c r="BB242" i="30247"/>
  <c r="BB235" i="30247"/>
  <c r="BB236" i="30247"/>
  <c r="BB215" i="30247"/>
  <c r="BB247" i="30247"/>
  <c r="BK235" i="30247"/>
  <c r="BK247" i="30247"/>
  <c r="BK242" i="30247"/>
  <c r="BK236" i="30247"/>
  <c r="BK215" i="30247"/>
  <c r="BK209" i="30247"/>
  <c r="BI209" i="30247"/>
  <c r="BI236" i="30247"/>
  <c r="BI235" i="30247"/>
  <c r="BI247" i="30247"/>
  <c r="BI215" i="30247"/>
  <c r="BI242" i="30247"/>
  <c r="AG215" i="30247"/>
  <c r="AG236" i="30247"/>
  <c r="AG247" i="30247"/>
  <c r="AG209" i="30247"/>
  <c r="AG242" i="30247"/>
  <c r="AG235" i="30247"/>
  <c r="AD236" i="30247"/>
  <c r="AD242" i="30247"/>
  <c r="AD247" i="30247"/>
  <c r="AD215" i="30247"/>
  <c r="AD235" i="30247"/>
  <c r="AD209" i="30247"/>
  <c r="AK247" i="30247"/>
  <c r="AK209" i="30247"/>
  <c r="AK235" i="30247"/>
  <c r="AK236" i="30247"/>
  <c r="AK215" i="30247"/>
  <c r="AK242" i="30247"/>
  <c r="AO242" i="30247"/>
  <c r="AO235" i="30247"/>
  <c r="AO236" i="30247"/>
  <c r="AO247" i="30247"/>
  <c r="AO209" i="30247"/>
  <c r="AO215" i="30247"/>
  <c r="BF236" i="30247"/>
  <c r="BF215" i="30247"/>
  <c r="BF209" i="30247"/>
  <c r="BF242" i="30247"/>
  <c r="BF235" i="30247"/>
  <c r="BF247" i="30247"/>
  <c r="AA209" i="30247"/>
  <c r="AA242" i="30247"/>
  <c r="AA235" i="30247"/>
  <c r="AA236" i="30247"/>
  <c r="AA247" i="30247"/>
  <c r="AA215" i="30247"/>
  <c r="AT247" i="30247"/>
  <c r="AT235" i="30247"/>
  <c r="AT215" i="30247"/>
  <c r="AT209" i="30247"/>
  <c r="AT236" i="30247"/>
  <c r="AT242" i="30247"/>
  <c r="AY209" i="30247"/>
  <c r="AY236" i="30247"/>
  <c r="AY215" i="30247"/>
  <c r="AY242" i="30247"/>
  <c r="AY235" i="30247"/>
  <c r="AY247" i="30247"/>
  <c r="Q215" i="30247"/>
  <c r="Q247" i="30247"/>
  <c r="Q209" i="30247"/>
  <c r="Q236" i="30247"/>
  <c r="Q235" i="30247"/>
  <c r="Q242" i="30247"/>
  <c r="BC215" i="30247"/>
  <c r="BC236" i="30247"/>
  <c r="BC235" i="30247"/>
  <c r="BC209" i="30247"/>
  <c r="BC242" i="30247"/>
  <c r="BC247" i="30247"/>
  <c r="U236" i="30247"/>
  <c r="U242" i="30247"/>
  <c r="U215" i="30247"/>
  <c r="U235" i="30247"/>
  <c r="U209" i="30247"/>
  <c r="U247" i="30247"/>
  <c r="AV236" i="30247"/>
  <c r="AV242" i="30247"/>
  <c r="AV235" i="30247"/>
  <c r="AV209" i="30247"/>
  <c r="AV215" i="30247"/>
  <c r="AV247" i="30247"/>
  <c r="AW235" i="30247"/>
  <c r="AW209" i="30247"/>
  <c r="AW236" i="30247"/>
  <c r="AW242" i="30247"/>
  <c r="AW247" i="30247"/>
  <c r="AW215" i="30247"/>
  <c r="Y247" i="30247"/>
  <c r="Y209" i="30247"/>
  <c r="Y242" i="30247"/>
  <c r="Y235" i="30247"/>
  <c r="Y215" i="30247"/>
  <c r="Y236" i="30247"/>
  <c r="AS209" i="30247"/>
  <c r="AS242" i="30247"/>
  <c r="AS235" i="30247"/>
  <c r="AS215" i="30247"/>
  <c r="AS247" i="30247"/>
  <c r="AS236" i="30247"/>
  <c r="AI242" i="30247"/>
  <c r="AI235" i="30247"/>
  <c r="AI236" i="30247"/>
  <c r="AI247" i="30247"/>
  <c r="AI209" i="30247"/>
  <c r="AI215" i="30247"/>
  <c r="AF235" i="30247"/>
  <c r="AF247" i="30247"/>
  <c r="AF236" i="30247"/>
  <c r="AF215" i="30247"/>
  <c r="AF242" i="30247"/>
  <c r="AF209" i="30247"/>
  <c r="T235" i="30247"/>
  <c r="T247" i="30247"/>
  <c r="T209" i="30247"/>
  <c r="T215" i="30247"/>
  <c r="T236" i="30247"/>
  <c r="T242" i="30247"/>
  <c r="AB242" i="30247"/>
  <c r="AB215" i="30247"/>
  <c r="AB209" i="30247"/>
  <c r="AB247" i="30247"/>
  <c r="AB236" i="30247"/>
  <c r="AB235" i="30247"/>
  <c r="BD242" i="30247"/>
  <c r="BD235" i="30247"/>
  <c r="BD209" i="30247"/>
  <c r="BD215" i="30247"/>
  <c r="BD247" i="30247"/>
  <c r="BD236" i="30247"/>
  <c r="AR235" i="30247"/>
  <c r="AR247" i="30247"/>
  <c r="AR215" i="30247"/>
  <c r="AR242" i="30247"/>
  <c r="AR209" i="30247"/>
  <c r="AR236" i="30247"/>
  <c r="BG209" i="30247"/>
  <c r="BG236" i="30247"/>
  <c r="BG215" i="30247"/>
  <c r="BG247" i="30247"/>
  <c r="BG235" i="30247"/>
  <c r="BG242" i="30247"/>
  <c r="BJ235" i="30247"/>
  <c r="BJ215" i="30247"/>
  <c r="BJ247" i="30247"/>
  <c r="BJ242" i="30247"/>
  <c r="BJ236" i="30247"/>
  <c r="BJ209" i="30247"/>
  <c r="AE209" i="30247"/>
  <c r="AE242" i="30247"/>
  <c r="AE215" i="30247"/>
  <c r="AE236" i="30247"/>
  <c r="AE247" i="30247"/>
  <c r="AE235" i="30247"/>
  <c r="BA235" i="30247"/>
  <c r="BA242" i="30247"/>
  <c r="BA247" i="30247"/>
  <c r="BA209" i="30247"/>
  <c r="BA215" i="30247"/>
  <c r="BA236" i="30247"/>
  <c r="AZ236" i="30247"/>
  <c r="AZ209" i="30247"/>
  <c r="AZ247" i="30247"/>
  <c r="AZ235" i="30247"/>
  <c r="AZ242" i="30247"/>
  <c r="AZ215" i="30247"/>
  <c r="AP247" i="30247"/>
  <c r="AP215" i="30247"/>
  <c r="AP242" i="30247"/>
  <c r="AP209" i="30247"/>
  <c r="AP235" i="30247"/>
  <c r="AP236" i="30247"/>
  <c r="AH236" i="30247"/>
  <c r="AH215" i="30247"/>
  <c r="AH235" i="30247"/>
  <c r="AH247" i="30247"/>
  <c r="AH242" i="30247"/>
  <c r="AH209" i="30247"/>
  <c r="S235" i="30247"/>
  <c r="S247" i="30247"/>
  <c r="S242" i="30247"/>
  <c r="S215" i="30247"/>
  <c r="S236" i="30247"/>
  <c r="S209" i="30247"/>
  <c r="P209" i="30247"/>
  <c r="P236" i="30247"/>
  <c r="P235" i="30247"/>
  <c r="P242" i="30247"/>
  <c r="P247" i="30247"/>
  <c r="P215" i="30247"/>
  <c r="D215" i="30247"/>
  <c r="M193" i="30247"/>
  <c r="M191" i="30247"/>
  <c r="G191" i="30247"/>
  <c r="B193" i="30247"/>
  <c r="N242" i="30247"/>
  <c r="N235" i="30247"/>
  <c r="N209" i="30247"/>
  <c r="M258" i="30247"/>
  <c r="M242" i="30247"/>
  <c r="M236" i="30247"/>
  <c r="M209" i="30247"/>
  <c r="M247" i="30247"/>
  <c r="M249" i="30247"/>
  <c r="K262" i="30247"/>
  <c r="L262" i="30247"/>
  <c r="K215" i="30247"/>
  <c r="K258" i="30247"/>
  <c r="K260" i="30247"/>
  <c r="L235" i="30247"/>
  <c r="K218" i="30247"/>
  <c r="N218" i="30247"/>
  <c r="L260" i="30247"/>
  <c r="L215" i="30247"/>
  <c r="L218" i="30247"/>
  <c r="K236" i="30247"/>
  <c r="K235" i="30247"/>
  <c r="K209" i="30247"/>
  <c r="K242" i="30247"/>
  <c r="M260" i="30247"/>
  <c r="L209" i="30247"/>
  <c r="L242" i="30247"/>
  <c r="L191" i="30247"/>
  <c r="K193" i="30247"/>
  <c r="K191" i="30247"/>
  <c r="K249" i="30247"/>
  <c r="K247" i="30247"/>
  <c r="N247" i="30247"/>
  <c r="N249" i="30247"/>
  <c r="N260" i="30247"/>
  <c r="L249" i="30247"/>
  <c r="L247" i="30247"/>
  <c r="L258" i="30247"/>
  <c r="M218" i="30247"/>
  <c r="N215" i="30247"/>
  <c r="N261" i="30247"/>
  <c r="N262" i="30247" s="1"/>
  <c r="N193" i="30247"/>
  <c r="N191" i="30247"/>
  <c r="N258" i="30247"/>
  <c r="M261" i="30247"/>
  <c r="M262" i="30247" s="1"/>
  <c r="M215" i="30247"/>
  <c r="D261" i="30247"/>
  <c r="D262" i="30247" s="1"/>
  <c r="D235" i="30247"/>
  <c r="C218" i="30247"/>
  <c r="D260" i="30247"/>
  <c r="E260" i="30247"/>
  <c r="D236" i="30247"/>
  <c r="D209" i="30247"/>
  <c r="G193" i="30247"/>
  <c r="G218" i="30247"/>
  <c r="G235" i="30247"/>
  <c r="B260" i="30247"/>
  <c r="B258" i="30247"/>
  <c r="B218" i="30247"/>
  <c r="B249" i="30247"/>
  <c r="B247" i="30247"/>
  <c r="B191" i="30247"/>
  <c r="D218" i="30247"/>
  <c r="C260" i="30247"/>
  <c r="G209" i="30247"/>
  <c r="C258" i="30247"/>
  <c r="G242" i="30247"/>
  <c r="D258" i="30247"/>
  <c r="B215" i="30247"/>
  <c r="D191" i="30247"/>
  <c r="D193" i="30247"/>
  <c r="E218" i="30247"/>
  <c r="G260" i="30247"/>
  <c r="D249" i="30247"/>
  <c r="D247" i="30247"/>
  <c r="E209" i="30247"/>
  <c r="E242" i="30247"/>
  <c r="E236" i="30247"/>
  <c r="E235" i="30247"/>
  <c r="C249" i="30247"/>
  <c r="C247" i="30247"/>
  <c r="G258" i="30247"/>
  <c r="E258" i="30247"/>
  <c r="E193" i="30247"/>
  <c r="E191" i="30247"/>
  <c r="C261" i="30247"/>
  <c r="C262" i="30247" s="1"/>
  <c r="C215" i="30247"/>
  <c r="C193" i="30247"/>
  <c r="C191" i="30247"/>
  <c r="B262" i="30247"/>
  <c r="E215" i="30247"/>
  <c r="E261" i="30247"/>
  <c r="E262" i="30247" s="1"/>
  <c r="G215" i="30247"/>
  <c r="G261" i="30247"/>
  <c r="G262" i="30247" s="1"/>
  <c r="E249" i="30247"/>
  <c r="E247" i="30247"/>
  <c r="B209" i="30247"/>
  <c r="B235" i="30247"/>
  <c r="B242" i="30247"/>
  <c r="B236" i="30247"/>
  <c r="G247" i="30247"/>
  <c r="G249" i="30247"/>
  <c r="C209" i="30247"/>
  <c r="C236" i="30247"/>
  <c r="C242" i="30247"/>
  <c r="C235" i="30247"/>
  <c r="CQ170" i="30248"/>
  <c r="CP171" i="30248"/>
  <c r="DG166" i="30248"/>
  <c r="DG165" i="30248"/>
  <c r="DG164" i="30248"/>
  <c r="O221" i="30267" l="1"/>
  <c r="O223" i="30267" s="1"/>
  <c r="AC221" i="30267"/>
  <c r="AC223" i="30267" s="1"/>
  <c r="AQ221" i="30267"/>
  <c r="AQ223" i="30267" s="1"/>
  <c r="BL221" i="30267"/>
  <c r="BL223" i="30267" s="1"/>
  <c r="AJ221" i="30267"/>
  <c r="AJ223" i="30267" s="1"/>
  <c r="BL225" i="30267"/>
  <c r="V221" i="30267"/>
  <c r="V223" i="30267" s="1"/>
  <c r="BE221" i="30267"/>
  <c r="BE223" i="30267" s="1"/>
  <c r="N224" i="30247"/>
  <c r="N221" i="30247" s="1"/>
  <c r="L224" i="30247"/>
  <c r="L221" i="30247" s="1"/>
  <c r="K224" i="30247"/>
  <c r="K221" i="30247" s="1"/>
  <c r="AM224" i="30247"/>
  <c r="AM221" i="30247" s="1"/>
  <c r="R224" i="30247"/>
  <c r="R221" i="30247" s="1"/>
  <c r="BA224" i="30247"/>
  <c r="BA221" i="30247" s="1"/>
  <c r="AT224" i="30247"/>
  <c r="AT221" i="30247" s="1"/>
  <c r="BH224" i="30247"/>
  <c r="BH221" i="30247" s="1"/>
  <c r="Y224" i="30247"/>
  <c r="Y221" i="30247" s="1"/>
  <c r="AF224" i="30247"/>
  <c r="AF221" i="30247" s="1"/>
  <c r="J224" i="30247"/>
  <c r="J221" i="30247" s="1"/>
  <c r="BD224" i="30247"/>
  <c r="BD221" i="30247" s="1"/>
  <c r="AW224" i="30247"/>
  <c r="AW221" i="30247" s="1"/>
  <c r="AI224" i="30247"/>
  <c r="AI221" i="30247" s="1"/>
  <c r="BK224" i="30247"/>
  <c r="BK221" i="30247" s="1"/>
  <c r="AB224" i="30247"/>
  <c r="AB221" i="30247" s="1"/>
  <c r="AP224" i="30247"/>
  <c r="AP221" i="30247" s="1"/>
  <c r="U224" i="30247"/>
  <c r="U221" i="30247" s="1"/>
  <c r="AL224" i="30247"/>
  <c r="AL221" i="30247" s="1"/>
  <c r="X224" i="30247"/>
  <c r="X221" i="30247" s="1"/>
  <c r="Q224" i="30247"/>
  <c r="Q221" i="30247" s="1"/>
  <c r="AS224" i="30247"/>
  <c r="AS221" i="30247" s="1"/>
  <c r="AE224" i="30247"/>
  <c r="AE221" i="30247" s="1"/>
  <c r="BG224" i="30247"/>
  <c r="BG221" i="30247" s="1"/>
  <c r="AZ224" i="30247"/>
  <c r="AZ221" i="30247" s="1"/>
  <c r="AY224" i="30247"/>
  <c r="AY221" i="30247" s="1"/>
  <c r="W224" i="30247"/>
  <c r="W221" i="30247" s="1"/>
  <c r="AK224" i="30247"/>
  <c r="AK221" i="30247" s="1"/>
  <c r="P224" i="30247"/>
  <c r="P221" i="30247" s="1"/>
  <c r="AD224" i="30247"/>
  <c r="AD221" i="30247" s="1"/>
  <c r="AR224" i="30247"/>
  <c r="AR221" i="30247" s="1"/>
  <c r="BF224" i="30247"/>
  <c r="BF221" i="30247" s="1"/>
  <c r="AG224" i="30247"/>
  <c r="AG221" i="30247" s="1"/>
  <c r="AN224" i="30247"/>
  <c r="AN221" i="30247" s="1"/>
  <c r="S224" i="30247"/>
  <c r="S221" i="30247" s="1"/>
  <c r="BB224" i="30247"/>
  <c r="BB221" i="30247" s="1"/>
  <c r="Z224" i="30247"/>
  <c r="Z221" i="30247" s="1"/>
  <c r="AU224" i="30247"/>
  <c r="AU221" i="30247" s="1"/>
  <c r="BI224" i="30247"/>
  <c r="BI221" i="30247" s="1"/>
  <c r="BH257" i="30270"/>
  <c r="BH250" i="30270"/>
  <c r="BH275" i="30270"/>
  <c r="BH212" i="30270"/>
  <c r="BH218" i="30270" s="1"/>
  <c r="BH201" i="30270"/>
  <c r="AA213" i="30268"/>
  <c r="AA214" i="30268" s="1"/>
  <c r="AA261" i="30268" s="1"/>
  <c r="BH200" i="30270"/>
  <c r="AA205" i="30268"/>
  <c r="AA248" i="30268" s="1"/>
  <c r="BH213" i="30270"/>
  <c r="BH214" i="30270" s="1"/>
  <c r="BH261" i="30270" s="1"/>
  <c r="AA210" i="30268"/>
  <c r="BH251" i="30270"/>
  <c r="BH267" i="30270"/>
  <c r="BH269" i="30270"/>
  <c r="BJ203" i="30270"/>
  <c r="BJ200" i="30270"/>
  <c r="BC274" i="30270"/>
  <c r="AA199" i="30268"/>
  <c r="BC283" i="30270"/>
  <c r="BH208" i="30270"/>
  <c r="BH263" i="30270"/>
  <c r="BC281" i="30270"/>
  <c r="BC197" i="30270"/>
  <c r="Y280" i="30270"/>
  <c r="BC200" i="30270"/>
  <c r="BH259" i="30270"/>
  <c r="BH280" i="30270"/>
  <c r="BJ205" i="30270"/>
  <c r="BJ248" i="30270" s="1"/>
  <c r="BC286" i="30270"/>
  <c r="BC276" i="30270"/>
  <c r="BH206" i="30270"/>
  <c r="BC270" i="30270"/>
  <c r="BC251" i="30270"/>
  <c r="BC252" i="30270"/>
  <c r="AW216" i="30270"/>
  <c r="AW217" i="30270" s="1"/>
  <c r="AW282" i="30270"/>
  <c r="AW281" i="30270"/>
  <c r="BJ197" i="30270"/>
  <c r="AA250" i="30268"/>
  <c r="AA281" i="30268"/>
  <c r="BC198" i="30270"/>
  <c r="BC271" i="30270"/>
  <c r="BC207" i="30270"/>
  <c r="BH204" i="30270"/>
  <c r="BH209" i="30270" s="1"/>
  <c r="BJ216" i="30270"/>
  <c r="BJ217" i="30270" s="1"/>
  <c r="BJ267" i="30270"/>
  <c r="Y212" i="30270"/>
  <c r="BJ285" i="30270"/>
  <c r="AA278" i="30268"/>
  <c r="AW210" i="30270"/>
  <c r="BC208" i="30270"/>
  <c r="BC278" i="30270"/>
  <c r="BJ252" i="30270"/>
  <c r="AA275" i="30268"/>
  <c r="BC257" i="30270"/>
  <c r="BC213" i="30270"/>
  <c r="BC214" i="30270" s="1"/>
  <c r="BC261" i="30270" s="1"/>
  <c r="AO255" i="30270"/>
  <c r="BH216" i="30270"/>
  <c r="BH217" i="30270" s="1"/>
  <c r="BJ253" i="30270"/>
  <c r="BJ254" i="30270" s="1"/>
  <c r="BJ270" i="30270"/>
  <c r="AI7" i="30270"/>
  <c r="AI257" i="30270" s="1"/>
  <c r="AA216" i="30268"/>
  <c r="AA217" i="30268" s="1"/>
  <c r="AW268" i="30270"/>
  <c r="BC206" i="30270"/>
  <c r="BC205" i="30270"/>
  <c r="BC248" i="30270" s="1"/>
  <c r="AO271" i="30268"/>
  <c r="AO251" i="30268"/>
  <c r="AO269" i="30268"/>
  <c r="AO286" i="30268"/>
  <c r="AO203" i="30268"/>
  <c r="AO259" i="30268"/>
  <c r="AO256" i="30268"/>
  <c r="AO199" i="30268"/>
  <c r="AO267" i="30268"/>
  <c r="AO200" i="30268"/>
  <c r="AO252" i="30268"/>
  <c r="AO278" i="30268"/>
  <c r="AO284" i="30268"/>
  <c r="AO197" i="30268"/>
  <c r="AO257" i="30268"/>
  <c r="AO208" i="30268"/>
  <c r="AO275" i="30268"/>
  <c r="AO283" i="30268"/>
  <c r="AO202" i="30268"/>
  <c r="AO250" i="30268"/>
  <c r="BG269" i="30270"/>
  <c r="BG267" i="30270"/>
  <c r="BG206" i="30270"/>
  <c r="BG211" i="30270"/>
  <c r="BG196" i="30270"/>
  <c r="BG202" i="30270"/>
  <c r="AL253" i="30270"/>
  <c r="AL254" i="30270" s="1"/>
  <c r="AL269" i="30270"/>
  <c r="AV267" i="30268"/>
  <c r="AV256" i="30268"/>
  <c r="AV205" i="30268"/>
  <c r="AV248" i="30268" s="1"/>
  <c r="AV212" i="30268"/>
  <c r="AV210" i="30268"/>
  <c r="AV286" i="30268"/>
  <c r="AV252" i="30268"/>
  <c r="AV203" i="30268"/>
  <c r="AV275" i="30268"/>
  <c r="AV198" i="30268"/>
  <c r="AV207" i="30268"/>
  <c r="AV284" i="30268"/>
  <c r="AV250" i="30268"/>
  <c r="AV285" i="30268"/>
  <c r="AV274" i="30268"/>
  <c r="AV208" i="30268"/>
  <c r="AV270" i="30268"/>
  <c r="AV276" i="30268"/>
  <c r="AV265" i="30268"/>
  <c r="AV269" i="30268"/>
  <c r="AV271" i="30268"/>
  <c r="AV197" i="30268"/>
  <c r="AV280" i="30268"/>
  <c r="S280" i="30270"/>
  <c r="K269" i="30270"/>
  <c r="BC265" i="30268"/>
  <c r="AL270" i="30270"/>
  <c r="AF270" i="30270"/>
  <c r="AV253" i="30268"/>
  <c r="AV254" i="30268" s="1"/>
  <c r="AV200" i="30268"/>
  <c r="AV206" i="30268"/>
  <c r="AV266" i="30268"/>
  <c r="AV201" i="30268"/>
  <c r="BJ281" i="30270"/>
  <c r="BJ212" i="30270"/>
  <c r="BJ286" i="30270"/>
  <c r="BC282" i="30268"/>
  <c r="AA282" i="30268"/>
  <c r="BG283" i="30270"/>
  <c r="AO255" i="30268"/>
  <c r="AO277" i="30268"/>
  <c r="AO210" i="30268"/>
  <c r="AO201" i="30268"/>
  <c r="BH197" i="30270"/>
  <c r="BC210" i="30268"/>
  <c r="AF208" i="30270"/>
  <c r="BJ274" i="30270"/>
  <c r="BC207" i="30268"/>
  <c r="AF277" i="30270"/>
  <c r="AV257" i="30268"/>
  <c r="AV216" i="30268"/>
  <c r="AV217" i="30268" s="1"/>
  <c r="AV259" i="30268"/>
  <c r="Y279" i="30270"/>
  <c r="BJ199" i="30270"/>
  <c r="BJ250" i="30270"/>
  <c r="BJ207" i="30270"/>
  <c r="BC274" i="30268"/>
  <c r="BC279" i="30268"/>
  <c r="AA251" i="30268"/>
  <c r="AA277" i="30268"/>
  <c r="AW206" i="30270"/>
  <c r="AW267" i="30270"/>
  <c r="AO213" i="30268"/>
  <c r="AO214" i="30268" s="1"/>
  <c r="AO206" i="30268"/>
  <c r="AO274" i="30268"/>
  <c r="AF266" i="30270"/>
  <c r="BC275" i="30268"/>
  <c r="BJ259" i="30270"/>
  <c r="BD280" i="30270"/>
  <c r="Y286" i="30270"/>
  <c r="BC271" i="30268"/>
  <c r="BC284" i="30268"/>
  <c r="AW286" i="30270"/>
  <c r="BG210" i="30270"/>
  <c r="AO211" i="30268"/>
  <c r="AF197" i="30270"/>
  <c r="AL259" i="30270"/>
  <c r="Y199" i="30270"/>
  <c r="BJ211" i="30270"/>
  <c r="BC200" i="30268"/>
  <c r="AV268" i="30268"/>
  <c r="BJ256" i="30270"/>
  <c r="BJ277" i="30270"/>
  <c r="AV213" i="30268"/>
  <c r="AV214" i="30268" s="1"/>
  <c r="AV261" i="30268" s="1"/>
  <c r="AV196" i="30268"/>
  <c r="AV211" i="30268"/>
  <c r="AV202" i="30268"/>
  <c r="BJ204" i="30270"/>
  <c r="BJ213" i="30270"/>
  <c r="BJ214" i="30270" s="1"/>
  <c r="BJ261" i="30270" s="1"/>
  <c r="BC267" i="30268"/>
  <c r="BC277" i="30268"/>
  <c r="AA211" i="30268"/>
  <c r="AA283" i="30268"/>
  <c r="AW257" i="30270"/>
  <c r="BG200" i="30270"/>
  <c r="AL200" i="30270"/>
  <c r="AO204" i="30268"/>
  <c r="AO253" i="30268"/>
  <c r="AO254" i="30268" s="1"/>
  <c r="AO280" i="30268"/>
  <c r="AO198" i="30268"/>
  <c r="AO270" i="30268"/>
  <c r="AF202" i="30270"/>
  <c r="BG256" i="30270"/>
  <c r="BG263" i="30270"/>
  <c r="BG282" i="30270"/>
  <c r="BG208" i="30270"/>
  <c r="BG255" i="30270"/>
  <c r="BH276" i="30270"/>
  <c r="BG271" i="30270"/>
  <c r="BG281" i="30270"/>
  <c r="BJ202" i="30270"/>
  <c r="BG280" i="30270"/>
  <c r="BG276" i="30270"/>
  <c r="BG253" i="30270"/>
  <c r="BG254" i="30270" s="1"/>
  <c r="BG212" i="30270"/>
  <c r="BH203" i="30270"/>
  <c r="BG198" i="30270"/>
  <c r="BG266" i="30270"/>
  <c r="BG285" i="30270"/>
  <c r="BJ265" i="30270"/>
  <c r="BG284" i="30270"/>
  <c r="BG277" i="30270"/>
  <c r="BG279" i="30270"/>
  <c r="BH207" i="30270"/>
  <c r="BG213" i="30270"/>
  <c r="BG214" i="30270" s="1"/>
  <c r="BG261" i="30270" s="1"/>
  <c r="BG205" i="30270"/>
  <c r="BG248" i="30270" s="1"/>
  <c r="BG286" i="30270"/>
  <c r="BG252" i="30270"/>
  <c r="BG203" i="30270"/>
  <c r="BC269" i="30270"/>
  <c r="AW202" i="30270"/>
  <c r="AW204" i="30270"/>
  <c r="AW209" i="30270" s="1"/>
  <c r="AW211" i="30270"/>
  <c r="AV278" i="30270"/>
  <c r="AV274" i="30270"/>
  <c r="AW256" i="30270"/>
  <c r="AV268" i="30270"/>
  <c r="AW277" i="30270"/>
  <c r="AW212" i="30270"/>
  <c r="AV205" i="30270"/>
  <c r="AV248" i="30270" s="1"/>
  <c r="AV265" i="30270"/>
  <c r="AV250" i="30270"/>
  <c r="AV253" i="30270"/>
  <c r="AV254" i="30270" s="1"/>
  <c r="AV256" i="30270"/>
  <c r="AV207" i="30270"/>
  <c r="AW252" i="30270"/>
  <c r="AW265" i="30270"/>
  <c r="AV255" i="30270"/>
  <c r="AM216" i="30270"/>
  <c r="AM217" i="30270" s="1"/>
  <c r="AM276" i="30270"/>
  <c r="AM252" i="30270"/>
  <c r="AM199" i="30270"/>
  <c r="AM206" i="30270"/>
  <c r="AM213" i="30270"/>
  <c r="AM214" i="30270" s="1"/>
  <c r="AM261" i="30270" s="1"/>
  <c r="AM277" i="30270"/>
  <c r="AM251" i="30270"/>
  <c r="AM283" i="30270"/>
  <c r="AM212" i="30270"/>
  <c r="AM205" i="30270"/>
  <c r="AM248" i="30270" s="1"/>
  <c r="AM196" i="30270"/>
  <c r="AM279" i="30270"/>
  <c r="AM210" i="30270"/>
  <c r="AR257" i="30270"/>
  <c r="AR213" i="30270"/>
  <c r="AR214" i="30270" s="1"/>
  <c r="AR261" i="30270" s="1"/>
  <c r="AR274" i="30270"/>
  <c r="AR267" i="30270"/>
  <c r="AR268" i="30270"/>
  <c r="AR199" i="30270"/>
  <c r="AR255" i="30270"/>
  <c r="AL276" i="30270"/>
  <c r="AM275" i="30270"/>
  <c r="AL203" i="30270"/>
  <c r="AR271" i="30270"/>
  <c r="AL271" i="30270"/>
  <c r="AR266" i="30270"/>
  <c r="AE284" i="30270"/>
  <c r="AE201" i="30270"/>
  <c r="AE285" i="30270"/>
  <c r="AE208" i="30270"/>
  <c r="AE271" i="30270"/>
  <c r="AE213" i="30270"/>
  <c r="AE214" i="30270" s="1"/>
  <c r="AE261" i="30270" s="1"/>
  <c r="AE200" i="30270"/>
  <c r="AE197" i="30270"/>
  <c r="AE265" i="30270"/>
  <c r="AE277" i="30270"/>
  <c r="AE263" i="30270"/>
  <c r="AE199" i="30270"/>
  <c r="AE268" i="30270"/>
  <c r="AE269" i="30270"/>
  <c r="AE276" i="30270"/>
  <c r="AE282" i="30270"/>
  <c r="AE279" i="30270"/>
  <c r="AE212" i="30270"/>
  <c r="AE281" i="30270"/>
  <c r="AE203" i="30270"/>
  <c r="AE196" i="30270"/>
  <c r="AE283" i="30270"/>
  <c r="AE274" i="30270"/>
  <c r="AE204" i="30270"/>
  <c r="AE209" i="30270" s="1"/>
  <c r="AE253" i="30270"/>
  <c r="AE254" i="30270" s="1"/>
  <c r="AE266" i="30270"/>
  <c r="AE259" i="30270"/>
  <c r="AE252" i="30270"/>
  <c r="AE267" i="30270"/>
  <c r="AF267" i="30270"/>
  <c r="AF200" i="30270"/>
  <c r="AE280" i="30270"/>
  <c r="AF259" i="30270"/>
  <c r="AF271" i="30270"/>
  <c r="AF201" i="30270"/>
  <c r="AF207" i="30270"/>
  <c r="AF278" i="30270"/>
  <c r="AF275" i="30270"/>
  <c r="AF274" i="30270"/>
  <c r="AF211" i="30270"/>
  <c r="AE270" i="30270"/>
  <c r="AF269" i="30270"/>
  <c r="AF250" i="30270"/>
  <c r="AF279" i="30270"/>
  <c r="AF268" i="30270"/>
  <c r="AE278" i="30270"/>
  <c r="AF210" i="30270"/>
  <c r="AF257" i="30270"/>
  <c r="AA7" i="30270"/>
  <c r="AA268" i="30270" s="1"/>
  <c r="AD7" i="30270"/>
  <c r="AD200" i="30270" s="1"/>
  <c r="Y277" i="30270"/>
  <c r="X7" i="30270"/>
  <c r="X211" i="30270" s="1"/>
  <c r="Y283" i="30270"/>
  <c r="Y204" i="30270"/>
  <c r="Y242" i="30270" s="1"/>
  <c r="Y196" i="30270"/>
  <c r="Y257" i="30270"/>
  <c r="Y281" i="30270"/>
  <c r="T271" i="30270"/>
  <c r="T274" i="30270"/>
  <c r="T284" i="30270"/>
  <c r="T255" i="30270"/>
  <c r="T205" i="30270"/>
  <c r="T248" i="30270" s="1"/>
  <c r="T267" i="30270"/>
  <c r="U270" i="30270"/>
  <c r="Q276" i="30270"/>
  <c r="Q271" i="30270"/>
  <c r="Q196" i="30270"/>
  <c r="Q279" i="30270"/>
  <c r="Q203" i="30270"/>
  <c r="Q197" i="30270"/>
  <c r="Q251" i="30270"/>
  <c r="Q270" i="30270"/>
  <c r="Q208" i="30270"/>
  <c r="Q216" i="30270"/>
  <c r="Q217" i="30270" s="1"/>
  <c r="Q265" i="30270"/>
  <c r="Q202" i="30270"/>
  <c r="Q200" i="30270"/>
  <c r="Q284" i="30270"/>
  <c r="Q281" i="30270"/>
  <c r="Q266" i="30270"/>
  <c r="Q256" i="30270"/>
  <c r="Q198" i="30270"/>
  <c r="Q212" i="30270"/>
  <c r="Q253" i="30270"/>
  <c r="Q254" i="30270" s="1"/>
  <c r="Q213" i="30270"/>
  <c r="Q214" i="30270" s="1"/>
  <c r="Q261" i="30270" s="1"/>
  <c r="Q268" i="30270"/>
  <c r="Q280" i="30270"/>
  <c r="Q250" i="30270"/>
  <c r="Q207" i="30270"/>
  <c r="Q201" i="30270"/>
  <c r="Q263" i="30270"/>
  <c r="Q257" i="30270"/>
  <c r="Q267" i="30270"/>
  <c r="Q286" i="30270"/>
  <c r="Q206" i="30270"/>
  <c r="Q204" i="30270"/>
  <c r="Q236" i="30270" s="1"/>
  <c r="Q205" i="30270"/>
  <c r="Q248" i="30270" s="1"/>
  <c r="Q252" i="30270"/>
  <c r="Q211" i="30270"/>
  <c r="Q218" i="30270" s="1"/>
  <c r="Q277" i="30270"/>
  <c r="Q269" i="30270"/>
  <c r="Q278" i="30270"/>
  <c r="Q210" i="30270"/>
  <c r="S199" i="30270"/>
  <c r="U196" i="30270"/>
  <c r="U213" i="30270"/>
  <c r="U214" i="30270" s="1"/>
  <c r="S196" i="30270"/>
  <c r="S267" i="30270"/>
  <c r="U257" i="30270"/>
  <c r="U205" i="30270"/>
  <c r="U248" i="30270" s="1"/>
  <c r="U252" i="30270"/>
  <c r="Q285" i="30270"/>
  <c r="U199" i="30270"/>
  <c r="U204" i="30270"/>
  <c r="U242" i="30270" s="1"/>
  <c r="S197" i="30270"/>
  <c r="U282" i="30270"/>
  <c r="S198" i="30270"/>
  <c r="U263" i="30270"/>
  <c r="U275" i="30270"/>
  <c r="U265" i="30270"/>
  <c r="Q275" i="30270"/>
  <c r="U202" i="30270"/>
  <c r="S268" i="30270"/>
  <c r="U274" i="30270"/>
  <c r="U271" i="30270"/>
  <c r="S204" i="30270"/>
  <c r="S209" i="30270" s="1"/>
  <c r="U279" i="30270"/>
  <c r="U253" i="30270"/>
  <c r="U254" i="30270" s="1"/>
  <c r="U216" i="30270"/>
  <c r="U217" i="30270" s="1"/>
  <c r="Q282" i="30270"/>
  <c r="U201" i="30270"/>
  <c r="S255" i="30270"/>
  <c r="S269" i="30270"/>
  <c r="U211" i="30270"/>
  <c r="S284" i="30270"/>
  <c r="S283" i="30270"/>
  <c r="U283" i="30270"/>
  <c r="U285" i="30270"/>
  <c r="Q274" i="30270"/>
  <c r="K276" i="30270"/>
  <c r="K279" i="30270"/>
  <c r="K207" i="30270"/>
  <c r="K199" i="30270"/>
  <c r="K285" i="30270"/>
  <c r="K253" i="30270"/>
  <c r="K254" i="30270" s="1"/>
  <c r="K284" i="30270"/>
  <c r="K263" i="30270"/>
  <c r="K206" i="30270"/>
  <c r="K255" i="30270"/>
  <c r="K280" i="30270"/>
  <c r="K250" i="30270"/>
  <c r="K205" i="30270"/>
  <c r="K248" i="30270" s="1"/>
  <c r="K268" i="30270"/>
  <c r="K211" i="30270"/>
  <c r="K257" i="30270"/>
  <c r="K271" i="30270"/>
  <c r="K197" i="30270"/>
  <c r="K203" i="30270"/>
  <c r="K212" i="30270"/>
  <c r="K266" i="30270"/>
  <c r="K259" i="30270"/>
  <c r="K274" i="30270"/>
  <c r="K210" i="30270"/>
  <c r="K267" i="30270"/>
  <c r="K202" i="30270"/>
  <c r="K256" i="30270"/>
  <c r="T280" i="30268"/>
  <c r="T203" i="30268"/>
  <c r="T275" i="30268"/>
  <c r="T250" i="30268"/>
  <c r="T276" i="30268"/>
  <c r="T196" i="30268"/>
  <c r="T207" i="30268"/>
  <c r="T271" i="30268"/>
  <c r="T286" i="30268"/>
  <c r="T265" i="30268"/>
  <c r="T251" i="30268"/>
  <c r="T274" i="30268"/>
  <c r="T270" i="30268"/>
  <c r="T269" i="30268"/>
  <c r="T252" i="30268"/>
  <c r="M251" i="30270"/>
  <c r="M280" i="30270"/>
  <c r="M211" i="30270"/>
  <c r="M250" i="30270"/>
  <c r="M210" i="30270"/>
  <c r="M268" i="30270"/>
  <c r="M278" i="30270"/>
  <c r="M281" i="30270"/>
  <c r="M206" i="30270"/>
  <c r="M286" i="30270"/>
  <c r="M270" i="30270"/>
  <c r="M205" i="30270"/>
  <c r="M248" i="30270" s="1"/>
  <c r="M198" i="30270"/>
  <c r="M203" i="30270"/>
  <c r="M196" i="30270"/>
  <c r="M267" i="30270"/>
  <c r="T199" i="30270"/>
  <c r="T188" i="30270"/>
  <c r="BD256" i="30270"/>
  <c r="T250" i="30270"/>
  <c r="T268" i="30270"/>
  <c r="S285" i="30270"/>
  <c r="S274" i="30270"/>
  <c r="Y198" i="30270"/>
  <c r="Y265" i="30270"/>
  <c r="BD213" i="30270"/>
  <c r="BD214" i="30270" s="1"/>
  <c r="AO198" i="30270"/>
  <c r="T282" i="30270"/>
  <c r="T281" i="30270"/>
  <c r="T197" i="30270"/>
  <c r="T210" i="30270"/>
  <c r="T283" i="30270"/>
  <c r="T280" i="30270"/>
  <c r="S211" i="30270"/>
  <c r="S282" i="30270"/>
  <c r="S206" i="30270"/>
  <c r="S266" i="30270"/>
  <c r="S216" i="30270"/>
  <c r="S217" i="30270" s="1"/>
  <c r="S271" i="30270"/>
  <c r="Y278" i="30270"/>
  <c r="Y267" i="30270"/>
  <c r="Y203" i="30270"/>
  <c r="Y268" i="30270"/>
  <c r="Y271" i="30270"/>
  <c r="Y276" i="30270"/>
  <c r="Y188" i="30270"/>
  <c r="W246" i="30268"/>
  <c r="W6" i="30268" s="1"/>
  <c r="AU7" i="30270"/>
  <c r="AU204" i="30270" s="1"/>
  <c r="BC280" i="30268"/>
  <c r="BC206" i="30268"/>
  <c r="BC213" i="30268"/>
  <c r="M255" i="30270"/>
  <c r="M202" i="30270"/>
  <c r="M271" i="30270"/>
  <c r="AM284" i="30270"/>
  <c r="AM257" i="30270"/>
  <c r="AM197" i="30270"/>
  <c r="T281" i="30268"/>
  <c r="T210" i="30268"/>
  <c r="T263" i="30268"/>
  <c r="Z7" i="30270"/>
  <c r="Z286" i="30270" s="1"/>
  <c r="BD203" i="30270"/>
  <c r="AL198" i="30270"/>
  <c r="AL212" i="30270"/>
  <c r="AL279" i="30270"/>
  <c r="AL286" i="30270"/>
  <c r="AL210" i="30270"/>
  <c r="AL263" i="30270"/>
  <c r="AL250" i="30270"/>
  <c r="AL197" i="30270"/>
  <c r="AL268" i="30270"/>
  <c r="AL251" i="30270"/>
  <c r="AL267" i="30270"/>
  <c r="AL284" i="30270"/>
  <c r="AL275" i="30270"/>
  <c r="AO266" i="30270"/>
  <c r="AT246" i="30268"/>
  <c r="AT6" i="30268" s="1"/>
  <c r="T206" i="30270"/>
  <c r="AH7" i="30268"/>
  <c r="AH200" i="30268" s="1"/>
  <c r="AI246" i="30268"/>
  <c r="AI6" i="30268" s="1"/>
  <c r="AI7" i="30268" s="1"/>
  <c r="AG246" i="30268"/>
  <c r="AG6" i="30268" s="1"/>
  <c r="AG7" i="30268" s="1"/>
  <c r="T251" i="30270"/>
  <c r="T212" i="30270"/>
  <c r="S279" i="30270"/>
  <c r="Y284" i="30270"/>
  <c r="Y274" i="30270"/>
  <c r="Y200" i="30270"/>
  <c r="Y253" i="30270"/>
  <c r="Y254" i="30270" s="1"/>
  <c r="BK7" i="30270"/>
  <c r="AO285" i="30270"/>
  <c r="AO281" i="30270"/>
  <c r="AB7" i="30270"/>
  <c r="AB268" i="30270" s="1"/>
  <c r="AV251" i="30268"/>
  <c r="AV263" i="30268"/>
  <c r="AV281" i="30268"/>
  <c r="AV278" i="30268"/>
  <c r="AV255" i="30268"/>
  <c r="T285" i="30270"/>
  <c r="T202" i="30270"/>
  <c r="T286" i="30270"/>
  <c r="T196" i="30270"/>
  <c r="T265" i="30270"/>
  <c r="T266" i="30270"/>
  <c r="S286" i="30270"/>
  <c r="S259" i="30270"/>
  <c r="S202" i="30270"/>
  <c r="S278" i="30270"/>
  <c r="S208" i="30270"/>
  <c r="Y207" i="30270"/>
  <c r="Y282" i="30270"/>
  <c r="Y206" i="30270"/>
  <c r="Y252" i="30270"/>
  <c r="Y263" i="30270"/>
  <c r="Y201" i="30270"/>
  <c r="BJ210" i="30270"/>
  <c r="BJ279" i="30270"/>
  <c r="BJ266" i="30270"/>
  <c r="BJ255" i="30270"/>
  <c r="BJ208" i="30270"/>
  <c r="BC253" i="30268"/>
  <c r="BC254" i="30268" s="1"/>
  <c r="BC211" i="30268"/>
  <c r="BC218" i="30268" s="1"/>
  <c r="BC259" i="30268"/>
  <c r="J7" i="30270"/>
  <c r="J251" i="30270" s="1"/>
  <c r="M266" i="30270"/>
  <c r="M252" i="30270"/>
  <c r="AM286" i="30270"/>
  <c r="AM280" i="30270"/>
  <c r="BA246" i="30268"/>
  <c r="BA6" i="30268" s="1"/>
  <c r="BA7" i="30268" s="1"/>
  <c r="T213" i="30268"/>
  <c r="T214" i="30268" s="1"/>
  <c r="T255" i="30268"/>
  <c r="AA212" i="30268"/>
  <c r="AA280" i="30268"/>
  <c r="AA259" i="30268"/>
  <c r="AA208" i="30268"/>
  <c r="AA252" i="30268"/>
  <c r="AA276" i="30268"/>
  <c r="AA257" i="30268"/>
  <c r="AA269" i="30268"/>
  <c r="AA253" i="30268"/>
  <c r="AA254" i="30268" s="1"/>
  <c r="BD265" i="30270"/>
  <c r="AL213" i="30270"/>
  <c r="AL214" i="30270" s="1"/>
  <c r="AR284" i="30270"/>
  <c r="AO279" i="30270"/>
  <c r="AO263" i="30270"/>
  <c r="BD207" i="30270"/>
  <c r="BD250" i="30270"/>
  <c r="BD199" i="30270"/>
  <c r="BD278" i="30270"/>
  <c r="T207" i="30270"/>
  <c r="T198" i="30270"/>
  <c r="T252" i="30270"/>
  <c r="S205" i="30270"/>
  <c r="S248" i="30270" s="1"/>
  <c r="S188" i="30270"/>
  <c r="Y255" i="30270"/>
  <c r="T278" i="30270"/>
  <c r="T208" i="30270"/>
  <c r="T277" i="30270"/>
  <c r="S277" i="30270"/>
  <c r="S276" i="30270"/>
  <c r="Y256" i="30270"/>
  <c r="Y213" i="30270"/>
  <c r="Y214" i="30270" s="1"/>
  <c r="AD246" i="30268"/>
  <c r="AD6" i="30268" s="1"/>
  <c r="AD7" i="30268" s="1"/>
  <c r="AD205" i="30268" s="1"/>
  <c r="AD248" i="30268" s="1"/>
  <c r="T201" i="30270"/>
  <c r="T259" i="30270"/>
  <c r="T211" i="30270"/>
  <c r="T253" i="30270"/>
  <c r="T254" i="30270" s="1"/>
  <c r="T276" i="30270"/>
  <c r="T270" i="30270"/>
  <c r="S212" i="30270"/>
  <c r="S210" i="30270"/>
  <c r="S263" i="30270"/>
  <c r="S203" i="30270"/>
  <c r="S201" i="30270"/>
  <c r="S207" i="30270"/>
  <c r="Y259" i="30270"/>
  <c r="Y270" i="30270"/>
  <c r="Y208" i="30270"/>
  <c r="Y275" i="30270"/>
  <c r="Y211" i="30270"/>
  <c r="Y269" i="30270"/>
  <c r="BC250" i="30268"/>
  <c r="BC270" i="30268"/>
  <c r="M188" i="30270"/>
  <c r="M207" i="30270"/>
  <c r="M265" i="30270"/>
  <c r="M259" i="30270"/>
  <c r="M208" i="30270"/>
  <c r="M200" i="30270"/>
  <c r="M283" i="30270"/>
  <c r="M216" i="30270"/>
  <c r="M217" i="30270" s="1"/>
  <c r="M257" i="30270"/>
  <c r="M276" i="30270"/>
  <c r="M279" i="30270"/>
  <c r="M197" i="30270"/>
  <c r="M213" i="30270"/>
  <c r="M214" i="30270" s="1"/>
  <c r="M269" i="30270"/>
  <c r="M199" i="30270"/>
  <c r="M285" i="30270"/>
  <c r="M204" i="30270"/>
  <c r="M282" i="30270"/>
  <c r="M201" i="30270"/>
  <c r="M284" i="30270"/>
  <c r="M263" i="30270"/>
  <c r="M253" i="30270"/>
  <c r="M254" i="30270" s="1"/>
  <c r="M256" i="30270"/>
  <c r="M275" i="30270"/>
  <c r="AG7" i="30270"/>
  <c r="AG265" i="30270" s="1"/>
  <c r="AM274" i="30270"/>
  <c r="AM271" i="30270"/>
  <c r="AM198" i="30270"/>
  <c r="AM208" i="30270"/>
  <c r="AM266" i="30270"/>
  <c r="AM259" i="30270"/>
  <c r="AM281" i="30270"/>
  <c r="AM207" i="30270"/>
  <c r="AM250" i="30270"/>
  <c r="AM201" i="30270"/>
  <c r="AM253" i="30270"/>
  <c r="AM254" i="30270" s="1"/>
  <c r="AM269" i="30270"/>
  <c r="AM270" i="30270"/>
  <c r="AM278" i="30270"/>
  <c r="AM203" i="30270"/>
  <c r="AM285" i="30270"/>
  <c r="AM282" i="30270"/>
  <c r="AM200" i="30270"/>
  <c r="AM267" i="30270"/>
  <c r="AM263" i="30270"/>
  <c r="AM211" i="30270"/>
  <c r="AM265" i="30270"/>
  <c r="AM204" i="30270"/>
  <c r="AM255" i="30270"/>
  <c r="R246" i="30268"/>
  <c r="R6" i="30268" s="1"/>
  <c r="R7" i="30268" s="1"/>
  <c r="T188" i="30268"/>
  <c r="T204" i="30268"/>
  <c r="T284" i="30268"/>
  <c r="T266" i="30268"/>
  <c r="T205" i="30268"/>
  <c r="T248" i="30268" s="1"/>
  <c r="T200" i="30268"/>
  <c r="T267" i="30268"/>
  <c r="T256" i="30268"/>
  <c r="T268" i="30268"/>
  <c r="T201" i="30268"/>
  <c r="T206" i="30268"/>
  <c r="T202" i="30268"/>
  <c r="T279" i="30268"/>
  <c r="T197" i="30268"/>
  <c r="T211" i="30268"/>
  <c r="T257" i="30268"/>
  <c r="T259" i="30268"/>
  <c r="T285" i="30268"/>
  <c r="T198" i="30268"/>
  <c r="T216" i="30268"/>
  <c r="T217" i="30268" s="1"/>
  <c r="T278" i="30268"/>
  <c r="T212" i="30268"/>
  <c r="T283" i="30268"/>
  <c r="T199" i="30268"/>
  <c r="T253" i="30268"/>
  <c r="T254" i="30268" s="1"/>
  <c r="AN7" i="30270"/>
  <c r="AN253" i="30270" s="1"/>
  <c r="AN254" i="30270" s="1"/>
  <c r="R7" i="30270"/>
  <c r="R211" i="30270" s="1"/>
  <c r="AW246" i="30268"/>
  <c r="AW6" i="30268" s="1"/>
  <c r="AW7" i="30268" s="1"/>
  <c r="AW268" i="30268" s="1"/>
  <c r="AN246" i="30268"/>
  <c r="AN6" i="30268" s="1"/>
  <c r="BD277" i="30270"/>
  <c r="BD283" i="30270"/>
  <c r="AY7" i="30270"/>
  <c r="AY268" i="30270" s="1"/>
  <c r="AL201" i="30270"/>
  <c r="L7" i="30270"/>
  <c r="L265" i="30270" s="1"/>
  <c r="AR282" i="30270"/>
  <c r="AR252" i="30270"/>
  <c r="AR263" i="30270"/>
  <c r="AR253" i="30270"/>
  <c r="AR254" i="30270" s="1"/>
  <c r="AR210" i="30270"/>
  <c r="AR281" i="30270"/>
  <c r="AR256" i="30270"/>
  <c r="AR275" i="30270"/>
  <c r="AR197" i="30270"/>
  <c r="AR277" i="30270"/>
  <c r="AR202" i="30270"/>
  <c r="AR208" i="30270"/>
  <c r="AR201" i="30270"/>
  <c r="AR211" i="30270"/>
  <c r="AR216" i="30270"/>
  <c r="AR217" i="30270" s="1"/>
  <c r="AR200" i="30270"/>
  <c r="AR204" i="30270"/>
  <c r="AR205" i="30270"/>
  <c r="AR248" i="30270" s="1"/>
  <c r="AR280" i="30270"/>
  <c r="AO265" i="30270"/>
  <c r="P7" i="30270"/>
  <c r="P203" i="30270" s="1"/>
  <c r="AO202" i="30270"/>
  <c r="AO256" i="30270"/>
  <c r="AO286" i="30270"/>
  <c r="AO204" i="30270"/>
  <c r="AO252" i="30270"/>
  <c r="AO208" i="30270"/>
  <c r="AO197" i="30270"/>
  <c r="AO283" i="30270"/>
  <c r="AO268" i="30270"/>
  <c r="AO282" i="30270"/>
  <c r="AO201" i="30270"/>
  <c r="AO267" i="30270"/>
  <c r="T213" i="30270"/>
  <c r="T214" i="30270" s="1"/>
  <c r="AM246" i="30268"/>
  <c r="AM6" i="30268" s="1"/>
  <c r="BD205" i="30270"/>
  <c r="BD248" i="30270" s="1"/>
  <c r="AO203" i="30270"/>
  <c r="T279" i="30270"/>
  <c r="S250" i="30270"/>
  <c r="S265" i="30270"/>
  <c r="Y205" i="30270"/>
  <c r="Y248" i="30270" s="1"/>
  <c r="T204" i="30270"/>
  <c r="T203" i="30270"/>
  <c r="T257" i="30270"/>
  <c r="S257" i="30270"/>
  <c r="S253" i="30270"/>
  <c r="S254" i="30270" s="1"/>
  <c r="S213" i="30270"/>
  <c r="S214" i="30270" s="1"/>
  <c r="Y210" i="30270"/>
  <c r="Y266" i="30270"/>
  <c r="BC281" i="30268"/>
  <c r="BC201" i="30268"/>
  <c r="BC203" i="30268"/>
  <c r="BC216" i="30268"/>
  <c r="BC217" i="30268" s="1"/>
  <c r="BC266" i="30268"/>
  <c r="BC276" i="30268"/>
  <c r="BC283" i="30268"/>
  <c r="BC257" i="30268"/>
  <c r="BC285" i="30268"/>
  <c r="BC252" i="30268"/>
  <c r="BC269" i="30268"/>
  <c r="BC268" i="30268"/>
  <c r="I7" i="30270"/>
  <c r="I257" i="30270" s="1"/>
  <c r="BD212" i="30270"/>
  <c r="AV279" i="30268"/>
  <c r="AV282" i="30268"/>
  <c r="AV199" i="30268"/>
  <c r="AV283" i="30268"/>
  <c r="AV277" i="30268"/>
  <c r="AV188" i="30268"/>
  <c r="AV204" i="30268"/>
  <c r="AS7" i="30270"/>
  <c r="AS282" i="30270" s="1"/>
  <c r="T256" i="30270"/>
  <c r="T263" i="30270"/>
  <c r="T216" i="30270"/>
  <c r="T217" i="30270" s="1"/>
  <c r="T275" i="30270"/>
  <c r="T200" i="30270"/>
  <c r="T269" i="30270"/>
  <c r="S252" i="30270"/>
  <c r="S251" i="30270"/>
  <c r="S256" i="30270"/>
  <c r="S281" i="30270"/>
  <c r="S270" i="30270"/>
  <c r="S200" i="30270"/>
  <c r="Y251" i="30270"/>
  <c r="Y285" i="30270"/>
  <c r="Y216" i="30270"/>
  <c r="Y217" i="30270" s="1"/>
  <c r="Y250" i="30270"/>
  <c r="Y197" i="30270"/>
  <c r="AZ7" i="30270"/>
  <c r="AZ285" i="30270" s="1"/>
  <c r="AY246" i="30268"/>
  <c r="AY6" i="30268" s="1"/>
  <c r="BC255" i="30268"/>
  <c r="BC278" i="30268"/>
  <c r="M274" i="30270"/>
  <c r="M212" i="30270"/>
  <c r="M277" i="30270"/>
  <c r="AM256" i="30270"/>
  <c r="AM202" i="30270"/>
  <c r="T208" i="30268"/>
  <c r="T277" i="30268"/>
  <c r="T282" i="30268"/>
  <c r="X246" i="30268"/>
  <c r="X6" i="30268" s="1"/>
  <c r="X7" i="30268" s="1"/>
  <c r="BD198" i="30270"/>
  <c r="BD281" i="30270"/>
  <c r="AL206" i="30270"/>
  <c r="AR196" i="30270"/>
  <c r="AR286" i="30270"/>
  <c r="AO275" i="30270"/>
  <c r="AO196" i="30270"/>
  <c r="BF7" i="30270"/>
  <c r="AV276" i="30270"/>
  <c r="AV259" i="30270"/>
  <c r="AV199" i="30270"/>
  <c r="AV210" i="30270"/>
  <c r="AV213" i="30270"/>
  <c r="AV214" i="30270" s="1"/>
  <c r="AV216" i="30270"/>
  <c r="AV217" i="30270" s="1"/>
  <c r="AV269" i="30270"/>
  <c r="AV212" i="30270"/>
  <c r="AV211" i="30270"/>
  <c r="AV282" i="30270"/>
  <c r="AV201" i="30270"/>
  <c r="AV200" i="30270"/>
  <c r="AV277" i="30270"/>
  <c r="AV196" i="30270"/>
  <c r="AV204" i="30270"/>
  <c r="AV267" i="30270"/>
  <c r="AV283" i="30270"/>
  <c r="AV286" i="30270"/>
  <c r="AV271" i="30270"/>
  <c r="AV279" i="30270"/>
  <c r="AV280" i="30270"/>
  <c r="AV208" i="30270"/>
  <c r="AV203" i="30270"/>
  <c r="AV251" i="30270"/>
  <c r="AV263" i="30270"/>
  <c r="AV252" i="30270"/>
  <c r="BJ282" i="30270"/>
  <c r="BJ206" i="30270"/>
  <c r="BJ271" i="30270"/>
  <c r="BJ196" i="30270"/>
  <c r="BJ257" i="30270"/>
  <c r="K200" i="30270"/>
  <c r="K213" i="30270"/>
  <c r="K214" i="30270" s="1"/>
  <c r="K204" i="30270"/>
  <c r="K270" i="30270"/>
  <c r="K275" i="30270"/>
  <c r="K251" i="30270"/>
  <c r="P246" i="30268"/>
  <c r="P6" i="30268" s="1"/>
  <c r="BC208" i="30268"/>
  <c r="BC286" i="30268"/>
  <c r="BC256" i="30268"/>
  <c r="BC197" i="30268"/>
  <c r="BC196" i="30268"/>
  <c r="BC251" i="30268"/>
  <c r="AM188" i="30270"/>
  <c r="AA267" i="30268"/>
  <c r="AA285" i="30268"/>
  <c r="AA274" i="30268"/>
  <c r="AA201" i="30268"/>
  <c r="AT7" i="30270"/>
  <c r="AT263" i="30270" s="1"/>
  <c r="AE246" i="30268"/>
  <c r="AE6" i="30268" s="1"/>
  <c r="U276" i="30270"/>
  <c r="U267" i="30270"/>
  <c r="U198" i="30270"/>
  <c r="U203" i="30270"/>
  <c r="U256" i="30270"/>
  <c r="U212" i="30270"/>
  <c r="U259" i="30270"/>
  <c r="U200" i="30270"/>
  <c r="U277" i="30270"/>
  <c r="U197" i="30270"/>
  <c r="U210" i="30270"/>
  <c r="U280" i="30270"/>
  <c r="U266" i="30270"/>
  <c r="U269" i="30270"/>
  <c r="U250" i="30270"/>
  <c r="U208" i="30270"/>
  <c r="U251" i="30270"/>
  <c r="U284" i="30270"/>
  <c r="U286" i="30270"/>
  <c r="U268" i="30270"/>
  <c r="U255" i="30270"/>
  <c r="U206" i="30270"/>
  <c r="U281" i="30270"/>
  <c r="U207" i="30270"/>
  <c r="U278" i="30270"/>
  <c r="AW203" i="30270"/>
  <c r="AW197" i="30270"/>
  <c r="BC202" i="30270"/>
  <c r="BC210" i="30270"/>
  <c r="BC216" i="30270"/>
  <c r="BC217" i="30270" s="1"/>
  <c r="AB246" i="30268"/>
  <c r="AB6" i="30268" s="1"/>
  <c r="Z246" i="30268"/>
  <c r="Z6" i="30268" s="1"/>
  <c r="BD252" i="30270"/>
  <c r="BD271" i="30270"/>
  <c r="BD204" i="30270"/>
  <c r="AL188" i="30270"/>
  <c r="AL252" i="30270"/>
  <c r="AL282" i="30270"/>
  <c r="AL205" i="30270"/>
  <c r="AL248" i="30270" s="1"/>
  <c r="AL266" i="30270"/>
  <c r="AL274" i="30270"/>
  <c r="AL208" i="30270"/>
  <c r="AL204" i="30270"/>
  <c r="AL199" i="30270"/>
  <c r="AL283" i="30270"/>
  <c r="AL211" i="30270"/>
  <c r="AL207" i="30270"/>
  <c r="AL281" i="30270"/>
  <c r="AL255" i="30270"/>
  <c r="AL285" i="30270"/>
  <c r="AL257" i="30270"/>
  <c r="AL196" i="30270"/>
  <c r="AL278" i="30270"/>
  <c r="AL216" i="30270"/>
  <c r="AL217" i="30270" s="1"/>
  <c r="AL280" i="30270"/>
  <c r="AL256" i="30270"/>
  <c r="AL277" i="30270"/>
  <c r="AL265" i="30270"/>
  <c r="AL202" i="30270"/>
  <c r="AH7" i="30270"/>
  <c r="AH188" i="30270" s="1"/>
  <c r="AO188" i="30270"/>
  <c r="AO250" i="30270"/>
  <c r="AO210" i="30270"/>
  <c r="AO277" i="30270"/>
  <c r="AO280" i="30270"/>
  <c r="AO211" i="30270"/>
  <c r="AO212" i="30270"/>
  <c r="AO205" i="30270"/>
  <c r="AO248" i="30270" s="1"/>
  <c r="AO213" i="30270"/>
  <c r="AO214" i="30270" s="1"/>
  <c r="AO259" i="30270"/>
  <c r="AO253" i="30270"/>
  <c r="AO254" i="30270" s="1"/>
  <c r="AO207" i="30270"/>
  <c r="AO216" i="30270"/>
  <c r="AO217" i="30270" s="1"/>
  <c r="AO278" i="30270"/>
  <c r="AO270" i="30270"/>
  <c r="AO274" i="30270"/>
  <c r="AO200" i="30270"/>
  <c r="AO206" i="30270"/>
  <c r="AO276" i="30270"/>
  <c r="AO284" i="30270"/>
  <c r="AO271" i="30270"/>
  <c r="AO257" i="30270"/>
  <c r="AO199" i="30270"/>
  <c r="AO251" i="30270"/>
  <c r="AF198" i="30270"/>
  <c r="AF251" i="30270"/>
  <c r="AF286" i="30270"/>
  <c r="AF263" i="30270"/>
  <c r="AF285" i="30270"/>
  <c r="AF206" i="30270"/>
  <c r="AF212" i="30270"/>
  <c r="AF213" i="30270"/>
  <c r="AF214" i="30270" s="1"/>
  <c r="AF255" i="30270"/>
  <c r="AF283" i="30270"/>
  <c r="AF265" i="30270"/>
  <c r="AF199" i="30270"/>
  <c r="AF205" i="30270"/>
  <c r="AF248" i="30270" s="1"/>
  <c r="AF276" i="30270"/>
  <c r="AF252" i="30270"/>
  <c r="AF196" i="30270"/>
  <c r="AF284" i="30270"/>
  <c r="AF253" i="30270"/>
  <c r="AF254" i="30270" s="1"/>
  <c r="AF282" i="30270"/>
  <c r="AF204" i="30270"/>
  <c r="AF281" i="30270"/>
  <c r="AF256" i="30270"/>
  <c r="AF280" i="30270"/>
  <c r="AF203" i="30270"/>
  <c r="BH286" i="30270"/>
  <c r="BH196" i="30270"/>
  <c r="BJ188" i="30270"/>
  <c r="BI7" i="30270"/>
  <c r="BI284" i="30270" s="1"/>
  <c r="AR246" i="30268"/>
  <c r="AR6" i="30268" s="1"/>
  <c r="AR7" i="30268" s="1"/>
  <c r="AR265" i="30268" s="1"/>
  <c r="K246" i="30268"/>
  <c r="K6" i="30268" s="1"/>
  <c r="AS246" i="30268"/>
  <c r="AS6" i="30268" s="1"/>
  <c r="AS7" i="30268" s="1"/>
  <c r="AW188" i="30270"/>
  <c r="AW207" i="30270"/>
  <c r="AW199" i="30270"/>
  <c r="AW213" i="30270"/>
  <c r="AW214" i="30270" s="1"/>
  <c r="AW271" i="30270"/>
  <c r="AW276" i="30270"/>
  <c r="AW275" i="30270"/>
  <c r="BD284" i="30270"/>
  <c r="BD267" i="30270"/>
  <c r="BD201" i="30270"/>
  <c r="W7" i="30270"/>
  <c r="W276" i="30270" s="1"/>
  <c r="BJ269" i="30270"/>
  <c r="BJ268" i="30270"/>
  <c r="BJ278" i="30270"/>
  <c r="BJ276" i="30270"/>
  <c r="BJ263" i="30270"/>
  <c r="BJ275" i="30270"/>
  <c r="K216" i="30270"/>
  <c r="K217" i="30270" s="1"/>
  <c r="K265" i="30270"/>
  <c r="K252" i="30270"/>
  <c r="K198" i="30270"/>
  <c r="K282" i="30270"/>
  <c r="K278" i="30270"/>
  <c r="K188" i="30270"/>
  <c r="AK246" i="30268"/>
  <c r="AK6" i="30268" s="1"/>
  <c r="AP7" i="30270"/>
  <c r="AP188" i="30270" s="1"/>
  <c r="N7" i="30270"/>
  <c r="AK7" i="30270"/>
  <c r="AK206" i="30270" s="1"/>
  <c r="BC199" i="30268"/>
  <c r="BC202" i="30268"/>
  <c r="BC205" i="30268"/>
  <c r="BC248" i="30268" s="1"/>
  <c r="BC198" i="30268"/>
  <c r="BC263" i="30268"/>
  <c r="AM268" i="30270"/>
  <c r="Y246" i="30268"/>
  <c r="Y6" i="30268" s="1"/>
  <c r="AA207" i="30268"/>
  <c r="AA279" i="30268"/>
  <c r="AA198" i="30268"/>
  <c r="AA268" i="30268"/>
  <c r="AW201" i="30270"/>
  <c r="AW270" i="30270"/>
  <c r="AW208" i="30270"/>
  <c r="AW200" i="30270"/>
  <c r="BC279" i="30270"/>
  <c r="BC203" i="30270"/>
  <c r="BC265" i="30270"/>
  <c r="BC204" i="30270"/>
  <c r="BC266" i="30270"/>
  <c r="BC268" i="30270"/>
  <c r="BC196" i="30270"/>
  <c r="BC256" i="30270"/>
  <c r="BC263" i="30270"/>
  <c r="BC253" i="30270"/>
  <c r="BC254" i="30270" s="1"/>
  <c r="BC285" i="30270"/>
  <c r="BC277" i="30270"/>
  <c r="BC212" i="30270"/>
  <c r="BC282" i="30270"/>
  <c r="BC267" i="30270"/>
  <c r="BC199" i="30270"/>
  <c r="BC275" i="30270"/>
  <c r="BC201" i="30270"/>
  <c r="BC280" i="30270"/>
  <c r="BD206" i="30270"/>
  <c r="BD285" i="30270"/>
  <c r="AV281" i="30270"/>
  <c r="BJ284" i="30270"/>
  <c r="BJ201" i="30270"/>
  <c r="BJ280" i="30270"/>
  <c r="BJ198" i="30270"/>
  <c r="BJ251" i="30270"/>
  <c r="BJ283" i="30270"/>
  <c r="K281" i="30270"/>
  <c r="K196" i="30270"/>
  <c r="K277" i="30270"/>
  <c r="K208" i="30270"/>
  <c r="K286" i="30270"/>
  <c r="K201" i="30270"/>
  <c r="BC188" i="30268"/>
  <c r="BC204" i="30268"/>
  <c r="AF246" i="30268"/>
  <c r="AF6" i="30268" s="1"/>
  <c r="AF7" i="30268" s="1"/>
  <c r="AA188" i="30268"/>
  <c r="AA204" i="30268"/>
  <c r="AA271" i="30268"/>
  <c r="AA255" i="30268"/>
  <c r="AA202" i="30268"/>
  <c r="AA284" i="30268"/>
  <c r="AA265" i="30268"/>
  <c r="AA286" i="30268"/>
  <c r="AA196" i="30268"/>
  <c r="AA263" i="30268"/>
  <c r="AA197" i="30268"/>
  <c r="AA266" i="30268"/>
  <c r="AA206" i="30268"/>
  <c r="AA256" i="30268"/>
  <c r="AA200" i="30268"/>
  <c r="AA203" i="30268"/>
  <c r="AW251" i="30270"/>
  <c r="AW196" i="30270"/>
  <c r="BB7" i="30270"/>
  <c r="BB196" i="30270" s="1"/>
  <c r="N246" i="30268"/>
  <c r="N6" i="30268" s="1"/>
  <c r="BD188" i="30270"/>
  <c r="BD270" i="30270"/>
  <c r="BD282" i="30270"/>
  <c r="BD286" i="30270"/>
  <c r="BD196" i="30270"/>
  <c r="BD253" i="30270"/>
  <c r="BD254" i="30270" s="1"/>
  <c r="BD268" i="30270"/>
  <c r="BD255" i="30270"/>
  <c r="BD211" i="30270"/>
  <c r="BD251" i="30270"/>
  <c r="BD275" i="30270"/>
  <c r="BD266" i="30270"/>
  <c r="BD259" i="30270"/>
  <c r="BD197" i="30270"/>
  <c r="BD279" i="30270"/>
  <c r="BD200" i="30270"/>
  <c r="BD257" i="30270"/>
  <c r="BD276" i="30270"/>
  <c r="BD216" i="30270"/>
  <c r="BD217" i="30270" s="1"/>
  <c r="BD269" i="30270"/>
  <c r="BD210" i="30270"/>
  <c r="BD263" i="30270"/>
  <c r="BD202" i="30270"/>
  <c r="BD208" i="30270"/>
  <c r="BH266" i="30270"/>
  <c r="BH283" i="30270"/>
  <c r="BH202" i="30270"/>
  <c r="BH274" i="30270"/>
  <c r="BH205" i="30270"/>
  <c r="BH248" i="30270" s="1"/>
  <c r="BH210" i="30270"/>
  <c r="BH285" i="30270"/>
  <c r="BH199" i="30270"/>
  <c r="BH277" i="30270"/>
  <c r="BH278" i="30270"/>
  <c r="BH198" i="30270"/>
  <c r="BH253" i="30270"/>
  <c r="BH254" i="30270" s="1"/>
  <c r="BH270" i="30270"/>
  <c r="BH271" i="30270"/>
  <c r="BH265" i="30270"/>
  <c r="AE198" i="30270"/>
  <c r="AE207" i="30270"/>
  <c r="AE216" i="30270"/>
  <c r="AE217" i="30270" s="1"/>
  <c r="AE206" i="30270"/>
  <c r="AE257" i="30270"/>
  <c r="Q246" i="30268"/>
  <c r="Q6" i="30268" s="1"/>
  <c r="U188" i="30270"/>
  <c r="AW269" i="30270"/>
  <c r="AW255" i="30270"/>
  <c r="AW198" i="30270"/>
  <c r="AW274" i="30270"/>
  <c r="AW284" i="30270"/>
  <c r="AW259" i="30270"/>
  <c r="BG270" i="30270"/>
  <c r="BG250" i="30270"/>
  <c r="BG259" i="30270"/>
  <c r="BG257" i="30270"/>
  <c r="BG197" i="30270"/>
  <c r="BC211" i="30270"/>
  <c r="BC259" i="30270"/>
  <c r="BC284" i="30270"/>
  <c r="BC250" i="30270"/>
  <c r="BD246" i="30268"/>
  <c r="BD6" i="30268" s="1"/>
  <c r="L246" i="30268"/>
  <c r="L6" i="30268" s="1"/>
  <c r="L7" i="30268" s="1"/>
  <c r="M246" i="30268"/>
  <c r="M6" i="30268" s="1"/>
  <c r="AR285" i="30270"/>
  <c r="AR203" i="30270"/>
  <c r="AR198" i="30270"/>
  <c r="AR278" i="30270"/>
  <c r="AR206" i="30270"/>
  <c r="AO266" i="30268"/>
  <c r="AO285" i="30268"/>
  <c r="AO196" i="30268"/>
  <c r="AO263" i="30268"/>
  <c r="Q259" i="30270"/>
  <c r="Q283" i="30270"/>
  <c r="Q199" i="30270"/>
  <c r="AF188" i="30270"/>
  <c r="AV270" i="30270"/>
  <c r="AV266" i="30270"/>
  <c r="AV206" i="30270"/>
  <c r="AV202" i="30270"/>
  <c r="BH279" i="30270"/>
  <c r="BH256" i="30270"/>
  <c r="BH281" i="30270"/>
  <c r="AL246" i="30268"/>
  <c r="AL6" i="30268" s="1"/>
  <c r="U246" i="30268"/>
  <c r="U6" i="30268" s="1"/>
  <c r="S246" i="30268"/>
  <c r="S6" i="30268" s="1"/>
  <c r="BA7" i="30270"/>
  <c r="BA207" i="30270" s="1"/>
  <c r="AR188" i="30270"/>
  <c r="AV188" i="30270"/>
  <c r="BH282" i="30270"/>
  <c r="BH268" i="30270"/>
  <c r="BH252" i="30270"/>
  <c r="AE250" i="30270"/>
  <c r="AE251" i="30270"/>
  <c r="AE255" i="30270"/>
  <c r="AE275" i="30270"/>
  <c r="AE286" i="30270"/>
  <c r="AE188" i="30270"/>
  <c r="AZ246" i="30268"/>
  <c r="AZ6" i="30268" s="1"/>
  <c r="AW205" i="30270"/>
  <c r="AW248" i="30270" s="1"/>
  <c r="AW278" i="30270"/>
  <c r="AW279" i="30270"/>
  <c r="AW280" i="30270"/>
  <c r="AW263" i="30270"/>
  <c r="BG201" i="30270"/>
  <c r="BG275" i="30270"/>
  <c r="BG199" i="30270"/>
  <c r="BG265" i="30270"/>
  <c r="BG204" i="30270"/>
  <c r="BG188" i="30270"/>
  <c r="AU246" i="30268"/>
  <c r="AU6" i="30268" s="1"/>
  <c r="AR212" i="30270"/>
  <c r="AR276" i="30270"/>
  <c r="AR265" i="30270"/>
  <c r="AR279" i="30270"/>
  <c r="AR207" i="30270"/>
  <c r="AR250" i="30270"/>
  <c r="AO281" i="30268"/>
  <c r="AO212" i="30268"/>
  <c r="AO268" i="30268"/>
  <c r="AO276" i="30268"/>
  <c r="AO216" i="30268"/>
  <c r="AO217" i="30268" s="1"/>
  <c r="AO188" i="30268"/>
  <c r="AV285" i="30270"/>
  <c r="BH188" i="30270"/>
  <c r="AE211" i="30270"/>
  <c r="AE256" i="30270"/>
  <c r="AE205" i="30270"/>
  <c r="AE248" i="30270" s="1"/>
  <c r="AE210" i="30270"/>
  <c r="AE202" i="30270"/>
  <c r="J246" i="30268"/>
  <c r="J6" i="30268" s="1"/>
  <c r="AW285" i="30270"/>
  <c r="AW266" i="30270"/>
  <c r="AW253" i="30270"/>
  <c r="AW254" i="30270" s="1"/>
  <c r="AW283" i="30270"/>
  <c r="AW250" i="30270"/>
  <c r="BG216" i="30270"/>
  <c r="BG217" i="30270" s="1"/>
  <c r="BG278" i="30270"/>
  <c r="BG268" i="30270"/>
  <c r="BG207" i="30270"/>
  <c r="BG274" i="30270"/>
  <c r="BG251" i="30270"/>
  <c r="BC188" i="30270"/>
  <c r="AP246" i="30268"/>
  <c r="AP6" i="30268" s="1"/>
  <c r="BB246" i="30268"/>
  <c r="BB6" i="30268" s="1"/>
  <c r="BB7" i="30268" s="1"/>
  <c r="BB210" i="30268" s="1"/>
  <c r="AR251" i="30270"/>
  <c r="AR269" i="30270"/>
  <c r="AR270" i="30270"/>
  <c r="AR259" i="30270"/>
  <c r="AR283" i="30270"/>
  <c r="AO207" i="30268"/>
  <c r="AO282" i="30268"/>
  <c r="AO205" i="30268"/>
  <c r="AO248" i="30268" s="1"/>
  <c r="AO279" i="30268"/>
  <c r="AO265" i="30268"/>
  <c r="Q255" i="30270"/>
  <c r="Q188" i="30270"/>
  <c r="AV257" i="30270"/>
  <c r="AV197" i="30270"/>
  <c r="AV275" i="30270"/>
  <c r="AV198" i="30270"/>
  <c r="BH255" i="30270"/>
  <c r="BH284" i="30270"/>
  <c r="BG246" i="30268"/>
  <c r="BG6" i="30268" s="1"/>
  <c r="BJ7" i="30268"/>
  <c r="BJ255" i="30268" s="1"/>
  <c r="BH246" i="30268"/>
  <c r="BH6" i="30268" s="1"/>
  <c r="BI246" i="30268"/>
  <c r="BI6" i="30268" s="1"/>
  <c r="BF246" i="30268"/>
  <c r="BF6" i="30268" s="1"/>
  <c r="BK246" i="30268"/>
  <c r="BK6" i="30268" s="1"/>
  <c r="BK7" i="30268" s="1"/>
  <c r="BK253" i="30268" s="1"/>
  <c r="BK254" i="30268" s="1"/>
  <c r="AK55" i="30248"/>
  <c r="BL224" i="30267" l="1"/>
  <c r="BM224" i="30267" s="1"/>
  <c r="BM225" i="30267" s="1"/>
  <c r="V221" i="30247"/>
  <c r="V223" i="30247" s="1"/>
  <c r="BC225" i="30268"/>
  <c r="BC224" i="30268" s="1"/>
  <c r="G54" i="30266" s="1"/>
  <c r="AR225" i="30270"/>
  <c r="AR224" i="30270" s="1"/>
  <c r="AR221" i="30270" s="1"/>
  <c r="AA225" i="30268"/>
  <c r="AA224" i="30268" s="1"/>
  <c r="G50" i="30266" s="1"/>
  <c r="AV225" i="30270"/>
  <c r="AV224" i="30270" s="1"/>
  <c r="AV221" i="30270" s="1"/>
  <c r="AO225" i="30270"/>
  <c r="AO224" i="30270" s="1"/>
  <c r="AO221" i="30270" s="1"/>
  <c r="T225" i="30270"/>
  <c r="T224" i="30270" s="1"/>
  <c r="T221" i="30270" s="1"/>
  <c r="S225" i="30270"/>
  <c r="S224" i="30270" s="1"/>
  <c r="S221" i="30270"/>
  <c r="BD225" i="30270"/>
  <c r="BD224" i="30270" s="1"/>
  <c r="BD221" i="30270" s="1"/>
  <c r="Y225" i="30270"/>
  <c r="Y224" i="30270" s="1"/>
  <c r="Y221" i="30270" s="1"/>
  <c r="T225" i="30268"/>
  <c r="T224" i="30268" s="1"/>
  <c r="G49" i="30266" s="1"/>
  <c r="U225" i="30270"/>
  <c r="U224" i="30270" s="1"/>
  <c r="U221" i="30270" s="1"/>
  <c r="K225" i="30270"/>
  <c r="K224" i="30270" s="1"/>
  <c r="K221" i="30270" s="1"/>
  <c r="AO225" i="30268"/>
  <c r="AO224" i="30268" s="1"/>
  <c r="G52" i="30266" s="1"/>
  <c r="AL225" i="30270"/>
  <c r="AL224" i="30270" s="1"/>
  <c r="AL221" i="30270" s="1"/>
  <c r="AM225" i="30270"/>
  <c r="AM224" i="30270" s="1"/>
  <c r="AM221" i="30270" s="1"/>
  <c r="M225" i="30270"/>
  <c r="M224" i="30270" s="1"/>
  <c r="M221" i="30270" s="1"/>
  <c r="AW225" i="30270"/>
  <c r="AW224" i="30270" s="1"/>
  <c r="AW221" i="30270"/>
  <c r="BJ225" i="30270"/>
  <c r="BJ224" i="30270" s="1"/>
  <c r="BJ221" i="30270" s="1"/>
  <c r="BL225" i="30247"/>
  <c r="BC193" i="30270"/>
  <c r="BC225" i="30270"/>
  <c r="BC224" i="30270" s="1"/>
  <c r="BC221" i="30270" s="1"/>
  <c r="AE194" i="30270"/>
  <c r="AE225" i="30270"/>
  <c r="AE224" i="30270" s="1"/>
  <c r="AE221" i="30270" s="1"/>
  <c r="BG225" i="30270"/>
  <c r="BG224" i="30270" s="1"/>
  <c r="BG221" i="30270" s="1"/>
  <c r="Q194" i="30270"/>
  <c r="Q225" i="30270"/>
  <c r="Q224" i="30270" s="1"/>
  <c r="Q221" i="30270" s="1"/>
  <c r="AV194" i="30268"/>
  <c r="AV225" i="30268"/>
  <c r="AV224" i="30268" s="1"/>
  <c r="G53" i="30266" s="1"/>
  <c r="BH225" i="30270"/>
  <c r="BH224" i="30270" s="1"/>
  <c r="BH221" i="30270" s="1"/>
  <c r="AF225" i="30270"/>
  <c r="AF224" i="30270" s="1"/>
  <c r="AF221" i="30270" s="1"/>
  <c r="Z259" i="30270"/>
  <c r="R277" i="30268"/>
  <c r="BH193" i="30270"/>
  <c r="Q242" i="30270"/>
  <c r="AE242" i="30270"/>
  <c r="AE247" i="30270"/>
  <c r="Q191" i="30270"/>
  <c r="BI256" i="30270"/>
  <c r="AA260" i="30268"/>
  <c r="BJ249" i="30270"/>
  <c r="AI280" i="30268"/>
  <c r="R282" i="30268"/>
  <c r="AA259" i="30270"/>
  <c r="BH235" i="30270"/>
  <c r="AA262" i="30268"/>
  <c r="AH200" i="30270"/>
  <c r="AA257" i="30270"/>
  <c r="BH191" i="30270"/>
  <c r="AB256" i="30270"/>
  <c r="AA188" i="30270"/>
  <c r="BC258" i="30270"/>
  <c r="BH262" i="30270"/>
  <c r="BI250" i="30270"/>
  <c r="BI257" i="30270"/>
  <c r="I250" i="30270"/>
  <c r="Z267" i="30270"/>
  <c r="BH260" i="30270"/>
  <c r="R253" i="30268"/>
  <c r="R254" i="30268" s="1"/>
  <c r="U236" i="30270"/>
  <c r="R268" i="30268"/>
  <c r="BH236" i="30270"/>
  <c r="AI278" i="30268"/>
  <c r="BJ260" i="30270"/>
  <c r="BH242" i="30270"/>
  <c r="BH215" i="30270"/>
  <c r="L256" i="30270"/>
  <c r="AI256" i="30268"/>
  <c r="AM218" i="30270"/>
  <c r="BH194" i="30270"/>
  <c r="BH247" i="30270"/>
  <c r="BA280" i="30270"/>
  <c r="AF208" i="30268"/>
  <c r="BD260" i="30270"/>
  <c r="AF284" i="30268"/>
  <c r="P282" i="30270"/>
  <c r="AI252" i="30270"/>
  <c r="AH276" i="30270"/>
  <c r="AR260" i="30270"/>
  <c r="AD250" i="30268"/>
  <c r="AH279" i="30270"/>
  <c r="AB212" i="30270"/>
  <c r="AW283" i="30268"/>
  <c r="AD284" i="30268"/>
  <c r="AB210" i="30270"/>
  <c r="AL249" i="30270"/>
  <c r="AH284" i="30270"/>
  <c r="X202" i="30270"/>
  <c r="AH275" i="30270"/>
  <c r="Q235" i="30270"/>
  <c r="AB274" i="30270"/>
  <c r="AH277" i="30268"/>
  <c r="AO191" i="30268"/>
  <c r="AH207" i="30270"/>
  <c r="AV249" i="30268"/>
  <c r="BC260" i="30270"/>
  <c r="AH197" i="30270"/>
  <c r="AB188" i="30270"/>
  <c r="AE235" i="30270"/>
  <c r="BJ218" i="30270"/>
  <c r="AD200" i="30268"/>
  <c r="AW236" i="30270"/>
  <c r="BC215" i="30270"/>
  <c r="AH208" i="30270"/>
  <c r="AH210" i="30270"/>
  <c r="AH282" i="30268"/>
  <c r="K249" i="30270"/>
  <c r="BA255" i="30268"/>
  <c r="BA280" i="30268"/>
  <c r="BA284" i="30268"/>
  <c r="AD267" i="30268"/>
  <c r="AD201" i="30268"/>
  <c r="BC194" i="30270"/>
  <c r="AD203" i="30270"/>
  <c r="AI213" i="30270"/>
  <c r="AI214" i="30270" s="1"/>
  <c r="Q193" i="30270"/>
  <c r="AF283" i="30268"/>
  <c r="AH283" i="30270"/>
  <c r="AH202" i="30270"/>
  <c r="AH205" i="30270"/>
  <c r="AH248" i="30270" s="1"/>
  <c r="AA275" i="30270"/>
  <c r="BJ258" i="30270"/>
  <c r="AE236" i="30270"/>
  <c r="R275" i="30268"/>
  <c r="P276" i="30270"/>
  <c r="T218" i="30270"/>
  <c r="AD211" i="30268"/>
  <c r="AD198" i="30268"/>
  <c r="BA253" i="30268"/>
  <c r="BA254" i="30268" s="1"/>
  <c r="AI275" i="30268"/>
  <c r="Q260" i="30270"/>
  <c r="AA281" i="30270"/>
  <c r="AI201" i="30270"/>
  <c r="AI204" i="30270"/>
  <c r="AI235" i="30270" s="1"/>
  <c r="Q215" i="30270"/>
  <c r="AD201" i="30270"/>
  <c r="AO218" i="30270"/>
  <c r="R208" i="30268"/>
  <c r="AD286" i="30268"/>
  <c r="AD202" i="30270"/>
  <c r="BC191" i="30270"/>
  <c r="AD199" i="30270"/>
  <c r="AI251" i="30270"/>
  <c r="AA274" i="30270"/>
  <c r="AR256" i="30268"/>
  <c r="AH271" i="30270"/>
  <c r="AH278" i="30270"/>
  <c r="AA271" i="30270"/>
  <c r="AD210" i="30270"/>
  <c r="I199" i="30270"/>
  <c r="P188" i="30270"/>
  <c r="R204" i="30270"/>
  <c r="R236" i="30270" s="1"/>
  <c r="R206" i="30268"/>
  <c r="AG202" i="30270"/>
  <c r="AD270" i="30270"/>
  <c r="AD274" i="30268"/>
  <c r="AD282" i="30268"/>
  <c r="BA281" i="30268"/>
  <c r="AH286" i="30268"/>
  <c r="Z275" i="30270"/>
  <c r="AA204" i="30270"/>
  <c r="AA209" i="30270" s="1"/>
  <c r="AI265" i="30270"/>
  <c r="AD196" i="30268"/>
  <c r="Z196" i="30270"/>
  <c r="AI284" i="30270"/>
  <c r="BG218" i="30270"/>
  <c r="AA251" i="30270"/>
  <c r="AH281" i="30270"/>
  <c r="AH199" i="30270"/>
  <c r="AA213" i="30270"/>
  <c r="AA214" i="30270" s="1"/>
  <c r="AA261" i="30270" s="1"/>
  <c r="AD255" i="30270"/>
  <c r="R281" i="30270"/>
  <c r="R274" i="30268"/>
  <c r="AD265" i="30270"/>
  <c r="AD281" i="30268"/>
  <c r="AD203" i="30268"/>
  <c r="Z201" i="30270"/>
  <c r="AD283" i="30270"/>
  <c r="AD276" i="30268"/>
  <c r="AD285" i="30270"/>
  <c r="AD204" i="30270"/>
  <c r="AD235" i="30270" s="1"/>
  <c r="AW212" i="30268"/>
  <c r="AD216" i="30268"/>
  <c r="AD217" i="30268" s="1"/>
  <c r="AO193" i="30268"/>
  <c r="AH203" i="30270"/>
  <c r="AH211" i="30270"/>
  <c r="AA212" i="30270"/>
  <c r="R285" i="30270"/>
  <c r="R198" i="30268"/>
  <c r="AD208" i="30268"/>
  <c r="AD263" i="30268"/>
  <c r="AI276" i="30268"/>
  <c r="Z285" i="30270"/>
  <c r="U218" i="30270"/>
  <c r="AD281" i="30270"/>
  <c r="AS270" i="30268"/>
  <c r="AT196" i="30270"/>
  <c r="I212" i="30270"/>
  <c r="I255" i="30270"/>
  <c r="AS270" i="30270"/>
  <c r="AG250" i="30270"/>
  <c r="AI275" i="30270"/>
  <c r="AI283" i="30270"/>
  <c r="AI282" i="30270"/>
  <c r="AI276" i="30270"/>
  <c r="BJ270" i="30268"/>
  <c r="AL7" i="30268"/>
  <c r="AL285" i="30268" s="1"/>
  <c r="AF210" i="30268"/>
  <c r="AO194" i="30268"/>
  <c r="AS257" i="30268"/>
  <c r="AH259" i="30270"/>
  <c r="AH285" i="30270"/>
  <c r="AH216" i="30270"/>
  <c r="AH217" i="30270" s="1"/>
  <c r="AT203" i="30270"/>
  <c r="AD275" i="30270"/>
  <c r="I284" i="30270"/>
  <c r="I267" i="30270"/>
  <c r="R252" i="30270"/>
  <c r="R250" i="30268"/>
  <c r="R271" i="30268"/>
  <c r="AG188" i="30270"/>
  <c r="Y218" i="30270"/>
  <c r="AD257" i="30268"/>
  <c r="AD206" i="30268"/>
  <c r="AD283" i="30268"/>
  <c r="BA200" i="30268"/>
  <c r="AI216" i="30268"/>
  <c r="AI217" i="30268" s="1"/>
  <c r="Z257" i="30270"/>
  <c r="AD269" i="30270"/>
  <c r="AI267" i="30270"/>
  <c r="AI268" i="30270"/>
  <c r="AI278" i="30270"/>
  <c r="AI188" i="30270"/>
  <c r="K258" i="30270"/>
  <c r="AI277" i="30270"/>
  <c r="AI208" i="30270"/>
  <c r="AI198" i="30270"/>
  <c r="AI271" i="30270"/>
  <c r="AI274" i="30270"/>
  <c r="AI250" i="30270"/>
  <c r="AI263" i="30270"/>
  <c r="AR208" i="30268"/>
  <c r="AF275" i="30268"/>
  <c r="AR202" i="30268"/>
  <c r="AU252" i="30270"/>
  <c r="I263" i="30270"/>
  <c r="AI200" i="30270"/>
  <c r="AI256" i="30270"/>
  <c r="AI253" i="30270"/>
  <c r="AI254" i="30270" s="1"/>
  <c r="AI202" i="30270"/>
  <c r="AF256" i="30268"/>
  <c r="U235" i="30270"/>
  <c r="AS212" i="30268"/>
  <c r="AR279" i="30268"/>
  <c r="AF258" i="30270"/>
  <c r="AL218" i="30270"/>
  <c r="AT206" i="30270"/>
  <c r="I196" i="30270"/>
  <c r="R199" i="30268"/>
  <c r="R252" i="30268"/>
  <c r="AD211" i="30270"/>
  <c r="T258" i="30268"/>
  <c r="BA252" i="30268"/>
  <c r="AG213" i="30270"/>
  <c r="AG214" i="30270" s="1"/>
  <c r="AG261" i="30270" s="1"/>
  <c r="AV193" i="30268"/>
  <c r="AI203" i="30270"/>
  <c r="AI259" i="30270"/>
  <c r="AI216" i="30270"/>
  <c r="AI217" i="30270" s="1"/>
  <c r="AI205" i="30270"/>
  <c r="AI248" i="30270" s="1"/>
  <c r="AI207" i="30270"/>
  <c r="AI280" i="30270"/>
  <c r="AI266" i="30270"/>
  <c r="AI206" i="30270"/>
  <c r="BJ256" i="30268"/>
  <c r="BB283" i="30270"/>
  <c r="AF200" i="30268"/>
  <c r="U209" i="30270"/>
  <c r="AS282" i="30268"/>
  <c r="AR206" i="30268"/>
  <c r="AH257" i="30270"/>
  <c r="AH212" i="30270"/>
  <c r="AH282" i="30270"/>
  <c r="U258" i="30270"/>
  <c r="AT255" i="30270"/>
  <c r="R196" i="30270"/>
  <c r="I202" i="30270"/>
  <c r="AS269" i="30270"/>
  <c r="R263" i="30270"/>
  <c r="AN282" i="30270"/>
  <c r="R286" i="30268"/>
  <c r="R255" i="30268"/>
  <c r="AD197" i="30270"/>
  <c r="AD259" i="30268"/>
  <c r="AD199" i="30268"/>
  <c r="BA270" i="30268"/>
  <c r="AV191" i="30268"/>
  <c r="AI269" i="30268"/>
  <c r="S236" i="30270"/>
  <c r="Q247" i="30270"/>
  <c r="AA250" i="30270"/>
  <c r="AI196" i="30270"/>
  <c r="AI286" i="30270"/>
  <c r="AI279" i="30270"/>
  <c r="AI210" i="30270"/>
  <c r="AW218" i="30270"/>
  <c r="AI270" i="30270"/>
  <c r="AI269" i="30270"/>
  <c r="AS281" i="30268"/>
  <c r="AS198" i="30268"/>
  <c r="AS205" i="30268"/>
  <c r="AS248" i="30268" s="1"/>
  <c r="AT212" i="30270"/>
  <c r="BA282" i="30268"/>
  <c r="AU203" i="30270"/>
  <c r="AU247" i="30270" s="1"/>
  <c r="AI211" i="30270"/>
  <c r="AI212" i="30270"/>
  <c r="AI197" i="30270"/>
  <c r="BJ211" i="30268"/>
  <c r="AF255" i="30268"/>
  <c r="AS213" i="30268"/>
  <c r="AS214" i="30268" s="1"/>
  <c r="AS261" i="30268" s="1"/>
  <c r="AT283" i="30270"/>
  <c r="I216" i="30270"/>
  <c r="I217" i="30270" s="1"/>
  <c r="AS271" i="30270"/>
  <c r="R202" i="30270"/>
  <c r="BA204" i="30268"/>
  <c r="BA242" i="30268" s="1"/>
  <c r="AD213" i="30270"/>
  <c r="AD214" i="30270" s="1"/>
  <c r="AD261" i="30270" s="1"/>
  <c r="AI285" i="30270"/>
  <c r="AI255" i="30270"/>
  <c r="BG258" i="30270"/>
  <c r="AA218" i="30268"/>
  <c r="AV218" i="30268"/>
  <c r="AI199" i="30270"/>
  <c r="AV262" i="30268"/>
  <c r="AI281" i="30270"/>
  <c r="AO247" i="30268"/>
  <c r="AF191" i="30270"/>
  <c r="AF193" i="30270"/>
  <c r="AF194" i="30270"/>
  <c r="BA281" i="30270"/>
  <c r="BA251" i="30270"/>
  <c r="AW242" i="30270"/>
  <c r="BC214" i="30268"/>
  <c r="BC215" i="30268" s="1"/>
  <c r="BC260" i="30268"/>
  <c r="AR271" i="30268"/>
  <c r="BB263" i="30268"/>
  <c r="BB206" i="30268"/>
  <c r="AE193" i="30270"/>
  <c r="BA265" i="30270"/>
  <c r="AR253" i="30268"/>
  <c r="AR254" i="30268" s="1"/>
  <c r="AR269" i="30268"/>
  <c r="AR277" i="30268"/>
  <c r="AY200" i="30270"/>
  <c r="AH206" i="30268"/>
  <c r="AW235" i="30270"/>
  <c r="AI281" i="30268"/>
  <c r="AI266" i="30268"/>
  <c r="AI255" i="30268"/>
  <c r="AI208" i="30268"/>
  <c r="AI198" i="30268"/>
  <c r="AI199" i="30268"/>
  <c r="AI201" i="30268"/>
  <c r="AI277" i="30268"/>
  <c r="AI250" i="30268"/>
  <c r="AI252" i="30268"/>
  <c r="Y7" i="30268"/>
  <c r="Y252" i="30268" s="1"/>
  <c r="AK276" i="30270"/>
  <c r="AK256" i="30270"/>
  <c r="AK207" i="30270"/>
  <c r="AH263" i="30268"/>
  <c r="AH199" i="30268"/>
  <c r="AH216" i="30268"/>
  <c r="AH217" i="30268" s="1"/>
  <c r="AH284" i="30268"/>
  <c r="AH283" i="30268"/>
  <c r="AH269" i="30268"/>
  <c r="AH212" i="30268"/>
  <c r="AR283" i="30268"/>
  <c r="BB279" i="30268"/>
  <c r="BB205" i="30268"/>
  <c r="BB248" i="30268" s="1"/>
  <c r="BB280" i="30268"/>
  <c r="BB207" i="30268"/>
  <c r="BB269" i="30268"/>
  <c r="BB257" i="30268"/>
  <c r="BB285" i="30268"/>
  <c r="BJ215" i="30270"/>
  <c r="BJ247" i="30270"/>
  <c r="BJ235" i="30270"/>
  <c r="BJ236" i="30270"/>
  <c r="BJ242" i="30270"/>
  <c r="BK188" i="30270"/>
  <c r="BK277" i="30270"/>
  <c r="BK286" i="30270"/>
  <c r="BA274" i="30270"/>
  <c r="AR285" i="30268"/>
  <c r="AE249" i="30270"/>
  <c r="BB211" i="30268"/>
  <c r="Q7" i="30268"/>
  <c r="Q205" i="30268" s="1"/>
  <c r="Q248" i="30268" s="1"/>
  <c r="BB267" i="30268"/>
  <c r="BA196" i="30270"/>
  <c r="M7" i="30268"/>
  <c r="M188" i="30268" s="1"/>
  <c r="W213" i="30270"/>
  <c r="W214" i="30270" s="1"/>
  <c r="W261" i="30270" s="1"/>
  <c r="AS278" i="30268"/>
  <c r="AS216" i="30268"/>
  <c r="AS217" i="30268" s="1"/>
  <c r="AS253" i="30268"/>
  <c r="AS254" i="30268" s="1"/>
  <c r="AS200" i="30268"/>
  <c r="AS211" i="30268"/>
  <c r="AT188" i="30270"/>
  <c r="AT216" i="30270"/>
  <c r="AT217" i="30270" s="1"/>
  <c r="AT252" i="30270"/>
  <c r="AT197" i="30270"/>
  <c r="AT200" i="30270"/>
  <c r="AT285" i="30270"/>
  <c r="AT205" i="30270"/>
  <c r="AT248" i="30270" s="1"/>
  <c r="AT259" i="30270"/>
  <c r="AT202" i="30270"/>
  <c r="X283" i="30268"/>
  <c r="X274" i="30268"/>
  <c r="AZ250" i="30270"/>
  <c r="AZ274" i="30270"/>
  <c r="BA198" i="30268"/>
  <c r="BA268" i="30268"/>
  <c r="BA206" i="30268"/>
  <c r="BA208" i="30268"/>
  <c r="BA212" i="30268"/>
  <c r="BA251" i="30268"/>
  <c r="BA266" i="30268"/>
  <c r="BA213" i="30268"/>
  <c r="BA214" i="30268" s="1"/>
  <c r="BA261" i="30268" s="1"/>
  <c r="AI212" i="30268"/>
  <c r="X196" i="30270"/>
  <c r="X267" i="30270"/>
  <c r="X277" i="30270"/>
  <c r="X255" i="30270"/>
  <c r="X256" i="30270"/>
  <c r="AY208" i="30270"/>
  <c r="AY276" i="30270"/>
  <c r="AY252" i="30270"/>
  <c r="AY201" i="30270"/>
  <c r="AY278" i="30270"/>
  <c r="AY211" i="30270"/>
  <c r="AR282" i="30268"/>
  <c r="AR270" i="30268"/>
  <c r="AR216" i="30268"/>
  <c r="AR217" i="30268" s="1"/>
  <c r="AR275" i="30268"/>
  <c r="AR200" i="30268"/>
  <c r="AR212" i="30268"/>
  <c r="AR205" i="30268"/>
  <c r="AR248" i="30268" s="1"/>
  <c r="AR210" i="30268"/>
  <c r="AR213" i="30268"/>
  <c r="AR214" i="30268" s="1"/>
  <c r="AR261" i="30268" s="1"/>
  <c r="AR267" i="30268"/>
  <c r="AR263" i="30268"/>
  <c r="AR196" i="30268"/>
  <c r="AR198" i="30268"/>
  <c r="AR268" i="30268"/>
  <c r="BA276" i="30270"/>
  <c r="BH249" i="30270"/>
  <c r="N7" i="30268"/>
  <c r="N281" i="30268" s="1"/>
  <c r="AE191" i="30270"/>
  <c r="AR280" i="30268"/>
  <c r="AR255" i="30268"/>
  <c r="AH259" i="30268"/>
  <c r="AI268" i="30268"/>
  <c r="AT7" i="30268"/>
  <c r="AT280" i="30268" s="1"/>
  <c r="AR207" i="30268"/>
  <c r="AR252" i="30268"/>
  <c r="AR266" i="30268"/>
  <c r="AH281" i="30268"/>
  <c r="BJ209" i="30270"/>
  <c r="AH213" i="30268"/>
  <c r="AH214" i="30268" s="1"/>
  <c r="AH261" i="30268" s="1"/>
  <c r="U261" i="30270"/>
  <c r="U262" i="30270" s="1"/>
  <c r="U215" i="30270"/>
  <c r="AD279" i="30270"/>
  <c r="T258" i="30270"/>
  <c r="AG257" i="30270"/>
  <c r="AD284" i="30270"/>
  <c r="BA210" i="30268"/>
  <c r="I281" i="30270"/>
  <c r="AD259" i="30270"/>
  <c r="BJ262" i="30270"/>
  <c r="AD263" i="30270"/>
  <c r="AV260" i="30268"/>
  <c r="AV258" i="30270"/>
  <c r="BG191" i="30270"/>
  <c r="AS252" i="30268"/>
  <c r="AS265" i="30268"/>
  <c r="AR197" i="30268"/>
  <c r="Q209" i="30270"/>
  <c r="X263" i="30268"/>
  <c r="BA250" i="30268"/>
  <c r="BA259" i="30268"/>
  <c r="BA199" i="30268"/>
  <c r="AD205" i="30270"/>
  <c r="AD248" i="30270" s="1"/>
  <c r="AI271" i="30268"/>
  <c r="AI265" i="30268"/>
  <c r="AI210" i="30268"/>
  <c r="Z216" i="30270"/>
  <c r="Z217" i="30270" s="1"/>
  <c r="Z198" i="30270"/>
  <c r="Y247" i="30270"/>
  <c r="S218" i="30270"/>
  <c r="AD206" i="30270"/>
  <c r="P255" i="30270"/>
  <c r="Q249" i="30270"/>
  <c r="AA198" i="30270"/>
  <c r="AA279" i="30270"/>
  <c r="AD286" i="30270"/>
  <c r="AD252" i="30270"/>
  <c r="AO249" i="30268"/>
  <c r="BG249" i="30270"/>
  <c r="AE218" i="30270"/>
  <c r="BG193" i="30270"/>
  <c r="AS283" i="30268"/>
  <c r="AS196" i="30268"/>
  <c r="AR276" i="30268"/>
  <c r="AR259" i="30268"/>
  <c r="AR251" i="30268"/>
  <c r="AR278" i="30268"/>
  <c r="AO258" i="30270"/>
  <c r="U260" i="30270"/>
  <c r="AD188" i="30270"/>
  <c r="I213" i="30270"/>
  <c r="I214" i="30270" s="1"/>
  <c r="I261" i="30270" s="1"/>
  <c r="R271" i="30270"/>
  <c r="AN201" i="30270"/>
  <c r="T218" i="30268"/>
  <c r="AD251" i="30268"/>
  <c r="BA205" i="30268"/>
  <c r="BA248" i="30268" s="1"/>
  <c r="BA257" i="30268"/>
  <c r="BA256" i="30268"/>
  <c r="BA265" i="30268"/>
  <c r="AV258" i="30268"/>
  <c r="AD251" i="30270"/>
  <c r="AI282" i="30268"/>
  <c r="AI259" i="30268"/>
  <c r="Z266" i="30270"/>
  <c r="Z204" i="30270"/>
  <c r="Z236" i="30270" s="1"/>
  <c r="AU253" i="30270"/>
  <c r="AU254" i="30270" s="1"/>
  <c r="AD282" i="30270"/>
  <c r="AD278" i="30270"/>
  <c r="AD267" i="30270"/>
  <c r="AO209" i="30268"/>
  <c r="AO236" i="30268"/>
  <c r="AO242" i="30268"/>
  <c r="AO235" i="30268"/>
  <c r="K7" i="30268"/>
  <c r="K216" i="30268" s="1"/>
  <c r="K217" i="30268" s="1"/>
  <c r="AG199" i="30270"/>
  <c r="AY7" i="30268"/>
  <c r="AY277" i="30268" s="1"/>
  <c r="AD253" i="30270"/>
  <c r="AD254" i="30270" s="1"/>
  <c r="T260" i="30268"/>
  <c r="AG212" i="30270"/>
  <c r="AD198" i="30270"/>
  <c r="BA267" i="30268"/>
  <c r="BA269" i="30268"/>
  <c r="BA277" i="30268"/>
  <c r="BA285" i="30268"/>
  <c r="AD208" i="30270"/>
  <c r="AI202" i="30268"/>
  <c r="AG280" i="30270"/>
  <c r="AD257" i="30270"/>
  <c r="AE262" i="30270"/>
  <c r="AO261" i="30268"/>
  <c r="AO262" i="30268" s="1"/>
  <c r="AO215" i="30268"/>
  <c r="AO258" i="30268"/>
  <c r="BH258" i="30270"/>
  <c r="BG194" i="30270"/>
  <c r="BK278" i="30270"/>
  <c r="BG260" i="30270"/>
  <c r="BI188" i="30270"/>
  <c r="BK274" i="30270"/>
  <c r="BK284" i="30270"/>
  <c r="BK271" i="30270"/>
  <c r="BI210" i="30270"/>
  <c r="BK263" i="30270"/>
  <c r="BK280" i="30270"/>
  <c r="BF256" i="30270"/>
  <c r="BD258" i="30270"/>
  <c r="BB199" i="30270"/>
  <c r="BB284" i="30270"/>
  <c r="BC262" i="30270"/>
  <c r="BB277" i="30270"/>
  <c r="BB257" i="30270"/>
  <c r="BB198" i="30270"/>
  <c r="BB200" i="30270"/>
  <c r="BB253" i="30270"/>
  <c r="BB254" i="30270" s="1"/>
  <c r="BB281" i="30270"/>
  <c r="BB212" i="30270"/>
  <c r="BB207" i="30270"/>
  <c r="BB267" i="30270"/>
  <c r="BC218" i="30270"/>
  <c r="BB206" i="30270"/>
  <c r="AY281" i="30270"/>
  <c r="AY270" i="30270"/>
  <c r="AY263" i="30270"/>
  <c r="AY199" i="30270"/>
  <c r="AY286" i="30270"/>
  <c r="AY267" i="30270"/>
  <c r="AY197" i="30270"/>
  <c r="AY265" i="30270"/>
  <c r="AU282" i="30270"/>
  <c r="AS203" i="30270"/>
  <c r="AY279" i="30270"/>
  <c r="AY188" i="30270"/>
  <c r="AW260" i="30270"/>
  <c r="AS251" i="30270"/>
  <c r="AU196" i="30270"/>
  <c r="AS211" i="30270"/>
  <c r="AS284" i="30270"/>
  <c r="AV260" i="30270"/>
  <c r="AS266" i="30270"/>
  <c r="AY204" i="30270"/>
  <c r="AY236" i="30270" s="1"/>
  <c r="AY213" i="30270"/>
  <c r="AY214" i="30270" s="1"/>
  <c r="AY261" i="30270" s="1"/>
  <c r="AS265" i="30270"/>
  <c r="AS259" i="30270"/>
  <c r="AT269" i="30270"/>
  <c r="AT268" i="30270"/>
  <c r="AY250" i="30270"/>
  <c r="AY257" i="30270"/>
  <c r="AY277" i="30270"/>
  <c r="AU212" i="30270"/>
  <c r="AU275" i="30270"/>
  <c r="AW258" i="30270"/>
  <c r="AS252" i="30270"/>
  <c r="AY251" i="30270"/>
  <c r="AY255" i="30270"/>
  <c r="AY216" i="30270"/>
  <c r="AY217" i="30270" s="1"/>
  <c r="AS275" i="30270"/>
  <c r="AU281" i="30270"/>
  <c r="AS197" i="30270"/>
  <c r="AR258" i="30270"/>
  <c r="AN198" i="30270"/>
  <c r="AN271" i="30270"/>
  <c r="AN199" i="30270"/>
  <c r="AN285" i="30270"/>
  <c r="AN269" i="30270"/>
  <c r="AN268" i="30270"/>
  <c r="AN267" i="30270"/>
  <c r="AN188" i="30270"/>
  <c r="AN286" i="30270"/>
  <c r="AN283" i="30270"/>
  <c r="AN270" i="30270"/>
  <c r="AN256" i="30270"/>
  <c r="AN257" i="30270"/>
  <c r="AN277" i="30270"/>
  <c r="AN255" i="30270"/>
  <c r="AN207" i="30270"/>
  <c r="AN279" i="30270"/>
  <c r="AN197" i="30270"/>
  <c r="AN202" i="30270"/>
  <c r="AN210" i="30270"/>
  <c r="AN284" i="30270"/>
  <c r="AM260" i="30270"/>
  <c r="AN275" i="30270"/>
  <c r="AN265" i="30270"/>
  <c r="AN251" i="30270"/>
  <c r="AN252" i="30270"/>
  <c r="AN216" i="30270"/>
  <c r="AN217" i="30270" s="1"/>
  <c r="AN205" i="30270"/>
  <c r="AN248" i="30270" s="1"/>
  <c r="AN266" i="30270"/>
  <c r="AK284" i="30270"/>
  <c r="AK188" i="30270"/>
  <c r="AK266" i="30270"/>
  <c r="AK267" i="30270"/>
  <c r="AK201" i="30270"/>
  <c r="AE215" i="30270"/>
  <c r="AE260" i="30270"/>
  <c r="AA196" i="30270"/>
  <c r="X280" i="30270"/>
  <c r="AA277" i="30270"/>
  <c r="AA216" i="30270"/>
  <c r="AA217" i="30270" s="1"/>
  <c r="X263" i="30270"/>
  <c r="AA266" i="30270"/>
  <c r="AA206" i="30270"/>
  <c r="X216" i="30270"/>
  <c r="X217" i="30270" s="1"/>
  <c r="AA269" i="30270"/>
  <c r="AA286" i="30270"/>
  <c r="X268" i="30270"/>
  <c r="Y235" i="30270"/>
  <c r="Z253" i="30270"/>
  <c r="Z254" i="30270" s="1"/>
  <c r="Z271" i="30270"/>
  <c r="Z202" i="30270"/>
  <c r="X200" i="30270"/>
  <c r="X285" i="30270"/>
  <c r="X257" i="30270"/>
  <c r="X188" i="30270"/>
  <c r="X269" i="30270"/>
  <c r="AA199" i="30270"/>
  <c r="AA211" i="30270"/>
  <c r="X281" i="30270"/>
  <c r="AB286" i="30270"/>
  <c r="Y249" i="30270"/>
  <c r="Y258" i="30270"/>
  <c r="Y209" i="30270"/>
  <c r="Z265" i="30270"/>
  <c r="AB270" i="30270"/>
  <c r="Z197" i="30270"/>
  <c r="Z263" i="30270"/>
  <c r="Z268" i="30270"/>
  <c r="X251" i="30270"/>
  <c r="X282" i="30270"/>
  <c r="X274" i="30270"/>
  <c r="AA200" i="30270"/>
  <c r="AA263" i="30270"/>
  <c r="AA255" i="30270"/>
  <c r="AA208" i="30270"/>
  <c r="X201" i="30270"/>
  <c r="X199" i="30270"/>
  <c r="AA256" i="30270"/>
  <c r="AA284" i="30270"/>
  <c r="AA210" i="30270"/>
  <c r="X203" i="30270"/>
  <c r="AA207" i="30270"/>
  <c r="X250" i="30270"/>
  <c r="AA267" i="30270"/>
  <c r="Y236" i="30270"/>
  <c r="AB266" i="30270"/>
  <c r="Z270" i="30270"/>
  <c r="Y260" i="30270"/>
  <c r="AB269" i="30270"/>
  <c r="AA282" i="30270"/>
  <c r="AA201" i="30270"/>
  <c r="X204" i="30270"/>
  <c r="AA253" i="30270"/>
  <c r="AA254" i="30270" s="1"/>
  <c r="AD196" i="30270"/>
  <c r="AD207" i="30270"/>
  <c r="AD271" i="30270"/>
  <c r="AD256" i="30270"/>
  <c r="AD277" i="30270"/>
  <c r="AD274" i="30270"/>
  <c r="AD268" i="30270"/>
  <c r="AD266" i="30270"/>
  <c r="AD250" i="30270"/>
  <c r="AD212" i="30270"/>
  <c r="AD216" i="30270"/>
  <c r="AD217" i="30270" s="1"/>
  <c r="AD280" i="30270"/>
  <c r="X284" i="30270"/>
  <c r="X271" i="30270"/>
  <c r="X213" i="30270"/>
  <c r="X214" i="30270" s="1"/>
  <c r="X279" i="30270"/>
  <c r="X276" i="30270"/>
  <c r="X210" i="30270"/>
  <c r="X253" i="30270"/>
  <c r="X254" i="30270" s="1"/>
  <c r="X197" i="30270"/>
  <c r="X212" i="30270"/>
  <c r="X208" i="30270"/>
  <c r="X206" i="30270"/>
  <c r="X278" i="30270"/>
  <c r="X283" i="30270"/>
  <c r="X275" i="30270"/>
  <c r="X286" i="30270"/>
  <c r="X265" i="30270"/>
  <c r="X270" i="30270"/>
  <c r="AA270" i="30270"/>
  <c r="X205" i="30270"/>
  <c r="X248" i="30270" s="1"/>
  <c r="X266" i="30270"/>
  <c r="AA285" i="30270"/>
  <c r="AA203" i="30270"/>
  <c r="AA278" i="30270"/>
  <c r="X252" i="30270"/>
  <c r="AA205" i="30270"/>
  <c r="AA248" i="30270" s="1"/>
  <c r="X198" i="30270"/>
  <c r="AB216" i="30270"/>
  <c r="AB217" i="30270" s="1"/>
  <c r="AA252" i="30270"/>
  <c r="X259" i="30270"/>
  <c r="AA197" i="30270"/>
  <c r="AA265" i="30270"/>
  <c r="AB206" i="30270"/>
  <c r="Z276" i="30270"/>
  <c r="Z207" i="30270"/>
  <c r="Z206" i="30270"/>
  <c r="AA202" i="30270"/>
  <c r="AA283" i="30270"/>
  <c r="AA280" i="30270"/>
  <c r="X207" i="30270"/>
  <c r="AA276" i="30270"/>
  <c r="AD276" i="30270"/>
  <c r="W270" i="30270"/>
  <c r="W203" i="30270"/>
  <c r="W265" i="30270"/>
  <c r="R199" i="30270"/>
  <c r="R267" i="30270"/>
  <c r="W279" i="30270"/>
  <c r="W208" i="30270"/>
  <c r="S247" i="30270"/>
  <c r="Q258" i="30270"/>
  <c r="W197" i="30270"/>
  <c r="W256" i="30270"/>
  <c r="W206" i="30270"/>
  <c r="W216" i="30270"/>
  <c r="W217" i="30270" s="1"/>
  <c r="W210" i="30270"/>
  <c r="S235" i="30270"/>
  <c r="W207" i="30270"/>
  <c r="W199" i="30270"/>
  <c r="W196" i="30270"/>
  <c r="S242" i="30270"/>
  <c r="W267" i="30270"/>
  <c r="W281" i="30270"/>
  <c r="W284" i="30270"/>
  <c r="W257" i="30270"/>
  <c r="S249" i="30270"/>
  <c r="W269" i="30270"/>
  <c r="W259" i="30270"/>
  <c r="W188" i="30270"/>
  <c r="P275" i="30270"/>
  <c r="P277" i="30270"/>
  <c r="P283" i="30270"/>
  <c r="P269" i="30270"/>
  <c r="P280" i="30270"/>
  <c r="P208" i="30270"/>
  <c r="P270" i="30270"/>
  <c r="P212" i="30270"/>
  <c r="P274" i="30270"/>
  <c r="P281" i="30270"/>
  <c r="P197" i="30270"/>
  <c r="P196" i="30270"/>
  <c r="P266" i="30270"/>
  <c r="P278" i="30270"/>
  <c r="P199" i="30270"/>
  <c r="P201" i="30270"/>
  <c r="P263" i="30270"/>
  <c r="P286" i="30270"/>
  <c r="P198" i="30270"/>
  <c r="P271" i="30270"/>
  <c r="P259" i="30270"/>
  <c r="P205" i="30270"/>
  <c r="P248" i="30270" s="1"/>
  <c r="P279" i="30270"/>
  <c r="P267" i="30270"/>
  <c r="P268" i="30270"/>
  <c r="K218" i="30270"/>
  <c r="J255" i="30270"/>
  <c r="J200" i="30270"/>
  <c r="M260" i="30270"/>
  <c r="J202" i="30270"/>
  <c r="J266" i="30270"/>
  <c r="J207" i="30270"/>
  <c r="J199" i="30270"/>
  <c r="K247" i="30270"/>
  <c r="J281" i="30270"/>
  <c r="J201" i="30270"/>
  <c r="M218" i="30270"/>
  <c r="J212" i="30270"/>
  <c r="J198" i="30270"/>
  <c r="L252" i="30270"/>
  <c r="J278" i="30270"/>
  <c r="I270" i="30270"/>
  <c r="I198" i="30270"/>
  <c r="I279" i="30270"/>
  <c r="I252" i="30270"/>
  <c r="I188" i="30270"/>
  <c r="I205" i="30270"/>
  <c r="I248" i="30270" s="1"/>
  <c r="I201" i="30270"/>
  <c r="I286" i="30270"/>
  <c r="I275" i="30270"/>
  <c r="I210" i="30270"/>
  <c r="I269" i="30270"/>
  <c r="I208" i="30270"/>
  <c r="I206" i="30270"/>
  <c r="I277" i="30270"/>
  <c r="I204" i="30270"/>
  <c r="I242" i="30270" s="1"/>
  <c r="I282" i="30270"/>
  <c r="I256" i="30270"/>
  <c r="I251" i="30270"/>
  <c r="L275" i="30268"/>
  <c r="L271" i="30268"/>
  <c r="L283" i="30268"/>
  <c r="L280" i="30268"/>
  <c r="L212" i="30268"/>
  <c r="L251" i="30268"/>
  <c r="AM247" i="30270"/>
  <c r="AM249" i="30270"/>
  <c r="L200" i="30268"/>
  <c r="BB270" i="30268"/>
  <c r="AO260" i="30268"/>
  <c r="AO218" i="30268"/>
  <c r="L274" i="30268"/>
  <c r="L205" i="30268"/>
  <c r="L248" i="30268" s="1"/>
  <c r="AF268" i="30268"/>
  <c r="AF196" i="30268"/>
  <c r="AF279" i="30268"/>
  <c r="AF204" i="30268"/>
  <c r="BF205" i="30270"/>
  <c r="BF248" i="30270" s="1"/>
  <c r="X256" i="30268"/>
  <c r="L203" i="30270"/>
  <c r="AW199" i="30268"/>
  <c r="AZ205" i="30270"/>
  <c r="AZ248" i="30270" s="1"/>
  <c r="AU7" i="30268"/>
  <c r="AU259" i="30268" s="1"/>
  <c r="AM242" i="30270"/>
  <c r="AM235" i="30270"/>
  <c r="AM209" i="30270"/>
  <c r="AM236" i="30270"/>
  <c r="AM215" i="30270"/>
  <c r="AG268" i="30268"/>
  <c r="AG266" i="30268"/>
  <c r="AG276" i="30268"/>
  <c r="AG205" i="30268"/>
  <c r="AG248" i="30268" s="1"/>
  <c r="AG284" i="30268"/>
  <c r="AG204" i="30268"/>
  <c r="AG285" i="30268"/>
  <c r="AG211" i="30268"/>
  <c r="AG283" i="30268"/>
  <c r="AG199" i="30268"/>
  <c r="AG213" i="30268"/>
  <c r="AG214" i="30268" s="1"/>
  <c r="AG210" i="30268"/>
  <c r="AG277" i="30268"/>
  <c r="AG196" i="30268"/>
  <c r="AG216" i="30268"/>
  <c r="AG217" i="30268" s="1"/>
  <c r="AG203" i="30268"/>
  <c r="AG255" i="30268"/>
  <c r="AG250" i="30268"/>
  <c r="AG286" i="30268"/>
  <c r="AG271" i="30268"/>
  <c r="AG201" i="30268"/>
  <c r="U7" i="30268"/>
  <c r="U202" i="30268" s="1"/>
  <c r="L199" i="30268"/>
  <c r="BD193" i="30270"/>
  <c r="BD191" i="30270"/>
  <c r="BD194" i="30270"/>
  <c r="BF206" i="30270"/>
  <c r="X252" i="30268"/>
  <c r="AW281" i="30268"/>
  <c r="BB216" i="30268"/>
  <c r="BB217" i="30268" s="1"/>
  <c r="BB188" i="30268"/>
  <c r="BB251" i="30268"/>
  <c r="BB256" i="30268"/>
  <c r="BB284" i="30268"/>
  <c r="BB198" i="30268"/>
  <c r="BB274" i="30268"/>
  <c r="BB252" i="30268"/>
  <c r="BB283" i="30268"/>
  <c r="BB259" i="30268"/>
  <c r="BB271" i="30268"/>
  <c r="BB197" i="30268"/>
  <c r="BB250" i="30268"/>
  <c r="BB268" i="30268"/>
  <c r="BB212" i="30268"/>
  <c r="BB200" i="30268"/>
  <c r="BB255" i="30268"/>
  <c r="BB199" i="30268"/>
  <c r="BB253" i="30268"/>
  <c r="BB254" i="30268" s="1"/>
  <c r="BB196" i="30268"/>
  <c r="BB265" i="30268"/>
  <c r="BB213" i="30268"/>
  <c r="BB214" i="30268" s="1"/>
  <c r="BB203" i="30268"/>
  <c r="BB266" i="30268"/>
  <c r="BB282" i="30268"/>
  <c r="BB278" i="30268"/>
  <c r="BB204" i="30268"/>
  <c r="BB281" i="30268"/>
  <c r="BB275" i="30268"/>
  <c r="L255" i="30268"/>
  <c r="BD7" i="30268"/>
  <c r="BD216" i="30268" s="1"/>
  <c r="BD217" i="30268" s="1"/>
  <c r="AF277" i="30268"/>
  <c r="U247" i="30270"/>
  <c r="U249" i="30270"/>
  <c r="X210" i="30268"/>
  <c r="AW204" i="30268"/>
  <c r="L188" i="30268"/>
  <c r="L282" i="30268"/>
  <c r="L266" i="30268"/>
  <c r="L202" i="30268"/>
  <c r="L201" i="30268"/>
  <c r="L216" i="30268"/>
  <c r="L217" i="30268" s="1"/>
  <c r="L250" i="30268"/>
  <c r="L263" i="30268"/>
  <c r="L285" i="30268"/>
  <c r="L252" i="30268"/>
  <c r="L256" i="30268"/>
  <c r="L208" i="30268"/>
  <c r="L269" i="30268"/>
  <c r="L281" i="30268"/>
  <c r="L284" i="30268"/>
  <c r="L198" i="30268"/>
  <c r="L213" i="30268"/>
  <c r="L214" i="30268" s="1"/>
  <c r="L253" i="30268"/>
  <c r="L254" i="30268" s="1"/>
  <c r="L206" i="30268"/>
  <c r="L276" i="30268"/>
  <c r="L278" i="30268"/>
  <c r="L204" i="30268"/>
  <c r="L267" i="30268"/>
  <c r="L196" i="30268"/>
  <c r="L277" i="30268"/>
  <c r="L259" i="30268"/>
  <c r="L286" i="30268"/>
  <c r="L210" i="30268"/>
  <c r="L270" i="30268"/>
  <c r="L268" i="30268"/>
  <c r="L203" i="30268"/>
  <c r="L265" i="30268"/>
  <c r="L207" i="30268"/>
  <c r="Z7" i="30268"/>
  <c r="Z274" i="30268" s="1"/>
  <c r="BF286" i="30270"/>
  <c r="BF277" i="30270"/>
  <c r="BF271" i="30270"/>
  <c r="BF280" i="30270"/>
  <c r="BF268" i="30270"/>
  <c r="BF202" i="30270"/>
  <c r="BF253" i="30270"/>
  <c r="BF254" i="30270" s="1"/>
  <c r="BF203" i="30270"/>
  <c r="BF279" i="30270"/>
  <c r="BF196" i="30270"/>
  <c r="BF285" i="30270"/>
  <c r="BF251" i="30270"/>
  <c r="BF283" i="30270"/>
  <c r="BF275" i="30270"/>
  <c r="BF208" i="30270"/>
  <c r="BF212" i="30270"/>
  <c r="BF270" i="30270"/>
  <c r="BF252" i="30270"/>
  <c r="BF259" i="30270"/>
  <c r="BF276" i="30270"/>
  <c r="BF269" i="30270"/>
  <c r="BF266" i="30270"/>
  <c r="BF211" i="30270"/>
  <c r="BF199" i="30270"/>
  <c r="BF198" i="30270"/>
  <c r="BF284" i="30270"/>
  <c r="BF210" i="30270"/>
  <c r="BF213" i="30270"/>
  <c r="BF214" i="30270" s="1"/>
  <c r="BF281" i="30270"/>
  <c r="BF197" i="30270"/>
  <c r="BF263" i="30270"/>
  <c r="BF257" i="30270"/>
  <c r="BF282" i="30270"/>
  <c r="BF255" i="30270"/>
  <c r="BF274" i="30270"/>
  <c r="BF278" i="30270"/>
  <c r="BF216" i="30270"/>
  <c r="BF217" i="30270" s="1"/>
  <c r="BF200" i="30270"/>
  <c r="BF250" i="30270"/>
  <c r="BF188" i="30270"/>
  <c r="BF204" i="30270"/>
  <c r="BF267" i="30270"/>
  <c r="BF201" i="30270"/>
  <c r="X280" i="30268"/>
  <c r="X202" i="30268"/>
  <c r="X250" i="30268"/>
  <c r="X279" i="30268"/>
  <c r="X257" i="30268"/>
  <c r="X203" i="30268"/>
  <c r="X268" i="30268"/>
  <c r="X208" i="30268"/>
  <c r="X213" i="30268"/>
  <c r="X214" i="30268" s="1"/>
  <c r="X275" i="30268"/>
  <c r="X198" i="30268"/>
  <c r="X270" i="30268"/>
  <c r="X212" i="30268"/>
  <c r="X205" i="30268"/>
  <c r="X248" i="30268" s="1"/>
  <c r="X269" i="30268"/>
  <c r="X206" i="30268"/>
  <c r="X253" i="30268"/>
  <c r="X254" i="30268" s="1"/>
  <c r="X278" i="30268"/>
  <c r="X201" i="30268"/>
  <c r="X207" i="30268"/>
  <c r="X271" i="30268"/>
  <c r="X199" i="30268"/>
  <c r="X267" i="30268"/>
  <c r="X255" i="30268"/>
  <c r="X285" i="30268"/>
  <c r="X204" i="30268"/>
  <c r="X276" i="30268"/>
  <c r="X197" i="30268"/>
  <c r="X281" i="30268"/>
  <c r="X200" i="30268"/>
  <c r="X216" i="30268"/>
  <c r="X217" i="30268" s="1"/>
  <c r="X286" i="30268"/>
  <c r="X282" i="30268"/>
  <c r="X196" i="30268"/>
  <c r="AW271" i="30268"/>
  <c r="AW257" i="30268"/>
  <c r="AW279" i="30268"/>
  <c r="AW270" i="30268"/>
  <c r="AW210" i="30268"/>
  <c r="AW252" i="30268"/>
  <c r="AW205" i="30268"/>
  <c r="AW248" i="30268" s="1"/>
  <c r="AW255" i="30268"/>
  <c r="BB208" i="30268"/>
  <c r="BB276" i="30268"/>
  <c r="BB277" i="30268"/>
  <c r="AE258" i="30270"/>
  <c r="L197" i="30268"/>
  <c r="L257" i="30268"/>
  <c r="BG262" i="30270"/>
  <c r="X265" i="30268"/>
  <c r="AM7" i="30268"/>
  <c r="AM281" i="30268" s="1"/>
  <c r="L211" i="30270"/>
  <c r="L206" i="30270"/>
  <c r="L250" i="30270"/>
  <c r="L207" i="30270"/>
  <c r="L270" i="30270"/>
  <c r="L266" i="30270"/>
  <c r="L275" i="30270"/>
  <c r="L212" i="30270"/>
  <c r="L282" i="30270"/>
  <c r="L202" i="30270"/>
  <c r="L188" i="30270"/>
  <c r="L269" i="30270"/>
  <c r="L283" i="30270"/>
  <c r="L285" i="30270"/>
  <c r="L284" i="30270"/>
  <c r="L213" i="30270"/>
  <c r="L214" i="30270" s="1"/>
  <c r="L257" i="30270"/>
  <c r="L268" i="30270"/>
  <c r="L277" i="30270"/>
  <c r="L198" i="30270"/>
  <c r="L200" i="30270"/>
  <c r="L259" i="30270"/>
  <c r="L197" i="30270"/>
  <c r="L280" i="30270"/>
  <c r="L278" i="30270"/>
  <c r="L199" i="30270"/>
  <c r="L281" i="30270"/>
  <c r="L271" i="30270"/>
  <c r="L263" i="30270"/>
  <c r="L204" i="30270"/>
  <c r="L210" i="30270"/>
  <c r="L267" i="30270"/>
  <c r="L208" i="30270"/>
  <c r="L201" i="30270"/>
  <c r="L253" i="30270"/>
  <c r="L254" i="30270" s="1"/>
  <c r="L274" i="30270"/>
  <c r="L276" i="30270"/>
  <c r="L286" i="30270"/>
  <c r="L279" i="30270"/>
  <c r="L196" i="30270"/>
  <c r="L251" i="30270"/>
  <c r="L216" i="30270"/>
  <c r="L217" i="30270" s="1"/>
  <c r="L205" i="30270"/>
  <c r="L248" i="30270" s="1"/>
  <c r="L255" i="30270"/>
  <c r="AW200" i="30268"/>
  <c r="AG270" i="30268"/>
  <c r="AW191" i="30270"/>
  <c r="AW193" i="30270"/>
  <c r="AW194" i="30270"/>
  <c r="AF260" i="30270"/>
  <c r="AF218" i="30270"/>
  <c r="AB7" i="30268"/>
  <c r="AB285" i="30268" s="1"/>
  <c r="BF265" i="30270"/>
  <c r="X211" i="30268"/>
  <c r="AV242" i="30268"/>
  <c r="AV209" i="30268"/>
  <c r="AV215" i="30268"/>
  <c r="AV236" i="30268"/>
  <c r="AV247" i="30268"/>
  <c r="AV235" i="30268"/>
  <c r="AO249" i="30270"/>
  <c r="AO247" i="30270"/>
  <c r="AW277" i="30268"/>
  <c r="AG281" i="30268"/>
  <c r="BB201" i="30268"/>
  <c r="BB286" i="30268"/>
  <c r="BB202" i="30268"/>
  <c r="AP7" i="30268"/>
  <c r="AP263" i="30268" s="1"/>
  <c r="L211" i="30268"/>
  <c r="L279" i="30268"/>
  <c r="AF259" i="30268"/>
  <c r="AF197" i="30268"/>
  <c r="BI213" i="30270"/>
  <c r="BI214" i="30270" s="1"/>
  <c r="BI212" i="30270"/>
  <c r="BI282" i="30270"/>
  <c r="BI203" i="30270"/>
  <c r="BI198" i="30270"/>
  <c r="BI205" i="30270"/>
  <c r="BI248" i="30270" s="1"/>
  <c r="BI277" i="30270"/>
  <c r="BI197" i="30270"/>
  <c r="BI211" i="30270"/>
  <c r="BI196" i="30270"/>
  <c r="BI281" i="30270"/>
  <c r="BI275" i="30270"/>
  <c r="BI263" i="30270"/>
  <c r="BI278" i="30270"/>
  <c r="BI283" i="30270"/>
  <c r="BI267" i="30270"/>
  <c r="BI266" i="30270"/>
  <c r="BI269" i="30270"/>
  <c r="BI253" i="30270"/>
  <c r="BI254" i="30270" s="1"/>
  <c r="BI206" i="30270"/>
  <c r="BI280" i="30270"/>
  <c r="BI270" i="30270"/>
  <c r="BI216" i="30270"/>
  <c r="BI217" i="30270" s="1"/>
  <c r="BI276" i="30270"/>
  <c r="BI274" i="30270"/>
  <c r="BI202" i="30270"/>
  <c r="BI279" i="30270"/>
  <c r="BI252" i="30270"/>
  <c r="BI204" i="30270"/>
  <c r="BI286" i="30270"/>
  <c r="BI268" i="30270"/>
  <c r="BI251" i="30270"/>
  <c r="BI265" i="30270"/>
  <c r="BI201" i="30270"/>
  <c r="BI200" i="30270"/>
  <c r="BI285" i="30270"/>
  <c r="BI271" i="30270"/>
  <c r="BI199" i="30270"/>
  <c r="BI207" i="30270"/>
  <c r="BI259" i="30270"/>
  <c r="BI255" i="30270"/>
  <c r="BI208" i="30270"/>
  <c r="BF207" i="30270"/>
  <c r="X259" i="30268"/>
  <c r="AZ281" i="30270"/>
  <c r="AZ210" i="30270"/>
  <c r="AZ252" i="30270"/>
  <c r="AZ197" i="30270"/>
  <c r="AZ255" i="30270"/>
  <c r="AZ199" i="30270"/>
  <c r="AZ256" i="30270"/>
  <c r="AZ204" i="30270"/>
  <c r="AZ200" i="30270"/>
  <c r="AZ207" i="30270"/>
  <c r="AZ277" i="30270"/>
  <c r="AZ269" i="30270"/>
  <c r="AZ276" i="30270"/>
  <c r="AZ268" i="30270"/>
  <c r="AZ251" i="30270"/>
  <c r="AZ278" i="30270"/>
  <c r="AZ211" i="30270"/>
  <c r="AZ213" i="30270"/>
  <c r="AZ214" i="30270" s="1"/>
  <c r="AZ280" i="30270"/>
  <c r="AZ271" i="30270"/>
  <c r="AZ266" i="30270"/>
  <c r="AZ196" i="30270"/>
  <c r="AZ284" i="30270"/>
  <c r="AZ198" i="30270"/>
  <c r="AZ201" i="30270"/>
  <c r="AZ263" i="30270"/>
  <c r="AZ206" i="30270"/>
  <c r="AZ265" i="30270"/>
  <c r="AZ202" i="30270"/>
  <c r="AZ253" i="30270"/>
  <c r="AZ254" i="30270" s="1"/>
  <c r="AZ208" i="30270"/>
  <c r="AZ257" i="30270"/>
  <c r="AZ203" i="30270"/>
  <c r="AZ286" i="30270"/>
  <c r="AZ270" i="30270"/>
  <c r="AZ267" i="30270"/>
  <c r="AZ282" i="30270"/>
  <c r="AZ279" i="30270"/>
  <c r="AZ283" i="30270"/>
  <c r="AZ259" i="30270"/>
  <c r="AZ188" i="30270"/>
  <c r="AZ275" i="30270"/>
  <c r="AZ212" i="30270"/>
  <c r="AR209" i="30270"/>
  <c r="AR242" i="30270"/>
  <c r="AR235" i="30270"/>
  <c r="AR236" i="30270"/>
  <c r="AR215" i="30270"/>
  <c r="AW265" i="30268"/>
  <c r="AG256" i="30268"/>
  <c r="AZ216" i="30270"/>
  <c r="AZ217" i="30270" s="1"/>
  <c r="AU209" i="30270"/>
  <c r="AU242" i="30270"/>
  <c r="AU235" i="30270"/>
  <c r="AU236" i="30270"/>
  <c r="AF253" i="30268"/>
  <c r="AF254" i="30268" s="1"/>
  <c r="AF281" i="30268"/>
  <c r="AF252" i="30268"/>
  <c r="BC242" i="30268"/>
  <c r="BC235" i="30268"/>
  <c r="BC236" i="30268"/>
  <c r="BC209" i="30268"/>
  <c r="N252" i="30270"/>
  <c r="N265" i="30270"/>
  <c r="N198" i="30270"/>
  <c r="N207" i="30270"/>
  <c r="N201" i="30270"/>
  <c r="N199" i="30270"/>
  <c r="N255" i="30270"/>
  <c r="N200" i="30270"/>
  <c r="N275" i="30270"/>
  <c r="N277" i="30270"/>
  <c r="N251" i="30270"/>
  <c r="N282" i="30270"/>
  <c r="N253" i="30270"/>
  <c r="N254" i="30270" s="1"/>
  <c r="N197" i="30270"/>
  <c r="N280" i="30270"/>
  <c r="N284" i="30270"/>
  <c r="N283" i="30270"/>
  <c r="N259" i="30270"/>
  <c r="N270" i="30270"/>
  <c r="N250" i="30270"/>
  <c r="N213" i="30270"/>
  <c r="N214" i="30270" s="1"/>
  <c r="N202" i="30270"/>
  <c r="N256" i="30270"/>
  <c r="N210" i="30270"/>
  <c r="N211" i="30270"/>
  <c r="N205" i="30270"/>
  <c r="N248" i="30270" s="1"/>
  <c r="N196" i="30270"/>
  <c r="N279" i="30270"/>
  <c r="N269" i="30270"/>
  <c r="N278" i="30270"/>
  <c r="N208" i="30270"/>
  <c r="N267" i="30270"/>
  <c r="N266" i="30270"/>
  <c r="N257" i="30270"/>
  <c r="N204" i="30270"/>
  <c r="N285" i="30270"/>
  <c r="N206" i="30270"/>
  <c r="N216" i="30270"/>
  <c r="N217" i="30270" s="1"/>
  <c r="N268" i="30270"/>
  <c r="N203" i="30270"/>
  <c r="N271" i="30270"/>
  <c r="N274" i="30270"/>
  <c r="N281" i="30270"/>
  <c r="N286" i="30270"/>
  <c r="N212" i="30270"/>
  <c r="N260" i="30270" s="1"/>
  <c r="N276" i="30270"/>
  <c r="N263" i="30270"/>
  <c r="N188" i="30270"/>
  <c r="AK7" i="30268"/>
  <c r="AK280" i="30268" s="1"/>
  <c r="AS286" i="30268"/>
  <c r="AS284" i="30268"/>
  <c r="AS267" i="30268"/>
  <c r="AS274" i="30268"/>
  <c r="AS268" i="30268"/>
  <c r="AS206" i="30268"/>
  <c r="AS250" i="30268"/>
  <c r="AS285" i="30268"/>
  <c r="AS277" i="30268"/>
  <c r="AS201" i="30268"/>
  <c r="AS275" i="30268"/>
  <c r="AS208" i="30268"/>
  <c r="AS269" i="30268"/>
  <c r="AS197" i="30268"/>
  <c r="AS276" i="30268"/>
  <c r="AS210" i="30268"/>
  <c r="AS256" i="30268"/>
  <c r="AS207" i="30268"/>
  <c r="AS263" i="30268"/>
  <c r="AS271" i="30268"/>
  <c r="AS199" i="30268"/>
  <c r="AS266" i="30268"/>
  <c r="AS280" i="30268"/>
  <c r="AS204" i="30268"/>
  <c r="AF249" i="30270"/>
  <c r="AF247" i="30270"/>
  <c r="AF261" i="30270"/>
  <c r="AF262" i="30270" s="1"/>
  <c r="AF215" i="30270"/>
  <c r="AO261" i="30270"/>
  <c r="AO262" i="30270" s="1"/>
  <c r="AO215" i="30270"/>
  <c r="AO191" i="30270"/>
  <c r="AO193" i="30270"/>
  <c r="AO194" i="30270"/>
  <c r="AN7" i="30268"/>
  <c r="AN203" i="30268" s="1"/>
  <c r="R205" i="30270"/>
  <c r="R248" i="30270" s="1"/>
  <c r="R286" i="30270"/>
  <c r="R277" i="30270"/>
  <c r="R212" i="30270"/>
  <c r="R218" i="30270" s="1"/>
  <c r="R266" i="30270"/>
  <c r="R213" i="30270"/>
  <c r="R214" i="30270" s="1"/>
  <c r="R250" i="30270"/>
  <c r="R268" i="30270"/>
  <c r="R188" i="30270"/>
  <c r="R259" i="30270"/>
  <c r="R282" i="30270"/>
  <c r="R280" i="30270"/>
  <c r="R255" i="30270"/>
  <c r="R276" i="30270"/>
  <c r="R275" i="30270"/>
  <c r="R284" i="30270"/>
  <c r="R207" i="30270"/>
  <c r="R198" i="30270"/>
  <c r="R251" i="30270"/>
  <c r="R200" i="30270"/>
  <c r="R203" i="30270"/>
  <c r="R216" i="30270"/>
  <c r="R217" i="30270" s="1"/>
  <c r="R279" i="30270"/>
  <c r="R274" i="30270"/>
  <c r="R256" i="30270"/>
  <c r="R206" i="30270"/>
  <c r="R283" i="30270"/>
  <c r="R278" i="30270"/>
  <c r="R253" i="30270"/>
  <c r="R254" i="30270" s="1"/>
  <c r="R210" i="30270"/>
  <c r="R257" i="30270"/>
  <c r="R201" i="30270"/>
  <c r="R265" i="30270"/>
  <c r="R197" i="30270"/>
  <c r="R270" i="30270"/>
  <c r="R202" i="30268"/>
  <c r="R278" i="30268"/>
  <c r="R257" i="30268"/>
  <c r="R265" i="30268"/>
  <c r="R203" i="30268"/>
  <c r="R276" i="30268"/>
  <c r="R204" i="30268"/>
  <c r="R212" i="30268"/>
  <c r="R263" i="30268"/>
  <c r="R213" i="30268"/>
  <c r="R214" i="30268" s="1"/>
  <c r="R269" i="30268"/>
  <c r="R284" i="30268"/>
  <c r="R279" i="30268"/>
  <c r="AG281" i="30270"/>
  <c r="AG205" i="30270"/>
  <c r="AG248" i="30270" s="1"/>
  <c r="BD261" i="30270"/>
  <c r="BD262" i="30270" s="1"/>
  <c r="BD215" i="30270"/>
  <c r="M249" i="30270"/>
  <c r="M247" i="30270"/>
  <c r="AR249" i="30270"/>
  <c r="AR247" i="30270"/>
  <c r="AF271" i="30268"/>
  <c r="AF199" i="30268"/>
  <c r="AF201" i="30268"/>
  <c r="AS259" i="30268"/>
  <c r="AS279" i="30268"/>
  <c r="AS202" i="30268"/>
  <c r="AW249" i="30270"/>
  <c r="AW247" i="30270"/>
  <c r="P7" i="30268"/>
  <c r="P188" i="30268" s="1"/>
  <c r="AG253" i="30270"/>
  <c r="AG254" i="30270" s="1"/>
  <c r="S261" i="30270"/>
  <c r="S262" i="30270" s="1"/>
  <c r="S215" i="30270"/>
  <c r="AW188" i="30268"/>
  <c r="AW213" i="30268"/>
  <c r="AW214" i="30268" s="1"/>
  <c r="AW269" i="30268"/>
  <c r="AW197" i="30268"/>
  <c r="AW286" i="30268"/>
  <c r="AW276" i="30268"/>
  <c r="AW284" i="30268"/>
  <c r="AW280" i="30268"/>
  <c r="AW198" i="30268"/>
  <c r="AW274" i="30268"/>
  <c r="AW196" i="30268"/>
  <c r="AW216" i="30268"/>
  <c r="AW217" i="30268" s="1"/>
  <c r="AW250" i="30268"/>
  <c r="AW211" i="30268"/>
  <c r="AW259" i="30268"/>
  <c r="AW201" i="30268"/>
  <c r="AW263" i="30268"/>
  <c r="AW267" i="30268"/>
  <c r="AW208" i="30268"/>
  <c r="AW285" i="30268"/>
  <c r="AW203" i="30268"/>
  <c r="AW278" i="30268"/>
  <c r="AW202" i="30268"/>
  <c r="AW251" i="30268"/>
  <c r="AW207" i="30268"/>
  <c r="AW266" i="30268"/>
  <c r="AW206" i="30268"/>
  <c r="AW275" i="30268"/>
  <c r="AW256" i="30268"/>
  <c r="AW282" i="30268"/>
  <c r="AW253" i="30268"/>
  <c r="AW254" i="30268" s="1"/>
  <c r="R208" i="30270"/>
  <c r="R216" i="30268"/>
  <c r="R217" i="30268" s="1"/>
  <c r="R283" i="30268"/>
  <c r="AG284" i="30270"/>
  <c r="AG196" i="30270"/>
  <c r="AG259" i="30270"/>
  <c r="AG252" i="30270"/>
  <c r="AG277" i="30270"/>
  <c r="AG285" i="30270"/>
  <c r="AG251" i="30270"/>
  <c r="AG282" i="30270"/>
  <c r="AG200" i="30270"/>
  <c r="AG269" i="30270"/>
  <c r="AG274" i="30270"/>
  <c r="AG204" i="30270"/>
  <c r="AG276" i="30270"/>
  <c r="AG263" i="30270"/>
  <c r="AG208" i="30270"/>
  <c r="AG283" i="30270"/>
  <c r="AG211" i="30270"/>
  <c r="AG203" i="30270"/>
  <c r="AG206" i="30270"/>
  <c r="AG271" i="30270"/>
  <c r="AG270" i="30270"/>
  <c r="AG266" i="30270"/>
  <c r="AG278" i="30270"/>
  <c r="AG279" i="30270"/>
  <c r="AG256" i="30270"/>
  <c r="AG275" i="30270"/>
  <c r="AG268" i="30270"/>
  <c r="AG210" i="30270"/>
  <c r="AG207" i="30270"/>
  <c r="AG201" i="30270"/>
  <c r="AG197" i="30270"/>
  <c r="AG198" i="30270"/>
  <c r="AG216" i="30270"/>
  <c r="AG217" i="30270" s="1"/>
  <c r="AG255" i="30270"/>
  <c r="M209" i="30270"/>
  <c r="M242" i="30270"/>
  <c r="M236" i="30270"/>
  <c r="M235" i="30270"/>
  <c r="BG235" i="30270"/>
  <c r="BG242" i="30270"/>
  <c r="BG209" i="30270"/>
  <c r="BG236" i="30270"/>
  <c r="BG215" i="30270"/>
  <c r="BA283" i="30270"/>
  <c r="BA208" i="30270"/>
  <c r="BA203" i="30270"/>
  <c r="BA278" i="30270"/>
  <c r="BA279" i="30270"/>
  <c r="BA250" i="30270"/>
  <c r="BA253" i="30270"/>
  <c r="BA254" i="30270" s="1"/>
  <c r="BA205" i="30270"/>
  <c r="BA248" i="30270" s="1"/>
  <c r="BA211" i="30270"/>
  <c r="BA212" i="30270"/>
  <c r="BA275" i="30270"/>
  <c r="BA284" i="30270"/>
  <c r="BA202" i="30270"/>
  <c r="BA197" i="30270"/>
  <c r="BA206" i="30270"/>
  <c r="BA269" i="30270"/>
  <c r="BA201" i="30270"/>
  <c r="BA210" i="30270"/>
  <c r="BA277" i="30270"/>
  <c r="BA256" i="30270"/>
  <c r="BA255" i="30270"/>
  <c r="BA200" i="30270"/>
  <c r="BA199" i="30270"/>
  <c r="BA271" i="30270"/>
  <c r="BA266" i="30270"/>
  <c r="BA216" i="30270"/>
  <c r="BA217" i="30270" s="1"/>
  <c r="BA282" i="30270"/>
  <c r="BA285" i="30270"/>
  <c r="BA259" i="30270"/>
  <c r="BA257" i="30270"/>
  <c r="BA270" i="30270"/>
  <c r="BA252" i="30270"/>
  <c r="BA263" i="30270"/>
  <c r="BA286" i="30270"/>
  <c r="BA204" i="30270"/>
  <c r="BA268" i="30270"/>
  <c r="BA188" i="30270"/>
  <c r="BA213" i="30270"/>
  <c r="BA214" i="30270" s="1"/>
  <c r="BA198" i="30270"/>
  <c r="BA267" i="30270"/>
  <c r="BB216" i="30270"/>
  <c r="BB217" i="30270" s="1"/>
  <c r="BB266" i="30270"/>
  <c r="BB269" i="30270"/>
  <c r="BB276" i="30270"/>
  <c r="BB263" i="30270"/>
  <c r="BB271" i="30270"/>
  <c r="BB202" i="30270"/>
  <c r="BB274" i="30270"/>
  <c r="BB210" i="30270"/>
  <c r="BB285" i="30270"/>
  <c r="BB197" i="30270"/>
  <c r="BB205" i="30270"/>
  <c r="BB248" i="30270" s="1"/>
  <c r="BB203" i="30270"/>
  <c r="BB251" i="30270"/>
  <c r="BB278" i="30270"/>
  <c r="BB256" i="30270"/>
  <c r="BB188" i="30270"/>
  <c r="BB213" i="30270"/>
  <c r="BB214" i="30270" s="1"/>
  <c r="BB201" i="30270"/>
  <c r="BB286" i="30270"/>
  <c r="BB204" i="30270"/>
  <c r="BB280" i="30270"/>
  <c r="BB282" i="30270"/>
  <c r="BB211" i="30270"/>
  <c r="BB259" i="30270"/>
  <c r="BB255" i="30270"/>
  <c r="BB265" i="30270"/>
  <c r="BB270" i="30270"/>
  <c r="BB252" i="30270"/>
  <c r="BB208" i="30270"/>
  <c r="BB275" i="30270"/>
  <c r="BB279" i="30270"/>
  <c r="BB250" i="30270"/>
  <c r="BB268" i="30270"/>
  <c r="AF266" i="30268"/>
  <c r="AF198" i="30268"/>
  <c r="AW261" i="30270"/>
  <c r="AW262" i="30270" s="1"/>
  <c r="AW215" i="30270"/>
  <c r="AS255" i="30268"/>
  <c r="AS203" i="30268"/>
  <c r="AS251" i="30268"/>
  <c r="R269" i="30270"/>
  <c r="AG286" i="30270"/>
  <c r="AU283" i="30270"/>
  <c r="AU256" i="30270"/>
  <c r="AU274" i="30270"/>
  <c r="AU250" i="30270"/>
  <c r="AU269" i="30270"/>
  <c r="AU200" i="30270"/>
  <c r="AU206" i="30270"/>
  <c r="AU263" i="30270"/>
  <c r="AU271" i="30270"/>
  <c r="AU197" i="30270"/>
  <c r="AU202" i="30270"/>
  <c r="AU265" i="30270"/>
  <c r="AU207" i="30270"/>
  <c r="AU255" i="30270"/>
  <c r="AU277" i="30270"/>
  <c r="AU211" i="30270"/>
  <c r="AU210" i="30270"/>
  <c r="AU270" i="30270"/>
  <c r="AU266" i="30270"/>
  <c r="AU205" i="30270"/>
  <c r="AU248" i="30270" s="1"/>
  <c r="AU279" i="30270"/>
  <c r="AU201" i="30270"/>
  <c r="AU259" i="30270"/>
  <c r="AU276" i="30270"/>
  <c r="AU251" i="30270"/>
  <c r="AU199" i="30270"/>
  <c r="AU286" i="30270"/>
  <c r="AU280" i="30270"/>
  <c r="AU268" i="30270"/>
  <c r="AU278" i="30270"/>
  <c r="AU213" i="30270"/>
  <c r="AU214" i="30270" s="1"/>
  <c r="AU198" i="30270"/>
  <c r="AU267" i="30270"/>
  <c r="AU284" i="30270"/>
  <c r="AU188" i="30270"/>
  <c r="AU216" i="30270"/>
  <c r="AU217" i="30270" s="1"/>
  <c r="AU285" i="30270"/>
  <c r="AU208" i="30270"/>
  <c r="AU257" i="30270"/>
  <c r="AA249" i="30268"/>
  <c r="AA247" i="30268"/>
  <c r="AF188" i="30268"/>
  <c r="AF274" i="30268"/>
  <c r="AF203" i="30268"/>
  <c r="AF263" i="30268"/>
  <c r="AF267" i="30268"/>
  <c r="AF257" i="30268"/>
  <c r="AF213" i="30268"/>
  <c r="AF214" i="30268" s="1"/>
  <c r="AF286" i="30268"/>
  <c r="AF265" i="30268"/>
  <c r="AF206" i="30268"/>
  <c r="AF280" i="30268"/>
  <c r="AF269" i="30268"/>
  <c r="AF276" i="30268"/>
  <c r="AF205" i="30268"/>
  <c r="AF248" i="30268" s="1"/>
  <c r="AF211" i="30268"/>
  <c r="AF278" i="30268"/>
  <c r="AF285" i="30268"/>
  <c r="AF282" i="30268"/>
  <c r="AF250" i="30268"/>
  <c r="AF270" i="30268"/>
  <c r="AF212" i="30268"/>
  <c r="AF202" i="30268"/>
  <c r="AF251" i="30268"/>
  <c r="AF216" i="30268"/>
  <c r="AF217" i="30268" s="1"/>
  <c r="AF207" i="30268"/>
  <c r="T215" i="30270"/>
  <c r="T261" i="30270"/>
  <c r="T262" i="30270" s="1"/>
  <c r="AG267" i="30270"/>
  <c r="AL261" i="30270"/>
  <c r="AL262" i="30270" s="1"/>
  <c r="AL215" i="30270"/>
  <c r="BK282" i="30270"/>
  <c r="BK283" i="30270"/>
  <c r="BK204" i="30270"/>
  <c r="BK276" i="30270"/>
  <c r="BK251" i="30270"/>
  <c r="BK213" i="30270"/>
  <c r="BK214" i="30270" s="1"/>
  <c r="BK208" i="30270"/>
  <c r="BK205" i="30270"/>
  <c r="BK248" i="30270" s="1"/>
  <c r="BK275" i="30270"/>
  <c r="BK207" i="30270"/>
  <c r="BK201" i="30270"/>
  <c r="BK255" i="30270"/>
  <c r="BK199" i="30270"/>
  <c r="BK270" i="30270"/>
  <c r="BK257" i="30270"/>
  <c r="BK198" i="30270"/>
  <c r="BK285" i="30270"/>
  <c r="BK203" i="30270"/>
  <c r="BK281" i="30270"/>
  <c r="BK253" i="30270"/>
  <c r="BK254" i="30270" s="1"/>
  <c r="BK211" i="30270"/>
  <c r="BK268" i="30270"/>
  <c r="BK259" i="30270"/>
  <c r="BK197" i="30270"/>
  <c r="BK265" i="30270"/>
  <c r="BK216" i="30270"/>
  <c r="BK217" i="30270" s="1"/>
  <c r="BK212" i="30270"/>
  <c r="BK269" i="30270"/>
  <c r="BK196" i="30270"/>
  <c r="BK250" i="30270"/>
  <c r="BK206" i="30270"/>
  <c r="BK200" i="30270"/>
  <c r="BK252" i="30270"/>
  <c r="BK279" i="30270"/>
  <c r="BK266" i="30270"/>
  <c r="BK210" i="30270"/>
  <c r="BK256" i="30270"/>
  <c r="BK202" i="30270"/>
  <c r="BK267" i="30270"/>
  <c r="BG247" i="30270"/>
  <c r="W7" i="30268"/>
  <c r="W188" i="30268" s="1"/>
  <c r="AS253" i="30270"/>
  <c r="AS254" i="30270" s="1"/>
  <c r="AL260" i="30270"/>
  <c r="S7" i="30268"/>
  <c r="S203" i="30268" s="1"/>
  <c r="Q262" i="30270"/>
  <c r="BD218" i="30270"/>
  <c r="AK282" i="30270"/>
  <c r="AK204" i="30270"/>
  <c r="AK213" i="30270"/>
  <c r="AK214" i="30270" s="1"/>
  <c r="AK208" i="30270"/>
  <c r="AK250" i="30270"/>
  <c r="AK198" i="30270"/>
  <c r="AK280" i="30270"/>
  <c r="AK210" i="30270"/>
  <c r="AK283" i="30270"/>
  <c r="AK263" i="30270"/>
  <c r="AK271" i="30270"/>
  <c r="AK205" i="30270"/>
  <c r="AK248" i="30270" s="1"/>
  <c r="AK269" i="30270"/>
  <c r="AK265" i="30270"/>
  <c r="AK211" i="30270"/>
  <c r="AK212" i="30270"/>
  <c r="AK285" i="30270"/>
  <c r="AK268" i="30270"/>
  <c r="AK197" i="30270"/>
  <c r="AK216" i="30270"/>
  <c r="AK217" i="30270" s="1"/>
  <c r="AK275" i="30270"/>
  <c r="AK199" i="30270"/>
  <c r="AK252" i="30270"/>
  <c r="AK257" i="30270"/>
  <c r="AK270" i="30270"/>
  <c r="AK259" i="30270"/>
  <c r="AK274" i="30270"/>
  <c r="AK196" i="30270"/>
  <c r="AK203" i="30270"/>
  <c r="AK281" i="30270"/>
  <c r="AK253" i="30270"/>
  <c r="AK254" i="30270" s="1"/>
  <c r="AK277" i="30270"/>
  <c r="AK251" i="30270"/>
  <c r="AK279" i="30270"/>
  <c r="AK255" i="30270"/>
  <c r="AK200" i="30270"/>
  <c r="W250" i="30270"/>
  <c r="W277" i="30270"/>
  <c r="AS188" i="30268"/>
  <c r="AR250" i="30268"/>
  <c r="AR286" i="30268"/>
  <c r="AR199" i="30268"/>
  <c r="AR203" i="30268"/>
  <c r="AR201" i="30268"/>
  <c r="AO260" i="30270"/>
  <c r="AH196" i="30270"/>
  <c r="AH286" i="30270"/>
  <c r="AH268" i="30270"/>
  <c r="AH270" i="30270"/>
  <c r="AH267" i="30270"/>
  <c r="AH250" i="30270"/>
  <c r="AH280" i="30270"/>
  <c r="AH251" i="30270"/>
  <c r="AH198" i="30270"/>
  <c r="AH253" i="30270"/>
  <c r="AH254" i="30270" s="1"/>
  <c r="AH255" i="30270"/>
  <c r="AH266" i="30270"/>
  <c r="AH265" i="30270"/>
  <c r="AH277" i="30270"/>
  <c r="AH252" i="30270"/>
  <c r="AH213" i="30270"/>
  <c r="AH214" i="30270" s="1"/>
  <c r="AH204" i="30270"/>
  <c r="AH256" i="30270"/>
  <c r="AH201" i="30270"/>
  <c r="AH274" i="30270"/>
  <c r="AH263" i="30270"/>
  <c r="AH206" i="30270"/>
  <c r="AH269" i="30270"/>
  <c r="AT281" i="30270"/>
  <c r="AT282" i="30270"/>
  <c r="AT279" i="30270"/>
  <c r="BC194" i="30268"/>
  <c r="BC191" i="30268"/>
  <c r="BC193" i="30268"/>
  <c r="AV218" i="30270"/>
  <c r="X188" i="30268"/>
  <c r="I266" i="30270"/>
  <c r="I265" i="30270"/>
  <c r="I280" i="30270"/>
  <c r="I207" i="30270"/>
  <c r="I283" i="30270"/>
  <c r="I268" i="30270"/>
  <c r="I285" i="30270"/>
  <c r="I271" i="30270"/>
  <c r="I253" i="30270"/>
  <c r="I254" i="30270" s="1"/>
  <c r="I203" i="30270"/>
  <c r="I197" i="30270"/>
  <c r="AH203" i="30268"/>
  <c r="S258" i="30270"/>
  <c r="P284" i="30270"/>
  <c r="AO242" i="30270"/>
  <c r="AO235" i="30270"/>
  <c r="AO209" i="30270"/>
  <c r="AO236" i="30270"/>
  <c r="P211" i="30270"/>
  <c r="P253" i="30270"/>
  <c r="P254" i="30270" s="1"/>
  <c r="AY259" i="30270"/>
  <c r="AY210" i="30270"/>
  <c r="AY253" i="30270"/>
  <c r="AY254" i="30270" s="1"/>
  <c r="AY271" i="30270"/>
  <c r="AN208" i="30270"/>
  <c r="AN213" i="30270"/>
  <c r="AN214" i="30270" s="1"/>
  <c r="AN250" i="30270"/>
  <c r="AN206" i="30270"/>
  <c r="AN276" i="30270"/>
  <c r="AN203" i="30270"/>
  <c r="AN263" i="30270"/>
  <c r="AN204" i="30270"/>
  <c r="AN196" i="30270"/>
  <c r="AN278" i="30270"/>
  <c r="AN212" i="30270"/>
  <c r="AN259" i="30270"/>
  <c r="I211" i="30270"/>
  <c r="R210" i="30268"/>
  <c r="R251" i="30268"/>
  <c r="R270" i="30268"/>
  <c r="R256" i="30268"/>
  <c r="R196" i="30268"/>
  <c r="R285" i="30268"/>
  <c r="AM194" i="30270"/>
  <c r="AM191" i="30270"/>
  <c r="AM193" i="30270"/>
  <c r="P207" i="30270"/>
  <c r="AR262" i="30270"/>
  <c r="AD280" i="30268"/>
  <c r="AD197" i="30268"/>
  <c r="AD285" i="30268"/>
  <c r="AD202" i="30268"/>
  <c r="AD271" i="30268"/>
  <c r="P285" i="30270"/>
  <c r="T193" i="30270"/>
  <c r="T191" i="30270"/>
  <c r="T194" i="30270"/>
  <c r="AS256" i="30270"/>
  <c r="BA202" i="30268"/>
  <c r="BA203" i="30268"/>
  <c r="BA283" i="30268"/>
  <c r="BA263" i="30268"/>
  <c r="BA274" i="30268"/>
  <c r="BA286" i="30268"/>
  <c r="J256" i="30270"/>
  <c r="J211" i="30270"/>
  <c r="P200" i="30270"/>
  <c r="S191" i="30270"/>
  <c r="S193" i="30270"/>
  <c r="S194" i="30270"/>
  <c r="AS286" i="30270"/>
  <c r="AG251" i="30268"/>
  <c r="AG274" i="30268"/>
  <c r="AG257" i="30268"/>
  <c r="AG278" i="30268"/>
  <c r="AG263" i="30268"/>
  <c r="AI263" i="30268"/>
  <c r="AI274" i="30268"/>
  <c r="AI286" i="30268"/>
  <c r="AI270" i="30268"/>
  <c r="AI285" i="30268"/>
  <c r="AH275" i="30268"/>
  <c r="AH202" i="30268"/>
  <c r="AS205" i="30270"/>
  <c r="AS248" i="30270" s="1"/>
  <c r="Z280" i="30270"/>
  <c r="Z251" i="30270"/>
  <c r="Z210" i="30270"/>
  <c r="Z199" i="30270"/>
  <c r="Z279" i="30270"/>
  <c r="AS283" i="30270"/>
  <c r="AS257" i="30270"/>
  <c r="AS274" i="30270"/>
  <c r="AS206" i="30270"/>
  <c r="K235" i="30270"/>
  <c r="K242" i="30270"/>
  <c r="K209" i="30270"/>
  <c r="K236" i="30270"/>
  <c r="T209" i="30268"/>
  <c r="T235" i="30268"/>
  <c r="T236" i="30268"/>
  <c r="T242" i="30268"/>
  <c r="AS267" i="30270"/>
  <c r="AS196" i="30270"/>
  <c r="AA194" i="30268"/>
  <c r="AA191" i="30268"/>
  <c r="AA193" i="30268"/>
  <c r="J276" i="30270"/>
  <c r="J274" i="30270"/>
  <c r="J279" i="30270"/>
  <c r="J250" i="30270"/>
  <c r="J270" i="30270"/>
  <c r="J283" i="30270"/>
  <c r="J205" i="30270"/>
  <c r="J248" i="30270" s="1"/>
  <c r="J257" i="30270"/>
  <c r="J197" i="30270"/>
  <c r="J253" i="30270"/>
  <c r="J254" i="30270" s="1"/>
  <c r="J275" i="30270"/>
  <c r="J286" i="30270"/>
  <c r="J263" i="30270"/>
  <c r="J196" i="30270"/>
  <c r="J269" i="30270"/>
  <c r="J210" i="30270"/>
  <c r="J277" i="30270"/>
  <c r="J285" i="30270"/>
  <c r="J271" i="30270"/>
  <c r="J203" i="30270"/>
  <c r="J284" i="30270"/>
  <c r="J259" i="30270"/>
  <c r="J282" i="30270"/>
  <c r="J208" i="30270"/>
  <c r="AS268" i="30270"/>
  <c r="T260" i="30270"/>
  <c r="AG188" i="30268"/>
  <c r="AH276" i="30268"/>
  <c r="AH205" i="30268"/>
  <c r="AH248" i="30268" s="1"/>
  <c r="AH197" i="30268"/>
  <c r="AH198" i="30268"/>
  <c r="AH252" i="30268"/>
  <c r="AH207" i="30268"/>
  <c r="AH274" i="30268"/>
  <c r="AH267" i="30268"/>
  <c r="AH278" i="30268"/>
  <c r="U194" i="30270"/>
  <c r="U193" i="30270"/>
  <c r="U191" i="30270"/>
  <c r="AE7" i="30268"/>
  <c r="AE203" i="30268" s="1"/>
  <c r="T194" i="30268"/>
  <c r="T191" i="30268"/>
  <c r="T193" i="30268"/>
  <c r="AS278" i="30270"/>
  <c r="AS276" i="30270"/>
  <c r="AS212" i="30270"/>
  <c r="AS204" i="30270"/>
  <c r="AZ7" i="30268"/>
  <c r="AZ275" i="30268" s="1"/>
  <c r="AA258" i="30268"/>
  <c r="K191" i="30270"/>
  <c r="K193" i="30270"/>
  <c r="K194" i="30270"/>
  <c r="AF242" i="30270"/>
  <c r="AF235" i="30270"/>
  <c r="AF236" i="30270"/>
  <c r="AF209" i="30270"/>
  <c r="AL235" i="30270"/>
  <c r="AL242" i="30270"/>
  <c r="AL236" i="30270"/>
  <c r="AL209" i="30270"/>
  <c r="BD242" i="30270"/>
  <c r="BD235" i="30270"/>
  <c r="BD209" i="30270"/>
  <c r="BD236" i="30270"/>
  <c r="AK286" i="30270"/>
  <c r="K261" i="30270"/>
  <c r="K262" i="30270" s="1"/>
  <c r="K215" i="30270"/>
  <c r="AV191" i="30270"/>
  <c r="AV193" i="30270"/>
  <c r="AV194" i="30270"/>
  <c r="AV235" i="30270"/>
  <c r="AV236" i="30270"/>
  <c r="AV242" i="30270"/>
  <c r="AV209" i="30270"/>
  <c r="AH270" i="30268"/>
  <c r="AS280" i="30270"/>
  <c r="T247" i="30270"/>
  <c r="T249" i="30270"/>
  <c r="P252" i="30270"/>
  <c r="P206" i="30270"/>
  <c r="P256" i="30270"/>
  <c r="P204" i="30270"/>
  <c r="AR218" i="30270"/>
  <c r="AY280" i="30270"/>
  <c r="AY283" i="30270"/>
  <c r="AY198" i="30270"/>
  <c r="AY274" i="30270"/>
  <c r="AY202" i="30270"/>
  <c r="AY205" i="30270"/>
  <c r="AY248" i="30270" s="1"/>
  <c r="AY284" i="30270"/>
  <c r="AY207" i="30270"/>
  <c r="AY269" i="30270"/>
  <c r="AY196" i="30270"/>
  <c r="AY282" i="30270"/>
  <c r="AY275" i="30270"/>
  <c r="AY256" i="30270"/>
  <c r="R201" i="30268"/>
  <c r="R211" i="30268"/>
  <c r="R281" i="30268"/>
  <c r="R205" i="30268"/>
  <c r="R248" i="30268" s="1"/>
  <c r="R280" i="30268"/>
  <c r="P265" i="30270"/>
  <c r="AS201" i="30270"/>
  <c r="AD204" i="30268"/>
  <c r="AD256" i="30268"/>
  <c r="AD268" i="30268"/>
  <c r="AD255" i="30268"/>
  <c r="AD252" i="30268"/>
  <c r="AD212" i="30268"/>
  <c r="AD188" i="30268"/>
  <c r="Y215" i="30270"/>
  <c r="Y261" i="30270"/>
  <c r="Y262" i="30270" s="1"/>
  <c r="AS279" i="30270"/>
  <c r="AS213" i="30270"/>
  <c r="AS214" i="30270" s="1"/>
  <c r="AN281" i="30270"/>
  <c r="T261" i="30268"/>
  <c r="T262" i="30268" s="1"/>
  <c r="T215" i="30268"/>
  <c r="BA196" i="30268"/>
  <c r="BA197" i="30268"/>
  <c r="BA275" i="30268"/>
  <c r="BA211" i="30268"/>
  <c r="BA201" i="30268"/>
  <c r="J204" i="30270"/>
  <c r="J280" i="30270"/>
  <c r="J206" i="30270"/>
  <c r="J188" i="30270"/>
  <c r="BJ193" i="30270"/>
  <c r="BJ191" i="30270"/>
  <c r="BJ194" i="30270"/>
  <c r="P213" i="30270"/>
  <c r="P214" i="30270" s="1"/>
  <c r="AH268" i="30268"/>
  <c r="AS263" i="30270"/>
  <c r="AG253" i="30268"/>
  <c r="AG254" i="30268" s="1"/>
  <c r="AG259" i="30268"/>
  <c r="AG197" i="30268"/>
  <c r="AG212" i="30268"/>
  <c r="AG265" i="30268"/>
  <c r="AG252" i="30268"/>
  <c r="AI204" i="30268"/>
  <c r="AI257" i="30268"/>
  <c r="AI251" i="30268"/>
  <c r="AI200" i="30268"/>
  <c r="AI211" i="30268"/>
  <c r="AI188" i="30268"/>
  <c r="AH208" i="30268"/>
  <c r="AH285" i="30268"/>
  <c r="AL247" i="30270"/>
  <c r="Z205" i="30270"/>
  <c r="Z248" i="30270" s="1"/>
  <c r="Z208" i="30270"/>
  <c r="Z277" i="30270"/>
  <c r="Z269" i="30270"/>
  <c r="M258" i="30270"/>
  <c r="AH271" i="30268"/>
  <c r="AS255" i="30270"/>
  <c r="AV247" i="30270"/>
  <c r="AV249" i="30270"/>
  <c r="J7" i="30268"/>
  <c r="J201" i="30268" s="1"/>
  <c r="AL194" i="30270"/>
  <c r="AL191" i="30270"/>
  <c r="AL193" i="30270"/>
  <c r="BC249" i="30270"/>
  <c r="AT286" i="30270"/>
  <c r="AT256" i="30270"/>
  <c r="AT266" i="30270"/>
  <c r="AT276" i="30270"/>
  <c r="AT201" i="30270"/>
  <c r="AT213" i="30270"/>
  <c r="AT214" i="30270" s="1"/>
  <c r="AT284" i="30270"/>
  <c r="AT275" i="30270"/>
  <c r="AT265" i="30270"/>
  <c r="AT278" i="30270"/>
  <c r="AT211" i="30270"/>
  <c r="AT270" i="30270"/>
  <c r="AT204" i="30270"/>
  <c r="AT274" i="30270"/>
  <c r="AT271" i="30270"/>
  <c r="AT277" i="30270"/>
  <c r="AT250" i="30270"/>
  <c r="AT257" i="30270"/>
  <c r="AT207" i="30270"/>
  <c r="AT253" i="30270"/>
  <c r="AT254" i="30270" s="1"/>
  <c r="AT199" i="30270"/>
  <c r="AT208" i="30270"/>
  <c r="AT280" i="30270"/>
  <c r="AT251" i="30270"/>
  <c r="AT198" i="30270"/>
  <c r="AK278" i="30270"/>
  <c r="BC258" i="30268"/>
  <c r="K260" i="30270"/>
  <c r="AH251" i="30268"/>
  <c r="AS277" i="30270"/>
  <c r="BC249" i="30268"/>
  <c r="BC247" i="30268"/>
  <c r="T235" i="30270"/>
  <c r="T242" i="30270"/>
  <c r="T209" i="30270"/>
  <c r="T236" i="30270"/>
  <c r="AS188" i="30270"/>
  <c r="R188" i="30268"/>
  <c r="M215" i="30270"/>
  <c r="M261" i="30270"/>
  <c r="M262" i="30270" s="1"/>
  <c r="AH210" i="30268"/>
  <c r="Y194" i="30270"/>
  <c r="Y191" i="30270"/>
  <c r="Y193" i="30270"/>
  <c r="S260" i="30270"/>
  <c r="AS216" i="30270"/>
  <c r="AS217" i="30270" s="1"/>
  <c r="AD207" i="30268"/>
  <c r="AD210" i="30268"/>
  <c r="AD265" i="30268"/>
  <c r="AD277" i="30268"/>
  <c r="AD275" i="30268"/>
  <c r="AD213" i="30268"/>
  <c r="AD214" i="30268" s="1"/>
  <c r="AS200" i="30270"/>
  <c r="AH257" i="30268"/>
  <c r="AS199" i="30270"/>
  <c r="BA188" i="30268"/>
  <c r="J252" i="30270"/>
  <c r="J265" i="30270"/>
  <c r="J267" i="30270"/>
  <c r="P251" i="30270"/>
  <c r="AS285" i="30270"/>
  <c r="AB281" i="30270"/>
  <c r="AB277" i="30270"/>
  <c r="AB267" i="30270"/>
  <c r="AB279" i="30270"/>
  <c r="AB204" i="30270"/>
  <c r="AB196" i="30270"/>
  <c r="AB199" i="30270"/>
  <c r="AB263" i="30270"/>
  <c r="AB203" i="30270"/>
  <c r="AB255" i="30270"/>
  <c r="AB282" i="30270"/>
  <c r="AB201" i="30270"/>
  <c r="AB253" i="30270"/>
  <c r="AB254" i="30270" s="1"/>
  <c r="AB285" i="30270"/>
  <c r="AB275" i="30270"/>
  <c r="AB257" i="30270"/>
  <c r="AB251" i="30270"/>
  <c r="AB278" i="30270"/>
  <c r="AB276" i="30270"/>
  <c r="AB283" i="30270"/>
  <c r="AB200" i="30270"/>
  <c r="AB197" i="30270"/>
  <c r="AB207" i="30270"/>
  <c r="AB259" i="30270"/>
  <c r="AB205" i="30270"/>
  <c r="AB248" i="30270" s="1"/>
  <c r="AB265" i="30270"/>
  <c r="AB280" i="30270"/>
  <c r="AB252" i="30270"/>
  <c r="AB208" i="30270"/>
  <c r="AB198" i="30270"/>
  <c r="AB213" i="30270"/>
  <c r="AB214" i="30270" s="1"/>
  <c r="AB211" i="30270"/>
  <c r="AB284" i="30270"/>
  <c r="AB250" i="30270"/>
  <c r="AB202" i="30270"/>
  <c r="AH201" i="30268"/>
  <c r="AS207" i="30270"/>
  <c r="AG207" i="30268"/>
  <c r="AG198" i="30268"/>
  <c r="AG202" i="30268"/>
  <c r="AG206" i="30268"/>
  <c r="AG280" i="30268"/>
  <c r="AG279" i="30268"/>
  <c r="AI253" i="30268"/>
  <c r="AI254" i="30268" s="1"/>
  <c r="AI284" i="30268"/>
  <c r="AI196" i="30268"/>
  <c r="AI213" i="30268"/>
  <c r="AI214" i="30268" s="1"/>
  <c r="AI283" i="30268"/>
  <c r="AI197" i="30268"/>
  <c r="AH279" i="30268"/>
  <c r="AH204" i="30268"/>
  <c r="BD247" i="30270"/>
  <c r="BD249" i="30270"/>
  <c r="Z188" i="30270"/>
  <c r="Z200" i="30270"/>
  <c r="Z283" i="30270"/>
  <c r="Z212" i="30270"/>
  <c r="Z211" i="30270"/>
  <c r="Z284" i="30270"/>
  <c r="Z203" i="30270"/>
  <c r="Z281" i="30270"/>
  <c r="Z213" i="30270"/>
  <c r="Z214" i="30270" s="1"/>
  <c r="Z278" i="30270"/>
  <c r="Z256" i="30270"/>
  <c r="Z252" i="30270"/>
  <c r="AH255" i="30268"/>
  <c r="AS210" i="30270"/>
  <c r="AY285" i="30270"/>
  <c r="T249" i="30268"/>
  <c r="T247" i="30268"/>
  <c r="AA235" i="30268"/>
  <c r="AA236" i="30268"/>
  <c r="AA209" i="30268"/>
  <c r="AA242" i="30268"/>
  <c r="AA215" i="30268"/>
  <c r="BC247" i="30270"/>
  <c r="BC235" i="30270"/>
  <c r="BC242" i="30270"/>
  <c r="BC209" i="30270"/>
  <c r="BC236" i="30270"/>
  <c r="AP196" i="30270"/>
  <c r="AP283" i="30270"/>
  <c r="AP276" i="30270"/>
  <c r="AP210" i="30270"/>
  <c r="AP267" i="30270"/>
  <c r="AP216" i="30270"/>
  <c r="AP217" i="30270" s="1"/>
  <c r="AP269" i="30270"/>
  <c r="AP280" i="30270"/>
  <c r="AP211" i="30270"/>
  <c r="AP198" i="30270"/>
  <c r="AP263" i="30270"/>
  <c r="AP201" i="30270"/>
  <c r="AP270" i="30270"/>
  <c r="AP250" i="30270"/>
  <c r="AP205" i="30270"/>
  <c r="AP248" i="30270" s="1"/>
  <c r="AP282" i="30270"/>
  <c r="AP202" i="30270"/>
  <c r="AP277" i="30270"/>
  <c r="AP212" i="30270"/>
  <c r="AP285" i="30270"/>
  <c r="AP274" i="30270"/>
  <c r="AP278" i="30270"/>
  <c r="AP257" i="30270"/>
  <c r="AP199" i="30270"/>
  <c r="AP206" i="30270"/>
  <c r="AP251" i="30270"/>
  <c r="AP197" i="30270"/>
  <c r="AP204" i="30270"/>
  <c r="AP200" i="30270"/>
  <c r="AP266" i="30270"/>
  <c r="AP253" i="30270"/>
  <c r="AP254" i="30270" s="1"/>
  <c r="AP208" i="30270"/>
  <c r="AP207" i="30270"/>
  <c r="AP268" i="30270"/>
  <c r="AP213" i="30270"/>
  <c r="AP214" i="30270" s="1"/>
  <c r="AP256" i="30270"/>
  <c r="AP281" i="30270"/>
  <c r="AP271" i="30270"/>
  <c r="AP284" i="30270"/>
  <c r="AP203" i="30270"/>
  <c r="AP286" i="30270"/>
  <c r="AP252" i="30270"/>
  <c r="AP275" i="30270"/>
  <c r="AP255" i="30270"/>
  <c r="AP265" i="30270"/>
  <c r="AP259" i="30270"/>
  <c r="AP279" i="30270"/>
  <c r="W275" i="30270"/>
  <c r="W200" i="30270"/>
  <c r="W251" i="30270"/>
  <c r="W252" i="30270"/>
  <c r="W212" i="30270"/>
  <c r="W280" i="30270"/>
  <c r="W198" i="30270"/>
  <c r="W286" i="30270"/>
  <c r="W253" i="30270"/>
  <c r="W254" i="30270" s="1"/>
  <c r="W285" i="30270"/>
  <c r="W263" i="30270"/>
  <c r="W268" i="30270"/>
  <c r="W202" i="30270"/>
  <c r="W205" i="30270"/>
  <c r="W248" i="30270" s="1"/>
  <c r="W211" i="30270"/>
  <c r="W274" i="30270"/>
  <c r="W204" i="30270"/>
  <c r="W282" i="30270"/>
  <c r="W201" i="30270"/>
  <c r="W255" i="30270"/>
  <c r="W283" i="30270"/>
  <c r="W271" i="30270"/>
  <c r="W266" i="30270"/>
  <c r="AR204" i="30268"/>
  <c r="AR257" i="30268"/>
  <c r="AR211" i="30268"/>
  <c r="AR274" i="30268"/>
  <c r="AR284" i="30268"/>
  <c r="AR281" i="30268"/>
  <c r="AR188" i="30268"/>
  <c r="W278" i="30270"/>
  <c r="AL258" i="30270"/>
  <c r="AT267" i="30270"/>
  <c r="AT210" i="30270"/>
  <c r="AK202" i="30270"/>
  <c r="AV261" i="30270"/>
  <c r="AV262" i="30270" s="1"/>
  <c r="AV215" i="30270"/>
  <c r="X266" i="30268"/>
  <c r="X284" i="30268"/>
  <c r="X277" i="30268"/>
  <c r="X251" i="30268"/>
  <c r="AH280" i="30268"/>
  <c r="AS198" i="30270"/>
  <c r="I259" i="30270"/>
  <c r="I274" i="30270"/>
  <c r="I276" i="30270"/>
  <c r="AS202" i="30270"/>
  <c r="P250" i="30270"/>
  <c r="P202" i="30270"/>
  <c r="AR193" i="30270"/>
  <c r="AR191" i="30270"/>
  <c r="AR194" i="30270"/>
  <c r="AY206" i="30270"/>
  <c r="AY266" i="30270"/>
  <c r="AY212" i="30270"/>
  <c r="AY203" i="30270"/>
  <c r="AN280" i="30270"/>
  <c r="AN200" i="30270"/>
  <c r="AN211" i="30270"/>
  <c r="AN274" i="30270"/>
  <c r="R207" i="30268"/>
  <c r="R200" i="30268"/>
  <c r="R267" i="30268"/>
  <c r="R197" i="30268"/>
  <c r="R266" i="30268"/>
  <c r="R259" i="30268"/>
  <c r="AM258" i="30270"/>
  <c r="AM262" i="30270"/>
  <c r="M191" i="30270"/>
  <c r="M193" i="30270"/>
  <c r="M194" i="30270"/>
  <c r="AH256" i="30268"/>
  <c r="AS208" i="30270"/>
  <c r="AD253" i="30268"/>
  <c r="AD254" i="30268" s="1"/>
  <c r="AD279" i="30268"/>
  <c r="AD278" i="30268"/>
  <c r="AD270" i="30268"/>
  <c r="AD266" i="30268"/>
  <c r="AD269" i="30268"/>
  <c r="P210" i="30270"/>
  <c r="P249" i="30270" s="1"/>
  <c r="BA207" i="30268"/>
  <c r="BA276" i="30268"/>
  <c r="BA279" i="30268"/>
  <c r="BA216" i="30268"/>
  <c r="BA217" i="30268" s="1"/>
  <c r="BA271" i="30268"/>
  <c r="BA278" i="30268"/>
  <c r="J213" i="30270"/>
  <c r="J214" i="30270" s="1"/>
  <c r="J268" i="30270"/>
  <c r="J216" i="30270"/>
  <c r="J217" i="30270" s="1"/>
  <c r="AH211" i="30268"/>
  <c r="P257" i="30270"/>
  <c r="AS250" i="30270"/>
  <c r="AB271" i="30270"/>
  <c r="P216" i="30270"/>
  <c r="P217" i="30270" s="1"/>
  <c r="AH253" i="30268"/>
  <c r="AH254" i="30268" s="1"/>
  <c r="AG208" i="30268"/>
  <c r="AG200" i="30268"/>
  <c r="AG282" i="30268"/>
  <c r="AG269" i="30268"/>
  <c r="AG275" i="30268"/>
  <c r="AG267" i="30268"/>
  <c r="AI207" i="30268"/>
  <c r="AI267" i="30268"/>
  <c r="AI279" i="30268"/>
  <c r="AI206" i="30268"/>
  <c r="AI203" i="30268"/>
  <c r="AI205" i="30268"/>
  <c r="AI248" i="30268" s="1"/>
  <c r="AH265" i="30268"/>
  <c r="AH266" i="30268"/>
  <c r="AH188" i="30268"/>
  <c r="Z282" i="30270"/>
  <c r="Z255" i="30270"/>
  <c r="Z250" i="30270"/>
  <c r="Z274" i="30270"/>
  <c r="I278" i="30270"/>
  <c r="AH250" i="30268"/>
  <c r="AS281" i="30270"/>
  <c r="AH196" i="30268"/>
  <c r="I200" i="30270"/>
  <c r="BJ266" i="30268"/>
  <c r="BK266" i="30268"/>
  <c r="BK269" i="30268"/>
  <c r="BJ283" i="30268"/>
  <c r="BJ210" i="30268"/>
  <c r="BJ271" i="30268"/>
  <c r="BJ207" i="30268"/>
  <c r="BJ282" i="30268"/>
  <c r="BJ276" i="30268"/>
  <c r="BF7" i="30268"/>
  <c r="BF211" i="30268" s="1"/>
  <c r="BI7" i="30268"/>
  <c r="BI212" i="30268" s="1"/>
  <c r="BK197" i="30268"/>
  <c r="BK216" i="30268"/>
  <c r="BK217" i="30268" s="1"/>
  <c r="BK284" i="30268"/>
  <c r="BK265" i="30268"/>
  <c r="BK200" i="30268"/>
  <c r="BK207" i="30268"/>
  <c r="BK255" i="30268"/>
  <c r="BJ252" i="30268"/>
  <c r="BJ199" i="30268"/>
  <c r="BJ253" i="30268"/>
  <c r="BJ254" i="30268" s="1"/>
  <c r="BH7" i="30268"/>
  <c r="BH255" i="30268" s="1"/>
  <c r="BK208" i="30268"/>
  <c r="BK251" i="30268"/>
  <c r="BK280" i="30268"/>
  <c r="BJ205" i="30268"/>
  <c r="BJ248" i="30268" s="1"/>
  <c r="BJ281" i="30268"/>
  <c r="BJ208" i="30268"/>
  <c r="BJ212" i="30268"/>
  <c r="BK274" i="30268"/>
  <c r="BK210" i="30268"/>
  <c r="BK205" i="30268"/>
  <c r="BK248" i="30268" s="1"/>
  <c r="BK257" i="30268"/>
  <c r="BK281" i="30268"/>
  <c r="BJ268" i="30268"/>
  <c r="BJ259" i="30268"/>
  <c r="BJ250" i="30268"/>
  <c r="BJ278" i="30268"/>
  <c r="BK213" i="30268"/>
  <c r="BK214" i="30268" s="1"/>
  <c r="BK261" i="30268" s="1"/>
  <c r="BK282" i="30268"/>
  <c r="BK201" i="30268"/>
  <c r="BK198" i="30268"/>
  <c r="BK279" i="30268"/>
  <c r="BK199" i="30268"/>
  <c r="BJ200" i="30268"/>
  <c r="BJ275" i="30268"/>
  <c r="BJ257" i="30268"/>
  <c r="BK250" i="30268"/>
  <c r="BK270" i="30268"/>
  <c r="BK211" i="30268"/>
  <c r="BK196" i="30268"/>
  <c r="BK268" i="30268"/>
  <c r="BJ198" i="30268"/>
  <c r="BK275" i="30268"/>
  <c r="BK276" i="30268"/>
  <c r="BK204" i="30268"/>
  <c r="BK283" i="30268"/>
  <c r="BK188" i="30268"/>
  <c r="BG7" i="30268"/>
  <c r="BG198" i="30268" s="1"/>
  <c r="BK267" i="30268"/>
  <c r="BK203" i="30268"/>
  <c r="BK278" i="30268"/>
  <c r="BK212" i="30268"/>
  <c r="BK259" i="30268"/>
  <c r="BK252" i="30268"/>
  <c r="BK256" i="30268"/>
  <c r="BJ188" i="30268"/>
  <c r="BK271" i="30268"/>
  <c r="BK286" i="30268"/>
  <c r="BK285" i="30268"/>
  <c r="BK277" i="30268"/>
  <c r="BK206" i="30268"/>
  <c r="BK263" i="30268"/>
  <c r="BK202" i="30268"/>
  <c r="BJ196" i="30268"/>
  <c r="BJ279" i="30268"/>
  <c r="BJ284" i="30268"/>
  <c r="BJ251" i="30268"/>
  <c r="BJ285" i="30268"/>
  <c r="BJ286" i="30268"/>
  <c r="BJ202" i="30268"/>
  <c r="BJ263" i="30268"/>
  <c r="BJ201" i="30268"/>
  <c r="BJ203" i="30268"/>
  <c r="BJ216" i="30268"/>
  <c r="BJ217" i="30268" s="1"/>
  <c r="BJ213" i="30268"/>
  <c r="BJ214" i="30268" s="1"/>
  <c r="BJ204" i="30268"/>
  <c r="BJ197" i="30268"/>
  <c r="BJ274" i="30268"/>
  <c r="BJ206" i="30268"/>
  <c r="BJ277" i="30268"/>
  <c r="BJ265" i="30268"/>
  <c r="BJ267" i="30268"/>
  <c r="BJ269" i="30268"/>
  <c r="BJ280" i="30268"/>
  <c r="AC221" i="30247"/>
  <c r="AC223" i="30247" s="1"/>
  <c r="AO221" i="30268" l="1"/>
  <c r="AV221" i="30268"/>
  <c r="AP225" i="30270"/>
  <c r="AP224" i="30270" s="1"/>
  <c r="AP221" i="30270" s="1"/>
  <c r="R225" i="30270"/>
  <c r="R224" i="30270" s="1"/>
  <c r="R221" i="30270" s="1"/>
  <c r="N225" i="30270"/>
  <c r="N224" i="30270" s="1"/>
  <c r="N221" i="30270" s="1"/>
  <c r="L225" i="30270"/>
  <c r="L224" i="30270" s="1"/>
  <c r="L221" i="30270" s="1"/>
  <c r="BF225" i="30270"/>
  <c r="BF224" i="30270" s="1"/>
  <c r="BA225" i="30270"/>
  <c r="BA224" i="30270" s="1"/>
  <c r="BA221" i="30270" s="1"/>
  <c r="BB225" i="30268"/>
  <c r="BB224" i="30268" s="1"/>
  <c r="F54" i="30266" s="1"/>
  <c r="T221" i="30268"/>
  <c r="AA221" i="30268"/>
  <c r="AS225" i="30270"/>
  <c r="AS224" i="30270" s="1"/>
  <c r="AS221" i="30270" s="1"/>
  <c r="AK225" i="30270"/>
  <c r="AK224" i="30270" s="1"/>
  <c r="AK221" i="30270" s="1"/>
  <c r="AG225" i="30270"/>
  <c r="AG224" i="30270" s="1"/>
  <c r="AG221" i="30270"/>
  <c r="BI225" i="30270"/>
  <c r="BI224" i="30270" s="1"/>
  <c r="BI221" i="30270" s="1"/>
  <c r="Z225" i="30270"/>
  <c r="Z224" i="30270" s="1"/>
  <c r="Z221" i="30270" s="1"/>
  <c r="BK225" i="30270"/>
  <c r="BK224" i="30270" s="1"/>
  <c r="BK221" i="30270" s="1"/>
  <c r="AH225" i="30268"/>
  <c r="AH224" i="30268" s="1"/>
  <c r="G51" i="30266" s="1"/>
  <c r="X225" i="30268"/>
  <c r="X224" i="30268" s="1"/>
  <c r="D50" i="30266" s="1"/>
  <c r="X225" i="30270"/>
  <c r="X224" i="30270" s="1"/>
  <c r="X221" i="30270" s="1"/>
  <c r="AA225" i="30270"/>
  <c r="AA224" i="30270" s="1"/>
  <c r="AA221" i="30270" s="1"/>
  <c r="AG225" i="30268"/>
  <c r="AG224" i="30268" s="1"/>
  <c r="F51" i="30266" s="1"/>
  <c r="AB225" i="30270"/>
  <c r="AB224" i="30270" s="1"/>
  <c r="AB221" i="30270" s="1"/>
  <c r="AS225" i="30268"/>
  <c r="AS224" i="30268" s="1"/>
  <c r="D53" i="30266" s="1"/>
  <c r="J225" i="30270"/>
  <c r="J224" i="30270" s="1"/>
  <c r="J221" i="30270"/>
  <c r="BB225" i="30270"/>
  <c r="BB224" i="30270" s="1"/>
  <c r="BB221" i="30270" s="1"/>
  <c r="AW225" i="30268"/>
  <c r="AW224" i="30268" s="1"/>
  <c r="H53" i="30266" s="1"/>
  <c r="L225" i="30268"/>
  <c r="L224" i="30268" s="1"/>
  <c r="F48" i="30266" s="1"/>
  <c r="I225" i="30270"/>
  <c r="I224" i="30270" s="1"/>
  <c r="I221" i="30270" s="1"/>
  <c r="BC221" i="30268"/>
  <c r="AU225" i="30270"/>
  <c r="AU224" i="30270" s="1"/>
  <c r="AU221" i="30270" s="1"/>
  <c r="AT225" i="30270"/>
  <c r="AT224" i="30270" s="1"/>
  <c r="AT221" i="30270" s="1"/>
  <c r="AN225" i="30270"/>
  <c r="AN224" i="30270" s="1"/>
  <c r="AN221" i="30270" s="1"/>
  <c r="AZ225" i="30270"/>
  <c r="AZ224" i="30270" s="1"/>
  <c r="AZ221" i="30270" s="1"/>
  <c r="R194" i="30268"/>
  <c r="R225" i="30268"/>
  <c r="R224" i="30268" s="1"/>
  <c r="E49" i="30266" s="1"/>
  <c r="BK225" i="30268"/>
  <c r="BK224" i="30268" s="1"/>
  <c r="H55" i="30266" s="1"/>
  <c r="AH191" i="30270"/>
  <c r="AH225" i="30270"/>
  <c r="AH224" i="30270" s="1"/>
  <c r="AH221" i="30270" s="1"/>
  <c r="BJ194" i="30268"/>
  <c r="BJ225" i="30268"/>
  <c r="BJ224" i="30268" s="1"/>
  <c r="G55" i="30266" s="1"/>
  <c r="P191" i="30270"/>
  <c r="P225" i="30270"/>
  <c r="P224" i="30270" s="1"/>
  <c r="P221" i="30270" s="1"/>
  <c r="AD194" i="30268"/>
  <c r="AD225" i="30268"/>
  <c r="AD224" i="30268" s="1"/>
  <c r="C51" i="30266" s="1"/>
  <c r="AI193" i="30270"/>
  <c r="AI225" i="30270"/>
  <c r="AI224" i="30270" s="1"/>
  <c r="AI221" i="30270" s="1"/>
  <c r="W191" i="30270"/>
  <c r="W225" i="30270"/>
  <c r="W224" i="30270" s="1"/>
  <c r="W221" i="30270" s="1"/>
  <c r="AY194" i="30270"/>
  <c r="AY225" i="30270"/>
  <c r="AY224" i="30270" s="1"/>
  <c r="AY221" i="30270" s="1"/>
  <c r="AR194" i="30268"/>
  <c r="AR225" i="30268"/>
  <c r="AR224" i="30268" s="1"/>
  <c r="C53" i="30266" s="1"/>
  <c r="AD191" i="30270"/>
  <c r="AD225" i="30270"/>
  <c r="AD224" i="30270" s="1"/>
  <c r="AD221" i="30270" s="1"/>
  <c r="BA193" i="30268"/>
  <c r="BA225" i="30268"/>
  <c r="BA224" i="30268" s="1"/>
  <c r="E54" i="30266" s="1"/>
  <c r="AI194" i="30268"/>
  <c r="AI225" i="30268"/>
  <c r="AI224" i="30268" s="1"/>
  <c r="H51" i="30266" s="1"/>
  <c r="AF193" i="30268"/>
  <c r="AF225" i="30268"/>
  <c r="AF224" i="30268" s="1"/>
  <c r="E51" i="30266" s="1"/>
  <c r="Q266" i="30268"/>
  <c r="Y251" i="30268"/>
  <c r="Y255" i="30268"/>
  <c r="Q213" i="30268"/>
  <c r="Q214" i="30268" s="1"/>
  <c r="Q261" i="30268" s="1"/>
  <c r="Y266" i="30268"/>
  <c r="Q252" i="30268"/>
  <c r="Q196" i="30268"/>
  <c r="Y216" i="30268"/>
  <c r="Y217" i="30268" s="1"/>
  <c r="Y253" i="30268"/>
  <c r="Y254" i="30268" s="1"/>
  <c r="Y198" i="30268"/>
  <c r="Q210" i="30268"/>
  <c r="AA262" i="30270"/>
  <c r="AH249" i="30270"/>
  <c r="AD242" i="30270"/>
  <c r="P205" i="30268"/>
  <c r="P248" i="30268" s="1"/>
  <c r="P197" i="30268"/>
  <c r="BI258" i="30270"/>
  <c r="Q263" i="30268"/>
  <c r="AF194" i="30268"/>
  <c r="Y278" i="30268"/>
  <c r="L218" i="30268"/>
  <c r="AD209" i="30270"/>
  <c r="Y201" i="30268"/>
  <c r="Q285" i="30268"/>
  <c r="U204" i="30268"/>
  <c r="U235" i="30268" s="1"/>
  <c r="Y200" i="30268"/>
  <c r="AL274" i="30268"/>
  <c r="BJ258" i="30268"/>
  <c r="Y270" i="30268"/>
  <c r="Q206" i="30268"/>
  <c r="Y207" i="30268"/>
  <c r="AL284" i="30268"/>
  <c r="AG260" i="30268"/>
  <c r="Y188" i="30268"/>
  <c r="Y206" i="30268"/>
  <c r="Y250" i="30268"/>
  <c r="M270" i="30268"/>
  <c r="AW218" i="30268"/>
  <c r="Q202" i="30268"/>
  <c r="AD249" i="30270"/>
  <c r="J249" i="30270"/>
  <c r="AD218" i="30268"/>
  <c r="Y279" i="30268"/>
  <c r="Y268" i="30268"/>
  <c r="P208" i="30268"/>
  <c r="AP279" i="30268"/>
  <c r="Q257" i="30268"/>
  <c r="AI191" i="30268"/>
  <c r="AR262" i="30268"/>
  <c r="AD262" i="30270"/>
  <c r="AS249" i="30270"/>
  <c r="AT202" i="30268"/>
  <c r="P286" i="30268"/>
  <c r="AI242" i="30270"/>
  <c r="AI260" i="30270"/>
  <c r="AR218" i="30268"/>
  <c r="AD215" i="30270"/>
  <c r="AN260" i="30270"/>
  <c r="AI193" i="30268"/>
  <c r="Y271" i="30268"/>
  <c r="AT218" i="30270"/>
  <c r="BJ218" i="30268"/>
  <c r="AT201" i="30268"/>
  <c r="AL213" i="30268"/>
  <c r="AL214" i="30268" s="1"/>
  <c r="AL261" i="30268" s="1"/>
  <c r="AT203" i="30268"/>
  <c r="AE253" i="30268"/>
  <c r="AE254" i="30268" s="1"/>
  <c r="AD193" i="30268"/>
  <c r="N277" i="30268"/>
  <c r="AF191" i="30268"/>
  <c r="Z283" i="30268"/>
  <c r="AL203" i="30268"/>
  <c r="AH218" i="30270"/>
  <c r="AI215" i="30270"/>
  <c r="R242" i="30270"/>
  <c r="AA215" i="30270"/>
  <c r="K201" i="30268"/>
  <c r="AB218" i="30270"/>
  <c r="BA218" i="30268"/>
  <c r="AR260" i="30268"/>
  <c r="S188" i="30268"/>
  <c r="P282" i="30268"/>
  <c r="AH193" i="30270"/>
  <c r="AM275" i="30268"/>
  <c r="AP267" i="30268"/>
  <c r="AL207" i="30268"/>
  <c r="AP204" i="30268"/>
  <c r="AP209" i="30268" s="1"/>
  <c r="AD247" i="30270"/>
  <c r="P276" i="30268"/>
  <c r="AH194" i="30270"/>
  <c r="AP188" i="30268"/>
  <c r="Q271" i="30268"/>
  <c r="Y269" i="30268"/>
  <c r="AL270" i="30268"/>
  <c r="AE277" i="30268"/>
  <c r="AD249" i="30268"/>
  <c r="AL204" i="30268"/>
  <c r="AL242" i="30268" s="1"/>
  <c r="AS218" i="30268"/>
  <c r="AT256" i="30268"/>
  <c r="N204" i="30268"/>
  <c r="N242" i="30268" s="1"/>
  <c r="Z200" i="30268"/>
  <c r="AI209" i="30270"/>
  <c r="BA235" i="30268"/>
  <c r="S197" i="30268"/>
  <c r="AI218" i="30268"/>
  <c r="AY212" i="30268"/>
  <c r="AB266" i="30268"/>
  <c r="AM282" i="30268"/>
  <c r="U251" i="30268"/>
  <c r="U208" i="30268"/>
  <c r="AI194" i="30270"/>
  <c r="BA215" i="30268"/>
  <c r="Y285" i="30268"/>
  <c r="AI236" i="30270"/>
  <c r="AB255" i="30268"/>
  <c r="BA209" i="30268"/>
  <c r="S284" i="30268"/>
  <c r="AY209" i="30270"/>
  <c r="U196" i="30268"/>
  <c r="AB281" i="30268"/>
  <c r="BA236" i="30268"/>
  <c r="AY202" i="30268"/>
  <c r="R218" i="30268"/>
  <c r="AY188" i="30268"/>
  <c r="AY206" i="30268"/>
  <c r="W270" i="30268"/>
  <c r="AB213" i="30268"/>
  <c r="AB214" i="30268" s="1"/>
  <c r="AB261" i="30268" s="1"/>
  <c r="AM205" i="30268"/>
  <c r="AM248" i="30268" s="1"/>
  <c r="U250" i="30268"/>
  <c r="U271" i="30268"/>
  <c r="AI247" i="30270"/>
  <c r="AY269" i="30268"/>
  <c r="Y275" i="30268"/>
  <c r="I258" i="30270"/>
  <c r="AG215" i="30270"/>
  <c r="AR258" i="30268"/>
  <c r="AY268" i="30268"/>
  <c r="AY284" i="30268"/>
  <c r="AY275" i="30268"/>
  <c r="AB203" i="30268"/>
  <c r="Z279" i="30268"/>
  <c r="AD258" i="30270"/>
  <c r="AI258" i="30270"/>
  <c r="AY203" i="30268"/>
  <c r="AY207" i="30268"/>
  <c r="AY253" i="30268"/>
  <c r="AY254" i="30268" s="1"/>
  <c r="W278" i="30268"/>
  <c r="AD191" i="30268"/>
  <c r="AU249" i="30270"/>
  <c r="AP280" i="30268"/>
  <c r="AB269" i="30268"/>
  <c r="AM270" i="30268"/>
  <c r="Z263" i="30268"/>
  <c r="U266" i="30268"/>
  <c r="AG260" i="30270"/>
  <c r="AD193" i="30270"/>
  <c r="AY286" i="30268"/>
  <c r="W251" i="30268"/>
  <c r="U252" i="30268"/>
  <c r="AY199" i="30268"/>
  <c r="AY208" i="30268"/>
  <c r="AT249" i="30270"/>
  <c r="W282" i="30268"/>
  <c r="AP207" i="30268"/>
  <c r="AB286" i="30268"/>
  <c r="Z286" i="30268"/>
  <c r="U280" i="30268"/>
  <c r="X260" i="30270"/>
  <c r="AA218" i="30270"/>
  <c r="AI191" i="30270"/>
  <c r="Y259" i="30268"/>
  <c r="Y286" i="30268"/>
  <c r="AI249" i="30270"/>
  <c r="K271" i="30268"/>
  <c r="Q201" i="30268"/>
  <c r="K188" i="30268"/>
  <c r="M198" i="30268"/>
  <c r="AT276" i="30268"/>
  <c r="BF196" i="30268"/>
  <c r="K253" i="30268"/>
  <c r="K254" i="30268" s="1"/>
  <c r="AT279" i="30268"/>
  <c r="AY252" i="30268"/>
  <c r="AE207" i="30268"/>
  <c r="K282" i="30268"/>
  <c r="AT257" i="30268"/>
  <c r="AD247" i="30268"/>
  <c r="AY196" i="30268"/>
  <c r="AT252" i="30268"/>
  <c r="AH247" i="30270"/>
  <c r="K255" i="30268"/>
  <c r="AL256" i="30268"/>
  <c r="W281" i="30268"/>
  <c r="R191" i="30268"/>
  <c r="AF258" i="30268"/>
  <c r="AG258" i="30270"/>
  <c r="P270" i="30268"/>
  <c r="P198" i="30268"/>
  <c r="AP255" i="30268"/>
  <c r="AB206" i="30268"/>
  <c r="AB252" i="30268"/>
  <c r="Z205" i="30268"/>
  <c r="Z248" i="30268" s="1"/>
  <c r="Q286" i="30268"/>
  <c r="Q275" i="30268"/>
  <c r="Q278" i="30268"/>
  <c r="U282" i="30268"/>
  <c r="AT198" i="30268"/>
  <c r="Q279" i="30268"/>
  <c r="AL216" i="30268"/>
  <c r="AL217" i="30268" s="1"/>
  <c r="AL250" i="30268"/>
  <c r="AA260" i="30270"/>
  <c r="R193" i="30268"/>
  <c r="K275" i="30268"/>
  <c r="AT271" i="30268"/>
  <c r="AT255" i="30268"/>
  <c r="AT266" i="30268"/>
  <c r="K276" i="30268"/>
  <c r="Q270" i="30268"/>
  <c r="Q268" i="30268"/>
  <c r="Q253" i="30268"/>
  <c r="Q254" i="30268" s="1"/>
  <c r="Q198" i="30268"/>
  <c r="AY211" i="30268"/>
  <c r="AT205" i="30268"/>
  <c r="AT248" i="30268" s="1"/>
  <c r="AE263" i="30268"/>
  <c r="AT253" i="30268"/>
  <c r="AT254" i="30268" s="1"/>
  <c r="AY266" i="30268"/>
  <c r="K203" i="30268"/>
  <c r="AT204" i="30268"/>
  <c r="AT242" i="30268" s="1"/>
  <c r="AY267" i="30268"/>
  <c r="AY242" i="30270"/>
  <c r="AL269" i="30268"/>
  <c r="W199" i="30268"/>
  <c r="BB218" i="30270"/>
  <c r="AG218" i="30270"/>
  <c r="P206" i="30268"/>
  <c r="P284" i="30268"/>
  <c r="AK198" i="30268"/>
  <c r="AP274" i="30268"/>
  <c r="AP284" i="30268"/>
  <c r="AB275" i="30268"/>
  <c r="AB263" i="30268"/>
  <c r="Z276" i="30268"/>
  <c r="Z201" i="30268"/>
  <c r="R209" i="30270"/>
  <c r="Q267" i="30268"/>
  <c r="Q281" i="30268"/>
  <c r="Q204" i="30268"/>
  <c r="Q242" i="30268" s="1"/>
  <c r="M259" i="30268"/>
  <c r="BB260" i="30268"/>
  <c r="AY262" i="30270"/>
  <c r="AT270" i="30268"/>
  <c r="Q282" i="30268"/>
  <c r="AL283" i="30268"/>
  <c r="AT207" i="30268"/>
  <c r="AT286" i="30268"/>
  <c r="AT278" i="30268"/>
  <c r="Q188" i="30268"/>
  <c r="Z256" i="30268"/>
  <c r="BB260" i="30270"/>
  <c r="AT200" i="30268"/>
  <c r="AT267" i="30268"/>
  <c r="AI261" i="30270"/>
  <c r="AI262" i="30270" s="1"/>
  <c r="AT196" i="30268"/>
  <c r="AY205" i="30268"/>
  <c r="AY248" i="30268" s="1"/>
  <c r="AE282" i="30268"/>
  <c r="BA262" i="30268"/>
  <c r="AL266" i="30268"/>
  <c r="AT188" i="30268"/>
  <c r="AY257" i="30268"/>
  <c r="AD236" i="30270"/>
  <c r="AY200" i="30268"/>
  <c r="Q197" i="30268"/>
  <c r="W277" i="30268"/>
  <c r="P265" i="30268"/>
  <c r="M286" i="30268"/>
  <c r="BA194" i="30268"/>
  <c r="P255" i="30268"/>
  <c r="P202" i="30268"/>
  <c r="Q251" i="30268"/>
  <c r="AP268" i="30268"/>
  <c r="AP251" i="30268"/>
  <c r="AB201" i="30268"/>
  <c r="Z277" i="30268"/>
  <c r="Z210" i="30268"/>
  <c r="Z204" i="30268"/>
  <c r="Z235" i="30268" s="1"/>
  <c r="Z196" i="30268"/>
  <c r="R235" i="30270"/>
  <c r="Q208" i="30268"/>
  <c r="Q207" i="30268"/>
  <c r="Q284" i="30268"/>
  <c r="Q216" i="30268"/>
  <c r="Q217" i="30268" s="1"/>
  <c r="U253" i="30268"/>
  <c r="U254" i="30268" s="1"/>
  <c r="AR191" i="30268"/>
  <c r="AY204" i="30268"/>
  <c r="AY209" i="30268" s="1"/>
  <c r="AT213" i="30268"/>
  <c r="AT214" i="30268" s="1"/>
  <c r="AT261" i="30268" s="1"/>
  <c r="AT251" i="30268"/>
  <c r="Q276" i="30268"/>
  <c r="AH260" i="30268"/>
  <c r="AL252" i="30268"/>
  <c r="AT285" i="30268"/>
  <c r="AT258" i="30270"/>
  <c r="BA258" i="30268"/>
  <c r="AT277" i="30268"/>
  <c r="AT199" i="30268"/>
  <c r="Z269" i="30268"/>
  <c r="Q265" i="30268"/>
  <c r="Q277" i="30268"/>
  <c r="Q256" i="30268"/>
  <c r="AA235" i="30270"/>
  <c r="Q250" i="30268"/>
  <c r="AT206" i="30268"/>
  <c r="AY270" i="30268"/>
  <c r="AT210" i="30268"/>
  <c r="AL276" i="30268"/>
  <c r="AT275" i="30268"/>
  <c r="AY201" i="30268"/>
  <c r="J258" i="30270"/>
  <c r="AT283" i="30268"/>
  <c r="AY283" i="30268"/>
  <c r="Q212" i="30268"/>
  <c r="M250" i="30268"/>
  <c r="P257" i="30268"/>
  <c r="P281" i="30268"/>
  <c r="AB199" i="30268"/>
  <c r="Q280" i="30268"/>
  <c r="AP212" i="30268"/>
  <c r="AB250" i="30268"/>
  <c r="Z198" i="30268"/>
  <c r="Z212" i="30268"/>
  <c r="Q211" i="30268"/>
  <c r="Q259" i="30268"/>
  <c r="Q283" i="30268"/>
  <c r="Q203" i="30268"/>
  <c r="AU274" i="30268"/>
  <c r="AU252" i="30268"/>
  <c r="AA242" i="30270"/>
  <c r="AA236" i="30270"/>
  <c r="AH262" i="30268"/>
  <c r="AT259" i="30268"/>
  <c r="N265" i="30268"/>
  <c r="Q199" i="30268"/>
  <c r="AL206" i="30268"/>
  <c r="AL212" i="30268"/>
  <c r="N271" i="30268"/>
  <c r="N280" i="30268"/>
  <c r="AN211" i="30268"/>
  <c r="M267" i="30268"/>
  <c r="N201" i="30268"/>
  <c r="N257" i="30268"/>
  <c r="AL259" i="30268"/>
  <c r="AL267" i="30268"/>
  <c r="AL197" i="30268"/>
  <c r="AL201" i="30268"/>
  <c r="AL277" i="30268"/>
  <c r="BF251" i="30268"/>
  <c r="K263" i="30268"/>
  <c r="BC261" i="30268"/>
  <c r="BC262" i="30268" s="1"/>
  <c r="K204" i="30268"/>
  <c r="K236" i="30268" s="1"/>
  <c r="AL202" i="30268"/>
  <c r="AE201" i="30268"/>
  <c r="AY235" i="30270"/>
  <c r="I218" i="30270"/>
  <c r="N251" i="30268"/>
  <c r="W268" i="30268"/>
  <c r="W285" i="30268"/>
  <c r="N283" i="30268"/>
  <c r="N278" i="30268"/>
  <c r="M281" i="30268"/>
  <c r="P279" i="30268"/>
  <c r="P285" i="30268"/>
  <c r="AN196" i="30268"/>
  <c r="AP205" i="30268"/>
  <c r="AP248" i="30268" s="1"/>
  <c r="M204" i="30268"/>
  <c r="M236" i="30268" s="1"/>
  <c r="BB258" i="30268"/>
  <c r="U285" i="30268"/>
  <c r="AR193" i="30268"/>
  <c r="AN258" i="30270"/>
  <c r="K274" i="30268"/>
  <c r="AT216" i="30268"/>
  <c r="AT217" i="30268" s="1"/>
  <c r="N270" i="30268"/>
  <c r="N206" i="30268"/>
  <c r="AL268" i="30268"/>
  <c r="AL263" i="30268"/>
  <c r="AL211" i="30268"/>
  <c r="Y284" i="30268"/>
  <c r="AI218" i="30270"/>
  <c r="AL208" i="30268"/>
  <c r="AL286" i="30268"/>
  <c r="AL210" i="30268"/>
  <c r="BF284" i="30268"/>
  <c r="N285" i="30268"/>
  <c r="N212" i="30268"/>
  <c r="N263" i="30268"/>
  <c r="BF255" i="30268"/>
  <c r="N286" i="30268"/>
  <c r="K211" i="30268"/>
  <c r="K206" i="30268"/>
  <c r="M255" i="30268"/>
  <c r="BK258" i="30268"/>
  <c r="K266" i="30268"/>
  <c r="AL188" i="30268"/>
  <c r="AE188" i="30268"/>
  <c r="K202" i="30268"/>
  <c r="N198" i="30268"/>
  <c r="AZ251" i="30268"/>
  <c r="W269" i="30268"/>
  <c r="AK267" i="30268"/>
  <c r="N282" i="30268"/>
  <c r="M268" i="30268"/>
  <c r="AN276" i="30268"/>
  <c r="AS215" i="30268"/>
  <c r="AK208" i="30268"/>
  <c r="Z235" i="30270"/>
  <c r="BD250" i="30268"/>
  <c r="U265" i="30268"/>
  <c r="X247" i="30270"/>
  <c r="AY259" i="30268"/>
  <c r="K265" i="30268"/>
  <c r="K269" i="30268"/>
  <c r="AY198" i="30268"/>
  <c r="AT265" i="30268"/>
  <c r="AT263" i="30268"/>
  <c r="N259" i="30268"/>
  <c r="N200" i="30268"/>
  <c r="N210" i="30268"/>
  <c r="AL199" i="30268"/>
  <c r="AL251" i="30268"/>
  <c r="AN250" i="30268"/>
  <c r="AZ199" i="30268"/>
  <c r="N274" i="30268"/>
  <c r="AN212" i="30268"/>
  <c r="BD267" i="30268"/>
  <c r="N208" i="30268"/>
  <c r="K212" i="30268"/>
  <c r="AL282" i="30268"/>
  <c r="AZ274" i="30268"/>
  <c r="AE285" i="30268"/>
  <c r="K280" i="30268"/>
  <c r="N266" i="30268"/>
  <c r="AL255" i="30268"/>
  <c r="W255" i="30268"/>
  <c r="AK210" i="30268"/>
  <c r="N269" i="30268"/>
  <c r="M277" i="30268"/>
  <c r="M201" i="30268"/>
  <c r="P283" i="30268"/>
  <c r="P271" i="30268"/>
  <c r="AN252" i="30268"/>
  <c r="AK251" i="30268"/>
  <c r="AP197" i="30268"/>
  <c r="AM274" i="30268"/>
  <c r="BF258" i="30270"/>
  <c r="BD265" i="30268"/>
  <c r="AY216" i="30268"/>
  <c r="AY217" i="30268" s="1"/>
  <c r="K281" i="30268"/>
  <c r="AT197" i="30268"/>
  <c r="N213" i="30268"/>
  <c r="N214" i="30268" s="1"/>
  <c r="N261" i="30268" s="1"/>
  <c r="N255" i="30268"/>
  <c r="AL280" i="30268"/>
  <c r="AL253" i="30268"/>
  <c r="AL254" i="30268" s="1"/>
  <c r="AL278" i="30268"/>
  <c r="AL271" i="30268"/>
  <c r="AL279" i="30268"/>
  <c r="N188" i="30268"/>
  <c r="AS218" i="30270"/>
  <c r="N196" i="30268"/>
  <c r="AN284" i="30268"/>
  <c r="N203" i="30268"/>
  <c r="AN268" i="30268"/>
  <c r="M200" i="30268"/>
  <c r="M269" i="30268"/>
  <c r="AN218" i="30270"/>
  <c r="K252" i="30268"/>
  <c r="W260" i="30270"/>
  <c r="AH215" i="30268"/>
  <c r="K199" i="30268"/>
  <c r="AL265" i="30268"/>
  <c r="AI258" i="30268"/>
  <c r="AE268" i="30268"/>
  <c r="K256" i="30268"/>
  <c r="AL200" i="30268"/>
  <c r="W211" i="30268"/>
  <c r="AK257" i="30268"/>
  <c r="N253" i="30268"/>
  <c r="N254" i="30268" s="1"/>
  <c r="M202" i="30268"/>
  <c r="BA260" i="30270"/>
  <c r="BA191" i="30268"/>
  <c r="P251" i="30268"/>
  <c r="AN280" i="30268"/>
  <c r="AM279" i="30268"/>
  <c r="BD257" i="30268"/>
  <c r="W259" i="30268"/>
  <c r="AY281" i="30268"/>
  <c r="N202" i="30268"/>
  <c r="N284" i="30268"/>
  <c r="AL281" i="30268"/>
  <c r="AL196" i="30268"/>
  <c r="AL205" i="30268"/>
  <c r="AL248" i="30268" s="1"/>
  <c r="AL198" i="30268"/>
  <c r="AL275" i="30268"/>
  <c r="AS260" i="30268"/>
  <c r="AL257" i="30268"/>
  <c r="AK203" i="30268"/>
  <c r="AK286" i="30268"/>
  <c r="AK199" i="30268"/>
  <c r="AK197" i="30268"/>
  <c r="AK252" i="30268"/>
  <c r="AK274" i="30268"/>
  <c r="AK259" i="30268"/>
  <c r="AK283" i="30268"/>
  <c r="AK276" i="30268"/>
  <c r="AK270" i="30268"/>
  <c r="AK216" i="30268"/>
  <c r="AK217" i="30268" s="1"/>
  <c r="AK201" i="30268"/>
  <c r="AU206" i="30268"/>
  <c r="AU256" i="30268"/>
  <c r="AU270" i="30268"/>
  <c r="AU255" i="30268"/>
  <c r="AU251" i="30268"/>
  <c r="AU286" i="30268"/>
  <c r="AU205" i="30268"/>
  <c r="AU248" i="30268" s="1"/>
  <c r="AU265" i="30268"/>
  <c r="AU268" i="30268"/>
  <c r="AU280" i="30268"/>
  <c r="AU202" i="30268"/>
  <c r="AU257" i="30268"/>
  <c r="AU196" i="30268"/>
  <c r="AU266" i="30268"/>
  <c r="AU216" i="30268"/>
  <c r="AU217" i="30268" s="1"/>
  <c r="AU281" i="30268"/>
  <c r="AU201" i="30268"/>
  <c r="AU269" i="30268"/>
  <c r="AU197" i="30268"/>
  <c r="AU198" i="30268"/>
  <c r="AU275" i="30268"/>
  <c r="AU210" i="30268"/>
  <c r="AU263" i="30268"/>
  <c r="AU271" i="30268"/>
  <c r="AU203" i="30268"/>
  <c r="AU276" i="30268"/>
  <c r="AU200" i="30268"/>
  <c r="AU285" i="30268"/>
  <c r="AU267" i="30268"/>
  <c r="AU278" i="30268"/>
  <c r="AU212" i="30268"/>
  <c r="AU250" i="30268"/>
  <c r="AU283" i="30268"/>
  <c r="AZ279" i="30268"/>
  <c r="AZ198" i="30268"/>
  <c r="AZ188" i="30268"/>
  <c r="AZ204" i="30268"/>
  <c r="AZ242" i="30268" s="1"/>
  <c r="AZ210" i="30268"/>
  <c r="AA191" i="30270"/>
  <c r="Z242" i="30270"/>
  <c r="Z209" i="30270"/>
  <c r="AK263" i="30268"/>
  <c r="R258" i="30268"/>
  <c r="AK281" i="30268"/>
  <c r="W262" i="30270"/>
  <c r="AM202" i="30268"/>
  <c r="AA193" i="30270"/>
  <c r="M253" i="30268"/>
  <c r="M254" i="30268" s="1"/>
  <c r="M271" i="30268"/>
  <c r="M216" i="30268"/>
  <c r="M217" i="30268" s="1"/>
  <c r="M196" i="30268"/>
  <c r="M263" i="30268"/>
  <c r="M197" i="30268"/>
  <c r="M283" i="30268"/>
  <c r="M266" i="30268"/>
  <c r="M275" i="30268"/>
  <c r="M208" i="30268"/>
  <c r="M252" i="30268"/>
  <c r="M205" i="30268"/>
  <c r="M248" i="30268" s="1"/>
  <c r="M210" i="30268"/>
  <c r="M256" i="30268"/>
  <c r="M251" i="30268"/>
  <c r="M203" i="30268"/>
  <c r="M212" i="30268"/>
  <c r="M211" i="30268"/>
  <c r="M279" i="30268"/>
  <c r="M213" i="30268"/>
  <c r="M214" i="30268" s="1"/>
  <c r="M261" i="30268" s="1"/>
  <c r="M278" i="30268"/>
  <c r="M206" i="30268"/>
  <c r="M274" i="30268"/>
  <c r="M282" i="30268"/>
  <c r="M280" i="30268"/>
  <c r="M199" i="30268"/>
  <c r="M276" i="30268"/>
  <c r="M257" i="30268"/>
  <c r="M265" i="30268"/>
  <c r="M284" i="30268"/>
  <c r="M207" i="30268"/>
  <c r="M285" i="30268"/>
  <c r="AK278" i="30268"/>
  <c r="AK188" i="30268"/>
  <c r="AU284" i="30268"/>
  <c r="AK250" i="30268"/>
  <c r="AK268" i="30268"/>
  <c r="AM210" i="30268"/>
  <c r="AA194" i="30270"/>
  <c r="AU208" i="30268"/>
  <c r="AD260" i="30270"/>
  <c r="AD218" i="30270"/>
  <c r="AY193" i="30270"/>
  <c r="AY191" i="30270"/>
  <c r="AM213" i="30268"/>
  <c r="AM214" i="30268" s="1"/>
  <c r="AM261" i="30268" s="1"/>
  <c r="Z258" i="30270"/>
  <c r="AK212" i="30268"/>
  <c r="AU199" i="30268"/>
  <c r="I193" i="30270"/>
  <c r="I194" i="30270"/>
  <c r="AM263" i="30268"/>
  <c r="AM278" i="30268"/>
  <c r="AM283" i="30268"/>
  <c r="AM200" i="30268"/>
  <c r="AM251" i="30268"/>
  <c r="AM206" i="30268"/>
  <c r="AM277" i="30268"/>
  <c r="AM216" i="30268"/>
  <c r="AM217" i="30268" s="1"/>
  <c r="AM208" i="30268"/>
  <c r="AM204" i="30268"/>
  <c r="AM236" i="30268" s="1"/>
  <c r="AM188" i="30268"/>
  <c r="AM255" i="30268"/>
  <c r="AM267" i="30268"/>
  <c r="AM196" i="30268"/>
  <c r="AM265" i="30268"/>
  <c r="AM250" i="30268"/>
  <c r="AM285" i="30268"/>
  <c r="AM256" i="30268"/>
  <c r="AM266" i="30268"/>
  <c r="AM268" i="30268"/>
  <c r="AZ216" i="30268"/>
  <c r="AZ217" i="30268" s="1"/>
  <c r="AZ283" i="30268"/>
  <c r="AK202" i="30268"/>
  <c r="AM280" i="30268"/>
  <c r="AM198" i="30268"/>
  <c r="AU204" i="30268"/>
  <c r="AU235" i="30268" s="1"/>
  <c r="AU282" i="30268"/>
  <c r="AU253" i="30268"/>
  <c r="AU254" i="30268" s="1"/>
  <c r="AI260" i="30268"/>
  <c r="Z280" i="30268"/>
  <c r="Z250" i="30268"/>
  <c r="Z202" i="30268"/>
  <c r="AA258" i="30270"/>
  <c r="AD194" i="30270"/>
  <c r="W205" i="30268"/>
  <c r="W248" i="30268" s="1"/>
  <c r="Y265" i="30268"/>
  <c r="Y208" i="30268"/>
  <c r="Y274" i="30268"/>
  <c r="AN269" i="30268"/>
  <c r="AP256" i="30268"/>
  <c r="AP266" i="30268"/>
  <c r="AP198" i="30268"/>
  <c r="AP213" i="30268"/>
  <c r="AP214" i="30268" s="1"/>
  <c r="AP261" i="30268" s="1"/>
  <c r="X218" i="30268"/>
  <c r="AB212" i="30268"/>
  <c r="AB211" i="30268"/>
  <c r="X258" i="30268"/>
  <c r="Z257" i="30268"/>
  <c r="Z284" i="30268"/>
  <c r="Z216" i="30268"/>
  <c r="Z217" i="30268" s="1"/>
  <c r="Z259" i="30268"/>
  <c r="Z278" i="30268"/>
  <c r="BD276" i="30268"/>
  <c r="BD208" i="30268"/>
  <c r="U207" i="30268"/>
  <c r="AY276" i="30268"/>
  <c r="K267" i="30268"/>
  <c r="K268" i="30268"/>
  <c r="I260" i="30270"/>
  <c r="AT269" i="30268"/>
  <c r="AT250" i="30268"/>
  <c r="AT282" i="30268"/>
  <c r="AT268" i="30268"/>
  <c r="AT284" i="30268"/>
  <c r="AT274" i="30268"/>
  <c r="AT212" i="30268"/>
  <c r="AT211" i="30268"/>
  <c r="N207" i="30268"/>
  <c r="N250" i="30268"/>
  <c r="AT208" i="30268"/>
  <c r="Q269" i="30268"/>
  <c r="Y212" i="30268"/>
  <c r="Y203" i="30268"/>
  <c r="P258" i="30270"/>
  <c r="J218" i="30270"/>
  <c r="AF218" i="30268"/>
  <c r="Y204" i="30268"/>
  <c r="Y242" i="30268" s="1"/>
  <c r="Y205" i="30268"/>
  <c r="Y248" i="30268" s="1"/>
  <c r="Y211" i="30268"/>
  <c r="Y196" i="30268"/>
  <c r="AN208" i="30268"/>
  <c r="AN188" i="30268"/>
  <c r="AP211" i="30268"/>
  <c r="AP283" i="30268"/>
  <c r="AP250" i="30268"/>
  <c r="AB205" i="30268"/>
  <c r="AB248" i="30268" s="1"/>
  <c r="AB197" i="30268"/>
  <c r="Z253" i="30268"/>
  <c r="Z254" i="30268" s="1"/>
  <c r="Z252" i="30268"/>
  <c r="Z270" i="30268"/>
  <c r="Z203" i="30268"/>
  <c r="Z275" i="30268"/>
  <c r="Z188" i="30268"/>
  <c r="BD266" i="30268"/>
  <c r="Y282" i="30268"/>
  <c r="Y277" i="30268"/>
  <c r="Y280" i="30268"/>
  <c r="N205" i="30268"/>
  <c r="N248" i="30268" s="1"/>
  <c r="AH218" i="30268"/>
  <c r="AD260" i="30268"/>
  <c r="BK260" i="30270"/>
  <c r="BK258" i="30270"/>
  <c r="AU218" i="30270"/>
  <c r="Y197" i="30268"/>
  <c r="Y276" i="30268"/>
  <c r="Y199" i="30268"/>
  <c r="R260" i="30268"/>
  <c r="Z271" i="30268"/>
  <c r="AP282" i="30268"/>
  <c r="AP285" i="30268"/>
  <c r="Z282" i="30268"/>
  <c r="Z266" i="30268"/>
  <c r="Z211" i="30268"/>
  <c r="Z199" i="30268"/>
  <c r="Z281" i="30268"/>
  <c r="BD275" i="30268"/>
  <c r="U256" i="30268"/>
  <c r="U279" i="30268"/>
  <c r="AB276" i="30268"/>
  <c r="K259" i="30268"/>
  <c r="K198" i="30268"/>
  <c r="K210" i="30268"/>
  <c r="K277" i="30268"/>
  <c r="K207" i="30268"/>
  <c r="K270" i="30268"/>
  <c r="K196" i="30268"/>
  <c r="K200" i="30268"/>
  <c r="K286" i="30268"/>
  <c r="K197" i="30268"/>
  <c r="K279" i="30268"/>
  <c r="K284" i="30268"/>
  <c r="K283" i="30268"/>
  <c r="K208" i="30268"/>
  <c r="K278" i="30268"/>
  <c r="K285" i="30268"/>
  <c r="K205" i="30268"/>
  <c r="K248" i="30268" s="1"/>
  <c r="K250" i="30268"/>
  <c r="K251" i="30268"/>
  <c r="BA260" i="30268"/>
  <c r="Y257" i="30268"/>
  <c r="Q200" i="30268"/>
  <c r="Q255" i="30268"/>
  <c r="Q274" i="30268"/>
  <c r="Y267" i="30268"/>
  <c r="Z208" i="30268"/>
  <c r="Z251" i="30268"/>
  <c r="Y263" i="30268"/>
  <c r="Y210" i="30268"/>
  <c r="BF286" i="30268"/>
  <c r="W247" i="30270"/>
  <c r="Y281" i="30268"/>
  <c r="Y283" i="30268"/>
  <c r="Y213" i="30268"/>
  <c r="Y214" i="30268" s="1"/>
  <c r="Y261" i="30268" s="1"/>
  <c r="AN265" i="30268"/>
  <c r="AP216" i="30268"/>
  <c r="AP217" i="30268" s="1"/>
  <c r="AP208" i="30268"/>
  <c r="AB278" i="30268"/>
  <c r="AB268" i="30268"/>
  <c r="Z265" i="30268"/>
  <c r="Z285" i="30268"/>
  <c r="Z255" i="30268"/>
  <c r="Z268" i="30268"/>
  <c r="BD256" i="30268"/>
  <c r="U216" i="30268"/>
  <c r="U217" i="30268" s="1"/>
  <c r="U211" i="30268"/>
  <c r="W249" i="30270"/>
  <c r="X258" i="30270"/>
  <c r="AY274" i="30268"/>
  <c r="AY255" i="30268"/>
  <c r="AY263" i="30268"/>
  <c r="AY210" i="30268"/>
  <c r="AY256" i="30268"/>
  <c r="AY250" i="30268"/>
  <c r="AY280" i="30268"/>
  <c r="AY271" i="30268"/>
  <c r="AY213" i="30268"/>
  <c r="AY214" i="30268" s="1"/>
  <c r="AY265" i="30268"/>
  <c r="AY197" i="30268"/>
  <c r="AY282" i="30268"/>
  <c r="AY278" i="30268"/>
  <c r="AY251" i="30268"/>
  <c r="AY285" i="30268"/>
  <c r="AY279" i="30268"/>
  <c r="K257" i="30268"/>
  <c r="K213" i="30268"/>
  <c r="K214" i="30268" s="1"/>
  <c r="N275" i="30268"/>
  <c r="N216" i="30268"/>
  <c r="N217" i="30268" s="1"/>
  <c r="N268" i="30268"/>
  <c r="N256" i="30268"/>
  <c r="N252" i="30268"/>
  <c r="N279" i="30268"/>
  <c r="N267" i="30268"/>
  <c r="N199" i="30268"/>
  <c r="N276" i="30268"/>
  <c r="N211" i="30268"/>
  <c r="N197" i="30268"/>
  <c r="Y202" i="30268"/>
  <c r="Y256" i="30268"/>
  <c r="AT281" i="30268"/>
  <c r="BI218" i="30270"/>
  <c r="BK218" i="30270"/>
  <c r="AZ258" i="30270"/>
  <c r="BF218" i="30270"/>
  <c r="BA218" i="30270"/>
  <c r="BA258" i="30270"/>
  <c r="AY260" i="30270"/>
  <c r="AY215" i="30270"/>
  <c r="AY258" i="30270"/>
  <c r="AP260" i="30270"/>
  <c r="AK218" i="30270"/>
  <c r="X218" i="30270"/>
  <c r="AB258" i="30270"/>
  <c r="X191" i="30270"/>
  <c r="X193" i="30270"/>
  <c r="X194" i="30270"/>
  <c r="X242" i="30270"/>
  <c r="X236" i="30270"/>
  <c r="X209" i="30270"/>
  <c r="X235" i="30270"/>
  <c r="X249" i="30270"/>
  <c r="AA247" i="30270"/>
  <c r="AA249" i="30270"/>
  <c r="AB260" i="30270"/>
  <c r="X261" i="30270"/>
  <c r="X262" i="30270" s="1"/>
  <c r="X215" i="30270"/>
  <c r="W258" i="30270"/>
  <c r="W194" i="30270"/>
  <c r="W193" i="30270"/>
  <c r="P194" i="30270"/>
  <c r="P218" i="30270"/>
  <c r="P193" i="30270"/>
  <c r="P260" i="30270"/>
  <c r="J260" i="30270"/>
  <c r="L258" i="30270"/>
  <c r="N218" i="30270"/>
  <c r="I236" i="30270"/>
  <c r="I209" i="30270"/>
  <c r="I235" i="30270"/>
  <c r="I215" i="30270"/>
  <c r="I191" i="30270"/>
  <c r="J261" i="30270"/>
  <c r="J262" i="30270" s="1"/>
  <c r="J215" i="30270"/>
  <c r="AW236" i="30268"/>
  <c r="AW235" i="30268"/>
  <c r="AW209" i="30268"/>
  <c r="AW242" i="30268"/>
  <c r="BF265" i="30268"/>
  <c r="AG194" i="30268"/>
  <c r="AG193" i="30268"/>
  <c r="AG191" i="30268"/>
  <c r="AB194" i="30270"/>
  <c r="AB193" i="30270"/>
  <c r="AB191" i="30270"/>
  <c r="AN236" i="30270"/>
  <c r="AN209" i="30270"/>
  <c r="AN242" i="30270"/>
  <c r="AN235" i="30270"/>
  <c r="AW249" i="30268"/>
  <c r="AW247" i="30268"/>
  <c r="R236" i="30268"/>
  <c r="R209" i="30268"/>
  <c r="R242" i="30268"/>
  <c r="R235" i="30268"/>
  <c r="N247" i="30270"/>
  <c r="N249" i="30270"/>
  <c r="L260" i="30270"/>
  <c r="AG236" i="30268"/>
  <c r="AG242" i="30268"/>
  <c r="AG209" i="30268"/>
  <c r="AG235" i="30268"/>
  <c r="BF188" i="30268"/>
  <c r="BF203" i="30268"/>
  <c r="BF201" i="30268"/>
  <c r="AP261" i="30270"/>
  <c r="AP262" i="30270" s="1"/>
  <c r="AP215" i="30270"/>
  <c r="AB242" i="30270"/>
  <c r="AB209" i="30270"/>
  <c r="AB236" i="30270"/>
  <c r="AB235" i="30270"/>
  <c r="AH258" i="30270"/>
  <c r="BA209" i="30270"/>
  <c r="BA236" i="30270"/>
  <c r="BA242" i="30270"/>
  <c r="BA235" i="30270"/>
  <c r="N258" i="30270"/>
  <c r="BI247" i="30270"/>
  <c r="BI249" i="30270"/>
  <c r="BF263" i="30268"/>
  <c r="BK209" i="30270"/>
  <c r="BK235" i="30270"/>
  <c r="BK236" i="30270"/>
  <c r="BK242" i="30270"/>
  <c r="R249" i="30268"/>
  <c r="R247" i="30268"/>
  <c r="BI194" i="30270"/>
  <c r="BI193" i="30270"/>
  <c r="BI191" i="30270"/>
  <c r="L236" i="30270"/>
  <c r="L209" i="30270"/>
  <c r="L235" i="30270"/>
  <c r="L242" i="30270"/>
  <c r="BB194" i="30268"/>
  <c r="BB193" i="30268"/>
  <c r="BB191" i="30268"/>
  <c r="X194" i="30268"/>
  <c r="X193" i="30268"/>
  <c r="X191" i="30268"/>
  <c r="BF215" i="30270"/>
  <c r="BF261" i="30270"/>
  <c r="BF262" i="30270" s="1"/>
  <c r="L242" i="30268"/>
  <c r="L209" i="30268"/>
  <c r="L235" i="30268"/>
  <c r="L236" i="30268"/>
  <c r="BD188" i="30268"/>
  <c r="BD202" i="30268"/>
  <c r="BD282" i="30268"/>
  <c r="BD252" i="30268"/>
  <c r="BD201" i="30268"/>
  <c r="BD278" i="30268"/>
  <c r="BD284" i="30268"/>
  <c r="BD203" i="30268"/>
  <c r="BD263" i="30268"/>
  <c r="BD210" i="30268"/>
  <c r="BD206" i="30268"/>
  <c r="BD286" i="30268"/>
  <c r="BD199" i="30268"/>
  <c r="BD211" i="30268"/>
  <c r="BB249" i="30268"/>
  <c r="BB247" i="30268"/>
  <c r="BB218" i="30268"/>
  <c r="BF283" i="30268"/>
  <c r="BF266" i="30268"/>
  <c r="BF275" i="30268"/>
  <c r="BF199" i="30268"/>
  <c r="BF271" i="30268"/>
  <c r="BF274" i="30268"/>
  <c r="AE211" i="30268"/>
  <c r="W236" i="30270"/>
  <c r="W209" i="30270"/>
  <c r="W242" i="30270"/>
  <c r="W235" i="30270"/>
  <c r="AP249" i="30270"/>
  <c r="AP247" i="30270"/>
  <c r="AP218" i="30270"/>
  <c r="AH258" i="30268"/>
  <c r="Z247" i="30270"/>
  <c r="Z249" i="30270"/>
  <c r="AE280" i="30268"/>
  <c r="S201" i="30268"/>
  <c r="J188" i="30268"/>
  <c r="AZ200" i="30268"/>
  <c r="AZ269" i="30268"/>
  <c r="AZ213" i="30268"/>
  <c r="AZ214" i="30268" s="1"/>
  <c r="AZ276" i="30268"/>
  <c r="AZ268" i="30268"/>
  <c r="AZ270" i="30268"/>
  <c r="AZ203" i="30268"/>
  <c r="AZ256" i="30268"/>
  <c r="AZ271" i="30268"/>
  <c r="AZ265" i="30268"/>
  <c r="AZ202" i="30268"/>
  <c r="AZ206" i="30268"/>
  <c r="AZ259" i="30268"/>
  <c r="AZ253" i="30268"/>
  <c r="AZ254" i="30268" s="1"/>
  <c r="AZ284" i="30268"/>
  <c r="AZ266" i="30268"/>
  <c r="AZ196" i="30268"/>
  <c r="AZ197" i="30268"/>
  <c r="AZ263" i="30268"/>
  <c r="AZ208" i="30268"/>
  <c r="AZ257" i="30268"/>
  <c r="AZ252" i="30268"/>
  <c r="AZ282" i="30268"/>
  <c r="AZ285" i="30268"/>
  <c r="AZ205" i="30268"/>
  <c r="AZ248" i="30268" s="1"/>
  <c r="AZ286" i="30268"/>
  <c r="AZ212" i="30268"/>
  <c r="AZ260" i="30268" s="1"/>
  <c r="AZ280" i="30268"/>
  <c r="AZ277" i="30268"/>
  <c r="AZ201" i="30268"/>
  <c r="AZ250" i="30268"/>
  <c r="AZ207" i="30268"/>
  <c r="AZ267" i="30268"/>
  <c r="AZ278" i="30268"/>
  <c r="AZ255" i="30268"/>
  <c r="AZ211" i="30268"/>
  <c r="AH242" i="30270"/>
  <c r="AH235" i="30270"/>
  <c r="AH209" i="30270"/>
  <c r="AH236" i="30270"/>
  <c r="AK258" i="30270"/>
  <c r="AK191" i="30270"/>
  <c r="AK193" i="30270"/>
  <c r="AK194" i="30270"/>
  <c r="W197" i="30268"/>
  <c r="W196" i="30268"/>
  <c r="W286" i="30268"/>
  <c r="W212" i="30268"/>
  <c r="BK247" i="30270"/>
  <c r="BK249" i="30270"/>
  <c r="AS249" i="30268"/>
  <c r="AS247" i="30268"/>
  <c r="BB247" i="30270"/>
  <c r="BB249" i="30270"/>
  <c r="BA194" i="30270"/>
  <c r="BA193" i="30270"/>
  <c r="BA191" i="30270"/>
  <c r="AW261" i="30268"/>
  <c r="AW262" i="30268" s="1"/>
  <c r="AW215" i="30268"/>
  <c r="P278" i="30268"/>
  <c r="P275" i="30268"/>
  <c r="P252" i="30268"/>
  <c r="AN257" i="30268"/>
  <c r="AN198" i="30268"/>
  <c r="N261" i="30270"/>
  <c r="N262" i="30270" s="1"/>
  <c r="N215" i="30270"/>
  <c r="AZ260" i="30270"/>
  <c r="BI260" i="30270"/>
  <c r="U205" i="30268"/>
  <c r="U248" i="30268" s="1"/>
  <c r="AB202" i="30268"/>
  <c r="AB277" i="30268"/>
  <c r="AB284" i="30268"/>
  <c r="AB251" i="30268"/>
  <c r="AB280" i="30268"/>
  <c r="U286" i="30268"/>
  <c r="AU260" i="30270"/>
  <c r="BD196" i="30268"/>
  <c r="BD251" i="30268"/>
  <c r="BD253" i="30268"/>
  <c r="BD254" i="30268" s="1"/>
  <c r="BD259" i="30268"/>
  <c r="BB261" i="30268"/>
  <c r="BB262" i="30268" s="1"/>
  <c r="BB215" i="30268"/>
  <c r="U274" i="30268"/>
  <c r="U267" i="30268"/>
  <c r="U198" i="30268"/>
  <c r="AG261" i="30268"/>
  <c r="AG262" i="30268" s="1"/>
  <c r="AG215" i="30268"/>
  <c r="AU188" i="30268"/>
  <c r="AU211" i="30268"/>
  <c r="AU279" i="30268"/>
  <c r="AU213" i="30268"/>
  <c r="AU214" i="30268" s="1"/>
  <c r="AU207" i="30268"/>
  <c r="AU277" i="30268"/>
  <c r="L261" i="30270"/>
  <c r="L262" i="30270" s="1"/>
  <c r="L215" i="30270"/>
  <c r="S200" i="30268"/>
  <c r="S256" i="30268"/>
  <c r="S277" i="30268"/>
  <c r="S259" i="30268"/>
  <c r="S279" i="30268"/>
  <c r="S267" i="30268"/>
  <c r="S204" i="30268"/>
  <c r="S247" i="30268" s="1"/>
  <c r="S257" i="30268"/>
  <c r="S252" i="30268"/>
  <c r="S213" i="30268"/>
  <c r="S214" i="30268" s="1"/>
  <c r="S276" i="30268"/>
  <c r="S271" i="30268"/>
  <c r="S286" i="30268"/>
  <c r="S268" i="30268"/>
  <c r="S266" i="30268"/>
  <c r="S210" i="30268"/>
  <c r="S249" i="30268" s="1"/>
  <c r="S202" i="30268"/>
  <c r="S206" i="30268"/>
  <c r="S208" i="30268"/>
  <c r="S280" i="30268"/>
  <c r="S283" i="30268"/>
  <c r="S216" i="30268"/>
  <c r="S217" i="30268" s="1"/>
  <c r="S196" i="30268"/>
  <c r="S285" i="30268"/>
  <c r="S212" i="30268"/>
  <c r="S282" i="30268"/>
  <c r="S269" i="30268"/>
  <c r="S278" i="30268"/>
  <c r="S281" i="30268"/>
  <c r="S275" i="30268"/>
  <c r="S250" i="30268"/>
  <c r="S205" i="30268"/>
  <c r="S248" i="30268" s="1"/>
  <c r="S207" i="30268"/>
  <c r="S270" i="30268"/>
  <c r="S263" i="30268"/>
  <c r="S199" i="30268"/>
  <c r="S211" i="30268"/>
  <c r="BB194" i="30270"/>
  <c r="BB191" i="30270"/>
  <c r="BB193" i="30270"/>
  <c r="N193" i="30270"/>
  <c r="N191" i="30270"/>
  <c r="N194" i="30270"/>
  <c r="X261" i="30268"/>
  <c r="X262" i="30268" s="1"/>
  <c r="X215" i="30268"/>
  <c r="L249" i="30268"/>
  <c r="L247" i="30268"/>
  <c r="BF256" i="30268"/>
  <c r="AE252" i="30268"/>
  <c r="AE276" i="30268"/>
  <c r="AE257" i="30268"/>
  <c r="AE286" i="30268"/>
  <c r="AE206" i="30268"/>
  <c r="AE204" i="30268"/>
  <c r="AE255" i="30268"/>
  <c r="AE278" i="30268"/>
  <c r="AE275" i="30268"/>
  <c r="AE198" i="30268"/>
  <c r="AE270" i="30268"/>
  <c r="AE199" i="30268"/>
  <c r="AE210" i="30268"/>
  <c r="AE249" i="30268" s="1"/>
  <c r="AE267" i="30268"/>
  <c r="AE266" i="30268"/>
  <c r="AE269" i="30268"/>
  <c r="AE250" i="30268"/>
  <c r="AE259" i="30268"/>
  <c r="AE271" i="30268"/>
  <c r="AE281" i="30268"/>
  <c r="AE205" i="30268"/>
  <c r="AE248" i="30268" s="1"/>
  <c r="AE212" i="30268"/>
  <c r="AE284" i="30268"/>
  <c r="AE279" i="30268"/>
  <c r="AE216" i="30268"/>
  <c r="AE217" i="30268" s="1"/>
  <c r="W213" i="30268"/>
  <c r="W214" i="30268" s="1"/>
  <c r="W198" i="30268"/>
  <c r="W271" i="30268"/>
  <c r="W283" i="30268"/>
  <c r="W280" i="30268"/>
  <c r="W257" i="30268"/>
  <c r="W201" i="30268"/>
  <c r="W253" i="30268"/>
  <c r="W254" i="30268" s="1"/>
  <c r="AE196" i="30268"/>
  <c r="AG236" i="30270"/>
  <c r="AG209" i="30270"/>
  <c r="AG235" i="30270"/>
  <c r="AG242" i="30270"/>
  <c r="AW194" i="30268"/>
  <c r="AW193" i="30268"/>
  <c r="AW191" i="30268"/>
  <c r="AN199" i="30268"/>
  <c r="AN275" i="30268"/>
  <c r="AN216" i="30268"/>
  <c r="AN217" i="30268" s="1"/>
  <c r="AN207" i="30268"/>
  <c r="AN204" i="30268"/>
  <c r="AN247" i="30268" s="1"/>
  <c r="AN202" i="30268"/>
  <c r="AN286" i="30268"/>
  <c r="AN271" i="30268"/>
  <c r="AN285" i="30268"/>
  <c r="AN206" i="30268"/>
  <c r="AN283" i="30268"/>
  <c r="AN266" i="30268"/>
  <c r="AN255" i="30268"/>
  <c r="AN274" i="30268"/>
  <c r="BF200" i="30268"/>
  <c r="AY247" i="30270"/>
  <c r="AY249" i="30270"/>
  <c r="AE251" i="30268"/>
  <c r="J206" i="30268"/>
  <c r="J271" i="30268"/>
  <c r="J197" i="30268"/>
  <c r="J263" i="30268"/>
  <c r="J285" i="30268"/>
  <c r="J270" i="30268"/>
  <c r="J196" i="30268"/>
  <c r="J256" i="30268"/>
  <c r="J202" i="30268"/>
  <c r="J203" i="30268"/>
  <c r="J268" i="30268"/>
  <c r="J251" i="30268"/>
  <c r="J281" i="30268"/>
  <c r="J284" i="30268"/>
  <c r="J265" i="30268"/>
  <c r="J275" i="30268"/>
  <c r="J210" i="30268"/>
  <c r="J269" i="30268"/>
  <c r="J198" i="30268"/>
  <c r="J253" i="30268"/>
  <c r="J254" i="30268" s="1"/>
  <c r="J286" i="30268"/>
  <c r="J212" i="30268"/>
  <c r="J283" i="30268"/>
  <c r="J216" i="30268"/>
  <c r="J217" i="30268" s="1"/>
  <c r="J257" i="30268"/>
  <c r="J274" i="30268"/>
  <c r="J252" i="30268"/>
  <c r="J200" i="30268"/>
  <c r="J207" i="30268"/>
  <c r="J277" i="30268"/>
  <c r="J276" i="30268"/>
  <c r="J204" i="30268"/>
  <c r="J259" i="30268"/>
  <c r="J208" i="30268"/>
  <c r="J255" i="30268"/>
  <c r="J213" i="30268"/>
  <c r="J214" i="30268" s="1"/>
  <c r="J205" i="30268"/>
  <c r="J248" i="30268" s="1"/>
  <c r="J278" i="30268"/>
  <c r="J267" i="30268"/>
  <c r="J282" i="30268"/>
  <c r="J266" i="30268"/>
  <c r="Z193" i="30270"/>
  <c r="Z191" i="30270"/>
  <c r="Z194" i="30270"/>
  <c r="AS235" i="30270"/>
  <c r="AS236" i="30270"/>
  <c r="AS242" i="30270"/>
  <c r="AS209" i="30270"/>
  <c r="AH215" i="30270"/>
  <c r="AH261" i="30270"/>
  <c r="AH262" i="30270" s="1"/>
  <c r="J279" i="30268"/>
  <c r="W267" i="30268"/>
  <c r="AS258" i="30268"/>
  <c r="R261" i="30270"/>
  <c r="R262" i="30270" s="1"/>
  <c r="R215" i="30270"/>
  <c r="AN270" i="30268"/>
  <c r="BI261" i="30270"/>
  <c r="BI262" i="30270" s="1"/>
  <c r="BI215" i="30270"/>
  <c r="U188" i="30268"/>
  <c r="U277" i="30268"/>
  <c r="U263" i="30268"/>
  <c r="U210" i="30268"/>
  <c r="U268" i="30268"/>
  <c r="U213" i="30268"/>
  <c r="U214" i="30268" s="1"/>
  <c r="U212" i="30268"/>
  <c r="U270" i="30268"/>
  <c r="L249" i="30270"/>
  <c r="L247" i="30270"/>
  <c r="BF210" i="30268"/>
  <c r="BF208" i="30268"/>
  <c r="BF269" i="30268"/>
  <c r="BF205" i="30268"/>
  <c r="BF248" i="30268" s="1"/>
  <c r="BF202" i="30268"/>
  <c r="BF213" i="30268"/>
  <c r="BF214" i="30268" s="1"/>
  <c r="BF261" i="30268" s="1"/>
  <c r="BF277" i="30268"/>
  <c r="AR236" i="30268"/>
  <c r="AR242" i="30268"/>
  <c r="AR209" i="30268"/>
  <c r="AR235" i="30268"/>
  <c r="W218" i="30270"/>
  <c r="Z218" i="30270"/>
  <c r="AB249" i="30270"/>
  <c r="AB247" i="30270"/>
  <c r="AD261" i="30268"/>
  <c r="AD262" i="30268" s="1"/>
  <c r="AD215" i="30268"/>
  <c r="AT235" i="30270"/>
  <c r="AT242" i="30270"/>
  <c r="AT209" i="30270"/>
  <c r="AT236" i="30270"/>
  <c r="AE213" i="30268"/>
  <c r="AE214" i="30268" s="1"/>
  <c r="J247" i="30270"/>
  <c r="J242" i="30270"/>
  <c r="J235" i="30270"/>
  <c r="J236" i="30270"/>
  <c r="J209" i="30270"/>
  <c r="AE202" i="30268"/>
  <c r="AS260" i="30270"/>
  <c r="AK209" i="30270"/>
  <c r="AK235" i="30270"/>
  <c r="AK236" i="30270"/>
  <c r="AK242" i="30270"/>
  <c r="S251" i="30268"/>
  <c r="J211" i="30268"/>
  <c r="W265" i="30268"/>
  <c r="W203" i="30268"/>
  <c r="W200" i="30268"/>
  <c r="W266" i="30268"/>
  <c r="AU261" i="30270"/>
  <c r="AU262" i="30270" s="1"/>
  <c r="AU215" i="30270"/>
  <c r="BB258" i="30270"/>
  <c r="BB261" i="30270"/>
  <c r="BB262" i="30270" s="1"/>
  <c r="BB215" i="30270"/>
  <c r="W216" i="30268"/>
  <c r="W217" i="30268" s="1"/>
  <c r="R191" i="30270"/>
  <c r="R193" i="30270"/>
  <c r="R194" i="30270"/>
  <c r="AN200" i="30268"/>
  <c r="P266" i="30268"/>
  <c r="P274" i="30268"/>
  <c r="P210" i="30268"/>
  <c r="P203" i="30268"/>
  <c r="R261" i="30268"/>
  <c r="R262" i="30268" s="1"/>
  <c r="R215" i="30268"/>
  <c r="R247" i="30270"/>
  <c r="R249" i="30270"/>
  <c r="R258" i="30270"/>
  <c r="AN263" i="30268"/>
  <c r="AN281" i="30268"/>
  <c r="AN277" i="30268"/>
  <c r="AN205" i="30268"/>
  <c r="AN248" i="30268" s="1"/>
  <c r="AS194" i="30268"/>
  <c r="AS193" i="30268"/>
  <c r="AS191" i="30268"/>
  <c r="AK255" i="30268"/>
  <c r="AK211" i="30268"/>
  <c r="N209" i="30270"/>
  <c r="N242" i="30270"/>
  <c r="N235" i="30270"/>
  <c r="N236" i="30270"/>
  <c r="AZ249" i="30270"/>
  <c r="AZ247" i="30270"/>
  <c r="AZ218" i="30270"/>
  <c r="BD205" i="30268"/>
  <c r="BD248" i="30268" s="1"/>
  <c r="AP201" i="30268"/>
  <c r="AP281" i="30268"/>
  <c r="AP203" i="30268"/>
  <c r="AP277" i="30268"/>
  <c r="AP275" i="30268"/>
  <c r="AP278" i="30268"/>
  <c r="AP196" i="30268"/>
  <c r="AP199" i="30268"/>
  <c r="AP271" i="30268"/>
  <c r="AP286" i="30268"/>
  <c r="AP210" i="30268"/>
  <c r="AP265" i="30268"/>
  <c r="AP253" i="30268"/>
  <c r="AP254" i="30268" s="1"/>
  <c r="AP252" i="30268"/>
  <c r="AP276" i="30268"/>
  <c r="AP206" i="30268"/>
  <c r="AP259" i="30268"/>
  <c r="AP257" i="30268"/>
  <c r="AP202" i="30268"/>
  <c r="AP269" i="30268"/>
  <c r="AP200" i="30268"/>
  <c r="AP270" i="30268"/>
  <c r="AB200" i="30268"/>
  <c r="AB257" i="30268"/>
  <c r="AB267" i="30268"/>
  <c r="AB256" i="30268"/>
  <c r="AM271" i="30268"/>
  <c r="AM276" i="30268"/>
  <c r="AM197" i="30268"/>
  <c r="AM199" i="30268"/>
  <c r="AM211" i="30268"/>
  <c r="AW260" i="30268"/>
  <c r="X260" i="30268"/>
  <c r="X249" i="30268"/>
  <c r="X247" i="30268"/>
  <c r="BF242" i="30270"/>
  <c r="BF235" i="30270"/>
  <c r="BF209" i="30270"/>
  <c r="BF236" i="30270"/>
  <c r="Z267" i="30268"/>
  <c r="Z207" i="30268"/>
  <c r="Z213" i="30268"/>
  <c r="Z214" i="30268" s="1"/>
  <c r="BD212" i="30268"/>
  <c r="BD200" i="30268"/>
  <c r="BD281" i="30268"/>
  <c r="BD280" i="30268"/>
  <c r="BD197" i="30268"/>
  <c r="BB209" i="30268"/>
  <c r="BB235" i="30268"/>
  <c r="BB236" i="30268"/>
  <c r="BB242" i="30268"/>
  <c r="Z206" i="30268"/>
  <c r="U201" i="30268"/>
  <c r="U283" i="30268"/>
  <c r="U206" i="30268"/>
  <c r="U284" i="30268"/>
  <c r="U255" i="30268"/>
  <c r="AG258" i="30268"/>
  <c r="AF242" i="30268"/>
  <c r="AF236" i="30268"/>
  <c r="AF235" i="30268"/>
  <c r="AF209" i="30268"/>
  <c r="U257" i="30268"/>
  <c r="AB271" i="30268"/>
  <c r="AP242" i="30270"/>
  <c r="AP235" i="30270"/>
  <c r="AP236" i="30270"/>
  <c r="AP209" i="30270"/>
  <c r="P242" i="30270"/>
  <c r="P235" i="30270"/>
  <c r="P236" i="30270"/>
  <c r="P209" i="30270"/>
  <c r="X209" i="30268"/>
  <c r="X242" i="30268"/>
  <c r="X236" i="30268"/>
  <c r="X235" i="30268"/>
  <c r="BF270" i="30268"/>
  <c r="BF279" i="30268"/>
  <c r="AS194" i="30270"/>
  <c r="AS193" i="30270"/>
  <c r="AS191" i="30270"/>
  <c r="Z215" i="30270"/>
  <c r="Z261" i="30270"/>
  <c r="Z262" i="30270" s="1"/>
  <c r="AD236" i="30268"/>
  <c r="AD235" i="30268"/>
  <c r="AD242" i="30268"/>
  <c r="AD209" i="30268"/>
  <c r="AS235" i="30268"/>
  <c r="AS242" i="30268"/>
  <c r="AS236" i="30268"/>
  <c r="AS209" i="30268"/>
  <c r="BF216" i="30268"/>
  <c r="BF217" i="30268" s="1"/>
  <c r="S198" i="30268"/>
  <c r="AN247" i="30270"/>
  <c r="AN249" i="30270"/>
  <c r="S255" i="30268"/>
  <c r="BB209" i="30270"/>
  <c r="BB236" i="30270"/>
  <c r="BB235" i="30270"/>
  <c r="BB242" i="30270"/>
  <c r="BH284" i="30268"/>
  <c r="BF282" i="30268"/>
  <c r="BF250" i="30268"/>
  <c r="AE208" i="30268"/>
  <c r="AT261" i="30270"/>
  <c r="AT262" i="30270" s="1"/>
  <c r="AT215" i="30270"/>
  <c r="S253" i="30268"/>
  <c r="S254" i="30268" s="1"/>
  <c r="AE265" i="30268"/>
  <c r="AH249" i="30268"/>
  <c r="AH247" i="30268"/>
  <c r="AK261" i="30270"/>
  <c r="AK262" i="30270" s="1"/>
  <c r="AK215" i="30270"/>
  <c r="S265" i="30268"/>
  <c r="W210" i="30268"/>
  <c r="AN253" i="30268"/>
  <c r="AN254" i="30268" s="1"/>
  <c r="AN279" i="30268"/>
  <c r="AW258" i="30268"/>
  <c r="L194" i="30268"/>
  <c r="L193" i="30268"/>
  <c r="L191" i="30268"/>
  <c r="AB282" i="30268"/>
  <c r="BD283" i="30268"/>
  <c r="BD207" i="30268"/>
  <c r="BD204" i="30268"/>
  <c r="BD274" i="30268"/>
  <c r="BD198" i="30268"/>
  <c r="BF268" i="30268"/>
  <c r="BF204" i="30268"/>
  <c r="BF235" i="30268" s="1"/>
  <c r="BF285" i="30268"/>
  <c r="BF253" i="30268"/>
  <c r="BF254" i="30268" s="1"/>
  <c r="BF257" i="30268"/>
  <c r="AI249" i="30268"/>
  <c r="AI247" i="30268"/>
  <c r="Z260" i="30270"/>
  <c r="AI261" i="30268"/>
  <c r="AI262" i="30268" s="1"/>
  <c r="AI215" i="30268"/>
  <c r="AB261" i="30270"/>
  <c r="AB262" i="30270" s="1"/>
  <c r="AB215" i="30270"/>
  <c r="AE200" i="30268"/>
  <c r="AI236" i="30268"/>
  <c r="AI209" i="30268"/>
  <c r="AI235" i="30268"/>
  <c r="AI242" i="30268"/>
  <c r="AD258" i="30268"/>
  <c r="AE197" i="30268"/>
  <c r="AN215" i="30270"/>
  <c r="AN261" i="30270"/>
  <c r="AN262" i="30270" s="1"/>
  <c r="I247" i="30270"/>
  <c r="I249" i="30270"/>
  <c r="AR249" i="30268"/>
  <c r="AR247" i="30268"/>
  <c r="J199" i="30268"/>
  <c r="W208" i="30268"/>
  <c r="W279" i="30268"/>
  <c r="W252" i="30268"/>
  <c r="W202" i="30268"/>
  <c r="W256" i="30268"/>
  <c r="BK193" i="30270"/>
  <c r="BK191" i="30270"/>
  <c r="BK194" i="30270"/>
  <c r="AF249" i="30268"/>
  <c r="AF247" i="30268"/>
  <c r="AU194" i="30270"/>
  <c r="AU193" i="30270"/>
  <c r="AU191" i="30270"/>
  <c r="AU258" i="30270"/>
  <c r="BA261" i="30270"/>
  <c r="BA262" i="30270" s="1"/>
  <c r="BA215" i="30270"/>
  <c r="W207" i="30268"/>
  <c r="AN201" i="30268"/>
  <c r="P250" i="30268"/>
  <c r="P199" i="30268"/>
  <c r="P269" i="30268"/>
  <c r="R260" i="30270"/>
  <c r="AN267" i="30268"/>
  <c r="AN251" i="30268"/>
  <c r="AN278" i="30268"/>
  <c r="AN259" i="30268"/>
  <c r="P247" i="30270"/>
  <c r="AT247" i="30270"/>
  <c r="AK269" i="30268"/>
  <c r="AK271" i="30268"/>
  <c r="AK285" i="30268"/>
  <c r="AK200" i="30268"/>
  <c r="AK282" i="30268"/>
  <c r="AK266" i="30268"/>
  <c r="AK204" i="30268"/>
  <c r="AK205" i="30268"/>
  <c r="AK248" i="30268" s="1"/>
  <c r="AK196" i="30268"/>
  <c r="AK275" i="30268"/>
  <c r="AK256" i="30268"/>
  <c r="AK213" i="30268"/>
  <c r="AK214" i="30268" s="1"/>
  <c r="AK277" i="30268"/>
  <c r="AK265" i="30268"/>
  <c r="AK207" i="30268"/>
  <c r="AK206" i="30268"/>
  <c r="AK279" i="30268"/>
  <c r="AK253" i="30268"/>
  <c r="AK254" i="30268" s="1"/>
  <c r="AK284" i="30268"/>
  <c r="AZ236" i="30270"/>
  <c r="AZ242" i="30270"/>
  <c r="AZ235" i="30270"/>
  <c r="AZ209" i="30270"/>
  <c r="AB216" i="30268"/>
  <c r="AB217" i="30268" s="1"/>
  <c r="AB207" i="30268"/>
  <c r="AB208" i="30268"/>
  <c r="AB259" i="30268"/>
  <c r="AH260" i="30270"/>
  <c r="AM284" i="30268"/>
  <c r="AM259" i="30268"/>
  <c r="AM253" i="30268"/>
  <c r="AM254" i="30268" s="1"/>
  <c r="AM212" i="30268"/>
  <c r="AM207" i="30268"/>
  <c r="AM269" i="30268"/>
  <c r="AM257" i="30268"/>
  <c r="AM252" i="30268"/>
  <c r="AM201" i="30268"/>
  <c r="AM286" i="30268"/>
  <c r="AT260" i="30270"/>
  <c r="BF260" i="30270"/>
  <c r="BF249" i="30270"/>
  <c r="BF247" i="30270"/>
  <c r="AS262" i="30268"/>
  <c r="BD285" i="30268"/>
  <c r="BD279" i="30268"/>
  <c r="BD268" i="30268"/>
  <c r="BD255" i="30268"/>
  <c r="BD277" i="30268"/>
  <c r="U203" i="30268"/>
  <c r="U276" i="30268"/>
  <c r="U281" i="30268"/>
  <c r="U199" i="30268"/>
  <c r="U197" i="30268"/>
  <c r="AG249" i="30268"/>
  <c r="AG247" i="30268"/>
  <c r="AG218" i="30268"/>
  <c r="Z197" i="30268"/>
  <c r="AK247" i="30270"/>
  <c r="AK249" i="30270"/>
  <c r="BF267" i="30268"/>
  <c r="BF281" i="30268"/>
  <c r="AH209" i="30268"/>
  <c r="AH236" i="30268"/>
  <c r="AH235" i="30268"/>
  <c r="AH242" i="30268"/>
  <c r="AF261" i="30268"/>
  <c r="AF262" i="30268" s="1"/>
  <c r="AF215" i="30268"/>
  <c r="BA247" i="30270"/>
  <c r="BA249" i="30270"/>
  <c r="BF252" i="30268"/>
  <c r="BF206" i="30268"/>
  <c r="BF207" i="30268"/>
  <c r="AP194" i="30270"/>
  <c r="AP191" i="30270"/>
  <c r="AP193" i="30270"/>
  <c r="AT193" i="30270"/>
  <c r="AT191" i="30270"/>
  <c r="AT194" i="30270"/>
  <c r="P261" i="30270"/>
  <c r="P262" i="30270" s="1"/>
  <c r="P215" i="30270"/>
  <c r="W250" i="30268"/>
  <c r="W204" i="30268"/>
  <c r="AF260" i="30268"/>
  <c r="W275" i="30268"/>
  <c r="AG247" i="30270"/>
  <c r="AG249" i="30270"/>
  <c r="AN210" i="30268"/>
  <c r="AN249" i="30268" s="1"/>
  <c r="AZ215" i="30270"/>
  <c r="AZ261" i="30270"/>
  <c r="AZ262" i="30270" s="1"/>
  <c r="AB188" i="30268"/>
  <c r="AB279" i="30268"/>
  <c r="AB265" i="30268"/>
  <c r="AB198" i="30268"/>
  <c r="AB274" i="30268"/>
  <c r="BJ193" i="30268"/>
  <c r="BF278" i="30268"/>
  <c r="BF280" i="30268"/>
  <c r="BF197" i="30268"/>
  <c r="BF212" i="30268"/>
  <c r="BF218" i="30268" s="1"/>
  <c r="BF259" i="30268"/>
  <c r="BF198" i="30268"/>
  <c r="AP258" i="30270"/>
  <c r="AY218" i="30270"/>
  <c r="AE283" i="30268"/>
  <c r="S274" i="30268"/>
  <c r="AS258" i="30270"/>
  <c r="AH194" i="30268"/>
  <c r="AH191" i="30268"/>
  <c r="AH193" i="30268"/>
  <c r="AS215" i="30270"/>
  <c r="AS261" i="30270"/>
  <c r="AS262" i="30270" s="1"/>
  <c r="AE274" i="30268"/>
  <c r="AR215" i="30268"/>
  <c r="J193" i="30270"/>
  <c r="J191" i="30270"/>
  <c r="J194" i="30270"/>
  <c r="BA249" i="30268"/>
  <c r="BA247" i="30268"/>
  <c r="AN194" i="30270"/>
  <c r="AN191" i="30270"/>
  <c r="AN193" i="30270"/>
  <c r="AE256" i="30268"/>
  <c r="AK260" i="30270"/>
  <c r="AZ281" i="30268"/>
  <c r="J250" i="30268"/>
  <c r="W284" i="30268"/>
  <c r="W206" i="30268"/>
  <c r="W276" i="30268"/>
  <c r="W263" i="30268"/>
  <c r="W274" i="30268"/>
  <c r="BK215" i="30270"/>
  <c r="BK261" i="30270"/>
  <c r="BK262" i="30270" s="1"/>
  <c r="I262" i="30270"/>
  <c r="AG193" i="30270"/>
  <c r="AG191" i="30270"/>
  <c r="AG194" i="30270"/>
  <c r="P201" i="30268"/>
  <c r="P263" i="30268"/>
  <c r="P259" i="30268"/>
  <c r="P216" i="30268"/>
  <c r="P217" i="30268" s="1"/>
  <c r="P253" i="30268"/>
  <c r="P254" i="30268" s="1"/>
  <c r="P280" i="30268"/>
  <c r="P200" i="30268"/>
  <c r="P213" i="30268"/>
  <c r="P214" i="30268" s="1"/>
  <c r="P256" i="30268"/>
  <c r="P212" i="30268"/>
  <c r="P277" i="30268"/>
  <c r="P267" i="30268"/>
  <c r="P207" i="30268"/>
  <c r="P196" i="30268"/>
  <c r="P211" i="30268"/>
  <c r="P204" i="30268"/>
  <c r="P268" i="30268"/>
  <c r="AN213" i="30268"/>
  <c r="AN214" i="30268" s="1"/>
  <c r="AN197" i="30268"/>
  <c r="AN282" i="30268"/>
  <c r="AN256" i="30268"/>
  <c r="AZ194" i="30270"/>
  <c r="AZ193" i="30270"/>
  <c r="AZ191" i="30270"/>
  <c r="BI236" i="30270"/>
  <c r="BI242" i="30270"/>
  <c r="BI235" i="30270"/>
  <c r="BI209" i="30270"/>
  <c r="W215" i="30270"/>
  <c r="J280" i="30268"/>
  <c r="AB253" i="30268"/>
  <c r="AB254" i="30268" s="1"/>
  <c r="AB210" i="30268"/>
  <c r="AB283" i="30268"/>
  <c r="AB196" i="30268"/>
  <c r="AB270" i="30268"/>
  <c r="AG262" i="30270"/>
  <c r="L193" i="30270"/>
  <c r="L191" i="30270"/>
  <c r="L194" i="30270"/>
  <c r="L218" i="30270"/>
  <c r="AB204" i="30268"/>
  <c r="AS247" i="30270"/>
  <c r="BF194" i="30270"/>
  <c r="BF193" i="30270"/>
  <c r="BF191" i="30270"/>
  <c r="L261" i="30268"/>
  <c r="L262" i="30268" s="1"/>
  <c r="L215" i="30268"/>
  <c r="BD271" i="30268"/>
  <c r="BD213" i="30268"/>
  <c r="BD214" i="30268" s="1"/>
  <c r="BD270" i="30268"/>
  <c r="BD269" i="30268"/>
  <c r="L258" i="30268"/>
  <c r="U269" i="30268"/>
  <c r="U275" i="30268"/>
  <c r="U200" i="30268"/>
  <c r="U259" i="30268"/>
  <c r="U278" i="30268"/>
  <c r="L260" i="30268"/>
  <c r="AM203" i="30268"/>
  <c r="BJ191" i="30268"/>
  <c r="BH281" i="30268"/>
  <c r="BH269" i="30268"/>
  <c r="BH198" i="30268"/>
  <c r="BI280" i="30268"/>
  <c r="BI281" i="30268"/>
  <c r="BI256" i="30268"/>
  <c r="BI270" i="30268"/>
  <c r="BI253" i="30268"/>
  <c r="BI254" i="30268" s="1"/>
  <c r="BI216" i="30268"/>
  <c r="BI217" i="30268" s="1"/>
  <c r="BI211" i="30268"/>
  <c r="BI218" i="30268" s="1"/>
  <c r="BI285" i="30268"/>
  <c r="BI213" i="30268"/>
  <c r="BI214" i="30268" s="1"/>
  <c r="BI286" i="30268"/>
  <c r="BI197" i="30268"/>
  <c r="BI210" i="30268"/>
  <c r="BI198" i="30268"/>
  <c r="BI207" i="30268"/>
  <c r="BI204" i="30268"/>
  <c r="BI236" i="30268" s="1"/>
  <c r="BI278" i="30268"/>
  <c r="BI271" i="30268"/>
  <c r="BI196" i="30268"/>
  <c r="BI202" i="30268"/>
  <c r="BI279" i="30268"/>
  <c r="BI268" i="30268"/>
  <c r="BH270" i="30268"/>
  <c r="BI200" i="30268"/>
  <c r="BI208" i="30268"/>
  <c r="BI266" i="30268"/>
  <c r="BI188" i="30268"/>
  <c r="BI199" i="30268"/>
  <c r="BI282" i="30268"/>
  <c r="BI277" i="30268"/>
  <c r="BH277" i="30268"/>
  <c r="BH283" i="30268"/>
  <c r="BI205" i="30268"/>
  <c r="BI248" i="30268" s="1"/>
  <c r="BI257" i="30268"/>
  <c r="BF276" i="30268"/>
  <c r="BK193" i="30268"/>
  <c r="BH197" i="30268"/>
  <c r="BK191" i="30268"/>
  <c r="BG252" i="30268"/>
  <c r="BI255" i="30268"/>
  <c r="BH257" i="30268"/>
  <c r="BI263" i="30268"/>
  <c r="BI251" i="30268"/>
  <c r="BI276" i="30268"/>
  <c r="BH201" i="30268"/>
  <c r="BK194" i="30268"/>
  <c r="BH251" i="30268"/>
  <c r="BI206" i="30268"/>
  <c r="BH252" i="30268"/>
  <c r="BH205" i="30268"/>
  <c r="BH248" i="30268" s="1"/>
  <c r="BI252" i="30268"/>
  <c r="BI274" i="30268"/>
  <c r="BI283" i="30268"/>
  <c r="BI203" i="30268"/>
  <c r="BI250" i="30268"/>
  <c r="BH279" i="30268"/>
  <c r="BH285" i="30268"/>
  <c r="BH207" i="30268"/>
  <c r="BH208" i="30268"/>
  <c r="BH216" i="30268"/>
  <c r="BH217" i="30268" s="1"/>
  <c r="BI259" i="30268"/>
  <c r="BI267" i="30268"/>
  <c r="BI284" i="30268"/>
  <c r="BI201" i="30268"/>
  <c r="BI265" i="30268"/>
  <c r="BI275" i="30268"/>
  <c r="BH202" i="30268"/>
  <c r="BI269" i="30268"/>
  <c r="BH211" i="30268"/>
  <c r="BH256" i="30268"/>
  <c r="BH274" i="30268"/>
  <c r="BH278" i="30268"/>
  <c r="BH275" i="30268"/>
  <c r="BH286" i="30268"/>
  <c r="BG188" i="30268"/>
  <c r="BH250" i="30268"/>
  <c r="BG286" i="30268"/>
  <c r="BK218" i="30268"/>
  <c r="BH212" i="30268"/>
  <c r="BH213" i="30268"/>
  <c r="BH214" i="30268" s="1"/>
  <c r="BH261" i="30268" s="1"/>
  <c r="BH206" i="30268"/>
  <c r="BH280" i="30268"/>
  <c r="BH259" i="30268"/>
  <c r="BH265" i="30268"/>
  <c r="BH204" i="30268"/>
  <c r="BH236" i="30268" s="1"/>
  <c r="BG270" i="30268"/>
  <c r="BH271" i="30268"/>
  <c r="BH266" i="30268"/>
  <c r="BH203" i="30268"/>
  <c r="BH200" i="30268"/>
  <c r="BH276" i="30268"/>
  <c r="BH263" i="30268"/>
  <c r="BH267" i="30268"/>
  <c r="BH188" i="30268"/>
  <c r="BH199" i="30268"/>
  <c r="BH210" i="30268"/>
  <c r="BH282" i="30268"/>
  <c r="BK260" i="30268"/>
  <c r="BH253" i="30268"/>
  <c r="BH254" i="30268" s="1"/>
  <c r="BH196" i="30268"/>
  <c r="BH268" i="30268"/>
  <c r="BJ209" i="30268"/>
  <c r="BJ242" i="30268"/>
  <c r="BJ235" i="30268"/>
  <c r="BJ236" i="30268"/>
  <c r="BJ261" i="30268"/>
  <c r="BJ262" i="30268" s="1"/>
  <c r="BJ215" i="30268"/>
  <c r="BK235" i="30268"/>
  <c r="BK242" i="30268"/>
  <c r="BK236" i="30268"/>
  <c r="BK209" i="30268"/>
  <c r="BJ260" i="30268"/>
  <c r="BK215" i="30268"/>
  <c r="BK262" i="30268"/>
  <c r="BJ249" i="30268"/>
  <c r="BJ247" i="30268"/>
  <c r="BG282" i="30268"/>
  <c r="BG276" i="30268"/>
  <c r="BG200" i="30268"/>
  <c r="BG210" i="30268"/>
  <c r="BG257" i="30268"/>
  <c r="BG203" i="30268"/>
  <c r="BG284" i="30268"/>
  <c r="BG199" i="30268"/>
  <c r="BG275" i="30268"/>
  <c r="BG278" i="30268"/>
  <c r="BG268" i="30268"/>
  <c r="BG250" i="30268"/>
  <c r="BG269" i="30268"/>
  <c r="BG265" i="30268"/>
  <c r="BG280" i="30268"/>
  <c r="BG216" i="30268"/>
  <c r="BG217" i="30268" s="1"/>
  <c r="BG251" i="30268"/>
  <c r="BG201" i="30268"/>
  <c r="BG279" i="30268"/>
  <c r="BG256" i="30268"/>
  <c r="BG204" i="30268"/>
  <c r="BG206" i="30268"/>
  <c r="BG253" i="30268"/>
  <c r="BG254" i="30268" s="1"/>
  <c r="BG208" i="30268"/>
  <c r="BG263" i="30268"/>
  <c r="BG212" i="30268"/>
  <c r="BG196" i="30268"/>
  <c r="BG211" i="30268"/>
  <c r="BG255" i="30268"/>
  <c r="BG205" i="30268"/>
  <c r="BG248" i="30268" s="1"/>
  <c r="BG207" i="30268"/>
  <c r="BG259" i="30268"/>
  <c r="BG283" i="30268"/>
  <c r="BG285" i="30268"/>
  <c r="BG197" i="30268"/>
  <c r="BG267" i="30268"/>
  <c r="BG271" i="30268"/>
  <c r="BG213" i="30268"/>
  <c r="BG214" i="30268" s="1"/>
  <c r="BG274" i="30268"/>
  <c r="BG277" i="30268"/>
  <c r="BG202" i="30268"/>
  <c r="BG281" i="30268"/>
  <c r="BK247" i="30268"/>
  <c r="BK249" i="30268"/>
  <c r="BG266" i="30268"/>
  <c r="AQ221" i="30247"/>
  <c r="AQ223" i="30247" s="1"/>
  <c r="AJ221" i="30247"/>
  <c r="AJ223" i="30247" s="1"/>
  <c r="C241" i="30262"/>
  <c r="D241" i="30262"/>
  <c r="E241" i="30262"/>
  <c r="F241" i="30262"/>
  <c r="G241" i="30262"/>
  <c r="I241" i="30262"/>
  <c r="J241" i="30262"/>
  <c r="B241" i="30262"/>
  <c r="CX10" i="30248"/>
  <c r="CX11" i="30248"/>
  <c r="CX12" i="30248"/>
  <c r="CX13" i="30248"/>
  <c r="CX14" i="30248"/>
  <c r="CX15" i="30248"/>
  <c r="CX16" i="30248"/>
  <c r="CX17" i="30248"/>
  <c r="CX18" i="30248"/>
  <c r="CX19" i="30248"/>
  <c r="CX20" i="30248"/>
  <c r="CX21" i="30248"/>
  <c r="CX22" i="30248"/>
  <c r="CX23" i="30248"/>
  <c r="CX24" i="30248"/>
  <c r="CX25" i="30248"/>
  <c r="CX26" i="30248"/>
  <c r="CX27" i="30248"/>
  <c r="CX28" i="30248"/>
  <c r="CX29" i="30248"/>
  <c r="CX30" i="30248"/>
  <c r="CX31" i="30248"/>
  <c r="CX32" i="30248"/>
  <c r="CX33" i="30248"/>
  <c r="CX34" i="30248"/>
  <c r="CX35" i="30248"/>
  <c r="CX36" i="30248"/>
  <c r="CX37" i="30248"/>
  <c r="CX38" i="30248"/>
  <c r="CX39" i="30248"/>
  <c r="CX40" i="30248"/>
  <c r="CX41" i="30248"/>
  <c r="CX42" i="30248"/>
  <c r="CX43" i="30248"/>
  <c r="CX44" i="30248"/>
  <c r="CX45" i="30248"/>
  <c r="CX46" i="30248"/>
  <c r="CX47" i="30248"/>
  <c r="CX48" i="30248"/>
  <c r="CX49" i="30248"/>
  <c r="CX50" i="30248"/>
  <c r="CX51" i="30248"/>
  <c r="CX52" i="30248"/>
  <c r="CX53" i="30248"/>
  <c r="CX54" i="30248"/>
  <c r="CX55" i="30248"/>
  <c r="CX56" i="30248"/>
  <c r="CX57" i="30248"/>
  <c r="CX58" i="30248"/>
  <c r="CX59" i="30248"/>
  <c r="CX60" i="30248"/>
  <c r="CX61" i="30248"/>
  <c r="CX62" i="30248"/>
  <c r="CX63" i="30248"/>
  <c r="CX64" i="30248"/>
  <c r="CX65" i="30248"/>
  <c r="CX66" i="30248"/>
  <c r="CX67" i="30248"/>
  <c r="CX68" i="30248"/>
  <c r="CX69" i="30248"/>
  <c r="CX70" i="30248"/>
  <c r="CX71" i="30248"/>
  <c r="CX72" i="30248"/>
  <c r="CX73" i="30248"/>
  <c r="CX74" i="30248"/>
  <c r="CX75" i="30248"/>
  <c r="CX76" i="30248"/>
  <c r="CX77" i="30248"/>
  <c r="CX78" i="30248"/>
  <c r="CX79" i="30248"/>
  <c r="CX80" i="30248"/>
  <c r="CX81" i="30248"/>
  <c r="CX82" i="30248"/>
  <c r="CX83" i="30248"/>
  <c r="CX84" i="30248"/>
  <c r="CX85" i="30248"/>
  <c r="CX86" i="30248"/>
  <c r="CX87" i="30248"/>
  <c r="CX88" i="30248"/>
  <c r="CX89" i="30248"/>
  <c r="CX90" i="30248"/>
  <c r="CX91" i="30248"/>
  <c r="CX92" i="30248"/>
  <c r="CX93" i="30248"/>
  <c r="CX94" i="30248"/>
  <c r="CX95" i="30248"/>
  <c r="CX96" i="30248"/>
  <c r="CX97" i="30248"/>
  <c r="CX98" i="30248"/>
  <c r="CX99" i="30248"/>
  <c r="CX100" i="30248"/>
  <c r="CX101" i="30248"/>
  <c r="CX102" i="30248"/>
  <c r="CX103" i="30248"/>
  <c r="CX104" i="30248"/>
  <c r="CX105" i="30248"/>
  <c r="CX106" i="30248"/>
  <c r="CX107" i="30248"/>
  <c r="CX108" i="30248"/>
  <c r="CX109" i="30248"/>
  <c r="CX110" i="30248"/>
  <c r="CX111" i="30248"/>
  <c r="CX112" i="30248"/>
  <c r="CX113" i="30248"/>
  <c r="CX114" i="30248"/>
  <c r="CX115" i="30248"/>
  <c r="CX116" i="30248"/>
  <c r="CX117" i="30248"/>
  <c r="CX118" i="30248"/>
  <c r="CX119" i="30248"/>
  <c r="CX120" i="30248"/>
  <c r="CX121" i="30248"/>
  <c r="CX122" i="30248"/>
  <c r="CX123" i="30248"/>
  <c r="CX124" i="30248"/>
  <c r="CX125" i="30248"/>
  <c r="CX126" i="30248"/>
  <c r="CX127" i="30248"/>
  <c r="CX128" i="30248"/>
  <c r="CX129" i="30248"/>
  <c r="CX131" i="30248"/>
  <c r="CX132" i="30248"/>
  <c r="CX133" i="30248"/>
  <c r="CX134" i="30248"/>
  <c r="CX135" i="30248"/>
  <c r="CX136" i="30248"/>
  <c r="CX137" i="30248"/>
  <c r="CX138" i="30248"/>
  <c r="CX139" i="30248"/>
  <c r="CX140" i="30248"/>
  <c r="CX141" i="30248"/>
  <c r="CX142" i="30248"/>
  <c r="CX143" i="30248"/>
  <c r="CX144" i="30248"/>
  <c r="CX145" i="30248"/>
  <c r="CX146" i="30248"/>
  <c r="CX147" i="30248"/>
  <c r="CX148" i="30248"/>
  <c r="CX149" i="30248"/>
  <c r="CX150" i="30248"/>
  <c r="CX151" i="30248"/>
  <c r="CX152" i="30248"/>
  <c r="CX153" i="30248"/>
  <c r="CX154" i="30248"/>
  <c r="CX155" i="30248"/>
  <c r="CX156" i="30248"/>
  <c r="CX157" i="30248"/>
  <c r="CX158" i="30248"/>
  <c r="CX159" i="30248"/>
  <c r="CX160" i="30248"/>
  <c r="CX161" i="30248"/>
  <c r="CX162" i="30248"/>
  <c r="CX163" i="30248"/>
  <c r="CX164" i="30248"/>
  <c r="CX165" i="30248"/>
  <c r="CX166" i="30248"/>
  <c r="CX173" i="30248"/>
  <c r="CX174" i="30248"/>
  <c r="CX175" i="30248"/>
  <c r="CX176" i="30248"/>
  <c r="CX177" i="30248"/>
  <c r="CX178" i="30248"/>
  <c r="CX179" i="30248"/>
  <c r="CX180" i="30248"/>
  <c r="CX181" i="30248"/>
  <c r="CX182" i="30248"/>
  <c r="CX183" i="30248"/>
  <c r="CX184" i="30248"/>
  <c r="CX185" i="30248"/>
  <c r="CX186" i="30248"/>
  <c r="CX187" i="30248"/>
  <c r="CX130" i="30248"/>
  <c r="CY173" i="30248"/>
  <c r="CY174" i="30248"/>
  <c r="CY175" i="30248"/>
  <c r="CY176" i="30248"/>
  <c r="CY177" i="30248"/>
  <c r="CY178" i="30248"/>
  <c r="CY179" i="30248"/>
  <c r="CY180" i="30248"/>
  <c r="CY181" i="30248"/>
  <c r="CY182" i="30248"/>
  <c r="CY183" i="30248"/>
  <c r="CY184" i="30248"/>
  <c r="CY185" i="30248"/>
  <c r="CY186" i="30248"/>
  <c r="CY187" i="30248"/>
  <c r="CY10" i="30248"/>
  <c r="CY11" i="30248"/>
  <c r="CY12" i="30248"/>
  <c r="CY13" i="30248"/>
  <c r="CY14" i="30248"/>
  <c r="CY15" i="30248"/>
  <c r="CY16" i="30248"/>
  <c r="CY17" i="30248"/>
  <c r="CY18" i="30248"/>
  <c r="CY19" i="30248"/>
  <c r="CY20" i="30248"/>
  <c r="CY21" i="30248"/>
  <c r="CY22" i="30248"/>
  <c r="CY23" i="30248"/>
  <c r="CY24" i="30248"/>
  <c r="CY25" i="30248"/>
  <c r="CY26" i="30248"/>
  <c r="CY27" i="30248"/>
  <c r="CY28" i="30248"/>
  <c r="CY29" i="30248"/>
  <c r="CY30" i="30248"/>
  <c r="CY31" i="30248"/>
  <c r="CY32" i="30248"/>
  <c r="CY33" i="30248"/>
  <c r="CY34" i="30248"/>
  <c r="CY35" i="30248"/>
  <c r="CY36" i="30248"/>
  <c r="CY37" i="30248"/>
  <c r="CY38" i="30248"/>
  <c r="CY39" i="30248"/>
  <c r="CY40" i="30248"/>
  <c r="CY41" i="30248"/>
  <c r="CY42" i="30248"/>
  <c r="CY43" i="30248"/>
  <c r="CY44" i="30248"/>
  <c r="CY45" i="30248"/>
  <c r="CY46" i="30248"/>
  <c r="CY47" i="30248"/>
  <c r="CY48" i="30248"/>
  <c r="CY49" i="30248"/>
  <c r="CY50" i="30248"/>
  <c r="CY51" i="30248"/>
  <c r="CY52" i="30248"/>
  <c r="CY53" i="30248"/>
  <c r="CY54" i="30248"/>
  <c r="CY55" i="30248"/>
  <c r="CY56" i="30248"/>
  <c r="CY57" i="30248"/>
  <c r="CY58" i="30248"/>
  <c r="CY59" i="30248"/>
  <c r="CY60" i="30248"/>
  <c r="CY61" i="30248"/>
  <c r="CY62" i="30248"/>
  <c r="CY63" i="30248"/>
  <c r="CY64" i="30248"/>
  <c r="CY65" i="30248"/>
  <c r="CY66" i="30248"/>
  <c r="CY67" i="30248"/>
  <c r="CY68" i="30248"/>
  <c r="CY69" i="30248"/>
  <c r="CY70" i="30248"/>
  <c r="CY71" i="30248"/>
  <c r="CY72" i="30248"/>
  <c r="CY73" i="30248"/>
  <c r="CY74" i="30248"/>
  <c r="CY75" i="30248"/>
  <c r="CY76" i="30248"/>
  <c r="CY77" i="30248"/>
  <c r="CY78" i="30248"/>
  <c r="CY79" i="30248"/>
  <c r="CY80" i="30248"/>
  <c r="CY81" i="30248"/>
  <c r="CY82" i="30248"/>
  <c r="CY83" i="30248"/>
  <c r="CY84" i="30248"/>
  <c r="CY85" i="30248"/>
  <c r="CY86" i="30248"/>
  <c r="CY87" i="30248"/>
  <c r="CY88" i="30248"/>
  <c r="CY89" i="30248"/>
  <c r="CY90" i="30248"/>
  <c r="CY91" i="30248"/>
  <c r="CY92" i="30248"/>
  <c r="CY93" i="30248"/>
  <c r="CY94" i="30248"/>
  <c r="CY95" i="30248"/>
  <c r="CY96" i="30248"/>
  <c r="CY97" i="30248"/>
  <c r="CY98" i="30248"/>
  <c r="CY99" i="30248"/>
  <c r="CY100" i="30248"/>
  <c r="CY101" i="30248"/>
  <c r="CY102" i="30248"/>
  <c r="CY103" i="30248"/>
  <c r="CY104" i="30248"/>
  <c r="CY105" i="30248"/>
  <c r="CY106" i="30248"/>
  <c r="CY107" i="30248"/>
  <c r="CY108" i="30248"/>
  <c r="CY109" i="30248"/>
  <c r="CY110" i="30248"/>
  <c r="CY111" i="30248"/>
  <c r="CY112" i="30248"/>
  <c r="CY113" i="30248"/>
  <c r="CY114" i="30248"/>
  <c r="CY115" i="30248"/>
  <c r="CY116" i="30248"/>
  <c r="CY117" i="30248"/>
  <c r="CY118" i="30248"/>
  <c r="CY119" i="30248"/>
  <c r="CY120" i="30248"/>
  <c r="CY121" i="30248"/>
  <c r="CY122" i="30248"/>
  <c r="CY123" i="30248"/>
  <c r="CY124" i="30248"/>
  <c r="CY125" i="30248"/>
  <c r="CY126" i="30248"/>
  <c r="CY127" i="30248"/>
  <c r="CY128" i="30248"/>
  <c r="CY129" i="30248"/>
  <c r="CY130" i="30248"/>
  <c r="CY131" i="30248"/>
  <c r="CY132" i="30248"/>
  <c r="CY133" i="30248"/>
  <c r="CY134" i="30248"/>
  <c r="CY135" i="30248"/>
  <c r="CY136" i="30248"/>
  <c r="CY137" i="30248"/>
  <c r="CY138" i="30248"/>
  <c r="CY139" i="30248"/>
  <c r="CY140" i="30248"/>
  <c r="CY141" i="30248"/>
  <c r="CY142" i="30248"/>
  <c r="CY143" i="30248"/>
  <c r="CY144" i="30248"/>
  <c r="CY145" i="30248"/>
  <c r="CY146" i="30248"/>
  <c r="CY147" i="30248"/>
  <c r="CY148" i="30248"/>
  <c r="CY149" i="30248"/>
  <c r="CY150" i="30248"/>
  <c r="CY151" i="30248"/>
  <c r="CY152" i="30248"/>
  <c r="CY153" i="30248"/>
  <c r="CY154" i="30248"/>
  <c r="CY155" i="30248"/>
  <c r="CY156" i="30248"/>
  <c r="CY157" i="30248"/>
  <c r="CY158" i="30248"/>
  <c r="CY159" i="30248"/>
  <c r="CY160" i="30248"/>
  <c r="CY161" i="30248"/>
  <c r="CY162" i="30248"/>
  <c r="CY163" i="30248"/>
  <c r="CY164" i="30248"/>
  <c r="CY165" i="30248"/>
  <c r="CY166" i="30248"/>
  <c r="I190" i="30263"/>
  <c r="H190" i="30263"/>
  <c r="L190" i="30263"/>
  <c r="K190" i="30263"/>
  <c r="J190" i="30263"/>
  <c r="DB29" i="30248"/>
  <c r="DG29" i="30248"/>
  <c r="DH29" i="30248"/>
  <c r="CT10" i="30248"/>
  <c r="CU10" i="30248"/>
  <c r="CV10" i="30248"/>
  <c r="CT11" i="30248"/>
  <c r="CU11" i="30248"/>
  <c r="CV11" i="30248"/>
  <c r="CT12" i="30248"/>
  <c r="CU12" i="30248"/>
  <c r="CV12" i="30248"/>
  <c r="CT13" i="30248"/>
  <c r="CU13" i="30248"/>
  <c r="CV13" i="30248"/>
  <c r="CT14" i="30248"/>
  <c r="CU14" i="30248"/>
  <c r="CV14" i="30248"/>
  <c r="CT15" i="30248"/>
  <c r="CU15" i="30248"/>
  <c r="CV15" i="30248"/>
  <c r="CT16" i="30248"/>
  <c r="CU16" i="30248"/>
  <c r="CV16" i="30248"/>
  <c r="CT17" i="30248"/>
  <c r="CU17" i="30248"/>
  <c r="CV17" i="30248"/>
  <c r="CT18" i="30248"/>
  <c r="CU18" i="30248"/>
  <c r="CV18" i="30248"/>
  <c r="CT19" i="30248"/>
  <c r="CU19" i="30248"/>
  <c r="CV19" i="30248"/>
  <c r="CT20" i="30248"/>
  <c r="CU20" i="30248"/>
  <c r="CV20" i="30248"/>
  <c r="CT21" i="30248"/>
  <c r="CU21" i="30248"/>
  <c r="CV21" i="30248"/>
  <c r="CT22" i="30248"/>
  <c r="CU22" i="30248"/>
  <c r="CV22" i="30248"/>
  <c r="CT23" i="30248"/>
  <c r="CU23" i="30248"/>
  <c r="CV23" i="30248"/>
  <c r="CT24" i="30248"/>
  <c r="CU24" i="30248"/>
  <c r="CV24" i="30248"/>
  <c r="CT25" i="30248"/>
  <c r="CU25" i="30248"/>
  <c r="CV25" i="30248"/>
  <c r="CT26" i="30248"/>
  <c r="CU26" i="30248"/>
  <c r="CV26" i="30248"/>
  <c r="CT27" i="30248"/>
  <c r="CU27" i="30248"/>
  <c r="CV27" i="30248"/>
  <c r="CT28" i="30248"/>
  <c r="CU28" i="30248"/>
  <c r="CV28" i="30248"/>
  <c r="CT29" i="30248"/>
  <c r="CU29" i="30248"/>
  <c r="CV29" i="30248"/>
  <c r="CT30" i="30248"/>
  <c r="CU30" i="30248"/>
  <c r="CV30" i="30248"/>
  <c r="CT31" i="30248"/>
  <c r="CU31" i="30248"/>
  <c r="CV31" i="30248"/>
  <c r="CT32" i="30248"/>
  <c r="CU32" i="30248"/>
  <c r="CV32" i="30248"/>
  <c r="CT33" i="30248"/>
  <c r="CU33" i="30248"/>
  <c r="CV33" i="30248"/>
  <c r="CT34" i="30248"/>
  <c r="CU34" i="30248"/>
  <c r="CV34" i="30248"/>
  <c r="CT35" i="30248"/>
  <c r="CU35" i="30248"/>
  <c r="CV35" i="30248"/>
  <c r="CT36" i="30248"/>
  <c r="CU36" i="30248"/>
  <c r="CV36" i="30248"/>
  <c r="CT37" i="30248"/>
  <c r="CU37" i="30248"/>
  <c r="CV37" i="30248"/>
  <c r="CT38" i="30248"/>
  <c r="CU38" i="30248"/>
  <c r="CV38" i="30248"/>
  <c r="CT39" i="30248"/>
  <c r="CU39" i="30248"/>
  <c r="CV39" i="30248"/>
  <c r="CT40" i="30248"/>
  <c r="CU40" i="30248"/>
  <c r="CV40" i="30248"/>
  <c r="CT41" i="30248"/>
  <c r="CU41" i="30248"/>
  <c r="CV41" i="30248"/>
  <c r="CT42" i="30248"/>
  <c r="CU42" i="30248"/>
  <c r="CV42" i="30248"/>
  <c r="CT43" i="30248"/>
  <c r="CU43" i="30248"/>
  <c r="CV43" i="30248"/>
  <c r="CT44" i="30248"/>
  <c r="CU44" i="30248"/>
  <c r="CV44" i="30248"/>
  <c r="CT45" i="30248"/>
  <c r="CU45" i="30248"/>
  <c r="CV45" i="30248"/>
  <c r="CT46" i="30248"/>
  <c r="CU46" i="30248"/>
  <c r="CV46" i="30248"/>
  <c r="CT47" i="30248"/>
  <c r="CU47" i="30248"/>
  <c r="CV47" i="30248"/>
  <c r="CT48" i="30248"/>
  <c r="CU48" i="30248"/>
  <c r="CV48" i="30248"/>
  <c r="CT49" i="30248"/>
  <c r="CU49" i="30248"/>
  <c r="CV49" i="30248"/>
  <c r="CT51" i="30248"/>
  <c r="CU51" i="30248"/>
  <c r="CV51" i="30248"/>
  <c r="CT52" i="30248"/>
  <c r="CU52" i="30248"/>
  <c r="CV52" i="30248"/>
  <c r="CT53" i="30248"/>
  <c r="CU53" i="30248"/>
  <c r="CV53" i="30248"/>
  <c r="CT54" i="30248"/>
  <c r="CU54" i="30248"/>
  <c r="CV54" i="30248"/>
  <c r="CT55" i="30248"/>
  <c r="CU55" i="30248"/>
  <c r="CV55" i="30248"/>
  <c r="CT56" i="30248"/>
  <c r="CU56" i="30248"/>
  <c r="CV56" i="30248"/>
  <c r="CT57" i="30248"/>
  <c r="CU57" i="30248"/>
  <c r="CV57" i="30248"/>
  <c r="CT58" i="30248"/>
  <c r="CU58" i="30248"/>
  <c r="CV58" i="30248"/>
  <c r="CT59" i="30248"/>
  <c r="CU59" i="30248"/>
  <c r="CV59" i="30248"/>
  <c r="CT60" i="30248"/>
  <c r="CU60" i="30248"/>
  <c r="CV60" i="30248"/>
  <c r="CT61" i="30248"/>
  <c r="CU61" i="30248"/>
  <c r="CV61" i="30248"/>
  <c r="CT62" i="30248"/>
  <c r="CU62" i="30248"/>
  <c r="CV62" i="30248"/>
  <c r="CT63" i="30248"/>
  <c r="CU63" i="30248"/>
  <c r="CV63" i="30248"/>
  <c r="CT64" i="30248"/>
  <c r="CU64" i="30248"/>
  <c r="CV64" i="30248"/>
  <c r="CT65" i="30248"/>
  <c r="CU65" i="30248"/>
  <c r="CV65" i="30248"/>
  <c r="CT66" i="30248"/>
  <c r="CU66" i="30248"/>
  <c r="CV66" i="30248"/>
  <c r="CT67" i="30248"/>
  <c r="CU67" i="30248"/>
  <c r="CV67" i="30248"/>
  <c r="CT68" i="30248"/>
  <c r="CU68" i="30248"/>
  <c r="CV68" i="30248"/>
  <c r="CT69" i="30248"/>
  <c r="CU69" i="30248"/>
  <c r="CV69" i="30248"/>
  <c r="CT70" i="30248"/>
  <c r="CU70" i="30248"/>
  <c r="CV70" i="30248"/>
  <c r="CT71" i="30248"/>
  <c r="CU71" i="30248"/>
  <c r="CV71" i="30248"/>
  <c r="CT72" i="30248"/>
  <c r="CU72" i="30248"/>
  <c r="CV72" i="30248"/>
  <c r="CT73" i="30248"/>
  <c r="CU73" i="30248"/>
  <c r="CV73" i="30248"/>
  <c r="CT74" i="30248"/>
  <c r="CU74" i="30248"/>
  <c r="CV74" i="30248"/>
  <c r="CT75" i="30248"/>
  <c r="CU75" i="30248"/>
  <c r="CV75" i="30248"/>
  <c r="CT76" i="30248"/>
  <c r="CU76" i="30248"/>
  <c r="CV76" i="30248"/>
  <c r="CT77" i="30248"/>
  <c r="CU77" i="30248"/>
  <c r="CV77" i="30248"/>
  <c r="CT78" i="30248"/>
  <c r="CU78" i="30248"/>
  <c r="CV78" i="30248"/>
  <c r="CT79" i="30248"/>
  <c r="CU79" i="30248"/>
  <c r="CV79" i="30248"/>
  <c r="CT80" i="30248"/>
  <c r="CU80" i="30248"/>
  <c r="CV80" i="30248"/>
  <c r="CT81" i="30248"/>
  <c r="CU81" i="30248"/>
  <c r="CV81" i="30248"/>
  <c r="CT82" i="30248"/>
  <c r="CU82" i="30248"/>
  <c r="CV82" i="30248"/>
  <c r="CT83" i="30248"/>
  <c r="CU83" i="30248"/>
  <c r="CV83" i="30248"/>
  <c r="CT84" i="30248"/>
  <c r="CU84" i="30248"/>
  <c r="CV84" i="30248"/>
  <c r="CT85" i="30248"/>
  <c r="CU85" i="30248"/>
  <c r="CV85" i="30248"/>
  <c r="CT86" i="30248"/>
  <c r="CU86" i="30248"/>
  <c r="CV86" i="30248"/>
  <c r="CT87" i="30248"/>
  <c r="CU87" i="30248"/>
  <c r="CV87" i="30248"/>
  <c r="CT88" i="30248"/>
  <c r="CU88" i="30248"/>
  <c r="CV88" i="30248"/>
  <c r="CT89" i="30248"/>
  <c r="CU89" i="30248"/>
  <c r="CV89" i="30248"/>
  <c r="CT90" i="30248"/>
  <c r="CU90" i="30248"/>
  <c r="CV90" i="30248"/>
  <c r="CT91" i="30248"/>
  <c r="CU91" i="30248"/>
  <c r="CV91" i="30248"/>
  <c r="CT92" i="30248"/>
  <c r="CU92" i="30248"/>
  <c r="CV92" i="30248"/>
  <c r="CT93" i="30248"/>
  <c r="CU93" i="30248"/>
  <c r="CV93" i="30248"/>
  <c r="CT94" i="30248"/>
  <c r="CU94" i="30248"/>
  <c r="CV94" i="30248"/>
  <c r="CT95" i="30248"/>
  <c r="CU95" i="30248"/>
  <c r="CV95" i="30248"/>
  <c r="CT96" i="30248"/>
  <c r="CU96" i="30248"/>
  <c r="CV96" i="30248"/>
  <c r="CT97" i="30248"/>
  <c r="CU97" i="30248"/>
  <c r="CV97" i="30248"/>
  <c r="CT98" i="30248"/>
  <c r="CU98" i="30248"/>
  <c r="CV98" i="30248"/>
  <c r="CT99" i="30248"/>
  <c r="CU99" i="30248"/>
  <c r="CV99" i="30248"/>
  <c r="CT100" i="30248"/>
  <c r="CU100" i="30248"/>
  <c r="CV100" i="30248"/>
  <c r="CT101" i="30248"/>
  <c r="CU101" i="30248"/>
  <c r="CV101" i="30248"/>
  <c r="CT102" i="30248"/>
  <c r="CU102" i="30248"/>
  <c r="CV102" i="30248"/>
  <c r="CT103" i="30248"/>
  <c r="CU103" i="30248"/>
  <c r="CV103" i="30248"/>
  <c r="CT104" i="30248"/>
  <c r="CU104" i="30248"/>
  <c r="CV104" i="30248"/>
  <c r="CT105" i="30248"/>
  <c r="CU105" i="30248"/>
  <c r="CV105" i="30248"/>
  <c r="CT106" i="30248"/>
  <c r="CU106" i="30248"/>
  <c r="CV106" i="30248"/>
  <c r="CT107" i="30248"/>
  <c r="CU107" i="30248"/>
  <c r="CV107" i="30248"/>
  <c r="CT108" i="30248"/>
  <c r="CU108" i="30248"/>
  <c r="CV108" i="30248"/>
  <c r="CT109" i="30248"/>
  <c r="CU109" i="30248"/>
  <c r="CV109" i="30248"/>
  <c r="CT110" i="30248"/>
  <c r="CU110" i="30248"/>
  <c r="CV110" i="30248"/>
  <c r="CT111" i="30248"/>
  <c r="CU111" i="30248"/>
  <c r="CV111" i="30248"/>
  <c r="CT112" i="30248"/>
  <c r="CU112" i="30248"/>
  <c r="CV112" i="30248"/>
  <c r="CT113" i="30248"/>
  <c r="CU113" i="30248"/>
  <c r="CV113" i="30248"/>
  <c r="CT114" i="30248"/>
  <c r="CU114" i="30248"/>
  <c r="CV114" i="30248"/>
  <c r="CT115" i="30248"/>
  <c r="CU115" i="30248"/>
  <c r="CV115" i="30248"/>
  <c r="CT116" i="30248"/>
  <c r="CU116" i="30248"/>
  <c r="CV116" i="30248"/>
  <c r="CT117" i="30248"/>
  <c r="CU117" i="30248"/>
  <c r="CV117" i="30248"/>
  <c r="CT118" i="30248"/>
  <c r="CU118" i="30248"/>
  <c r="CV118" i="30248"/>
  <c r="CT119" i="30248"/>
  <c r="CU119" i="30248"/>
  <c r="CV119" i="30248"/>
  <c r="CT120" i="30248"/>
  <c r="CU120" i="30248"/>
  <c r="CV120" i="30248"/>
  <c r="CT121" i="30248"/>
  <c r="CU121" i="30248"/>
  <c r="CV121" i="30248"/>
  <c r="CT122" i="30248"/>
  <c r="CU122" i="30248"/>
  <c r="CV122" i="30248"/>
  <c r="CT123" i="30248"/>
  <c r="CU123" i="30248"/>
  <c r="CV123" i="30248"/>
  <c r="CT124" i="30248"/>
  <c r="CU124" i="30248"/>
  <c r="CV124" i="30248"/>
  <c r="CT125" i="30248"/>
  <c r="CU125" i="30248"/>
  <c r="CV125" i="30248"/>
  <c r="CT126" i="30248"/>
  <c r="CU126" i="30248"/>
  <c r="CV126" i="30248"/>
  <c r="CT127" i="30248"/>
  <c r="CU127" i="30248"/>
  <c r="CV127" i="30248"/>
  <c r="CT128" i="30248"/>
  <c r="CU128" i="30248"/>
  <c r="CV128" i="30248"/>
  <c r="CT129" i="30248"/>
  <c r="CU129" i="30248"/>
  <c r="CV129" i="30248"/>
  <c r="CT130" i="30248"/>
  <c r="CU130" i="30248"/>
  <c r="CV130" i="30248"/>
  <c r="CT131" i="30248"/>
  <c r="CU131" i="30248"/>
  <c r="CV131" i="30248"/>
  <c r="CT132" i="30248"/>
  <c r="CU132" i="30248"/>
  <c r="CV132" i="30248"/>
  <c r="CT133" i="30248"/>
  <c r="CU133" i="30248"/>
  <c r="CV133" i="30248"/>
  <c r="CT134" i="30248"/>
  <c r="CU134" i="30248"/>
  <c r="CV134" i="30248"/>
  <c r="CT135" i="30248"/>
  <c r="CU135" i="30248"/>
  <c r="CV135" i="30248"/>
  <c r="CT136" i="30248"/>
  <c r="CU136" i="30248"/>
  <c r="CV136" i="30248"/>
  <c r="CT137" i="30248"/>
  <c r="CU137" i="30248"/>
  <c r="CV137" i="30248"/>
  <c r="CT138" i="30248"/>
  <c r="CU138" i="30248"/>
  <c r="CV138" i="30248"/>
  <c r="CT139" i="30248"/>
  <c r="CU139" i="30248"/>
  <c r="CV139" i="30248"/>
  <c r="CT140" i="30248"/>
  <c r="CU140" i="30248"/>
  <c r="CV140" i="30248"/>
  <c r="CT141" i="30248"/>
  <c r="CU141" i="30248"/>
  <c r="CV141" i="30248"/>
  <c r="CT142" i="30248"/>
  <c r="CU142" i="30248"/>
  <c r="CV142" i="30248"/>
  <c r="CT143" i="30248"/>
  <c r="CU143" i="30248"/>
  <c r="CV143" i="30248"/>
  <c r="CT144" i="30248"/>
  <c r="CU144" i="30248"/>
  <c r="CV144" i="30248"/>
  <c r="CT145" i="30248"/>
  <c r="CU145" i="30248"/>
  <c r="CV145" i="30248"/>
  <c r="CT146" i="30248"/>
  <c r="CU146" i="30248"/>
  <c r="CV146" i="30248"/>
  <c r="CT147" i="30248"/>
  <c r="CU147" i="30248"/>
  <c r="CV147" i="30248"/>
  <c r="CT148" i="30248"/>
  <c r="CU148" i="30248"/>
  <c r="CV148" i="30248"/>
  <c r="CT149" i="30248"/>
  <c r="CU149" i="30248"/>
  <c r="CV149" i="30248"/>
  <c r="CT150" i="30248"/>
  <c r="CU150" i="30248"/>
  <c r="CV150" i="30248"/>
  <c r="CT151" i="30248"/>
  <c r="CU151" i="30248"/>
  <c r="CV151" i="30248"/>
  <c r="CT152" i="30248"/>
  <c r="CU152" i="30248"/>
  <c r="CV152" i="30248"/>
  <c r="CT153" i="30248"/>
  <c r="CU153" i="30248"/>
  <c r="CV153" i="30248"/>
  <c r="CT154" i="30248"/>
  <c r="CU154" i="30248"/>
  <c r="CV154" i="30248"/>
  <c r="CT155" i="30248"/>
  <c r="CU155" i="30248"/>
  <c r="CV155" i="30248"/>
  <c r="CT156" i="30248"/>
  <c r="CU156" i="30248"/>
  <c r="CV156" i="30248"/>
  <c r="CT157" i="30248"/>
  <c r="CU157" i="30248"/>
  <c r="CV157" i="30248"/>
  <c r="CT158" i="30248"/>
  <c r="CU158" i="30248"/>
  <c r="CV158" i="30248"/>
  <c r="CT159" i="30248"/>
  <c r="CU159" i="30248"/>
  <c r="CV159" i="30248"/>
  <c r="CT160" i="30248"/>
  <c r="CU160" i="30248"/>
  <c r="CV160" i="30248"/>
  <c r="CT161" i="30248"/>
  <c r="CU161" i="30248"/>
  <c r="CV161" i="30248"/>
  <c r="CT162" i="30248"/>
  <c r="CU162" i="30248"/>
  <c r="CV162" i="30248"/>
  <c r="CT163" i="30248"/>
  <c r="CU163" i="30248"/>
  <c r="CV163" i="30248"/>
  <c r="CT164" i="30248"/>
  <c r="CU164" i="30248"/>
  <c r="CV164" i="30248"/>
  <c r="CT165" i="30248"/>
  <c r="CU165" i="30248"/>
  <c r="CV165" i="30248"/>
  <c r="CT166" i="30248"/>
  <c r="CU166" i="30248"/>
  <c r="CV166" i="30248"/>
  <c r="CT173" i="30248"/>
  <c r="CU173" i="30248"/>
  <c r="CV173" i="30248"/>
  <c r="CT174" i="30248"/>
  <c r="CU174" i="30248"/>
  <c r="CV174" i="30248"/>
  <c r="CT175" i="30248"/>
  <c r="CU175" i="30248"/>
  <c r="CV175" i="30248"/>
  <c r="CT176" i="30248"/>
  <c r="CU176" i="30248"/>
  <c r="CV176" i="30248"/>
  <c r="CT177" i="30248"/>
  <c r="CU177" i="30248"/>
  <c r="CV177" i="30248"/>
  <c r="CT178" i="30248"/>
  <c r="CU178" i="30248"/>
  <c r="CV178" i="30248"/>
  <c r="CT179" i="30248"/>
  <c r="CU179" i="30248"/>
  <c r="CV179" i="30248"/>
  <c r="CT180" i="30248"/>
  <c r="CU180" i="30248"/>
  <c r="CV180" i="30248"/>
  <c r="CT181" i="30248"/>
  <c r="CU181" i="30248"/>
  <c r="CV181" i="30248"/>
  <c r="CT182" i="30248"/>
  <c r="CU182" i="30248"/>
  <c r="CV182" i="30248"/>
  <c r="CT183" i="30248"/>
  <c r="CU183" i="30248"/>
  <c r="CV183" i="30248"/>
  <c r="CT184" i="30248"/>
  <c r="CU184" i="30248"/>
  <c r="CV184" i="30248"/>
  <c r="CT185" i="30248"/>
  <c r="CU185" i="30248"/>
  <c r="CV185" i="30248"/>
  <c r="CT186" i="30248"/>
  <c r="CU186" i="30248"/>
  <c r="CV186" i="30248"/>
  <c r="CT187" i="30248"/>
  <c r="CU187" i="30248"/>
  <c r="CV187" i="30248"/>
  <c r="CR10" i="30248"/>
  <c r="CR11" i="30248"/>
  <c r="CR12" i="30248"/>
  <c r="CR13" i="30248"/>
  <c r="CR14" i="30248"/>
  <c r="CR15" i="30248"/>
  <c r="CR16" i="30248"/>
  <c r="CR17" i="30248"/>
  <c r="CR18" i="30248"/>
  <c r="CR19" i="30248"/>
  <c r="CR20" i="30248"/>
  <c r="CR21" i="30248"/>
  <c r="CR22" i="30248"/>
  <c r="CR23" i="30248"/>
  <c r="CR24" i="30248"/>
  <c r="CR25" i="30248"/>
  <c r="CR26" i="30248"/>
  <c r="CR27" i="30248"/>
  <c r="CR28" i="30248"/>
  <c r="CR29" i="30248"/>
  <c r="CR30" i="30248"/>
  <c r="CR31" i="30248"/>
  <c r="CR32" i="30248"/>
  <c r="CR33" i="30248"/>
  <c r="CR34" i="30248"/>
  <c r="CR35" i="30248"/>
  <c r="CR36" i="30248"/>
  <c r="CR37" i="30248"/>
  <c r="CR38" i="30248"/>
  <c r="CR39" i="30248"/>
  <c r="CR40" i="30248"/>
  <c r="CR41" i="30248"/>
  <c r="CR42" i="30248"/>
  <c r="CR43" i="30248"/>
  <c r="CR44" i="30248"/>
  <c r="CR45" i="30248"/>
  <c r="CR46" i="30248"/>
  <c r="CR47" i="30248"/>
  <c r="CR48" i="30248"/>
  <c r="CR49" i="30248"/>
  <c r="CR51" i="30248"/>
  <c r="CR52" i="30248"/>
  <c r="CR53" i="30248"/>
  <c r="CR54" i="30248"/>
  <c r="CR55" i="30248"/>
  <c r="CR56" i="30248"/>
  <c r="CR57" i="30248"/>
  <c r="CR58" i="30248"/>
  <c r="CR59" i="30248"/>
  <c r="CR60" i="30248"/>
  <c r="CR61" i="30248"/>
  <c r="CR62" i="30248"/>
  <c r="CR63" i="30248"/>
  <c r="CR64" i="30248"/>
  <c r="CR65" i="30248"/>
  <c r="CR66" i="30248"/>
  <c r="CR67" i="30248"/>
  <c r="CR68" i="30248"/>
  <c r="CR69" i="30248"/>
  <c r="CR70" i="30248"/>
  <c r="CR71" i="30248"/>
  <c r="CR72" i="30248"/>
  <c r="CR73" i="30248"/>
  <c r="CR74" i="30248"/>
  <c r="CR75" i="30248"/>
  <c r="CR76" i="30248"/>
  <c r="CR77" i="30248"/>
  <c r="CR78" i="30248"/>
  <c r="CR79" i="30248"/>
  <c r="CR80" i="30248"/>
  <c r="CR81" i="30248"/>
  <c r="CR82" i="30248"/>
  <c r="CR83" i="30248"/>
  <c r="CR84" i="30248"/>
  <c r="CR85" i="30248"/>
  <c r="CR86" i="30248"/>
  <c r="CR87" i="30248"/>
  <c r="CR88" i="30248"/>
  <c r="CR89" i="30248"/>
  <c r="CR90" i="30248"/>
  <c r="CR91" i="30248"/>
  <c r="CR92" i="30248"/>
  <c r="CR93" i="30248"/>
  <c r="CR94" i="30248"/>
  <c r="CR95" i="30248"/>
  <c r="CR96" i="30248"/>
  <c r="CR97" i="30248"/>
  <c r="CR98" i="30248"/>
  <c r="CR99" i="30248"/>
  <c r="CR100" i="30248"/>
  <c r="CR101" i="30248"/>
  <c r="CR102" i="30248"/>
  <c r="CR103" i="30248"/>
  <c r="CR104" i="30248"/>
  <c r="CR105" i="30248"/>
  <c r="CR106" i="30248"/>
  <c r="CR107" i="30248"/>
  <c r="CR108" i="30248"/>
  <c r="CR109" i="30248"/>
  <c r="CR110" i="30248"/>
  <c r="CR111" i="30248"/>
  <c r="CR112" i="30248"/>
  <c r="CR113" i="30248"/>
  <c r="CR114" i="30248"/>
  <c r="CR115" i="30248"/>
  <c r="CR116" i="30248"/>
  <c r="CR117" i="30248"/>
  <c r="CR118" i="30248"/>
  <c r="CR119" i="30248"/>
  <c r="CR120" i="30248"/>
  <c r="CR121" i="30248"/>
  <c r="CR122" i="30248"/>
  <c r="CR123" i="30248"/>
  <c r="CR124" i="30248"/>
  <c r="CR125" i="30248"/>
  <c r="CR126" i="30248"/>
  <c r="CR127" i="30248"/>
  <c r="CR128" i="30248"/>
  <c r="CR129" i="30248"/>
  <c r="CR130" i="30248"/>
  <c r="CR131" i="30248"/>
  <c r="CR132" i="30248"/>
  <c r="CR133" i="30248"/>
  <c r="CR134" i="30248"/>
  <c r="CR135" i="30248"/>
  <c r="CR136" i="30248"/>
  <c r="CR137" i="30248"/>
  <c r="CR138" i="30248"/>
  <c r="CR139" i="30248"/>
  <c r="CR140" i="30248"/>
  <c r="CR141" i="30248"/>
  <c r="CR142" i="30248"/>
  <c r="CR143" i="30248"/>
  <c r="CR144" i="30248"/>
  <c r="CR145" i="30248"/>
  <c r="CR146" i="30248"/>
  <c r="CR147" i="30248"/>
  <c r="CR148" i="30248"/>
  <c r="CR149" i="30248"/>
  <c r="CR150" i="30248"/>
  <c r="CR151" i="30248"/>
  <c r="CR152" i="30248"/>
  <c r="CR153" i="30248"/>
  <c r="CR154" i="30248"/>
  <c r="CR155" i="30248"/>
  <c r="CR156" i="30248"/>
  <c r="CR157" i="30248"/>
  <c r="CR158" i="30248"/>
  <c r="CR159" i="30248"/>
  <c r="CR160" i="30248"/>
  <c r="CR161" i="30248"/>
  <c r="CR162" i="30248"/>
  <c r="CR163" i="30248"/>
  <c r="CR164" i="30248"/>
  <c r="CR165" i="30248"/>
  <c r="CR166" i="30248"/>
  <c r="CR173" i="30248"/>
  <c r="CR174" i="30248"/>
  <c r="CR175" i="30248"/>
  <c r="CR176" i="30248"/>
  <c r="CR177" i="30248"/>
  <c r="CR178" i="30248"/>
  <c r="CR179" i="30248"/>
  <c r="CR180" i="30248"/>
  <c r="CR181" i="30248"/>
  <c r="CR182" i="30248"/>
  <c r="CR183" i="30248"/>
  <c r="CR184" i="30248"/>
  <c r="CR185" i="30248"/>
  <c r="CR186" i="30248"/>
  <c r="CR187" i="30248"/>
  <c r="AW221" i="30268" l="1"/>
  <c r="R221" i="30268"/>
  <c r="AS221" i="30268"/>
  <c r="X221" i="30268"/>
  <c r="BL225" i="30270"/>
  <c r="AG221" i="30268"/>
  <c r="AX221" i="30270"/>
  <c r="AX223" i="30270" s="1"/>
  <c r="O221" i="30270"/>
  <c r="O223" i="30270" s="1"/>
  <c r="AR221" i="30268"/>
  <c r="BA221" i="30268"/>
  <c r="L221" i="30268"/>
  <c r="AI221" i="30268"/>
  <c r="BF221" i="30270"/>
  <c r="BL221" i="30270" s="1"/>
  <c r="AT225" i="30268"/>
  <c r="AT224" i="30268" s="1"/>
  <c r="E53" i="30266" s="1"/>
  <c r="AU225" i="30268"/>
  <c r="AU224" i="30268" s="1"/>
  <c r="F53" i="30266" s="1"/>
  <c r="N225" i="30268"/>
  <c r="N224" i="30268" s="1"/>
  <c r="H48" i="30266" s="1"/>
  <c r="AC221" i="30270"/>
  <c r="AC223" i="30270" s="1"/>
  <c r="V221" i="30270"/>
  <c r="AQ221" i="30270"/>
  <c r="BG225" i="30268"/>
  <c r="BG224" i="30268" s="1"/>
  <c r="D55" i="30266" s="1"/>
  <c r="K225" i="30268"/>
  <c r="K224" i="30268" s="1"/>
  <c r="E48" i="30266" s="1"/>
  <c r="AB225" i="30268"/>
  <c r="AB224" i="30268" s="1"/>
  <c r="H50" i="30266" s="1"/>
  <c r="AF221" i="30268"/>
  <c r="AH221" i="30268"/>
  <c r="J225" i="30268"/>
  <c r="J224" i="30268" s="1"/>
  <c r="J221" i="30268" s="1"/>
  <c r="AZ225" i="30268"/>
  <c r="AZ224" i="30268" s="1"/>
  <c r="D54" i="30266" s="1"/>
  <c r="AZ221" i="30268"/>
  <c r="BJ221" i="30268"/>
  <c r="AJ221" i="30270"/>
  <c r="AJ223" i="30270" s="1"/>
  <c r="W225" i="30268"/>
  <c r="W224" i="30268" s="1"/>
  <c r="W221" i="30268" s="1"/>
  <c r="S225" i="30268"/>
  <c r="S224" i="30268" s="1"/>
  <c r="F49" i="30266" s="1"/>
  <c r="M225" i="30268"/>
  <c r="M224" i="30268" s="1"/>
  <c r="G48" i="30266" s="1"/>
  <c r="M221" i="30268"/>
  <c r="AL225" i="30268"/>
  <c r="AL224" i="30268" s="1"/>
  <c r="D52" i="30266" s="1"/>
  <c r="BK221" i="30268"/>
  <c r="AD221" i="30268"/>
  <c r="BE221" i="30270"/>
  <c r="BE223" i="30270" s="1"/>
  <c r="AE225" i="30268"/>
  <c r="AE224" i="30268" s="1"/>
  <c r="D51" i="30266" s="1"/>
  <c r="BB221" i="30268"/>
  <c r="U225" i="30268"/>
  <c r="U224" i="30268" s="1"/>
  <c r="H49" i="30266" s="1"/>
  <c r="BD225" i="30268"/>
  <c r="BD224" i="30268" s="1"/>
  <c r="H54" i="30266" s="1"/>
  <c r="AK191" i="30268"/>
  <c r="AK225" i="30268"/>
  <c r="AK224" i="30268" s="1"/>
  <c r="C52" i="30266" s="1"/>
  <c r="BF193" i="30268"/>
  <c r="BF225" i="30268"/>
  <c r="BF224" i="30268" s="1"/>
  <c r="C55" i="30266" s="1"/>
  <c r="AP194" i="30268"/>
  <c r="AP225" i="30268"/>
  <c r="AP224" i="30268" s="1"/>
  <c r="H52" i="30266" s="1"/>
  <c r="Y194" i="30268"/>
  <c r="Y225" i="30268"/>
  <c r="Y224" i="30268" s="1"/>
  <c r="E50" i="30266" s="1"/>
  <c r="BH191" i="30268"/>
  <c r="BH225" i="30268"/>
  <c r="BH224" i="30268" s="1"/>
  <c r="E55" i="30266" s="1"/>
  <c r="P193" i="30268"/>
  <c r="P225" i="30268"/>
  <c r="P224" i="30268" s="1"/>
  <c r="C49" i="30266" s="1"/>
  <c r="Z225" i="30268"/>
  <c r="Z224" i="30268" s="1"/>
  <c r="F50" i="30266" s="1"/>
  <c r="AN191" i="30268"/>
  <c r="AN225" i="30268"/>
  <c r="AN224" i="30268" s="1"/>
  <c r="F52" i="30266" s="1"/>
  <c r="AY194" i="30268"/>
  <c r="AY225" i="30268"/>
  <c r="AY224" i="30268" s="1"/>
  <c r="C54" i="30266" s="1"/>
  <c r="BI225" i="30268"/>
  <c r="BI224" i="30268" s="1"/>
  <c r="F55" i="30266" s="1"/>
  <c r="AM193" i="30268"/>
  <c r="AM225" i="30268"/>
  <c r="AM224" i="30268" s="1"/>
  <c r="E52" i="30266" s="1"/>
  <c r="Q225" i="30268"/>
  <c r="Q224" i="30268" s="1"/>
  <c r="D49" i="30266" s="1"/>
  <c r="Q260" i="30268"/>
  <c r="AP235" i="30268"/>
  <c r="P194" i="30268"/>
  <c r="P191" i="30268"/>
  <c r="AZ236" i="30268"/>
  <c r="U242" i="30268"/>
  <c r="Q249" i="30268"/>
  <c r="Z209" i="30268"/>
  <c r="Z236" i="30268"/>
  <c r="U193" i="30268"/>
  <c r="AM242" i="30268"/>
  <c r="N249" i="30268"/>
  <c r="Q218" i="30268"/>
  <c r="M262" i="30268"/>
  <c r="AM191" i="30268"/>
  <c r="U209" i="30268"/>
  <c r="Z218" i="30268"/>
  <c r="U236" i="30268"/>
  <c r="AL236" i="30268"/>
  <c r="AL209" i="30268"/>
  <c r="Z242" i="30268"/>
  <c r="BF258" i="30268"/>
  <c r="AY236" i="30268"/>
  <c r="AM194" i="30268"/>
  <c r="AT260" i="30268"/>
  <c r="AT249" i="30268"/>
  <c r="AL260" i="30268"/>
  <c r="U194" i="30268"/>
  <c r="Y235" i="30268"/>
  <c r="BF249" i="30268"/>
  <c r="AL249" i="30268"/>
  <c r="AP242" i="30268"/>
  <c r="K218" i="30268"/>
  <c r="AY247" i="30268"/>
  <c r="AY218" i="30268"/>
  <c r="U191" i="30268"/>
  <c r="AP236" i="30268"/>
  <c r="Y191" i="30268"/>
  <c r="AP260" i="30268"/>
  <c r="AL247" i="30268"/>
  <c r="N215" i="30268"/>
  <c r="AB218" i="30268"/>
  <c r="AL235" i="30268"/>
  <c r="AM235" i="30268"/>
  <c r="AT258" i="30268"/>
  <c r="N209" i="30268"/>
  <c r="AB260" i="30268"/>
  <c r="AL215" i="30268"/>
  <c r="AP218" i="30268"/>
  <c r="Q236" i="30268"/>
  <c r="AY193" i="30268"/>
  <c r="Q209" i="30268"/>
  <c r="Q194" i="30268"/>
  <c r="N235" i="30268"/>
  <c r="AT218" i="30268"/>
  <c r="M218" i="30268"/>
  <c r="AL218" i="30268"/>
  <c r="Q215" i="30268"/>
  <c r="AP258" i="30268"/>
  <c r="AY191" i="30268"/>
  <c r="N236" i="30268"/>
  <c r="Y262" i="30268"/>
  <c r="Q235" i="30268"/>
  <c r="Q193" i="30268"/>
  <c r="Q262" i="30268"/>
  <c r="Z194" i="30268"/>
  <c r="BH194" i="30268"/>
  <c r="Q247" i="30268"/>
  <c r="AK260" i="30268"/>
  <c r="BD258" i="30268"/>
  <c r="BI193" i="30268"/>
  <c r="AK193" i="30268"/>
  <c r="N247" i="30268"/>
  <c r="K242" i="30268"/>
  <c r="AY258" i="30268"/>
  <c r="Y258" i="30268"/>
  <c r="AK249" i="30268"/>
  <c r="AB249" i="30268"/>
  <c r="P258" i="30268"/>
  <c r="BF262" i="30268"/>
  <c r="AU194" i="30268"/>
  <c r="AY249" i="30268"/>
  <c r="AT215" i="30268"/>
  <c r="AT235" i="30268"/>
  <c r="AN194" i="30268"/>
  <c r="M242" i="30268"/>
  <c r="AT236" i="30268"/>
  <c r="AT247" i="30268"/>
  <c r="Q258" i="30268"/>
  <c r="Z193" i="30268"/>
  <c r="Q191" i="30268"/>
  <c r="Z191" i="30268"/>
  <c r="N218" i="30268"/>
  <c r="AT262" i="30268"/>
  <c r="AU193" i="30268"/>
  <c r="BI260" i="30268"/>
  <c r="AU191" i="30268"/>
  <c r="Z249" i="30268"/>
  <c r="M249" i="30268"/>
  <c r="K258" i="30268"/>
  <c r="N262" i="30268"/>
  <c r="AY242" i="30268"/>
  <c r="AY235" i="30268"/>
  <c r="BF236" i="30268"/>
  <c r="S258" i="30268"/>
  <c r="BF242" i="30268"/>
  <c r="W258" i="30268"/>
  <c r="AT209" i="30268"/>
  <c r="K249" i="30268"/>
  <c r="AY260" i="30268"/>
  <c r="Z247" i="30268"/>
  <c r="N260" i="30268"/>
  <c r="BF209" i="30268"/>
  <c r="AK194" i="30268"/>
  <c r="Y209" i="30268"/>
  <c r="AM258" i="30268"/>
  <c r="Y215" i="30268"/>
  <c r="J218" i="30268"/>
  <c r="AZ209" i="30268"/>
  <c r="AM209" i="30268"/>
  <c r="AL262" i="30268"/>
  <c r="AL258" i="30268"/>
  <c r="AP193" i="30268"/>
  <c r="M247" i="30268"/>
  <c r="Y236" i="30268"/>
  <c r="M209" i="30268"/>
  <c r="Z258" i="30268"/>
  <c r="BF247" i="30268"/>
  <c r="AU242" i="30268"/>
  <c r="K247" i="30268"/>
  <c r="AK218" i="30268"/>
  <c r="K209" i="30268"/>
  <c r="J258" i="30268"/>
  <c r="AU218" i="30268"/>
  <c r="AZ235" i="30268"/>
  <c r="AN218" i="30268"/>
  <c r="M215" i="30268"/>
  <c r="AP191" i="30268"/>
  <c r="N194" i="30268"/>
  <c r="N193" i="30268"/>
  <c r="N191" i="30268"/>
  <c r="BF260" i="30268"/>
  <c r="AU209" i="30268"/>
  <c r="K235" i="30268"/>
  <c r="BD193" i="30268"/>
  <c r="M260" i="30268"/>
  <c r="M235" i="30268"/>
  <c r="S260" i="30268"/>
  <c r="AZ258" i="30268"/>
  <c r="AL193" i="30268"/>
  <c r="AL191" i="30268"/>
  <c r="AL194" i="30268"/>
  <c r="P218" i="30268"/>
  <c r="BD194" i="30268"/>
  <c r="N258" i="30268"/>
  <c r="Y218" i="30268"/>
  <c r="AU249" i="30268"/>
  <c r="U258" i="30268"/>
  <c r="BF194" i="30268"/>
  <c r="AM215" i="30268"/>
  <c r="Y193" i="30268"/>
  <c r="Z260" i="30268"/>
  <c r="BF191" i="30268"/>
  <c r="K261" i="30268"/>
  <c r="K262" i="30268" s="1"/>
  <c r="K215" i="30268"/>
  <c r="Y260" i="30268"/>
  <c r="AU236" i="30268"/>
  <c r="AM260" i="30268"/>
  <c r="AU247" i="30268"/>
  <c r="BD191" i="30268"/>
  <c r="AP215" i="30268"/>
  <c r="AN193" i="30268"/>
  <c r="AY261" i="30268"/>
  <c r="AY262" i="30268" s="1"/>
  <c r="AY215" i="30268"/>
  <c r="K260" i="30268"/>
  <c r="Y247" i="30268"/>
  <c r="M258" i="30268"/>
  <c r="M194" i="30268"/>
  <c r="M191" i="30268"/>
  <c r="M193" i="30268"/>
  <c r="K193" i="30268"/>
  <c r="K191" i="30268"/>
  <c r="K194" i="30268"/>
  <c r="P249" i="30268"/>
  <c r="Y249" i="30268"/>
  <c r="AB258" i="30268"/>
  <c r="AT193" i="30268"/>
  <c r="AT191" i="30268"/>
  <c r="AT194" i="30268"/>
  <c r="AU258" i="30268"/>
  <c r="V223" i="30270"/>
  <c r="AK258" i="30268"/>
  <c r="W261" i="30268"/>
  <c r="W262" i="30268" s="1"/>
  <c r="W215" i="30268"/>
  <c r="AB235" i="30268"/>
  <c r="AB209" i="30268"/>
  <c r="AB242" i="30268"/>
  <c r="AB236" i="30268"/>
  <c r="AN258" i="30268"/>
  <c r="AN260" i="30268"/>
  <c r="S194" i="30268"/>
  <c r="S193" i="30268"/>
  <c r="S191" i="30268"/>
  <c r="BH209" i="30268"/>
  <c r="BF215" i="30268"/>
  <c r="AB247" i="30268"/>
  <c r="U260" i="30268"/>
  <c r="J194" i="30268"/>
  <c r="J193" i="30268"/>
  <c r="D48" i="30266"/>
  <c r="J191" i="30268"/>
  <c r="J249" i="30268"/>
  <c r="J247" i="30268"/>
  <c r="AN242" i="30268"/>
  <c r="AN209" i="30268"/>
  <c r="AN236" i="30268"/>
  <c r="AN235" i="30268"/>
  <c r="S261" i="30268"/>
  <c r="S262" i="30268" s="1"/>
  <c r="S215" i="30268"/>
  <c r="AQ223" i="30270"/>
  <c r="U218" i="30268"/>
  <c r="AM262" i="30268"/>
  <c r="AE261" i="30268"/>
  <c r="AE262" i="30268" s="1"/>
  <c r="AE215" i="30268"/>
  <c r="U261" i="30268"/>
  <c r="U262" i="30268" s="1"/>
  <c r="U215" i="30268"/>
  <c r="AE258" i="30268"/>
  <c r="AZ218" i="30268"/>
  <c r="AZ194" i="30268"/>
  <c r="AZ193" i="30268"/>
  <c r="AZ191" i="30268"/>
  <c r="AP262" i="30268"/>
  <c r="AN261" i="30268"/>
  <c r="AN262" i="30268" s="1"/>
  <c r="AN215" i="30268"/>
  <c r="AK236" i="30268"/>
  <c r="AK209" i="30268"/>
  <c r="AK235" i="30268"/>
  <c r="AK242" i="30268"/>
  <c r="BD242" i="30268"/>
  <c r="BD236" i="30268"/>
  <c r="BD209" i="30268"/>
  <c r="BD235" i="30268"/>
  <c r="AP249" i="30268"/>
  <c r="AP247" i="30268"/>
  <c r="W249" i="30268"/>
  <c r="W247" i="30268"/>
  <c r="J236" i="30268"/>
  <c r="J209" i="30268"/>
  <c r="J235" i="30268"/>
  <c r="J242" i="30268"/>
  <c r="AE260" i="30268"/>
  <c r="AE242" i="30268"/>
  <c r="AE236" i="30268"/>
  <c r="AE235" i="30268"/>
  <c r="AE209" i="30268"/>
  <c r="AZ261" i="30268"/>
  <c r="AZ262" i="30268" s="1"/>
  <c r="AZ215" i="30268"/>
  <c r="AU260" i="30268"/>
  <c r="AK247" i="30268"/>
  <c r="J261" i="30268"/>
  <c r="J262" i="30268" s="1"/>
  <c r="J215" i="30268"/>
  <c r="AZ249" i="30268"/>
  <c r="AZ247" i="30268"/>
  <c r="P260" i="30268"/>
  <c r="W236" i="30268"/>
  <c r="W235" i="30268"/>
  <c r="W242" i="30268"/>
  <c r="W209" i="30268"/>
  <c r="AB194" i="30268"/>
  <c r="AB191" i="30268"/>
  <c r="AB193" i="30268"/>
  <c r="BD260" i="30268"/>
  <c r="S235" i="30268"/>
  <c r="S209" i="30268"/>
  <c r="S236" i="30268"/>
  <c r="S242" i="30268"/>
  <c r="W260" i="30268"/>
  <c r="AE218" i="30268"/>
  <c r="BD249" i="30268"/>
  <c r="BD247" i="30268"/>
  <c r="BD261" i="30268"/>
  <c r="BD262" i="30268" s="1"/>
  <c r="BD215" i="30268"/>
  <c r="AM249" i="30268"/>
  <c r="AM247" i="30268"/>
  <c r="P209" i="30268"/>
  <c r="P236" i="30268"/>
  <c r="P235" i="30268"/>
  <c r="P242" i="30268"/>
  <c r="P261" i="30268"/>
  <c r="P262" i="30268" s="1"/>
  <c r="P215" i="30268"/>
  <c r="AB215" i="30268"/>
  <c r="AE194" i="30268"/>
  <c r="AE191" i="30268"/>
  <c r="AE193" i="30268"/>
  <c r="Z261" i="30268"/>
  <c r="Z262" i="30268" s="1"/>
  <c r="Z215" i="30268"/>
  <c r="AM218" i="30268"/>
  <c r="J260" i="30268"/>
  <c r="AU261" i="30268"/>
  <c r="AU262" i="30268" s="1"/>
  <c r="AU215" i="30268"/>
  <c r="W218" i="30268"/>
  <c r="AE247" i="30268"/>
  <c r="U249" i="30268"/>
  <c r="U247" i="30268"/>
  <c r="AK261" i="30268"/>
  <c r="AK262" i="30268" s="1"/>
  <c r="AK215" i="30268"/>
  <c r="W194" i="30268"/>
  <c r="C50" i="30266"/>
  <c r="W193" i="30268"/>
  <c r="W191" i="30268"/>
  <c r="AB262" i="30268"/>
  <c r="P247" i="30268"/>
  <c r="S218" i="30268"/>
  <c r="BD218" i="30268"/>
  <c r="BI242" i="30268"/>
  <c r="BH193" i="30268"/>
  <c r="BI247" i="30268"/>
  <c r="BI215" i="30268"/>
  <c r="BI194" i="30268"/>
  <c r="BI191" i="30268"/>
  <c r="BI209" i="30268"/>
  <c r="BI235" i="30268"/>
  <c r="BI258" i="30268"/>
  <c r="BH258" i="30268"/>
  <c r="BG218" i="30268"/>
  <c r="BI261" i="30268"/>
  <c r="BI262" i="30268" s="1"/>
  <c r="BH242" i="30268"/>
  <c r="BH235" i="30268"/>
  <c r="BH249" i="30268"/>
  <c r="BI249" i="30268"/>
  <c r="BH262" i="30268"/>
  <c r="BH260" i="30268"/>
  <c r="BH247" i="30268"/>
  <c r="BH215" i="30268"/>
  <c r="BH218" i="30268"/>
  <c r="BG261" i="30268"/>
  <c r="BG262" i="30268" s="1"/>
  <c r="BG215" i="30268"/>
  <c r="BG258" i="30268"/>
  <c r="BG247" i="30268"/>
  <c r="BG249" i="30268"/>
  <c r="BG209" i="30268"/>
  <c r="BG236" i="30268"/>
  <c r="BG242" i="30268"/>
  <c r="BG235" i="30268"/>
  <c r="BG260" i="30268"/>
  <c r="BG194" i="30268"/>
  <c r="BG191" i="30268"/>
  <c r="BG193" i="30268"/>
  <c r="AX221" i="30247"/>
  <c r="AX223" i="30247" s="1"/>
  <c r="J229" i="30262"/>
  <c r="I229" i="30262"/>
  <c r="C229" i="30262"/>
  <c r="D229" i="30262"/>
  <c r="E229" i="30262"/>
  <c r="F229" i="30262"/>
  <c r="G229" i="30262"/>
  <c r="B229" i="30262"/>
  <c r="BG221" i="30268" l="1"/>
  <c r="AK221" i="30268"/>
  <c r="I53" i="30266"/>
  <c r="AY221" i="30268"/>
  <c r="AE221" i="30268"/>
  <c r="AJ221" i="30268" s="1"/>
  <c r="AJ223" i="30268" s="1"/>
  <c r="BD221" i="30268"/>
  <c r="U221" i="30268"/>
  <c r="AP221" i="30268"/>
  <c r="S221" i="30268"/>
  <c r="Q221" i="30268"/>
  <c r="N221" i="30268"/>
  <c r="Z221" i="30268"/>
  <c r="BI221" i="30268"/>
  <c r="K221" i="30268"/>
  <c r="AL221" i="30268"/>
  <c r="AB221" i="30268"/>
  <c r="AT221" i="30268"/>
  <c r="AN221" i="30268"/>
  <c r="BF221" i="30268"/>
  <c r="AU221" i="30268"/>
  <c r="P221" i="30268"/>
  <c r="BH221" i="30268"/>
  <c r="AM221" i="30268"/>
  <c r="Y221" i="30268"/>
  <c r="I54" i="30266"/>
  <c r="BL225" i="30268"/>
  <c r="BL223" i="30270"/>
  <c r="BL224" i="30270"/>
  <c r="BM224" i="30270" s="1"/>
  <c r="BM225" i="30270" s="1"/>
  <c r="BE221" i="30247"/>
  <c r="BE223" i="30247" s="1"/>
  <c r="CS10" i="30248"/>
  <c r="CS11" i="30248"/>
  <c r="CS12" i="30248"/>
  <c r="CS13" i="30248"/>
  <c r="CS14" i="30248"/>
  <c r="CS15" i="30248"/>
  <c r="CS16" i="30248"/>
  <c r="CS17" i="30248"/>
  <c r="CS18" i="30248"/>
  <c r="CS19" i="30248"/>
  <c r="CS20" i="30248"/>
  <c r="CS21" i="30248"/>
  <c r="CS22" i="30248"/>
  <c r="CS23" i="30248"/>
  <c r="CS24" i="30248"/>
  <c r="CS25" i="30248"/>
  <c r="CS26" i="30248"/>
  <c r="CS27" i="30248"/>
  <c r="CS28" i="30248"/>
  <c r="CS29" i="30248"/>
  <c r="CS30" i="30248"/>
  <c r="CS31" i="30248"/>
  <c r="CS32" i="30248"/>
  <c r="CS33" i="30248"/>
  <c r="CS34" i="30248"/>
  <c r="CS35" i="30248"/>
  <c r="CS36" i="30248"/>
  <c r="CS37" i="30248"/>
  <c r="CS38" i="30248"/>
  <c r="CS39" i="30248"/>
  <c r="CS40" i="30248"/>
  <c r="CS41" i="30248"/>
  <c r="CS42" i="30248"/>
  <c r="CS43" i="30248"/>
  <c r="CS44" i="30248"/>
  <c r="CS45" i="30248"/>
  <c r="CS46" i="30248"/>
  <c r="CS47" i="30248"/>
  <c r="CS48" i="30248"/>
  <c r="CS49" i="30248"/>
  <c r="CS51" i="30248"/>
  <c r="CS52" i="30248"/>
  <c r="CS53" i="30248"/>
  <c r="CS54" i="30248"/>
  <c r="CS55" i="30248"/>
  <c r="CS56" i="30248"/>
  <c r="CS57" i="30248"/>
  <c r="CS58" i="30248"/>
  <c r="CS59" i="30248"/>
  <c r="CS60" i="30248"/>
  <c r="CS61" i="30248"/>
  <c r="CS62" i="30248"/>
  <c r="CS63" i="30248"/>
  <c r="CS64" i="30248"/>
  <c r="CS65" i="30248"/>
  <c r="CS66" i="30248"/>
  <c r="CS67" i="30248"/>
  <c r="CS68" i="30248"/>
  <c r="CS69" i="30248"/>
  <c r="CS70" i="30248"/>
  <c r="CS71" i="30248"/>
  <c r="CS72" i="30248"/>
  <c r="CS73" i="30248"/>
  <c r="CS74" i="30248"/>
  <c r="CS75" i="30248"/>
  <c r="CS76" i="30248"/>
  <c r="CS77" i="30248"/>
  <c r="CS78" i="30248"/>
  <c r="CS79" i="30248"/>
  <c r="CS80" i="30248"/>
  <c r="CS81" i="30248"/>
  <c r="CS82" i="30248"/>
  <c r="CS83" i="30248"/>
  <c r="CS84" i="30248"/>
  <c r="CS85" i="30248"/>
  <c r="CS86" i="30248"/>
  <c r="CS87" i="30248"/>
  <c r="CS88" i="30248"/>
  <c r="CS89" i="30248"/>
  <c r="CS90" i="30248"/>
  <c r="CS91" i="30248"/>
  <c r="CS92" i="30248"/>
  <c r="CS93" i="30248"/>
  <c r="CS94" i="30248"/>
  <c r="CS95" i="30248"/>
  <c r="CS96" i="30248"/>
  <c r="CS97" i="30248"/>
  <c r="CS98" i="30248"/>
  <c r="CS99" i="30248"/>
  <c r="CS100" i="30248"/>
  <c r="CS101" i="30248"/>
  <c r="CS102" i="30248"/>
  <c r="CS103" i="30248"/>
  <c r="CS104" i="30248"/>
  <c r="CS105" i="30248"/>
  <c r="CS106" i="30248"/>
  <c r="CS107" i="30248"/>
  <c r="CS108" i="30248"/>
  <c r="CS109" i="30248"/>
  <c r="CS110" i="30248"/>
  <c r="CS111" i="30248"/>
  <c r="CS112" i="30248"/>
  <c r="CS113" i="30248"/>
  <c r="CS114" i="30248"/>
  <c r="CS115" i="30248"/>
  <c r="CS116" i="30248"/>
  <c r="CS117" i="30248"/>
  <c r="CS118" i="30248"/>
  <c r="CS119" i="30248"/>
  <c r="CS120" i="30248"/>
  <c r="CS121" i="30248"/>
  <c r="CS122" i="30248"/>
  <c r="CS123" i="30248"/>
  <c r="CS124" i="30248"/>
  <c r="CS125" i="30248"/>
  <c r="CS126" i="30248"/>
  <c r="CS127" i="30248"/>
  <c r="CS128" i="30248"/>
  <c r="CS129" i="30248"/>
  <c r="CS130" i="30248"/>
  <c r="CS131" i="30248"/>
  <c r="CS132" i="30248"/>
  <c r="CS133" i="30248"/>
  <c r="CS134" i="30248"/>
  <c r="CS135" i="30248"/>
  <c r="CS136" i="30248"/>
  <c r="CS137" i="30248"/>
  <c r="CS138" i="30248"/>
  <c r="CS139" i="30248"/>
  <c r="CS140" i="30248"/>
  <c r="CS141" i="30248"/>
  <c r="CS142" i="30248"/>
  <c r="CS143" i="30248"/>
  <c r="CS144" i="30248"/>
  <c r="CS145" i="30248"/>
  <c r="CS146" i="30248"/>
  <c r="CS147" i="30248"/>
  <c r="CS148" i="30248"/>
  <c r="CS149" i="30248"/>
  <c r="CS150" i="30248"/>
  <c r="CS151" i="30248"/>
  <c r="CS152" i="30248"/>
  <c r="CS153" i="30248"/>
  <c r="CS154" i="30248"/>
  <c r="CS155" i="30248"/>
  <c r="CS156" i="30248"/>
  <c r="CS157" i="30248"/>
  <c r="CS158" i="30248"/>
  <c r="CS159" i="30248"/>
  <c r="CS160" i="30248"/>
  <c r="CS161" i="30248"/>
  <c r="CS162" i="30248"/>
  <c r="CS163" i="30248"/>
  <c r="CS164" i="30248"/>
  <c r="CS165" i="30248"/>
  <c r="CS166" i="30248"/>
  <c r="CS173" i="30248"/>
  <c r="CS174" i="30248"/>
  <c r="CS175" i="30248"/>
  <c r="CS176" i="30248"/>
  <c r="CS177" i="30248"/>
  <c r="CS178" i="30248"/>
  <c r="CS179" i="30248"/>
  <c r="CS180" i="30248"/>
  <c r="CS181" i="30248"/>
  <c r="CS182" i="30248"/>
  <c r="CS183" i="30248"/>
  <c r="CS184" i="30248"/>
  <c r="CS185" i="30248"/>
  <c r="CS186" i="30248"/>
  <c r="CS187" i="30248"/>
  <c r="CQ17" i="30248"/>
  <c r="CQ18" i="30248"/>
  <c r="CQ19" i="30248"/>
  <c r="CQ20" i="30248"/>
  <c r="CQ21" i="30248"/>
  <c r="CQ22" i="30248"/>
  <c r="CQ23" i="30248"/>
  <c r="CQ24" i="30248"/>
  <c r="CQ25" i="30248"/>
  <c r="CQ26" i="30248"/>
  <c r="CQ27" i="30248"/>
  <c r="CQ28" i="30248"/>
  <c r="CQ29" i="30248"/>
  <c r="CQ30" i="30248"/>
  <c r="CQ31" i="30248"/>
  <c r="CQ32" i="30248"/>
  <c r="CQ33" i="30248"/>
  <c r="CQ34" i="30248"/>
  <c r="CQ35" i="30248"/>
  <c r="CQ36" i="30248"/>
  <c r="CQ37" i="30248"/>
  <c r="CQ38" i="30248"/>
  <c r="CQ39" i="30248"/>
  <c r="CQ40" i="30248"/>
  <c r="CQ41" i="30248"/>
  <c r="CQ42" i="30248"/>
  <c r="CQ43" i="30248"/>
  <c r="CQ44" i="30248"/>
  <c r="CQ45" i="30248"/>
  <c r="CQ46" i="30248"/>
  <c r="CQ47" i="30248"/>
  <c r="CQ48" i="30248"/>
  <c r="CQ49" i="30248"/>
  <c r="CQ51" i="30248"/>
  <c r="CQ52" i="30248"/>
  <c r="CQ53" i="30248"/>
  <c r="CQ54" i="30248"/>
  <c r="CQ55" i="30248"/>
  <c r="CQ56" i="30248"/>
  <c r="CQ57" i="30248"/>
  <c r="CQ58" i="30248"/>
  <c r="CQ59" i="30248"/>
  <c r="CQ60" i="30248"/>
  <c r="CQ61" i="30248"/>
  <c r="CQ62" i="30248"/>
  <c r="CQ63" i="30248"/>
  <c r="CQ64" i="30248"/>
  <c r="CQ65" i="30248"/>
  <c r="CQ66" i="30248"/>
  <c r="CQ67" i="30248"/>
  <c r="CQ68" i="30248"/>
  <c r="CQ69" i="30248"/>
  <c r="CQ70" i="30248"/>
  <c r="CQ71" i="30248"/>
  <c r="CQ72" i="30248"/>
  <c r="CQ73" i="30248"/>
  <c r="CQ74" i="30248"/>
  <c r="CQ75" i="30248"/>
  <c r="CQ76" i="30248"/>
  <c r="CQ77" i="30248"/>
  <c r="CQ78" i="30248"/>
  <c r="CQ79" i="30248"/>
  <c r="CQ80" i="30248"/>
  <c r="CQ81" i="30248"/>
  <c r="CQ82" i="30248"/>
  <c r="CQ83" i="30248"/>
  <c r="CQ84" i="30248"/>
  <c r="CQ85" i="30248"/>
  <c r="CQ86" i="30248"/>
  <c r="CQ87" i="30248"/>
  <c r="CQ88" i="30248"/>
  <c r="CQ89" i="30248"/>
  <c r="CQ90" i="30248"/>
  <c r="CQ91" i="30248"/>
  <c r="CQ92" i="30248"/>
  <c r="CQ93" i="30248"/>
  <c r="CQ94" i="30248"/>
  <c r="CQ95" i="30248"/>
  <c r="CQ96" i="30248"/>
  <c r="CQ97" i="30248"/>
  <c r="CQ98" i="30248"/>
  <c r="CQ99" i="30248"/>
  <c r="CQ100" i="30248"/>
  <c r="CQ101" i="30248"/>
  <c r="CQ102" i="30248"/>
  <c r="CQ103" i="30248"/>
  <c r="CQ104" i="30248"/>
  <c r="CQ105" i="30248"/>
  <c r="CQ106" i="30248"/>
  <c r="CQ107" i="30248"/>
  <c r="CQ108" i="30248"/>
  <c r="CQ109" i="30248"/>
  <c r="CQ110" i="30248"/>
  <c r="CQ111" i="30248"/>
  <c r="CQ112" i="30248"/>
  <c r="CQ113" i="30248"/>
  <c r="CQ114" i="30248"/>
  <c r="CQ115" i="30248"/>
  <c r="CQ116" i="30248"/>
  <c r="CQ117" i="30248"/>
  <c r="CQ118" i="30248"/>
  <c r="CQ119" i="30248"/>
  <c r="CQ120" i="30248"/>
  <c r="CQ121" i="30248"/>
  <c r="CQ122" i="30248"/>
  <c r="CQ123" i="30248"/>
  <c r="CQ124" i="30248"/>
  <c r="CQ125" i="30248"/>
  <c r="CQ126" i="30248"/>
  <c r="CQ127" i="30248"/>
  <c r="CQ128" i="30248"/>
  <c r="CQ129" i="30248"/>
  <c r="CQ130" i="30248"/>
  <c r="CQ131" i="30248"/>
  <c r="CQ132" i="30248"/>
  <c r="CQ133" i="30248"/>
  <c r="CQ134" i="30248"/>
  <c r="CQ135" i="30248"/>
  <c r="CQ136" i="30248"/>
  <c r="CQ137" i="30248"/>
  <c r="CQ138" i="30248"/>
  <c r="CQ139" i="30248"/>
  <c r="CQ140" i="30248"/>
  <c r="CQ141" i="30248"/>
  <c r="CQ142" i="30248"/>
  <c r="CQ143" i="30248"/>
  <c r="CQ144" i="30248"/>
  <c r="CQ145" i="30248"/>
  <c r="CQ146" i="30248"/>
  <c r="CQ147" i="30248"/>
  <c r="CQ148" i="30248"/>
  <c r="CQ149" i="30248"/>
  <c r="CQ150" i="30248"/>
  <c r="CQ151" i="30248"/>
  <c r="CQ152" i="30248"/>
  <c r="CQ153" i="30248"/>
  <c r="CQ154" i="30248"/>
  <c r="CQ155" i="30248"/>
  <c r="CQ156" i="30248"/>
  <c r="CQ157" i="30248"/>
  <c r="CQ158" i="30248"/>
  <c r="CQ159" i="30248"/>
  <c r="CQ160" i="30248"/>
  <c r="CQ161" i="30248"/>
  <c r="CQ162" i="30248"/>
  <c r="CQ163" i="30248"/>
  <c r="CQ164" i="30248"/>
  <c r="CQ165" i="30248"/>
  <c r="CQ166" i="30248"/>
  <c r="CQ173" i="30248"/>
  <c r="CQ174" i="30248"/>
  <c r="CQ175" i="30248"/>
  <c r="CQ176" i="30248"/>
  <c r="CQ177" i="30248"/>
  <c r="CQ178" i="30248"/>
  <c r="CQ179" i="30248"/>
  <c r="CQ180" i="30248"/>
  <c r="CQ181" i="30248"/>
  <c r="CQ182" i="30248"/>
  <c r="CQ183" i="30248"/>
  <c r="CQ184" i="30248"/>
  <c r="CQ185" i="30248"/>
  <c r="CQ186" i="30248"/>
  <c r="CQ187" i="30248"/>
  <c r="CQ11" i="30248"/>
  <c r="CQ12" i="30248"/>
  <c r="CQ13" i="30248"/>
  <c r="CQ14" i="30248"/>
  <c r="CQ15" i="30248"/>
  <c r="CQ16" i="30248"/>
  <c r="CQ10" i="30248"/>
  <c r="CK130" i="30248"/>
  <c r="CL130" i="30248"/>
  <c r="CM130" i="30248"/>
  <c r="CN130" i="30248"/>
  <c r="CO130" i="30248"/>
  <c r="CP130" i="30248"/>
  <c r="CK131" i="30248"/>
  <c r="CL131" i="30248"/>
  <c r="CM131" i="30248"/>
  <c r="CN131" i="30248"/>
  <c r="CO131" i="30248"/>
  <c r="CP131" i="30248"/>
  <c r="CK132" i="30248"/>
  <c r="CL132" i="30248"/>
  <c r="CM132" i="30248"/>
  <c r="CN132" i="30248"/>
  <c r="CO132" i="30248"/>
  <c r="CP132" i="30248"/>
  <c r="CK133" i="30248"/>
  <c r="CL133" i="30248"/>
  <c r="CM133" i="30248"/>
  <c r="CN133" i="30248"/>
  <c r="CO133" i="30248"/>
  <c r="CP133" i="30248"/>
  <c r="CK134" i="30248"/>
  <c r="CL134" i="30248"/>
  <c r="CM134" i="30248"/>
  <c r="CN134" i="30248"/>
  <c r="CO134" i="30248"/>
  <c r="CP134" i="30248"/>
  <c r="CK135" i="30248"/>
  <c r="CL135" i="30248"/>
  <c r="CM135" i="30248"/>
  <c r="CN135" i="30248"/>
  <c r="CO135" i="30248"/>
  <c r="CP135" i="30248"/>
  <c r="CK136" i="30248"/>
  <c r="CL136" i="30248"/>
  <c r="CM136" i="30248"/>
  <c r="CN136" i="30248"/>
  <c r="CO136" i="30248"/>
  <c r="CP136" i="30248"/>
  <c r="CK137" i="30248"/>
  <c r="CL137" i="30248"/>
  <c r="CM137" i="30248"/>
  <c r="CN137" i="30248"/>
  <c r="CO137" i="30248"/>
  <c r="CP137" i="30248"/>
  <c r="CK138" i="30248"/>
  <c r="CL138" i="30248"/>
  <c r="CM138" i="30248"/>
  <c r="CN138" i="30248"/>
  <c r="CO138" i="30248"/>
  <c r="CP138" i="30248"/>
  <c r="CK139" i="30248"/>
  <c r="CL139" i="30248"/>
  <c r="CM139" i="30248"/>
  <c r="CN139" i="30248"/>
  <c r="CO139" i="30248"/>
  <c r="CP139" i="30248"/>
  <c r="CK140" i="30248"/>
  <c r="CL140" i="30248"/>
  <c r="CM140" i="30248"/>
  <c r="CN140" i="30248"/>
  <c r="CO140" i="30248"/>
  <c r="CP140" i="30248"/>
  <c r="CK141" i="30248"/>
  <c r="CL141" i="30248"/>
  <c r="CM141" i="30248"/>
  <c r="CN141" i="30248"/>
  <c r="CO141" i="30248"/>
  <c r="CP141" i="30248"/>
  <c r="CK142" i="30248"/>
  <c r="CL142" i="30248"/>
  <c r="CM142" i="30248"/>
  <c r="CN142" i="30248"/>
  <c r="CO142" i="30248"/>
  <c r="CP142" i="30248"/>
  <c r="CK143" i="30248"/>
  <c r="CL143" i="30248"/>
  <c r="CM143" i="30248"/>
  <c r="CN143" i="30248"/>
  <c r="CO143" i="30248"/>
  <c r="CP143" i="30248"/>
  <c r="CK144" i="30248"/>
  <c r="CL144" i="30248"/>
  <c r="CM144" i="30248"/>
  <c r="CN144" i="30248"/>
  <c r="CO144" i="30248"/>
  <c r="CP144" i="30248"/>
  <c r="CK145" i="30248"/>
  <c r="CL145" i="30248"/>
  <c r="CM145" i="30248"/>
  <c r="CN145" i="30248"/>
  <c r="CO145" i="30248"/>
  <c r="CP145" i="30248"/>
  <c r="CK146" i="30248"/>
  <c r="CL146" i="30248"/>
  <c r="CM146" i="30248"/>
  <c r="CN146" i="30248"/>
  <c r="CO146" i="30248"/>
  <c r="CP146" i="30248"/>
  <c r="CK147" i="30248"/>
  <c r="CL147" i="30248"/>
  <c r="CM147" i="30248"/>
  <c r="CN147" i="30248"/>
  <c r="CO147" i="30248"/>
  <c r="CP147" i="30248"/>
  <c r="CK148" i="30248"/>
  <c r="CL148" i="30248"/>
  <c r="CM148" i="30248"/>
  <c r="CN148" i="30248"/>
  <c r="CO148" i="30248"/>
  <c r="CP148" i="30248"/>
  <c r="CK149" i="30248"/>
  <c r="CL149" i="30248"/>
  <c r="CM149" i="30248"/>
  <c r="CN149" i="30248"/>
  <c r="CO149" i="30248"/>
  <c r="CP149" i="30248"/>
  <c r="CK150" i="30248"/>
  <c r="CL150" i="30248"/>
  <c r="CM150" i="30248"/>
  <c r="CN150" i="30248"/>
  <c r="CO150" i="30248"/>
  <c r="CP150" i="30248"/>
  <c r="CK151" i="30248"/>
  <c r="CL151" i="30248"/>
  <c r="CM151" i="30248"/>
  <c r="CN151" i="30248"/>
  <c r="CO151" i="30248"/>
  <c r="CP151" i="30248"/>
  <c r="CK152" i="30248"/>
  <c r="CL152" i="30248"/>
  <c r="CM152" i="30248"/>
  <c r="CN152" i="30248"/>
  <c r="CO152" i="30248"/>
  <c r="CP152" i="30248"/>
  <c r="CK153" i="30248"/>
  <c r="CL153" i="30248"/>
  <c r="CM153" i="30248"/>
  <c r="CN153" i="30248"/>
  <c r="CO153" i="30248"/>
  <c r="CP153" i="30248"/>
  <c r="CK154" i="30248"/>
  <c r="CL154" i="30248"/>
  <c r="CM154" i="30248"/>
  <c r="CN154" i="30248"/>
  <c r="CO154" i="30248"/>
  <c r="CP154" i="30248"/>
  <c r="CK155" i="30248"/>
  <c r="CL155" i="30248"/>
  <c r="CM155" i="30248"/>
  <c r="CN155" i="30248"/>
  <c r="CO155" i="30248"/>
  <c r="CP155" i="30248"/>
  <c r="CK156" i="30248"/>
  <c r="CL156" i="30248"/>
  <c r="CM156" i="30248"/>
  <c r="CN156" i="30248"/>
  <c r="CO156" i="30248"/>
  <c r="CP156" i="30248"/>
  <c r="CK157" i="30248"/>
  <c r="CL157" i="30248"/>
  <c r="CM157" i="30248"/>
  <c r="CN157" i="30248"/>
  <c r="CO157" i="30248"/>
  <c r="CP157" i="30248"/>
  <c r="CK158" i="30248"/>
  <c r="CL158" i="30248"/>
  <c r="CM158" i="30248"/>
  <c r="CN158" i="30248"/>
  <c r="CO158" i="30248"/>
  <c r="CP158" i="30248"/>
  <c r="CK159" i="30248"/>
  <c r="CL159" i="30248"/>
  <c r="CM159" i="30248"/>
  <c r="CN159" i="30248"/>
  <c r="CO159" i="30248"/>
  <c r="CP159" i="30248"/>
  <c r="CK160" i="30248"/>
  <c r="CL160" i="30248"/>
  <c r="CM160" i="30248"/>
  <c r="CN160" i="30248"/>
  <c r="CO160" i="30248"/>
  <c r="CP160" i="30248"/>
  <c r="CK161" i="30248"/>
  <c r="CL161" i="30248"/>
  <c r="CM161" i="30248"/>
  <c r="CN161" i="30248"/>
  <c r="CO161" i="30248"/>
  <c r="CP161" i="30248"/>
  <c r="CK162" i="30248"/>
  <c r="CL162" i="30248"/>
  <c r="CM162" i="30248"/>
  <c r="CN162" i="30248"/>
  <c r="CO162" i="30248"/>
  <c r="CP162" i="30248"/>
  <c r="CK163" i="30248"/>
  <c r="CL163" i="30248"/>
  <c r="CM163" i="30248"/>
  <c r="CN163" i="30248"/>
  <c r="CO163" i="30248"/>
  <c r="CP163" i="30248"/>
  <c r="CK164" i="30248"/>
  <c r="CL164" i="30248"/>
  <c r="CM164" i="30248"/>
  <c r="CN164" i="30248"/>
  <c r="CO164" i="30248"/>
  <c r="CP164" i="30248"/>
  <c r="CK165" i="30248"/>
  <c r="CL165" i="30248"/>
  <c r="CM165" i="30248"/>
  <c r="CN165" i="30248"/>
  <c r="CO165" i="30248"/>
  <c r="CP165" i="30248"/>
  <c r="CK166" i="30248"/>
  <c r="CL166" i="30248"/>
  <c r="CM166" i="30248"/>
  <c r="CN166" i="30248"/>
  <c r="CO166" i="30248"/>
  <c r="CP166" i="30248"/>
  <c r="CK173" i="30248"/>
  <c r="CL173" i="30248"/>
  <c r="CM173" i="30248"/>
  <c r="CN173" i="30248"/>
  <c r="CO173" i="30248"/>
  <c r="CP173" i="30248"/>
  <c r="CK174" i="30248"/>
  <c r="CL174" i="30248"/>
  <c r="CM174" i="30248"/>
  <c r="CN174" i="30248"/>
  <c r="CO174" i="30248"/>
  <c r="CP174" i="30248"/>
  <c r="CK175" i="30248"/>
  <c r="CL175" i="30248"/>
  <c r="CM175" i="30248"/>
  <c r="CN175" i="30248"/>
  <c r="CO175" i="30248"/>
  <c r="CP175" i="30248"/>
  <c r="CK176" i="30248"/>
  <c r="CL176" i="30248"/>
  <c r="CM176" i="30248"/>
  <c r="CN176" i="30248"/>
  <c r="CO176" i="30248"/>
  <c r="CP176" i="30248"/>
  <c r="CK177" i="30248"/>
  <c r="CL177" i="30248"/>
  <c r="CM177" i="30248"/>
  <c r="CN177" i="30248"/>
  <c r="CO177" i="30248"/>
  <c r="CP177" i="30248"/>
  <c r="CK178" i="30248"/>
  <c r="CL178" i="30248"/>
  <c r="CM178" i="30248"/>
  <c r="CN178" i="30248"/>
  <c r="CO178" i="30248"/>
  <c r="CP178" i="30248"/>
  <c r="CK179" i="30248"/>
  <c r="CL179" i="30248"/>
  <c r="CM179" i="30248"/>
  <c r="CN179" i="30248"/>
  <c r="CO179" i="30248"/>
  <c r="CP179" i="30248"/>
  <c r="CK180" i="30248"/>
  <c r="CL180" i="30248"/>
  <c r="CM180" i="30248"/>
  <c r="CN180" i="30248"/>
  <c r="CO180" i="30248"/>
  <c r="CP180" i="30248"/>
  <c r="CK181" i="30248"/>
  <c r="CL181" i="30248"/>
  <c r="CM181" i="30248"/>
  <c r="CN181" i="30248"/>
  <c r="CO181" i="30248"/>
  <c r="CP181" i="30248"/>
  <c r="CK182" i="30248"/>
  <c r="CL182" i="30248"/>
  <c r="CM182" i="30248"/>
  <c r="CN182" i="30248"/>
  <c r="CO182" i="30248"/>
  <c r="CP182" i="30248"/>
  <c r="CK183" i="30248"/>
  <c r="CL183" i="30248"/>
  <c r="CM183" i="30248"/>
  <c r="CN183" i="30248"/>
  <c r="CO183" i="30248"/>
  <c r="CP183" i="30248"/>
  <c r="CK184" i="30248"/>
  <c r="CL184" i="30248"/>
  <c r="CM184" i="30248"/>
  <c r="CN184" i="30248"/>
  <c r="CO184" i="30248"/>
  <c r="CP184" i="30248"/>
  <c r="CK185" i="30248"/>
  <c r="CL185" i="30248"/>
  <c r="CM185" i="30248"/>
  <c r="CN185" i="30248"/>
  <c r="CO185" i="30248"/>
  <c r="CP185" i="30248"/>
  <c r="CK186" i="30248"/>
  <c r="CL186" i="30248"/>
  <c r="CM186" i="30248"/>
  <c r="CN186" i="30248"/>
  <c r="CO186" i="30248"/>
  <c r="CP186" i="30248"/>
  <c r="CK187" i="30248"/>
  <c r="CL187" i="30248"/>
  <c r="CM187" i="30248"/>
  <c r="CN187" i="30248"/>
  <c r="CO187" i="30248"/>
  <c r="CP187" i="30248"/>
  <c r="CK37" i="30248"/>
  <c r="CL37" i="30248"/>
  <c r="CM37" i="30248"/>
  <c r="CN37" i="30248"/>
  <c r="CO37" i="30248"/>
  <c r="CP37" i="30248"/>
  <c r="CK38" i="30248"/>
  <c r="CL38" i="30248"/>
  <c r="CM38" i="30248"/>
  <c r="CN38" i="30248"/>
  <c r="CO38" i="30248"/>
  <c r="CP38" i="30248"/>
  <c r="CK39" i="30248"/>
  <c r="CL39" i="30248"/>
  <c r="CM39" i="30248"/>
  <c r="CN39" i="30248"/>
  <c r="CO39" i="30248"/>
  <c r="CP39" i="30248"/>
  <c r="CK40" i="30248"/>
  <c r="CL40" i="30248"/>
  <c r="CM40" i="30248"/>
  <c r="CN40" i="30248"/>
  <c r="CO40" i="30248"/>
  <c r="CP40" i="30248"/>
  <c r="CK41" i="30248"/>
  <c r="CL41" i="30248"/>
  <c r="CM41" i="30248"/>
  <c r="CN41" i="30248"/>
  <c r="CO41" i="30248"/>
  <c r="CP41" i="30248"/>
  <c r="CK42" i="30248"/>
  <c r="CL42" i="30248"/>
  <c r="CM42" i="30248"/>
  <c r="CN42" i="30248"/>
  <c r="CO42" i="30248"/>
  <c r="CP42" i="30248"/>
  <c r="CK43" i="30248"/>
  <c r="CL43" i="30248"/>
  <c r="CM43" i="30248"/>
  <c r="CN43" i="30248"/>
  <c r="CO43" i="30248"/>
  <c r="CP43" i="30248"/>
  <c r="CK44" i="30248"/>
  <c r="CL44" i="30248"/>
  <c r="CM44" i="30248"/>
  <c r="CN44" i="30248"/>
  <c r="CO44" i="30248"/>
  <c r="CP44" i="30248"/>
  <c r="CK45" i="30248"/>
  <c r="CL45" i="30248"/>
  <c r="CM45" i="30248"/>
  <c r="CN45" i="30248"/>
  <c r="CO45" i="30248"/>
  <c r="CP45" i="30248"/>
  <c r="CK46" i="30248"/>
  <c r="CL46" i="30248"/>
  <c r="CM46" i="30248"/>
  <c r="CN46" i="30248"/>
  <c r="CO46" i="30248"/>
  <c r="CP46" i="30248"/>
  <c r="CK47" i="30248"/>
  <c r="CL47" i="30248"/>
  <c r="CM47" i="30248"/>
  <c r="CN47" i="30248"/>
  <c r="CO47" i="30248"/>
  <c r="CP47" i="30248"/>
  <c r="CK48" i="30248"/>
  <c r="CL48" i="30248"/>
  <c r="CM48" i="30248"/>
  <c r="CN48" i="30248"/>
  <c r="CO48" i="30248"/>
  <c r="CP48" i="30248"/>
  <c r="CK49" i="30248"/>
  <c r="CL49" i="30248"/>
  <c r="CM49" i="30248"/>
  <c r="CN49" i="30248"/>
  <c r="CO49" i="30248"/>
  <c r="CP49" i="30248"/>
  <c r="CK51" i="30248"/>
  <c r="CL51" i="30248"/>
  <c r="CM51" i="30248"/>
  <c r="CN51" i="30248"/>
  <c r="CO51" i="30248"/>
  <c r="CP51" i="30248"/>
  <c r="CK52" i="30248"/>
  <c r="CL52" i="30248"/>
  <c r="CM52" i="30248"/>
  <c r="CN52" i="30248"/>
  <c r="CO52" i="30248"/>
  <c r="CP52" i="30248"/>
  <c r="CK53" i="30248"/>
  <c r="CL53" i="30248"/>
  <c r="CM53" i="30248"/>
  <c r="CN53" i="30248"/>
  <c r="CO53" i="30248"/>
  <c r="CP53" i="30248"/>
  <c r="CK54" i="30248"/>
  <c r="CL54" i="30248"/>
  <c r="CM54" i="30248"/>
  <c r="CN54" i="30248"/>
  <c r="CO54" i="30248"/>
  <c r="CP54" i="30248"/>
  <c r="CK55" i="30248"/>
  <c r="CL55" i="30248"/>
  <c r="CM55" i="30248"/>
  <c r="CN55" i="30248"/>
  <c r="CO55" i="30248"/>
  <c r="CP55" i="30248"/>
  <c r="CK56" i="30248"/>
  <c r="CL56" i="30248"/>
  <c r="CM56" i="30248"/>
  <c r="CN56" i="30248"/>
  <c r="CO56" i="30248"/>
  <c r="CP56" i="30248"/>
  <c r="CK57" i="30248"/>
  <c r="CL57" i="30248"/>
  <c r="CM57" i="30248"/>
  <c r="CN57" i="30248"/>
  <c r="CO57" i="30248"/>
  <c r="CP57" i="30248"/>
  <c r="CK58" i="30248"/>
  <c r="CL58" i="30248"/>
  <c r="CM58" i="30248"/>
  <c r="CN58" i="30248"/>
  <c r="CO58" i="30248"/>
  <c r="CP58" i="30248"/>
  <c r="CK59" i="30248"/>
  <c r="CL59" i="30248"/>
  <c r="CM59" i="30248"/>
  <c r="CN59" i="30248"/>
  <c r="CO59" i="30248"/>
  <c r="CP59" i="30248"/>
  <c r="CK60" i="30248"/>
  <c r="CL60" i="30248"/>
  <c r="CM60" i="30248"/>
  <c r="CN60" i="30248"/>
  <c r="CO60" i="30248"/>
  <c r="CP60" i="30248"/>
  <c r="CK61" i="30248"/>
  <c r="CL61" i="30248"/>
  <c r="CM61" i="30248"/>
  <c r="CN61" i="30248"/>
  <c r="CO61" i="30248"/>
  <c r="CP61" i="30248"/>
  <c r="CK62" i="30248"/>
  <c r="CL62" i="30248"/>
  <c r="CM62" i="30248"/>
  <c r="CN62" i="30248"/>
  <c r="CO62" i="30248"/>
  <c r="CP62" i="30248"/>
  <c r="CK63" i="30248"/>
  <c r="CL63" i="30248"/>
  <c r="CM63" i="30248"/>
  <c r="CN63" i="30248"/>
  <c r="CO63" i="30248"/>
  <c r="CP63" i="30248"/>
  <c r="CK64" i="30248"/>
  <c r="CL64" i="30248"/>
  <c r="CM64" i="30248"/>
  <c r="CN64" i="30248"/>
  <c r="CO64" i="30248"/>
  <c r="CP64" i="30248"/>
  <c r="CK65" i="30248"/>
  <c r="CL65" i="30248"/>
  <c r="CM65" i="30248"/>
  <c r="CN65" i="30248"/>
  <c r="CO65" i="30248"/>
  <c r="CP65" i="30248"/>
  <c r="CK66" i="30248"/>
  <c r="CL66" i="30248"/>
  <c r="CM66" i="30248"/>
  <c r="CN66" i="30248"/>
  <c r="CO66" i="30248"/>
  <c r="CP66" i="30248"/>
  <c r="CK67" i="30248"/>
  <c r="CL67" i="30248"/>
  <c r="CM67" i="30248"/>
  <c r="CN67" i="30248"/>
  <c r="CO67" i="30248"/>
  <c r="CP67" i="30248"/>
  <c r="CK68" i="30248"/>
  <c r="CL68" i="30248"/>
  <c r="CM68" i="30248"/>
  <c r="CN68" i="30248"/>
  <c r="CO68" i="30248"/>
  <c r="CP68" i="30248"/>
  <c r="CK69" i="30248"/>
  <c r="CL69" i="30248"/>
  <c r="CM69" i="30248"/>
  <c r="CN69" i="30248"/>
  <c r="CO69" i="30248"/>
  <c r="CP69" i="30248"/>
  <c r="CK70" i="30248"/>
  <c r="CL70" i="30248"/>
  <c r="CM70" i="30248"/>
  <c r="CN70" i="30248"/>
  <c r="CO70" i="30248"/>
  <c r="CP70" i="30248"/>
  <c r="CK71" i="30248"/>
  <c r="CL71" i="30248"/>
  <c r="CM71" i="30248"/>
  <c r="CN71" i="30248"/>
  <c r="CO71" i="30248"/>
  <c r="CP71" i="30248"/>
  <c r="CK72" i="30248"/>
  <c r="CL72" i="30248"/>
  <c r="CM72" i="30248"/>
  <c r="CN72" i="30248"/>
  <c r="CO72" i="30248"/>
  <c r="CP72" i="30248"/>
  <c r="CK73" i="30248"/>
  <c r="CL73" i="30248"/>
  <c r="CM73" i="30248"/>
  <c r="CN73" i="30248"/>
  <c r="CO73" i="30248"/>
  <c r="CP73" i="30248"/>
  <c r="CK74" i="30248"/>
  <c r="CL74" i="30248"/>
  <c r="CM74" i="30248"/>
  <c r="CN74" i="30248"/>
  <c r="CO74" i="30248"/>
  <c r="CP74" i="30248"/>
  <c r="CK75" i="30248"/>
  <c r="CL75" i="30248"/>
  <c r="CM75" i="30248"/>
  <c r="CN75" i="30248"/>
  <c r="CO75" i="30248"/>
  <c r="CP75" i="30248"/>
  <c r="CK76" i="30248"/>
  <c r="CL76" i="30248"/>
  <c r="CM76" i="30248"/>
  <c r="CN76" i="30248"/>
  <c r="CO76" i="30248"/>
  <c r="CP76" i="30248"/>
  <c r="CK77" i="30248"/>
  <c r="CL77" i="30248"/>
  <c r="CM77" i="30248"/>
  <c r="CN77" i="30248"/>
  <c r="CO77" i="30248"/>
  <c r="CP77" i="30248"/>
  <c r="CK78" i="30248"/>
  <c r="CL78" i="30248"/>
  <c r="CM78" i="30248"/>
  <c r="CN78" i="30248"/>
  <c r="CO78" i="30248"/>
  <c r="CP78" i="30248"/>
  <c r="CK79" i="30248"/>
  <c r="CL79" i="30248"/>
  <c r="CM79" i="30248"/>
  <c r="CN79" i="30248"/>
  <c r="CO79" i="30248"/>
  <c r="CP79" i="30248"/>
  <c r="CK80" i="30248"/>
  <c r="CL80" i="30248"/>
  <c r="CM80" i="30248"/>
  <c r="CN80" i="30248"/>
  <c r="CO80" i="30248"/>
  <c r="CP80" i="30248"/>
  <c r="CK81" i="30248"/>
  <c r="CL81" i="30248"/>
  <c r="CM81" i="30248"/>
  <c r="CN81" i="30248"/>
  <c r="CO81" i="30248"/>
  <c r="CP81" i="30248"/>
  <c r="CK82" i="30248"/>
  <c r="CL82" i="30248"/>
  <c r="CM82" i="30248"/>
  <c r="CN82" i="30248"/>
  <c r="CO82" i="30248"/>
  <c r="CP82" i="30248"/>
  <c r="CK83" i="30248"/>
  <c r="CL83" i="30248"/>
  <c r="CM83" i="30248"/>
  <c r="CN83" i="30248"/>
  <c r="CO83" i="30248"/>
  <c r="CP83" i="30248"/>
  <c r="CK84" i="30248"/>
  <c r="CL84" i="30248"/>
  <c r="CM84" i="30248"/>
  <c r="CN84" i="30248"/>
  <c r="CO84" i="30248"/>
  <c r="CP84" i="30248"/>
  <c r="CK85" i="30248"/>
  <c r="CL85" i="30248"/>
  <c r="CM85" i="30248"/>
  <c r="CN85" i="30248"/>
  <c r="CO85" i="30248"/>
  <c r="CP85" i="30248"/>
  <c r="CK86" i="30248"/>
  <c r="CL86" i="30248"/>
  <c r="CM86" i="30248"/>
  <c r="CN86" i="30248"/>
  <c r="CO86" i="30248"/>
  <c r="CP86" i="30248"/>
  <c r="CK87" i="30248"/>
  <c r="CL87" i="30248"/>
  <c r="CM87" i="30248"/>
  <c r="CN87" i="30248"/>
  <c r="CO87" i="30248"/>
  <c r="CP87" i="30248"/>
  <c r="CK88" i="30248"/>
  <c r="CL88" i="30248"/>
  <c r="CM88" i="30248"/>
  <c r="CN88" i="30248"/>
  <c r="CO88" i="30248"/>
  <c r="CP88" i="30248"/>
  <c r="CK89" i="30248"/>
  <c r="CL89" i="30248"/>
  <c r="CM89" i="30248"/>
  <c r="CN89" i="30248"/>
  <c r="CO89" i="30248"/>
  <c r="CP89" i="30248"/>
  <c r="CK90" i="30248"/>
  <c r="CL90" i="30248"/>
  <c r="CM90" i="30248"/>
  <c r="CN90" i="30248"/>
  <c r="CO90" i="30248"/>
  <c r="CP90" i="30248"/>
  <c r="CK91" i="30248"/>
  <c r="CL91" i="30248"/>
  <c r="CM91" i="30248"/>
  <c r="CN91" i="30248"/>
  <c r="CO91" i="30248"/>
  <c r="CP91" i="30248"/>
  <c r="CK92" i="30248"/>
  <c r="CL92" i="30248"/>
  <c r="CM92" i="30248"/>
  <c r="CN92" i="30248"/>
  <c r="CO92" i="30248"/>
  <c r="CP92" i="30248"/>
  <c r="CK93" i="30248"/>
  <c r="CL93" i="30248"/>
  <c r="CM93" i="30248"/>
  <c r="CN93" i="30248"/>
  <c r="CO93" i="30248"/>
  <c r="CP93" i="30248"/>
  <c r="CK94" i="30248"/>
  <c r="CL94" i="30248"/>
  <c r="CM94" i="30248"/>
  <c r="CN94" i="30248"/>
  <c r="CO94" i="30248"/>
  <c r="CP94" i="30248"/>
  <c r="CK95" i="30248"/>
  <c r="CL95" i="30248"/>
  <c r="CM95" i="30248"/>
  <c r="CN95" i="30248"/>
  <c r="CO95" i="30248"/>
  <c r="CP95" i="30248"/>
  <c r="CK96" i="30248"/>
  <c r="CL96" i="30248"/>
  <c r="CM96" i="30248"/>
  <c r="CN96" i="30248"/>
  <c r="CO96" i="30248"/>
  <c r="CP96" i="30248"/>
  <c r="CK97" i="30248"/>
  <c r="CL97" i="30248"/>
  <c r="CM97" i="30248"/>
  <c r="CN97" i="30248"/>
  <c r="CO97" i="30248"/>
  <c r="CP97" i="30248"/>
  <c r="CK98" i="30248"/>
  <c r="CL98" i="30248"/>
  <c r="CM98" i="30248"/>
  <c r="CN98" i="30248"/>
  <c r="CO98" i="30248"/>
  <c r="CP98" i="30248"/>
  <c r="CK99" i="30248"/>
  <c r="CL99" i="30248"/>
  <c r="CM99" i="30248"/>
  <c r="CN99" i="30248"/>
  <c r="CO99" i="30248"/>
  <c r="CP99" i="30248"/>
  <c r="CK100" i="30248"/>
  <c r="CL100" i="30248"/>
  <c r="CM100" i="30248"/>
  <c r="CN100" i="30248"/>
  <c r="CO100" i="30248"/>
  <c r="CP100" i="30248"/>
  <c r="CK101" i="30248"/>
  <c r="CL101" i="30248"/>
  <c r="CM101" i="30248"/>
  <c r="CN101" i="30248"/>
  <c r="CO101" i="30248"/>
  <c r="CP101" i="30248"/>
  <c r="CK102" i="30248"/>
  <c r="CL102" i="30248"/>
  <c r="CM102" i="30248"/>
  <c r="CN102" i="30248"/>
  <c r="CO102" i="30248"/>
  <c r="CP102" i="30248"/>
  <c r="CK103" i="30248"/>
  <c r="CL103" i="30248"/>
  <c r="CM103" i="30248"/>
  <c r="CN103" i="30248"/>
  <c r="CO103" i="30248"/>
  <c r="CP103" i="30248"/>
  <c r="CK104" i="30248"/>
  <c r="CL104" i="30248"/>
  <c r="CM104" i="30248"/>
  <c r="CN104" i="30248"/>
  <c r="CO104" i="30248"/>
  <c r="CP104" i="30248"/>
  <c r="CK105" i="30248"/>
  <c r="CL105" i="30248"/>
  <c r="CM105" i="30248"/>
  <c r="CN105" i="30248"/>
  <c r="CO105" i="30248"/>
  <c r="CP105" i="30248"/>
  <c r="CK106" i="30248"/>
  <c r="CL106" i="30248"/>
  <c r="CM106" i="30248"/>
  <c r="CN106" i="30248"/>
  <c r="CO106" i="30248"/>
  <c r="CP106" i="30248"/>
  <c r="CK107" i="30248"/>
  <c r="CL107" i="30248"/>
  <c r="CM107" i="30248"/>
  <c r="CN107" i="30248"/>
  <c r="CO107" i="30248"/>
  <c r="CP107" i="30248"/>
  <c r="CK108" i="30248"/>
  <c r="CL108" i="30248"/>
  <c r="CM108" i="30248"/>
  <c r="CN108" i="30248"/>
  <c r="CO108" i="30248"/>
  <c r="CP108" i="30248"/>
  <c r="CK109" i="30248"/>
  <c r="CL109" i="30248"/>
  <c r="CM109" i="30248"/>
  <c r="CN109" i="30248"/>
  <c r="CO109" i="30248"/>
  <c r="CP109" i="30248"/>
  <c r="CK110" i="30248"/>
  <c r="CL110" i="30248"/>
  <c r="CM110" i="30248"/>
  <c r="CN110" i="30248"/>
  <c r="CO110" i="30248"/>
  <c r="CP110" i="30248"/>
  <c r="CK111" i="30248"/>
  <c r="CL111" i="30248"/>
  <c r="CM111" i="30248"/>
  <c r="CN111" i="30248"/>
  <c r="CO111" i="30248"/>
  <c r="CP111" i="30248"/>
  <c r="CK112" i="30248"/>
  <c r="CL112" i="30248"/>
  <c r="CM112" i="30248"/>
  <c r="CN112" i="30248"/>
  <c r="CO112" i="30248"/>
  <c r="CP112" i="30248"/>
  <c r="CK113" i="30248"/>
  <c r="CL113" i="30248"/>
  <c r="CM113" i="30248"/>
  <c r="CN113" i="30248"/>
  <c r="CO113" i="30248"/>
  <c r="CP113" i="30248"/>
  <c r="CK114" i="30248"/>
  <c r="CL114" i="30248"/>
  <c r="CM114" i="30248"/>
  <c r="CN114" i="30248"/>
  <c r="CO114" i="30248"/>
  <c r="CP114" i="30248"/>
  <c r="CK115" i="30248"/>
  <c r="CL115" i="30248"/>
  <c r="CM115" i="30248"/>
  <c r="CN115" i="30248"/>
  <c r="CO115" i="30248"/>
  <c r="CP115" i="30248"/>
  <c r="CK116" i="30248"/>
  <c r="CL116" i="30248"/>
  <c r="CM116" i="30248"/>
  <c r="CN116" i="30248"/>
  <c r="CO116" i="30248"/>
  <c r="CP116" i="30248"/>
  <c r="CK117" i="30248"/>
  <c r="CL117" i="30248"/>
  <c r="CM117" i="30248"/>
  <c r="CN117" i="30248"/>
  <c r="CO117" i="30248"/>
  <c r="CP117" i="30248"/>
  <c r="CK118" i="30248"/>
  <c r="CL118" i="30248"/>
  <c r="CM118" i="30248"/>
  <c r="CN118" i="30248"/>
  <c r="CO118" i="30248"/>
  <c r="CP118" i="30248"/>
  <c r="CK119" i="30248"/>
  <c r="CL119" i="30248"/>
  <c r="CM119" i="30248"/>
  <c r="CN119" i="30248"/>
  <c r="CO119" i="30248"/>
  <c r="CP119" i="30248"/>
  <c r="CK120" i="30248"/>
  <c r="CL120" i="30248"/>
  <c r="CM120" i="30248"/>
  <c r="CN120" i="30248"/>
  <c r="CO120" i="30248"/>
  <c r="CP120" i="30248"/>
  <c r="CK121" i="30248"/>
  <c r="CL121" i="30248"/>
  <c r="CM121" i="30248"/>
  <c r="CN121" i="30248"/>
  <c r="CO121" i="30248"/>
  <c r="CP121" i="30248"/>
  <c r="CK122" i="30248"/>
  <c r="CL122" i="30248"/>
  <c r="CM122" i="30248"/>
  <c r="CN122" i="30248"/>
  <c r="CO122" i="30248"/>
  <c r="CP122" i="30248"/>
  <c r="CK123" i="30248"/>
  <c r="CL123" i="30248"/>
  <c r="CM123" i="30248"/>
  <c r="CN123" i="30248"/>
  <c r="CO123" i="30248"/>
  <c r="CP123" i="30248"/>
  <c r="CK124" i="30248"/>
  <c r="CL124" i="30248"/>
  <c r="CM124" i="30248"/>
  <c r="CN124" i="30248"/>
  <c r="CO124" i="30248"/>
  <c r="CP124" i="30248"/>
  <c r="CK125" i="30248"/>
  <c r="CL125" i="30248"/>
  <c r="CM125" i="30248"/>
  <c r="CN125" i="30248"/>
  <c r="CO125" i="30248"/>
  <c r="CP125" i="30248"/>
  <c r="CK126" i="30248"/>
  <c r="CL126" i="30248"/>
  <c r="CM126" i="30248"/>
  <c r="CN126" i="30248"/>
  <c r="CO126" i="30248"/>
  <c r="CP126" i="30248"/>
  <c r="CK127" i="30248"/>
  <c r="CL127" i="30248"/>
  <c r="CM127" i="30248"/>
  <c r="CN127" i="30248"/>
  <c r="CO127" i="30248"/>
  <c r="CP127" i="30248"/>
  <c r="CK128" i="30248"/>
  <c r="CL128" i="30248"/>
  <c r="CM128" i="30248"/>
  <c r="CN128" i="30248"/>
  <c r="CO128" i="30248"/>
  <c r="CP128" i="30248"/>
  <c r="CK129" i="30248"/>
  <c r="CL129" i="30248"/>
  <c r="CM129" i="30248"/>
  <c r="CN129" i="30248"/>
  <c r="CO129" i="30248"/>
  <c r="CP129" i="30248"/>
  <c r="CP36" i="30248"/>
  <c r="CO36" i="30248"/>
  <c r="CN36" i="30248"/>
  <c r="CM36" i="30248"/>
  <c r="CL36" i="30248"/>
  <c r="CK36" i="30248"/>
  <c r="CP35" i="30248"/>
  <c r="CO35" i="30248"/>
  <c r="CN35" i="30248"/>
  <c r="CM35" i="30248"/>
  <c r="CL35" i="30248"/>
  <c r="CK35" i="30248"/>
  <c r="CP34" i="30248"/>
  <c r="CO34" i="30248"/>
  <c r="CN34" i="30248"/>
  <c r="CM34" i="30248"/>
  <c r="CL34" i="30248"/>
  <c r="CK34" i="30248"/>
  <c r="CP33" i="30248"/>
  <c r="CO33" i="30248"/>
  <c r="CN33" i="30248"/>
  <c r="CM33" i="30248"/>
  <c r="CL33" i="30248"/>
  <c r="CK33" i="30248"/>
  <c r="CP32" i="30248"/>
  <c r="CO32" i="30248"/>
  <c r="CN32" i="30248"/>
  <c r="CM32" i="30248"/>
  <c r="CL32" i="30248"/>
  <c r="CK32" i="30248"/>
  <c r="CP31" i="30248"/>
  <c r="CO31" i="30248"/>
  <c r="CN31" i="30248"/>
  <c r="CM31" i="30248"/>
  <c r="CL31" i="30248"/>
  <c r="CK31" i="30248"/>
  <c r="CP30" i="30248"/>
  <c r="CO30" i="30248"/>
  <c r="CN30" i="30248"/>
  <c r="CM30" i="30248"/>
  <c r="CL30" i="30248"/>
  <c r="CK30" i="30248"/>
  <c r="CP29" i="30248"/>
  <c r="CO29" i="30248"/>
  <c r="CN29" i="30248"/>
  <c r="CM29" i="30248"/>
  <c r="CL29" i="30248"/>
  <c r="CK29" i="30248"/>
  <c r="CP28" i="30248"/>
  <c r="CO28" i="30248"/>
  <c r="CN28" i="30248"/>
  <c r="CM28" i="30248"/>
  <c r="CL28" i="30248"/>
  <c r="CK28" i="30248"/>
  <c r="CP27" i="30248"/>
  <c r="CO27" i="30248"/>
  <c r="CN27" i="30248"/>
  <c r="CM27" i="30248"/>
  <c r="CL27" i="30248"/>
  <c r="CK27" i="30248"/>
  <c r="CP26" i="30248"/>
  <c r="CO26" i="30248"/>
  <c r="CN26" i="30248"/>
  <c r="CM26" i="30248"/>
  <c r="CL26" i="30248"/>
  <c r="CK26" i="30248"/>
  <c r="CP25" i="30248"/>
  <c r="CO25" i="30248"/>
  <c r="CN25" i="30248"/>
  <c r="CM25" i="30248"/>
  <c r="CL25" i="30248"/>
  <c r="CK25" i="30248"/>
  <c r="CP24" i="30248"/>
  <c r="CO24" i="30248"/>
  <c r="CN24" i="30248"/>
  <c r="CM24" i="30248"/>
  <c r="CL24" i="30248"/>
  <c r="CK24" i="30248"/>
  <c r="CP23" i="30248"/>
  <c r="CO23" i="30248"/>
  <c r="CN23" i="30248"/>
  <c r="CM23" i="30248"/>
  <c r="CL23" i="30248"/>
  <c r="CK23" i="30248"/>
  <c r="CP22" i="30248"/>
  <c r="CO22" i="30248"/>
  <c r="CN22" i="30248"/>
  <c r="CM22" i="30248"/>
  <c r="CL22" i="30248"/>
  <c r="CK22" i="30248"/>
  <c r="CP21" i="30248"/>
  <c r="CO21" i="30248"/>
  <c r="CN21" i="30248"/>
  <c r="CM21" i="30248"/>
  <c r="CL21" i="30248"/>
  <c r="CK21" i="30248"/>
  <c r="CP20" i="30248"/>
  <c r="CO20" i="30248"/>
  <c r="CN20" i="30248"/>
  <c r="CM20" i="30248"/>
  <c r="CL20" i="30248"/>
  <c r="CK20" i="30248"/>
  <c r="CP19" i="30248"/>
  <c r="CO19" i="30248"/>
  <c r="CN19" i="30248"/>
  <c r="CM19" i="30248"/>
  <c r="CL19" i="30248"/>
  <c r="CK19" i="30248"/>
  <c r="CP18" i="30248"/>
  <c r="CO18" i="30248"/>
  <c r="CN18" i="30248"/>
  <c r="CM18" i="30248"/>
  <c r="CL18" i="30248"/>
  <c r="CK18" i="30248"/>
  <c r="CP17" i="30248"/>
  <c r="CO17" i="30248"/>
  <c r="CN17" i="30248"/>
  <c r="CM17" i="30248"/>
  <c r="CL17" i="30248"/>
  <c r="CK17" i="30248"/>
  <c r="CP16" i="30248"/>
  <c r="CO16" i="30248"/>
  <c r="CN16" i="30248"/>
  <c r="CM16" i="30248"/>
  <c r="CL16" i="30248"/>
  <c r="CK16" i="30248"/>
  <c r="CP15" i="30248"/>
  <c r="CO15" i="30248"/>
  <c r="CN15" i="30248"/>
  <c r="CM15" i="30248"/>
  <c r="CL15" i="30248"/>
  <c r="CK15" i="30248"/>
  <c r="CP14" i="30248"/>
  <c r="CO14" i="30248"/>
  <c r="CN14" i="30248"/>
  <c r="CM14" i="30248"/>
  <c r="CL14" i="30248"/>
  <c r="CK14" i="30248"/>
  <c r="CP13" i="30248"/>
  <c r="CO13" i="30248"/>
  <c r="CN13" i="30248"/>
  <c r="CM13" i="30248"/>
  <c r="CL13" i="30248"/>
  <c r="CK13" i="30248"/>
  <c r="CP12" i="30248"/>
  <c r="CO12" i="30248"/>
  <c r="CN12" i="30248"/>
  <c r="CM12" i="30248"/>
  <c r="CL12" i="30248"/>
  <c r="CK12" i="30248"/>
  <c r="CP11" i="30248"/>
  <c r="CO11" i="30248"/>
  <c r="CN11" i="30248"/>
  <c r="CM11" i="30248"/>
  <c r="CL11" i="30248"/>
  <c r="CK11" i="30248"/>
  <c r="CL10" i="30248"/>
  <c r="CM10" i="30248"/>
  <c r="CN10" i="30248"/>
  <c r="CO10" i="30248"/>
  <c r="CP10" i="30248"/>
  <c r="CK10" i="30248"/>
  <c r="J190" i="30262"/>
  <c r="I190" i="30262"/>
  <c r="C190" i="30262"/>
  <c r="D190" i="30262"/>
  <c r="E190" i="30262"/>
  <c r="F190" i="30262"/>
  <c r="G190" i="30262"/>
  <c r="B190" i="30262"/>
  <c r="BE221" i="30268" l="1"/>
  <c r="BE223" i="30268" s="1"/>
  <c r="AX221" i="30268"/>
  <c r="AX223" i="30268" s="1"/>
  <c r="AQ221" i="30268"/>
  <c r="AQ223" i="30268" s="1"/>
  <c r="AC221" i="30268"/>
  <c r="AC223" i="30268" s="1"/>
  <c r="V221" i="30268"/>
  <c r="V223" i="30268" s="1"/>
  <c r="BL221" i="30268"/>
  <c r="BL224" i="30268" s="1"/>
  <c r="BM224" i="30268" s="1"/>
  <c r="BM225" i="30268" s="1"/>
  <c r="BL221" i="30247"/>
  <c r="AT50" i="30248"/>
  <c r="CK50" i="30248" s="1"/>
  <c r="AU50" i="30248"/>
  <c r="CL50" i="30248" s="1"/>
  <c r="AV50" i="30248"/>
  <c r="CM50" i="30248" s="1"/>
  <c r="AW50" i="30248"/>
  <c r="CN50" i="30248" s="1"/>
  <c r="AX50" i="30248"/>
  <c r="CO50" i="30248" s="1"/>
  <c r="AY50" i="30248"/>
  <c r="AZ50" i="30248"/>
  <c r="CR50" i="30248" s="1"/>
  <c r="BA50" i="30248"/>
  <c r="CT50" i="30248" s="1"/>
  <c r="BB50" i="30248"/>
  <c r="CU50" i="30248" s="1"/>
  <c r="BC50" i="30248"/>
  <c r="CV50" i="30248" s="1"/>
  <c r="BD50" i="30248"/>
  <c r="BE50" i="30248"/>
  <c r="AS50" i="30248"/>
  <c r="D8" i="30248"/>
  <c r="E8" i="30248"/>
  <c r="F8" i="30248"/>
  <c r="G8" i="30248"/>
  <c r="H8" i="30248"/>
  <c r="I8" i="30248"/>
  <c r="J8" i="30248"/>
  <c r="K8" i="30248"/>
  <c r="L8" i="30248"/>
  <c r="M8" i="30248"/>
  <c r="N8" i="30248"/>
  <c r="O8" i="30248"/>
  <c r="P8" i="30248"/>
  <c r="Q8" i="30248"/>
  <c r="R8" i="30248"/>
  <c r="S8" i="30248"/>
  <c r="T8" i="30248"/>
  <c r="U8" i="30248"/>
  <c r="V8" i="30248"/>
  <c r="W8" i="30248"/>
  <c r="X8" i="30248"/>
  <c r="Y8" i="30248"/>
  <c r="Z8" i="30248"/>
  <c r="AA8" i="30248"/>
  <c r="AB8" i="30248"/>
  <c r="AC8" i="30248"/>
  <c r="AD8" i="30248"/>
  <c r="AE8" i="30248"/>
  <c r="AF8" i="30248"/>
  <c r="AG8" i="30248"/>
  <c r="CL8" i="30248" s="1"/>
  <c r="AH8" i="30248"/>
  <c r="CM8" i="30248" s="1"/>
  <c r="AI8" i="30248"/>
  <c r="CN8" i="30248" s="1"/>
  <c r="AJ8" i="30248"/>
  <c r="AK8" i="30248"/>
  <c r="AL8" i="30248"/>
  <c r="CR8" i="30248" s="1"/>
  <c r="AM8" i="30248"/>
  <c r="AN8" i="30248"/>
  <c r="AO8" i="30248"/>
  <c r="CV8" i="30248" s="1"/>
  <c r="AP8" i="30248"/>
  <c r="AQ8" i="30248"/>
  <c r="AR8" i="30248"/>
  <c r="AS8" i="30248"/>
  <c r="AT8" i="30248"/>
  <c r="AU8" i="30248"/>
  <c r="AV8" i="30248"/>
  <c r="AW8" i="30248"/>
  <c r="AX8" i="30248"/>
  <c r="AY8" i="30248"/>
  <c r="AZ8" i="30248"/>
  <c r="BA8" i="30248"/>
  <c r="BB8" i="30248"/>
  <c r="BC8" i="30248"/>
  <c r="BD8" i="30248"/>
  <c r="BE8" i="30248"/>
  <c r="BF8" i="30248"/>
  <c r="BG8" i="30248"/>
  <c r="BH8" i="30248"/>
  <c r="BI8" i="30248"/>
  <c r="BJ8" i="30248"/>
  <c r="BK8" i="30248"/>
  <c r="BL8" i="30248"/>
  <c r="BM8" i="30248"/>
  <c r="BN8" i="30248"/>
  <c r="BO8" i="30248"/>
  <c r="BP8" i="30248"/>
  <c r="BQ8" i="30248"/>
  <c r="BR8" i="30248"/>
  <c r="BS8" i="30248"/>
  <c r="BT8" i="30248"/>
  <c r="BU8" i="30248"/>
  <c r="BV8" i="30248"/>
  <c r="BW8" i="30248"/>
  <c r="BX8" i="30248"/>
  <c r="BY8" i="30248"/>
  <c r="BZ8" i="30248"/>
  <c r="CA8" i="30248"/>
  <c r="CB8" i="30248"/>
  <c r="CC8" i="30248"/>
  <c r="CD8" i="30248"/>
  <c r="CE8" i="30248"/>
  <c r="CF8" i="30248"/>
  <c r="CG8" i="30248"/>
  <c r="CH8" i="30248"/>
  <c r="CI8" i="30248"/>
  <c r="CJ8" i="30248"/>
  <c r="CW8" i="30248"/>
  <c r="CX8" i="30248"/>
  <c r="CY8" i="30248"/>
  <c r="CZ8" i="30248"/>
  <c r="DA8" i="30248"/>
  <c r="DD8" i="30248"/>
  <c r="DE8" i="30248"/>
  <c r="DF8" i="30248"/>
  <c r="DG8" i="30248"/>
  <c r="DH8" i="30248"/>
  <c r="DI8" i="30248"/>
  <c r="DJ8" i="30248"/>
  <c r="DK8" i="30248"/>
  <c r="DN8" i="30248"/>
  <c r="DO8" i="30248"/>
  <c r="DQ8" i="30248"/>
  <c r="DR8" i="30248"/>
  <c r="DS8" i="30248"/>
  <c r="DT8" i="30248"/>
  <c r="DU8" i="30248"/>
  <c r="DV8" i="30248"/>
  <c r="DW8" i="30248"/>
  <c r="DX8" i="30248"/>
  <c r="DY8" i="30248"/>
  <c r="DZ8" i="30248"/>
  <c r="EA8" i="30248"/>
  <c r="EB8" i="30248"/>
  <c r="EC8" i="30248"/>
  <c r="ED8" i="30248"/>
  <c r="EE8" i="30248"/>
  <c r="EF8" i="30248"/>
  <c r="EG8" i="30248"/>
  <c r="EH8" i="30248"/>
  <c r="EI8" i="30248"/>
  <c r="EJ8" i="30248"/>
  <c r="EK8" i="30248"/>
  <c r="EL8" i="30248"/>
  <c r="EM8" i="30248"/>
  <c r="EN8" i="30248"/>
  <c r="EO8" i="30248"/>
  <c r="EP8" i="30248"/>
  <c r="EQ8" i="30248"/>
  <c r="ER8" i="30248"/>
  <c r="ES8" i="30248"/>
  <c r="ET8" i="30248"/>
  <c r="EU8" i="30248"/>
  <c r="D9" i="30248"/>
  <c r="E9" i="30248"/>
  <c r="F9" i="30248"/>
  <c r="G9" i="30248"/>
  <c r="H9" i="30248"/>
  <c r="I9" i="30248"/>
  <c r="J9" i="30248"/>
  <c r="K9" i="30248"/>
  <c r="L9" i="30248"/>
  <c r="M9" i="30248"/>
  <c r="N9" i="30248"/>
  <c r="O9" i="30248"/>
  <c r="P9" i="30248"/>
  <c r="Q9" i="30248"/>
  <c r="R9" i="30248"/>
  <c r="S9" i="30248"/>
  <c r="T9" i="30248"/>
  <c r="U9" i="30248"/>
  <c r="V9" i="30248"/>
  <c r="W9" i="30248"/>
  <c r="X9" i="30248"/>
  <c r="Y9" i="30248"/>
  <c r="Z9" i="30248"/>
  <c r="AA9" i="30248"/>
  <c r="AB9" i="30248"/>
  <c r="AC9" i="30248"/>
  <c r="AD9" i="30248"/>
  <c r="AE9" i="30248"/>
  <c r="AF9" i="30248"/>
  <c r="AG9" i="30248"/>
  <c r="AH9" i="30248"/>
  <c r="CM9" i="30248" s="1"/>
  <c r="AI9" i="30248"/>
  <c r="AJ9" i="30248"/>
  <c r="AK9" i="30248"/>
  <c r="AL9" i="30248"/>
  <c r="CR9" i="30248" s="1"/>
  <c r="CS9" i="30248" s="1"/>
  <c r="AM9" i="30248"/>
  <c r="CT9" i="30248" s="1"/>
  <c r="AN9" i="30248"/>
  <c r="AO9" i="30248"/>
  <c r="AP9" i="30248"/>
  <c r="AQ9" i="30248"/>
  <c r="AR9" i="30248"/>
  <c r="AS9" i="30248"/>
  <c r="AT9" i="30248"/>
  <c r="AU9" i="30248"/>
  <c r="AV9" i="30248"/>
  <c r="AW9" i="30248"/>
  <c r="AX9" i="30248"/>
  <c r="AY9" i="30248"/>
  <c r="AZ9" i="30248"/>
  <c r="BA9" i="30248"/>
  <c r="BB9" i="30248"/>
  <c r="BC9" i="30248"/>
  <c r="BD9" i="30248"/>
  <c r="BE9" i="30248"/>
  <c r="BF9" i="30248"/>
  <c r="BG9" i="30248"/>
  <c r="BH9" i="30248"/>
  <c r="BI9" i="30248"/>
  <c r="BJ9" i="30248"/>
  <c r="BK9" i="30248"/>
  <c r="BL9" i="30248"/>
  <c r="BM9" i="30248"/>
  <c r="BN9" i="30248"/>
  <c r="BO9" i="30248"/>
  <c r="BP9" i="30248"/>
  <c r="BQ9" i="30248"/>
  <c r="BR9" i="30248"/>
  <c r="BS9" i="30248"/>
  <c r="BT9" i="30248"/>
  <c r="BU9" i="30248"/>
  <c r="BV9" i="30248"/>
  <c r="BW9" i="30248"/>
  <c r="BX9" i="30248"/>
  <c r="BY9" i="30248"/>
  <c r="BZ9" i="30248"/>
  <c r="CA9" i="30248"/>
  <c r="CB9" i="30248"/>
  <c r="CC9" i="30248"/>
  <c r="CD9" i="30248"/>
  <c r="CE9" i="30248"/>
  <c r="CF9" i="30248"/>
  <c r="CG9" i="30248"/>
  <c r="CH9" i="30248"/>
  <c r="CI9" i="30248"/>
  <c r="CJ9" i="30248"/>
  <c r="CW9" i="30248"/>
  <c r="CX9" i="30248"/>
  <c r="CY9" i="30248"/>
  <c r="CZ9" i="30248"/>
  <c r="DA9" i="30248"/>
  <c r="DC9" i="30248"/>
  <c r="DD9" i="30248"/>
  <c r="DE9" i="30248"/>
  <c r="DF9" i="30248"/>
  <c r="DG9" i="30248"/>
  <c r="DH9" i="30248"/>
  <c r="DI9" i="30248"/>
  <c r="DJ9" i="30248"/>
  <c r="DK9" i="30248"/>
  <c r="DN9" i="30248"/>
  <c r="DO9" i="30248"/>
  <c r="DP9" i="30248"/>
  <c r="DQ9" i="30248"/>
  <c r="DR9" i="30248"/>
  <c r="DS9" i="30248"/>
  <c r="DT9" i="30248"/>
  <c r="DU9" i="30248"/>
  <c r="DV9" i="30248"/>
  <c r="DW9" i="30248"/>
  <c r="DX9" i="30248"/>
  <c r="DY9" i="30248"/>
  <c r="DZ9" i="30248"/>
  <c r="EA9" i="30248"/>
  <c r="EB9" i="30248"/>
  <c r="EC9" i="30248"/>
  <c r="ED9" i="30248"/>
  <c r="EE9" i="30248"/>
  <c r="EF9" i="30248"/>
  <c r="EG9" i="30248"/>
  <c r="EH9" i="30248"/>
  <c r="EI9" i="30248"/>
  <c r="EJ9" i="30248"/>
  <c r="EK9" i="30248"/>
  <c r="EL9" i="30248"/>
  <c r="EM9" i="30248"/>
  <c r="EN9" i="30248"/>
  <c r="EO9" i="30248"/>
  <c r="EP9" i="30248"/>
  <c r="EQ9" i="30248"/>
  <c r="ER9" i="30248"/>
  <c r="ES9" i="30248"/>
  <c r="ET9" i="30248"/>
  <c r="EU9" i="30248"/>
  <c r="C9" i="30248"/>
  <c r="C8" i="30248"/>
  <c r="DP145" i="30248"/>
  <c r="DG145" i="30248"/>
  <c r="DB145" i="30248"/>
  <c r="DG163" i="30248"/>
  <c r="DB163" i="30248"/>
  <c r="DP129" i="30248"/>
  <c r="DG129" i="30248"/>
  <c r="DE129" i="30248"/>
  <c r="DD129" i="30248"/>
  <c r="DB129" i="30248"/>
  <c r="DP128" i="30248"/>
  <c r="DG128" i="30248"/>
  <c r="DE128" i="30248"/>
  <c r="DD128" i="30248"/>
  <c r="DB128" i="30248"/>
  <c r="DP127" i="30248"/>
  <c r="DG127" i="30248"/>
  <c r="DB127" i="30248"/>
  <c r="DP126" i="30248"/>
  <c r="DG126" i="30248"/>
  <c r="DB126" i="30248"/>
  <c r="DP125" i="30248"/>
  <c r="DG125" i="30248"/>
  <c r="DB125" i="30248"/>
  <c r="DP124" i="30248"/>
  <c r="DG124" i="30248"/>
  <c r="DB124" i="30248"/>
  <c r="DP121" i="30248"/>
  <c r="DG121" i="30248"/>
  <c r="DB121" i="30248"/>
  <c r="DP117" i="30248"/>
  <c r="DG117" i="30248"/>
  <c r="DB117" i="30248"/>
  <c r="DP115" i="30248"/>
  <c r="DG115" i="30248"/>
  <c r="DB115" i="30248"/>
  <c r="DP114" i="30248"/>
  <c r="DG114" i="30248"/>
  <c r="DB114" i="30248"/>
  <c r="DP108" i="30248"/>
  <c r="DG108" i="30248"/>
  <c r="DB108" i="30248"/>
  <c r="DP103" i="30248"/>
  <c r="DG103" i="30248"/>
  <c r="DB103" i="30248"/>
  <c r="DP99" i="30248"/>
  <c r="DG99" i="30248"/>
  <c r="DB99" i="30248"/>
  <c r="DP100" i="30248"/>
  <c r="DG100" i="30248"/>
  <c r="DB100" i="30248"/>
  <c r="DP57" i="30248"/>
  <c r="DM57" i="30248"/>
  <c r="DG57" i="30248"/>
  <c r="DB57" i="30248"/>
  <c r="DP84" i="30248"/>
  <c r="DM84" i="30248"/>
  <c r="DH84" i="30248"/>
  <c r="DG84" i="30248"/>
  <c r="DB84" i="30248"/>
  <c r="DP48" i="30248"/>
  <c r="DM48" i="30248"/>
  <c r="DG48" i="30248"/>
  <c r="DB48" i="30248"/>
  <c r="DP47" i="30248"/>
  <c r="DM47" i="30248"/>
  <c r="DG47" i="30248"/>
  <c r="DB47" i="30248"/>
  <c r="DP50" i="30248"/>
  <c r="DM50" i="30248"/>
  <c r="DG50" i="30248"/>
  <c r="DB50" i="30248"/>
  <c r="DP49" i="30248"/>
  <c r="DM49" i="30248"/>
  <c r="DG49" i="30248"/>
  <c r="DB49" i="30248"/>
  <c r="DP40" i="30248"/>
  <c r="DM40" i="30248"/>
  <c r="DG40" i="30248"/>
  <c r="DB40" i="30248"/>
  <c r="DP15" i="30248"/>
  <c r="DM15" i="30248"/>
  <c r="DG15" i="30248"/>
  <c r="DB15" i="30248"/>
  <c r="DP16" i="30248"/>
  <c r="DM16" i="30248"/>
  <c r="DG16" i="30248"/>
  <c r="DB16" i="30248"/>
  <c r="DP63" i="30248"/>
  <c r="DM63" i="30248"/>
  <c r="DG63" i="30248"/>
  <c r="DB63" i="30248"/>
  <c r="DP45" i="30248"/>
  <c r="DM45" i="30248"/>
  <c r="DG45" i="30248"/>
  <c r="DB45" i="30248"/>
  <c r="DP71" i="30248"/>
  <c r="DM71" i="30248"/>
  <c r="DG71" i="30248"/>
  <c r="DB71" i="30248"/>
  <c r="DP60" i="30248"/>
  <c r="DM60" i="30248"/>
  <c r="DG60" i="30248"/>
  <c r="DB60" i="30248"/>
  <c r="DP19" i="30248"/>
  <c r="DM19" i="30248"/>
  <c r="DG19" i="30248"/>
  <c r="DB19" i="30248"/>
  <c r="DP10" i="30248"/>
  <c r="DM10" i="30248"/>
  <c r="DG10" i="30248"/>
  <c r="DB10" i="30248"/>
  <c r="DP94" i="30248"/>
  <c r="DM94" i="30248"/>
  <c r="DL94" i="30248"/>
  <c r="DG94" i="30248"/>
  <c r="DB94" i="30248"/>
  <c r="DP93" i="30248"/>
  <c r="DM93" i="30248"/>
  <c r="DG93" i="30248"/>
  <c r="DB93" i="30248"/>
  <c r="DP36" i="30248"/>
  <c r="DM36" i="30248"/>
  <c r="DG36" i="30248"/>
  <c r="DB36" i="30248"/>
  <c r="DP31" i="30248"/>
  <c r="DM31" i="30248"/>
  <c r="DH31" i="30248"/>
  <c r="DG31" i="30248"/>
  <c r="DB31" i="30248"/>
  <c r="DP28" i="30248"/>
  <c r="DM28" i="30248"/>
  <c r="DL28" i="30248"/>
  <c r="DH28" i="30248"/>
  <c r="DG28" i="30248"/>
  <c r="DE28" i="30248"/>
  <c r="DD28" i="30248"/>
  <c r="DB28" i="30248"/>
  <c r="DP11" i="30248"/>
  <c r="DM11" i="30248"/>
  <c r="DG11" i="30248"/>
  <c r="DB11" i="30248"/>
  <c r="DP83" i="30248"/>
  <c r="DM83" i="30248"/>
  <c r="DH83" i="30248"/>
  <c r="DG83" i="30248"/>
  <c r="DB83" i="30248"/>
  <c r="DP25" i="30248"/>
  <c r="DM25" i="30248"/>
  <c r="DH25" i="30248"/>
  <c r="DG25" i="30248"/>
  <c r="DB25" i="30248"/>
  <c r="DP91" i="30248"/>
  <c r="DM91" i="30248"/>
  <c r="DL91" i="30248"/>
  <c r="DG91" i="30248"/>
  <c r="DB91" i="30248"/>
  <c r="DP70" i="30248"/>
  <c r="DM70" i="30248"/>
  <c r="DM9" i="30248" s="1"/>
  <c r="DL70" i="30248"/>
  <c r="DL9" i="30248" s="1"/>
  <c r="DG70" i="30248"/>
  <c r="DB70" i="30248"/>
  <c r="DB9" i="30248" s="1"/>
  <c r="DP24" i="30248"/>
  <c r="DP8" i="30248" s="1"/>
  <c r="DM24" i="30248"/>
  <c r="DM8" i="30248" s="1"/>
  <c r="DL24" i="30248"/>
  <c r="DL8" i="30248" s="1"/>
  <c r="DG24" i="30248"/>
  <c r="DB24" i="30248"/>
  <c r="DB8" i="30248" s="1"/>
  <c r="DP12" i="30248"/>
  <c r="DM12" i="30248"/>
  <c r="DL12" i="30248"/>
  <c r="DG12" i="30248"/>
  <c r="DC12" i="30248"/>
  <c r="DB12" i="30248" s="1"/>
  <c r="EU136" i="30248"/>
  <c r="DU136" i="30248"/>
  <c r="DB136" i="30248"/>
  <c r="EU162" i="30248"/>
  <c r="DU162" i="30248"/>
  <c r="DB162" i="30248"/>
  <c r="EU161" i="30248"/>
  <c r="DU161" i="30248"/>
  <c r="DB161" i="30248"/>
  <c r="EU166" i="30248"/>
  <c r="DB166" i="30248"/>
  <c r="EU165" i="30248"/>
  <c r="DB165" i="30248"/>
  <c r="EU164" i="30248"/>
  <c r="BL223" i="30268" l="1"/>
  <c r="BL223" i="30247"/>
  <c r="BL224" i="30247"/>
  <c r="BM224" i="30247" s="1"/>
  <c r="BM225" i="30247" s="1"/>
  <c r="BM226" i="30247" s="1"/>
  <c r="CS8" i="30248"/>
  <c r="CV9" i="30248"/>
  <c r="CL9" i="30248"/>
  <c r="CP8" i="30248"/>
  <c r="CQ8" i="30248"/>
  <c r="CS50" i="30248"/>
  <c r="CU9" i="30248"/>
  <c r="CK9" i="30248"/>
  <c r="CO8" i="30248"/>
  <c r="CP50" i="30248"/>
  <c r="CQ50" i="30248"/>
  <c r="CO9" i="30248"/>
  <c r="CU8" i="30248"/>
  <c r="CK8" i="30248"/>
  <c r="CP9" i="30248"/>
  <c r="CQ9" i="30248"/>
  <c r="CN9" i="30248"/>
  <c r="CT8" i="30248"/>
  <c r="DC8" i="30248"/>
  <c r="F219" i="30270" l="1"/>
  <c r="F220" i="30270" s="1"/>
  <c r="F222" i="30270" s="1"/>
  <c r="G219" i="30268"/>
  <c r="G220" i="30268" s="1"/>
  <c r="G222" i="30268" s="1"/>
  <c r="F219" i="30268"/>
  <c r="F220" i="30268" s="1"/>
  <c r="F222" i="30268" s="1"/>
  <c r="E219" i="30270"/>
  <c r="E220" i="30270" s="1"/>
  <c r="E222" i="30270" s="1"/>
  <c r="D219" i="30268"/>
  <c r="D220" i="30268" s="1"/>
  <c r="D222" i="30268" s="1"/>
  <c r="B219" i="30268"/>
  <c r="B220" i="30268" s="1"/>
  <c r="B222" i="30268" s="1"/>
  <c r="C219" i="30268"/>
  <c r="C220" i="30268" s="1"/>
  <c r="C222" i="30268" s="1"/>
  <c r="C219" i="30270"/>
  <c r="C220" i="30270" s="1"/>
  <c r="C222" i="30270" s="1"/>
  <c r="E219" i="30268"/>
  <c r="E220" i="30268" s="1"/>
  <c r="E222" i="30268" s="1"/>
  <c r="D219" i="30270"/>
  <c r="D220" i="30270" s="1"/>
  <c r="D222" i="30270" s="1"/>
  <c r="G219" i="30270"/>
  <c r="G220" i="30270" s="1"/>
  <c r="G222" i="30270" s="1"/>
  <c r="B219" i="30270"/>
  <c r="B220" i="30270" s="1"/>
  <c r="B222" i="30270" s="1"/>
  <c r="AV219" i="30268"/>
  <c r="AV220" i="30268" s="1"/>
  <c r="AA219" i="30268"/>
  <c r="AA220" i="30268" s="1"/>
  <c r="Q219" i="30270"/>
  <c r="Q220" i="30270" s="1"/>
  <c r="Q222" i="30270" s="1"/>
  <c r="T219" i="30270"/>
  <c r="T220" i="30270" s="1"/>
  <c r="T222" i="30270" s="1"/>
  <c r="AY219" i="30270"/>
  <c r="AY220" i="30270" s="1"/>
  <c r="AY222" i="30270" s="1"/>
  <c r="M219" i="30270"/>
  <c r="M220" i="30270" s="1"/>
  <c r="M222" i="30270" s="1"/>
  <c r="AV219" i="30270"/>
  <c r="AV220" i="30270" s="1"/>
  <c r="AV222" i="30270" s="1"/>
  <c r="BJ219" i="30270"/>
  <c r="BJ220" i="30270" s="1"/>
  <c r="BJ222" i="30270" s="1"/>
  <c r="U219" i="30270"/>
  <c r="U220" i="30270" s="1"/>
  <c r="U222" i="30270" s="1"/>
  <c r="BA219" i="30268"/>
  <c r="BA220" i="30268" s="1"/>
  <c r="BC219" i="30268"/>
  <c r="BC220" i="30268" s="1"/>
  <c r="S219" i="30270"/>
  <c r="S220" i="30270" s="1"/>
  <c r="S222" i="30270" s="1"/>
  <c r="AI219" i="30270"/>
  <c r="AI220" i="30270" s="1"/>
  <c r="AI222" i="30270" s="1"/>
  <c r="AD219" i="30268"/>
  <c r="AD220" i="30268" s="1"/>
  <c r="Y219" i="30270"/>
  <c r="Y220" i="30270" s="1"/>
  <c r="Y222" i="30270" s="1"/>
  <c r="AF219" i="30268"/>
  <c r="AF220" i="30268" s="1"/>
  <c r="BC219" i="30270"/>
  <c r="BC220" i="30270" s="1"/>
  <c r="BC222" i="30270" s="1"/>
  <c r="AO219" i="30268"/>
  <c r="AO220" i="30268" s="1"/>
  <c r="AE219" i="30270"/>
  <c r="AE220" i="30270" s="1"/>
  <c r="AE222" i="30270" s="1"/>
  <c r="AW219" i="30270"/>
  <c r="AW220" i="30270" s="1"/>
  <c r="AW222" i="30270" s="1"/>
  <c r="BG219" i="30270"/>
  <c r="BG220" i="30270" s="1"/>
  <c r="BG222" i="30270" s="1"/>
  <c r="AT219" i="30268"/>
  <c r="AT220" i="30268" s="1"/>
  <c r="AO219" i="30270"/>
  <c r="AO220" i="30270" s="1"/>
  <c r="AO222" i="30270" s="1"/>
  <c r="BD219" i="30270"/>
  <c r="BD220" i="30270" s="1"/>
  <c r="BD222" i="30270" s="1"/>
  <c r="R219" i="30268"/>
  <c r="R220" i="30268" s="1"/>
  <c r="AR219" i="30268"/>
  <c r="AR220" i="30268" s="1"/>
  <c r="L219" i="30270"/>
  <c r="L220" i="30270" s="1"/>
  <c r="L222" i="30270" s="1"/>
  <c r="X219" i="30270"/>
  <c r="X220" i="30270" s="1"/>
  <c r="X222" i="30270" s="1"/>
  <c r="M219" i="30268"/>
  <c r="M220" i="30268" s="1"/>
  <c r="AM219" i="30270"/>
  <c r="AM220" i="30270" s="1"/>
  <c r="AM222" i="30270" s="1"/>
  <c r="T219" i="30268"/>
  <c r="T220" i="30268" s="1"/>
  <c r="K219" i="30268"/>
  <c r="K220" i="30268" s="1"/>
  <c r="K219" i="30270"/>
  <c r="K220" i="30270" s="1"/>
  <c r="K222" i="30270" s="1"/>
  <c r="AL219" i="30270"/>
  <c r="AL220" i="30270" s="1"/>
  <c r="AL222" i="30270" s="1"/>
  <c r="AF219" i="30270"/>
  <c r="AF220" i="30270" s="1"/>
  <c r="AF222" i="30270" s="1"/>
  <c r="N219" i="30268"/>
  <c r="N220" i="30268" s="1"/>
  <c r="BH219" i="30270"/>
  <c r="BH220" i="30270" s="1"/>
  <c r="BH222" i="30270" s="1"/>
  <c r="Y219" i="30268"/>
  <c r="Y220" i="30268" s="1"/>
  <c r="AR219" i="30270"/>
  <c r="AR220" i="30270" s="1"/>
  <c r="AR222" i="30270" s="1"/>
  <c r="AG219" i="30268"/>
  <c r="AG220" i="30268" s="1"/>
  <c r="AM219" i="30268"/>
  <c r="AM220" i="30268" s="1"/>
  <c r="BD219" i="30268"/>
  <c r="BD220" i="30268" s="1"/>
  <c r="R219" i="30270"/>
  <c r="R220" i="30270" s="1"/>
  <c r="R222" i="30270" s="1"/>
  <c r="AL219" i="30268"/>
  <c r="AL220" i="30268" s="1"/>
  <c r="P219" i="30270"/>
  <c r="P220" i="30270" s="1"/>
  <c r="P222" i="30270" s="1"/>
  <c r="L219" i="30268"/>
  <c r="L220" i="30268" s="1"/>
  <c r="Z219" i="30268"/>
  <c r="Z220" i="30268" s="1"/>
  <c r="Q219" i="30268"/>
  <c r="Q220" i="30268" s="1"/>
  <c r="AI219" i="30268"/>
  <c r="AI220" i="30268" s="1"/>
  <c r="AT219" i="30270"/>
  <c r="AT220" i="30270" s="1"/>
  <c r="AT222" i="30270" s="1"/>
  <c r="BJ219" i="30268"/>
  <c r="BJ220" i="30268" s="1"/>
  <c r="Z219" i="30270"/>
  <c r="Z220" i="30270" s="1"/>
  <c r="Z222" i="30270" s="1"/>
  <c r="BF219" i="30270"/>
  <c r="BF220" i="30270" s="1"/>
  <c r="BF222" i="30270" s="1"/>
  <c r="AZ219" i="30270"/>
  <c r="AZ220" i="30270" s="1"/>
  <c r="AZ222" i="30270" s="1"/>
  <c r="I219" i="30270"/>
  <c r="I220" i="30270" s="1"/>
  <c r="I222" i="30270" s="1"/>
  <c r="S219" i="30268"/>
  <c r="S220" i="30268" s="1"/>
  <c r="BI219" i="30270"/>
  <c r="BI220" i="30270" s="1"/>
  <c r="BI222" i="30270" s="1"/>
  <c r="AS219" i="30268"/>
  <c r="AS220" i="30268" s="1"/>
  <c r="J219" i="30270"/>
  <c r="J220" i="30270" s="1"/>
  <c r="J222" i="30270" s="1"/>
  <c r="AH219" i="30268"/>
  <c r="AH220" i="30268" s="1"/>
  <c r="AS219" i="30270"/>
  <c r="AS220" i="30270" s="1"/>
  <c r="AS222" i="30270" s="1"/>
  <c r="AU219" i="30270"/>
  <c r="AU220" i="30270" s="1"/>
  <c r="AU222" i="30270" s="1"/>
  <c r="AN219" i="30270"/>
  <c r="AN220" i="30270" s="1"/>
  <c r="AN222" i="30270" s="1"/>
  <c r="AU219" i="30268"/>
  <c r="AU220" i="30268" s="1"/>
  <c r="AW219" i="30268"/>
  <c r="AW220" i="30268" s="1"/>
  <c r="W219" i="30270"/>
  <c r="W220" i="30270" s="1"/>
  <c r="W222" i="30270" s="1"/>
  <c r="AA219" i="30270"/>
  <c r="AA220" i="30270" s="1"/>
  <c r="AA222" i="30270" s="1"/>
  <c r="X219" i="30268"/>
  <c r="X220" i="30268" s="1"/>
  <c r="BA219" i="30270"/>
  <c r="BA220" i="30270" s="1"/>
  <c r="BA222" i="30270" s="1"/>
  <c r="AH219" i="30270"/>
  <c r="AH220" i="30270" s="1"/>
  <c r="AH222" i="30270" s="1"/>
  <c r="BK219" i="30268"/>
  <c r="BK220" i="30268" s="1"/>
  <c r="W219" i="30268"/>
  <c r="W220" i="30268" s="1"/>
  <c r="AK219" i="30270"/>
  <c r="AK220" i="30270" s="1"/>
  <c r="AK222" i="30270" s="1"/>
  <c r="AG219" i="30270"/>
  <c r="AG220" i="30270" s="1"/>
  <c r="AG222" i="30270" s="1"/>
  <c r="AD219" i="30270"/>
  <c r="AD220" i="30270" s="1"/>
  <c r="AD222" i="30270" s="1"/>
  <c r="BB219" i="30270"/>
  <c r="BB220" i="30270" s="1"/>
  <c r="BB222" i="30270" s="1"/>
  <c r="AY219" i="30268"/>
  <c r="AY220" i="30268" s="1"/>
  <c r="BB219" i="30268"/>
  <c r="BB220" i="30268" s="1"/>
  <c r="BK219" i="30270"/>
  <c r="BK220" i="30270" s="1"/>
  <c r="BK222" i="30270" s="1"/>
  <c r="AB219" i="30270"/>
  <c r="AB220" i="30270" s="1"/>
  <c r="AB222" i="30270" s="1"/>
  <c r="AP219" i="30270"/>
  <c r="AP220" i="30270" s="1"/>
  <c r="AP222" i="30270" s="1"/>
  <c r="N219" i="30270"/>
  <c r="N220" i="30270" s="1"/>
  <c r="N222" i="30270" s="1"/>
  <c r="AK219" i="30268"/>
  <c r="AK220" i="30268" s="1"/>
  <c r="AE219" i="30268"/>
  <c r="AE220" i="30268" s="1"/>
  <c r="AB219" i="30268"/>
  <c r="AB220" i="30268" s="1"/>
  <c r="J219" i="30268"/>
  <c r="J220" i="30268" s="1"/>
  <c r="BF219" i="30268"/>
  <c r="BF220" i="30268" s="1"/>
  <c r="AP219" i="30268"/>
  <c r="AP220" i="30268" s="1"/>
  <c r="AZ219" i="30268"/>
  <c r="AZ220" i="30268" s="1"/>
  <c r="BI219" i="30268"/>
  <c r="BI220" i="30268" s="1"/>
  <c r="U219" i="30268"/>
  <c r="U220" i="30268" s="1"/>
  <c r="AN219" i="30268"/>
  <c r="AN220" i="30268" s="1"/>
  <c r="P219" i="30268"/>
  <c r="P220" i="30268" s="1"/>
  <c r="BH219" i="30268"/>
  <c r="BH220" i="30268" s="1"/>
  <c r="BG219" i="30268"/>
  <c r="BG220" i="30268" s="1"/>
  <c r="Y219" i="30267"/>
  <c r="Y220" i="30267" s="1"/>
  <c r="B219" i="30267"/>
  <c r="B220" i="30267" s="1"/>
  <c r="B222" i="30267" s="1"/>
  <c r="E219" i="30267"/>
  <c r="E220" i="30267" s="1"/>
  <c r="E222" i="30267" s="1"/>
  <c r="AA219" i="30267"/>
  <c r="AA220" i="30267" s="1"/>
  <c r="AO219" i="30267"/>
  <c r="AO220" i="30267" s="1"/>
  <c r="N219" i="30267"/>
  <c r="N220" i="30267" s="1"/>
  <c r="AS219" i="30267"/>
  <c r="AS220" i="30267" s="1"/>
  <c r="U219" i="30267"/>
  <c r="U220" i="30267" s="1"/>
  <c r="AP219" i="30267"/>
  <c r="AP220" i="30267" s="1"/>
  <c r="BJ219" i="30267"/>
  <c r="BJ220" i="30267" s="1"/>
  <c r="AF219" i="30267"/>
  <c r="AF220" i="30267" s="1"/>
  <c r="AZ219" i="30267"/>
  <c r="AZ220" i="30267" s="1"/>
  <c r="Q219" i="30267"/>
  <c r="Q220" i="30267" s="1"/>
  <c r="BH219" i="30267"/>
  <c r="BH220" i="30267" s="1"/>
  <c r="AH219" i="30267"/>
  <c r="AH220" i="30267" s="1"/>
  <c r="AR219" i="30267"/>
  <c r="AR220" i="30267" s="1"/>
  <c r="K219" i="30267"/>
  <c r="K220" i="30267" s="1"/>
  <c r="BG219" i="30267"/>
  <c r="BG220" i="30267" s="1"/>
  <c r="AT219" i="30267"/>
  <c r="AT220" i="30267" s="1"/>
  <c r="AE219" i="30267"/>
  <c r="AE220" i="30267" s="1"/>
  <c r="X219" i="30267"/>
  <c r="X220" i="30267" s="1"/>
  <c r="AB219" i="30267"/>
  <c r="AB220" i="30267" s="1"/>
  <c r="AG219" i="30267"/>
  <c r="AG220" i="30267" s="1"/>
  <c r="AV219" i="30267"/>
  <c r="AV220" i="30267" s="1"/>
  <c r="BK219" i="30267"/>
  <c r="BK220" i="30267" s="1"/>
  <c r="W219" i="30267"/>
  <c r="W220" i="30267" s="1"/>
  <c r="AM219" i="30267"/>
  <c r="AM220" i="30267" s="1"/>
  <c r="AK219" i="30267"/>
  <c r="AK220" i="30267" s="1"/>
  <c r="Z219" i="30267"/>
  <c r="Z220" i="30267" s="1"/>
  <c r="R219" i="30267"/>
  <c r="R220" i="30267" s="1"/>
  <c r="AL219" i="30267"/>
  <c r="AL220" i="30267" s="1"/>
  <c r="S219" i="30267"/>
  <c r="S220" i="30267" s="1"/>
  <c r="L219" i="30267"/>
  <c r="L220" i="30267" s="1"/>
  <c r="I219" i="30267"/>
  <c r="I220" i="30267" s="1"/>
  <c r="AU219" i="30267"/>
  <c r="AU220" i="30267" s="1"/>
  <c r="C219" i="30267"/>
  <c r="C220" i="30267" s="1"/>
  <c r="C222" i="30267" s="1"/>
  <c r="J219" i="30267"/>
  <c r="J220" i="30267" s="1"/>
  <c r="D219" i="30267"/>
  <c r="D220" i="30267" s="1"/>
  <c r="D222" i="30267" s="1"/>
  <c r="BF219" i="30267"/>
  <c r="BF220" i="30267" s="1"/>
  <c r="G219" i="30267"/>
  <c r="G220" i="30267" s="1"/>
  <c r="G222" i="30267" s="1"/>
  <c r="BB219" i="30267"/>
  <c r="BB220" i="30267" s="1"/>
  <c r="AD219" i="30267"/>
  <c r="AD220" i="30267" s="1"/>
  <c r="T219" i="30267"/>
  <c r="T220" i="30267" s="1"/>
  <c r="P219" i="30267"/>
  <c r="P220" i="30267" s="1"/>
  <c r="BI219" i="30267"/>
  <c r="BI220" i="30267" s="1"/>
  <c r="AW219" i="30267"/>
  <c r="AW220" i="30267" s="1"/>
  <c r="M219" i="30267"/>
  <c r="M220" i="30267" s="1"/>
  <c r="F219" i="30267"/>
  <c r="F220" i="30267" s="1"/>
  <c r="F222" i="30267" s="1"/>
  <c r="BA219" i="30267"/>
  <c r="BA220" i="30267" s="1"/>
  <c r="AI219" i="30267"/>
  <c r="AI220" i="30267" s="1"/>
  <c r="AN219" i="30267"/>
  <c r="AN220" i="30267" s="1"/>
  <c r="BC219" i="30267"/>
  <c r="BC220" i="30267" s="1"/>
  <c r="BD219" i="30267"/>
  <c r="BD220" i="30267" s="1"/>
  <c r="AY219" i="30267"/>
  <c r="AY220" i="30267" s="1"/>
  <c r="BJ219" i="30247"/>
  <c r="BJ220" i="30247" s="1"/>
  <c r="BI219" i="30247"/>
  <c r="BI220" i="30247" s="1"/>
  <c r="BH219" i="30247"/>
  <c r="BH220" i="30247" s="1"/>
  <c r="AT219" i="30247"/>
  <c r="AT220" i="30247" s="1"/>
  <c r="BG219" i="30247"/>
  <c r="BG220" i="30247" s="1"/>
  <c r="BD219" i="30247"/>
  <c r="BD220" i="30247" s="1"/>
  <c r="AU219" i="30247"/>
  <c r="AU220" i="30247" s="1"/>
  <c r="T219" i="30247"/>
  <c r="T220" i="30247" s="1"/>
  <c r="P219" i="30247"/>
  <c r="P220" i="30247" s="1"/>
  <c r="AV219" i="30247"/>
  <c r="AV220" i="30247" s="1"/>
  <c r="AD219" i="30247"/>
  <c r="AD220" i="30247" s="1"/>
  <c r="AE219" i="30247"/>
  <c r="AE220" i="30247" s="1"/>
  <c r="BK219" i="30247"/>
  <c r="BK220" i="30247" s="1"/>
  <c r="BA219" i="30247"/>
  <c r="BA220" i="30247" s="1"/>
  <c r="AM219" i="30247"/>
  <c r="AM220" i="30247" s="1"/>
  <c r="AL219" i="30247"/>
  <c r="AL220" i="30247" s="1"/>
  <c r="AH219" i="30247"/>
  <c r="AH220" i="30247" s="1"/>
  <c r="S219" i="30247"/>
  <c r="S220" i="30247" s="1"/>
  <c r="AS219" i="30247"/>
  <c r="AS220" i="30247" s="1"/>
  <c r="U219" i="30247"/>
  <c r="U220" i="30247" s="1"/>
  <c r="AB219" i="30247"/>
  <c r="AB220" i="30247" s="1"/>
  <c r="AY219" i="30247"/>
  <c r="AY220" i="30247" s="1"/>
  <c r="BF219" i="30247"/>
  <c r="BF220" i="30247" s="1"/>
  <c r="BB219" i="30247"/>
  <c r="BB220" i="30247" s="1"/>
  <c r="AZ219" i="30247"/>
  <c r="AZ220" i="30247" s="1"/>
  <c r="AO219" i="30247"/>
  <c r="AO220" i="30247" s="1"/>
  <c r="AG219" i="30247"/>
  <c r="AG220" i="30247" s="1"/>
  <c r="AI219" i="30247"/>
  <c r="AI220" i="30247" s="1"/>
  <c r="Q219" i="30247"/>
  <c r="Q220" i="30247" s="1"/>
  <c r="AR219" i="30247"/>
  <c r="AR220" i="30247" s="1"/>
  <c r="Z219" i="30247"/>
  <c r="Z220" i="30247" s="1"/>
  <c r="AW219" i="30247"/>
  <c r="AW220" i="30247" s="1"/>
  <c r="AK219" i="30247"/>
  <c r="AK220" i="30247" s="1"/>
  <c r="AA219" i="30247"/>
  <c r="AA220" i="30247" s="1"/>
  <c r="R219" i="30247"/>
  <c r="R220" i="30247" s="1"/>
  <c r="BC219" i="30247"/>
  <c r="BC220" i="30247" s="1"/>
  <c r="AF219" i="30247"/>
  <c r="AF220" i="30247" s="1"/>
  <c r="Y219" i="30247"/>
  <c r="Y220" i="30247" s="1"/>
  <c r="AN219" i="30247"/>
  <c r="AN220" i="30247" s="1"/>
  <c r="X219" i="30247"/>
  <c r="X220" i="30247" s="1"/>
  <c r="AP219" i="30247"/>
  <c r="AP220" i="30247" s="1"/>
  <c r="W219" i="30247"/>
  <c r="W220" i="30247" s="1"/>
  <c r="F219" i="30247"/>
  <c r="F220" i="30247" s="1"/>
  <c r="F222" i="30247" s="1"/>
  <c r="J219" i="30247"/>
  <c r="M219" i="30247"/>
  <c r="G219" i="30247"/>
  <c r="G220" i="30247" s="1"/>
  <c r="G222" i="30247" s="1"/>
  <c r="N219" i="30247"/>
  <c r="L219" i="30247"/>
  <c r="E219" i="30247"/>
  <c r="E220" i="30247" s="1"/>
  <c r="E222" i="30247" s="1"/>
  <c r="B219" i="30247"/>
  <c r="B220" i="30247" s="1"/>
  <c r="B222" i="30247" s="1"/>
  <c r="D219" i="30247"/>
  <c r="D220" i="30247" s="1"/>
  <c r="D222" i="30247" s="1"/>
  <c r="C219" i="30247"/>
  <c r="C220" i="30247" s="1"/>
  <c r="C222" i="30247" s="1"/>
  <c r="K219" i="30247"/>
  <c r="A157" i="30263"/>
  <c r="A158" i="30263"/>
  <c r="A159" i="30263"/>
  <c r="A160" i="30263"/>
  <c r="A161" i="30263"/>
  <c r="A162" i="30263"/>
  <c r="A163" i="30263"/>
  <c r="A164" i="30263"/>
  <c r="A165" i="30263"/>
  <c r="A166" i="30263"/>
  <c r="A167" i="30263"/>
  <c r="A168" i="30263"/>
  <c r="A169" i="30263"/>
  <c r="A170" i="30263"/>
  <c r="A171" i="30263"/>
  <c r="A172" i="30263"/>
  <c r="A173" i="30263"/>
  <c r="A174" i="30263"/>
  <c r="A175" i="30263"/>
  <c r="A176" i="30263"/>
  <c r="A177" i="30263"/>
  <c r="A178" i="30263"/>
  <c r="A179" i="30263"/>
  <c r="A180" i="30263"/>
  <c r="A181" i="30263"/>
  <c r="A182" i="30263"/>
  <c r="A183" i="30263"/>
  <c r="A184" i="30263"/>
  <c r="A185" i="30263"/>
  <c r="A186" i="30263"/>
  <c r="A157" i="30247"/>
  <c r="A158" i="30247"/>
  <c r="A159" i="30247"/>
  <c r="A160" i="30247"/>
  <c r="A161" i="30247"/>
  <c r="A162" i="30247"/>
  <c r="A163" i="30247"/>
  <c r="A164" i="30247"/>
  <c r="A165" i="30247"/>
  <c r="A166" i="30247"/>
  <c r="A167" i="30247"/>
  <c r="A168" i="30247"/>
  <c r="A169" i="30247"/>
  <c r="A170" i="30247"/>
  <c r="A171" i="30247"/>
  <c r="A172" i="30247"/>
  <c r="A173" i="30247"/>
  <c r="A174" i="30247"/>
  <c r="A175" i="30247"/>
  <c r="A176" i="30247"/>
  <c r="A177" i="30247"/>
  <c r="A178" i="30247"/>
  <c r="A179" i="30247"/>
  <c r="A180" i="30247"/>
  <c r="A181" i="30247"/>
  <c r="A182" i="30247"/>
  <c r="A183" i="30247"/>
  <c r="A184" i="30247"/>
  <c r="A185" i="30247"/>
  <c r="A186" i="30247"/>
  <c r="A157" i="30262"/>
  <c r="A158" i="30262"/>
  <c r="A159" i="30262"/>
  <c r="A160" i="30262"/>
  <c r="A161" i="30262"/>
  <c r="A162" i="30262"/>
  <c r="A163" i="30262"/>
  <c r="A164" i="30262"/>
  <c r="A165" i="30262"/>
  <c r="A166" i="30262"/>
  <c r="A167" i="30262"/>
  <c r="A168" i="30262"/>
  <c r="A169" i="30262"/>
  <c r="A170" i="30262"/>
  <c r="A171" i="30262"/>
  <c r="A172" i="30262"/>
  <c r="A173" i="30262"/>
  <c r="A174" i="30262"/>
  <c r="A175" i="30262"/>
  <c r="A176" i="30262"/>
  <c r="A177" i="30262"/>
  <c r="A178" i="30262"/>
  <c r="A179" i="30262"/>
  <c r="A180" i="30262"/>
  <c r="A181" i="30262"/>
  <c r="A182" i="30262"/>
  <c r="A183" i="30262"/>
  <c r="A184" i="30262"/>
  <c r="A185" i="30262"/>
  <c r="A186" i="30262"/>
  <c r="DP160" i="30248"/>
  <c r="DG160" i="30248"/>
  <c r="DB160" i="30248"/>
  <c r="DP159" i="30248"/>
  <c r="DG159" i="30248"/>
  <c r="DB159" i="30248"/>
  <c r="DP158" i="30248"/>
  <c r="DG158" i="30248"/>
  <c r="DB158" i="30248"/>
  <c r="DP157" i="30248"/>
  <c r="DG157" i="30248"/>
  <c r="DB157" i="30248"/>
  <c r="DX144" i="30248"/>
  <c r="DP144" i="30248"/>
  <c r="DG144" i="30248"/>
  <c r="DB144" i="30248"/>
  <c r="DW143" i="30248"/>
  <c r="DV143" i="30248"/>
  <c r="DU143" i="30248"/>
  <c r="DT143" i="30248"/>
  <c r="DS143" i="30248"/>
  <c r="DR143" i="30248"/>
  <c r="DP143" i="30248"/>
  <c r="DG143" i="30248"/>
  <c r="DB143" i="30248"/>
  <c r="DP142" i="30248"/>
  <c r="DG142" i="30248"/>
  <c r="DB142" i="30248"/>
  <c r="DP130" i="30248"/>
  <c r="DG130" i="30248"/>
  <c r="DB130" i="30248"/>
  <c r="D130" i="30248"/>
  <c r="DP135" i="30248"/>
  <c r="DE135" i="30248"/>
  <c r="DD135" i="30248"/>
  <c r="DB135" i="30248"/>
  <c r="D135" i="30248"/>
  <c r="DP134" i="30248"/>
  <c r="DB134" i="30248"/>
  <c r="I134" i="30248"/>
  <c r="DP133" i="30248"/>
  <c r="DG133" i="30248"/>
  <c r="DD133" i="30248"/>
  <c r="DE133" i="30248" s="1"/>
  <c r="DB133" i="30248"/>
  <c r="E133" i="30248"/>
  <c r="D133" i="30248"/>
  <c r="DP132" i="30248"/>
  <c r="DG132" i="30248"/>
  <c r="DE132" i="30248"/>
  <c r="DD132" i="30248"/>
  <c r="DB132" i="30248"/>
  <c r="D132" i="30248"/>
  <c r="DP131" i="30248"/>
  <c r="DG131" i="30248"/>
  <c r="DD131" i="30248"/>
  <c r="DB131" i="30248"/>
  <c r="I131" i="30248"/>
  <c r="E131" i="30248"/>
  <c r="D131" i="30248"/>
  <c r="DB156" i="30248"/>
  <c r="DJ155" i="30248"/>
  <c r="DB155" i="30248"/>
  <c r="DJ154" i="30248"/>
  <c r="DB154" i="30248"/>
  <c r="DJ153" i="30248"/>
  <c r="DB153" i="30248"/>
  <c r="DJ152" i="30248"/>
  <c r="DB152" i="30248"/>
  <c r="DJ151" i="30248"/>
  <c r="DB151" i="30248"/>
  <c r="DJ150" i="30248"/>
  <c r="DB150" i="30248"/>
  <c r="DJ149" i="30248"/>
  <c r="DB149" i="30248"/>
  <c r="EK148" i="30248"/>
  <c r="DP148" i="30248"/>
  <c r="DB148" i="30248"/>
  <c r="A77" i="30262"/>
  <c r="A78" i="30262"/>
  <c r="A79" i="30262"/>
  <c r="A77" i="30263"/>
  <c r="A78" i="30263"/>
  <c r="A79" i="30263"/>
  <c r="A77" i="30247"/>
  <c r="A78" i="30247"/>
  <c r="A79" i="30247"/>
  <c r="AJ222" i="30270" l="1"/>
  <c r="X222" i="30268"/>
  <c r="D30" i="30266"/>
  <c r="N222" i="30268"/>
  <c r="AA222" i="30268"/>
  <c r="G30" i="30266"/>
  <c r="AW222" i="30268"/>
  <c r="H33" i="30266"/>
  <c r="AP222" i="30268"/>
  <c r="H32" i="30266"/>
  <c r="W222" i="30268"/>
  <c r="C30" i="30266"/>
  <c r="AU222" i="30268"/>
  <c r="F33" i="30266"/>
  <c r="S222" i="30268"/>
  <c r="F29" i="30266"/>
  <c r="Q222" i="30268"/>
  <c r="D29" i="30266"/>
  <c r="AG222" i="30268"/>
  <c r="F31" i="30266"/>
  <c r="K222" i="30268"/>
  <c r="AF222" i="30268"/>
  <c r="E31" i="30266"/>
  <c r="AL222" i="30268"/>
  <c r="D32" i="30266"/>
  <c r="AK222" i="30268"/>
  <c r="C32" i="30266"/>
  <c r="BJ222" i="30268"/>
  <c r="G35" i="30266"/>
  <c r="AO222" i="30268"/>
  <c r="G32" i="30266"/>
  <c r="AI222" i="30268"/>
  <c r="H31" i="30266"/>
  <c r="AV222" i="30268"/>
  <c r="G33" i="30266"/>
  <c r="BG222" i="30268"/>
  <c r="D35" i="30266"/>
  <c r="BF222" i="30268"/>
  <c r="C35" i="30266"/>
  <c r="BK222" i="30268"/>
  <c r="H35" i="30266"/>
  <c r="Z222" i="30268"/>
  <c r="F30" i="30266"/>
  <c r="T222" i="30268"/>
  <c r="G29" i="30266"/>
  <c r="AN222" i="30268"/>
  <c r="F32" i="30266"/>
  <c r="AH222" i="30268"/>
  <c r="G31" i="30266"/>
  <c r="U222" i="30268"/>
  <c r="H29" i="30266"/>
  <c r="BI222" i="30268"/>
  <c r="F35" i="30266"/>
  <c r="AS222" i="30268"/>
  <c r="D33" i="30266"/>
  <c r="AR222" i="30268"/>
  <c r="C33" i="30266"/>
  <c r="AZ222" i="30268"/>
  <c r="D34" i="30266"/>
  <c r="R222" i="30268"/>
  <c r="E29" i="30266"/>
  <c r="BH222" i="30268"/>
  <c r="E35" i="30266"/>
  <c r="J222" i="30268"/>
  <c r="BB222" i="30268"/>
  <c r="F34" i="30266"/>
  <c r="L222" i="30268"/>
  <c r="Y222" i="30268"/>
  <c r="E30" i="30266"/>
  <c r="AT222" i="30268"/>
  <c r="E33" i="30266"/>
  <c r="AD222" i="30268"/>
  <c r="C31" i="30266"/>
  <c r="AE222" i="30268"/>
  <c r="D31" i="30266"/>
  <c r="BC222" i="30268"/>
  <c r="G34" i="30266"/>
  <c r="BD222" i="30268"/>
  <c r="H34" i="30266"/>
  <c r="BA222" i="30268"/>
  <c r="E34" i="30266"/>
  <c r="AM222" i="30268"/>
  <c r="E32" i="30266"/>
  <c r="P222" i="30268"/>
  <c r="C29" i="30266"/>
  <c r="AB222" i="30268"/>
  <c r="H30" i="30266"/>
  <c r="AY222" i="30268"/>
  <c r="C34" i="30266"/>
  <c r="M222" i="30268"/>
  <c r="AC222" i="30270"/>
  <c r="H222" i="30268"/>
  <c r="AQ222" i="30270"/>
  <c r="O222" i="30270"/>
  <c r="AX222" i="30270"/>
  <c r="H222" i="30270"/>
  <c r="BL222" i="30270"/>
  <c r="V222" i="30270"/>
  <c r="BE222" i="30270"/>
  <c r="AR222" i="30267"/>
  <c r="M222" i="30267"/>
  <c r="BF222" i="30267"/>
  <c r="AL222" i="30267"/>
  <c r="AG222" i="30267"/>
  <c r="AH222" i="30267"/>
  <c r="AS222" i="30267"/>
  <c r="AY222" i="30267"/>
  <c r="AW222" i="30267"/>
  <c r="R222" i="30267"/>
  <c r="AB222" i="30267"/>
  <c r="BH222" i="30267"/>
  <c r="N222" i="30267"/>
  <c r="S222" i="30267"/>
  <c r="BI222" i="30267"/>
  <c r="X222" i="30267"/>
  <c r="BC222" i="30267"/>
  <c r="AK222" i="30267"/>
  <c r="AE222" i="30267"/>
  <c r="AN222" i="30267"/>
  <c r="T222" i="30267"/>
  <c r="AU222" i="30267"/>
  <c r="AM222" i="30267"/>
  <c r="AT222" i="30267"/>
  <c r="AF222" i="30267"/>
  <c r="U222" i="30267"/>
  <c r="BD222" i="30267"/>
  <c r="Z222" i="30267"/>
  <c r="AO222" i="30267"/>
  <c r="P222" i="30267"/>
  <c r="AZ222" i="30267"/>
  <c r="AI222" i="30267"/>
  <c r="AD222" i="30267"/>
  <c r="I222" i="30267"/>
  <c r="W222" i="30267"/>
  <c r="BG222" i="30267"/>
  <c r="BJ222" i="30267"/>
  <c r="H222" i="30267"/>
  <c r="AV222" i="30267"/>
  <c r="J222" i="30267"/>
  <c r="Q222" i="30267"/>
  <c r="AA222" i="30267"/>
  <c r="BA222" i="30267"/>
  <c r="BB222" i="30267"/>
  <c r="L222" i="30267"/>
  <c r="BK222" i="30267"/>
  <c r="K222" i="30267"/>
  <c r="AP222" i="30267"/>
  <c r="Y222" i="30267"/>
  <c r="X222" i="30247"/>
  <c r="AN222" i="30247"/>
  <c r="BF222" i="30247"/>
  <c r="AM222" i="30247"/>
  <c r="AU222" i="30247"/>
  <c r="K220" i="30247"/>
  <c r="K222" i="30247" s="1"/>
  <c r="M220" i="30247"/>
  <c r="M222" i="30247" s="1"/>
  <c r="Y222" i="30247"/>
  <c r="AR222" i="30247"/>
  <c r="AY222" i="30247"/>
  <c r="BA222" i="30247"/>
  <c r="BD222" i="30247"/>
  <c r="AW222" i="30247"/>
  <c r="AF222" i="30247"/>
  <c r="BK222" i="30247"/>
  <c r="U222" i="30247"/>
  <c r="R222" i="30247"/>
  <c r="AG222" i="30247"/>
  <c r="AS222" i="30247"/>
  <c r="AD222" i="30247"/>
  <c r="BH222" i="30247"/>
  <c r="N220" i="30247"/>
  <c r="N222" i="30247" s="1"/>
  <c r="AL222" i="30247"/>
  <c r="J220" i="30247"/>
  <c r="J222" i="30247" s="1"/>
  <c r="BG222" i="30247"/>
  <c r="BC222" i="30247"/>
  <c r="AT222" i="30247"/>
  <c r="W222" i="30247"/>
  <c r="AO222" i="30247"/>
  <c r="AV222" i="30247"/>
  <c r="BI222" i="30247"/>
  <c r="BB222" i="30247"/>
  <c r="AB222" i="30247"/>
  <c r="AI222" i="30247"/>
  <c r="AE222" i="30247"/>
  <c r="L220" i="30247"/>
  <c r="L222" i="30247" s="1"/>
  <c r="AP222" i="30247"/>
  <c r="AK222" i="30247"/>
  <c r="AZ222" i="30247"/>
  <c r="AH222" i="30247"/>
  <c r="BJ222" i="30247"/>
  <c r="Z222" i="30247"/>
  <c r="S222" i="30247"/>
  <c r="AA222" i="30247"/>
  <c r="T222" i="30247"/>
  <c r="Q222" i="30247"/>
  <c r="P222" i="30247"/>
  <c r="H222" i="30247"/>
  <c r="DE131" i="30248"/>
  <c r="B290" i="30263"/>
  <c r="B289" i="30263"/>
  <c r="AJ222" i="30268" l="1"/>
  <c r="G28" i="30266"/>
  <c r="G19" i="30266" s="1"/>
  <c r="E28" i="30266"/>
  <c r="AQ222" i="30268"/>
  <c r="F28" i="30266"/>
  <c r="H28" i="30266"/>
  <c r="D28" i="30266"/>
  <c r="G44" i="30266"/>
  <c r="G64" i="30266" s="1"/>
  <c r="E45" i="30266"/>
  <c r="E65" i="30266" s="1"/>
  <c r="C45" i="30266"/>
  <c r="C65" i="30266" s="1"/>
  <c r="H43" i="30266"/>
  <c r="H63" i="30266" s="1"/>
  <c r="F45" i="30266"/>
  <c r="F65" i="30266" s="1"/>
  <c r="F43" i="30266"/>
  <c r="F63" i="30266" s="1"/>
  <c r="C39" i="30266"/>
  <c r="C59" i="30266" s="1"/>
  <c r="D43" i="30266"/>
  <c r="D63" i="30266" s="1"/>
  <c r="F39" i="30266"/>
  <c r="F59" i="30266" s="1"/>
  <c r="G38" i="30266"/>
  <c r="G58" i="30266" s="1"/>
  <c r="G68" i="30266" s="1"/>
  <c r="E39" i="30266"/>
  <c r="E59" i="30266" s="1"/>
  <c r="D45" i="30266"/>
  <c r="D65" i="30266" s="1"/>
  <c r="G40" i="30266"/>
  <c r="G60" i="30266" s="1"/>
  <c r="C44" i="30266"/>
  <c r="C64" i="30266" s="1"/>
  <c r="E44" i="30266"/>
  <c r="E64" i="30266" s="1"/>
  <c r="C41" i="30266"/>
  <c r="C61" i="30266" s="1"/>
  <c r="F44" i="30266"/>
  <c r="F64" i="30266" s="1"/>
  <c r="D44" i="30266"/>
  <c r="D64" i="30266" s="1"/>
  <c r="H39" i="30266"/>
  <c r="H59" i="30266" s="1"/>
  <c r="H25" i="30266" s="1"/>
  <c r="F40" i="30266"/>
  <c r="F60" i="30266" s="1"/>
  <c r="G43" i="30266"/>
  <c r="G63" i="30266" s="1"/>
  <c r="C42" i="30266"/>
  <c r="C62" i="30266" s="1"/>
  <c r="F41" i="30266"/>
  <c r="F61" i="30266" s="1"/>
  <c r="C40" i="30266"/>
  <c r="C60" i="30266" s="1"/>
  <c r="H38" i="30266"/>
  <c r="H58" i="30266" s="1"/>
  <c r="H68" i="30266" s="1"/>
  <c r="G42" i="30266"/>
  <c r="G62" i="30266" s="1"/>
  <c r="E42" i="30266"/>
  <c r="E62" i="30266" s="1"/>
  <c r="F38" i="30266"/>
  <c r="F58" i="30266" s="1"/>
  <c r="F68" i="30266" s="1"/>
  <c r="G39" i="30266"/>
  <c r="G59" i="30266" s="1"/>
  <c r="E38" i="30266"/>
  <c r="E58" i="30266" s="1"/>
  <c r="E68" i="30266" s="1"/>
  <c r="E40" i="30266"/>
  <c r="E60" i="30266" s="1"/>
  <c r="F42" i="30266"/>
  <c r="F62" i="30266" s="1"/>
  <c r="E41" i="30266"/>
  <c r="E61" i="30266" s="1"/>
  <c r="D41" i="30266"/>
  <c r="D61" i="30266" s="1"/>
  <c r="G45" i="30266"/>
  <c r="G65" i="30266" s="1"/>
  <c r="H40" i="30266"/>
  <c r="H60" i="30266" s="1"/>
  <c r="H44" i="30266"/>
  <c r="H64" i="30266" s="1"/>
  <c r="E43" i="30266"/>
  <c r="E63" i="30266" s="1"/>
  <c r="D38" i="30266"/>
  <c r="D58" i="30266" s="1"/>
  <c r="D68" i="30266" s="1"/>
  <c r="C43" i="30266"/>
  <c r="C63" i="30266" s="1"/>
  <c r="G41" i="30266"/>
  <c r="G61" i="30266" s="1"/>
  <c r="H45" i="30266"/>
  <c r="H65" i="30266" s="1"/>
  <c r="H41" i="30266"/>
  <c r="H61" i="30266" s="1"/>
  <c r="D42" i="30266"/>
  <c r="D62" i="30266" s="1"/>
  <c r="D39" i="30266"/>
  <c r="D59" i="30266" s="1"/>
  <c r="H42" i="30266"/>
  <c r="H62" i="30266" s="1"/>
  <c r="D40" i="30266"/>
  <c r="D60" i="30266" s="1"/>
  <c r="AC222" i="30268"/>
  <c r="BL222" i="30268"/>
  <c r="BE222" i="30268"/>
  <c r="V222" i="30268"/>
  <c r="AX222" i="30268"/>
  <c r="E19" i="30266"/>
  <c r="F19" i="30266"/>
  <c r="D19" i="30266"/>
  <c r="H19" i="30266"/>
  <c r="BE222" i="30267"/>
  <c r="V222" i="30267"/>
  <c r="AC222" i="30267"/>
  <c r="BL222" i="30267"/>
  <c r="AJ222" i="30267"/>
  <c r="AX222" i="30267"/>
  <c r="O222" i="30267"/>
  <c r="AQ222" i="30267"/>
  <c r="I30" i="30266"/>
  <c r="I31" i="30266"/>
  <c r="AQ222" i="30247"/>
  <c r="V222" i="30247"/>
  <c r="AJ222" i="30247"/>
  <c r="BE222" i="30247"/>
  <c r="AC222" i="30247"/>
  <c r="AX222" i="30247"/>
  <c r="BL222" i="30247"/>
  <c r="I29" i="30266"/>
  <c r="I35" i="30266"/>
  <c r="I34" i="30266"/>
  <c r="I33" i="30266"/>
  <c r="I32" i="30266"/>
  <c r="E234" i="30262"/>
  <c r="E233" i="30262"/>
  <c r="E230" i="30262"/>
  <c r="E228" i="30262"/>
  <c r="F234" i="30262"/>
  <c r="F233" i="30262"/>
  <c r="F230" i="30262"/>
  <c r="F228" i="30262"/>
  <c r="C234" i="30262"/>
  <c r="C233" i="30262"/>
  <c r="C230" i="30262"/>
  <c r="C228" i="30262"/>
  <c r="H22" i="30266" l="1"/>
  <c r="H21" i="30266" s="1"/>
  <c r="D22" i="30266"/>
  <c r="D21" i="30266" s="1"/>
  <c r="E22" i="30266"/>
  <c r="E21" i="30266" s="1"/>
  <c r="F22" i="30266"/>
  <c r="F21" i="30266" s="1"/>
  <c r="G22" i="30266"/>
  <c r="G21" i="30266" s="1"/>
  <c r="H74" i="30266"/>
  <c r="G72" i="30266"/>
  <c r="D74" i="30266"/>
  <c r="C73" i="30266"/>
  <c r="C70" i="30266"/>
  <c r="D71" i="30266"/>
  <c r="E75" i="30266"/>
  <c r="E71" i="30266"/>
  <c r="F74" i="30266"/>
  <c r="H70" i="30266"/>
  <c r="D69" i="30266"/>
  <c r="G69" i="30266"/>
  <c r="G73" i="30266"/>
  <c r="F75" i="30266"/>
  <c r="F70" i="30266"/>
  <c r="D75" i="30266"/>
  <c r="H73" i="30266"/>
  <c r="G75" i="30266"/>
  <c r="H69" i="30266"/>
  <c r="E69" i="30266"/>
  <c r="C75" i="30266"/>
  <c r="H71" i="30266"/>
  <c r="E25" i="30266"/>
  <c r="E72" i="30266"/>
  <c r="H75" i="30266"/>
  <c r="F69" i="30266"/>
  <c r="G74" i="30266"/>
  <c r="F25" i="30266"/>
  <c r="F72" i="30266"/>
  <c r="C71" i="30266"/>
  <c r="D73" i="30266"/>
  <c r="G25" i="30266"/>
  <c r="G71" i="30266"/>
  <c r="D70" i="30266"/>
  <c r="E70" i="30266"/>
  <c r="F71" i="30266"/>
  <c r="E74" i="30266"/>
  <c r="G70" i="30266"/>
  <c r="D25" i="30266"/>
  <c r="D72" i="30266"/>
  <c r="H72" i="30266"/>
  <c r="E73" i="30266"/>
  <c r="C72" i="30266"/>
  <c r="C25" i="30266"/>
  <c r="C74" i="30266"/>
  <c r="F73" i="30266"/>
  <c r="I51" i="30266"/>
  <c r="I50" i="30266"/>
  <c r="I49" i="30266"/>
  <c r="I52" i="30266"/>
  <c r="J54" i="30266"/>
  <c r="I55" i="30266"/>
  <c r="H20" i="30266"/>
  <c r="E20" i="30266"/>
  <c r="D20" i="30266"/>
  <c r="G20" i="30266"/>
  <c r="I43" i="30266"/>
  <c r="I63" i="30266" s="1"/>
  <c r="I42" i="30266"/>
  <c r="I45" i="30266"/>
  <c r="G17" i="30266"/>
  <c r="G18" i="30266" s="1"/>
  <c r="F17" i="30266"/>
  <c r="F18" i="30266" s="1"/>
  <c r="I40" i="30266"/>
  <c r="F20" i="30266"/>
  <c r="E17" i="30266"/>
  <c r="E18" i="30266" s="1"/>
  <c r="I41" i="30266"/>
  <c r="H17" i="30266"/>
  <c r="H18" i="30266" s="1"/>
  <c r="D17" i="30266"/>
  <c r="D18" i="30266" s="1"/>
  <c r="I44" i="30266"/>
  <c r="I64" i="30266" s="1"/>
  <c r="J32" i="30266"/>
  <c r="J30" i="30266"/>
  <c r="J31" i="30266"/>
  <c r="I39" i="30266"/>
  <c r="J35" i="30266"/>
  <c r="J33" i="30266"/>
  <c r="J34" i="30266"/>
  <c r="EA137" i="30248"/>
  <c r="EB137" i="30248"/>
  <c r="EC137" i="30248"/>
  <c r="ED137" i="30248"/>
  <c r="EE137" i="30248"/>
  <c r="EF137" i="30248"/>
  <c r="EG137" i="30248"/>
  <c r="DZ137" i="30248"/>
  <c r="DP137" i="30248"/>
  <c r="DG137" i="30248"/>
  <c r="DB137" i="30248"/>
  <c r="I62" i="30266" l="1"/>
  <c r="J63" i="30266" s="1"/>
  <c r="I61" i="30266"/>
  <c r="J64" i="30266"/>
  <c r="I60" i="30266"/>
  <c r="I65" i="30266"/>
  <c r="J65" i="30266" s="1"/>
  <c r="I59" i="30266"/>
  <c r="J55" i="30266"/>
  <c r="J52" i="30266"/>
  <c r="J53" i="30266"/>
  <c r="J50" i="30266"/>
  <c r="J51" i="30266"/>
  <c r="I25" i="30266"/>
  <c r="J44" i="30266"/>
  <c r="J43" i="30266"/>
  <c r="J41" i="30266"/>
  <c r="J42" i="30266"/>
  <c r="J45" i="30266"/>
  <c r="J40" i="30266"/>
  <c r="DJ120" i="30248"/>
  <c r="EB141" i="30248"/>
  <c r="EI141" i="30248"/>
  <c r="EJ141" i="30248"/>
  <c r="EK141" i="30248"/>
  <c r="EL141" i="30248"/>
  <c r="EH141" i="30248"/>
  <c r="EA141" i="30248"/>
  <c r="EC141" i="30248"/>
  <c r="ED141" i="30248"/>
  <c r="EE141" i="30248"/>
  <c r="EF141" i="30248"/>
  <c r="EG141" i="30248"/>
  <c r="DZ141" i="30248"/>
  <c r="DP147" i="30248"/>
  <c r="DG147" i="30248"/>
  <c r="DB147" i="30248"/>
  <c r="DP146" i="30248"/>
  <c r="BH146" i="30248"/>
  <c r="BH147" i="30248" s="1"/>
  <c r="BK146" i="30248"/>
  <c r="BK147" i="30248" s="1"/>
  <c r="DG146" i="30248"/>
  <c r="DB146" i="30248"/>
  <c r="EG147" i="30248"/>
  <c r="EF147" i="30248"/>
  <c r="EE147" i="30248"/>
  <c r="ED147" i="30248"/>
  <c r="EC147" i="30248"/>
  <c r="EB147" i="30248"/>
  <c r="EA147" i="30248"/>
  <c r="DZ147" i="30248"/>
  <c r="EG146" i="30248"/>
  <c r="EF146" i="30248"/>
  <c r="EE146" i="30248"/>
  <c r="ED146" i="30248"/>
  <c r="EC146" i="30248"/>
  <c r="EB146" i="30248"/>
  <c r="EA146" i="30248"/>
  <c r="DZ146" i="30248"/>
  <c r="EG139" i="30248"/>
  <c r="EF139" i="30248"/>
  <c r="EE139" i="30248"/>
  <c r="ED139" i="30248"/>
  <c r="EC139" i="30248"/>
  <c r="EB139" i="30248"/>
  <c r="EA139" i="30248"/>
  <c r="DZ139" i="30248"/>
  <c r="EG138" i="30248"/>
  <c r="EF138" i="30248"/>
  <c r="EE138" i="30248"/>
  <c r="ED138" i="30248"/>
  <c r="EC138" i="30248"/>
  <c r="EB138" i="30248"/>
  <c r="EA138" i="30248"/>
  <c r="DZ138" i="30248"/>
  <c r="J62" i="30266" l="1"/>
  <c r="J61" i="30266"/>
  <c r="J60" i="30266"/>
  <c r="E234" i="30263"/>
  <c r="E233" i="30263"/>
  <c r="D234" i="30263"/>
  <c r="D233" i="30263"/>
  <c r="L234" i="30263" l="1"/>
  <c r="K234" i="30263"/>
  <c r="J234" i="30263"/>
  <c r="I234" i="30263"/>
  <c r="H234" i="30263"/>
  <c r="L233" i="30263"/>
  <c r="K233" i="30263"/>
  <c r="J233" i="30263"/>
  <c r="I233" i="30263"/>
  <c r="H233" i="30263"/>
  <c r="L230" i="30263"/>
  <c r="K230" i="30263"/>
  <c r="J230" i="30263"/>
  <c r="I230" i="30263"/>
  <c r="H230" i="30263"/>
  <c r="L229" i="30263"/>
  <c r="K229" i="30263"/>
  <c r="J229" i="30263"/>
  <c r="I229" i="30263"/>
  <c r="H229" i="30263"/>
  <c r="L228" i="30263"/>
  <c r="K228" i="30263"/>
  <c r="J228" i="30263"/>
  <c r="I228" i="30263"/>
  <c r="H228" i="30263"/>
  <c r="M221" i="30263"/>
  <c r="F234" i="30263"/>
  <c r="C234" i="30263"/>
  <c r="B234" i="30263"/>
  <c r="F233" i="30263"/>
  <c r="C233" i="30263"/>
  <c r="B233" i="30263"/>
  <c r="G221" i="30263"/>
  <c r="A187" i="30263"/>
  <c r="A156" i="30263"/>
  <c r="A155" i="30263"/>
  <c r="A154" i="30263"/>
  <c r="A153" i="30263"/>
  <c r="A152" i="30263"/>
  <c r="A151" i="30263"/>
  <c r="A150" i="30263"/>
  <c r="A149" i="30263"/>
  <c r="A148" i="30263"/>
  <c r="A147" i="30263"/>
  <c r="A146" i="30263"/>
  <c r="A145" i="30263"/>
  <c r="A144" i="30263"/>
  <c r="A143" i="30263"/>
  <c r="A142" i="30263"/>
  <c r="A141" i="30263"/>
  <c r="A140" i="30263"/>
  <c r="A139" i="30263"/>
  <c r="A138" i="30263"/>
  <c r="A137" i="30263"/>
  <c r="A136" i="30263"/>
  <c r="A135" i="30263"/>
  <c r="A134" i="30263"/>
  <c r="A133" i="30263"/>
  <c r="A132" i="30263"/>
  <c r="A131" i="30263"/>
  <c r="A130" i="30263"/>
  <c r="A129" i="30263"/>
  <c r="A128" i="30263"/>
  <c r="A127" i="30263"/>
  <c r="A126" i="30263"/>
  <c r="A125" i="30263"/>
  <c r="A124" i="30263"/>
  <c r="A123" i="30263"/>
  <c r="A122" i="30263"/>
  <c r="A121" i="30263"/>
  <c r="A120" i="30263"/>
  <c r="A119" i="30263"/>
  <c r="A118" i="30263"/>
  <c r="A117" i="30263"/>
  <c r="A116" i="30263"/>
  <c r="A115" i="30263"/>
  <c r="A114" i="30263"/>
  <c r="A113" i="30263"/>
  <c r="A112" i="30263"/>
  <c r="A111" i="30263"/>
  <c r="A110" i="30263"/>
  <c r="A109" i="30263"/>
  <c r="A108" i="30263"/>
  <c r="A107" i="30263"/>
  <c r="A106" i="30263"/>
  <c r="A105" i="30263"/>
  <c r="A104" i="30263"/>
  <c r="A103" i="30263"/>
  <c r="A102" i="30263"/>
  <c r="A101" i="30263"/>
  <c r="A100" i="30263"/>
  <c r="A99" i="30263"/>
  <c r="A98" i="30263"/>
  <c r="A97" i="30263"/>
  <c r="A96" i="30263"/>
  <c r="A95" i="30263"/>
  <c r="A94" i="30263"/>
  <c r="A93" i="30263"/>
  <c r="A92" i="30263"/>
  <c r="A91" i="30263"/>
  <c r="A90" i="30263"/>
  <c r="A89" i="30263"/>
  <c r="A88" i="30263"/>
  <c r="A87" i="30263"/>
  <c r="A86" i="30263"/>
  <c r="A85" i="30263"/>
  <c r="A84" i="30263"/>
  <c r="A83" i="30263"/>
  <c r="A82" i="30263"/>
  <c r="A81" i="30263"/>
  <c r="A80" i="30263"/>
  <c r="A76" i="30263"/>
  <c r="A75" i="30263"/>
  <c r="A74" i="30263"/>
  <c r="A73" i="30263"/>
  <c r="A72" i="30263"/>
  <c r="A71" i="30263"/>
  <c r="A70" i="30263"/>
  <c r="A69" i="30263"/>
  <c r="A68" i="30263"/>
  <c r="A67" i="30263"/>
  <c r="A66" i="30263"/>
  <c r="A65" i="30263"/>
  <c r="A64" i="30263"/>
  <c r="A63" i="30263"/>
  <c r="A62" i="30263"/>
  <c r="A61" i="30263"/>
  <c r="A60" i="30263"/>
  <c r="A59" i="30263"/>
  <c r="A58" i="30263"/>
  <c r="A57" i="30263"/>
  <c r="A56" i="30263"/>
  <c r="A55" i="30263"/>
  <c r="A54" i="30263"/>
  <c r="A53" i="30263"/>
  <c r="A52" i="30263"/>
  <c r="A51" i="30263"/>
  <c r="A50" i="30263"/>
  <c r="A49" i="30263"/>
  <c r="A48" i="30263"/>
  <c r="A47" i="30263"/>
  <c r="A46" i="30263"/>
  <c r="A45" i="30263"/>
  <c r="A44" i="30263"/>
  <c r="A43" i="30263"/>
  <c r="A42" i="30263"/>
  <c r="A41" i="30263"/>
  <c r="A40" i="30263"/>
  <c r="A39" i="30263"/>
  <c r="A38" i="30263"/>
  <c r="A37" i="30263"/>
  <c r="A36" i="30263"/>
  <c r="A35" i="30263"/>
  <c r="A34" i="30263"/>
  <c r="A33" i="30263"/>
  <c r="A32" i="30263"/>
  <c r="A31" i="30263"/>
  <c r="A30" i="30263"/>
  <c r="A29" i="30263"/>
  <c r="A28" i="30263"/>
  <c r="A27" i="30263"/>
  <c r="A26" i="30263"/>
  <c r="A25" i="30263"/>
  <c r="A24" i="30263"/>
  <c r="A23" i="30263"/>
  <c r="A22" i="30263"/>
  <c r="A21" i="30263"/>
  <c r="A20" i="30263"/>
  <c r="A19" i="30263"/>
  <c r="A18" i="30263"/>
  <c r="A17" i="30263"/>
  <c r="A16" i="30263"/>
  <c r="A15" i="30263"/>
  <c r="A14" i="30263"/>
  <c r="A13" i="30263"/>
  <c r="A12" i="30263"/>
  <c r="A11" i="30263"/>
  <c r="A10" i="30263"/>
  <c r="A9" i="30263"/>
  <c r="A8" i="30263"/>
  <c r="J234" i="30262"/>
  <c r="I234" i="30262"/>
  <c r="J233" i="30262"/>
  <c r="I233" i="30262"/>
  <c r="J230" i="30262"/>
  <c r="I230" i="30262"/>
  <c r="J228" i="30262"/>
  <c r="I228" i="30262"/>
  <c r="K221" i="30262"/>
  <c r="G234" i="30262"/>
  <c r="D234" i="30262"/>
  <c r="B234" i="30262"/>
  <c r="G233" i="30262"/>
  <c r="D233" i="30262"/>
  <c r="B233" i="30262"/>
  <c r="G230" i="30262"/>
  <c r="D230" i="30262"/>
  <c r="B230" i="30262"/>
  <c r="G228" i="30262"/>
  <c r="D228" i="30262"/>
  <c r="B228" i="30262"/>
  <c r="H221" i="30262"/>
  <c r="A187" i="30262"/>
  <c r="A156" i="30262"/>
  <c r="A155" i="30262"/>
  <c r="A154" i="30262"/>
  <c r="A153" i="30262"/>
  <c r="A152" i="30262"/>
  <c r="A151" i="30262"/>
  <c r="A150" i="30262"/>
  <c r="A149" i="30262"/>
  <c r="A148" i="30262"/>
  <c r="A147" i="30262"/>
  <c r="A146" i="30262"/>
  <c r="A145" i="30262"/>
  <c r="A144" i="30262"/>
  <c r="A143" i="30262"/>
  <c r="A142" i="30262"/>
  <c r="A141" i="30262"/>
  <c r="A140" i="30262"/>
  <c r="A139" i="30262"/>
  <c r="A138" i="30262"/>
  <c r="A137" i="30262"/>
  <c r="A136" i="30262"/>
  <c r="A135" i="30262"/>
  <c r="A134" i="30262"/>
  <c r="A133" i="30262"/>
  <c r="A132" i="30262"/>
  <c r="A131" i="30262"/>
  <c r="A130" i="30262"/>
  <c r="A129" i="30262"/>
  <c r="A128" i="30262"/>
  <c r="A127" i="30262"/>
  <c r="A126" i="30262"/>
  <c r="A125" i="30262"/>
  <c r="A124" i="30262"/>
  <c r="A123" i="30262"/>
  <c r="A122" i="30262"/>
  <c r="A121" i="30262"/>
  <c r="A120" i="30262"/>
  <c r="A119" i="30262"/>
  <c r="A118" i="30262"/>
  <c r="A117" i="30262"/>
  <c r="A116" i="30262"/>
  <c r="A115" i="30262"/>
  <c r="A114" i="30262"/>
  <c r="A113" i="30262"/>
  <c r="A112" i="30262"/>
  <c r="A111" i="30262"/>
  <c r="A110" i="30262"/>
  <c r="A109" i="30262"/>
  <c r="A108" i="30262"/>
  <c r="A107" i="30262"/>
  <c r="A106" i="30262"/>
  <c r="A105" i="30262"/>
  <c r="A104" i="30262"/>
  <c r="A103" i="30262"/>
  <c r="A102" i="30262"/>
  <c r="A101" i="30262"/>
  <c r="A100" i="30262"/>
  <c r="A99" i="30262"/>
  <c r="A98" i="30262"/>
  <c r="A97" i="30262"/>
  <c r="A96" i="30262"/>
  <c r="A95" i="30262"/>
  <c r="A94" i="30262"/>
  <c r="A93" i="30262"/>
  <c r="A92" i="30262"/>
  <c r="A91" i="30262"/>
  <c r="A90" i="30262"/>
  <c r="A89" i="30262"/>
  <c r="A88" i="30262"/>
  <c r="A87" i="30262"/>
  <c r="A86" i="30262"/>
  <c r="A85" i="30262"/>
  <c r="A84" i="30262"/>
  <c r="A83" i="30262"/>
  <c r="A82" i="30262"/>
  <c r="A81" i="30262"/>
  <c r="A80" i="30262"/>
  <c r="A76" i="30262"/>
  <c r="A75" i="30262"/>
  <c r="A74" i="30262"/>
  <c r="A73" i="30262"/>
  <c r="A72" i="30262"/>
  <c r="A71" i="30262"/>
  <c r="A70" i="30262"/>
  <c r="A69" i="30262"/>
  <c r="A68" i="30262"/>
  <c r="A67" i="30262"/>
  <c r="A66" i="30262"/>
  <c r="A65" i="30262"/>
  <c r="A64" i="30262"/>
  <c r="A63" i="30262"/>
  <c r="A62" i="30262"/>
  <c r="A61" i="30262"/>
  <c r="A60" i="30262"/>
  <c r="A59" i="30262"/>
  <c r="A58" i="30262"/>
  <c r="A57" i="30262"/>
  <c r="A56" i="30262"/>
  <c r="A55" i="30262"/>
  <c r="A54" i="30262"/>
  <c r="A53" i="30262"/>
  <c r="A52" i="30262"/>
  <c r="A51" i="30262"/>
  <c r="A50" i="30262"/>
  <c r="A49" i="30262"/>
  <c r="A48" i="30262"/>
  <c r="A47" i="30262"/>
  <c r="A46" i="30262"/>
  <c r="A45" i="30262"/>
  <c r="A44" i="30262"/>
  <c r="A43" i="30262"/>
  <c r="A42" i="30262"/>
  <c r="A41" i="30262"/>
  <c r="A40" i="30262"/>
  <c r="A39" i="30262"/>
  <c r="A38" i="30262"/>
  <c r="A37" i="30262"/>
  <c r="A36" i="30262"/>
  <c r="A35" i="30262"/>
  <c r="A34" i="30262"/>
  <c r="A33" i="30262"/>
  <c r="A32" i="30262"/>
  <c r="A31" i="30262"/>
  <c r="A30" i="30262"/>
  <c r="A29" i="30262"/>
  <c r="A28" i="30262"/>
  <c r="A27" i="30262"/>
  <c r="A26" i="30262"/>
  <c r="A25" i="30262"/>
  <c r="A24" i="30262"/>
  <c r="A23" i="30262"/>
  <c r="A22" i="30262"/>
  <c r="A21" i="30262"/>
  <c r="A20" i="30262"/>
  <c r="A19" i="30262"/>
  <c r="A18" i="30262"/>
  <c r="A17" i="30262"/>
  <c r="A16" i="30262"/>
  <c r="A15" i="30262"/>
  <c r="A14" i="30262"/>
  <c r="A13" i="30262"/>
  <c r="A12" i="30262"/>
  <c r="A11" i="30262"/>
  <c r="A10" i="30262"/>
  <c r="A9" i="30262"/>
  <c r="A8" i="30262"/>
  <c r="DA197" i="30248"/>
  <c r="DB196" i="30248"/>
  <c r="DB195" i="30248"/>
  <c r="DA195" i="30248"/>
  <c r="DB194" i="30248"/>
  <c r="DA193" i="30248"/>
  <c r="DA192" i="30248"/>
  <c r="DA191" i="30248"/>
  <c r="L26" i="30257" l="1"/>
  <c r="G26" i="30257"/>
  <c r="B26" i="30257"/>
  <c r="N25" i="30257"/>
  <c r="M25" i="30257"/>
  <c r="I25" i="30257"/>
  <c r="H25" i="30257"/>
  <c r="D25" i="30257"/>
  <c r="C25" i="30257"/>
  <c r="L15" i="30257"/>
  <c r="O14" i="30257" s="1"/>
  <c r="G15" i="30257"/>
  <c r="B15" i="30257"/>
  <c r="L14" i="30257"/>
  <c r="L31" i="30257" s="1"/>
  <c r="J14" i="30257"/>
  <c r="G14" i="30257"/>
  <c r="G31" i="30257" s="1"/>
  <c r="E14" i="30257"/>
  <c r="B14" i="30257"/>
  <c r="B31" i="30257" s="1"/>
  <c r="L13" i="30257"/>
  <c r="L30" i="30257" s="1"/>
  <c r="J13" i="30257"/>
  <c r="G13" i="30257"/>
  <c r="G30" i="30257" s="1"/>
  <c r="E13" i="30257"/>
  <c r="B13" i="30257"/>
  <c r="B30" i="30257" s="1"/>
  <c r="L12" i="30257"/>
  <c r="L29" i="30257" s="1"/>
  <c r="J12" i="30257"/>
  <c r="G12" i="30257"/>
  <c r="G29" i="30257" s="1"/>
  <c r="E12" i="30257"/>
  <c r="B12" i="30257"/>
  <c r="B29" i="30257" s="1"/>
  <c r="L11" i="30257"/>
  <c r="L28" i="30257" s="1"/>
  <c r="J11" i="30257"/>
  <c r="G11" i="30257"/>
  <c r="G28" i="30257" s="1"/>
  <c r="E11" i="30257"/>
  <c r="B11" i="30257"/>
  <c r="B28" i="30257" s="1"/>
  <c r="L10" i="30257"/>
  <c r="L27" i="30257" s="1"/>
  <c r="J10" i="30257"/>
  <c r="G10" i="30257"/>
  <c r="G27" i="30257" s="1"/>
  <c r="E10" i="30257"/>
  <c r="B10" i="30257"/>
  <c r="B27" i="30257" s="1"/>
  <c r="J9" i="30257"/>
  <c r="E9" i="30257"/>
  <c r="O8" i="30257"/>
  <c r="J8" i="30257"/>
  <c r="E8" i="30257"/>
  <c r="D13" i="30257" l="1"/>
  <c r="D11" i="30257"/>
  <c r="I9" i="30257"/>
  <c r="D9" i="30257"/>
  <c r="O12" i="30257"/>
  <c r="O10" i="30257"/>
  <c r="I10" i="30257"/>
  <c r="I12" i="30257"/>
  <c r="I14" i="30257"/>
  <c r="D14" i="30257"/>
  <c r="O9" i="30257"/>
  <c r="N9" i="30257" s="1"/>
  <c r="D10" i="30257"/>
  <c r="I11" i="30257"/>
  <c r="O11" i="30257"/>
  <c r="N11" i="30257" s="1"/>
  <c r="D12" i="30257"/>
  <c r="I13" i="30257"/>
  <c r="O13" i="30257"/>
  <c r="N13" i="30257" s="1"/>
  <c r="N12" i="30257" l="1"/>
  <c r="N10" i="30257"/>
  <c r="N14" i="30257"/>
  <c r="A187" i="30247" l="1"/>
  <c r="A156" i="30247"/>
  <c r="A155" i="30247"/>
  <c r="A154" i="30247"/>
  <c r="A153" i="30247"/>
  <c r="A152" i="30247"/>
  <c r="A151" i="30247"/>
  <c r="A150" i="30247"/>
  <c r="A149" i="30247"/>
  <c r="A148" i="30247"/>
  <c r="A147" i="30247"/>
  <c r="A146" i="30247"/>
  <c r="A145" i="30247"/>
  <c r="A144" i="30247"/>
  <c r="A143" i="30247"/>
  <c r="A142" i="30247"/>
  <c r="A141" i="30247"/>
  <c r="A140" i="30247"/>
  <c r="A139" i="30247"/>
  <c r="A138" i="30247"/>
  <c r="A137" i="30247"/>
  <c r="A136" i="30247"/>
  <c r="A135" i="30247"/>
  <c r="A134" i="30247"/>
  <c r="A133" i="30247"/>
  <c r="A132" i="30247"/>
  <c r="A131" i="30247"/>
  <c r="A130" i="30247"/>
  <c r="A129" i="30247"/>
  <c r="A128" i="30247"/>
  <c r="A127" i="30247"/>
  <c r="A126" i="30247"/>
  <c r="A125" i="30247"/>
  <c r="A124" i="30247"/>
  <c r="A123" i="30247"/>
  <c r="A122" i="30247"/>
  <c r="A121" i="30247"/>
  <c r="A120" i="30247"/>
  <c r="A119" i="30247"/>
  <c r="A118" i="30247"/>
  <c r="A117" i="30247"/>
  <c r="A116" i="30247"/>
  <c r="A115" i="30247"/>
  <c r="A114" i="30247"/>
  <c r="A113" i="30247"/>
  <c r="A112" i="30247"/>
  <c r="A111" i="30247"/>
  <c r="A110" i="30247"/>
  <c r="A109" i="30247"/>
  <c r="A108" i="30247"/>
  <c r="A107" i="30247"/>
  <c r="A106" i="30247"/>
  <c r="A105" i="30247"/>
  <c r="A104" i="30247"/>
  <c r="A103" i="30247"/>
  <c r="A102" i="30247"/>
  <c r="A101" i="30247"/>
  <c r="A100" i="30247"/>
  <c r="A99" i="30247"/>
  <c r="A98" i="30247"/>
  <c r="A97" i="30247"/>
  <c r="A96" i="30247"/>
  <c r="A95" i="30247"/>
  <c r="A94" i="30247"/>
  <c r="A93" i="30247"/>
  <c r="A92" i="30247"/>
  <c r="A91" i="30247"/>
  <c r="A90" i="30247"/>
  <c r="A89" i="30247"/>
  <c r="A88" i="30247"/>
  <c r="A87" i="30247"/>
  <c r="A86" i="30247"/>
  <c r="A85" i="30247"/>
  <c r="A84" i="30247"/>
  <c r="A83" i="30247"/>
  <c r="A82" i="30247"/>
  <c r="A81" i="30247"/>
  <c r="A80" i="30247"/>
  <c r="A76" i="30247"/>
  <c r="A75" i="30247"/>
  <c r="A74" i="30247"/>
  <c r="A73" i="30247"/>
  <c r="A72" i="30247"/>
  <c r="A71" i="30247"/>
  <c r="A70" i="30247"/>
  <c r="A69" i="30247"/>
  <c r="A68" i="30247"/>
  <c r="A67" i="30247"/>
  <c r="A66" i="30247"/>
  <c r="A65" i="30247"/>
  <c r="A64" i="30247"/>
  <c r="A63" i="30247"/>
  <c r="A62" i="30247"/>
  <c r="A61" i="30247"/>
  <c r="A60" i="30247"/>
  <c r="A59" i="30247"/>
  <c r="A58" i="30247"/>
  <c r="A57" i="30247"/>
  <c r="A56" i="30247"/>
  <c r="A55" i="30247"/>
  <c r="A54" i="30247"/>
  <c r="A53" i="30247"/>
  <c r="A52" i="30247"/>
  <c r="A51" i="30247"/>
  <c r="A50" i="30247"/>
  <c r="A49" i="30247"/>
  <c r="A48" i="30247"/>
  <c r="A47" i="30247"/>
  <c r="A46" i="30247"/>
  <c r="A45" i="30247"/>
  <c r="A44" i="30247"/>
  <c r="A43" i="30247"/>
  <c r="A42" i="30247"/>
  <c r="A41" i="30247"/>
  <c r="A40" i="30247"/>
  <c r="A39" i="30247"/>
  <c r="A38" i="30247"/>
  <c r="A37" i="30247"/>
  <c r="A36" i="30247"/>
  <c r="A35" i="30247"/>
  <c r="A34" i="30247"/>
  <c r="A33" i="30247"/>
  <c r="A32" i="30247"/>
  <c r="A31" i="30247"/>
  <c r="A30" i="30247"/>
  <c r="A29" i="30247"/>
  <c r="A28" i="30247"/>
  <c r="A27" i="30247"/>
  <c r="A26" i="30247"/>
  <c r="A25" i="30247"/>
  <c r="A24" i="30247"/>
  <c r="A23" i="30247"/>
  <c r="A22" i="30247"/>
  <c r="A21" i="30247"/>
  <c r="A20" i="30247"/>
  <c r="A19" i="30247"/>
  <c r="A18" i="30247"/>
  <c r="A17" i="30247"/>
  <c r="A16" i="30247"/>
  <c r="A15" i="30247"/>
  <c r="A14" i="30247"/>
  <c r="A13" i="30247"/>
  <c r="A12" i="30247"/>
  <c r="A11" i="30247"/>
  <c r="A10" i="30247"/>
  <c r="A9" i="30247"/>
  <c r="A8" i="30247"/>
  <c r="DP187" i="30248"/>
  <c r="DG187" i="30248"/>
  <c r="DB187" i="30248"/>
  <c r="DP141" i="30248"/>
  <c r="DJ141" i="30248"/>
  <c r="DG141" i="30248"/>
  <c r="DB141" i="30248"/>
  <c r="DP140" i="30248"/>
  <c r="DM140" i="30248"/>
  <c r="DG140" i="30248"/>
  <c r="DB140" i="30248"/>
  <c r="DP139" i="30248"/>
  <c r="DM139" i="30248"/>
  <c r="DG139" i="30248"/>
  <c r="DB139" i="30248"/>
  <c r="DP138" i="30248"/>
  <c r="DG138" i="30248"/>
  <c r="DB138" i="30248"/>
  <c r="DP123" i="30248"/>
  <c r="DG123" i="30248"/>
  <c r="DJ119" i="30248"/>
  <c r="DJ118" i="30248"/>
  <c r="DJ116" i="30248"/>
  <c r="DP113" i="30248"/>
  <c r="DP112" i="30248"/>
  <c r="DP111" i="30248"/>
  <c r="DE111" i="30248"/>
  <c r="DD111" i="30248"/>
  <c r="DP110" i="30248"/>
  <c r="DP109" i="30248"/>
  <c r="DG109" i="30248"/>
  <c r="DD109" i="30248"/>
  <c r="DP107" i="30248"/>
  <c r="DG107" i="30248"/>
  <c r="DP106" i="30248"/>
  <c r="DG106" i="30248"/>
  <c r="DE106" i="30248"/>
  <c r="DD106" i="30248"/>
  <c r="DP105" i="30248"/>
  <c r="DG105" i="30248"/>
  <c r="DE105" i="30248"/>
  <c r="DD105" i="30248"/>
  <c r="DP104" i="30248"/>
  <c r="DG104" i="30248"/>
  <c r="DP102" i="30248"/>
  <c r="DG102" i="30248"/>
  <c r="DP101" i="30248"/>
  <c r="DG101" i="30248"/>
  <c r="DP98" i="30248"/>
  <c r="DP97" i="30248"/>
  <c r="DP96" i="30248"/>
  <c r="DP95" i="30248"/>
  <c r="DX141" i="30248"/>
  <c r="DW92" i="30248"/>
  <c r="DW137" i="30248" s="1"/>
  <c r="DV92" i="30248"/>
  <c r="DV137" i="30248" s="1"/>
  <c r="DU92" i="30248"/>
  <c r="DU137" i="30248" s="1"/>
  <c r="DT92" i="30248"/>
  <c r="DT137" i="30248" s="1"/>
  <c r="DS92" i="30248"/>
  <c r="DS137" i="30248" s="1"/>
  <c r="DR92" i="30248"/>
  <c r="DR137" i="30248" s="1"/>
  <c r="DP92" i="30248"/>
  <c r="DG92" i="30248"/>
  <c r="DP90" i="30248"/>
  <c r="DP89" i="30248"/>
  <c r="DP88" i="30248"/>
  <c r="DP87" i="30248"/>
  <c r="DP86" i="30248"/>
  <c r="DG86" i="30248"/>
  <c r="DP85" i="30248"/>
  <c r="DG85" i="30248"/>
  <c r="DP82" i="30248"/>
  <c r="DG82" i="30248"/>
  <c r="DP81" i="30248"/>
  <c r="DG81" i="30248"/>
  <c r="DP80" i="30248"/>
  <c r="DG80" i="30248"/>
  <c r="DM78" i="30248"/>
  <c r="DG78" i="30248"/>
  <c r="DB78" i="30248"/>
  <c r="DM77" i="30248"/>
  <c r="DL77" i="30248"/>
  <c r="DH77" i="30248"/>
  <c r="DG77" i="30248"/>
  <c r="DB77" i="30248"/>
  <c r="DM79" i="30248"/>
  <c r="DL79" i="30248"/>
  <c r="DG79" i="30248"/>
  <c r="DB79" i="30248"/>
  <c r="DE109" i="30248" l="1"/>
  <c r="DR141" i="30248"/>
  <c r="DR147" i="30248"/>
  <c r="DR146" i="30248"/>
  <c r="DR139" i="30248"/>
  <c r="DR138" i="30248"/>
  <c r="DT141" i="30248"/>
  <c r="DT147" i="30248"/>
  <c r="DT146" i="30248"/>
  <c r="DT139" i="30248"/>
  <c r="DT138" i="30248"/>
  <c r="DV141" i="30248"/>
  <c r="DV147" i="30248"/>
  <c r="DV146" i="30248"/>
  <c r="DV139" i="30248"/>
  <c r="DV138" i="30248"/>
  <c r="DS141" i="30248"/>
  <c r="DS147" i="30248"/>
  <c r="DS146" i="30248"/>
  <c r="DS139" i="30248"/>
  <c r="DS138" i="30248"/>
  <c r="DU141" i="30248"/>
  <c r="DU147" i="30248"/>
  <c r="DU146" i="30248"/>
  <c r="DU139" i="30248"/>
  <c r="DU138" i="30248"/>
  <c r="DW141" i="30248"/>
  <c r="DW147" i="30248"/>
  <c r="DW146" i="30248"/>
  <c r="DW139" i="30248"/>
  <c r="DW138" i="30248"/>
  <c r="DP78" i="30248"/>
  <c r="DD107" i="30248"/>
  <c r="DP79" i="30248"/>
  <c r="DP77" i="30248"/>
  <c r="DE107" i="30248"/>
  <c r="D246" i="30262" l="1"/>
  <c r="D6" i="30262" s="1"/>
  <c r="D7" i="30262" s="1"/>
  <c r="D278" i="30262" s="1"/>
  <c r="J246" i="30262"/>
  <c r="J6" i="30262" s="1"/>
  <c r="K246" i="30263"/>
  <c r="K6" i="30263" s="1"/>
  <c r="J246" i="30263"/>
  <c r="J6" i="30263" s="1"/>
  <c r="E246" i="30263"/>
  <c r="E6" i="30263" s="1"/>
  <c r="I246" i="30262"/>
  <c r="I6" i="30262" s="1"/>
  <c r="C246" i="30263"/>
  <c r="C6" i="30263"/>
  <c r="D246" i="30263"/>
  <c r="D6" i="30263" s="1"/>
  <c r="F246" i="30263"/>
  <c r="F6" i="30263" s="1"/>
  <c r="B246" i="30263"/>
  <c r="B6" i="30263" s="1"/>
  <c r="E246" i="30262"/>
  <c r="E6" i="30262" s="1"/>
  <c r="B246" i="30262"/>
  <c r="B6" i="30262" s="1"/>
  <c r="C246" i="30262"/>
  <c r="C6" i="30262" s="1"/>
  <c r="F246" i="30262"/>
  <c r="F6" i="30262" s="1"/>
  <c r="I246" i="30263"/>
  <c r="I6" i="30263" s="1"/>
  <c r="L246" i="30263"/>
  <c r="L6" i="30263" s="1"/>
  <c r="G246" i="30262"/>
  <c r="G6" i="30262"/>
  <c r="H246" i="30263"/>
  <c r="H6" i="30263" s="1"/>
  <c r="D274" i="30262" l="1"/>
  <c r="D211" i="30262"/>
  <c r="D219" i="30262"/>
  <c r="D220" i="30262" s="1"/>
  <c r="D222" i="30262" s="1"/>
  <c r="L213" i="30263"/>
  <c r="L214" i="30263" s="1"/>
  <c r="B7" i="30263"/>
  <c r="B253" i="30263" s="1"/>
  <c r="B254" i="30263" s="1"/>
  <c r="B279" i="30263"/>
  <c r="I7" i="30262"/>
  <c r="I274" i="30262" s="1"/>
  <c r="J7" i="30262"/>
  <c r="J286" i="30262" s="1"/>
  <c r="B7" i="30262"/>
  <c r="B219" i="30262" s="1"/>
  <c r="B220" i="30262" s="1"/>
  <c r="B222" i="30262" s="1"/>
  <c r="B207" i="30262"/>
  <c r="B198" i="30262"/>
  <c r="B197" i="30262"/>
  <c r="B266" i="30262"/>
  <c r="B255" i="30262"/>
  <c r="L268" i="30263"/>
  <c r="L210" i="30263"/>
  <c r="L271" i="30263"/>
  <c r="L265" i="30263"/>
  <c r="L7" i="30263"/>
  <c r="L199" i="30263" s="1"/>
  <c r="L275" i="30263"/>
  <c r="L283" i="30263"/>
  <c r="L205" i="30263"/>
  <c r="L248" i="30263" s="1"/>
  <c r="L253" i="30263"/>
  <c r="L254" i="30263" s="1"/>
  <c r="L255" i="30263"/>
  <c r="L206" i="30263"/>
  <c r="J266" i="30263"/>
  <c r="J198" i="30263"/>
  <c r="J268" i="30263"/>
  <c r="J252" i="30263"/>
  <c r="J253" i="30263"/>
  <c r="J254" i="30263" s="1"/>
  <c r="J7" i="30263"/>
  <c r="J269" i="30263" s="1"/>
  <c r="J256" i="30263"/>
  <c r="J210" i="30263"/>
  <c r="J216" i="30263"/>
  <c r="J217" i="30263" s="1"/>
  <c r="J278" i="30263"/>
  <c r="J213" i="30263"/>
  <c r="J214" i="30263" s="1"/>
  <c r="J251" i="30263"/>
  <c r="J219" i="30263"/>
  <c r="J220" i="30263" s="1"/>
  <c r="J222" i="30263" s="1"/>
  <c r="L216" i="30263"/>
  <c r="L217" i="30263" s="1"/>
  <c r="L211" i="30263"/>
  <c r="F7" i="30263"/>
  <c r="F211" i="30263" s="1"/>
  <c r="E7" i="30262"/>
  <c r="E282" i="30262" s="1"/>
  <c r="E284" i="30262"/>
  <c r="H7" i="30263"/>
  <c r="F7" i="30262"/>
  <c r="F278" i="30262" s="1"/>
  <c r="F270" i="30262"/>
  <c r="C197" i="30263"/>
  <c r="C202" i="30263"/>
  <c r="C7" i="30263"/>
  <c r="C201" i="30263" s="1"/>
  <c r="C256" i="30263"/>
  <c r="C284" i="30263"/>
  <c r="C281" i="30263"/>
  <c r="C213" i="30263"/>
  <c r="C214" i="30263" s="1"/>
  <c r="C255" i="30263"/>
  <c r="C219" i="30263"/>
  <c r="C220" i="30263" s="1"/>
  <c r="C222" i="30263" s="1"/>
  <c r="C266" i="30263"/>
  <c r="I269" i="30263"/>
  <c r="I283" i="30263"/>
  <c r="I251" i="30263"/>
  <c r="I7" i="30263"/>
  <c r="I212" i="30263" s="1"/>
  <c r="I281" i="30263"/>
  <c r="I259" i="30263"/>
  <c r="I285" i="30263"/>
  <c r="I197" i="30263"/>
  <c r="I271" i="30263"/>
  <c r="I277" i="30263"/>
  <c r="I284" i="30263"/>
  <c r="I206" i="30263"/>
  <c r="I267" i="30263"/>
  <c r="I252" i="30263"/>
  <c r="I268" i="30263"/>
  <c r="I276" i="30263"/>
  <c r="I282" i="30263"/>
  <c r="I205" i="30263"/>
  <c r="I248" i="30263" s="1"/>
  <c r="I216" i="30263"/>
  <c r="I217" i="30263" s="1"/>
  <c r="I286" i="30263"/>
  <c r="I253" i="30263"/>
  <c r="I254" i="30263" s="1"/>
  <c r="I208" i="30263"/>
  <c r="I191" i="30263" s="1"/>
  <c r="I200" i="30263"/>
  <c r="I203" i="30263"/>
  <c r="I204" i="30263"/>
  <c r="I219" i="30263"/>
  <c r="I220" i="30263" s="1"/>
  <c r="I222" i="30263" s="1"/>
  <c r="I256" i="30263"/>
  <c r="I210" i="30263"/>
  <c r="I213" i="30263"/>
  <c r="I214" i="30263" s="1"/>
  <c r="I255" i="30263"/>
  <c r="I275" i="30263"/>
  <c r="I211" i="30263"/>
  <c r="K200" i="30263"/>
  <c r="K279" i="30263"/>
  <c r="K7" i="30263"/>
  <c r="K275" i="30263" s="1"/>
  <c r="K205" i="30263"/>
  <c r="K248" i="30263" s="1"/>
  <c r="K268" i="30263"/>
  <c r="K286" i="30263"/>
  <c r="K211" i="30263"/>
  <c r="K271" i="30263"/>
  <c r="K188" i="30263"/>
  <c r="K283" i="30263"/>
  <c r="K265" i="30263"/>
  <c r="K216" i="30263"/>
  <c r="K217" i="30263" s="1"/>
  <c r="K219" i="30263"/>
  <c r="K220" i="30263" s="1"/>
  <c r="K222" i="30263" s="1"/>
  <c r="D202" i="30262"/>
  <c r="D201" i="30262"/>
  <c r="D198" i="30262"/>
  <c r="D196" i="30262"/>
  <c r="D199" i="30262"/>
  <c r="D265" i="30262"/>
  <c r="D263" i="30262"/>
  <c r="D286" i="30262"/>
  <c r="D283" i="30262"/>
  <c r="D207" i="30262"/>
  <c r="D251" i="30262"/>
  <c r="D281" i="30262"/>
  <c r="D197" i="30262"/>
  <c r="D276" i="30262"/>
  <c r="D271" i="30262"/>
  <c r="D284" i="30262"/>
  <c r="D282" i="30262"/>
  <c r="D270" i="30262"/>
  <c r="D252" i="30262"/>
  <c r="D269" i="30262"/>
  <c r="D279" i="30262"/>
  <c r="D253" i="30262"/>
  <c r="D254" i="30262" s="1"/>
  <c r="D275" i="30262"/>
  <c r="D188" i="30262"/>
  <c r="D285" i="30262"/>
  <c r="D210" i="30262"/>
  <c r="D267" i="30262"/>
  <c r="D268" i="30262"/>
  <c r="D200" i="30262"/>
  <c r="D257" i="30262"/>
  <c r="D203" i="30262"/>
  <c r="D212" i="30262"/>
  <c r="D280" i="30262"/>
  <c r="D259" i="30262"/>
  <c r="D250" i="30262"/>
  <c r="D277" i="30262"/>
  <c r="D204" i="30262"/>
  <c r="D266" i="30262"/>
  <c r="D216" i="30262"/>
  <c r="D217" i="30262" s="1"/>
  <c r="D205" i="30262"/>
  <c r="D248" i="30262" s="1"/>
  <c r="D206" i="30262"/>
  <c r="D255" i="30262"/>
  <c r="D256" i="30262"/>
  <c r="D213" i="30262"/>
  <c r="D214" i="30262" s="1"/>
  <c r="D208" i="30262"/>
  <c r="D191" i="30262" s="1"/>
  <c r="G7" i="30262"/>
  <c r="C7" i="30262"/>
  <c r="C199" i="30262" s="1"/>
  <c r="C207" i="30262"/>
  <c r="C259" i="30262"/>
  <c r="D7" i="30263"/>
  <c r="D197" i="30263" s="1"/>
  <c r="E7" i="30263"/>
  <c r="E270" i="30263" s="1"/>
  <c r="B213" i="30262" l="1"/>
  <c r="B214" i="30262" s="1"/>
  <c r="B268" i="30262"/>
  <c r="B278" i="30262"/>
  <c r="B212" i="30263"/>
  <c r="B216" i="30263"/>
  <c r="B217" i="30263" s="1"/>
  <c r="B188" i="30263"/>
  <c r="C253" i="30262"/>
  <c r="C254" i="30262" s="1"/>
  <c r="C281" i="30262"/>
  <c r="B204" i="30262"/>
  <c r="B256" i="30262"/>
  <c r="B263" i="30262"/>
  <c r="B255" i="30263"/>
  <c r="B205" i="30263"/>
  <c r="B248" i="30263" s="1"/>
  <c r="B206" i="30263"/>
  <c r="B219" i="30263"/>
  <c r="B220" i="30263" s="1"/>
  <c r="B222" i="30263" s="1"/>
  <c r="B252" i="30262"/>
  <c r="B270" i="30262"/>
  <c r="B207" i="30263"/>
  <c r="K201" i="30263"/>
  <c r="K210" i="30263"/>
  <c r="K197" i="30263"/>
  <c r="I207" i="30263"/>
  <c r="I265" i="30263"/>
  <c r="I280" i="30263"/>
  <c r="I199" i="30263"/>
  <c r="I201" i="30263"/>
  <c r="C278" i="30263"/>
  <c r="J197" i="30263"/>
  <c r="B257" i="30262"/>
  <c r="B258" i="30262" s="1"/>
  <c r="B275" i="30262"/>
  <c r="B281" i="30262"/>
  <c r="B280" i="30262"/>
  <c r="B266" i="30263"/>
  <c r="B270" i="30263"/>
  <c r="B275" i="30263"/>
  <c r="C286" i="30262"/>
  <c r="B208" i="30262"/>
  <c r="B191" i="30262" s="1"/>
  <c r="B250" i="30262"/>
  <c r="B269" i="30263"/>
  <c r="C212" i="30262"/>
  <c r="K250" i="30263"/>
  <c r="K269" i="30263"/>
  <c r="I218" i="30263"/>
  <c r="I198" i="30263"/>
  <c r="I266" i="30263"/>
  <c r="I279" i="30263"/>
  <c r="I270" i="30263"/>
  <c r="I202" i="30263"/>
  <c r="C270" i="30263"/>
  <c r="F274" i="30262"/>
  <c r="J199" i="30263"/>
  <c r="B271" i="30262"/>
  <c r="B205" i="30262"/>
  <c r="B248" i="30262" s="1"/>
  <c r="B196" i="30262"/>
  <c r="B276" i="30262"/>
  <c r="B268" i="30263"/>
  <c r="B208" i="30263"/>
  <c r="C216" i="30262"/>
  <c r="C217" i="30262" s="1"/>
  <c r="I188" i="30263"/>
  <c r="F212" i="30262"/>
  <c r="J196" i="30263"/>
  <c r="B211" i="30262"/>
  <c r="B201" i="30262"/>
  <c r="B269" i="30262"/>
  <c r="B250" i="30263"/>
  <c r="B286" i="30263"/>
  <c r="D283" i="30263"/>
  <c r="C257" i="30262"/>
  <c r="D286" i="30263"/>
  <c r="C203" i="30262"/>
  <c r="C256" i="30262"/>
  <c r="C267" i="30262"/>
  <c r="F252" i="30262"/>
  <c r="F196" i="30262"/>
  <c r="D265" i="30263"/>
  <c r="F219" i="30262"/>
  <c r="F220" i="30262" s="1"/>
  <c r="F222" i="30262" s="1"/>
  <c r="F201" i="30262"/>
  <c r="D188" i="30263"/>
  <c r="C270" i="30262"/>
  <c r="C251" i="30262"/>
  <c r="F275" i="30262"/>
  <c r="F200" i="30262"/>
  <c r="J205" i="30263"/>
  <c r="J248" i="30263" s="1"/>
  <c r="L282" i="30263"/>
  <c r="D257" i="30263"/>
  <c r="F208" i="30262"/>
  <c r="F191" i="30262" s="1"/>
  <c r="J219" i="30262"/>
  <c r="J220" i="30262" s="1"/>
  <c r="J222" i="30262" s="1"/>
  <c r="C206" i="30262"/>
  <c r="F199" i="30262"/>
  <c r="F277" i="30262"/>
  <c r="J259" i="30263"/>
  <c r="J208" i="30263"/>
  <c r="J191" i="30263" s="1"/>
  <c r="J202" i="30263"/>
  <c r="L207" i="30263"/>
  <c r="L285" i="30263"/>
  <c r="J279" i="30262"/>
  <c r="D267" i="30263"/>
  <c r="D200" i="30263"/>
  <c r="C277" i="30262"/>
  <c r="F250" i="30262"/>
  <c r="D276" i="30263"/>
  <c r="C210" i="30262"/>
  <c r="C279" i="30262"/>
  <c r="C280" i="30262"/>
  <c r="C219" i="30262"/>
  <c r="C220" i="30262" s="1"/>
  <c r="C222" i="30262" s="1"/>
  <c r="C276" i="30262"/>
  <c r="F256" i="30262"/>
  <c r="F267" i="30262"/>
  <c r="J203" i="30263"/>
  <c r="J283" i="30263"/>
  <c r="L212" i="30263"/>
  <c r="L218" i="30263" s="1"/>
  <c r="L198" i="30263"/>
  <c r="B200" i="30262"/>
  <c r="J259" i="30262"/>
  <c r="E250" i="30263"/>
  <c r="E286" i="30263"/>
  <c r="E199" i="30263"/>
  <c r="E279" i="30263"/>
  <c r="E213" i="30263"/>
  <c r="E214" i="30263" s="1"/>
  <c r="E261" i="30263" s="1"/>
  <c r="E262" i="30263" s="1"/>
  <c r="E266" i="30263"/>
  <c r="E216" i="30263"/>
  <c r="E217" i="30263" s="1"/>
  <c r="E283" i="30263"/>
  <c r="E259" i="30263"/>
  <c r="E271" i="30263"/>
  <c r="E265" i="30263"/>
  <c r="E269" i="30263"/>
  <c r="E267" i="30263"/>
  <c r="E188" i="30263"/>
  <c r="E255" i="30263"/>
  <c r="E197" i="30263"/>
  <c r="E196" i="30263"/>
  <c r="E201" i="30263"/>
  <c r="E280" i="30263"/>
  <c r="E277" i="30263"/>
  <c r="G205" i="30262"/>
  <c r="G248" i="30262" s="1"/>
  <c r="G256" i="30262"/>
  <c r="G203" i="30262"/>
  <c r="G216" i="30262"/>
  <c r="G217" i="30262" s="1"/>
  <c r="G198" i="30262"/>
  <c r="G210" i="30262"/>
  <c r="H188" i="30263"/>
  <c r="H280" i="30263"/>
  <c r="H274" i="30263"/>
  <c r="H204" i="30263"/>
  <c r="H236" i="30263" s="1"/>
  <c r="E198" i="30263"/>
  <c r="E276" i="30263"/>
  <c r="G196" i="30262"/>
  <c r="E211" i="30263"/>
  <c r="E268" i="30263"/>
  <c r="J257" i="30262"/>
  <c r="I276" i="30262"/>
  <c r="J188" i="30262"/>
  <c r="I263" i="30262"/>
  <c r="E202" i="30263"/>
  <c r="D202" i="30263"/>
  <c r="D256" i="30263"/>
  <c r="D284" i="30263"/>
  <c r="D213" i="30263"/>
  <c r="D214" i="30263" s="1"/>
  <c r="D282" i="30263"/>
  <c r="D270" i="30263"/>
  <c r="D211" i="30263"/>
  <c r="D196" i="30263"/>
  <c r="D206" i="30263"/>
  <c r="D280" i="30263"/>
  <c r="D216" i="30263"/>
  <c r="D217" i="30263" s="1"/>
  <c r="D204" i="30263"/>
  <c r="D236" i="30263" s="1"/>
  <c r="D208" i="30263"/>
  <c r="D259" i="30263"/>
  <c r="D250" i="30263"/>
  <c r="E253" i="30263"/>
  <c r="E254" i="30263" s="1"/>
  <c r="E205" i="30263"/>
  <c r="E248" i="30263" s="1"/>
  <c r="E206" i="30263"/>
  <c r="D275" i="30263"/>
  <c r="D266" i="30263"/>
  <c r="D210" i="30263"/>
  <c r="J212" i="30262"/>
  <c r="J276" i="30262"/>
  <c r="E200" i="30263"/>
  <c r="I279" i="30262"/>
  <c r="I206" i="30262"/>
  <c r="I205" i="30262"/>
  <c r="I248" i="30262" s="1"/>
  <c r="I207" i="30262"/>
  <c r="I257" i="30262"/>
  <c r="I252" i="30262"/>
  <c r="I265" i="30262"/>
  <c r="I201" i="30262"/>
  <c r="I213" i="30262"/>
  <c r="I214" i="30262" s="1"/>
  <c r="I261" i="30262" s="1"/>
  <c r="E252" i="30263"/>
  <c r="E274" i="30263"/>
  <c r="J211" i="30262"/>
  <c r="J218" i="30262" s="1"/>
  <c r="I270" i="30262"/>
  <c r="E208" i="30263"/>
  <c r="E281" i="30263"/>
  <c r="D199" i="30263"/>
  <c r="G265" i="30262"/>
  <c r="I255" i="30262"/>
  <c r="J196" i="30262"/>
  <c r="E204" i="30263"/>
  <c r="E236" i="30263" s="1"/>
  <c r="E282" i="30263"/>
  <c r="J203" i="30262"/>
  <c r="J249" i="30262" s="1"/>
  <c r="J197" i="30262"/>
  <c r="J268" i="30262"/>
  <c r="J277" i="30262"/>
  <c r="J280" i="30262"/>
  <c r="J199" i="30262"/>
  <c r="J266" i="30262"/>
  <c r="J204" i="30262"/>
  <c r="J209" i="30262" s="1"/>
  <c r="J200" i="30262"/>
  <c r="J255" i="30262"/>
  <c r="J251" i="30262"/>
  <c r="J256" i="30262"/>
  <c r="J198" i="30262"/>
  <c r="E275" i="30263"/>
  <c r="J210" i="30262"/>
  <c r="E257" i="30263"/>
  <c r="D252" i="30263"/>
  <c r="E219" i="30263"/>
  <c r="E220" i="30263" s="1"/>
  <c r="E222" i="30263" s="1"/>
  <c r="E285" i="30263"/>
  <c r="E207" i="30263"/>
  <c r="D207" i="30263"/>
  <c r="G252" i="30262"/>
  <c r="J207" i="30262"/>
  <c r="J285" i="30262"/>
  <c r="D258" i="30262"/>
  <c r="C277" i="30263"/>
  <c r="C265" i="30263"/>
  <c r="J204" i="30263"/>
  <c r="J235" i="30263" s="1"/>
  <c r="J274" i="30263"/>
  <c r="J279" i="30263"/>
  <c r="J281" i="30263"/>
  <c r="J200" i="30263"/>
  <c r="J206" i="30263"/>
  <c r="I196" i="30263"/>
  <c r="C279" i="30263"/>
  <c r="C259" i="30263"/>
  <c r="J285" i="30263"/>
  <c r="J284" i="30263"/>
  <c r="J257" i="30263"/>
  <c r="J282" i="30263"/>
  <c r="J280" i="30263"/>
  <c r="L284" i="30263"/>
  <c r="B212" i="30262"/>
  <c r="B218" i="30262" s="1"/>
  <c r="B286" i="30262"/>
  <c r="B202" i="30262"/>
  <c r="B251" i="30262"/>
  <c r="B206" i="30262"/>
  <c r="B257" i="30263"/>
  <c r="B271" i="30263"/>
  <c r="B282" i="30263"/>
  <c r="J250" i="30263"/>
  <c r="C207" i="30263"/>
  <c r="C268" i="30263"/>
  <c r="J277" i="30263"/>
  <c r="J212" i="30263"/>
  <c r="J260" i="30263" s="1"/>
  <c r="J275" i="30263"/>
  <c r="J270" i="30263"/>
  <c r="J271" i="30263"/>
  <c r="L278" i="30263"/>
  <c r="B253" i="30262"/>
  <c r="B254" i="30262" s="1"/>
  <c r="B199" i="30262"/>
  <c r="B216" i="30262"/>
  <c r="B217" i="30262" s="1"/>
  <c r="B284" i="30262"/>
  <c r="B282" i="30262"/>
  <c r="B251" i="30263"/>
  <c r="B280" i="30263"/>
  <c r="B265" i="30263"/>
  <c r="F266" i="30263"/>
  <c r="C249" i="30262"/>
  <c r="E200" i="30262"/>
  <c r="G266" i="30262"/>
  <c r="I235" i="30263"/>
  <c r="I236" i="30263"/>
  <c r="I209" i="30263"/>
  <c r="E263" i="30262"/>
  <c r="G285" i="30262"/>
  <c r="G277" i="30262"/>
  <c r="G259" i="30262"/>
  <c r="D260" i="30262"/>
  <c r="D218" i="30262"/>
  <c r="K270" i="30263"/>
  <c r="K252" i="30263"/>
  <c r="I249" i="30263"/>
  <c r="I247" i="30263"/>
  <c r="C203" i="30263"/>
  <c r="C204" i="30263"/>
  <c r="C212" i="30263"/>
  <c r="C260" i="30263" s="1"/>
  <c r="C269" i="30263"/>
  <c r="C198" i="30263"/>
  <c r="C251" i="30263"/>
  <c r="C267" i="30263"/>
  <c r="C276" i="30263"/>
  <c r="C252" i="30263"/>
  <c r="C275" i="30263"/>
  <c r="C286" i="30263"/>
  <c r="C200" i="30263"/>
  <c r="C282" i="30263"/>
  <c r="C206" i="30263"/>
  <c r="C210" i="30263"/>
  <c r="C211" i="30263"/>
  <c r="C280" i="30263"/>
  <c r="C196" i="30263"/>
  <c r="C271" i="30263"/>
  <c r="C283" i="30263"/>
  <c r="C216" i="30263"/>
  <c r="C217" i="30263" s="1"/>
  <c r="C250" i="30263"/>
  <c r="C199" i="30263"/>
  <c r="C257" i="30263"/>
  <c r="C258" i="30263" s="1"/>
  <c r="C285" i="30263"/>
  <c r="C205" i="30263"/>
  <c r="C248" i="30263" s="1"/>
  <c r="C274" i="30263"/>
  <c r="C253" i="30263"/>
  <c r="C254" i="30263" s="1"/>
  <c r="C188" i="30263"/>
  <c r="C208" i="30263"/>
  <c r="F211" i="30262"/>
  <c r="F197" i="30262"/>
  <c r="F283" i="30262"/>
  <c r="F280" i="30262"/>
  <c r="F205" i="30262"/>
  <c r="F248" i="30262" s="1"/>
  <c r="F253" i="30262"/>
  <c r="F254" i="30262" s="1"/>
  <c r="F268" i="30262"/>
  <c r="F282" i="30262"/>
  <c r="F251" i="30262"/>
  <c r="F276" i="30262"/>
  <c r="F269" i="30262"/>
  <c r="F216" i="30262"/>
  <c r="F217" i="30262" s="1"/>
  <c r="F188" i="30262"/>
  <c r="F203" i="30262"/>
  <c r="F281" i="30262"/>
  <c r="F202" i="30262"/>
  <c r="F257" i="30262"/>
  <c r="F284" i="30262"/>
  <c r="F265" i="30262"/>
  <c r="F210" i="30262"/>
  <c r="F204" i="30262"/>
  <c r="F271" i="30262"/>
  <c r="F198" i="30262"/>
  <c r="F213" i="30262"/>
  <c r="F214" i="30262" s="1"/>
  <c r="F263" i="30262"/>
  <c r="F266" i="30262"/>
  <c r="F286" i="30262"/>
  <c r="F207" i="30262"/>
  <c r="F206" i="30262"/>
  <c r="F255" i="30262"/>
  <c r="F285" i="30262"/>
  <c r="F279" i="30262"/>
  <c r="F259" i="30262"/>
  <c r="H211" i="30263"/>
  <c r="H270" i="30263"/>
  <c r="H199" i="30263"/>
  <c r="E269" i="30262"/>
  <c r="E281" i="30262"/>
  <c r="F255" i="30263"/>
  <c r="F208" i="30263"/>
  <c r="F196" i="30263"/>
  <c r="I219" i="30262"/>
  <c r="I220" i="30262" s="1"/>
  <c r="I222" i="30262" s="1"/>
  <c r="I267" i="30262"/>
  <c r="I280" i="30262"/>
  <c r="F199" i="30263"/>
  <c r="E259" i="30262"/>
  <c r="F203" i="30263"/>
  <c r="E216" i="30262"/>
  <c r="E217" i="30262" s="1"/>
  <c r="F202" i="30263"/>
  <c r="G213" i="30262"/>
  <c r="G214" i="30262" s="1"/>
  <c r="G204" i="30262"/>
  <c r="G247" i="30262" s="1"/>
  <c r="G263" i="30262"/>
  <c r="D247" i="30262"/>
  <c r="D249" i="30262"/>
  <c r="K208" i="30263"/>
  <c r="K191" i="30263" s="1"/>
  <c r="K285" i="30263"/>
  <c r="K267" i="30263"/>
  <c r="K206" i="30263"/>
  <c r="K280" i="30263"/>
  <c r="K213" i="30263"/>
  <c r="K214" i="30263" s="1"/>
  <c r="K198" i="30263"/>
  <c r="K284" i="30263"/>
  <c r="K276" i="30263"/>
  <c r="K266" i="30263"/>
  <c r="K282" i="30263"/>
  <c r="K278" i="30263"/>
  <c r="K202" i="30263"/>
  <c r="K281" i="30263"/>
  <c r="K259" i="30263"/>
  <c r="K253" i="30263"/>
  <c r="K254" i="30263" s="1"/>
  <c r="K207" i="30263"/>
  <c r="K251" i="30263"/>
  <c r="K255" i="30263"/>
  <c r="K199" i="30263"/>
  <c r="K277" i="30263"/>
  <c r="K196" i="30263"/>
  <c r="K257" i="30263"/>
  <c r="K204" i="30263"/>
  <c r="K212" i="30263"/>
  <c r="I215" i="30263"/>
  <c r="I261" i="30263"/>
  <c r="I262" i="30263" s="1"/>
  <c r="H257" i="30263"/>
  <c r="H275" i="30263"/>
  <c r="H201" i="30263"/>
  <c r="E286" i="30262"/>
  <c r="F281" i="30263"/>
  <c r="F269" i="30263"/>
  <c r="F201" i="30263"/>
  <c r="I271" i="30262"/>
  <c r="E197" i="30262"/>
  <c r="E275" i="30262"/>
  <c r="E210" i="30262"/>
  <c r="E201" i="30262"/>
  <c r="E207" i="30262"/>
  <c r="E208" i="30262"/>
  <c r="E191" i="30262" s="1"/>
  <c r="E212" i="30262"/>
  <c r="E270" i="30262"/>
  <c r="E268" i="30262"/>
  <c r="E278" i="30262"/>
  <c r="E211" i="30262"/>
  <c r="E196" i="30262"/>
  <c r="E277" i="30262"/>
  <c r="E205" i="30262"/>
  <c r="E248" i="30262" s="1"/>
  <c r="E253" i="30262"/>
  <c r="E254" i="30262" s="1"/>
  <c r="E251" i="30262"/>
  <c r="E255" i="30262"/>
  <c r="E198" i="30262"/>
  <c r="E279" i="30262"/>
  <c r="E206" i="30262"/>
  <c r="E188" i="30262"/>
  <c r="E257" i="30262"/>
  <c r="E265" i="30262"/>
  <c r="E267" i="30262"/>
  <c r="E213" i="30262"/>
  <c r="E214" i="30262" s="1"/>
  <c r="E283" i="30262"/>
  <c r="E276" i="30262"/>
  <c r="E271" i="30262"/>
  <c r="E285" i="30262"/>
  <c r="E199" i="30262"/>
  <c r="E252" i="30262"/>
  <c r="E256" i="30262"/>
  <c r="F198" i="30263"/>
  <c r="F284" i="30263"/>
  <c r="F279" i="30263"/>
  <c r="F276" i="30263"/>
  <c r="F216" i="30263"/>
  <c r="F217" i="30263" s="1"/>
  <c r="F271" i="30263"/>
  <c r="F280" i="30263"/>
  <c r="F207" i="30263"/>
  <c r="F278" i="30263"/>
  <c r="F270" i="30263"/>
  <c r="F204" i="30263"/>
  <c r="F265" i="30263"/>
  <c r="F286" i="30263"/>
  <c r="F274" i="30263"/>
  <c r="F252" i="30263"/>
  <c r="F256" i="30263"/>
  <c r="F282" i="30263"/>
  <c r="F277" i="30263"/>
  <c r="F257" i="30263"/>
  <c r="F212" i="30263"/>
  <c r="F283" i="30263"/>
  <c r="F197" i="30263"/>
  <c r="F210" i="30263"/>
  <c r="F200" i="30263"/>
  <c r="F259" i="30263"/>
  <c r="F253" i="30263"/>
  <c r="F254" i="30263" s="1"/>
  <c r="F285" i="30263"/>
  <c r="F275" i="30263"/>
  <c r="F219" i="30263"/>
  <c r="F220" i="30263" s="1"/>
  <c r="F222" i="30263" s="1"/>
  <c r="F250" i="30263"/>
  <c r="F188" i="30263"/>
  <c r="E204" i="30262"/>
  <c r="H207" i="30263"/>
  <c r="F268" i="30263"/>
  <c r="G197" i="30262"/>
  <c r="C261" i="30263"/>
  <c r="C262" i="30263" s="1"/>
  <c r="H266" i="30263"/>
  <c r="G257" i="30262"/>
  <c r="C204" i="30262"/>
  <c r="C255" i="30262"/>
  <c r="C213" i="30262"/>
  <c r="C214" i="30262" s="1"/>
  <c r="C201" i="30262"/>
  <c r="C250" i="30262"/>
  <c r="C274" i="30262"/>
  <c r="C268" i="30262"/>
  <c r="C197" i="30262"/>
  <c r="C285" i="30262"/>
  <c r="C198" i="30262"/>
  <c r="C188" i="30262"/>
  <c r="C266" i="30262"/>
  <c r="C282" i="30262"/>
  <c r="C278" i="30262"/>
  <c r="C208" i="30262"/>
  <c r="C191" i="30262" s="1"/>
  <c r="C200" i="30262"/>
  <c r="C252" i="30262"/>
  <c r="C271" i="30262"/>
  <c r="C202" i="30262"/>
  <c r="C284" i="30262"/>
  <c r="C211" i="30262"/>
  <c r="C269" i="30262"/>
  <c r="C196" i="30262"/>
  <c r="C275" i="30262"/>
  <c r="C283" i="30262"/>
  <c r="C265" i="30262"/>
  <c r="C205" i="30262"/>
  <c r="C248" i="30262" s="1"/>
  <c r="C263" i="30262"/>
  <c r="G274" i="30262"/>
  <c r="G281" i="30262"/>
  <c r="K203" i="30263"/>
  <c r="K256" i="30263"/>
  <c r="K274" i="30263"/>
  <c r="H277" i="30263"/>
  <c r="E203" i="30262"/>
  <c r="E202" i="30262"/>
  <c r="E280" i="30262"/>
  <c r="J249" i="30263"/>
  <c r="F213" i="30263"/>
  <c r="F214" i="30263" s="1"/>
  <c r="F251" i="30263"/>
  <c r="I210" i="30262"/>
  <c r="I259" i="30262"/>
  <c r="I202" i="30262"/>
  <c r="I216" i="30262"/>
  <c r="I217" i="30262" s="1"/>
  <c r="I269" i="30262"/>
  <c r="I211" i="30262"/>
  <c r="I277" i="30262"/>
  <c r="I281" i="30262"/>
  <c r="I278" i="30262"/>
  <c r="I197" i="30262"/>
  <c r="I275" i="30262"/>
  <c r="I204" i="30262"/>
  <c r="I188" i="30262"/>
  <c r="I196" i="30262"/>
  <c r="I250" i="30262"/>
  <c r="I256" i="30262"/>
  <c r="I258" i="30262" s="1"/>
  <c r="I266" i="30262"/>
  <c r="I203" i="30262"/>
  <c r="I283" i="30262"/>
  <c r="I268" i="30262"/>
  <c r="I199" i="30262"/>
  <c r="I285" i="30262"/>
  <c r="I284" i="30262"/>
  <c r="I251" i="30262"/>
  <c r="I198" i="30262"/>
  <c r="I286" i="30262"/>
  <c r="I212" i="30262"/>
  <c r="I200" i="30262"/>
  <c r="I282" i="30262"/>
  <c r="I253" i="30262"/>
  <c r="I254" i="30262" s="1"/>
  <c r="I208" i="30262"/>
  <c r="I191" i="30262" s="1"/>
  <c r="L261" i="30263"/>
  <c r="H213" i="30263"/>
  <c r="H214" i="30263" s="1"/>
  <c r="H279" i="30263"/>
  <c r="H250" i="30263"/>
  <c r="H284" i="30263"/>
  <c r="H210" i="30263"/>
  <c r="H283" i="30263"/>
  <c r="H255" i="30263"/>
  <c r="H269" i="30263"/>
  <c r="H256" i="30263"/>
  <c r="H197" i="30263"/>
  <c r="H259" i="30263"/>
  <c r="H285" i="30263"/>
  <c r="H216" i="30263"/>
  <c r="H217" i="30263" s="1"/>
  <c r="H278" i="30263"/>
  <c r="H212" i="30263"/>
  <c r="H268" i="30263"/>
  <c r="H208" i="30263"/>
  <c r="H191" i="30263" s="1"/>
  <c r="H198" i="30263"/>
  <c r="H281" i="30263"/>
  <c r="H282" i="30263"/>
  <c r="H276" i="30263"/>
  <c r="H251" i="30263"/>
  <c r="H253" i="30263"/>
  <c r="H254" i="30263" s="1"/>
  <c r="H200" i="30263"/>
  <c r="H206" i="30263"/>
  <c r="H271" i="30263"/>
  <c r="H286" i="30263"/>
  <c r="H205" i="30263"/>
  <c r="H248" i="30263" s="1"/>
  <c r="H203" i="30263"/>
  <c r="H202" i="30263"/>
  <c r="H252" i="30263"/>
  <c r="G269" i="30262"/>
  <c r="G255" i="30262"/>
  <c r="G211" i="30262"/>
  <c r="G200" i="30262"/>
  <c r="G286" i="30262"/>
  <c r="G276" i="30262"/>
  <c r="G199" i="30262"/>
  <c r="G219" i="30262"/>
  <c r="G220" i="30262" s="1"/>
  <c r="G222" i="30262" s="1"/>
  <c r="G201" i="30262"/>
  <c r="G270" i="30262"/>
  <c r="G282" i="30262"/>
  <c r="G267" i="30262"/>
  <c r="G279" i="30262"/>
  <c r="G275" i="30262"/>
  <c r="G271" i="30262"/>
  <c r="G207" i="30262"/>
  <c r="G188" i="30262"/>
  <c r="G283" i="30262"/>
  <c r="G202" i="30262"/>
  <c r="G284" i="30262"/>
  <c r="G251" i="30262"/>
  <c r="G250" i="30262"/>
  <c r="G212" i="30262"/>
  <c r="G268" i="30262"/>
  <c r="H267" i="30263"/>
  <c r="E266" i="30262"/>
  <c r="G206" i="30262"/>
  <c r="H196" i="30263"/>
  <c r="F205" i="30263"/>
  <c r="F248" i="30263" s="1"/>
  <c r="G208" i="30262"/>
  <c r="G191" i="30262" s="1"/>
  <c r="G253" i="30262"/>
  <c r="G254" i="30262" s="1"/>
  <c r="G280" i="30262"/>
  <c r="G278" i="30262"/>
  <c r="H219" i="30263"/>
  <c r="H220" i="30263" s="1"/>
  <c r="H222" i="30263" s="1"/>
  <c r="H265" i="30263"/>
  <c r="E219" i="30262"/>
  <c r="E220" i="30262" s="1"/>
  <c r="E222" i="30262" s="1"/>
  <c r="E274" i="30262"/>
  <c r="E250" i="30262"/>
  <c r="J261" i="30263"/>
  <c r="J262" i="30263" s="1"/>
  <c r="F267" i="30263"/>
  <c r="F206" i="30263"/>
  <c r="B215" i="30262"/>
  <c r="B261" i="30262"/>
  <c r="D255" i="30263"/>
  <c r="D268" i="30263"/>
  <c r="D285" i="30263"/>
  <c r="D203" i="30263"/>
  <c r="D212" i="30263"/>
  <c r="D260" i="30263" s="1"/>
  <c r="D278" i="30263"/>
  <c r="I260" i="30263"/>
  <c r="I278" i="30263"/>
  <c r="D274" i="30263"/>
  <c r="J267" i="30263"/>
  <c r="J265" i="30263"/>
  <c r="J276" i="30263"/>
  <c r="L252" i="30263"/>
  <c r="L251" i="30263"/>
  <c r="L203" i="30263"/>
  <c r="L266" i="30263"/>
  <c r="L274" i="30263"/>
  <c r="L197" i="30263"/>
  <c r="B203" i="30262"/>
  <c r="B279" i="30262"/>
  <c r="B274" i="30262"/>
  <c r="B285" i="30262"/>
  <c r="B210" i="30262"/>
  <c r="J253" i="30262"/>
  <c r="J254" i="30262" s="1"/>
  <c r="J284" i="30262"/>
  <c r="J216" i="30262"/>
  <c r="J217" i="30262" s="1"/>
  <c r="J274" i="30262"/>
  <c r="J278" i="30262"/>
  <c r="J267" i="30262"/>
  <c r="B213" i="30263"/>
  <c r="B214" i="30263" s="1"/>
  <c r="B281" i="30263"/>
  <c r="B278" i="30263"/>
  <c r="B197" i="30263"/>
  <c r="B276" i="30263"/>
  <c r="B201" i="30263"/>
  <c r="L250" i="30263"/>
  <c r="L277" i="30263"/>
  <c r="L202" i="30263"/>
  <c r="E210" i="30263"/>
  <c r="E212" i="30263"/>
  <c r="E251" i="30263"/>
  <c r="E256" i="30263"/>
  <c r="E278" i="30263"/>
  <c r="E284" i="30263"/>
  <c r="D205" i="30263"/>
  <c r="D248" i="30263" s="1"/>
  <c r="D253" i="30263"/>
  <c r="D254" i="30263" s="1"/>
  <c r="D269" i="30263"/>
  <c r="D271" i="30263"/>
  <c r="D201" i="30263"/>
  <c r="D209" i="30262"/>
  <c r="D242" i="30262"/>
  <c r="D236" i="30262"/>
  <c r="D235" i="30262"/>
  <c r="I250" i="30263"/>
  <c r="I257" i="30263"/>
  <c r="I258" i="30263" s="1"/>
  <c r="I274" i="30263"/>
  <c r="J211" i="30263"/>
  <c r="J286" i="30263"/>
  <c r="J255" i="30263"/>
  <c r="J207" i="30263"/>
  <c r="J188" i="30263"/>
  <c r="J201" i="30263"/>
  <c r="L280" i="30263"/>
  <c r="L256" i="30263"/>
  <c r="L279" i="30263"/>
  <c r="L276" i="30263"/>
  <c r="L286" i="30263"/>
  <c r="L200" i="30263"/>
  <c r="B277" i="30262"/>
  <c r="B265" i="30262"/>
  <c r="B283" i="30262"/>
  <c r="B267" i="30262"/>
  <c r="B259" i="30262"/>
  <c r="B188" i="30262"/>
  <c r="J205" i="30262"/>
  <c r="J248" i="30262" s="1"/>
  <c r="J213" i="30262"/>
  <c r="J214" i="30262" s="1"/>
  <c r="J271" i="30262"/>
  <c r="J206" i="30262"/>
  <c r="J275" i="30262"/>
  <c r="J281" i="30262"/>
  <c r="J202" i="30262"/>
  <c r="B283" i="30263"/>
  <c r="B196" i="30263"/>
  <c r="B256" i="30263"/>
  <c r="B258" i="30263" s="1"/>
  <c r="B200" i="30263"/>
  <c r="B267" i="30263"/>
  <c r="B202" i="30263"/>
  <c r="D215" i="30262"/>
  <c r="D261" i="30262"/>
  <c r="D262" i="30262" s="1"/>
  <c r="D219" i="30263"/>
  <c r="D220" i="30263" s="1"/>
  <c r="D222" i="30263" s="1"/>
  <c r="E203" i="30263"/>
  <c r="L270" i="30263"/>
  <c r="L269" i="30263"/>
  <c r="L188" i="30263"/>
  <c r="L219" i="30263"/>
  <c r="L220" i="30263" s="1"/>
  <c r="L222" i="30263" s="1"/>
  <c r="L281" i="30263"/>
  <c r="L196" i="30263"/>
  <c r="B242" i="30262"/>
  <c r="B236" i="30262"/>
  <c r="B209" i="30262"/>
  <c r="B235" i="30262"/>
  <c r="J270" i="30262"/>
  <c r="J265" i="30262"/>
  <c r="J250" i="30262"/>
  <c r="J283" i="30262"/>
  <c r="J252" i="30262"/>
  <c r="B203" i="30263"/>
  <c r="B210" i="30263"/>
  <c r="B259" i="30263"/>
  <c r="B252" i="30263"/>
  <c r="B199" i="30263"/>
  <c r="B274" i="30263"/>
  <c r="L201" i="30263"/>
  <c r="D251" i="30263"/>
  <c r="D277" i="30263"/>
  <c r="D281" i="30263"/>
  <c r="D279" i="30263"/>
  <c r="D198" i="30263"/>
  <c r="L257" i="30263"/>
  <c r="L204" i="30263"/>
  <c r="L215" i="30263" s="1"/>
  <c r="L267" i="30263"/>
  <c r="L208" i="30263"/>
  <c r="L191" i="30263" s="1"/>
  <c r="L259" i="30263"/>
  <c r="J269" i="30262"/>
  <c r="J201" i="30262"/>
  <c r="J208" i="30262"/>
  <c r="J191" i="30262" s="1"/>
  <c r="J282" i="30262"/>
  <c r="J263" i="30262"/>
  <c r="B211" i="30263"/>
  <c r="B204" i="30263"/>
  <c r="B285" i="30263"/>
  <c r="B284" i="30263"/>
  <c r="B277" i="30263"/>
  <c r="B198" i="30263"/>
  <c r="J215" i="30263" l="1"/>
  <c r="E209" i="30263"/>
  <c r="D215" i="30263"/>
  <c r="J242" i="30262"/>
  <c r="J236" i="30262"/>
  <c r="B218" i="30263"/>
  <c r="D261" i="30263"/>
  <c r="F218" i="30262"/>
  <c r="L260" i="30263"/>
  <c r="I262" i="30262"/>
  <c r="G249" i="30262"/>
  <c r="J247" i="30263"/>
  <c r="G222" i="30263"/>
  <c r="J247" i="30262"/>
  <c r="J218" i="30263"/>
  <c r="H235" i="30263"/>
  <c r="D235" i="30263"/>
  <c r="C218" i="30262"/>
  <c r="H209" i="30263"/>
  <c r="D209" i="30263"/>
  <c r="E260" i="30263"/>
  <c r="H222" i="30262"/>
  <c r="C260" i="30262"/>
  <c r="E235" i="30263"/>
  <c r="G258" i="30262"/>
  <c r="E258" i="30262"/>
  <c r="C218" i="30263"/>
  <c r="J209" i="30263"/>
  <c r="K260" i="30263"/>
  <c r="B260" i="30262"/>
  <c r="I218" i="30262"/>
  <c r="C258" i="30262"/>
  <c r="K222" i="30262"/>
  <c r="J260" i="30262"/>
  <c r="J236" i="30263"/>
  <c r="J258" i="30262"/>
  <c r="E215" i="30263"/>
  <c r="E258" i="30263"/>
  <c r="J235" i="30262"/>
  <c r="I260" i="30262"/>
  <c r="L258" i="30263"/>
  <c r="B260" i="30263"/>
  <c r="J258" i="30263"/>
  <c r="D258" i="30263"/>
  <c r="H260" i="30263"/>
  <c r="H258" i="30263"/>
  <c r="E218" i="30262"/>
  <c r="D262" i="30263"/>
  <c r="G218" i="30262"/>
  <c r="B235" i="30263"/>
  <c r="B209" i="30263"/>
  <c r="B236" i="30263"/>
  <c r="G261" i="30262"/>
  <c r="G262" i="30262" s="1"/>
  <c r="G215" i="30262"/>
  <c r="E247" i="30263"/>
  <c r="E249" i="30263"/>
  <c r="C209" i="30262"/>
  <c r="C236" i="30262"/>
  <c r="C235" i="30262"/>
  <c r="C242" i="30262"/>
  <c r="E235" i="30262"/>
  <c r="E236" i="30262"/>
  <c r="E242" i="30262"/>
  <c r="E209" i="30262"/>
  <c r="B249" i="30262"/>
  <c r="B247" i="30262"/>
  <c r="B262" i="30262"/>
  <c r="G260" i="30262"/>
  <c r="I235" i="30262"/>
  <c r="I209" i="30262"/>
  <c r="I242" i="30262"/>
  <c r="I236" i="30262"/>
  <c r="K209" i="30263"/>
  <c r="K236" i="30263"/>
  <c r="K235" i="30263"/>
  <c r="K218" i="30263"/>
  <c r="F258" i="30263"/>
  <c r="F258" i="30262"/>
  <c r="F247" i="30262"/>
  <c r="F249" i="30262"/>
  <c r="J215" i="30262"/>
  <c r="J261" i="30262"/>
  <c r="J262" i="30262" s="1"/>
  <c r="H218" i="30263"/>
  <c r="F236" i="30262"/>
  <c r="F209" i="30262"/>
  <c r="F242" i="30262"/>
  <c r="F235" i="30262"/>
  <c r="L209" i="30263"/>
  <c r="L236" i="30263"/>
  <c r="L235" i="30263"/>
  <c r="D218" i="30263"/>
  <c r="H215" i="30263"/>
  <c r="H261" i="30263"/>
  <c r="H262" i="30263" s="1"/>
  <c r="E260" i="30262"/>
  <c r="E218" i="30263"/>
  <c r="M222" i="30263"/>
  <c r="C247" i="30262"/>
  <c r="B247" i="30263"/>
  <c r="B249" i="30263"/>
  <c r="E261" i="30262"/>
  <c r="E262" i="30262" s="1"/>
  <c r="E215" i="30262"/>
  <c r="L262" i="30263"/>
  <c r="I247" i="30262"/>
  <c r="I249" i="30262"/>
  <c r="K215" i="30263"/>
  <c r="K261" i="30263"/>
  <c r="K262" i="30263" s="1"/>
  <c r="G242" i="30262"/>
  <c r="G235" i="30262"/>
  <c r="G236" i="30262"/>
  <c r="G209" i="30262"/>
  <c r="C235" i="30263"/>
  <c r="C236" i="30263"/>
  <c r="C209" i="30263"/>
  <c r="L249" i="30263"/>
  <c r="L247" i="30263"/>
  <c r="E249" i="30262"/>
  <c r="E247" i="30262"/>
  <c r="C261" i="30262"/>
  <c r="C262" i="30262" s="1"/>
  <c r="C215" i="30262"/>
  <c r="C215" i="30263"/>
  <c r="F260" i="30263"/>
  <c r="F249" i="30263"/>
  <c r="F247" i="30263"/>
  <c r="F215" i="30262"/>
  <c r="F261" i="30262"/>
  <c r="F262" i="30262" s="1"/>
  <c r="F260" i="30262"/>
  <c r="C247" i="30263"/>
  <c r="C249" i="30263"/>
  <c r="B261" i="30263"/>
  <c r="B262" i="30263" s="1"/>
  <c r="B215" i="30263"/>
  <c r="D247" i="30263"/>
  <c r="D249" i="30263"/>
  <c r="H247" i="30263"/>
  <c r="H249" i="30263"/>
  <c r="F215" i="30263"/>
  <c r="F261" i="30263"/>
  <c r="F262" i="30263" s="1"/>
  <c r="K249" i="30263"/>
  <c r="K247" i="30263"/>
  <c r="F235" i="30263"/>
  <c r="F209" i="30263"/>
  <c r="F236" i="30263"/>
  <c r="K258" i="30263"/>
  <c r="I215" i="30262"/>
  <c r="F218" i="30263"/>
  <c r="I6" i="30247" l="1"/>
  <c r="I211" i="30247" l="1"/>
  <c r="I7" i="30247"/>
  <c r="I204" i="30247" s="1"/>
  <c r="I200" i="30247"/>
  <c r="I278" i="30247" l="1"/>
  <c r="I270" i="30247"/>
  <c r="I205" i="30247"/>
  <c r="I248" i="30247" s="1"/>
  <c r="I199" i="30247"/>
  <c r="I277" i="30247"/>
  <c r="I271" i="30247"/>
  <c r="I259" i="30247"/>
  <c r="I210" i="30247"/>
  <c r="I212" i="30247"/>
  <c r="I218" i="30247" s="1"/>
  <c r="I279" i="30247"/>
  <c r="I208" i="30247"/>
  <c r="I266" i="30247"/>
  <c r="I197" i="30247"/>
  <c r="I188" i="30247"/>
  <c r="I252" i="30247"/>
  <c r="I253" i="30247"/>
  <c r="I254" i="30247" s="1"/>
  <c r="I274" i="30247"/>
  <c r="I276" i="30247"/>
  <c r="I202" i="30247"/>
  <c r="I286" i="30247"/>
  <c r="I263" i="30247"/>
  <c r="I236" i="30247"/>
  <c r="I235" i="30247"/>
  <c r="I209" i="30247"/>
  <c r="I242" i="30247"/>
  <c r="I203" i="30247"/>
  <c r="I267" i="30247"/>
  <c r="I285" i="30247"/>
  <c r="I280" i="30247"/>
  <c r="I251" i="30247"/>
  <c r="I257" i="30247"/>
  <c r="I207" i="30247"/>
  <c r="I206" i="30247"/>
  <c r="I268" i="30247"/>
  <c r="I201" i="30247"/>
  <c r="I284" i="30247"/>
  <c r="I281" i="30247"/>
  <c r="I283" i="30247"/>
  <c r="I219" i="30247"/>
  <c r="I220" i="30247" s="1"/>
  <c r="I269" i="30247"/>
  <c r="I255" i="30247"/>
  <c r="I275" i="30247"/>
  <c r="I196" i="30247"/>
  <c r="I265" i="30247"/>
  <c r="I256" i="30247"/>
  <c r="I198" i="30247"/>
  <c r="I213" i="30247"/>
  <c r="I214" i="30247" s="1"/>
  <c r="I216" i="30247"/>
  <c r="I217" i="30247" s="1"/>
  <c r="I250" i="30247"/>
  <c r="I282" i="30247"/>
  <c r="I100" i="30268" l="1"/>
  <c r="I225" i="30247"/>
  <c r="I224" i="30247" s="1"/>
  <c r="I221" i="30247" s="1"/>
  <c r="O221" i="30247" s="1"/>
  <c r="O223" i="30247" s="1"/>
  <c r="I223" i="30247"/>
  <c r="I193" i="30247"/>
  <c r="I191" i="30247"/>
  <c r="I246" i="30268"/>
  <c r="I6" i="30268" s="1"/>
  <c r="I258" i="30247"/>
  <c r="I261" i="30247"/>
  <c r="I262" i="30247" s="1"/>
  <c r="I215" i="30247"/>
  <c r="I247" i="30247"/>
  <c r="I249" i="30247"/>
  <c r="I260" i="30247"/>
  <c r="I222" i="30247" l="1"/>
  <c r="O222" i="30247" s="1"/>
  <c r="I200" i="30268"/>
  <c r="I7" i="30268"/>
  <c r="I283" i="30268" s="1"/>
  <c r="I206" i="30268" l="1"/>
  <c r="I268" i="30268"/>
  <c r="I271" i="30268"/>
  <c r="I188" i="30268"/>
  <c r="I211" i="30268"/>
  <c r="I263" i="30268"/>
  <c r="I265" i="30268"/>
  <c r="I251" i="30268"/>
  <c r="I198" i="30268"/>
  <c r="I266" i="30268"/>
  <c r="I197" i="30268"/>
  <c r="I204" i="30268"/>
  <c r="I202" i="30268"/>
  <c r="I274" i="30268"/>
  <c r="I203" i="30268"/>
  <c r="I219" i="30268"/>
  <c r="I220" i="30268" s="1"/>
  <c r="C28" i="30266" s="1"/>
  <c r="I196" i="30268"/>
  <c r="I250" i="30268"/>
  <c r="I207" i="30268"/>
  <c r="I280" i="30268"/>
  <c r="I255" i="30268"/>
  <c r="I277" i="30268"/>
  <c r="I212" i="30268"/>
  <c r="I276" i="30268"/>
  <c r="I216" i="30268"/>
  <c r="I217" i="30268" s="1"/>
  <c r="I259" i="30268"/>
  <c r="I270" i="30268"/>
  <c r="I279" i="30268"/>
  <c r="I257" i="30268"/>
  <c r="I275" i="30268"/>
  <c r="I284" i="30268"/>
  <c r="I253" i="30268"/>
  <c r="I254" i="30268" s="1"/>
  <c r="I269" i="30268"/>
  <c r="I213" i="30268"/>
  <c r="I214" i="30268" s="1"/>
  <c r="I256" i="30268"/>
  <c r="I281" i="30268"/>
  <c r="I201" i="30268"/>
  <c r="I282" i="30268"/>
  <c r="I252" i="30268"/>
  <c r="I278" i="30268"/>
  <c r="I285" i="30268"/>
  <c r="I199" i="30268"/>
  <c r="I208" i="30268"/>
  <c r="I267" i="30268"/>
  <c r="I205" i="30268"/>
  <c r="I248" i="30268" s="1"/>
  <c r="I286" i="30268"/>
  <c r="I210" i="30268"/>
  <c r="I225" i="30268" l="1"/>
  <c r="I224" i="30268" s="1"/>
  <c r="I221" i="30268" s="1"/>
  <c r="O221" i="30268" s="1"/>
  <c r="I218" i="30268"/>
  <c r="I28" i="30266"/>
  <c r="J29" i="30266" s="1"/>
  <c r="C19" i="30266"/>
  <c r="C20" i="30266" s="1"/>
  <c r="I20" i="30266" s="1"/>
  <c r="I258" i="30268"/>
  <c r="I242" i="30268"/>
  <c r="I236" i="30268"/>
  <c r="I235" i="30268"/>
  <c r="I209" i="30268"/>
  <c r="I194" i="30268"/>
  <c r="C48" i="30266"/>
  <c r="I193" i="30268"/>
  <c r="I191" i="30268"/>
  <c r="I261" i="30268"/>
  <c r="I262" i="30268" s="1"/>
  <c r="I215" i="30268"/>
  <c r="I260" i="30268"/>
  <c r="I249" i="30268"/>
  <c r="I247" i="30268"/>
  <c r="I222" i="30268" l="1"/>
  <c r="I48" i="30266" s="1"/>
  <c r="J49" i="30266" s="1"/>
  <c r="O223" i="30268"/>
  <c r="O222" i="30268" l="1"/>
  <c r="C38" i="30266"/>
  <c r="C58" i="30266" s="1"/>
  <c r="C22" i="30266" l="1"/>
  <c r="C21" i="30266" s="1"/>
  <c r="C68" i="30266"/>
  <c r="C69" i="30266"/>
  <c r="I38" i="30266"/>
  <c r="C17" i="30266"/>
  <c r="C18" i="30266" s="1"/>
  <c r="I18" i="30266" s="1"/>
  <c r="J39" i="30266" l="1"/>
  <c r="I58" i="30266"/>
  <c r="J59" i="30266" s="1"/>
  <c r="I22" i="30266"/>
</calcChain>
</file>

<file path=xl/comments1.xml><?xml version="1.0" encoding="utf-8"?>
<comments xmlns="http://schemas.openxmlformats.org/spreadsheetml/2006/main">
  <authors>
    <author>mtokach</author>
    <author>mike</author>
  </authors>
  <commentList>
    <comment ref="V2" authorId="0">
      <text>
        <r>
          <rPr>
            <sz val="8"/>
            <color indexed="81"/>
            <rFont val="Tahoma"/>
            <family val="2"/>
          </rPr>
          <t>Enter as a postive number. This is the savings per pig that you want in each phase before increasing DDGS.</t>
        </r>
      </text>
    </comment>
    <comment ref="V3" authorId="0">
      <text>
        <r>
          <rPr>
            <sz val="8"/>
            <color indexed="81"/>
            <rFont val="Tahoma"/>
            <family val="2"/>
          </rPr>
          <t>Must be entered as a negative number. This is the savings per ton of feed that you want before increasing DDGS.</t>
        </r>
      </text>
    </comment>
    <comment ref="H4" authorId="0">
      <text>
        <r>
          <rPr>
            <sz val="8"/>
            <color indexed="81"/>
            <rFont val="Tahoma"/>
            <family val="2"/>
          </rPr>
          <t>Select "Yes" if you use dietary fat to equalize diet energy. Select "No" if dietary energy changes as DDGS is added to the diet. In this case, growth will be decreased and lost weight value is included in economics.</t>
        </r>
      </text>
    </comment>
    <comment ref="H5" authorId="0">
      <text>
        <r>
          <rPr>
            <sz val="8"/>
            <color indexed="81"/>
            <rFont val="Tahoma"/>
            <family val="2"/>
          </rPr>
          <t>Select "Yes" if you have L-Trp available to use and want to maximize amino acid use. Select "No" if L-Trp is not available or you do not want to maximize crystalline amino acid use.</t>
        </r>
      </text>
    </comment>
    <comment ref="H6" authorId="0">
      <text>
        <r>
          <rPr>
            <sz val="8"/>
            <color indexed="81"/>
            <rFont val="Tahoma"/>
            <family val="2"/>
          </rPr>
          <t>Select "% of corn NE" if you want to enter DDGS NE as percentage of corn NE. Select "Oil, %" to allow NE to be calculated from oil content.</t>
        </r>
      </text>
    </comment>
    <comment ref="H7" authorId="0">
      <text>
        <r>
          <rPr>
            <sz val="8"/>
            <color indexed="81"/>
            <rFont val="Tahoma"/>
            <family val="2"/>
          </rPr>
          <t>Enter the fat content of DDGS on an as fed basis or as a percentage of net energy of corn.</t>
        </r>
      </text>
    </comment>
    <comment ref="H8" authorId="1">
      <text>
        <r>
          <rPr>
            <b/>
            <sz val="9"/>
            <color indexed="81"/>
            <rFont val="Tahoma"/>
            <family val="2"/>
          </rPr>
          <t>Live weight basis</t>
        </r>
      </text>
    </comment>
  </commentList>
</comments>
</file>

<file path=xl/comments2.xml><?xml version="1.0" encoding="utf-8"?>
<comments xmlns="http://schemas.openxmlformats.org/spreadsheetml/2006/main">
  <authors>
    <author>mike</author>
    <author>catsadm</author>
  </authors>
  <commentList>
    <comment ref="AK55" authorId="0">
      <text>
        <r>
          <rPr>
            <b/>
            <sz val="9"/>
            <color indexed="81"/>
            <rFont val="Tahoma"/>
            <family val="2"/>
          </rPr>
          <t>mike:</t>
        </r>
        <r>
          <rPr>
            <sz val="9"/>
            <color indexed="81"/>
            <rFont val="Tahoma"/>
            <family val="2"/>
          </rPr>
          <t xml:space="preserve">
Lysine must be wrong in NRC table at 0.68</t>
        </r>
      </text>
    </comment>
    <comment ref="D169" authorId="1">
      <text>
        <r>
          <rPr>
            <b/>
            <sz val="8"/>
            <color indexed="81"/>
            <rFont val="Tahoma"/>
            <family val="2"/>
          </rPr>
          <t>catsadm:</t>
        </r>
        <r>
          <rPr>
            <sz val="8"/>
            <color indexed="81"/>
            <rFont val="Tahoma"/>
            <family val="2"/>
          </rPr>
          <t xml:space="preserve">
Based on equation from Nitikanchana et al. 2013
ASAS National meetings</t>
        </r>
      </text>
    </comment>
    <comment ref="E169" authorId="1">
      <text>
        <r>
          <rPr>
            <b/>
            <sz val="8"/>
            <color indexed="81"/>
            <rFont val="Tahoma"/>
            <family val="2"/>
          </rPr>
          <t>catsadm:</t>
        </r>
        <r>
          <rPr>
            <sz val="8"/>
            <color indexed="81"/>
            <rFont val="Tahoma"/>
            <family val="2"/>
          </rPr>
          <t xml:space="preserve">
Equation 1-6 from NRC 2012</t>
        </r>
      </text>
    </comment>
    <comment ref="F169" authorId="1">
      <text>
        <r>
          <rPr>
            <b/>
            <sz val="8"/>
            <color indexed="81"/>
            <rFont val="Tahoma"/>
            <family val="2"/>
          </rPr>
          <t>catsadm:</t>
        </r>
        <r>
          <rPr>
            <sz val="8"/>
            <color indexed="81"/>
            <rFont val="Tahoma"/>
            <family val="2"/>
          </rPr>
          <t xml:space="preserve">
Based on equation from Nitikanchana et al. 2013
ASAS National meetings</t>
        </r>
      </text>
    </comment>
    <comment ref="D170" authorId="1">
      <text>
        <r>
          <rPr>
            <b/>
            <sz val="8"/>
            <color indexed="81"/>
            <rFont val="Tahoma"/>
            <family val="2"/>
          </rPr>
          <t>catsadm:</t>
        </r>
        <r>
          <rPr>
            <sz val="8"/>
            <color indexed="81"/>
            <rFont val="Tahoma"/>
            <family val="2"/>
          </rPr>
          <t xml:space="preserve">
Based on equation from Nitikanchana et al. 2013
ASAS National meetings</t>
        </r>
      </text>
    </comment>
    <comment ref="E170" authorId="1">
      <text>
        <r>
          <rPr>
            <b/>
            <sz val="8"/>
            <color indexed="81"/>
            <rFont val="Tahoma"/>
            <family val="2"/>
          </rPr>
          <t>catsadm:</t>
        </r>
        <r>
          <rPr>
            <sz val="8"/>
            <color indexed="81"/>
            <rFont val="Tahoma"/>
            <family val="2"/>
          </rPr>
          <t xml:space="preserve">
Equation 1-6 from NRC 2012</t>
        </r>
      </text>
    </comment>
    <comment ref="F170" authorId="1">
      <text>
        <r>
          <rPr>
            <b/>
            <sz val="8"/>
            <color indexed="81"/>
            <rFont val="Tahoma"/>
            <family val="2"/>
          </rPr>
          <t>catsadm:</t>
        </r>
        <r>
          <rPr>
            <sz val="8"/>
            <color indexed="81"/>
            <rFont val="Tahoma"/>
            <family val="2"/>
          </rPr>
          <t xml:space="preserve">
Based on equation from Nitikanchana et al. 2013
ASAS National meetings</t>
        </r>
      </text>
    </comment>
    <comment ref="I170" authorId="1">
      <text>
        <r>
          <rPr>
            <b/>
            <sz val="8"/>
            <color indexed="81"/>
            <rFont val="Tahoma"/>
            <family val="2"/>
          </rPr>
          <t>catsadm
Adjusted for difference in fat content from 10.5% For example if fat content is 7.5 the concentration of this nutrient was increased by dividing by .97.</t>
        </r>
      </text>
    </comment>
    <comment ref="J170" authorId="1">
      <text>
        <r>
          <rPr>
            <b/>
            <sz val="8"/>
            <color indexed="81"/>
            <rFont val="Tahoma"/>
            <family val="2"/>
          </rPr>
          <t>catsadm
Adjusted for difference in fat content from 10.5% For example if fat content is 7.5 the concentration of this nutrient was increased by dividing by .97.</t>
        </r>
      </text>
    </comment>
    <comment ref="K170" authorId="1">
      <text>
        <r>
          <rPr>
            <b/>
            <sz val="8"/>
            <color indexed="81"/>
            <rFont val="Tahoma"/>
            <family val="2"/>
          </rPr>
          <t>catsadm
Adjusted for difference in fat content from 10.5% For example if fat content is 7.5 the concentration of this nutrient was increased by dividing by .97.</t>
        </r>
      </text>
    </comment>
    <comment ref="M170" authorId="1">
      <text>
        <r>
          <rPr>
            <b/>
            <sz val="8"/>
            <color indexed="81"/>
            <rFont val="Tahoma"/>
            <family val="2"/>
          </rPr>
          <t>catsadm
Adjusted for difference in fat content from 10.5% For example if fat content is 7.5 the concentration of this nutrient was increased by dividing by .97.</t>
        </r>
      </text>
    </comment>
    <comment ref="T170" authorId="1">
      <text>
        <r>
          <rPr>
            <b/>
            <sz val="8"/>
            <color indexed="81"/>
            <rFont val="Tahoma"/>
            <family val="2"/>
          </rPr>
          <t>catsadm
Adjusted for difference in fat content from 10.5% For example if fat content is 7.5 the concentration of this nutrient was increased by dividing by .97.</t>
        </r>
      </text>
    </comment>
    <comment ref="U170" authorId="1">
      <text>
        <r>
          <rPr>
            <b/>
            <sz val="8"/>
            <color indexed="81"/>
            <rFont val="Tahoma"/>
            <family val="2"/>
          </rPr>
          <t>catsadm
Adjusted for difference in fat content from 10.5% For example if fat content is 7.5 the concentration of this nutrient was increased by dividing by .97.</t>
        </r>
      </text>
    </comment>
    <comment ref="V170" authorId="1">
      <text>
        <r>
          <rPr>
            <b/>
            <sz val="8"/>
            <color indexed="81"/>
            <rFont val="Tahoma"/>
            <family val="2"/>
          </rPr>
          <t>catsadm
Adjusted for difference in fat content from 10.5% For example if fat content is 7.5 the concentration of this nutrient was increased by dividing by .97.</t>
        </r>
      </text>
    </comment>
    <comment ref="W170" authorId="1">
      <text>
        <r>
          <rPr>
            <b/>
            <sz val="8"/>
            <color indexed="81"/>
            <rFont val="Tahoma"/>
            <family val="2"/>
          </rPr>
          <t>catsadm
Adjusted for difference in fat content from 10.5% For example if fat content is 7.5 the concentration of this nutrient was increased by dividing by .97.</t>
        </r>
      </text>
    </comment>
    <comment ref="X170" authorId="1">
      <text>
        <r>
          <rPr>
            <b/>
            <sz val="8"/>
            <color indexed="81"/>
            <rFont val="Tahoma"/>
            <family val="2"/>
          </rPr>
          <t>catsadm
Adjusted for difference in fat content from 10.5% For example if fat content is 7.5 the concentration of this nutrient was increased by dividing by .97.</t>
        </r>
      </text>
    </comment>
    <comment ref="D171" authorId="1">
      <text>
        <r>
          <rPr>
            <b/>
            <sz val="8"/>
            <color indexed="81"/>
            <rFont val="Tahoma"/>
            <family val="2"/>
          </rPr>
          <t>catsadm:</t>
        </r>
        <r>
          <rPr>
            <sz val="8"/>
            <color indexed="81"/>
            <rFont val="Tahoma"/>
            <family val="2"/>
          </rPr>
          <t xml:space="preserve">
Based on equation from Nitikanchana et al. 2013
ASAS National meetings</t>
        </r>
      </text>
    </comment>
    <comment ref="E171" authorId="1">
      <text>
        <r>
          <rPr>
            <b/>
            <sz val="8"/>
            <color indexed="81"/>
            <rFont val="Tahoma"/>
            <family val="2"/>
          </rPr>
          <t>catsadm:</t>
        </r>
        <r>
          <rPr>
            <sz val="8"/>
            <color indexed="81"/>
            <rFont val="Tahoma"/>
            <family val="2"/>
          </rPr>
          <t xml:space="preserve">
Equation 1-6 from NRC 2012</t>
        </r>
      </text>
    </comment>
    <comment ref="F171" authorId="1">
      <text>
        <r>
          <rPr>
            <b/>
            <sz val="8"/>
            <color indexed="81"/>
            <rFont val="Tahoma"/>
            <family val="2"/>
          </rPr>
          <t>catsadm:</t>
        </r>
        <r>
          <rPr>
            <sz val="8"/>
            <color indexed="81"/>
            <rFont val="Tahoma"/>
            <family val="2"/>
          </rPr>
          <t xml:space="preserve">
Based on equation from Nitikanchana et al. 2013
ASAS National meetings</t>
        </r>
      </text>
    </comment>
    <comment ref="I171" authorId="1">
      <text>
        <r>
          <rPr>
            <b/>
            <sz val="8"/>
            <color indexed="81"/>
            <rFont val="Tahoma"/>
            <family val="2"/>
          </rPr>
          <t>catsadm
Adjusted for difference in fat content from 10.5% For example if fat content is 7.5 the concentration of this nutrient was increased by dividing by .97.</t>
        </r>
      </text>
    </comment>
    <comment ref="J171" authorId="1">
      <text>
        <r>
          <rPr>
            <b/>
            <sz val="8"/>
            <color indexed="81"/>
            <rFont val="Tahoma"/>
            <family val="2"/>
          </rPr>
          <t>catsadm
Adjusted for difference in fat content from 10.5% For example if fat content is 7.5 the concentration of this nutrient was increased by dividing by .97.</t>
        </r>
      </text>
    </comment>
    <comment ref="K171" authorId="1">
      <text>
        <r>
          <rPr>
            <b/>
            <sz val="8"/>
            <color indexed="81"/>
            <rFont val="Tahoma"/>
            <family val="2"/>
          </rPr>
          <t>catsadm
Adjusted for difference in fat content from 10.5% For example if fat content is 7.5 the concentration of this nutrient was increased by dividing by .97.</t>
        </r>
      </text>
    </comment>
    <comment ref="M171" authorId="1">
      <text>
        <r>
          <rPr>
            <b/>
            <sz val="8"/>
            <color indexed="81"/>
            <rFont val="Tahoma"/>
            <family val="2"/>
          </rPr>
          <t>catsadm
Adjusted for difference in fat content from 10.5% For example if fat content is 7.5 the concentration of this nutrient was increased by dividing by .97.</t>
        </r>
      </text>
    </comment>
    <comment ref="T171" authorId="1">
      <text>
        <r>
          <rPr>
            <b/>
            <sz val="8"/>
            <color indexed="81"/>
            <rFont val="Tahoma"/>
            <family val="2"/>
          </rPr>
          <t>catsadm
Adjusted for difference in fat content from 10.5% For example if fat content is 7.5 the concentration of this nutrient was increased by dividing by .97.</t>
        </r>
      </text>
    </comment>
    <comment ref="U171" authorId="1">
      <text>
        <r>
          <rPr>
            <b/>
            <sz val="8"/>
            <color indexed="81"/>
            <rFont val="Tahoma"/>
            <family val="2"/>
          </rPr>
          <t>catsadm
Adjusted for difference in fat content from 10.5% For example if fat content is 7.5 the concentration of this nutrient was increased by dividing by .97.</t>
        </r>
      </text>
    </comment>
    <comment ref="V171" authorId="1">
      <text>
        <r>
          <rPr>
            <b/>
            <sz val="8"/>
            <color indexed="81"/>
            <rFont val="Tahoma"/>
            <family val="2"/>
          </rPr>
          <t>catsadm
Adjusted for difference in fat content from 10.5% For example if fat content is 7.5 the concentration of this nutrient was increased by dividing by .97.</t>
        </r>
      </text>
    </comment>
    <comment ref="W171" authorId="1">
      <text>
        <r>
          <rPr>
            <b/>
            <sz val="8"/>
            <color indexed="81"/>
            <rFont val="Tahoma"/>
            <family val="2"/>
          </rPr>
          <t>catsadm
Adjusted for difference in fat content from 10.5% For example if fat content is 7.5 the concentration of this nutrient was increased by dividing by .97.</t>
        </r>
      </text>
    </comment>
    <comment ref="X171" authorId="1">
      <text>
        <r>
          <rPr>
            <b/>
            <sz val="8"/>
            <color indexed="81"/>
            <rFont val="Tahoma"/>
            <family val="2"/>
          </rPr>
          <t>catsadm
Adjusted for difference in fat content from 10.5% For example if fat content is 7.5 the concentration of this nutrient was increased by dividing by .97.</t>
        </r>
      </text>
    </comment>
    <comment ref="D172" authorId="1">
      <text>
        <r>
          <rPr>
            <b/>
            <sz val="8"/>
            <color indexed="81"/>
            <rFont val="Tahoma"/>
            <family val="2"/>
          </rPr>
          <t>catsadm:</t>
        </r>
        <r>
          <rPr>
            <sz val="8"/>
            <color indexed="81"/>
            <rFont val="Tahoma"/>
            <family val="2"/>
          </rPr>
          <t xml:space="preserve">
Based on equation from Nitikanchana et al. 2013
ASAS National meetings</t>
        </r>
      </text>
    </comment>
    <comment ref="E172" authorId="1">
      <text>
        <r>
          <rPr>
            <b/>
            <sz val="8"/>
            <color indexed="81"/>
            <rFont val="Tahoma"/>
            <family val="2"/>
          </rPr>
          <t>catsadm:</t>
        </r>
        <r>
          <rPr>
            <sz val="8"/>
            <color indexed="81"/>
            <rFont val="Tahoma"/>
            <family val="2"/>
          </rPr>
          <t xml:space="preserve">
Equation 1-6 from NRC 2012</t>
        </r>
      </text>
    </comment>
    <comment ref="F172" authorId="1">
      <text>
        <r>
          <rPr>
            <b/>
            <sz val="8"/>
            <color indexed="81"/>
            <rFont val="Tahoma"/>
            <family val="2"/>
          </rPr>
          <t>catsadm:</t>
        </r>
        <r>
          <rPr>
            <sz val="8"/>
            <color indexed="81"/>
            <rFont val="Tahoma"/>
            <family val="2"/>
          </rPr>
          <t xml:space="preserve">
Based on equation from Nitikanchana et al. 2013
ASAS National meetings</t>
        </r>
      </text>
    </comment>
    <comment ref="I172" authorId="1">
      <text>
        <r>
          <rPr>
            <b/>
            <sz val="8"/>
            <color indexed="81"/>
            <rFont val="Tahoma"/>
            <family val="2"/>
          </rPr>
          <t>catsadm
Adjusted for difference in fat content from 10.5% For example if fat content is 7.5 the concentration of this nutrient was increased by dividing by .97.</t>
        </r>
      </text>
    </comment>
    <comment ref="J172" authorId="1">
      <text>
        <r>
          <rPr>
            <b/>
            <sz val="8"/>
            <color indexed="81"/>
            <rFont val="Tahoma"/>
            <family val="2"/>
          </rPr>
          <t>catsadm
Adjusted for difference in fat content from 10.5% For example if fat content is 7.5 the concentration of this nutrient was increased by dividing by .97.</t>
        </r>
      </text>
    </comment>
    <comment ref="K172" authorId="1">
      <text>
        <r>
          <rPr>
            <b/>
            <sz val="8"/>
            <color indexed="81"/>
            <rFont val="Tahoma"/>
            <family val="2"/>
          </rPr>
          <t>catsadm
Adjusted for difference in fat content from 10.5% For example if fat content is 7.5 the concentration of this nutrient was increased by dividing by .97.</t>
        </r>
      </text>
    </comment>
    <comment ref="M172" authorId="1">
      <text>
        <r>
          <rPr>
            <b/>
            <sz val="8"/>
            <color indexed="81"/>
            <rFont val="Tahoma"/>
            <family val="2"/>
          </rPr>
          <t>catsadm
Adjusted for difference in fat content from 10.5% For example if fat content is 7.5 the concentration of this nutrient was increased by dividing by .97.</t>
        </r>
      </text>
    </comment>
    <comment ref="T172" authorId="1">
      <text>
        <r>
          <rPr>
            <b/>
            <sz val="8"/>
            <color indexed="81"/>
            <rFont val="Tahoma"/>
            <family val="2"/>
          </rPr>
          <t>catsadm
Adjusted for difference in fat content from 10.5% For example if fat content is 7.5 the concentration of this nutrient was increased by dividing by .97.</t>
        </r>
      </text>
    </comment>
    <comment ref="U172" authorId="1">
      <text>
        <r>
          <rPr>
            <b/>
            <sz val="8"/>
            <color indexed="81"/>
            <rFont val="Tahoma"/>
            <family val="2"/>
          </rPr>
          <t>catsadm
Adjusted for difference in fat content from 10.5% For example if fat content is 7.5 the concentration of this nutrient was increased by dividing by .97.</t>
        </r>
      </text>
    </comment>
    <comment ref="V172" authorId="1">
      <text>
        <r>
          <rPr>
            <b/>
            <sz val="8"/>
            <color indexed="81"/>
            <rFont val="Tahoma"/>
            <family val="2"/>
          </rPr>
          <t>catsadm
Adjusted for difference in fat content from 10.5% For example if fat content is 7.5 the concentration of this nutrient was increased by dividing by .97.</t>
        </r>
      </text>
    </comment>
    <comment ref="W172" authorId="1">
      <text>
        <r>
          <rPr>
            <b/>
            <sz val="8"/>
            <color indexed="81"/>
            <rFont val="Tahoma"/>
            <family val="2"/>
          </rPr>
          <t>catsadm
Adjusted for difference in fat content from 10.5% For example if fat content is 7.5 the concentration of this nutrient was increased by dividing by .97.</t>
        </r>
      </text>
    </comment>
    <comment ref="X172" authorId="1">
      <text>
        <r>
          <rPr>
            <b/>
            <sz val="8"/>
            <color indexed="81"/>
            <rFont val="Tahoma"/>
            <family val="2"/>
          </rPr>
          <t>catsadm
Adjusted for difference in fat content from 10.5% For example if fat content is 7.5 the concentration of this nutrient was increased by dividing by .97.</t>
        </r>
      </text>
    </comment>
  </commentList>
</comments>
</file>

<file path=xl/sharedStrings.xml><?xml version="1.0" encoding="utf-8"?>
<sst xmlns="http://schemas.openxmlformats.org/spreadsheetml/2006/main" count="1404" uniqueCount="488">
  <si>
    <t>Milo</t>
  </si>
  <si>
    <t>Corn</t>
  </si>
  <si>
    <t>Barley</t>
  </si>
  <si>
    <t>Lactose</t>
  </si>
  <si>
    <t>Lysine</t>
  </si>
  <si>
    <t>Isoleucine</t>
  </si>
  <si>
    <t>Leucine</t>
  </si>
  <si>
    <t>Methionine</t>
  </si>
  <si>
    <t>Threonine</t>
  </si>
  <si>
    <t>Tryptophan</t>
  </si>
  <si>
    <t>Valine</t>
  </si>
  <si>
    <t>ME, kcal/kg</t>
  </si>
  <si>
    <t>Protein, %</t>
  </si>
  <si>
    <t>Calcium, %</t>
  </si>
  <si>
    <t>Phosphorus, %</t>
  </si>
  <si>
    <t>Ingredient</t>
  </si>
  <si>
    <t>Trace mineral premix</t>
  </si>
  <si>
    <t>TOTAL</t>
  </si>
  <si>
    <t>ME, kcal/lb</t>
  </si>
  <si>
    <t>Cost/lb</t>
  </si>
  <si>
    <t>Cost/ton</t>
  </si>
  <si>
    <t>Cost with processing</t>
  </si>
  <si>
    <t>Cystine</t>
  </si>
  <si>
    <t>Gestation</t>
  </si>
  <si>
    <t>Diet</t>
  </si>
  <si>
    <t>Sow add pack</t>
  </si>
  <si>
    <t>Zinc oxide</t>
  </si>
  <si>
    <t>Grind, Mix and Delivey fee</t>
  </si>
  <si>
    <t>/ton</t>
  </si>
  <si>
    <t>Basics understanding of this spreadsheet</t>
  </si>
  <si>
    <t>1. This is a very simple spreadsheet to aid in diet formulation</t>
  </si>
  <si>
    <t>2. Nutrients sheet includes the ingredients, their nutrient profiles and costs</t>
  </si>
  <si>
    <t xml:space="preserve">   - grind, mix and delivery charges are also entered in this page</t>
  </si>
  <si>
    <t>3. Each of the rest of the sheets contain templates with example diets for grow-finish, nursery or sows</t>
  </si>
  <si>
    <t>Steps to use:</t>
  </si>
  <si>
    <t>1. Make sure all of your desired ingredients are listed in the nutrient sheet with correct prices and profiles</t>
  </si>
  <si>
    <t>2. Enter your desired weight breaks for the grow-finish diets and nursery diets</t>
  </si>
  <si>
    <t>6. Check your calcium and phosphorus levels and other amino acids.</t>
  </si>
  <si>
    <t xml:space="preserve">   - you may need to adjust mono or dicalcium phosphate, or limestone to meet calcium and phosphorus needs</t>
  </si>
  <si>
    <t xml:space="preserve">     other amino acids</t>
  </si>
  <si>
    <t xml:space="preserve">   - you may need to adjust the amount of synthtic amino acids included in the diet to meet requirements for</t>
  </si>
  <si>
    <t>3. If all the ingredients that you want to use are not shown in the sheet, unhide the rows with those ingredients</t>
  </si>
  <si>
    <t xml:space="preserve">    source, vitamin or trace mineral premix, or any desired antibiotics.</t>
  </si>
  <si>
    <t xml:space="preserve">7. Double check the diet to make sure that you never forgot to include: salt, phosphorus source, calcium </t>
  </si>
  <si>
    <t>If questions, call: Mike Tokach 785-532-2032</t>
  </si>
  <si>
    <t>Vitamin premix with phytase</t>
  </si>
  <si>
    <t>Avail P:calorie ratio g/mcal</t>
  </si>
  <si>
    <t>NE NRC, kcal/kg</t>
  </si>
  <si>
    <t>NE NRC, kcal/lb</t>
  </si>
  <si>
    <t>NE Noblet Sow, kcal/lb</t>
  </si>
  <si>
    <t>NE Noblet Grow/Finish, kcal/lb</t>
  </si>
  <si>
    <t>NE Noblet Sow, kcal/kg</t>
  </si>
  <si>
    <t>Numbers in red are estimated values and not book values</t>
  </si>
  <si>
    <t>Methionine hydroxy analog</t>
  </si>
  <si>
    <t>Paylean, 9 g/lb</t>
  </si>
  <si>
    <t>Diet 1</t>
  </si>
  <si>
    <t>Diet 2</t>
  </si>
  <si>
    <t>Diet 3</t>
  </si>
  <si>
    <t>Diet 4</t>
  </si>
  <si>
    <t>Diet 5</t>
  </si>
  <si>
    <t>DCAD</t>
  </si>
  <si>
    <t>Avail P, %</t>
  </si>
  <si>
    <t>Availability of Phos, %</t>
  </si>
  <si>
    <t>Developer base mix</t>
  </si>
  <si>
    <t>NE Noblet GF, kcal/kg</t>
  </si>
  <si>
    <t>Cysteine</t>
  </si>
  <si>
    <t>Other ingredients TID Lysine, %</t>
  </si>
  <si>
    <t>Total lysine, %</t>
  </si>
  <si>
    <t>Targets</t>
  </si>
  <si>
    <t>Other nutrients, calculated</t>
  </si>
  <si>
    <t>- Available P, % (Replacements)</t>
  </si>
  <si>
    <t>- Available P, % (Terminal)</t>
  </si>
  <si>
    <t>Ether extract, %</t>
  </si>
  <si>
    <t>Crude fiber, %</t>
  </si>
  <si>
    <t>Lactose, %</t>
  </si>
  <si>
    <t>Iodine value</t>
  </si>
  <si>
    <t>Crude fat, %</t>
  </si>
  <si>
    <t>IV value of diet</t>
  </si>
  <si>
    <t>IV value of product, estimate</t>
  </si>
  <si>
    <t>Linoleic acid, %</t>
  </si>
  <si>
    <t>DE NRC, kcal/kg</t>
  </si>
  <si>
    <t>DE NRC, kcal/lb</t>
  </si>
  <si>
    <t>Copper sulfate</t>
  </si>
  <si>
    <t>ratio line</t>
  </si>
  <si>
    <t>Soybean oil</t>
  </si>
  <si>
    <t>Na, %</t>
  </si>
  <si>
    <t>Cl, %</t>
  </si>
  <si>
    <t>K, %</t>
  </si>
  <si>
    <t>Phase 2</t>
  </si>
  <si>
    <t>Phase 3</t>
  </si>
  <si>
    <t>Acidifier</t>
  </si>
  <si>
    <t>Vitamin E, 20,000 IU</t>
  </si>
  <si>
    <t>- Avail P:ME ratio g/mcal (Sow)</t>
  </si>
  <si>
    <t>4. Fix levels of all the known ingredients (everything except corn or milo and soybean meal source)</t>
  </si>
  <si>
    <t>5. Insert your desired TID lysine level for each diet</t>
  </si>
  <si>
    <t>Phase 2 supplement D</t>
  </si>
  <si>
    <t>Lactation</t>
  </si>
  <si>
    <t>2007 Grow-finish base mix</t>
  </si>
  <si>
    <t>2007 Starter base mix</t>
  </si>
  <si>
    <t>2007 Sow base mix</t>
  </si>
  <si>
    <t>Weight Range</t>
  </si>
  <si>
    <t>Phytate P, %</t>
  </si>
  <si>
    <t>Total P - Avail P, %</t>
  </si>
  <si>
    <t>Zinc, %</t>
  </si>
  <si>
    <t>Iron, %</t>
  </si>
  <si>
    <t>Manganese, %</t>
  </si>
  <si>
    <t>Iodine, %</t>
  </si>
  <si>
    <t>Selenium, %</t>
  </si>
  <si>
    <t>Added trace mineral levels, %</t>
  </si>
  <si>
    <t>Chromium, %</t>
  </si>
  <si>
    <t>Added Vitamin levels</t>
  </si>
  <si>
    <t>Vit A, IU/lb</t>
  </si>
  <si>
    <t>Vit D, IU/lb</t>
  </si>
  <si>
    <t>Vit E, IU/lb</t>
  </si>
  <si>
    <t>Vit K (menadione), mg/lb</t>
  </si>
  <si>
    <t>Vit B12, mg/lb</t>
  </si>
  <si>
    <t>Niacin, mg/lb</t>
  </si>
  <si>
    <t>Pantothenic Acid, mg/lb</t>
  </si>
  <si>
    <t>Riboflavin, mg/lb</t>
  </si>
  <si>
    <t>Copper, %</t>
  </si>
  <si>
    <t>Biotin, mg/lb</t>
  </si>
  <si>
    <t>Folic acid, mg/lb</t>
  </si>
  <si>
    <t>Pyridoxine, mg/lb</t>
  </si>
  <si>
    <t>Choline, mg/lb</t>
  </si>
  <si>
    <t>Carnitine, mg/lb</t>
  </si>
  <si>
    <t>Glutamine</t>
  </si>
  <si>
    <t>Glutamic acid</t>
  </si>
  <si>
    <t>Biolys</t>
  </si>
  <si>
    <t>MHA dry</t>
  </si>
  <si>
    <t>Liquid lysine 60%</t>
  </si>
  <si>
    <t>Natuphos 600</t>
  </si>
  <si>
    <t>Natuphos 1200</t>
  </si>
  <si>
    <t>Optiphos 2000</t>
  </si>
  <si>
    <t>Phyzyme 1200</t>
  </si>
  <si>
    <t>Ronozyme CT (10,000)</t>
  </si>
  <si>
    <t>Ronozyme M (50,000)</t>
  </si>
  <si>
    <t>Phyzyme 5000</t>
  </si>
  <si>
    <t>Phytase, FTU/lb (AOAC)</t>
  </si>
  <si>
    <t>Other phytase source</t>
  </si>
  <si>
    <t>Calculated SID Lysine Required, %</t>
  </si>
  <si>
    <t>Phytate P released, %</t>
  </si>
  <si>
    <t>Percent of total phytate phos released, %</t>
  </si>
  <si>
    <t>Feed budget, lb/pig</t>
  </si>
  <si>
    <t>Feed cost, $/pig</t>
  </si>
  <si>
    <t xml:space="preserve">  Zinc added, ppm</t>
  </si>
  <si>
    <t xml:space="preserve">  Iron added, ppm</t>
  </si>
  <si>
    <t xml:space="preserve">  Manganese added, ppm</t>
  </si>
  <si>
    <t xml:space="preserve">  Copper added, ppm</t>
  </si>
  <si>
    <t xml:space="preserve">  Iodine added, ppm</t>
  </si>
  <si>
    <t xml:space="preserve">  Selenium added, ppm</t>
  </si>
  <si>
    <t xml:space="preserve">  Chromium added, ppb</t>
  </si>
  <si>
    <t>Vitamins (added levels)</t>
  </si>
  <si>
    <t>Trace minerals (added levels)</t>
  </si>
  <si>
    <t xml:space="preserve">  Vit A, IU/ton</t>
  </si>
  <si>
    <t xml:space="preserve">  Vit D, IU/ton</t>
  </si>
  <si>
    <t xml:space="preserve">  Vit E, IU/ton</t>
  </si>
  <si>
    <t xml:space="preserve">  Vit K (menadione), mg/ton</t>
  </si>
  <si>
    <t xml:space="preserve">  Vit B12, mg/ton</t>
  </si>
  <si>
    <t xml:space="preserve">  Niacin, mg/ton</t>
  </si>
  <si>
    <t xml:space="preserve">  Pantothenic Acid, mg/ton</t>
  </si>
  <si>
    <t xml:space="preserve">  Riboflavin, mg/ton</t>
  </si>
  <si>
    <t xml:space="preserve">  Biotin, mg/ton</t>
  </si>
  <si>
    <t xml:space="preserve">  Folic acid, mg/ton</t>
  </si>
  <si>
    <t xml:space="preserve">  Pyridoxine, mg/ton</t>
  </si>
  <si>
    <t xml:space="preserve">  Choline, mg/ton</t>
  </si>
  <si>
    <t xml:space="preserve">  Carnitine, mg/ton</t>
  </si>
  <si>
    <t>K-State Grow-Finish Feed Budget Program</t>
  </si>
  <si>
    <t>Gilt Feed Budget</t>
  </si>
  <si>
    <t>Barrow Feed Budget</t>
  </si>
  <si>
    <t>Mixed Sex Feed Budget</t>
  </si>
  <si>
    <t>Closeout Feed Efficiency</t>
  </si>
  <si>
    <t>Initial wt</t>
  </si>
  <si>
    <t>Final wt</t>
  </si>
  <si>
    <t>F/G</t>
  </si>
  <si>
    <t>Initial  wt</t>
  </si>
  <si>
    <t>lb/pig</t>
  </si>
  <si>
    <t>Delivery size:</t>
  </si>
  <si>
    <t>tons</t>
  </si>
  <si>
    <t>Diet Identification Numbers</t>
  </si>
  <si>
    <t>Two sets of diets can be entered for each sex (ex. season, genotype, etc.)</t>
  </si>
  <si>
    <t>Please enter the diet descriptions here:</t>
  </si>
  <si>
    <t>Sequence 1</t>
  </si>
  <si>
    <t>Sequence 2</t>
  </si>
  <si>
    <t>Gilts</t>
  </si>
  <si>
    <t>Barrows</t>
  </si>
  <si>
    <t>Mixed Sex</t>
  </si>
  <si>
    <t>F1</t>
  </si>
  <si>
    <t>F2</t>
  </si>
  <si>
    <t>F3</t>
  </si>
  <si>
    <t>F4</t>
  </si>
  <si>
    <t>F5</t>
  </si>
  <si>
    <t>F6</t>
  </si>
  <si>
    <t>Diet 6</t>
  </si>
  <si>
    <t>Ca:P</t>
  </si>
  <si>
    <t>SID amino acids, %</t>
  </si>
  <si>
    <t xml:space="preserve">  Lysine</t>
  </si>
  <si>
    <t xml:space="preserve">  Isoleucine:lysine</t>
  </si>
  <si>
    <t xml:space="preserve">  Leucine:lysine</t>
  </si>
  <si>
    <t xml:space="preserve">  Methionine:lysine</t>
  </si>
  <si>
    <t xml:space="preserve">  Tryptophan:lysine</t>
  </si>
  <si>
    <t xml:space="preserve">  Threonine:lysine</t>
  </si>
  <si>
    <t xml:space="preserve">  Valine:lysine</t>
  </si>
  <si>
    <t>SID Lysine:ME, g/Mcal</t>
  </si>
  <si>
    <t>Ca, %</t>
  </si>
  <si>
    <t>P, %</t>
  </si>
  <si>
    <t>Available P, %</t>
  </si>
  <si>
    <t xml:space="preserve">  Met &amp; cys:lysine</t>
  </si>
  <si>
    <t>Potassium chloride</t>
  </si>
  <si>
    <t>Calcium chloride</t>
  </si>
  <si>
    <t>- SID Leucine:lysine</t>
  </si>
  <si>
    <t>- SID Isoleucine:lysine</t>
  </si>
  <si>
    <t>- SID Methionine:lysine</t>
  </si>
  <si>
    <t>- SID Met &amp; Cys:lysine</t>
  </si>
  <si>
    <t>- SID Threonine:lysine</t>
  </si>
  <si>
    <t>- SID Tryptophan:lysine</t>
  </si>
  <si>
    <t>- SID Valine:lysine</t>
  </si>
  <si>
    <t>- Avail P:ME, g/mcal (terminal)</t>
  </si>
  <si>
    <t>- Avail P:ME, g/mcal (Replacements)</t>
  </si>
  <si>
    <t>Lysine:CP</t>
  </si>
  <si>
    <t>SID Lysine:NE, g/mcal</t>
  </si>
  <si>
    <t>Total Lysine:ME, g/mcal</t>
  </si>
  <si>
    <t>- Lysine:CP, Maximum</t>
  </si>
  <si>
    <t>- Ca:P, Maximum</t>
  </si>
  <si>
    <t>- Ca:P, Minimum</t>
  </si>
  <si>
    <t>CP, %</t>
  </si>
  <si>
    <t>Available P w/o phytase, %</t>
  </si>
  <si>
    <t xml:space="preserve"> </t>
  </si>
  <si>
    <t>Boyd</t>
  </si>
  <si>
    <t>PIC gilt</t>
  </si>
  <si>
    <t>PIC barrow</t>
  </si>
  <si>
    <t>PIC Mixed</t>
  </si>
  <si>
    <t>Phase 1</t>
  </si>
  <si>
    <t>Genetiporc</t>
  </si>
  <si>
    <t>Lysine requirement</t>
  </si>
  <si>
    <t>X2</t>
  </si>
  <si>
    <t>X</t>
  </si>
  <si>
    <t>y intercept</t>
  </si>
  <si>
    <t>KSU1</t>
  </si>
  <si>
    <t>Main</t>
  </si>
  <si>
    <t>Ash, % as fed</t>
  </si>
  <si>
    <t>Dry matter, %</t>
  </si>
  <si>
    <t>Gilt Developer Weight Range</t>
  </si>
  <si>
    <t>GF DDGS Base Mix</t>
  </si>
  <si>
    <t>GF synthetics Base Mix</t>
  </si>
  <si>
    <t>Phase 2 supplement (PEP2)</t>
  </si>
  <si>
    <t>DPS 50</t>
  </si>
  <si>
    <t>PEP2+</t>
  </si>
  <si>
    <t>PEP NS</t>
  </si>
  <si>
    <t>Choline chloride 60%</t>
  </si>
  <si>
    <t>Energy, kcal/kg</t>
  </si>
  <si>
    <t>Proximate analyses &amp; Carbohyrates (%)</t>
  </si>
  <si>
    <t>Additional values</t>
  </si>
  <si>
    <t>Total amino acid content (%)</t>
  </si>
  <si>
    <t>Standardized ileal digestibility (SID) of amino acids (%)</t>
  </si>
  <si>
    <t>Phytate P content (%) and P digestibility (%)</t>
  </si>
  <si>
    <t>AID amino acid content (%) - calculated</t>
  </si>
  <si>
    <t>SID amino acid content (%) - calculated</t>
  </si>
  <si>
    <t>Digestible P content (%) - calculated</t>
  </si>
  <si>
    <t>GE</t>
  </si>
  <si>
    <t>Dry Matter</t>
  </si>
  <si>
    <t>Crude protein (Nx6.25)</t>
  </si>
  <si>
    <t>Acid ether extract</t>
  </si>
  <si>
    <t>Ash</t>
  </si>
  <si>
    <t>Sucrose</t>
  </si>
  <si>
    <t>Raffinose</t>
  </si>
  <si>
    <t>Stachy-ose</t>
  </si>
  <si>
    <t>Verbas-cose</t>
  </si>
  <si>
    <t>Oligosac-charides</t>
  </si>
  <si>
    <t>Starch</t>
  </si>
  <si>
    <t>NDF</t>
  </si>
  <si>
    <t>ADF</t>
  </si>
  <si>
    <t>AD ligin</t>
  </si>
  <si>
    <t>Total DF</t>
  </si>
  <si>
    <t>Insol DF</t>
  </si>
  <si>
    <t>Sol DF</t>
  </si>
  <si>
    <t>Organic Residue (Fiber; %)</t>
  </si>
  <si>
    <t>Digestibility organic residue (%)</t>
  </si>
  <si>
    <t>Carbon (%)</t>
  </si>
  <si>
    <t>Arg</t>
  </si>
  <si>
    <t>His</t>
  </si>
  <si>
    <t>Ile</t>
  </si>
  <si>
    <t>Leu</t>
  </si>
  <si>
    <t>Lys</t>
  </si>
  <si>
    <t>Met</t>
  </si>
  <si>
    <t>Phe</t>
  </si>
  <si>
    <t>Thr</t>
  </si>
  <si>
    <t>Trp</t>
  </si>
  <si>
    <t>Val</t>
  </si>
  <si>
    <t>Tyr</t>
  </si>
  <si>
    <t>Crude Protein (N)</t>
  </si>
  <si>
    <t>Mg</t>
  </si>
  <si>
    <t>S</t>
  </si>
  <si>
    <t xml:space="preserve">Phytate P </t>
  </si>
  <si>
    <t>ATTD</t>
  </si>
  <si>
    <t>STTD</t>
  </si>
  <si>
    <t>Ferm Fiber (%)</t>
  </si>
  <si>
    <t>Met+Cys</t>
  </si>
  <si>
    <t>Phe+Tyr</t>
  </si>
  <si>
    <t>Ingredient Library</t>
  </si>
  <si>
    <t>Alfalfa Meal</t>
  </si>
  <si>
    <t>Bakery Meal</t>
  </si>
  <si>
    <t>Barley, Hulless</t>
  </si>
  <si>
    <t>Beans, Faba</t>
  </si>
  <si>
    <t>Blood Meal</t>
  </si>
  <si>
    <t>Blood Plasma</t>
  </si>
  <si>
    <t>Brewers Grain</t>
  </si>
  <si>
    <t>Canola, Full Fat</t>
  </si>
  <si>
    <t>Canola Meal, Expelled</t>
  </si>
  <si>
    <t>Canola Meal, Solvent Extracted</t>
  </si>
  <si>
    <t>Casava Meal</t>
  </si>
  <si>
    <t>Citrus Pulp</t>
  </si>
  <si>
    <t>Copra Meal</t>
  </si>
  <si>
    <t>Corn, Yellow Dent</t>
  </si>
  <si>
    <t>Corn, Nutridense</t>
  </si>
  <si>
    <t>Corn Bran</t>
  </si>
  <si>
    <t>Corn DDG</t>
  </si>
  <si>
    <t>Corn DDGS, &gt;10% Oil</t>
  </si>
  <si>
    <t>Corn DDGS, &gt;6 and &lt;9% Oil</t>
  </si>
  <si>
    <t>Corn DDGS, &lt;4% Oil</t>
  </si>
  <si>
    <t>Corn HP DDG</t>
  </si>
  <si>
    <t>Corn Germ</t>
  </si>
  <si>
    <t>Corn Germ Meal</t>
  </si>
  <si>
    <t>Corn Gluten Feed</t>
  </si>
  <si>
    <t>Corn Gluten Meal</t>
  </si>
  <si>
    <t>Corn Grits, Hominy Feed</t>
  </si>
  <si>
    <t>Cotton Seeds, Fullfat</t>
  </si>
  <si>
    <t>Cotton Seed Meal</t>
  </si>
  <si>
    <t>Feather Meal</t>
  </si>
  <si>
    <t>Fish Meal Combined</t>
  </si>
  <si>
    <t>Flaxseed</t>
  </si>
  <si>
    <t>Flaxseed Meal</t>
  </si>
  <si>
    <t>Lupins</t>
  </si>
  <si>
    <t>Meat Meal</t>
  </si>
  <si>
    <t>Meat and Bone Meal, P &gt;4%</t>
  </si>
  <si>
    <t>Milk, Casein</t>
  </si>
  <si>
    <t>Milk, Lactose</t>
  </si>
  <si>
    <t>Milk, Skim Milk Powder</t>
  </si>
  <si>
    <t>Milk, Whey Powder</t>
  </si>
  <si>
    <t>Milk, Whey Permeate, 85% lactose</t>
  </si>
  <si>
    <t>Milk, Whey Protein Concentrate</t>
  </si>
  <si>
    <t>Millet</t>
  </si>
  <si>
    <t>Molasses, Sugarbeet</t>
  </si>
  <si>
    <t>Molasses, Sugarcane</t>
  </si>
  <si>
    <t>Oats</t>
  </si>
  <si>
    <t>Oats, Naked</t>
  </si>
  <si>
    <t>Oat Groats</t>
  </si>
  <si>
    <t>Peanut Meal, Expelled</t>
  </si>
  <si>
    <t>Peanut Meal, Extracted</t>
  </si>
  <si>
    <t>Peas, Field Peas</t>
  </si>
  <si>
    <t>Pea Protein Concentrate</t>
  </si>
  <si>
    <t>Potato Protein Concentrate</t>
  </si>
  <si>
    <t>Poultry Byproduct</t>
  </si>
  <si>
    <t>Rice</t>
  </si>
  <si>
    <t>Rice Bran</t>
  </si>
  <si>
    <t>Rice Bran, Defatted</t>
  </si>
  <si>
    <t>Rice, Broken</t>
  </si>
  <si>
    <t>Rye</t>
  </si>
  <si>
    <t>Sesame Meal</t>
  </si>
  <si>
    <t>Sorghum</t>
  </si>
  <si>
    <t>Soybeans, Full Fat</t>
  </si>
  <si>
    <t>Soybeans, High Protein, Full Fat</t>
  </si>
  <si>
    <t>Soybeans, Low Oligosaccharide, Full Fat</t>
  </si>
  <si>
    <t>Soybean Meal, High Protein, Expelled</t>
  </si>
  <si>
    <t>Soybean Meal, Low Oligosacch, Expell</t>
  </si>
  <si>
    <t>Soybean Meal, Expelled</t>
  </si>
  <si>
    <t>Soybean Meal, Dehulled, Expelled</t>
  </si>
  <si>
    <t>Soybean Meal, Solvent Extracted</t>
  </si>
  <si>
    <t>Soybean Meal, Dehull, Sol Extr</t>
  </si>
  <si>
    <t>Soybean Meal, High Prot, Dehull, Solv Extr</t>
  </si>
  <si>
    <t>Soybean Meal, Enzyme Treated</t>
  </si>
  <si>
    <t>Soybean Meal, Fermented</t>
  </si>
  <si>
    <t>Soybean Hulls</t>
  </si>
  <si>
    <t>Soy Protein Concentrate</t>
  </si>
  <si>
    <t>Soy Protein Isolate</t>
  </si>
  <si>
    <t>Sugar Beet Pulp</t>
  </si>
  <si>
    <t>Sunflower, Full Fat</t>
  </si>
  <si>
    <t>Sunflower Meal, Solvent Extracted</t>
  </si>
  <si>
    <t>Sunflower Meal, Dehulled, Solvent Extr</t>
  </si>
  <si>
    <t>Triticale</t>
  </si>
  <si>
    <t>Wheat, Hard Red</t>
  </si>
  <si>
    <t>Wheat, Soft Red</t>
  </si>
  <si>
    <t>Wheat Bran</t>
  </si>
  <si>
    <t>Wheat Middlings</t>
  </si>
  <si>
    <t>Wheat Shorts</t>
  </si>
  <si>
    <t>Wheat DDGS</t>
  </si>
  <si>
    <t>Yeast, Brewers' Yeast</t>
  </si>
  <si>
    <t>Yeast, Single Cell Protein</t>
  </si>
  <si>
    <t>Beef Tallow</t>
  </si>
  <si>
    <t>Choice White Grease</t>
  </si>
  <si>
    <t>Poultry Fat</t>
  </si>
  <si>
    <t>Lard</t>
  </si>
  <si>
    <t>Restaurant Grease</t>
  </si>
  <si>
    <t>Canola oil</t>
  </si>
  <si>
    <t>Coconut oil</t>
  </si>
  <si>
    <t>Corn oil</t>
  </si>
  <si>
    <t>Palm Kernel oil</t>
  </si>
  <si>
    <t>Soybean Lecithin</t>
  </si>
  <si>
    <t>Sunflower oil</t>
  </si>
  <si>
    <t>Fat, A/V blend</t>
  </si>
  <si>
    <t>Calcium carbonate</t>
  </si>
  <si>
    <t>Calcium phosphate (tricalcium)</t>
  </si>
  <si>
    <t>Calcium phosphate (dicalcium)</t>
  </si>
  <si>
    <t>Calcium phosphate (monocalcium)</t>
  </si>
  <si>
    <t>Calcium sulfate, dihydrate</t>
  </si>
  <si>
    <t>Magnesium phosphate</t>
  </si>
  <si>
    <t>Sodium carbonate</t>
  </si>
  <si>
    <t>Sodium bicarbonate</t>
  </si>
  <si>
    <t>Sodium chloride</t>
  </si>
  <si>
    <t>Sodium phosphate, monobasic</t>
  </si>
  <si>
    <t>Sodium sulfate, decahydrate</t>
  </si>
  <si>
    <t>L-Lys-HCL</t>
  </si>
  <si>
    <t>DL-Met</t>
  </si>
  <si>
    <t>L-Thr</t>
  </si>
  <si>
    <t>L-Trp</t>
  </si>
  <si>
    <t>L-Val</t>
  </si>
  <si>
    <t>L-Ileu</t>
  </si>
  <si>
    <t>Limestone, ground</t>
  </si>
  <si>
    <t>Other ingredient</t>
  </si>
  <si>
    <t>Vitamin premix without phytase</t>
  </si>
  <si>
    <t xml:space="preserve"> - 2012 NRC values = first option and have ingredient number; French book = second option</t>
  </si>
  <si>
    <t>Gilt required SID Lys:NE Ratio</t>
  </si>
  <si>
    <t>Barrow required SID Lys:NE Ratio</t>
  </si>
  <si>
    <t>Stand. Dig. P w/out phytase, %</t>
  </si>
  <si>
    <t>Stand. Dig. P with phytase, %</t>
  </si>
  <si>
    <t>Gilt required SID Lys:ME Ratio</t>
  </si>
  <si>
    <t>Required SID Lys:NE Ratio</t>
  </si>
  <si>
    <t>Required SID Lys:ME Ratio</t>
  </si>
  <si>
    <t>Corn DDGS, 10.5% Oil</t>
  </si>
  <si>
    <t>Corn DDGS, 7.5% Oil</t>
  </si>
  <si>
    <t>Corn DDGS, 4.5% Oil</t>
  </si>
  <si>
    <t>Corn DDGS with varying energy</t>
  </si>
  <si>
    <t>Corn, $/bu</t>
  </si>
  <si>
    <t>=DDGS to Corn price ratio</t>
  </si>
  <si>
    <t>SBM, $/ton</t>
  </si>
  <si>
    <t>Savings needed to increase DDGS level</t>
  </si>
  <si>
    <t>Monocal, $/ton</t>
  </si>
  <si>
    <t>Saving in feed cost, $/pig</t>
  </si>
  <si>
    <t>Limestone, $/ton</t>
  </si>
  <si>
    <t>Reduction in feed cost, $/ton</t>
  </si>
  <si>
    <t>Lysine HCl, $/lb</t>
  </si>
  <si>
    <t>DDGS, $/ton</t>
  </si>
  <si>
    <t>Change in diet cost, $/ton</t>
  </si>
  <si>
    <t>Average</t>
  </si>
  <si>
    <t>Incremental</t>
  </si>
  <si>
    <t>10% DDGS</t>
  </si>
  <si>
    <t>15% DDGS</t>
  </si>
  <si>
    <t>20% DDGS</t>
  </si>
  <si>
    <t>25% DDGS</t>
  </si>
  <si>
    <t>30% DDGS</t>
  </si>
  <si>
    <t>35% DDGS</t>
  </si>
  <si>
    <t>40% DDGS</t>
  </si>
  <si>
    <t>Savings  in feed cost, $/pig</t>
  </si>
  <si>
    <t>Total</t>
  </si>
  <si>
    <t>Increment savings, $/pig</t>
  </si>
  <si>
    <t>10 to 15%</t>
  </si>
  <si>
    <t>15 to 20%</t>
  </si>
  <si>
    <t>20 to 25%</t>
  </si>
  <si>
    <t>25 to 30%</t>
  </si>
  <si>
    <t>30 to 35%</t>
  </si>
  <si>
    <t>35 to 40%</t>
  </si>
  <si>
    <t>Based on $ per pig</t>
  </si>
  <si>
    <t xml:space="preserve">   - Savings, $/pig</t>
  </si>
  <si>
    <t>Based on $/ton</t>
  </si>
  <si>
    <t>DDGS levels chosen</t>
  </si>
  <si>
    <t>Start weight, lb</t>
  </si>
  <si>
    <t>End weight, lb</t>
  </si>
  <si>
    <t>K-State DDGS Calculator (Variable DDGS Energy)</t>
  </si>
  <si>
    <t>L-Threonine, $/lb</t>
  </si>
  <si>
    <t>DL-Met, $/lb</t>
  </si>
  <si>
    <t>5% DDGS</t>
  </si>
  <si>
    <t>5 to 10%</t>
  </si>
  <si>
    <t>Include L-Trp in diets?</t>
  </si>
  <si>
    <t>Yes</t>
  </si>
  <si>
    <t>No</t>
  </si>
  <si>
    <t>Max savings, $/pig</t>
  </si>
  <si>
    <t>Lost gain, lb</t>
  </si>
  <si>
    <t>Use fat to equalize energy</t>
  </si>
  <si>
    <t>Lost revenue from decreased growth, $/pig</t>
  </si>
  <si>
    <t>Value of pig gain, $/lb</t>
  </si>
  <si>
    <t>Fat, $/lb</t>
  </si>
  <si>
    <t>L-Trp, $/lb</t>
  </si>
  <si>
    <t>Savings from DDGS, $/pig</t>
  </si>
  <si>
    <t>0 to 5%</t>
  </si>
  <si>
    <t>% of corn NE</t>
  </si>
  <si>
    <t>Oil, %</t>
  </si>
  <si>
    <t>Energy as % of corn or oil content</t>
  </si>
  <si>
    <t>DDGS maximum value</t>
  </si>
  <si>
    <t>DDGS % at max savings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</si>
</sst>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_(&quot;$&quot;* \(#,##0.00\);_(&quot;$&quot;* &quot;-&quot;??_);_(@_)"/>
    <numFmt numFmtId="43" formatCode="_(* #,##0.00_);_(* \(#,##0.00\);_(* &quot;-&quot;??_);_(@_)"/>
    <numFmt numFmtId="164" formatCode="0.0"/>
    <numFmt numFmtId="165" formatCode=".00"/>
    <numFmt numFmtId="166" formatCode="0.0%"/>
    <numFmt numFmtId="167" formatCode="_(&quot;$&quot;* #,##0_);_(&quot;$&quot;* \(#,##0\);_(&quot;$&quot;* &quot;-&quot;??_);_(@_)"/>
    <numFmt numFmtId="168" formatCode="_(&quot;$&quot;* #,##0.000_);_(&quot;$&quot;* \(#,##0.000\);_(&quot;$&quot;* &quot;-&quot;??_);_(@_)"/>
    <numFmt numFmtId="169" formatCode="#,##0.0"/>
    <numFmt numFmtId="170" formatCode="&quot;$&quot;#,##0.00"/>
    <numFmt numFmtId="171" formatCode="0.000%"/>
    <numFmt numFmtId="172" formatCode="0.0000%"/>
    <numFmt numFmtId="173" formatCode="0.000"/>
    <numFmt numFmtId="174" formatCode="0.000000"/>
    <numFmt numFmtId="175" formatCode="#,##0.00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2"/>
      <name val="Arial"/>
      <family val="2"/>
    </font>
    <font>
      <sz val="10"/>
      <color indexed="10"/>
      <name val="Arial"/>
      <family val="2"/>
    </font>
    <font>
      <sz val="10"/>
      <name val="Arial"/>
      <family val="2"/>
    </font>
    <font>
      <sz val="10"/>
      <color indexed="20"/>
      <name val="Arial"/>
      <family val="2"/>
    </font>
    <font>
      <sz val="10"/>
      <color indexed="8"/>
      <name val="Arial"/>
      <family val="2"/>
    </font>
    <font>
      <b/>
      <sz val="10"/>
      <name val="Arial"/>
      <family val="2"/>
    </font>
    <font>
      <b/>
      <sz val="10"/>
      <color indexed="10"/>
      <name val="Arial"/>
      <family val="2"/>
    </font>
    <font>
      <sz val="10"/>
      <color indexed="10"/>
      <name val="Arial"/>
      <family val="2"/>
    </font>
    <font>
      <sz val="10"/>
      <color indexed="20"/>
      <name val="Arial"/>
      <family val="2"/>
    </font>
    <font>
      <b/>
      <sz val="10"/>
      <color indexed="8"/>
      <name val="Arial"/>
      <family val="2"/>
    </font>
    <font>
      <sz val="10"/>
      <color indexed="12"/>
      <name val="Arial"/>
      <family val="2"/>
    </font>
    <font>
      <sz val="10"/>
      <color rgb="FFFF0000"/>
      <name val="Arial"/>
      <family val="2"/>
    </font>
    <font>
      <sz val="10"/>
      <color rgb="FFC00000"/>
      <name val="Arial"/>
      <family val="2"/>
    </font>
    <font>
      <b/>
      <sz val="14"/>
      <name val="Arial"/>
      <family val="2"/>
    </font>
    <font>
      <sz val="10"/>
      <name val="Arial"/>
      <family val="2"/>
    </font>
    <font>
      <sz val="10"/>
      <color rgb="FF0070C0"/>
      <name val="Arial"/>
      <family val="2"/>
    </font>
    <font>
      <b/>
      <sz val="11"/>
      <color theme="1"/>
      <name val="Calibri"/>
      <family val="2"/>
      <scheme val="minor"/>
    </font>
    <font>
      <sz val="9"/>
      <color indexed="81"/>
      <name val="Tahoma"/>
      <family val="2"/>
    </font>
    <font>
      <b/>
      <sz val="9"/>
      <color indexed="81"/>
      <name val="Tahoma"/>
      <family val="2"/>
    </font>
    <font>
      <b/>
      <sz val="8"/>
      <color indexed="81"/>
      <name val="Tahoma"/>
      <family val="2"/>
    </font>
    <font>
      <sz val="8"/>
      <color indexed="81"/>
      <name val="Tahoma"/>
      <family val="2"/>
    </font>
    <font>
      <sz val="12"/>
      <name val="Arial"/>
      <family val="2"/>
    </font>
    <font>
      <b/>
      <sz val="16"/>
      <color indexed="28"/>
      <name val="Arial"/>
      <family val="2"/>
    </font>
    <font>
      <sz val="11"/>
      <name val="Arial"/>
      <family val="2"/>
    </font>
  </fonts>
  <fills count="12">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14">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0">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xf numFmtId="0" fontId="3" fillId="0" borderId="0"/>
    <xf numFmtId="0" fontId="21" fillId="0" borderId="0"/>
    <xf numFmtId="0" fontId="2" fillId="0" borderId="0"/>
    <xf numFmtId="0" fontId="1" fillId="0" borderId="0"/>
  </cellStyleXfs>
  <cellXfs count="313">
    <xf numFmtId="0" fontId="0" fillId="0" borderId="0" xfId="0"/>
    <xf numFmtId="0" fontId="0" fillId="0" borderId="0" xfId="0" applyBorder="1"/>
    <xf numFmtId="0" fontId="0" fillId="0" borderId="1" xfId="0" applyBorder="1"/>
    <xf numFmtId="164" fontId="0" fillId="0" borderId="2" xfId="0" applyNumberFormat="1" applyBorder="1"/>
    <xf numFmtId="2" fontId="0" fillId="0" borderId="0" xfId="0" applyNumberFormat="1"/>
    <xf numFmtId="2" fontId="0" fillId="0" borderId="0" xfId="0" quotePrefix="1" applyNumberFormat="1" applyAlignment="1">
      <alignment horizontal="left"/>
    </xf>
    <xf numFmtId="0" fontId="0" fillId="0" borderId="3" xfId="0" applyBorder="1" applyAlignment="1">
      <alignment horizontal="centerContinuous"/>
    </xf>
    <xf numFmtId="0" fontId="7" fillId="0" borderId="0" xfId="0" applyFont="1" applyAlignment="1">
      <alignment horizontal="left"/>
    </xf>
    <xf numFmtId="0" fontId="5" fillId="0" borderId="0" xfId="0" applyFont="1" applyBorder="1" applyAlignment="1">
      <alignment horizontal="centerContinuous"/>
    </xf>
    <xf numFmtId="2" fontId="0" fillId="0" borderId="0" xfId="0" applyNumberFormat="1" applyAlignment="1">
      <alignment horizontal="left"/>
    </xf>
    <xf numFmtId="0" fontId="0" fillId="0" borderId="0" xfId="0" applyAlignment="1">
      <alignment horizontal="center"/>
    </xf>
    <xf numFmtId="2" fontId="0" fillId="0" borderId="0" xfId="0" applyNumberFormat="1" applyAlignment="1">
      <alignment horizontal="center"/>
    </xf>
    <xf numFmtId="1" fontId="0" fillId="0" borderId="0" xfId="0" applyNumberFormat="1" applyAlignment="1">
      <alignment horizontal="center"/>
    </xf>
    <xf numFmtId="43" fontId="6" fillId="0" borderId="0" xfId="1" applyNumberFormat="1"/>
    <xf numFmtId="164" fontId="0" fillId="0" borderId="0" xfId="0" applyNumberFormat="1" applyBorder="1"/>
    <xf numFmtId="0" fontId="0" fillId="0" borderId="0" xfId="0" applyProtection="1">
      <protection locked="0"/>
    </xf>
    <xf numFmtId="0" fontId="0" fillId="2" borderId="0" xfId="0" applyFill="1" applyBorder="1" applyAlignment="1" applyProtection="1">
      <alignment horizontal="centerContinuous"/>
      <protection locked="0"/>
    </xf>
    <xf numFmtId="0" fontId="0" fillId="2" borderId="0" xfId="0"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9" fontId="8" fillId="0" borderId="0" xfId="3" applyFont="1"/>
    <xf numFmtId="0" fontId="11" fillId="0" borderId="0" xfId="0" applyFont="1"/>
    <xf numFmtId="0" fontId="5" fillId="0" borderId="3" xfId="0" applyFont="1" applyBorder="1" applyAlignment="1" applyProtection="1">
      <alignment horizontal="center" wrapText="1"/>
      <protection locked="0"/>
    </xf>
    <xf numFmtId="44" fontId="0" fillId="2" borderId="4" xfId="2" applyFont="1" applyFill="1" applyBorder="1" applyAlignment="1" applyProtection="1">
      <alignment horizontal="center"/>
      <protection locked="0"/>
    </xf>
    <xf numFmtId="0" fontId="12" fillId="0" borderId="0" xfId="0" applyFont="1"/>
    <xf numFmtId="1" fontId="0" fillId="2" borderId="4" xfId="0" applyNumberFormat="1" applyFill="1" applyBorder="1" applyAlignment="1" applyProtection="1">
      <alignment horizontal="center"/>
      <protection locked="0"/>
    </xf>
    <xf numFmtId="1" fontId="0" fillId="0" borderId="0" xfId="0" applyNumberFormat="1"/>
    <xf numFmtId="0" fontId="0" fillId="0" borderId="0" xfId="0" applyFill="1" applyBorder="1"/>
    <xf numFmtId="9" fontId="0" fillId="0" borderId="0" xfId="3" applyFont="1" applyAlignment="1">
      <alignment horizontal="center"/>
    </xf>
    <xf numFmtId="0" fontId="0" fillId="0" borderId="0" xfId="0" quotePrefix="1"/>
    <xf numFmtId="0" fontId="13" fillId="0" borderId="3" xfId="0" applyFont="1" applyBorder="1" applyAlignment="1">
      <alignment horizontal="left"/>
    </xf>
    <xf numFmtId="0" fontId="0" fillId="0" borderId="3" xfId="0" applyBorder="1"/>
    <xf numFmtId="0" fontId="0" fillId="2" borderId="6" xfId="0" applyFill="1" applyBorder="1" applyAlignment="1">
      <alignment horizontal="centerContinuous"/>
    </xf>
    <xf numFmtId="0" fontId="0" fillId="2" borderId="7" xfId="0" applyFill="1" applyBorder="1" applyAlignment="1">
      <alignment horizontal="centerContinuous"/>
    </xf>
    <xf numFmtId="0" fontId="0" fillId="0" borderId="6" xfId="0" applyBorder="1"/>
    <xf numFmtId="0" fontId="5" fillId="0" borderId="6" xfId="0" applyFont="1" applyBorder="1" applyAlignment="1" applyProtection="1">
      <alignment horizontal="center" wrapText="1"/>
      <protection locked="0"/>
    </xf>
    <xf numFmtId="168" fontId="0" fillId="2" borderId="6" xfId="2" applyNumberFormat="1" applyFont="1" applyFill="1" applyBorder="1" applyAlignment="1" applyProtection="1">
      <alignment horizontal="center"/>
      <protection locked="0"/>
    </xf>
    <xf numFmtId="2" fontId="0" fillId="0" borderId="6" xfId="0" applyNumberFormat="1" applyBorder="1" applyAlignment="1" applyProtection="1">
      <alignment horizontal="center"/>
      <protection locked="0"/>
    </xf>
    <xf numFmtId="1" fontId="0" fillId="0" borderId="6" xfId="0" applyNumberFormat="1" applyBorder="1" applyAlignment="1" applyProtection="1">
      <alignment horizontal="center"/>
      <protection locked="0"/>
    </xf>
    <xf numFmtId="9" fontId="0" fillId="0" borderId="6" xfId="3" applyFont="1" applyBorder="1" applyAlignment="1" applyProtection="1">
      <alignment horizontal="center"/>
      <protection locked="0"/>
    </xf>
    <xf numFmtId="2" fontId="0" fillId="2" borderId="6" xfId="0" applyNumberFormat="1" applyFill="1" applyBorder="1" applyAlignment="1" applyProtection="1">
      <alignment horizontal="center"/>
      <protection locked="0"/>
    </xf>
    <xf numFmtId="0" fontId="0" fillId="0" borderId="6" xfId="0" applyBorder="1" applyAlignment="1">
      <alignment horizontal="center"/>
    </xf>
    <xf numFmtId="2" fontId="0" fillId="0" borderId="6" xfId="3" applyNumberFormat="1" applyFont="1" applyBorder="1" applyAlignment="1" applyProtection="1">
      <alignment horizontal="center"/>
      <protection locked="0"/>
    </xf>
    <xf numFmtId="0" fontId="5" fillId="0" borderId="6" xfId="0" quotePrefix="1" applyFont="1" applyBorder="1" applyAlignment="1" applyProtection="1">
      <alignment horizontal="center" wrapText="1"/>
      <protection locked="0"/>
    </xf>
    <xf numFmtId="1" fontId="0" fillId="0" borderId="6" xfId="0" applyNumberFormat="1" applyBorder="1" applyAlignment="1">
      <alignment horizontal="center"/>
    </xf>
    <xf numFmtId="1" fontId="14" fillId="0" borderId="6" xfId="0" applyNumberFormat="1" applyFont="1" applyBorder="1" applyAlignment="1">
      <alignment horizontal="center"/>
    </xf>
    <xf numFmtId="9" fontId="8" fillId="0" borderId="6" xfId="3" applyFont="1" applyBorder="1" applyAlignment="1" applyProtection="1">
      <alignment horizontal="center"/>
      <protection locked="0"/>
    </xf>
    <xf numFmtId="9" fontId="15" fillId="0" borderId="6" xfId="3" applyFont="1" applyBorder="1" applyAlignment="1" applyProtection="1">
      <alignment horizontal="center"/>
      <protection locked="0"/>
    </xf>
    <xf numFmtId="1" fontId="14" fillId="0" borderId="6" xfId="0" applyNumberFormat="1" applyFont="1" applyBorder="1" applyAlignment="1" applyProtection="1">
      <alignment horizontal="center"/>
      <protection locked="0"/>
    </xf>
    <xf numFmtId="0" fontId="0" fillId="0" borderId="6" xfId="0" applyBorder="1" applyAlignment="1" applyProtection="1">
      <alignment horizontal="center"/>
      <protection locked="0"/>
    </xf>
    <xf numFmtId="164" fontId="0" fillId="0" borderId="6" xfId="0" applyNumberFormat="1" applyBorder="1" applyAlignment="1" applyProtection="1">
      <alignment horizontal="center"/>
      <protection locked="0"/>
    </xf>
    <xf numFmtId="9" fontId="0" fillId="0" borderId="6" xfId="0" applyNumberFormat="1" applyBorder="1" applyAlignment="1" applyProtection="1">
      <alignment horizontal="center"/>
      <protection locked="0"/>
    </xf>
    <xf numFmtId="0" fontId="9" fillId="0" borderId="6" xfId="0" applyFont="1" applyBorder="1" applyAlignment="1" applyProtection="1">
      <alignment horizontal="left" wrapText="1"/>
      <protection locked="0"/>
    </xf>
    <xf numFmtId="9" fontId="14" fillId="0" borderId="6" xfId="3" applyFont="1" applyBorder="1" applyAlignment="1" applyProtection="1">
      <alignment horizontal="center"/>
      <protection locked="0"/>
    </xf>
    <xf numFmtId="0" fontId="5" fillId="0" borderId="6" xfId="0" applyFont="1" applyBorder="1" applyAlignment="1">
      <alignment horizontal="center" wrapText="1"/>
    </xf>
    <xf numFmtId="2" fontId="0" fillId="0" borderId="6" xfId="0" applyNumberFormat="1" applyBorder="1" applyAlignment="1">
      <alignment horizontal="center"/>
    </xf>
    <xf numFmtId="9" fontId="0" fillId="0" borderId="6" xfId="3" applyFont="1" applyBorder="1" applyAlignment="1">
      <alignment horizontal="center"/>
    </xf>
    <xf numFmtId="0" fontId="9" fillId="0" borderId="6" xfId="0" applyFont="1" applyFill="1" applyBorder="1" applyAlignment="1" applyProtection="1">
      <alignment horizontal="left" wrapText="1"/>
      <protection locked="0"/>
    </xf>
    <xf numFmtId="168" fontId="0" fillId="2" borderId="3" xfId="2" applyNumberFormat="1" applyFont="1" applyFill="1" applyBorder="1" applyAlignment="1" applyProtection="1">
      <alignment horizontal="center"/>
      <protection locked="0"/>
    </xf>
    <xf numFmtId="1" fontId="0" fillId="0" borderId="3" xfId="0" applyNumberFormat="1" applyBorder="1" applyAlignment="1" applyProtection="1">
      <alignment horizontal="center"/>
      <protection locked="0"/>
    </xf>
    <xf numFmtId="2" fontId="0" fillId="2" borderId="3" xfId="0" applyNumberFormat="1" applyFill="1" applyBorder="1" applyAlignment="1" applyProtection="1">
      <alignment horizontal="center"/>
      <protection locked="0"/>
    </xf>
    <xf numFmtId="0" fontId="0" fillId="0" borderId="3" xfId="0" applyBorder="1" applyAlignment="1">
      <alignment horizontal="center"/>
    </xf>
    <xf numFmtId="2" fontId="0" fillId="0" borderId="3" xfId="3" applyNumberFormat="1" applyFont="1" applyBorder="1" applyAlignment="1" applyProtection="1">
      <alignment horizontal="center"/>
      <protection locked="0"/>
    </xf>
    <xf numFmtId="0" fontId="0" fillId="0" borderId="1" xfId="0" applyBorder="1" applyAlignment="1">
      <alignment wrapText="1"/>
    </xf>
    <xf numFmtId="167" fontId="0" fillId="3" borderId="3" xfId="2" applyNumberFormat="1" applyFont="1" applyFill="1" applyBorder="1" applyAlignment="1">
      <alignment horizontal="center"/>
    </xf>
    <xf numFmtId="2" fontId="11" fillId="0" borderId="0" xfId="3" applyNumberFormat="1" applyFont="1" applyAlignment="1">
      <alignment horizontal="center"/>
    </xf>
    <xf numFmtId="3" fontId="11" fillId="0" borderId="0" xfId="3" applyNumberFormat="1" applyFont="1" applyAlignment="1">
      <alignment horizontal="center"/>
    </xf>
    <xf numFmtId="169" fontId="11" fillId="0" borderId="0" xfId="3" applyNumberFormat="1" applyFont="1" applyAlignment="1">
      <alignment horizontal="center"/>
    </xf>
    <xf numFmtId="4" fontId="11" fillId="0" borderId="0" xfId="3" applyNumberFormat="1" applyFont="1" applyAlignment="1">
      <alignment horizontal="center"/>
    </xf>
    <xf numFmtId="170" fontId="11" fillId="0" borderId="0" xfId="3" applyNumberFormat="1" applyFont="1" applyAlignment="1">
      <alignment horizontal="center"/>
    </xf>
    <xf numFmtId="170" fontId="11" fillId="0" borderId="0" xfId="2" applyNumberFormat="1" applyFont="1" applyAlignment="1">
      <alignment horizontal="center"/>
    </xf>
    <xf numFmtId="39" fontId="0" fillId="0" borderId="0" xfId="0" applyNumberFormat="1" applyAlignment="1">
      <alignment horizontal="center"/>
    </xf>
    <xf numFmtId="39" fontId="10" fillId="2" borderId="4" xfId="0" applyNumberFormat="1" applyFont="1" applyFill="1" applyBorder="1" applyAlignment="1" applyProtection="1">
      <alignment horizontal="center"/>
      <protection locked="0"/>
    </xf>
    <xf numFmtId="4" fontId="0" fillId="0" borderId="0" xfId="0" applyNumberFormat="1" applyAlignment="1">
      <alignment horizontal="center"/>
    </xf>
    <xf numFmtId="170" fontId="16" fillId="0" borderId="0" xfId="2" applyNumberFormat="1" applyFont="1" applyAlignment="1">
      <alignment horizontal="center"/>
    </xf>
    <xf numFmtId="164" fontId="8" fillId="0" borderId="0" xfId="0" applyNumberFormat="1" applyFont="1" applyProtection="1">
      <protection locked="0"/>
    </xf>
    <xf numFmtId="164" fontId="0" fillId="0" borderId="0" xfId="0" applyNumberFormat="1" applyProtection="1">
      <protection locked="0"/>
    </xf>
    <xf numFmtId="1" fontId="13" fillId="0" borderId="0" xfId="0" applyNumberFormat="1" applyFont="1"/>
    <xf numFmtId="164" fontId="0" fillId="0" borderId="6" xfId="0" applyNumberFormat="1" applyBorder="1" applyAlignment="1">
      <alignment horizontal="center"/>
    </xf>
    <xf numFmtId="0" fontId="14" fillId="0" borderId="6" xfId="0" applyFont="1" applyBorder="1" applyAlignment="1">
      <alignment horizontal="center"/>
    </xf>
    <xf numFmtId="0" fontId="14" fillId="0" borderId="3" xfId="0" applyFont="1" applyBorder="1" applyAlignment="1">
      <alignment horizontal="center"/>
    </xf>
    <xf numFmtId="2" fontId="14" fillId="0" borderId="6" xfId="0" applyNumberFormat="1" applyFont="1" applyBorder="1" applyAlignment="1">
      <alignment horizontal="center"/>
    </xf>
    <xf numFmtId="0" fontId="13" fillId="0" borderId="0" xfId="0" applyFont="1" applyBorder="1" applyAlignment="1">
      <alignment horizontal="left"/>
    </xf>
    <xf numFmtId="0" fontId="6" fillId="0" borderId="6" xfId="0" applyFont="1"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6" fillId="0" borderId="3" xfId="0" applyFont="1" applyBorder="1" applyAlignment="1">
      <alignment horizontal="center"/>
    </xf>
    <xf numFmtId="9" fontId="6" fillId="0" borderId="6" xfId="0" applyNumberFormat="1" applyFont="1" applyBorder="1" applyAlignment="1">
      <alignment horizontal="center"/>
    </xf>
    <xf numFmtId="1" fontId="9" fillId="0" borderId="6" xfId="0" applyNumberFormat="1" applyFont="1" applyBorder="1" applyAlignment="1" applyProtection="1">
      <alignment horizontal="center"/>
      <protection locked="0"/>
    </xf>
    <xf numFmtId="1" fontId="6" fillId="0" borderId="6" xfId="0" applyNumberFormat="1" applyFont="1" applyBorder="1" applyAlignment="1">
      <alignment horizontal="center"/>
    </xf>
    <xf numFmtId="2" fontId="17" fillId="0" borderId="6" xfId="0" applyNumberFormat="1" applyFont="1" applyBorder="1" applyAlignment="1" applyProtection="1">
      <alignment horizontal="center"/>
      <protection locked="0"/>
    </xf>
    <xf numFmtId="1" fontId="17" fillId="0" borderId="6" xfId="0" applyNumberFormat="1" applyFont="1" applyBorder="1" applyAlignment="1" applyProtection="1">
      <alignment horizontal="center"/>
      <protection locked="0"/>
    </xf>
    <xf numFmtId="164" fontId="17" fillId="0" borderId="6" xfId="0" applyNumberFormat="1" applyFont="1" applyBorder="1" applyAlignment="1" applyProtection="1">
      <alignment horizontal="center"/>
      <protection locked="0"/>
    </xf>
    <xf numFmtId="0" fontId="17" fillId="0" borderId="6" xfId="0" applyFont="1" applyBorder="1" applyAlignment="1">
      <alignment horizontal="center"/>
    </xf>
    <xf numFmtId="0" fontId="17" fillId="0" borderId="3" xfId="0" applyFont="1" applyBorder="1" applyAlignment="1">
      <alignment horizontal="center"/>
    </xf>
    <xf numFmtId="1" fontId="12" fillId="0" borderId="4" xfId="0" applyNumberFormat="1" applyFont="1" applyFill="1" applyBorder="1" applyAlignment="1" applyProtection="1">
      <alignment horizontal="center"/>
      <protection locked="0"/>
    </xf>
    <xf numFmtId="164" fontId="5" fillId="0" borderId="6" xfId="0" quotePrefix="1" applyNumberFormat="1" applyFont="1" applyBorder="1" applyAlignment="1" applyProtection="1">
      <alignment horizontal="center" wrapText="1"/>
      <protection locked="0"/>
    </xf>
    <xf numFmtId="166" fontId="0" fillId="0" borderId="6" xfId="3" applyNumberFormat="1" applyFont="1" applyBorder="1" applyAlignment="1">
      <alignment horizontal="center"/>
    </xf>
    <xf numFmtId="9" fontId="17" fillId="0" borderId="3" xfId="3" applyFont="1" applyBorder="1" applyAlignment="1">
      <alignment horizontal="center"/>
    </xf>
    <xf numFmtId="9" fontId="0" fillId="0" borderId="3" xfId="3" applyFont="1" applyBorder="1" applyAlignment="1">
      <alignment horizontal="center"/>
    </xf>
    <xf numFmtId="9" fontId="17" fillId="0" borderId="6" xfId="3" applyFont="1" applyBorder="1" applyAlignment="1">
      <alignment horizontal="center"/>
    </xf>
    <xf numFmtId="2" fontId="6" fillId="0" borderId="0" xfId="0" applyNumberFormat="1" applyFont="1" applyAlignment="1">
      <alignment horizontal="center"/>
    </xf>
    <xf numFmtId="0" fontId="6" fillId="0" borderId="0" xfId="0" applyFont="1"/>
    <xf numFmtId="0" fontId="6" fillId="2" borderId="5" xfId="0" applyFont="1" applyFill="1" applyBorder="1" applyAlignment="1">
      <alignment horizontal="centerContinuous"/>
    </xf>
    <xf numFmtId="0" fontId="6" fillId="0" borderId="1" xfId="0" applyFont="1" applyBorder="1" applyAlignment="1">
      <alignment horizontal="center" wrapText="1"/>
    </xf>
    <xf numFmtId="171" fontId="0" fillId="0" borderId="6" xfId="3" applyNumberFormat="1" applyFont="1" applyBorder="1" applyAlignment="1">
      <alignment horizontal="center"/>
    </xf>
    <xf numFmtId="172" fontId="0" fillId="0" borderId="6" xfId="3" applyNumberFormat="1" applyFont="1" applyBorder="1" applyAlignment="1">
      <alignment horizontal="center"/>
    </xf>
    <xf numFmtId="0" fontId="6" fillId="0" borderId="6" xfId="0" applyFont="1" applyFill="1" applyBorder="1" applyAlignment="1" applyProtection="1">
      <alignment horizontal="left" wrapText="1"/>
      <protection locked="0"/>
    </xf>
    <xf numFmtId="0" fontId="6" fillId="0" borderId="6" xfId="0" applyFont="1" applyBorder="1" applyAlignment="1" applyProtection="1">
      <alignment horizontal="left" wrapText="1"/>
      <protection locked="0"/>
    </xf>
    <xf numFmtId="0" fontId="6" fillId="0" borderId="3" xfId="0" applyFont="1" applyBorder="1"/>
    <xf numFmtId="0" fontId="6" fillId="0" borderId="6" xfId="0" applyFont="1" applyBorder="1"/>
    <xf numFmtId="1" fontId="18" fillId="0" borderId="6" xfId="0" applyNumberFormat="1" applyFont="1" applyBorder="1" applyAlignment="1">
      <alignment horizontal="center"/>
    </xf>
    <xf numFmtId="9" fontId="6" fillId="0" borderId="6" xfId="3" applyFont="1" applyBorder="1" applyAlignment="1">
      <alignment horizontal="center"/>
    </xf>
    <xf numFmtId="1" fontId="8" fillId="0" borderId="6" xfId="0" applyNumberFormat="1" applyFont="1" applyBorder="1" applyAlignment="1" applyProtection="1">
      <alignment horizontal="center"/>
      <protection locked="0"/>
    </xf>
    <xf numFmtId="2" fontId="6" fillId="0" borderId="6" xfId="0" applyNumberFormat="1" applyFont="1" applyBorder="1" applyAlignment="1">
      <alignment horizontal="center"/>
    </xf>
    <xf numFmtId="1" fontId="18" fillId="0" borderId="6" xfId="0" applyNumberFormat="1" applyFont="1" applyFill="1" applyBorder="1" applyAlignment="1">
      <alignment horizontal="center"/>
    </xf>
    <xf numFmtId="0" fontId="19" fillId="0" borderId="6" xfId="0" applyFont="1" applyBorder="1" applyAlignment="1" applyProtection="1">
      <alignment horizontal="left" wrapText="1"/>
      <protection locked="0"/>
    </xf>
    <xf numFmtId="9" fontId="0" fillId="0" borderId="3" xfId="3" applyNumberFormat="1" applyFont="1" applyBorder="1" applyAlignment="1" applyProtection="1">
      <alignment horizontal="center"/>
      <protection locked="0"/>
    </xf>
    <xf numFmtId="9" fontId="0" fillId="0" borderId="6" xfId="3" applyNumberFormat="1" applyFont="1" applyBorder="1" applyAlignment="1" applyProtection="1">
      <alignment horizontal="center"/>
      <protection locked="0"/>
    </xf>
    <xf numFmtId="9" fontId="8" fillId="0" borderId="6" xfId="3" applyNumberFormat="1" applyFont="1" applyBorder="1" applyAlignment="1" applyProtection="1">
      <alignment horizontal="center"/>
      <protection locked="0"/>
    </xf>
    <xf numFmtId="9" fontId="14" fillId="0" borderId="6" xfId="3" applyNumberFormat="1" applyFont="1" applyBorder="1" applyAlignment="1" applyProtection="1">
      <alignment horizontal="center"/>
      <protection locked="0"/>
    </xf>
    <xf numFmtId="9" fontId="0" fillId="0" borderId="6" xfId="3" applyNumberFormat="1" applyFont="1" applyBorder="1" applyAlignment="1">
      <alignment horizontal="center"/>
    </xf>
    <xf numFmtId="9" fontId="17" fillId="0" borderId="6" xfId="0" applyNumberFormat="1" applyFont="1" applyBorder="1" applyAlignment="1">
      <alignment horizontal="center"/>
    </xf>
    <xf numFmtId="1" fontId="18" fillId="0" borderId="6" xfId="0" applyNumberFormat="1" applyFont="1" applyBorder="1" applyAlignment="1" applyProtection="1">
      <alignment horizontal="center"/>
      <protection locked="0"/>
    </xf>
    <xf numFmtId="2" fontId="6" fillId="0" borderId="6" xfId="0" applyNumberFormat="1" applyFont="1" applyBorder="1" applyAlignment="1" applyProtection="1">
      <alignment horizontal="center"/>
      <protection locked="0"/>
    </xf>
    <xf numFmtId="9" fontId="17" fillId="0" borderId="6" xfId="3" applyNumberFormat="1" applyFont="1" applyBorder="1" applyAlignment="1" applyProtection="1">
      <alignment horizontal="center"/>
      <protection locked="0"/>
    </xf>
    <xf numFmtId="2" fontId="6" fillId="0" borderId="0" xfId="0" applyNumberFormat="1" applyFont="1" applyAlignment="1">
      <alignment horizontal="left"/>
    </xf>
    <xf numFmtId="2" fontId="6" fillId="0" borderId="0" xfId="0" applyNumberFormat="1" applyFont="1"/>
    <xf numFmtId="0" fontId="6" fillId="0" borderId="0" xfId="0" quotePrefix="1" applyFont="1" applyAlignment="1">
      <alignment horizontal="left"/>
    </xf>
    <xf numFmtId="164" fontId="6" fillId="0" borderId="0" xfId="0" quotePrefix="1" applyNumberFormat="1" applyFont="1" applyBorder="1" applyAlignment="1">
      <alignment horizontal="left"/>
    </xf>
    <xf numFmtId="2" fontId="6" fillId="0" borderId="0" xfId="0" quotePrefix="1" applyNumberFormat="1" applyFont="1"/>
    <xf numFmtId="2" fontId="6" fillId="0" borderId="0" xfId="0" quotePrefix="1" applyNumberFormat="1" applyFont="1" applyAlignment="1">
      <alignment horizontal="left"/>
    </xf>
    <xf numFmtId="0" fontId="6" fillId="0" borderId="0" xfId="0" applyFont="1" applyAlignment="1">
      <alignment horizontal="left"/>
    </xf>
    <xf numFmtId="2" fontId="6" fillId="0" borderId="0" xfId="3" applyNumberFormat="1" applyFont="1" applyAlignment="1">
      <alignment horizontal="center"/>
    </xf>
    <xf numFmtId="9" fontId="11" fillId="0" borderId="0" xfId="0" applyNumberFormat="1" applyFont="1" applyAlignment="1">
      <alignment horizontal="center"/>
    </xf>
    <xf numFmtId="0" fontId="6" fillId="4" borderId="0" xfId="4" applyFill="1"/>
    <xf numFmtId="0" fontId="20" fillId="4" borderId="0" xfId="4" applyFont="1" applyFill="1"/>
    <xf numFmtId="0" fontId="20" fillId="4" borderId="0" xfId="4" applyFont="1" applyFill="1" applyAlignment="1">
      <alignment horizontal="center"/>
    </xf>
    <xf numFmtId="0" fontId="6" fillId="0" borderId="0" xfId="4" applyAlignment="1"/>
    <xf numFmtId="0" fontId="6" fillId="0" borderId="0" xfId="4"/>
    <xf numFmtId="0" fontId="6" fillId="0" borderId="0" xfId="4" applyBorder="1" applyAlignment="1">
      <alignment horizontal="center"/>
    </xf>
    <xf numFmtId="0" fontId="6" fillId="4" borderId="0" xfId="4" applyFill="1" applyBorder="1" applyAlignment="1">
      <alignment horizontal="left"/>
    </xf>
    <xf numFmtId="0" fontId="6" fillId="5" borderId="4" xfId="4" applyFont="1" applyFill="1" applyBorder="1" applyAlignment="1">
      <alignment horizontal="center"/>
    </xf>
    <xf numFmtId="0" fontId="6" fillId="4" borderId="0" xfId="4" applyFont="1" applyFill="1"/>
    <xf numFmtId="0" fontId="6" fillId="6" borderId="4" xfId="4" applyFont="1" applyFill="1" applyBorder="1" applyAlignment="1">
      <alignment horizontal="center"/>
    </xf>
    <xf numFmtId="0" fontId="6" fillId="4" borderId="0" xfId="4" applyFill="1" applyBorder="1"/>
    <xf numFmtId="0" fontId="6" fillId="7" borderId="4" xfId="4" applyFont="1" applyFill="1" applyBorder="1" applyAlignment="1">
      <alignment horizontal="center"/>
    </xf>
    <xf numFmtId="0" fontId="6" fillId="2" borderId="4" xfId="4" applyFont="1" applyFill="1" applyBorder="1" applyAlignment="1" applyProtection="1">
      <alignment horizontal="center"/>
      <protection locked="0"/>
    </xf>
    <xf numFmtId="0" fontId="6" fillId="2" borderId="8" xfId="4" applyFont="1" applyFill="1" applyBorder="1" applyAlignment="1" applyProtection="1">
      <alignment horizontal="center"/>
      <protection locked="0"/>
    </xf>
    <xf numFmtId="0" fontId="6" fillId="4" borderId="0" xfId="4" applyFill="1" applyBorder="1" applyAlignment="1">
      <alignment horizontal="center"/>
    </xf>
    <xf numFmtId="0" fontId="6" fillId="4" borderId="0" xfId="4" applyFont="1" applyFill="1" applyBorder="1" applyAlignment="1">
      <alignment horizontal="center"/>
    </xf>
    <xf numFmtId="0" fontId="6" fillId="0" borderId="0" xfId="4" applyFont="1" applyFill="1" applyBorder="1"/>
    <xf numFmtId="164" fontId="6" fillId="0" borderId="3" xfId="4" applyNumberFormat="1" applyFont="1" applyBorder="1"/>
    <xf numFmtId="1" fontId="6" fillId="2" borderId="1" xfId="4" applyNumberFormat="1" applyFill="1" applyBorder="1" applyAlignment="1" applyProtection="1">
      <alignment horizontal="center"/>
      <protection locked="0"/>
    </xf>
    <xf numFmtId="1" fontId="5" fillId="5" borderId="4" xfId="4" applyNumberFormat="1" applyFont="1" applyFill="1" applyBorder="1" applyAlignment="1" applyProtection="1">
      <alignment horizontal="center"/>
      <protection locked="0"/>
    </xf>
    <xf numFmtId="1" fontId="6" fillId="4" borderId="0" xfId="4" applyNumberFormat="1" applyFont="1" applyFill="1" applyBorder="1" applyAlignment="1" applyProtection="1">
      <alignment horizontal="center"/>
      <protection locked="0"/>
    </xf>
    <xf numFmtId="1" fontId="5" fillId="6" borderId="4" xfId="4" applyNumberFormat="1" applyFont="1" applyFill="1" applyBorder="1" applyAlignment="1" applyProtection="1">
      <alignment horizontal="center"/>
      <protection locked="0"/>
    </xf>
    <xf numFmtId="164" fontId="6" fillId="4" borderId="0" xfId="4" applyNumberFormat="1" applyFill="1"/>
    <xf numFmtId="1" fontId="5" fillId="7" borderId="4" xfId="4" applyNumberFormat="1" applyFont="1" applyFill="1" applyBorder="1" applyAlignment="1" applyProtection="1">
      <alignment horizontal="center"/>
      <protection locked="0"/>
    </xf>
    <xf numFmtId="2" fontId="6" fillId="0" borderId="0" xfId="4" applyNumberFormat="1" applyAlignment="1"/>
    <xf numFmtId="0" fontId="6" fillId="2" borderId="4" xfId="4" applyFill="1" applyBorder="1" applyAlignment="1" applyProtection="1">
      <alignment horizontal="center"/>
      <protection locked="0"/>
    </xf>
    <xf numFmtId="0" fontId="6" fillId="4" borderId="0" xfId="4" applyFont="1" applyFill="1" applyAlignment="1">
      <alignment horizontal="center"/>
    </xf>
    <xf numFmtId="164" fontId="6" fillId="0" borderId="0" xfId="4" applyNumberFormat="1"/>
    <xf numFmtId="0" fontId="6" fillId="4" borderId="0" xfId="4" applyFill="1" applyAlignment="1">
      <alignment horizontal="right"/>
    </xf>
    <xf numFmtId="0" fontId="6" fillId="0" borderId="4" xfId="4" applyBorder="1" applyAlignment="1">
      <alignment horizontal="center"/>
    </xf>
    <xf numFmtId="0" fontId="6" fillId="5" borderId="4" xfId="4" applyFill="1" applyBorder="1"/>
    <xf numFmtId="0" fontId="6" fillId="4" borderId="0" xfId="4" applyFill="1" applyAlignment="1">
      <alignment horizontal="left"/>
    </xf>
    <xf numFmtId="0" fontId="6" fillId="8" borderId="0" xfId="4" applyFill="1"/>
    <xf numFmtId="0" fontId="7" fillId="4" borderId="0" xfId="4" applyFont="1" applyFill="1"/>
    <xf numFmtId="0" fontId="7" fillId="4" borderId="0" xfId="4" applyFont="1" applyFill="1" applyBorder="1" applyAlignment="1">
      <alignment horizontal="center"/>
    </xf>
    <xf numFmtId="0" fontId="7" fillId="4" borderId="0" xfId="4" applyFont="1" applyFill="1" applyBorder="1" applyAlignment="1">
      <alignment horizontal="right"/>
    </xf>
    <xf numFmtId="0" fontId="6" fillId="5" borderId="0" xfId="4" applyFont="1" applyFill="1"/>
    <xf numFmtId="0" fontId="6" fillId="5" borderId="0" xfId="4" applyFill="1"/>
    <xf numFmtId="0" fontId="6" fillId="5" borderId="0" xfId="4" applyFont="1" applyFill="1" applyBorder="1"/>
    <xf numFmtId="0" fontId="6" fillId="4" borderId="0" xfId="4" applyFont="1" applyFill="1" applyBorder="1"/>
    <xf numFmtId="0" fontId="6" fillId="4" borderId="0" xfId="4" applyFont="1" applyFill="1" applyBorder="1" applyAlignment="1">
      <alignment horizontal="left"/>
    </xf>
    <xf numFmtId="0" fontId="6" fillId="5" borderId="0" xfId="4" applyFont="1" applyFill="1" applyBorder="1" applyAlignment="1">
      <alignment horizontal="center"/>
    </xf>
    <xf numFmtId="0" fontId="6" fillId="5" borderId="0" xfId="4" applyFont="1" applyFill="1" applyBorder="1" applyAlignment="1">
      <alignment horizontal="right"/>
    </xf>
    <xf numFmtId="0" fontId="6" fillId="4" borderId="0" xfId="4" applyFont="1" applyFill="1" applyBorder="1" applyAlignment="1" applyProtection="1">
      <alignment horizontal="center"/>
      <protection locked="0"/>
    </xf>
    <xf numFmtId="0" fontId="6" fillId="0" borderId="0" xfId="4" applyFont="1"/>
    <xf numFmtId="0" fontId="6" fillId="0" borderId="0" xfId="4" applyFill="1"/>
    <xf numFmtId="173" fontId="0" fillId="0" borderId="0" xfId="0" applyNumberFormat="1"/>
    <xf numFmtId="164" fontId="6" fillId="0" borderId="0" xfId="0" quotePrefix="1" applyNumberFormat="1" applyFont="1" applyAlignment="1">
      <alignment horizontal="left"/>
    </xf>
    <xf numFmtId="165" fontId="6" fillId="0" borderId="0" xfId="0" applyNumberFormat="1" applyFont="1"/>
    <xf numFmtId="1" fontId="11" fillId="0" borderId="0" xfId="3" applyNumberFormat="1" applyFont="1" applyAlignment="1">
      <alignment horizontal="center"/>
    </xf>
    <xf numFmtId="0" fontId="6" fillId="0" borderId="0" xfId="0" quotePrefix="1" applyFont="1"/>
    <xf numFmtId="164" fontId="6" fillId="0" borderId="0" xfId="0" applyNumberFormat="1" applyFont="1" applyAlignment="1">
      <alignment horizontal="left"/>
    </xf>
    <xf numFmtId="0" fontId="6" fillId="0" borderId="0" xfId="0" applyFont="1" applyAlignment="1">
      <alignment horizontal="center"/>
    </xf>
    <xf numFmtId="0" fontId="6" fillId="0" borderId="3" xfId="0" applyFont="1" applyBorder="1" applyAlignment="1">
      <alignment horizontal="centerContinuous"/>
    </xf>
    <xf numFmtId="0" fontId="6" fillId="0" borderId="0" xfId="0" applyFont="1"/>
    <xf numFmtId="0" fontId="6" fillId="0" borderId="0" xfId="0" applyFont="1" applyFill="1" applyBorder="1" applyAlignment="1" applyProtection="1">
      <alignment horizontal="left" wrapText="1"/>
      <protection locked="0"/>
    </xf>
    <xf numFmtId="0" fontId="0" fillId="0" borderId="4" xfId="0" applyBorder="1"/>
    <xf numFmtId="174" fontId="4" fillId="0" borderId="4" xfId="5" applyNumberFormat="1" applyBorder="1" applyAlignment="1">
      <alignment horizontal="center"/>
    </xf>
    <xf numFmtId="173" fontId="4" fillId="0" borderId="4" xfId="5" applyNumberFormat="1" applyBorder="1" applyAlignment="1">
      <alignment horizontal="center"/>
    </xf>
    <xf numFmtId="0" fontId="6" fillId="0" borderId="4" xfId="0" applyFont="1" applyBorder="1"/>
    <xf numFmtId="0" fontId="6" fillId="0" borderId="0" xfId="0" applyFont="1"/>
    <xf numFmtId="164" fontId="11" fillId="0" borderId="0" xfId="3" applyNumberFormat="1" applyFont="1" applyAlignment="1">
      <alignment horizontal="center"/>
    </xf>
    <xf numFmtId="0" fontId="6" fillId="2" borderId="0" xfId="0" applyFont="1" applyFill="1" applyBorder="1" applyAlignment="1" applyProtection="1">
      <alignment horizontal="centerContinuous"/>
      <protection locked="0"/>
    </xf>
    <xf numFmtId="1" fontId="6" fillId="2" borderId="1" xfId="0" applyNumberFormat="1"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2" fontId="8" fillId="0" borderId="6" xfId="0" applyNumberFormat="1" applyFont="1" applyBorder="1" applyAlignment="1">
      <alignment horizontal="center"/>
    </xf>
    <xf numFmtId="1" fontId="8" fillId="0" borderId="3" xfId="0" applyNumberFormat="1" applyFont="1" applyBorder="1" applyAlignment="1" applyProtection="1">
      <alignment horizontal="center"/>
      <protection locked="0"/>
    </xf>
    <xf numFmtId="1" fontId="8" fillId="0" borderId="6" xfId="0" applyNumberFormat="1" applyFont="1" applyBorder="1" applyAlignment="1">
      <alignment horizontal="center"/>
    </xf>
    <xf numFmtId="9" fontId="8" fillId="0" borderId="6" xfId="0" applyNumberFormat="1" applyFont="1" applyBorder="1" applyAlignment="1" applyProtection="1">
      <alignment horizontal="center"/>
      <protection locked="0"/>
    </xf>
    <xf numFmtId="0" fontId="8" fillId="0" borderId="6" xfId="0" applyFont="1" applyBorder="1" applyAlignment="1">
      <alignment horizontal="center"/>
    </xf>
    <xf numFmtId="0" fontId="8" fillId="0" borderId="3" xfId="0" applyFont="1" applyBorder="1" applyAlignment="1">
      <alignment horizontal="center"/>
    </xf>
    <xf numFmtId="9" fontId="8" fillId="0" borderId="6" xfId="3" applyNumberFormat="1" applyFont="1" applyBorder="1" applyAlignment="1">
      <alignment horizontal="center"/>
    </xf>
    <xf numFmtId="3" fontId="0" fillId="0" borderId="0" xfId="0" applyNumberFormat="1"/>
    <xf numFmtId="2" fontId="22" fillId="0" borderId="0" xfId="0" applyNumberFormat="1" applyFont="1" applyFill="1" applyBorder="1" applyAlignment="1">
      <alignment horizontal="center"/>
    </xf>
    <xf numFmtId="0" fontId="6" fillId="0" borderId="0" xfId="0" applyFont="1"/>
    <xf numFmtId="0" fontId="23" fillId="0" borderId="0" xfId="8" applyFont="1"/>
    <xf numFmtId="0" fontId="23" fillId="0" borderId="3" xfId="8" applyFont="1" applyBorder="1"/>
    <xf numFmtId="0" fontId="23" fillId="9" borderId="0" xfId="8" applyFont="1" applyFill="1"/>
    <xf numFmtId="0" fontId="23" fillId="0" borderId="0" xfId="8" applyFont="1" applyAlignment="1">
      <alignment horizontal="left"/>
    </xf>
    <xf numFmtId="0" fontId="6" fillId="0" borderId="0" xfId="0" applyFont="1"/>
    <xf numFmtId="0" fontId="23" fillId="0" borderId="0" xfId="8" applyFont="1" applyBorder="1" applyAlignment="1">
      <alignment horizontal="left"/>
    </xf>
    <xf numFmtId="0" fontId="0" fillId="0" borderId="0" xfId="0" applyAlignment="1">
      <alignment horizontal="left"/>
    </xf>
    <xf numFmtId="0" fontId="0" fillId="0" borderId="3" xfId="0" applyBorder="1" applyAlignment="1">
      <alignment horizontal="left"/>
    </xf>
    <xf numFmtId="164" fontId="0" fillId="0" borderId="0" xfId="0" applyNumberFormat="1"/>
    <xf numFmtId="2" fontId="0" fillId="0" borderId="3" xfId="0" applyNumberFormat="1" applyBorder="1"/>
    <xf numFmtId="173" fontId="0" fillId="0" borderId="3" xfId="0" applyNumberFormat="1" applyBorder="1"/>
    <xf numFmtId="9" fontId="10" fillId="0" borderId="6" xfId="3" applyFont="1" applyBorder="1" applyAlignment="1" applyProtection="1">
      <alignment horizontal="center"/>
      <protection locked="0"/>
    </xf>
    <xf numFmtId="0" fontId="18" fillId="0" borderId="0" xfId="0" applyFont="1"/>
    <xf numFmtId="1" fontId="17" fillId="0" borderId="6" xfId="0" applyNumberFormat="1" applyFont="1" applyBorder="1" applyAlignment="1">
      <alignment horizontal="center"/>
    </xf>
    <xf numFmtId="1" fontId="0" fillId="0" borderId="3" xfId="0" applyNumberFormat="1" applyBorder="1"/>
    <xf numFmtId="1" fontId="0" fillId="0" borderId="6" xfId="3" applyNumberFormat="1" applyFont="1" applyBorder="1" applyAlignment="1">
      <alignment horizontal="center"/>
    </xf>
    <xf numFmtId="1" fontId="0" fillId="0" borderId="6" xfId="3" applyNumberFormat="1" applyFont="1" applyBorder="1" applyAlignment="1" applyProtection="1">
      <alignment horizontal="center"/>
      <protection locked="0"/>
    </xf>
    <xf numFmtId="0" fontId="0" fillId="0" borderId="0" xfId="0" quotePrefix="1" applyFont="1"/>
    <xf numFmtId="4" fontId="11" fillId="0" borderId="0" xfId="0" applyNumberFormat="1" applyFont="1"/>
    <xf numFmtId="1" fontId="6" fillId="0" borderId="6" xfId="3" applyNumberFormat="1" applyFont="1" applyBorder="1" applyAlignment="1">
      <alignment horizontal="center"/>
    </xf>
    <xf numFmtId="0" fontId="0" fillId="9" borderId="0" xfId="0" applyFill="1"/>
    <xf numFmtId="9" fontId="0" fillId="0" borderId="0" xfId="0" applyNumberFormat="1" applyFill="1" applyBorder="1" applyAlignment="1" applyProtection="1">
      <alignment horizontal="center"/>
      <protection locked="0"/>
    </xf>
    <xf numFmtId="9" fontId="0" fillId="0" borderId="0" xfId="3" applyFont="1"/>
    <xf numFmtId="0" fontId="6" fillId="0" borderId="0" xfId="0" applyFont="1"/>
    <xf numFmtId="2" fontId="17" fillId="0" borderId="0" xfId="0" applyNumberFormat="1" applyFont="1" applyFill="1" applyBorder="1" applyAlignment="1" applyProtection="1">
      <alignment horizontal="center"/>
      <protection locked="0"/>
    </xf>
    <xf numFmtId="1" fontId="18" fillId="0" borderId="6" xfId="3" applyNumberFormat="1" applyFont="1" applyBorder="1" applyAlignment="1">
      <alignment horizontal="center"/>
    </xf>
    <xf numFmtId="0" fontId="18" fillId="0" borderId="0" xfId="0" applyFont="1" applyAlignment="1">
      <alignment horizontal="center"/>
    </xf>
    <xf numFmtId="0" fontId="6" fillId="0" borderId="0" xfId="0" applyFont="1"/>
    <xf numFmtId="0" fontId="6" fillId="8" borderId="0" xfId="4" applyFill="1"/>
    <xf numFmtId="0" fontId="29" fillId="8" borderId="0" xfId="4" applyFont="1" applyFill="1" applyAlignment="1">
      <alignment horizontal="center"/>
    </xf>
    <xf numFmtId="0" fontId="7" fillId="8" borderId="0" xfId="4" applyFont="1" applyFill="1"/>
    <xf numFmtId="0" fontId="6" fillId="8" borderId="0" xfId="4" applyFill="1" applyBorder="1"/>
    <xf numFmtId="0" fontId="28" fillId="8" borderId="4" xfId="4" applyFont="1" applyFill="1" applyBorder="1"/>
    <xf numFmtId="44" fontId="28" fillId="2" borderId="4" xfId="2" applyFont="1" applyFill="1" applyBorder="1" applyProtection="1">
      <protection locked="0"/>
    </xf>
    <xf numFmtId="170" fontId="30" fillId="8" borderId="0" xfId="4" applyNumberFormat="1" applyFont="1" applyFill="1" applyProtection="1">
      <protection locked="0"/>
    </xf>
    <xf numFmtId="9" fontId="7" fillId="8" borderId="3" xfId="4" applyNumberFormat="1" applyFont="1" applyFill="1" applyBorder="1" applyAlignment="1">
      <alignment horizontal="center"/>
    </xf>
    <xf numFmtId="170" fontId="7" fillId="8" borderId="0" xfId="4" applyNumberFormat="1" applyFont="1" applyFill="1" applyBorder="1" applyAlignment="1" applyProtection="1">
      <alignment horizontal="center"/>
    </xf>
    <xf numFmtId="0" fontId="7" fillId="8" borderId="3" xfId="4" applyFont="1" applyFill="1" applyBorder="1" applyAlignment="1">
      <alignment wrapText="1"/>
    </xf>
    <xf numFmtId="9" fontId="7" fillId="8" borderId="0" xfId="4" applyNumberFormat="1" applyFont="1" applyFill="1" applyBorder="1" applyAlignment="1">
      <alignment horizontal="center" wrapText="1"/>
    </xf>
    <xf numFmtId="0" fontId="7" fillId="8" borderId="0" xfId="4" applyFont="1" applyFill="1" applyBorder="1"/>
    <xf numFmtId="9" fontId="7" fillId="8" borderId="0" xfId="3" applyFont="1" applyFill="1" applyBorder="1" applyAlignment="1" applyProtection="1">
      <alignment horizontal="center"/>
    </xf>
    <xf numFmtId="0" fontId="28" fillId="8" borderId="0" xfId="4" applyFont="1" applyFill="1" applyBorder="1" applyAlignment="1">
      <alignment horizontal="right"/>
    </xf>
    <xf numFmtId="0" fontId="5" fillId="8" borderId="0" xfId="4" applyFont="1" applyFill="1"/>
    <xf numFmtId="170" fontId="6" fillId="8" borderId="0" xfId="4" applyNumberFormat="1" applyFill="1"/>
    <xf numFmtId="170" fontId="6" fillId="8" borderId="0" xfId="4" applyNumberFormat="1" applyFill="1" applyBorder="1"/>
    <xf numFmtId="44" fontId="6" fillId="8" borderId="4" xfId="4" applyNumberFormat="1" applyFill="1" applyBorder="1"/>
    <xf numFmtId="0" fontId="6" fillId="8" borderId="0" xfId="4" quotePrefix="1" applyFill="1" applyBorder="1"/>
    <xf numFmtId="9" fontId="5" fillId="8" borderId="0" xfId="3" applyFont="1" applyFill="1"/>
    <xf numFmtId="9" fontId="7" fillId="8" borderId="0" xfId="4" applyNumberFormat="1" applyFont="1" applyFill="1" applyBorder="1" applyAlignment="1">
      <alignment horizontal="left" wrapText="1"/>
    </xf>
    <xf numFmtId="0" fontId="7" fillId="8" borderId="0" xfId="4" applyFont="1" applyFill="1" applyBorder="1" applyAlignment="1">
      <alignment horizontal="left" wrapText="1"/>
    </xf>
    <xf numFmtId="9" fontId="28" fillId="8" borderId="0" xfId="4" quotePrefix="1" applyNumberFormat="1" applyFont="1" applyFill="1" applyBorder="1" applyAlignment="1">
      <alignment horizontal="left" wrapText="1"/>
    </xf>
    <xf numFmtId="9" fontId="7" fillId="8" borderId="3" xfId="4" applyNumberFormat="1" applyFont="1" applyFill="1" applyBorder="1" applyAlignment="1">
      <alignment horizontal="left" wrapText="1"/>
    </xf>
    <xf numFmtId="0" fontId="7" fillId="8" borderId="3" xfId="4" applyFont="1" applyFill="1" applyBorder="1"/>
    <xf numFmtId="170" fontId="7" fillId="8" borderId="0" xfId="4" applyNumberFormat="1" applyFont="1" applyFill="1" applyAlignment="1">
      <alignment horizontal="right"/>
    </xf>
    <xf numFmtId="9" fontId="7" fillId="11" borderId="4" xfId="3" applyFont="1" applyFill="1" applyBorder="1" applyAlignment="1" applyProtection="1">
      <alignment horizontal="center"/>
      <protection locked="0"/>
    </xf>
    <xf numFmtId="0" fontId="0" fillId="10" borderId="0" xfId="0" applyFill="1"/>
    <xf numFmtId="0" fontId="30" fillId="10" borderId="0" xfId="0" applyFont="1" applyFill="1"/>
    <xf numFmtId="170" fontId="30" fillId="10" borderId="0" xfId="0" applyNumberFormat="1" applyFont="1" applyFill="1" applyAlignment="1">
      <alignment horizontal="center"/>
    </xf>
    <xf numFmtId="0" fontId="28" fillId="2" borderId="4" xfId="3" applyNumberFormat="1" applyFont="1" applyFill="1" applyBorder="1" applyAlignment="1" applyProtection="1">
      <alignment horizontal="center" vertical="center"/>
      <protection locked="0"/>
    </xf>
    <xf numFmtId="166" fontId="28" fillId="2" borderId="4" xfId="3" applyNumberFormat="1" applyFont="1" applyFill="1" applyBorder="1" applyAlignment="1" applyProtection="1">
      <alignment horizontal="center"/>
      <protection locked="0"/>
    </xf>
    <xf numFmtId="0" fontId="7" fillId="10" borderId="0" xfId="0" applyFont="1" applyFill="1"/>
    <xf numFmtId="0" fontId="7" fillId="10" borderId="0" xfId="0" applyFont="1" applyFill="1" applyBorder="1" applyAlignment="1" applyProtection="1">
      <alignment horizontal="centerContinuous"/>
      <protection locked="0"/>
    </xf>
    <xf numFmtId="1" fontId="7" fillId="8" borderId="0" xfId="1" applyNumberFormat="1" applyFont="1" applyFill="1" applyBorder="1" applyAlignment="1" applyProtection="1">
      <alignment horizontal="center" vertical="center"/>
    </xf>
    <xf numFmtId="9" fontId="7" fillId="8" borderId="0" xfId="4" quotePrefix="1" applyNumberFormat="1" applyFont="1" applyFill="1" applyBorder="1" applyAlignment="1">
      <alignment horizontal="left" wrapText="1"/>
    </xf>
    <xf numFmtId="3" fontId="0" fillId="0" borderId="0" xfId="0" applyNumberFormat="1" applyProtection="1">
      <protection locked="0"/>
    </xf>
    <xf numFmtId="0" fontId="28" fillId="8" borderId="0" xfId="4" applyFont="1" applyFill="1" applyBorder="1"/>
    <xf numFmtId="0" fontId="28" fillId="0" borderId="0" xfId="0" applyFont="1" applyAlignment="1">
      <alignment horizontal="right"/>
    </xf>
    <xf numFmtId="0" fontId="28" fillId="8" borderId="0" xfId="4" applyFont="1" applyFill="1" applyAlignment="1">
      <alignment horizontal="right"/>
    </xf>
    <xf numFmtId="175" fontId="11" fillId="0" borderId="0" xfId="3" applyNumberFormat="1" applyFont="1" applyAlignment="1">
      <alignment horizontal="center"/>
    </xf>
    <xf numFmtId="0" fontId="6" fillId="0" borderId="0" xfId="0" applyFont="1" applyBorder="1"/>
    <xf numFmtId="44" fontId="28" fillId="2" borderId="4" xfId="2" applyNumberFormat="1" applyFont="1" applyFill="1" applyBorder="1" applyAlignment="1" applyProtection="1">
      <alignment horizontal="center" vertical="center"/>
      <protection locked="0"/>
    </xf>
    <xf numFmtId="0" fontId="0" fillId="0" borderId="0" xfId="0" applyFill="1"/>
    <xf numFmtId="9" fontId="7" fillId="10" borderId="0" xfId="4" applyNumberFormat="1" applyFont="1" applyFill="1" applyBorder="1" applyAlignment="1">
      <alignment horizontal="center" wrapText="1"/>
    </xf>
    <xf numFmtId="170" fontId="7" fillId="10" borderId="0" xfId="4" applyNumberFormat="1" applyFont="1" applyFill="1" applyBorder="1" applyAlignment="1" applyProtection="1">
      <alignment horizontal="center"/>
    </xf>
    <xf numFmtId="0" fontId="6" fillId="10" borderId="0" xfId="4" applyFill="1"/>
    <xf numFmtId="0" fontId="6" fillId="10" borderId="0" xfId="4" applyFill="1" applyBorder="1"/>
    <xf numFmtId="0" fontId="7" fillId="10" borderId="0" xfId="4" applyFont="1" applyFill="1"/>
    <xf numFmtId="166" fontId="30" fillId="8" borderId="0" xfId="3" applyNumberFormat="1" applyFont="1" applyFill="1" applyAlignment="1">
      <alignment horizontal="center"/>
    </xf>
    <xf numFmtId="0" fontId="30" fillId="8" borderId="0" xfId="4" applyFont="1" applyFill="1" applyAlignment="1">
      <alignment horizontal="right"/>
    </xf>
    <xf numFmtId="0" fontId="6" fillId="5" borderId="5" xfId="4" applyFill="1" applyBorder="1" applyAlignment="1">
      <alignment horizontal="right"/>
    </xf>
    <xf numFmtId="0" fontId="6" fillId="5" borderId="7" xfId="4" applyFill="1" applyBorder="1" applyAlignment="1">
      <alignment horizontal="right"/>
    </xf>
    <xf numFmtId="0" fontId="6" fillId="5" borderId="9" xfId="4" applyFont="1" applyFill="1" applyBorder="1" applyAlignment="1">
      <alignment horizontal="center"/>
    </xf>
    <xf numFmtId="0" fontId="6" fillId="5" borderId="10" xfId="4" applyFont="1" applyFill="1" applyBorder="1" applyAlignment="1">
      <alignment horizontal="center"/>
    </xf>
    <xf numFmtId="0" fontId="6" fillId="5" borderId="11" xfId="4" applyFont="1" applyFill="1" applyBorder="1" applyAlignment="1">
      <alignment horizontal="center"/>
    </xf>
    <xf numFmtId="0" fontId="6" fillId="6" borderId="9" xfId="4" applyFont="1" applyFill="1" applyBorder="1" applyAlignment="1">
      <alignment horizontal="center"/>
    </xf>
    <xf numFmtId="0" fontId="6" fillId="6" borderId="10" xfId="4" applyFont="1" applyFill="1" applyBorder="1" applyAlignment="1">
      <alignment horizontal="center"/>
    </xf>
    <xf numFmtId="0" fontId="6" fillId="6" borderId="11" xfId="4" applyFont="1" applyFill="1" applyBorder="1" applyAlignment="1">
      <alignment horizontal="center"/>
    </xf>
    <xf numFmtId="0" fontId="6" fillId="7" borderId="12" xfId="4" applyFont="1" applyFill="1" applyBorder="1" applyAlignment="1">
      <alignment horizontal="center"/>
    </xf>
    <xf numFmtId="0" fontId="6" fillId="7" borderId="0" xfId="4" applyFont="1" applyFill="1" applyBorder="1" applyAlignment="1">
      <alignment horizontal="center"/>
    </xf>
    <xf numFmtId="0" fontId="6" fillId="7" borderId="13" xfId="4" applyFont="1" applyFill="1" applyBorder="1" applyAlignment="1">
      <alignment horizontal="center"/>
    </xf>
    <xf numFmtId="0" fontId="5" fillId="5" borderId="5" xfId="4" applyFont="1" applyFill="1" applyBorder="1" applyAlignment="1">
      <alignment horizontal="center"/>
    </xf>
    <xf numFmtId="0" fontId="5" fillId="5" borderId="6" xfId="4" applyFont="1" applyFill="1" applyBorder="1" applyAlignment="1">
      <alignment horizontal="center"/>
    </xf>
    <xf numFmtId="0" fontId="5" fillId="5" borderId="7" xfId="4" applyFont="1" applyFill="1" applyBorder="1" applyAlignment="1">
      <alignment horizontal="center"/>
    </xf>
    <xf numFmtId="0" fontId="5" fillId="6" borderId="4" xfId="4" applyFont="1" applyFill="1" applyBorder="1" applyAlignment="1">
      <alignment horizontal="center"/>
    </xf>
    <xf numFmtId="0" fontId="5" fillId="7" borderId="4" xfId="4" applyFont="1" applyFill="1" applyBorder="1" applyAlignment="1">
      <alignment horizontal="center"/>
    </xf>
    <xf numFmtId="0" fontId="6" fillId="5" borderId="5" xfId="4" applyFill="1" applyBorder="1" applyAlignment="1">
      <alignment horizontal="center"/>
    </xf>
    <xf numFmtId="0" fontId="6" fillId="5" borderId="6" xfId="4" applyFill="1" applyBorder="1" applyAlignment="1">
      <alignment horizontal="center"/>
    </xf>
    <xf numFmtId="0" fontId="6" fillId="5" borderId="7" xfId="4" applyFill="1" applyBorder="1" applyAlignment="1">
      <alignment horizontal="center"/>
    </xf>
    <xf numFmtId="0" fontId="6" fillId="6" borderId="5" xfId="4" applyFill="1" applyBorder="1" applyAlignment="1">
      <alignment horizontal="center"/>
    </xf>
    <xf numFmtId="0" fontId="6" fillId="6" borderId="6" xfId="4" applyFill="1" applyBorder="1" applyAlignment="1">
      <alignment horizontal="center"/>
    </xf>
    <xf numFmtId="0" fontId="6" fillId="6" borderId="7" xfId="4" applyFill="1" applyBorder="1" applyAlignment="1">
      <alignment horizontal="center"/>
    </xf>
    <xf numFmtId="0" fontId="6" fillId="7" borderId="5" xfId="4" applyFill="1" applyBorder="1" applyAlignment="1">
      <alignment horizontal="center"/>
    </xf>
    <xf numFmtId="0" fontId="6" fillId="7" borderId="6" xfId="4" applyFill="1" applyBorder="1" applyAlignment="1">
      <alignment horizontal="center"/>
    </xf>
    <xf numFmtId="0" fontId="6" fillId="7" borderId="7" xfId="4" applyFill="1" applyBorder="1" applyAlignment="1">
      <alignment horizontal="center"/>
    </xf>
  </cellXfs>
  <cellStyles count="10">
    <cellStyle name="Comma" xfId="1" builtinId="3"/>
    <cellStyle name="Currency" xfId="2" builtinId="4"/>
    <cellStyle name="Normal" xfId="0" builtinId="0"/>
    <cellStyle name="Normal 2" xfId="4"/>
    <cellStyle name="Normal 2 2" xfId="7"/>
    <cellStyle name="Normal 3" xfId="5"/>
    <cellStyle name="Normal 3 2" xfId="6"/>
    <cellStyle name="Normal 3 3" xfId="9"/>
    <cellStyle name="Normal 4" xfId="8"/>
    <cellStyle name="Percent" xfId="3" builtinId="5"/>
  </cellStyles>
  <dxfs count="633">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CC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'DDGS Calculator'!$B$58</c:f>
              <c:strCache>
                <c:ptCount val="1"/>
                <c:pt idx="0">
                  <c:v>5% DDGS</c:v>
                </c:pt>
              </c:strCache>
            </c:strRef>
          </c:tx>
          <c:invertIfNegative val="0"/>
          <c:cat>
            <c:strRef>
              <c:f>'DDGS Calculator'!$C$67:$H$67</c:f>
              <c:strCache>
                <c:ptCount val="6"/>
                <c:pt idx="0">
                  <c:v>F1</c:v>
                </c:pt>
                <c:pt idx="1">
                  <c:v>F2</c:v>
                </c:pt>
                <c:pt idx="2">
                  <c:v>F3</c:v>
                </c:pt>
                <c:pt idx="3">
                  <c:v>F4</c:v>
                </c:pt>
                <c:pt idx="4">
                  <c:v>F5</c:v>
                </c:pt>
                <c:pt idx="5">
                  <c:v>F6</c:v>
                </c:pt>
              </c:strCache>
            </c:strRef>
          </c:cat>
          <c:val>
            <c:numRef>
              <c:f>'DDGS Calculator'!$C$68:$H$68</c:f>
              <c:numCache>
                <c:formatCode>"$"#,##0.00</c:formatCode>
                <c:ptCount val="6"/>
                <c:pt idx="0">
                  <c:v>3.7971745598680329E-2</c:v>
                </c:pt>
                <c:pt idx="1">
                  <c:v>8.862767451499956E-2</c:v>
                </c:pt>
                <c:pt idx="2">
                  <c:v>5.505998741659042E-2</c:v>
                </c:pt>
                <c:pt idx="3">
                  <c:v>5.1303798451532504E-2</c:v>
                </c:pt>
                <c:pt idx="4">
                  <c:v>5.3855240468092445E-2</c:v>
                </c:pt>
                <c:pt idx="5">
                  <c:v>6.7900672360024575E-2</c:v>
                </c:pt>
              </c:numCache>
            </c:numRef>
          </c:val>
        </c:ser>
        <c:ser>
          <c:idx val="1"/>
          <c:order val="1"/>
          <c:tx>
            <c:strRef>
              <c:f>'DDGS Calculator'!$B$59</c:f>
              <c:strCache>
                <c:ptCount val="1"/>
                <c:pt idx="0">
                  <c:v>10% DDGS</c:v>
                </c:pt>
              </c:strCache>
            </c:strRef>
          </c:tx>
          <c:invertIfNegative val="0"/>
          <c:cat>
            <c:strRef>
              <c:f>'DDGS Calculator'!$C$67:$H$67</c:f>
              <c:strCache>
                <c:ptCount val="6"/>
                <c:pt idx="0">
                  <c:v>F1</c:v>
                </c:pt>
                <c:pt idx="1">
                  <c:v>F2</c:v>
                </c:pt>
                <c:pt idx="2">
                  <c:v>F3</c:v>
                </c:pt>
                <c:pt idx="3">
                  <c:v>F4</c:v>
                </c:pt>
                <c:pt idx="4">
                  <c:v>F5</c:v>
                </c:pt>
                <c:pt idx="5">
                  <c:v>F6</c:v>
                </c:pt>
              </c:strCache>
            </c:strRef>
          </c:cat>
          <c:val>
            <c:numRef>
              <c:f>'DDGS Calculator'!$C$69:$H$69</c:f>
              <c:numCache>
                <c:formatCode>"$"#,##0.00</c:formatCode>
                <c:ptCount val="6"/>
                <c:pt idx="0">
                  <c:v>4.200246520716551E-2</c:v>
                </c:pt>
                <c:pt idx="1">
                  <c:v>9.2278789144009804E-2</c:v>
                </c:pt>
                <c:pt idx="2">
                  <c:v>5.05050784953852E-2</c:v>
                </c:pt>
                <c:pt idx="3">
                  <c:v>3.1125876518216342E-2</c:v>
                </c:pt>
                <c:pt idx="4">
                  <c:v>3.0313918825798682E-2</c:v>
                </c:pt>
                <c:pt idx="5">
                  <c:v>5.4512226974524583E-2</c:v>
                </c:pt>
              </c:numCache>
            </c:numRef>
          </c:val>
        </c:ser>
        <c:ser>
          <c:idx val="2"/>
          <c:order val="2"/>
          <c:tx>
            <c:strRef>
              <c:f>'DDGS Calculator'!$B$60</c:f>
              <c:strCache>
                <c:ptCount val="1"/>
                <c:pt idx="0">
                  <c:v>15% DDGS</c:v>
                </c:pt>
              </c:strCache>
            </c:strRef>
          </c:tx>
          <c:invertIfNegative val="0"/>
          <c:cat>
            <c:strRef>
              <c:f>'DDGS Calculator'!$C$67:$H$67</c:f>
              <c:strCache>
                <c:ptCount val="6"/>
                <c:pt idx="0">
                  <c:v>F1</c:v>
                </c:pt>
                <c:pt idx="1">
                  <c:v>F2</c:v>
                </c:pt>
                <c:pt idx="2">
                  <c:v>F3</c:v>
                </c:pt>
                <c:pt idx="3">
                  <c:v>F4</c:v>
                </c:pt>
                <c:pt idx="4">
                  <c:v>F5</c:v>
                </c:pt>
                <c:pt idx="5">
                  <c:v>F6</c:v>
                </c:pt>
              </c:strCache>
            </c:strRef>
          </c:cat>
          <c:val>
            <c:numRef>
              <c:f>'DDGS Calculator'!$C$70:$H$70</c:f>
              <c:numCache>
                <c:formatCode>"$"#,##0.00</c:formatCode>
                <c:ptCount val="6"/>
                <c:pt idx="0">
                  <c:v>4.0774724786322561E-2</c:v>
                </c:pt>
                <c:pt idx="1">
                  <c:v>6.8825459260077104E-2</c:v>
                </c:pt>
                <c:pt idx="2">
                  <c:v>3.7080619905993095E-2</c:v>
                </c:pt>
                <c:pt idx="3">
                  <c:v>2.7558107162296966E-2</c:v>
                </c:pt>
                <c:pt idx="4">
                  <c:v>2.2576642664841273E-2</c:v>
                </c:pt>
                <c:pt idx="5">
                  <c:v>-1.5264753441962542E-4</c:v>
                </c:pt>
              </c:numCache>
            </c:numRef>
          </c:val>
        </c:ser>
        <c:ser>
          <c:idx val="3"/>
          <c:order val="3"/>
          <c:tx>
            <c:strRef>
              <c:f>'DDGS Calculator'!$B$61</c:f>
              <c:strCache>
                <c:ptCount val="1"/>
                <c:pt idx="0">
                  <c:v>20% DDGS</c:v>
                </c:pt>
              </c:strCache>
            </c:strRef>
          </c:tx>
          <c:invertIfNegative val="0"/>
          <c:cat>
            <c:strRef>
              <c:f>'DDGS Calculator'!$C$67:$H$67</c:f>
              <c:strCache>
                <c:ptCount val="6"/>
                <c:pt idx="0">
                  <c:v>F1</c:v>
                </c:pt>
                <c:pt idx="1">
                  <c:v>F2</c:v>
                </c:pt>
                <c:pt idx="2">
                  <c:v>F3</c:v>
                </c:pt>
                <c:pt idx="3">
                  <c:v>F4</c:v>
                </c:pt>
                <c:pt idx="4">
                  <c:v>F5</c:v>
                </c:pt>
                <c:pt idx="5">
                  <c:v>F6</c:v>
                </c:pt>
              </c:strCache>
            </c:strRef>
          </c:cat>
          <c:val>
            <c:numRef>
              <c:f>'DDGS Calculator'!$C$71:$H$71</c:f>
              <c:numCache>
                <c:formatCode>"$"#,##0.00</c:formatCode>
                <c:ptCount val="6"/>
                <c:pt idx="0">
                  <c:v>3.12830729399316E-2</c:v>
                </c:pt>
                <c:pt idx="1">
                  <c:v>1.8775793569004773E-2</c:v>
                </c:pt>
                <c:pt idx="2">
                  <c:v>6.3039222919283044E-3</c:v>
                </c:pt>
                <c:pt idx="3">
                  <c:v>-1.9253574323318673E-3</c:v>
                </c:pt>
                <c:pt idx="4">
                  <c:v>-2.214159526256046E-3</c:v>
                </c:pt>
                <c:pt idx="5">
                  <c:v>1.4833556880257975E-2</c:v>
                </c:pt>
              </c:numCache>
            </c:numRef>
          </c:val>
        </c:ser>
        <c:ser>
          <c:idx val="4"/>
          <c:order val="4"/>
          <c:tx>
            <c:strRef>
              <c:f>'DDGS Calculator'!$B$62</c:f>
              <c:strCache>
                <c:ptCount val="1"/>
                <c:pt idx="0">
                  <c:v>25% DDGS</c:v>
                </c:pt>
              </c:strCache>
            </c:strRef>
          </c:tx>
          <c:invertIfNegative val="0"/>
          <c:cat>
            <c:strRef>
              <c:f>'DDGS Calculator'!$C$67:$H$67</c:f>
              <c:strCache>
                <c:ptCount val="6"/>
                <c:pt idx="0">
                  <c:v>F1</c:v>
                </c:pt>
                <c:pt idx="1">
                  <c:v>F2</c:v>
                </c:pt>
                <c:pt idx="2">
                  <c:v>F3</c:v>
                </c:pt>
                <c:pt idx="3">
                  <c:v>F4</c:v>
                </c:pt>
                <c:pt idx="4">
                  <c:v>F5</c:v>
                </c:pt>
                <c:pt idx="5">
                  <c:v>F6</c:v>
                </c:pt>
              </c:strCache>
            </c:strRef>
          </c:cat>
          <c:val>
            <c:numRef>
              <c:f>'DDGS Calculator'!$C$72:$H$72</c:f>
              <c:numCache>
                <c:formatCode>"$"#,##0.00</c:formatCode>
                <c:ptCount val="6"/>
                <c:pt idx="0">
                  <c:v>4.1821352809638584E-2</c:v>
                </c:pt>
                <c:pt idx="1">
                  <c:v>4.0721692018360012E-2</c:v>
                </c:pt>
                <c:pt idx="2">
                  <c:v>-1.7026471781386721E-4</c:v>
                </c:pt>
                <c:pt idx="3">
                  <c:v>-1.2095943343132007E-2</c:v>
                </c:pt>
                <c:pt idx="4">
                  <c:v>-2.241353515445503E-2</c:v>
                </c:pt>
                <c:pt idx="5">
                  <c:v>-2.304728723587815E-2</c:v>
                </c:pt>
              </c:numCache>
            </c:numRef>
          </c:val>
        </c:ser>
        <c:ser>
          <c:idx val="5"/>
          <c:order val="5"/>
          <c:tx>
            <c:strRef>
              <c:f>'DDGS Calculator'!$B$63</c:f>
              <c:strCache>
                <c:ptCount val="1"/>
                <c:pt idx="0">
                  <c:v>30% DDGS</c:v>
                </c:pt>
              </c:strCache>
            </c:strRef>
          </c:tx>
          <c:invertIfNegative val="0"/>
          <c:cat>
            <c:strRef>
              <c:f>'DDGS Calculator'!$C$67:$H$67</c:f>
              <c:strCache>
                <c:ptCount val="6"/>
                <c:pt idx="0">
                  <c:v>F1</c:v>
                </c:pt>
                <c:pt idx="1">
                  <c:v>F2</c:v>
                </c:pt>
                <c:pt idx="2">
                  <c:v>F3</c:v>
                </c:pt>
                <c:pt idx="3">
                  <c:v>F4</c:v>
                </c:pt>
                <c:pt idx="4">
                  <c:v>F5</c:v>
                </c:pt>
                <c:pt idx="5">
                  <c:v>F6</c:v>
                </c:pt>
              </c:strCache>
            </c:strRef>
          </c:cat>
          <c:val>
            <c:numRef>
              <c:f>'DDGS Calculator'!$C$73:$H$73</c:f>
              <c:numCache>
                <c:formatCode>"$"#,##0.00</c:formatCode>
                <c:ptCount val="6"/>
                <c:pt idx="0">
                  <c:v>8.2447537821581096E-3</c:v>
                </c:pt>
                <c:pt idx="1">
                  <c:v>-3.2549185133415981E-2</c:v>
                </c:pt>
                <c:pt idx="2">
                  <c:v>-2.8590052759442097E-2</c:v>
                </c:pt>
                <c:pt idx="3">
                  <c:v>-2.4374812445645946E-2</c:v>
                </c:pt>
                <c:pt idx="4">
                  <c:v>-2.3518325116486605E-2</c:v>
                </c:pt>
                <c:pt idx="5">
                  <c:v>-2.3094642630445611E-2</c:v>
                </c:pt>
              </c:numCache>
            </c:numRef>
          </c:val>
        </c:ser>
        <c:ser>
          <c:idx val="6"/>
          <c:order val="6"/>
          <c:tx>
            <c:strRef>
              <c:f>'DDGS Calculator'!$B$64</c:f>
              <c:strCache>
                <c:ptCount val="1"/>
                <c:pt idx="0">
                  <c:v>35% DDGS</c:v>
                </c:pt>
              </c:strCache>
            </c:strRef>
          </c:tx>
          <c:invertIfNegative val="0"/>
          <c:cat>
            <c:strRef>
              <c:f>'DDGS Calculator'!$C$67:$H$67</c:f>
              <c:strCache>
                <c:ptCount val="6"/>
                <c:pt idx="0">
                  <c:v>F1</c:v>
                </c:pt>
                <c:pt idx="1">
                  <c:v>F2</c:v>
                </c:pt>
                <c:pt idx="2">
                  <c:v>F3</c:v>
                </c:pt>
                <c:pt idx="3">
                  <c:v>F4</c:v>
                </c:pt>
                <c:pt idx="4">
                  <c:v>F5</c:v>
                </c:pt>
                <c:pt idx="5">
                  <c:v>F6</c:v>
                </c:pt>
              </c:strCache>
            </c:strRef>
          </c:cat>
          <c:val>
            <c:numRef>
              <c:f>'DDGS Calculator'!$C$74:$H$74</c:f>
              <c:numCache>
                <c:formatCode>"$"#,##0.00</c:formatCode>
                <c:ptCount val="6"/>
                <c:pt idx="0">
                  <c:v>-1.6388640708164259E-2</c:v>
                </c:pt>
                <c:pt idx="1">
                  <c:v>-3.2593626704004203E-2</c:v>
                </c:pt>
                <c:pt idx="2">
                  <c:v>-3.2355897409566847E-2</c:v>
                </c:pt>
                <c:pt idx="3">
                  <c:v>-3.051790194468823E-2</c:v>
                </c:pt>
                <c:pt idx="4">
                  <c:v>-2.6970866988945019E-2</c:v>
                </c:pt>
                <c:pt idx="5">
                  <c:v>-1.2865719752726074E-2</c:v>
                </c:pt>
              </c:numCache>
            </c:numRef>
          </c:val>
        </c:ser>
        <c:ser>
          <c:idx val="7"/>
          <c:order val="7"/>
          <c:tx>
            <c:strRef>
              <c:f>'DDGS Calculator'!$B$65</c:f>
              <c:strCache>
                <c:ptCount val="1"/>
                <c:pt idx="0">
                  <c:v>40% DDGS</c:v>
                </c:pt>
              </c:strCache>
            </c:strRef>
          </c:tx>
          <c:invertIfNegative val="0"/>
          <c:cat>
            <c:strRef>
              <c:f>'DDGS Calculator'!$C$67:$H$67</c:f>
              <c:strCache>
                <c:ptCount val="6"/>
                <c:pt idx="0">
                  <c:v>F1</c:v>
                </c:pt>
                <c:pt idx="1">
                  <c:v>F2</c:v>
                </c:pt>
                <c:pt idx="2">
                  <c:v>F3</c:v>
                </c:pt>
                <c:pt idx="3">
                  <c:v>F4</c:v>
                </c:pt>
                <c:pt idx="4">
                  <c:v>F5</c:v>
                </c:pt>
                <c:pt idx="5">
                  <c:v>F6</c:v>
                </c:pt>
              </c:strCache>
            </c:strRef>
          </c:cat>
          <c:val>
            <c:numRef>
              <c:f>'DDGS Calculator'!$C$75:$H$75</c:f>
              <c:numCache>
                <c:formatCode>"$"#,##0.00</c:formatCode>
                <c:ptCount val="6"/>
                <c:pt idx="0">
                  <c:v>-1.7206107052542829E-2</c:v>
                </c:pt>
                <c:pt idx="1">
                  <c:v>-3.110241453365567E-2</c:v>
                </c:pt>
                <c:pt idx="2">
                  <c:v>-2.7348269507492168E-2</c:v>
                </c:pt>
                <c:pt idx="3">
                  <c:v>-2.4474082332878649E-2</c:v>
                </c:pt>
                <c:pt idx="4">
                  <c:v>-2.2553680007239035E-2</c:v>
                </c:pt>
                <c:pt idx="5">
                  <c:v>-2.7896695952268402E-2</c:v>
                </c:pt>
              </c:numCache>
            </c:numRef>
          </c:val>
        </c:ser>
        <c:dLbls>
          <c:showLegendKey val="0"/>
          <c:showVal val="0"/>
          <c:showCatName val="0"/>
          <c:showSerName val="0"/>
          <c:showPercent val="0"/>
          <c:showBubbleSize val="0"/>
        </c:dLbls>
        <c:gapWidth val="150"/>
        <c:overlap val="100"/>
        <c:axId val="132916736"/>
        <c:axId val="132918656"/>
      </c:barChart>
      <c:catAx>
        <c:axId val="132916736"/>
        <c:scaling>
          <c:orientation val="minMax"/>
        </c:scaling>
        <c:delete val="0"/>
        <c:axPos val="b"/>
        <c:title>
          <c:tx>
            <c:rich>
              <a:bodyPr/>
              <a:lstStyle/>
              <a:p>
                <a:pPr>
                  <a:defRPr/>
                </a:pPr>
                <a:r>
                  <a:rPr lang="en-US"/>
                  <a:t>Diet phase</a:t>
                </a:r>
              </a:p>
            </c:rich>
          </c:tx>
          <c:overlay val="0"/>
        </c:title>
        <c:majorTickMark val="out"/>
        <c:minorTickMark val="none"/>
        <c:tickLblPos val="nextTo"/>
        <c:crossAx val="132918656"/>
        <c:crosses val="autoZero"/>
        <c:auto val="1"/>
        <c:lblAlgn val="ctr"/>
        <c:lblOffset val="100"/>
        <c:noMultiLvlLbl val="0"/>
      </c:catAx>
      <c:valAx>
        <c:axId val="132918656"/>
        <c:scaling>
          <c:orientation val="minMax"/>
          <c:min val="0"/>
        </c:scaling>
        <c:delete val="0"/>
        <c:axPos val="l"/>
        <c:majorGridlines/>
        <c:title>
          <c:tx>
            <c:rich>
              <a:bodyPr rot="-5400000" vert="horz"/>
              <a:lstStyle/>
              <a:p>
                <a:pPr>
                  <a:defRPr/>
                </a:pPr>
                <a:r>
                  <a:rPr lang="en-US"/>
                  <a:t>Savings from DDGS, $/pig/phase</a:t>
                </a:r>
              </a:p>
            </c:rich>
          </c:tx>
          <c:overlay val="0"/>
        </c:title>
        <c:numFmt formatCode="&quot;$&quot;#,##0.00" sourceLinked="1"/>
        <c:majorTickMark val="out"/>
        <c:minorTickMark val="none"/>
        <c:tickLblPos val="nextTo"/>
        <c:crossAx val="132916736"/>
        <c:crosses val="autoZero"/>
        <c:crossBetween val="between"/>
      </c:valAx>
    </c:plotArea>
    <c:legend>
      <c:legendPos val="r"/>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57151</xdr:rowOff>
    </xdr:from>
    <xdr:to>
      <xdr:col>1</xdr:col>
      <xdr:colOff>1581150</xdr:colOff>
      <xdr:row>10</xdr:row>
      <xdr:rowOff>66676</xdr:rowOff>
    </xdr:to>
    <xdr:sp macro="" textlink="">
      <xdr:nvSpPr>
        <xdr:cNvPr id="3" name="TextBox 2"/>
        <xdr:cNvSpPr txBox="1"/>
      </xdr:nvSpPr>
      <xdr:spPr>
        <a:xfrm>
          <a:off x="0" y="314326"/>
          <a:ext cx="1581150" cy="1771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t>Calculator attempts to consider</a:t>
          </a:r>
          <a:r>
            <a:rPr lang="en-US" sz="1200" baseline="0"/>
            <a:t> economic return per pig from change in diet cost, feed efficiency, and growth rate. It does not account for any economic impact on yield or iodine value.</a:t>
          </a:r>
          <a:endParaRPr lang="en-US" sz="1200"/>
        </a:p>
      </xdr:txBody>
    </xdr:sp>
    <xdr:clientData/>
  </xdr:twoCellAnchor>
  <xdr:twoCellAnchor>
    <xdr:from>
      <xdr:col>1</xdr:col>
      <xdr:colOff>66674</xdr:colOff>
      <xdr:row>75</xdr:row>
      <xdr:rowOff>57151</xdr:rowOff>
    </xdr:from>
    <xdr:to>
      <xdr:col>9</xdr:col>
      <xdr:colOff>371475</xdr:colOff>
      <xdr:row>100</xdr:row>
      <xdr:rowOff>95250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RESEARCH/Drug%20Use%20Sheets/Drug%20Cost%20Calculator%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d drugs"/>
      <sheetName val="Growth Promotants"/>
      <sheetName val="Injectable"/>
      <sheetName val="Water"/>
      <sheetName val="Sheet3"/>
      <sheetName val="Feed Therapeutics"/>
      <sheetName val="In-Feed Production Usage"/>
    </sheetNames>
    <sheetDataSet>
      <sheetData sheetId="0">
        <row r="2">
          <cell r="C2" t="str">
            <v>Var rate</v>
          </cell>
          <cell r="D2" t="str">
            <v>Units, Lbs</v>
          </cell>
          <cell r="E2" t="str">
            <v>package</v>
          </cell>
          <cell r="F2" t="str">
            <v>pound</v>
          </cell>
          <cell r="G2" t="str">
            <v>gram</v>
          </cell>
          <cell r="H2" t="str">
            <v>per lb</v>
          </cell>
          <cell r="I2" t="str">
            <v>per ton</v>
          </cell>
          <cell r="J2" t="str">
            <v>addition</v>
          </cell>
        </row>
        <row r="3">
          <cell r="A3">
            <v>1</v>
          </cell>
          <cell r="B3" t="str">
            <v xml:space="preserve">Apramycin 150 </v>
          </cell>
          <cell r="C3" t="str">
            <v>F</v>
          </cell>
          <cell r="D3">
            <v>20</v>
          </cell>
          <cell r="E3">
            <v>40.71</v>
          </cell>
          <cell r="F3">
            <v>2.0354999999999999</v>
          </cell>
          <cell r="G3">
            <v>0.27139999999999997</v>
          </cell>
          <cell r="H3">
            <v>7.5</v>
          </cell>
          <cell r="I3">
            <v>20</v>
          </cell>
          <cell r="J3">
            <v>40.709999999999994</v>
          </cell>
        </row>
        <row r="4">
          <cell r="A4">
            <v>2</v>
          </cell>
          <cell r="B4" t="str">
            <v>BMD 60</v>
          </cell>
          <cell r="C4" t="str">
            <v xml:space="preserve">V </v>
          </cell>
          <cell r="D4">
            <v>50</v>
          </cell>
          <cell r="E4">
            <v>187.2</v>
          </cell>
          <cell r="F4">
            <v>3.7439999999999998</v>
          </cell>
          <cell r="G4">
            <v>6.2399999999999997E-2</v>
          </cell>
          <cell r="H4">
            <v>60</v>
          </cell>
          <cell r="I4">
            <v>3.25</v>
          </cell>
          <cell r="J4">
            <v>12.167999999999999</v>
          </cell>
        </row>
        <row r="5">
          <cell r="A5">
            <v>3</v>
          </cell>
          <cell r="B5" t="str">
            <v>CSP 250</v>
          </cell>
          <cell r="C5" t="str">
            <v>F</v>
          </cell>
          <cell r="D5">
            <v>50</v>
          </cell>
          <cell r="E5">
            <v>96.74</v>
          </cell>
          <cell r="F5">
            <v>1.9347999999999999</v>
          </cell>
          <cell r="G5">
            <v>3.8695999999999994E-2</v>
          </cell>
          <cell r="H5">
            <v>50</v>
          </cell>
          <cell r="I5">
            <v>5</v>
          </cell>
          <cell r="J5">
            <v>9.6739999999999995</v>
          </cell>
        </row>
        <row r="6">
          <cell r="A6">
            <v>4</v>
          </cell>
          <cell r="B6" t="str">
            <v>Aureomycin 50</v>
          </cell>
          <cell r="C6" t="str">
            <v>V</v>
          </cell>
          <cell r="D6">
            <v>50</v>
          </cell>
          <cell r="E6">
            <v>70.349999999999994</v>
          </cell>
          <cell r="F6">
            <v>1.4069999999999998</v>
          </cell>
          <cell r="G6">
            <v>2.8139999999999995E-2</v>
          </cell>
          <cell r="H6">
            <v>50</v>
          </cell>
          <cell r="I6">
            <v>8</v>
          </cell>
          <cell r="J6">
            <v>11.255999999999998</v>
          </cell>
        </row>
        <row r="7">
          <cell r="A7">
            <v>5</v>
          </cell>
          <cell r="B7" t="str">
            <v>CTC 50</v>
          </cell>
          <cell r="C7" t="str">
            <v>V</v>
          </cell>
          <cell r="D7">
            <v>50</v>
          </cell>
          <cell r="E7">
            <v>64.8</v>
          </cell>
          <cell r="F7">
            <v>1.296</v>
          </cell>
          <cell r="G7">
            <v>2.5920000000000002E-2</v>
          </cell>
          <cell r="H7">
            <v>50</v>
          </cell>
          <cell r="I7">
            <v>8</v>
          </cell>
          <cell r="J7">
            <v>10.368</v>
          </cell>
        </row>
        <row r="8">
          <cell r="A8">
            <v>6</v>
          </cell>
          <cell r="B8" t="str">
            <v>Denegard 10</v>
          </cell>
          <cell r="C8" t="str">
            <v>V</v>
          </cell>
          <cell r="D8">
            <v>35</v>
          </cell>
          <cell r="E8">
            <v>185.1</v>
          </cell>
          <cell r="F8">
            <v>5.2885714285714283</v>
          </cell>
          <cell r="G8">
            <v>0.5288571428571428</v>
          </cell>
          <cell r="H8">
            <v>10</v>
          </cell>
          <cell r="I8">
            <v>3.5</v>
          </cell>
          <cell r="J8">
            <v>18.509999999999998</v>
          </cell>
        </row>
        <row r="9">
          <cell r="A9">
            <v>7</v>
          </cell>
          <cell r="B9" t="str">
            <v>Linco 20</v>
          </cell>
          <cell r="C9" t="str">
            <v>V</v>
          </cell>
          <cell r="D9">
            <v>50</v>
          </cell>
          <cell r="E9">
            <v>275.41000000000003</v>
          </cell>
          <cell r="F9">
            <v>5.5082000000000004</v>
          </cell>
          <cell r="G9">
            <v>0.27541000000000004</v>
          </cell>
          <cell r="H9">
            <v>20</v>
          </cell>
          <cell r="I9">
            <v>10</v>
          </cell>
          <cell r="J9">
            <v>55.082000000000008</v>
          </cell>
        </row>
        <row r="10">
          <cell r="A10">
            <v>8</v>
          </cell>
          <cell r="B10" t="str">
            <v>Mecadox 2.5</v>
          </cell>
          <cell r="C10" t="str">
            <v>V</v>
          </cell>
          <cell r="D10">
            <v>40</v>
          </cell>
          <cell r="E10">
            <v>44.04</v>
          </cell>
          <cell r="F10">
            <v>1.101</v>
          </cell>
          <cell r="G10">
            <v>0.44040000000000001</v>
          </cell>
          <cell r="H10">
            <v>2.5</v>
          </cell>
          <cell r="I10">
            <v>20</v>
          </cell>
          <cell r="J10">
            <v>22.02</v>
          </cell>
        </row>
        <row r="11">
          <cell r="A11">
            <v>9</v>
          </cell>
          <cell r="B11" t="str">
            <v xml:space="preserve"> CDX/Ban 2.5/48</v>
          </cell>
          <cell r="C11" t="str">
            <v>F</v>
          </cell>
          <cell r="D11">
            <v>40</v>
          </cell>
          <cell r="E11">
            <v>74.69</v>
          </cell>
          <cell r="F11">
            <v>1.8672499999999999</v>
          </cell>
          <cell r="G11">
            <v>0.7468999999999999</v>
          </cell>
          <cell r="H11">
            <v>2.5</v>
          </cell>
          <cell r="I11">
            <v>20</v>
          </cell>
          <cell r="J11">
            <v>37.344999999999999</v>
          </cell>
        </row>
        <row r="12">
          <cell r="A12">
            <v>10</v>
          </cell>
          <cell r="B12" t="str">
            <v>* NeoTerra 10/10</v>
          </cell>
          <cell r="C12" t="str">
            <v>V</v>
          </cell>
          <cell r="D12">
            <v>50</v>
          </cell>
          <cell r="E12">
            <v>47.47</v>
          </cell>
          <cell r="F12">
            <v>0.94940000000000002</v>
          </cell>
          <cell r="G12">
            <v>9.4939999999999997E-2</v>
          </cell>
          <cell r="H12">
            <v>10</v>
          </cell>
          <cell r="I12">
            <v>10</v>
          </cell>
          <cell r="J12">
            <v>9.4939999999999998</v>
          </cell>
        </row>
        <row r="13">
          <cell r="A13">
            <v>11</v>
          </cell>
          <cell r="B13" t="str">
            <v>Terra 50</v>
          </cell>
          <cell r="C13" t="str">
            <v>V</v>
          </cell>
          <cell r="D13">
            <v>50</v>
          </cell>
          <cell r="E13">
            <v>65.290000000000006</v>
          </cell>
          <cell r="F13">
            <v>1.3058000000000001</v>
          </cell>
          <cell r="G13">
            <v>2.6116E-2</v>
          </cell>
          <cell r="H13">
            <v>50</v>
          </cell>
          <cell r="I13">
            <v>10</v>
          </cell>
          <cell r="J13">
            <v>13.058</v>
          </cell>
        </row>
        <row r="14">
          <cell r="A14">
            <v>12</v>
          </cell>
          <cell r="B14" t="str">
            <v>Pen 100</v>
          </cell>
          <cell r="C14" t="str">
            <v>V</v>
          </cell>
          <cell r="D14">
            <v>50</v>
          </cell>
          <cell r="E14">
            <v>496.71</v>
          </cell>
          <cell r="F14">
            <v>9.9341999999999988</v>
          </cell>
          <cell r="G14">
            <v>9.9341999999999986E-2</v>
          </cell>
          <cell r="H14">
            <v>100</v>
          </cell>
          <cell r="I14">
            <v>1</v>
          </cell>
          <cell r="J14">
            <v>9.9341999999999988</v>
          </cell>
        </row>
        <row r="15">
          <cell r="A15">
            <v>13</v>
          </cell>
          <cell r="B15" t="str">
            <v>Stafac 10</v>
          </cell>
          <cell r="C15" t="str">
            <v>V</v>
          </cell>
          <cell r="D15">
            <v>50</v>
          </cell>
          <cell r="E15">
            <v>93.71</v>
          </cell>
          <cell r="F15">
            <v>1.8741999999999999</v>
          </cell>
          <cell r="G15">
            <v>0.18741999999999998</v>
          </cell>
          <cell r="H15">
            <v>10</v>
          </cell>
          <cell r="I15">
            <v>2.5</v>
          </cell>
          <cell r="J15">
            <v>4.6854999999999993</v>
          </cell>
        </row>
        <row r="16">
          <cell r="A16">
            <v>14</v>
          </cell>
          <cell r="B16" t="str">
            <v>Tylan 10</v>
          </cell>
          <cell r="C16" t="str">
            <v>V</v>
          </cell>
          <cell r="D16">
            <v>50</v>
          </cell>
          <cell r="E16">
            <v>70.099999999999994</v>
          </cell>
          <cell r="F16">
            <v>1.4019999999999999</v>
          </cell>
          <cell r="G16">
            <v>0.14019999999999999</v>
          </cell>
          <cell r="H16">
            <v>10</v>
          </cell>
          <cell r="I16">
            <v>4</v>
          </cell>
          <cell r="J16">
            <v>5.6079999999999997</v>
          </cell>
        </row>
        <row r="17">
          <cell r="A17">
            <v>15</v>
          </cell>
          <cell r="B17" t="str">
            <v>Tylan 40</v>
          </cell>
          <cell r="C17" t="str">
            <v>V</v>
          </cell>
          <cell r="D17">
            <v>50</v>
          </cell>
          <cell r="E17">
            <v>260.39</v>
          </cell>
          <cell r="F17">
            <v>5.2077999999999998</v>
          </cell>
          <cell r="G17">
            <v>0.13019500000000001</v>
          </cell>
          <cell r="H17">
            <v>40</v>
          </cell>
          <cell r="I17">
            <v>1</v>
          </cell>
          <cell r="J17">
            <v>5.2077999999999998</v>
          </cell>
        </row>
        <row r="18">
          <cell r="A18">
            <v>16</v>
          </cell>
          <cell r="B18" t="str">
            <v>Tylan Sulfa G</v>
          </cell>
          <cell r="C18" t="str">
            <v>F</v>
          </cell>
          <cell r="D18">
            <v>50</v>
          </cell>
          <cell r="E18">
            <v>89.92</v>
          </cell>
          <cell r="F18">
            <v>1.7984</v>
          </cell>
          <cell r="G18">
            <v>8.992E-2</v>
          </cell>
          <cell r="H18">
            <v>20</v>
          </cell>
          <cell r="I18">
            <v>5</v>
          </cell>
          <cell r="J18">
            <v>8.9920000000000009</v>
          </cell>
        </row>
        <row r="19">
          <cell r="A19">
            <v>17</v>
          </cell>
          <cell r="B19" t="str">
            <v>Pulmotil</v>
          </cell>
          <cell r="C19" t="str">
            <v>V</v>
          </cell>
          <cell r="D19">
            <v>10</v>
          </cell>
          <cell r="E19">
            <v>64.650000000000006</v>
          </cell>
          <cell r="F19">
            <v>6.4650000000000007</v>
          </cell>
          <cell r="G19">
            <v>0.35718232044198894</v>
          </cell>
          <cell r="H19">
            <v>18.100000000000001</v>
          </cell>
          <cell r="I19">
            <v>10</v>
          </cell>
          <cell r="J19">
            <v>64.650000000000006</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0"/>
  <sheetViews>
    <sheetView workbookViewId="0">
      <selection activeCell="A13" sqref="A13"/>
    </sheetView>
  </sheetViews>
  <sheetFormatPr defaultRowHeight="12.75" x14ac:dyDescent="0.2"/>
  <cols>
    <col min="1" max="1" width="92.5703125" bestFit="1" customWidth="1"/>
  </cols>
  <sheetData>
    <row r="1" spans="1:1" x14ac:dyDescent="0.2">
      <c r="A1" s="23" t="s">
        <v>29</v>
      </c>
    </row>
    <row r="2" spans="1:1" x14ac:dyDescent="0.2">
      <c r="A2" t="s">
        <v>30</v>
      </c>
    </row>
    <row r="3" spans="1:1" x14ac:dyDescent="0.2">
      <c r="A3" t="s">
        <v>31</v>
      </c>
    </row>
    <row r="4" spans="1:1" x14ac:dyDescent="0.2">
      <c r="A4" t="s">
        <v>32</v>
      </c>
    </row>
    <row r="5" spans="1:1" x14ac:dyDescent="0.2">
      <c r="A5" t="s">
        <v>33</v>
      </c>
    </row>
    <row r="7" spans="1:1" x14ac:dyDescent="0.2">
      <c r="A7" s="23" t="s">
        <v>34</v>
      </c>
    </row>
    <row r="8" spans="1:1" x14ac:dyDescent="0.2">
      <c r="A8" t="s">
        <v>35</v>
      </c>
    </row>
    <row r="9" spans="1:1" x14ac:dyDescent="0.2">
      <c r="A9" t="s">
        <v>36</v>
      </c>
    </row>
    <row r="10" spans="1:1" x14ac:dyDescent="0.2">
      <c r="A10" t="s">
        <v>41</v>
      </c>
    </row>
    <row r="11" spans="1:1" x14ac:dyDescent="0.2">
      <c r="A11" t="s">
        <v>93</v>
      </c>
    </row>
    <row r="12" spans="1:1" x14ac:dyDescent="0.2">
      <c r="A12" t="s">
        <v>94</v>
      </c>
    </row>
    <row r="13" spans="1:1" x14ac:dyDescent="0.2">
      <c r="A13" t="s">
        <v>37</v>
      </c>
    </row>
    <row r="14" spans="1:1" x14ac:dyDescent="0.2">
      <c r="A14" t="s">
        <v>38</v>
      </c>
    </row>
    <row r="15" spans="1:1" x14ac:dyDescent="0.2">
      <c r="A15" t="s">
        <v>40</v>
      </c>
    </row>
    <row r="16" spans="1:1" x14ac:dyDescent="0.2">
      <c r="A16" t="s">
        <v>39</v>
      </c>
    </row>
    <row r="17" spans="1:1" x14ac:dyDescent="0.2">
      <c r="A17" t="s">
        <v>43</v>
      </c>
    </row>
    <row r="18" spans="1:1" x14ac:dyDescent="0.2">
      <c r="A18" t="s">
        <v>42</v>
      </c>
    </row>
    <row r="20" spans="1:1" x14ac:dyDescent="0.2">
      <c r="A20" t="s">
        <v>44</v>
      </c>
    </row>
  </sheetData>
  <phoneticPr fontId="0" type="noConversion"/>
  <pageMargins left="0.75" right="0.6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0"/>
  <sheetViews>
    <sheetView workbookViewId="0">
      <pane xSplit="1" ySplit="7" topLeftCell="B188" activePane="bottomRight" state="frozen"/>
      <selection activeCell="D14" sqref="D9:D14"/>
      <selection pane="topRight" activeCell="D14" sqref="D9:D14"/>
      <selection pane="bottomLeft" activeCell="D14" sqref="D9:D14"/>
      <selection pane="bottomRight" activeCell="D14" sqref="D9:D14"/>
    </sheetView>
  </sheetViews>
  <sheetFormatPr defaultRowHeight="12.75" x14ac:dyDescent="0.2"/>
  <cols>
    <col min="1" max="1" width="30.42578125" bestFit="1" customWidth="1"/>
    <col min="2" max="6" width="9.140625" bestFit="1" customWidth="1"/>
    <col min="7" max="7" width="6.5703125" bestFit="1" customWidth="1"/>
    <col min="8" max="12" width="9.140625" bestFit="1" customWidth="1"/>
    <col min="13" max="13" width="6.5703125" bestFit="1" customWidth="1"/>
  </cols>
  <sheetData>
    <row r="1" spans="1:13" x14ac:dyDescent="0.2">
      <c r="B1" s="26"/>
      <c r="C1" s="26"/>
      <c r="D1" s="26"/>
      <c r="E1" s="26"/>
      <c r="F1" s="26"/>
      <c r="H1" s="26"/>
      <c r="I1" s="26"/>
      <c r="J1" s="26"/>
      <c r="K1" s="26"/>
      <c r="L1" s="26"/>
    </row>
    <row r="2" spans="1:13" ht="15.75" x14ac:dyDescent="0.25">
      <c r="A2" s="7"/>
      <c r="B2" s="8"/>
      <c r="C2" s="8"/>
      <c r="D2" s="8"/>
      <c r="E2" s="8"/>
      <c r="F2" s="8"/>
      <c r="G2" s="10"/>
      <c r="H2" s="8" t="s">
        <v>55</v>
      </c>
      <c r="I2" s="8" t="s">
        <v>56</v>
      </c>
      <c r="J2" s="8" t="s">
        <v>57</v>
      </c>
      <c r="K2" s="8" t="s">
        <v>58</v>
      </c>
      <c r="L2" s="8" t="s">
        <v>59</v>
      </c>
      <c r="M2" s="10"/>
    </row>
    <row r="3" spans="1:13" x14ac:dyDescent="0.2">
      <c r="A3" s="1"/>
      <c r="B3" s="6"/>
      <c r="C3" s="6"/>
      <c r="D3" s="6"/>
      <c r="E3" s="6"/>
      <c r="F3" s="6"/>
      <c r="H3" s="187" t="s">
        <v>241</v>
      </c>
      <c r="I3" s="6"/>
      <c r="J3" s="6"/>
      <c r="K3" s="6"/>
      <c r="L3" s="6"/>
    </row>
    <row r="4" spans="1:13" x14ac:dyDescent="0.2">
      <c r="A4" s="1"/>
      <c r="B4" s="196" t="s">
        <v>23</v>
      </c>
      <c r="C4" s="198" t="s">
        <v>23</v>
      </c>
      <c r="D4" s="198" t="s">
        <v>23</v>
      </c>
      <c r="E4" s="198" t="s">
        <v>96</v>
      </c>
      <c r="F4" s="198" t="s">
        <v>96</v>
      </c>
      <c r="G4" s="15"/>
      <c r="H4" s="16">
        <v>50</v>
      </c>
      <c r="I4" s="17">
        <v>75</v>
      </c>
      <c r="J4" s="17">
        <v>125</v>
      </c>
      <c r="K4" s="17">
        <v>170</v>
      </c>
      <c r="L4" s="17">
        <v>210</v>
      </c>
      <c r="M4" s="15"/>
    </row>
    <row r="5" spans="1:13" ht="13.5" thickBot="1" x14ac:dyDescent="0.25">
      <c r="A5" s="2" t="s">
        <v>15</v>
      </c>
      <c r="B5" s="197" t="s">
        <v>24</v>
      </c>
      <c r="C5" s="197" t="s">
        <v>24</v>
      </c>
      <c r="D5" s="197" t="s">
        <v>24</v>
      </c>
      <c r="E5" s="197" t="s">
        <v>24</v>
      </c>
      <c r="F5" s="197" t="s">
        <v>24</v>
      </c>
      <c r="G5" s="15"/>
      <c r="H5" s="18">
        <v>75</v>
      </c>
      <c r="I5" s="18">
        <v>125</v>
      </c>
      <c r="J5" s="18">
        <v>170</v>
      </c>
      <c r="K5" s="18">
        <v>210</v>
      </c>
      <c r="L5" s="18">
        <v>250</v>
      </c>
      <c r="M5" s="15"/>
    </row>
    <row r="6" spans="1:13" x14ac:dyDescent="0.2">
      <c r="A6" t="s">
        <v>1</v>
      </c>
      <c r="B6" s="76">
        <f>IF(B4="","",((((B195-B246)*2000)+((SUM(B8:B187)-2000)*((IF($A7=Nutrients!$B$79,Nutrients!$CO$79,(IF($A7=Nutrients!$B$77,Nutrients!$CO$77,Nutrients!$CO$78)))))))/((IF($A6=Nutrients!$B$8,Nutrients!$CO$8,Nutrients!$CO$9))-((IF($A7=Nutrients!$B$79,Nutrients!$CO$79,(IF($A7=Nutrients!$B$77,Nutrients!$CO$77,Nutrients!$CO$78))))))))</f>
        <v>1606.6847391197846</v>
      </c>
      <c r="C6" s="76">
        <f>IF(C4="","",((((C195-C246)*2000)+((SUM(C8:C187)-2000)*((IF($A7=Nutrients!$B$79,Nutrients!$CO$79,(IF($A7=Nutrients!$B$77,Nutrients!$CO$77,Nutrients!$CO$78)))))))/((IF($A6=Nutrients!$B$8,Nutrients!$CO$8,Nutrients!$CO$9))-((IF($A7=Nutrients!$B$79,Nutrients!$CO$79,(IF($A7=Nutrients!$B$77,Nutrients!$CO$77,Nutrients!$CO$78))))))))</f>
        <v>1362.6412999101819</v>
      </c>
      <c r="D6" s="76">
        <f>IF(D4="","",((((D195-D246)*2000)+((SUM(D8:D187)-2000)*((IF($A7=Nutrients!$B$79,Nutrients!$CO$79,(IF($A7=Nutrients!$B$77,Nutrients!$CO$77,Nutrients!$CO$78)))))))/((IF($A6=Nutrients!$B$8,Nutrients!$CO$8,Nutrients!$CO$9))-((IF($A7=Nutrients!$B$79,Nutrients!$CO$79,(IF($A7=Nutrients!$B$77,Nutrients!$CO$77,Nutrients!$CO$78))))))))</f>
        <v>1073.0299665224136</v>
      </c>
      <c r="E6" s="76">
        <f>IF(E4="","",((((E195-E246)*2000)+((SUM(E8:E187)-2000)*((IF($A7=Nutrients!$B$79,Nutrients!$CO$79,(IF($A7=Nutrients!$B$77,Nutrients!$CO$77,Nutrients!$CO$78)))))))/((IF($A6=Nutrients!$B$8,Nutrients!$CO$8,Nutrients!$CO$9))-((IF($A7=Nutrients!$B$79,Nutrients!$CO$79,(IF($A7=Nutrients!$B$77,Nutrients!$CO$77,Nutrients!$CO$78))))))))</f>
        <v>1321.7788846248059</v>
      </c>
      <c r="F6" s="76">
        <f>IF(F4="","",((((F195-F246)*2000)+((SUM(F8:F187)-2000)*((IF($A7=Nutrients!$B$79,Nutrients!$CO$79,(IF($A7=Nutrients!$B$77,Nutrients!$CO$77,Nutrients!$CO$78)))))))/((IF($A6=Nutrients!$B$8,Nutrients!$CO$8,Nutrients!$CO$9))-((IF($A7=Nutrients!$B$79,Nutrients!$CO$79,(IF($A7=Nutrients!$B$77,Nutrients!$CO$77,Nutrients!$CO$78))))))))</f>
        <v>1033.243079937944</v>
      </c>
      <c r="G6" s="25"/>
      <c r="H6" s="76">
        <f>IF(H4="","",((((H195-H246)*2000)+((SUM(H8:H187)-2000)*((IF($A7=Nutrients!$B$79,Nutrients!$CO$79,(IF($A7=Nutrients!$B$77,Nutrients!$CO$77,Nutrients!$CO$78)))))))/((IF($A6=Nutrients!$B$8,Nutrients!$CO$8,Nutrients!$CO$9))-((IF($A7=Nutrients!$B$79,Nutrients!$CO$79,(IF($A7=Nutrients!$B$77,Nutrients!$CO$77,Nutrients!$CO$78))))))))</f>
        <v>1347.394463950355</v>
      </c>
      <c r="I6" s="76">
        <f>IF(I4="","",((((I195-I246)*2000)+((SUM(I8:I187)-2000)*((IF($A7=Nutrients!$B$79,Nutrients!$CO$79,(IF($A7=Nutrients!$B$77,Nutrients!$CO$77,Nutrients!$CO$78)))))))/((IF($A6=Nutrients!$B$8,Nutrients!$CO$8,Nutrients!$CO$9))-((IF($A7=Nutrients!$B$79,Nutrients!$CO$79,(IF($A7=Nutrients!$B$77,Nutrients!$CO$77,Nutrients!$CO$78))))))))</f>
        <v>1417.7818608678799</v>
      </c>
      <c r="J6" s="76">
        <f>IF(J4="","",((((J195-J246)*2000)+((SUM(J8:J187)-2000)*((IF($A7=Nutrients!$B$79,Nutrients!$CO$79,(IF($A7=Nutrients!$B$77,Nutrients!$CO$77,Nutrients!$CO$78)))))))/((IF($A6=Nutrients!$B$8,Nutrients!$CO$8,Nutrients!$CO$9))-((IF($A7=Nutrients!$B$79,Nutrients!$CO$79,(IF($A7=Nutrients!$B$77,Nutrients!$CO$77,Nutrients!$CO$78))))))))</f>
        <v>1497.898077911688</v>
      </c>
      <c r="K6" s="76">
        <f>IF(K4="","",((((K195-K246)*2000)+((SUM(K8:K187)-2000)*((IF($A7=Nutrients!$B$79,Nutrients!$CO$79,(IF($A7=Nutrients!$B$77,Nutrients!$CO$77,Nutrients!$CO$78)))))))/((IF($A6=Nutrients!$B$8,Nutrients!$CO$8,Nutrients!$CO$9))-((IF($A7=Nutrients!$B$79,Nutrients!$CO$79,(IF($A7=Nutrients!$B$77,Nutrients!$CO$77,Nutrients!$CO$78))))))))</f>
        <v>1574.3097901526903</v>
      </c>
      <c r="L6" s="76">
        <f>IF(L4="","",((((L195-L246)*2000)+((SUM(L8:L187)-2000)*((IF($A7=Nutrients!$B$79,Nutrients!$CO$79,(IF($A7=Nutrients!$B$77,Nutrients!$CO$77,Nutrients!$CO$78)))))))/((IF($A6=Nutrients!$B$8,Nutrients!$CO$8,Nutrients!$CO$9))-((IF($A7=Nutrients!$B$79,Nutrients!$CO$79,(IF($A7=Nutrients!$B$77,Nutrients!$CO$77,Nutrients!$CO$78))))))))</f>
        <v>1647.7971748183227</v>
      </c>
      <c r="M6" s="25"/>
    </row>
    <row r="7" spans="1:13" x14ac:dyDescent="0.2">
      <c r="A7" t="s">
        <v>367</v>
      </c>
      <c r="B7" s="76">
        <f>IF(B4="","",2000-SUM(B8:B187)-B6)</f>
        <v>312.31526088021542</v>
      </c>
      <c r="C7" s="76">
        <f>IF(C4="","",2000-SUM(C8:C187)-C6)</f>
        <v>156.35870008981806</v>
      </c>
      <c r="D7" s="76">
        <f>IF(D4="","",2000-SUM(D8:D187)-D6)</f>
        <v>48.470033477586412</v>
      </c>
      <c r="E7" s="76">
        <f>IF(E4="","",2000-SUM(E8:E187)-E6)</f>
        <v>598.72111537519413</v>
      </c>
      <c r="F7" s="76">
        <f>IF(F4="","",2000-SUM(F8:F187)-F6)</f>
        <v>490.756920062056</v>
      </c>
      <c r="G7" s="25"/>
      <c r="H7" s="76">
        <f>IF(H4="","",2000-SUM(H8:H187)-H6)</f>
        <v>597.60553604964502</v>
      </c>
      <c r="I7" s="76">
        <f>IF(I4="","",2000-SUM(I8:I187)-I6)</f>
        <v>530.21813913212009</v>
      </c>
      <c r="J7" s="76">
        <f>IF(J4="","",2000-SUM(J8:J187)-J6)</f>
        <v>452.10192208831199</v>
      </c>
      <c r="K7" s="76">
        <f>IF(K4="","",2000-SUM(K8:K187)-K6)</f>
        <v>376.69020984730969</v>
      </c>
      <c r="L7" s="76">
        <f>IF(L4="","",2000-SUM(L8:L187)-L6)</f>
        <v>303.20282518167733</v>
      </c>
      <c r="M7" s="25"/>
    </row>
    <row r="8" spans="1:13" hidden="1" x14ac:dyDescent="0.2">
      <c r="A8" t="str">
        <f>Nutrients!B8</f>
        <v>Corn</v>
      </c>
      <c r="B8" s="15"/>
      <c r="C8" s="15"/>
      <c r="D8" s="15"/>
      <c r="E8" s="15"/>
      <c r="F8" s="15"/>
      <c r="H8" s="15"/>
      <c r="I8" s="15"/>
      <c r="J8" s="15"/>
      <c r="K8" s="15"/>
      <c r="L8" s="15"/>
    </row>
    <row r="9" spans="1:13" hidden="1" x14ac:dyDescent="0.2">
      <c r="A9" t="str">
        <f>Nutrients!B9</f>
        <v>Milo</v>
      </c>
      <c r="B9" s="15"/>
      <c r="C9" s="15"/>
      <c r="D9" s="15"/>
      <c r="E9" s="15"/>
      <c r="F9" s="15"/>
      <c r="H9" s="15"/>
      <c r="I9" s="15"/>
      <c r="J9" s="15"/>
      <c r="K9" s="15"/>
      <c r="L9" s="15"/>
    </row>
    <row r="10" spans="1:13" hidden="1" x14ac:dyDescent="0.2">
      <c r="A10" t="str">
        <f>Nutrients!B10</f>
        <v>Alfalfa Meal</v>
      </c>
      <c r="B10" s="74"/>
      <c r="C10" s="75"/>
      <c r="D10" s="75"/>
      <c r="E10" s="75"/>
      <c r="F10" s="75"/>
      <c r="H10" s="74"/>
      <c r="I10" s="75"/>
      <c r="J10" s="75"/>
      <c r="K10" s="75"/>
      <c r="L10" s="75"/>
    </row>
    <row r="11" spans="1:13" hidden="1" x14ac:dyDescent="0.2">
      <c r="A11" t="str">
        <f>Nutrients!B11</f>
        <v>Bakery Meal</v>
      </c>
      <c r="B11" s="74"/>
      <c r="C11" s="75"/>
      <c r="D11" s="75"/>
      <c r="E11" s="75"/>
      <c r="F11" s="75"/>
      <c r="H11" s="74"/>
      <c r="I11" s="75"/>
      <c r="J11" s="75"/>
      <c r="K11" s="75"/>
      <c r="L11" s="75"/>
    </row>
    <row r="12" spans="1:13" hidden="1" x14ac:dyDescent="0.2">
      <c r="A12" t="str">
        <f>Nutrients!B12</f>
        <v>Barley</v>
      </c>
      <c r="B12" s="15"/>
      <c r="C12" s="15"/>
      <c r="D12" s="15"/>
      <c r="E12" s="15"/>
      <c r="F12" s="15"/>
      <c r="G12" s="15"/>
      <c r="H12" s="15"/>
      <c r="I12" s="15"/>
      <c r="J12" s="15"/>
      <c r="K12" s="15"/>
      <c r="L12" s="15"/>
      <c r="M12" s="15"/>
    </row>
    <row r="13" spans="1:13" hidden="1" x14ac:dyDescent="0.2">
      <c r="A13" t="str">
        <f>Nutrients!B13</f>
        <v>Barley, Hulless</v>
      </c>
      <c r="B13" s="15"/>
      <c r="C13" s="15"/>
      <c r="D13" s="15"/>
      <c r="E13" s="15"/>
      <c r="F13" s="15"/>
      <c r="G13" s="15"/>
      <c r="H13" s="15"/>
      <c r="I13" s="15"/>
      <c r="J13" s="15"/>
      <c r="K13" s="15"/>
      <c r="L13" s="15"/>
      <c r="M13" s="15"/>
    </row>
    <row r="14" spans="1:13" hidden="1" x14ac:dyDescent="0.2">
      <c r="A14" t="str">
        <f>Nutrients!B14</f>
        <v>Beans, Faba</v>
      </c>
      <c r="B14" s="15"/>
      <c r="C14" s="15"/>
      <c r="D14" s="15"/>
      <c r="E14" s="15"/>
      <c r="F14" s="15"/>
      <c r="H14" s="15"/>
      <c r="I14" s="15"/>
      <c r="J14" s="15"/>
      <c r="K14" s="15"/>
      <c r="L14" s="15"/>
    </row>
    <row r="15" spans="1:13" hidden="1" x14ac:dyDescent="0.2">
      <c r="A15" t="str">
        <f>Nutrients!B15</f>
        <v>Blood Meal</v>
      </c>
      <c r="B15" s="15"/>
      <c r="C15" s="15"/>
      <c r="D15" s="15"/>
      <c r="E15" s="15"/>
      <c r="F15" s="15"/>
      <c r="H15" s="15"/>
      <c r="I15" s="15"/>
      <c r="J15" s="15"/>
      <c r="K15" s="15"/>
      <c r="L15" s="15"/>
    </row>
    <row r="16" spans="1:13" hidden="1" x14ac:dyDescent="0.2">
      <c r="A16" t="str">
        <f>Nutrients!B16</f>
        <v>Blood Plasma</v>
      </c>
      <c r="B16" s="15"/>
      <c r="C16" s="15"/>
      <c r="D16" s="15"/>
      <c r="E16" s="15"/>
      <c r="F16" s="15"/>
      <c r="H16" s="15"/>
      <c r="I16" s="15"/>
      <c r="J16" s="15"/>
      <c r="K16" s="15"/>
      <c r="L16" s="15"/>
    </row>
    <row r="17" spans="1:13" hidden="1" x14ac:dyDescent="0.2">
      <c r="A17" t="str">
        <f>Nutrients!B17</f>
        <v>Brewers Grain</v>
      </c>
      <c r="B17" s="15"/>
      <c r="C17" s="15"/>
      <c r="D17" s="15"/>
      <c r="E17" s="15"/>
      <c r="F17" s="15"/>
      <c r="H17" s="15"/>
      <c r="I17" s="15"/>
      <c r="J17" s="15"/>
      <c r="K17" s="15"/>
      <c r="L17" s="15"/>
    </row>
    <row r="18" spans="1:13" hidden="1" x14ac:dyDescent="0.2">
      <c r="A18" t="str">
        <f>Nutrients!B18</f>
        <v>Canola, Full Fat</v>
      </c>
      <c r="B18" s="15"/>
      <c r="C18" s="15"/>
      <c r="D18" s="15"/>
      <c r="E18" s="15"/>
      <c r="F18" s="15"/>
      <c r="H18" s="15"/>
      <c r="I18" s="15"/>
      <c r="J18" s="15"/>
      <c r="K18" s="15"/>
      <c r="L18" s="15"/>
    </row>
    <row r="19" spans="1:13" hidden="1" x14ac:dyDescent="0.2">
      <c r="A19" t="str">
        <f>Nutrients!B19</f>
        <v>Canola Meal, Expelled</v>
      </c>
      <c r="B19" s="15"/>
      <c r="C19" s="15"/>
      <c r="D19" s="15"/>
      <c r="E19" s="15"/>
      <c r="F19" s="15"/>
      <c r="H19" s="15"/>
      <c r="I19" s="15"/>
      <c r="J19" s="15"/>
      <c r="K19" s="15"/>
      <c r="L19" s="15"/>
    </row>
    <row r="20" spans="1:13" hidden="1" x14ac:dyDescent="0.2">
      <c r="A20" t="str">
        <f>Nutrients!B20</f>
        <v>Canola Meal, Solvent Extracted</v>
      </c>
      <c r="B20" s="15"/>
      <c r="C20" s="15"/>
      <c r="D20" s="15"/>
      <c r="E20" s="15"/>
      <c r="F20" s="15"/>
      <c r="H20" s="15"/>
      <c r="I20" s="15"/>
      <c r="J20" s="15"/>
      <c r="K20" s="15"/>
      <c r="L20" s="15"/>
    </row>
    <row r="21" spans="1:13" hidden="1" x14ac:dyDescent="0.2">
      <c r="A21" t="str">
        <f>Nutrients!B21</f>
        <v>Casava Meal</v>
      </c>
      <c r="B21" s="15"/>
      <c r="C21" s="15"/>
      <c r="D21" s="15"/>
      <c r="E21" s="15"/>
      <c r="F21" s="15"/>
      <c r="H21" s="15"/>
      <c r="I21" s="15"/>
      <c r="J21" s="15"/>
      <c r="K21" s="15"/>
      <c r="L21" s="15"/>
    </row>
    <row r="22" spans="1:13" hidden="1" x14ac:dyDescent="0.2">
      <c r="A22" t="str">
        <f>Nutrients!B22</f>
        <v>Citrus Pulp</v>
      </c>
      <c r="B22" s="15"/>
      <c r="C22" s="15"/>
      <c r="D22" s="15"/>
      <c r="E22" s="15"/>
      <c r="F22" s="15"/>
      <c r="H22" s="15"/>
      <c r="I22" s="15"/>
      <c r="J22" s="15"/>
      <c r="K22" s="15"/>
      <c r="L22" s="15"/>
    </row>
    <row r="23" spans="1:13" hidden="1" x14ac:dyDescent="0.2">
      <c r="A23" t="str">
        <f>Nutrients!B23</f>
        <v>Copra Meal</v>
      </c>
      <c r="B23" s="15"/>
      <c r="C23" s="15"/>
      <c r="D23" s="15"/>
      <c r="E23" s="15"/>
      <c r="F23" s="15"/>
      <c r="H23" s="15"/>
      <c r="I23" s="15"/>
      <c r="J23" s="15"/>
      <c r="K23" s="15"/>
      <c r="L23" s="15"/>
    </row>
    <row r="24" spans="1:13" hidden="1" x14ac:dyDescent="0.2">
      <c r="A24" t="str">
        <f>Nutrients!B24</f>
        <v>Corn, Yellow Dent</v>
      </c>
      <c r="B24" s="15"/>
      <c r="C24" s="15"/>
      <c r="D24" s="15"/>
      <c r="E24" s="15"/>
      <c r="F24" s="15"/>
      <c r="H24" s="15"/>
      <c r="I24" s="15"/>
      <c r="J24" s="15"/>
      <c r="K24" s="15"/>
      <c r="L24" s="15"/>
    </row>
    <row r="25" spans="1:13" hidden="1" x14ac:dyDescent="0.2">
      <c r="A25" t="str">
        <f>Nutrients!B25</f>
        <v>Corn, Nutridense</v>
      </c>
      <c r="B25" s="15"/>
      <c r="C25" s="15"/>
      <c r="D25" s="15"/>
      <c r="E25" s="15"/>
      <c r="F25" s="15"/>
      <c r="H25" s="15"/>
      <c r="I25" s="15"/>
      <c r="J25" s="15"/>
      <c r="K25" s="15"/>
      <c r="L25" s="15"/>
    </row>
    <row r="26" spans="1:13" hidden="1" x14ac:dyDescent="0.2">
      <c r="A26" t="str">
        <f>Nutrients!B26</f>
        <v>Corn Bran</v>
      </c>
      <c r="B26" s="15"/>
      <c r="C26" s="15"/>
      <c r="D26" s="15"/>
      <c r="E26" s="15"/>
      <c r="F26" s="15"/>
      <c r="H26" s="15"/>
      <c r="I26" s="15"/>
      <c r="J26" s="15"/>
      <c r="K26" s="15"/>
      <c r="L26" s="15"/>
    </row>
    <row r="27" spans="1:13" hidden="1" x14ac:dyDescent="0.2">
      <c r="A27" t="str">
        <f>Nutrients!B27</f>
        <v>Corn DDG</v>
      </c>
      <c r="B27" s="15"/>
      <c r="C27" s="15"/>
      <c r="D27" s="15"/>
      <c r="E27" s="15"/>
      <c r="F27" s="15"/>
      <c r="H27" s="15"/>
      <c r="I27" s="15"/>
      <c r="J27" s="15"/>
      <c r="K27" s="15"/>
      <c r="L27" s="15"/>
    </row>
    <row r="28" spans="1:13" hidden="1" x14ac:dyDescent="0.2">
      <c r="A28" t="str">
        <f>Nutrients!B28</f>
        <v>Corn DDGS, &gt;10% Oil</v>
      </c>
      <c r="B28" s="15"/>
      <c r="C28" s="15"/>
      <c r="D28" s="15"/>
      <c r="E28" s="15"/>
      <c r="F28" s="15"/>
      <c r="H28" s="15"/>
      <c r="I28" s="15"/>
      <c r="J28" s="15"/>
      <c r="K28" s="15"/>
      <c r="L28" s="15"/>
    </row>
    <row r="29" spans="1:13" x14ac:dyDescent="0.2">
      <c r="A29" t="str">
        <f>Nutrients!B29</f>
        <v>Corn DDGS, &gt;6 and &lt;9% Oil</v>
      </c>
      <c r="B29" s="15"/>
      <c r="C29" s="15">
        <v>400</v>
      </c>
      <c r="D29" s="15">
        <v>800</v>
      </c>
      <c r="E29" s="15"/>
      <c r="F29" s="15">
        <v>400</v>
      </c>
      <c r="H29" s="15"/>
      <c r="I29" s="15"/>
      <c r="J29" s="15"/>
      <c r="K29" s="15"/>
      <c r="L29" s="15"/>
    </row>
    <row r="30" spans="1:13" hidden="1" x14ac:dyDescent="0.2">
      <c r="A30" t="str">
        <f>Nutrients!B30</f>
        <v>Corn DDGS, &lt;4% Oil</v>
      </c>
      <c r="B30" s="15"/>
      <c r="C30" s="15"/>
      <c r="D30" s="15"/>
      <c r="E30" s="15"/>
      <c r="F30" s="15"/>
      <c r="H30" s="15"/>
      <c r="I30" s="15"/>
      <c r="J30" s="15"/>
      <c r="K30" s="15"/>
      <c r="L30" s="15"/>
    </row>
    <row r="31" spans="1:13" hidden="1" x14ac:dyDescent="0.2">
      <c r="A31" t="str">
        <f>Nutrients!B31</f>
        <v>Corn HP DDG</v>
      </c>
      <c r="B31" s="15"/>
      <c r="C31" s="15"/>
      <c r="D31" s="15"/>
      <c r="E31" s="15"/>
      <c r="F31" s="15"/>
      <c r="H31" s="15"/>
      <c r="I31" s="15"/>
      <c r="J31" s="15"/>
      <c r="K31" s="15"/>
      <c r="L31" s="15"/>
    </row>
    <row r="32" spans="1:13" hidden="1" x14ac:dyDescent="0.2">
      <c r="A32" t="str">
        <f>Nutrients!B79</f>
        <v>Soybean Meal, Dehull, Sol Extr</v>
      </c>
      <c r="B32" s="15"/>
      <c r="C32" s="15"/>
      <c r="D32" s="15"/>
      <c r="E32" s="15"/>
      <c r="F32" s="15"/>
      <c r="G32" s="15"/>
      <c r="H32" s="15"/>
      <c r="I32" s="15"/>
      <c r="J32" s="15"/>
      <c r="K32" s="15"/>
      <c r="L32" s="15"/>
      <c r="M32" s="15"/>
    </row>
    <row r="33" spans="1:12" hidden="1" x14ac:dyDescent="0.2">
      <c r="A33" t="str">
        <f>Nutrients!B77</f>
        <v>Soybean Meal, Dehulled, Expelled</v>
      </c>
      <c r="B33" s="15"/>
      <c r="C33" s="15"/>
      <c r="D33" s="15"/>
      <c r="E33" s="15"/>
      <c r="F33" s="15"/>
      <c r="H33" s="15"/>
      <c r="I33" s="15"/>
      <c r="J33" s="15"/>
      <c r="K33" s="15"/>
      <c r="L33" s="15"/>
    </row>
    <row r="34" spans="1:12" hidden="1" x14ac:dyDescent="0.2">
      <c r="A34" t="str">
        <f>Nutrients!B78</f>
        <v>Soybean Meal, Solvent Extracted</v>
      </c>
      <c r="B34" s="15"/>
      <c r="C34" s="15"/>
      <c r="D34" s="15"/>
      <c r="E34" s="15"/>
      <c r="F34" s="15"/>
      <c r="H34" s="15"/>
      <c r="I34" s="15"/>
      <c r="J34" s="15"/>
      <c r="K34" s="15"/>
      <c r="L34" s="15"/>
    </row>
    <row r="35" spans="1:12" hidden="1" x14ac:dyDescent="0.2">
      <c r="A35" t="str">
        <f>Nutrients!B35</f>
        <v>Corn Gluten Meal</v>
      </c>
      <c r="B35" s="15"/>
      <c r="C35" s="15"/>
      <c r="D35" s="15"/>
      <c r="E35" s="15"/>
      <c r="F35" s="15"/>
      <c r="H35" s="15"/>
      <c r="I35" s="15"/>
      <c r="J35" s="15"/>
      <c r="K35" s="15"/>
      <c r="L35" s="15"/>
    </row>
    <row r="36" spans="1:12" hidden="1" x14ac:dyDescent="0.2">
      <c r="A36" t="str">
        <f>Nutrients!B36</f>
        <v>Corn Grits, Hominy Feed</v>
      </c>
      <c r="B36" s="15"/>
      <c r="C36" s="15"/>
      <c r="D36" s="15"/>
      <c r="E36" s="15"/>
      <c r="F36" s="15"/>
      <c r="H36" s="15"/>
      <c r="I36" s="15"/>
      <c r="J36" s="15"/>
      <c r="K36" s="15"/>
      <c r="L36" s="15"/>
    </row>
    <row r="37" spans="1:12" hidden="1" x14ac:dyDescent="0.2">
      <c r="A37" t="str">
        <f>Nutrients!B37</f>
        <v>Cotton Seeds, Fullfat</v>
      </c>
      <c r="B37" s="15"/>
      <c r="C37" s="15"/>
      <c r="D37" s="15"/>
      <c r="E37" s="15"/>
      <c r="F37" s="15"/>
      <c r="H37" s="15"/>
      <c r="I37" s="15"/>
      <c r="J37" s="15"/>
      <c r="K37" s="15"/>
      <c r="L37" s="15"/>
    </row>
    <row r="38" spans="1:12" hidden="1" x14ac:dyDescent="0.2">
      <c r="A38" t="str">
        <f>Nutrients!B38</f>
        <v>Cotton Seed Meal</v>
      </c>
      <c r="B38" s="15"/>
      <c r="C38" s="15"/>
      <c r="D38" s="15"/>
      <c r="E38" s="15"/>
      <c r="F38" s="15"/>
      <c r="H38" s="15"/>
      <c r="I38" s="15"/>
      <c r="J38" s="15"/>
      <c r="K38" s="15"/>
      <c r="L38" s="15"/>
    </row>
    <row r="39" spans="1:12" hidden="1" x14ac:dyDescent="0.2">
      <c r="A39" t="str">
        <f>Nutrients!B39</f>
        <v>Feather Meal</v>
      </c>
      <c r="B39" s="15"/>
      <c r="C39" s="15"/>
      <c r="D39" s="15"/>
      <c r="E39" s="15"/>
      <c r="F39" s="15"/>
      <c r="H39" s="15"/>
      <c r="I39" s="15"/>
      <c r="J39" s="15"/>
      <c r="K39" s="15"/>
      <c r="L39" s="15"/>
    </row>
    <row r="40" spans="1:12" hidden="1" x14ac:dyDescent="0.2">
      <c r="A40" t="str">
        <f>Nutrients!B40</f>
        <v>Fish Meal Combined</v>
      </c>
      <c r="B40" s="15"/>
      <c r="C40" s="15"/>
      <c r="D40" s="15"/>
      <c r="E40" s="15"/>
      <c r="F40" s="15"/>
      <c r="H40" s="15"/>
      <c r="I40" s="15"/>
      <c r="J40" s="15"/>
      <c r="K40" s="15"/>
      <c r="L40" s="15"/>
    </row>
    <row r="41" spans="1:12" hidden="1" x14ac:dyDescent="0.2">
      <c r="A41" t="str">
        <f>Nutrients!B41</f>
        <v>Flaxseed</v>
      </c>
      <c r="B41" s="15"/>
      <c r="C41" s="15"/>
      <c r="D41" s="15"/>
      <c r="E41" s="15"/>
      <c r="F41" s="15"/>
      <c r="H41" s="15"/>
      <c r="I41" s="15"/>
      <c r="J41" s="15"/>
      <c r="K41" s="15"/>
      <c r="L41" s="15"/>
    </row>
    <row r="42" spans="1:12" hidden="1" x14ac:dyDescent="0.2">
      <c r="A42" t="str">
        <f>Nutrients!B42</f>
        <v>Flaxseed Meal</v>
      </c>
      <c r="B42" s="15"/>
      <c r="C42" s="15"/>
      <c r="D42" s="15"/>
      <c r="E42" s="15"/>
      <c r="F42" s="15"/>
      <c r="H42" s="15"/>
      <c r="I42" s="15"/>
      <c r="J42" s="15"/>
      <c r="K42" s="15"/>
      <c r="L42" s="15"/>
    </row>
    <row r="43" spans="1:12" hidden="1" x14ac:dyDescent="0.2">
      <c r="A43" t="str">
        <f>Nutrients!B43</f>
        <v>Lupins</v>
      </c>
      <c r="B43" s="15"/>
      <c r="C43" s="15"/>
      <c r="D43" s="15"/>
      <c r="E43" s="15"/>
      <c r="F43" s="15"/>
      <c r="H43" s="15"/>
      <c r="I43" s="15"/>
      <c r="J43" s="15"/>
      <c r="K43" s="15"/>
      <c r="L43" s="15"/>
    </row>
    <row r="44" spans="1:12" hidden="1" x14ac:dyDescent="0.2">
      <c r="A44" t="str">
        <f>Nutrients!B44</f>
        <v>Meat Meal</v>
      </c>
      <c r="B44" s="15"/>
      <c r="C44" s="15"/>
      <c r="D44" s="15"/>
      <c r="E44" s="15"/>
      <c r="F44" s="15"/>
      <c r="H44" s="15"/>
      <c r="I44" s="15"/>
      <c r="J44" s="15"/>
      <c r="K44" s="15"/>
      <c r="L44" s="15"/>
    </row>
    <row r="45" spans="1:12" hidden="1" x14ac:dyDescent="0.2">
      <c r="A45" t="str">
        <f>Nutrients!B45</f>
        <v>Meat and Bone Meal, P &gt;4%</v>
      </c>
      <c r="B45" s="15"/>
      <c r="C45" s="15"/>
      <c r="D45" s="15"/>
      <c r="E45" s="15"/>
      <c r="F45" s="15"/>
      <c r="H45" s="15"/>
      <c r="I45" s="15"/>
      <c r="J45" s="15"/>
      <c r="K45" s="15"/>
      <c r="L45" s="15"/>
    </row>
    <row r="46" spans="1:12" hidden="1" x14ac:dyDescent="0.2">
      <c r="A46" t="str">
        <f>Nutrients!B46</f>
        <v>Milk, Casein</v>
      </c>
      <c r="B46" s="15"/>
      <c r="C46" s="15"/>
      <c r="D46" s="15"/>
      <c r="E46" s="15"/>
      <c r="F46" s="15"/>
      <c r="H46" s="15"/>
      <c r="I46" s="15"/>
      <c r="J46" s="15"/>
      <c r="K46" s="15"/>
      <c r="L46" s="15"/>
    </row>
    <row r="47" spans="1:12" hidden="1" x14ac:dyDescent="0.2">
      <c r="A47" t="str">
        <f>Nutrients!B47</f>
        <v>Milk, Lactose</v>
      </c>
      <c r="B47" s="15"/>
      <c r="C47" s="15"/>
      <c r="D47" s="15"/>
      <c r="E47" s="15"/>
      <c r="F47" s="15"/>
      <c r="H47" s="15"/>
      <c r="I47" s="15"/>
      <c r="J47" s="15"/>
      <c r="K47" s="15"/>
      <c r="L47" s="15"/>
    </row>
    <row r="48" spans="1:12" hidden="1" x14ac:dyDescent="0.2">
      <c r="A48" t="str">
        <f>Nutrients!B48</f>
        <v>Milk, Skim Milk Powder</v>
      </c>
      <c r="B48" s="15"/>
      <c r="C48" s="15"/>
      <c r="D48" s="15"/>
      <c r="E48" s="15"/>
      <c r="F48" s="15"/>
      <c r="H48" s="15"/>
      <c r="I48" s="15"/>
      <c r="J48" s="15"/>
      <c r="K48" s="15"/>
      <c r="L48" s="15"/>
    </row>
    <row r="49" spans="1:13" hidden="1" x14ac:dyDescent="0.2">
      <c r="A49" t="str">
        <f>Nutrients!B49</f>
        <v>Milk, Whey Powder</v>
      </c>
      <c r="B49" s="15"/>
      <c r="C49" s="15"/>
      <c r="D49" s="15"/>
      <c r="E49" s="15"/>
      <c r="F49" s="15"/>
      <c r="H49" s="15"/>
      <c r="I49" s="15"/>
      <c r="J49" s="15"/>
      <c r="K49" s="15"/>
      <c r="L49" s="15"/>
    </row>
    <row r="50" spans="1:13" hidden="1" x14ac:dyDescent="0.2">
      <c r="A50" t="str">
        <f>Nutrients!B50</f>
        <v>Milk, Whey Permeate, 85% lactose</v>
      </c>
      <c r="B50" s="15"/>
      <c r="C50" s="15"/>
      <c r="D50" s="15"/>
      <c r="E50" s="15"/>
      <c r="F50" s="15"/>
      <c r="H50" s="15"/>
      <c r="I50" s="15"/>
      <c r="J50" s="15"/>
      <c r="K50" s="15"/>
      <c r="L50" s="15"/>
    </row>
    <row r="51" spans="1:13" hidden="1" x14ac:dyDescent="0.2">
      <c r="A51" t="str">
        <f>Nutrients!B51</f>
        <v>Milk, Whey Protein Concentrate</v>
      </c>
      <c r="B51" s="15"/>
      <c r="C51" s="15"/>
      <c r="D51" s="15"/>
      <c r="E51" s="15"/>
      <c r="F51" s="15"/>
      <c r="H51" s="15"/>
      <c r="I51" s="15"/>
      <c r="J51" s="15"/>
      <c r="K51" s="15"/>
      <c r="L51" s="15"/>
    </row>
    <row r="52" spans="1:13" hidden="1" x14ac:dyDescent="0.2">
      <c r="A52" t="str">
        <f>Nutrients!B52</f>
        <v>Millet</v>
      </c>
      <c r="B52" s="15"/>
      <c r="C52" s="15"/>
      <c r="D52" s="15"/>
      <c r="E52" s="15"/>
      <c r="F52" s="15"/>
      <c r="H52" s="15"/>
      <c r="I52" s="15"/>
      <c r="J52" s="15"/>
      <c r="K52" s="15"/>
      <c r="L52" s="15"/>
    </row>
    <row r="53" spans="1:13" hidden="1" x14ac:dyDescent="0.2">
      <c r="A53" t="str">
        <f>Nutrients!B53</f>
        <v>Molasses, Sugarbeet</v>
      </c>
      <c r="B53" s="15"/>
      <c r="C53" s="15"/>
      <c r="D53" s="15"/>
      <c r="E53" s="15"/>
      <c r="F53" s="15"/>
      <c r="H53" s="15"/>
      <c r="I53" s="15"/>
      <c r="J53" s="15"/>
      <c r="K53" s="15"/>
      <c r="L53" s="15"/>
    </row>
    <row r="54" spans="1:13" hidden="1" x14ac:dyDescent="0.2">
      <c r="A54" t="str">
        <f>Nutrients!B54</f>
        <v>Molasses, Sugarcane</v>
      </c>
      <c r="B54" s="15"/>
      <c r="C54" s="15"/>
      <c r="D54" s="15"/>
      <c r="E54" s="15"/>
      <c r="F54" s="15"/>
      <c r="H54" s="15"/>
      <c r="I54" s="15"/>
      <c r="J54" s="15"/>
      <c r="K54" s="15"/>
      <c r="L54" s="15"/>
    </row>
    <row r="55" spans="1:13" hidden="1" x14ac:dyDescent="0.2">
      <c r="A55" t="str">
        <f>Nutrients!B55</f>
        <v>Oats</v>
      </c>
      <c r="B55" s="15"/>
      <c r="C55" s="15"/>
      <c r="D55" s="15"/>
      <c r="E55" s="15"/>
      <c r="F55" s="15"/>
      <c r="G55" s="15"/>
      <c r="H55" s="15"/>
      <c r="I55" s="15"/>
      <c r="J55" s="15"/>
      <c r="K55" s="15"/>
      <c r="L55" s="15"/>
      <c r="M55" s="15"/>
    </row>
    <row r="56" spans="1:13" hidden="1" x14ac:dyDescent="0.2">
      <c r="A56" t="str">
        <f>Nutrients!B56</f>
        <v>Oats, Naked</v>
      </c>
      <c r="B56" s="15"/>
      <c r="C56" s="15"/>
      <c r="D56" s="15"/>
      <c r="E56" s="15"/>
      <c r="F56" s="15"/>
      <c r="H56" s="15"/>
      <c r="I56" s="15"/>
      <c r="J56" s="15"/>
      <c r="K56" s="15"/>
      <c r="L56" s="15"/>
    </row>
    <row r="57" spans="1:13" hidden="1" x14ac:dyDescent="0.2">
      <c r="A57" t="str">
        <f>Nutrients!B57</f>
        <v>Oat Groats</v>
      </c>
      <c r="B57" s="15"/>
      <c r="C57" s="15"/>
      <c r="D57" s="15"/>
      <c r="E57" s="15"/>
      <c r="F57" s="15"/>
      <c r="H57" s="15"/>
      <c r="I57" s="15"/>
      <c r="J57" s="15"/>
      <c r="K57" s="15"/>
      <c r="L57" s="15"/>
    </row>
    <row r="58" spans="1:13" hidden="1" x14ac:dyDescent="0.2">
      <c r="A58" t="str">
        <f>Nutrients!B58</f>
        <v>Peanut Meal, Expelled</v>
      </c>
      <c r="B58" s="15"/>
      <c r="C58" s="15"/>
      <c r="D58" s="15"/>
      <c r="E58" s="15"/>
      <c r="F58" s="15"/>
      <c r="H58" s="15"/>
      <c r="I58" s="15"/>
      <c r="J58" s="15"/>
      <c r="K58" s="15"/>
      <c r="L58" s="15"/>
    </row>
    <row r="59" spans="1:13" hidden="1" x14ac:dyDescent="0.2">
      <c r="A59" t="str">
        <f>Nutrients!B59</f>
        <v>Peanut Meal, Extracted</v>
      </c>
      <c r="B59" s="15"/>
      <c r="C59" s="15"/>
      <c r="D59" s="15"/>
      <c r="E59" s="15"/>
      <c r="F59" s="15"/>
      <c r="H59" s="15"/>
      <c r="I59" s="15"/>
      <c r="J59" s="15"/>
      <c r="K59" s="15"/>
      <c r="L59" s="15"/>
    </row>
    <row r="60" spans="1:13" hidden="1" x14ac:dyDescent="0.2">
      <c r="A60" t="str">
        <f>Nutrients!B60</f>
        <v>Peas, Field Peas</v>
      </c>
      <c r="B60" s="15"/>
      <c r="C60" s="15"/>
      <c r="D60" s="15"/>
      <c r="E60" s="15"/>
      <c r="F60" s="15"/>
      <c r="H60" s="15"/>
      <c r="I60" s="15"/>
      <c r="J60" s="15"/>
      <c r="K60" s="15"/>
      <c r="L60" s="15"/>
    </row>
    <row r="61" spans="1:13" hidden="1" x14ac:dyDescent="0.2">
      <c r="A61" t="str">
        <f>Nutrients!B61</f>
        <v>Pea Protein Concentrate</v>
      </c>
      <c r="B61" s="15"/>
      <c r="C61" s="15"/>
      <c r="D61" s="15"/>
      <c r="E61" s="15"/>
      <c r="F61" s="15"/>
      <c r="H61" s="15"/>
      <c r="I61" s="15"/>
      <c r="J61" s="15"/>
      <c r="K61" s="15"/>
      <c r="L61" s="15"/>
    </row>
    <row r="62" spans="1:13" hidden="1" x14ac:dyDescent="0.2">
      <c r="A62" t="str">
        <f>Nutrients!B62</f>
        <v>Potato Protein Concentrate</v>
      </c>
      <c r="B62" s="15"/>
      <c r="C62" s="15"/>
      <c r="D62" s="15"/>
      <c r="E62" s="15"/>
      <c r="F62" s="15"/>
      <c r="H62" s="15"/>
      <c r="I62" s="15"/>
      <c r="J62" s="15"/>
      <c r="K62" s="15"/>
      <c r="L62" s="15"/>
    </row>
    <row r="63" spans="1:13" hidden="1" x14ac:dyDescent="0.2">
      <c r="A63" t="str">
        <f>Nutrients!B63</f>
        <v>Poultry Byproduct</v>
      </c>
      <c r="B63" s="15"/>
      <c r="C63" s="15"/>
      <c r="D63" s="15"/>
      <c r="E63" s="15"/>
      <c r="F63" s="15"/>
      <c r="H63" s="15"/>
      <c r="I63" s="15"/>
      <c r="J63" s="15"/>
      <c r="K63" s="15"/>
      <c r="L63" s="15"/>
    </row>
    <row r="64" spans="1:13" hidden="1" x14ac:dyDescent="0.2">
      <c r="A64" t="str">
        <f>Nutrients!B64</f>
        <v>Rice</v>
      </c>
      <c r="B64" s="15"/>
      <c r="C64" s="15"/>
      <c r="D64" s="15"/>
      <c r="E64" s="15"/>
      <c r="F64" s="15"/>
      <c r="H64" s="15"/>
      <c r="I64" s="15"/>
      <c r="J64" s="15"/>
      <c r="K64" s="15"/>
      <c r="L64" s="15"/>
    </row>
    <row r="65" spans="1:13" hidden="1" x14ac:dyDescent="0.2">
      <c r="A65" t="str">
        <f>Nutrients!B65</f>
        <v>Rice Bran</v>
      </c>
      <c r="B65" s="15"/>
      <c r="C65" s="15"/>
      <c r="D65" s="15"/>
      <c r="E65" s="15"/>
      <c r="F65" s="15"/>
      <c r="H65" s="15"/>
      <c r="I65" s="15"/>
      <c r="J65" s="15"/>
      <c r="K65" s="15"/>
      <c r="L65" s="15"/>
    </row>
    <row r="66" spans="1:13" hidden="1" x14ac:dyDescent="0.2">
      <c r="A66" t="str">
        <f>Nutrients!B66</f>
        <v>Rice Bran, Defatted</v>
      </c>
      <c r="B66" s="15"/>
      <c r="C66" s="15"/>
      <c r="D66" s="15"/>
      <c r="E66" s="15"/>
      <c r="F66" s="15"/>
      <c r="H66" s="15"/>
      <c r="I66" s="15"/>
      <c r="J66" s="15"/>
      <c r="K66" s="15"/>
      <c r="L66" s="15"/>
    </row>
    <row r="67" spans="1:13" hidden="1" x14ac:dyDescent="0.2">
      <c r="A67" t="str">
        <f>Nutrients!B67</f>
        <v>Rice, Broken</v>
      </c>
      <c r="B67" s="15"/>
      <c r="C67" s="15"/>
      <c r="D67" s="15"/>
      <c r="E67" s="15"/>
      <c r="F67" s="15"/>
      <c r="H67" s="15"/>
      <c r="I67" s="15"/>
      <c r="J67" s="15"/>
      <c r="K67" s="15"/>
      <c r="L67" s="15"/>
    </row>
    <row r="68" spans="1:13" hidden="1" x14ac:dyDescent="0.2">
      <c r="A68" t="str">
        <f>Nutrients!B68</f>
        <v>Rye</v>
      </c>
      <c r="B68" s="15"/>
      <c r="C68" s="15"/>
      <c r="D68" s="15"/>
      <c r="E68" s="15"/>
      <c r="F68" s="15"/>
      <c r="H68" s="15"/>
      <c r="I68" s="15"/>
      <c r="J68" s="15"/>
      <c r="K68" s="15"/>
      <c r="L68" s="15"/>
    </row>
    <row r="69" spans="1:13" hidden="1" x14ac:dyDescent="0.2">
      <c r="A69" t="str">
        <f>Nutrients!B69</f>
        <v>Sesame Meal</v>
      </c>
      <c r="B69" s="15"/>
      <c r="C69" s="15"/>
      <c r="D69" s="15"/>
      <c r="E69" s="15"/>
      <c r="F69" s="15"/>
      <c r="H69" s="15"/>
      <c r="I69" s="15"/>
      <c r="J69" s="15"/>
      <c r="K69" s="15"/>
      <c r="L69" s="15"/>
    </row>
    <row r="70" spans="1:13" hidden="1" x14ac:dyDescent="0.2">
      <c r="A70" t="str">
        <f>Nutrients!B70</f>
        <v>Sorghum</v>
      </c>
      <c r="B70" s="15"/>
      <c r="C70" s="15"/>
      <c r="D70" s="15"/>
      <c r="E70" s="15"/>
      <c r="F70" s="15"/>
      <c r="H70" s="15"/>
      <c r="I70" s="15"/>
      <c r="J70" s="15"/>
      <c r="K70" s="15"/>
      <c r="L70" s="15"/>
    </row>
    <row r="71" spans="1:13" hidden="1" x14ac:dyDescent="0.2">
      <c r="A71" t="str">
        <f>Nutrients!B71</f>
        <v>Soybeans, Full Fat</v>
      </c>
      <c r="B71" s="15"/>
      <c r="C71" s="15"/>
      <c r="D71" s="15"/>
      <c r="E71" s="15"/>
      <c r="F71" s="15"/>
      <c r="G71" s="15"/>
      <c r="H71" s="15"/>
      <c r="I71" s="15"/>
      <c r="J71" s="15"/>
      <c r="K71" s="15"/>
      <c r="L71" s="15"/>
      <c r="M71" s="15"/>
    </row>
    <row r="72" spans="1:13" hidden="1" x14ac:dyDescent="0.2">
      <c r="A72" t="str">
        <f>Nutrients!B72</f>
        <v>Soybeans, High Protein, Full Fat</v>
      </c>
      <c r="B72" s="15"/>
      <c r="C72" s="15"/>
      <c r="D72" s="15"/>
      <c r="E72" s="15"/>
      <c r="F72" s="15"/>
      <c r="G72" s="15"/>
      <c r="H72" s="15"/>
      <c r="I72" s="15"/>
      <c r="J72" s="15"/>
      <c r="K72" s="15"/>
      <c r="L72" s="15"/>
      <c r="M72" s="15"/>
    </row>
    <row r="73" spans="1:13" hidden="1" x14ac:dyDescent="0.2">
      <c r="A73" t="str">
        <f>Nutrients!B73</f>
        <v>Soybeans, Low Oligosaccharide, Full Fat</v>
      </c>
      <c r="B73" s="15"/>
      <c r="C73" s="15"/>
      <c r="D73" s="15"/>
      <c r="E73" s="15"/>
      <c r="F73" s="15"/>
      <c r="G73" s="15"/>
      <c r="H73" s="15"/>
      <c r="I73" s="15"/>
      <c r="J73" s="15"/>
      <c r="K73" s="15"/>
      <c r="L73" s="15"/>
      <c r="M73" s="15"/>
    </row>
    <row r="74" spans="1:13" hidden="1" x14ac:dyDescent="0.2">
      <c r="A74" t="str">
        <f>Nutrients!B74</f>
        <v>Soybean Meal, High Protein, Expelled</v>
      </c>
      <c r="B74" s="15"/>
      <c r="C74" s="15"/>
      <c r="D74" s="15"/>
      <c r="E74" s="15"/>
      <c r="F74" s="15"/>
      <c r="G74" s="15"/>
      <c r="H74" s="15"/>
      <c r="I74" s="15"/>
      <c r="J74" s="15"/>
      <c r="K74" s="15"/>
      <c r="L74" s="15"/>
      <c r="M74" s="15"/>
    </row>
    <row r="75" spans="1:13" hidden="1" x14ac:dyDescent="0.2">
      <c r="A75" t="str">
        <f>Nutrients!B75</f>
        <v>Soybean Meal, Low Oligosacch, Expell</v>
      </c>
      <c r="B75" s="15"/>
      <c r="C75" s="15"/>
      <c r="D75" s="15"/>
      <c r="E75" s="15"/>
      <c r="F75" s="15"/>
      <c r="G75" s="15"/>
      <c r="H75" s="15"/>
      <c r="I75" s="15"/>
      <c r="J75" s="15"/>
      <c r="K75" s="15"/>
      <c r="L75" s="15"/>
      <c r="M75" s="15"/>
    </row>
    <row r="76" spans="1:13" hidden="1" x14ac:dyDescent="0.2">
      <c r="A76" t="str">
        <f>Nutrients!B76</f>
        <v>Soybean Meal, Expelled</v>
      </c>
      <c r="B76" s="15"/>
      <c r="C76" s="15"/>
      <c r="D76" s="15"/>
      <c r="E76" s="15"/>
      <c r="F76" s="15"/>
      <c r="G76" s="15"/>
      <c r="H76" s="15"/>
      <c r="I76" s="15"/>
      <c r="J76" s="15"/>
      <c r="K76" s="15"/>
      <c r="L76" s="15"/>
      <c r="M76" s="15"/>
    </row>
    <row r="77" spans="1:13" hidden="1" x14ac:dyDescent="0.2">
      <c r="A77" t="str">
        <f>Nutrients!B77</f>
        <v>Soybean Meal, Dehulled, Expelled</v>
      </c>
      <c r="B77" s="15"/>
      <c r="C77" s="15"/>
      <c r="D77" s="15"/>
      <c r="E77" s="15"/>
      <c r="F77" s="15"/>
      <c r="G77" s="15"/>
      <c r="H77" s="15"/>
      <c r="I77" s="15"/>
      <c r="J77" s="15"/>
      <c r="K77" s="15"/>
      <c r="L77" s="15"/>
      <c r="M77" s="15"/>
    </row>
    <row r="78" spans="1:13" hidden="1" x14ac:dyDescent="0.2">
      <c r="A78" t="str">
        <f>Nutrients!B78</f>
        <v>Soybean Meal, Solvent Extracted</v>
      </c>
      <c r="B78" s="15"/>
      <c r="C78" s="15"/>
      <c r="D78" s="15"/>
      <c r="E78" s="15"/>
      <c r="F78" s="15"/>
      <c r="G78" s="15"/>
      <c r="H78" s="15"/>
      <c r="I78" s="15"/>
      <c r="J78" s="15"/>
      <c r="K78" s="15"/>
      <c r="L78" s="15"/>
      <c r="M78" s="15"/>
    </row>
    <row r="79" spans="1:13" hidden="1" x14ac:dyDescent="0.2">
      <c r="A79" t="str">
        <f>Nutrients!B79</f>
        <v>Soybean Meal, Dehull, Sol Extr</v>
      </c>
      <c r="B79" s="15"/>
      <c r="C79" s="15"/>
      <c r="D79" s="15"/>
      <c r="E79" s="15"/>
      <c r="F79" s="15"/>
      <c r="G79" s="15"/>
      <c r="H79" s="15"/>
      <c r="I79" s="15"/>
      <c r="J79" s="15"/>
      <c r="K79" s="15"/>
      <c r="L79" s="15"/>
      <c r="M79" s="15"/>
    </row>
    <row r="80" spans="1:13" hidden="1" x14ac:dyDescent="0.2">
      <c r="A80" t="str">
        <f>Nutrients!B80</f>
        <v>Soybean Meal, High Prot, Dehull, Solv Extr</v>
      </c>
      <c r="B80" s="15"/>
      <c r="C80" s="15"/>
      <c r="D80" s="15"/>
      <c r="E80" s="15"/>
      <c r="F80" s="15"/>
      <c r="G80" s="15"/>
      <c r="H80" s="15"/>
      <c r="I80" s="15"/>
      <c r="J80" s="15"/>
      <c r="K80" s="15"/>
      <c r="L80" s="15"/>
      <c r="M80" s="15"/>
    </row>
    <row r="81" spans="1:13" hidden="1" x14ac:dyDescent="0.2">
      <c r="A81" t="str">
        <f>Nutrients!B81</f>
        <v>Soybean Meal, Enzyme Treated</v>
      </c>
      <c r="B81" s="15"/>
      <c r="C81" s="15"/>
      <c r="D81" s="15"/>
      <c r="E81" s="15"/>
      <c r="F81" s="15"/>
      <c r="G81" s="15"/>
      <c r="H81" s="15"/>
      <c r="I81" s="15"/>
      <c r="J81" s="15"/>
      <c r="K81" s="15"/>
      <c r="L81" s="15"/>
      <c r="M81" s="15"/>
    </row>
    <row r="82" spans="1:13" hidden="1" x14ac:dyDescent="0.2">
      <c r="A82" t="str">
        <f>Nutrients!B82</f>
        <v>Soybean Meal, Fermented</v>
      </c>
      <c r="B82" s="15"/>
      <c r="C82" s="15"/>
      <c r="D82" s="15"/>
      <c r="E82" s="15"/>
      <c r="F82" s="15"/>
      <c r="G82" s="15"/>
      <c r="H82" s="15"/>
      <c r="I82" s="15"/>
      <c r="J82" s="15"/>
      <c r="K82" s="15"/>
      <c r="L82" s="15"/>
      <c r="M82" s="15"/>
    </row>
    <row r="83" spans="1:13" hidden="1" x14ac:dyDescent="0.2">
      <c r="A83" t="str">
        <f>Nutrients!B83</f>
        <v>Soybean Hulls</v>
      </c>
      <c r="B83" s="15"/>
      <c r="C83" s="15"/>
      <c r="D83" s="15"/>
      <c r="E83" s="15"/>
      <c r="F83" s="15"/>
      <c r="G83" s="15"/>
      <c r="H83" s="15"/>
      <c r="I83" s="15"/>
      <c r="J83" s="15"/>
      <c r="K83" s="15"/>
      <c r="L83" s="15"/>
      <c r="M83" s="15"/>
    </row>
    <row r="84" spans="1:13" hidden="1" x14ac:dyDescent="0.2">
      <c r="A84" t="str">
        <f>Nutrients!B84</f>
        <v>Soy Protein Concentrate</v>
      </c>
      <c r="B84" s="15"/>
      <c r="C84" s="15"/>
      <c r="D84" s="15"/>
      <c r="E84" s="15"/>
      <c r="F84" s="15"/>
      <c r="G84" s="15"/>
      <c r="H84" s="15"/>
      <c r="I84" s="15"/>
      <c r="J84" s="15"/>
      <c r="K84" s="15"/>
      <c r="L84" s="15"/>
      <c r="M84" s="15"/>
    </row>
    <row r="85" spans="1:13" hidden="1" x14ac:dyDescent="0.2">
      <c r="A85" t="str">
        <f>Nutrients!B85</f>
        <v>Soy Protein Isolate</v>
      </c>
      <c r="B85" s="15"/>
      <c r="C85" s="15"/>
      <c r="D85" s="15"/>
      <c r="E85" s="15"/>
      <c r="F85" s="15"/>
      <c r="G85" s="15"/>
      <c r="H85" s="15"/>
      <c r="I85" s="15"/>
      <c r="J85" s="15"/>
      <c r="K85" s="15"/>
      <c r="L85" s="15"/>
      <c r="M85" s="15"/>
    </row>
    <row r="86" spans="1:13" hidden="1" x14ac:dyDescent="0.2">
      <c r="A86" t="str">
        <f>Nutrients!B86</f>
        <v>Sugar Beet Pulp</v>
      </c>
      <c r="B86" s="15"/>
      <c r="C86" s="15"/>
      <c r="D86" s="15"/>
      <c r="E86" s="15"/>
      <c r="F86" s="15"/>
      <c r="G86" s="15"/>
      <c r="H86" s="15"/>
      <c r="I86" s="15"/>
      <c r="J86" s="15"/>
      <c r="K86" s="15"/>
      <c r="L86" s="15"/>
      <c r="M86" s="15"/>
    </row>
    <row r="87" spans="1:13" hidden="1" x14ac:dyDescent="0.2">
      <c r="A87" t="str">
        <f>Nutrients!B87</f>
        <v>Sunflower, Full Fat</v>
      </c>
      <c r="B87" s="15"/>
      <c r="C87" s="15"/>
      <c r="D87" s="15"/>
      <c r="E87" s="15"/>
      <c r="F87" s="15"/>
      <c r="G87" s="15"/>
      <c r="H87" s="15"/>
      <c r="I87" s="15"/>
      <c r="J87" s="15"/>
      <c r="K87" s="15"/>
      <c r="L87" s="15"/>
      <c r="M87" s="15"/>
    </row>
    <row r="88" spans="1:13" hidden="1" x14ac:dyDescent="0.2">
      <c r="A88" t="str">
        <f>Nutrients!B88</f>
        <v>Sunflower Meal, Solvent Extracted</v>
      </c>
      <c r="B88" s="15"/>
      <c r="C88" s="15"/>
      <c r="D88" s="15"/>
      <c r="E88" s="15"/>
      <c r="F88" s="15"/>
      <c r="G88" s="15"/>
      <c r="H88" s="15"/>
      <c r="I88" s="15"/>
      <c r="J88" s="15"/>
      <c r="K88" s="15"/>
      <c r="L88" s="15"/>
      <c r="M88" s="15"/>
    </row>
    <row r="89" spans="1:13" hidden="1" x14ac:dyDescent="0.2">
      <c r="A89" t="str">
        <f>Nutrients!B89</f>
        <v>Sunflower Meal, Dehulled, Solvent Extr</v>
      </c>
      <c r="B89" s="15"/>
      <c r="C89" s="15"/>
      <c r="D89" s="15"/>
      <c r="E89" s="15"/>
      <c r="F89" s="15"/>
      <c r="G89" s="15"/>
      <c r="H89" s="15"/>
      <c r="I89" s="15"/>
      <c r="J89" s="15"/>
      <c r="K89" s="15"/>
      <c r="L89" s="15"/>
      <c r="M89" s="15"/>
    </row>
    <row r="90" spans="1:13" hidden="1" x14ac:dyDescent="0.2">
      <c r="A90" t="str">
        <f>Nutrients!B90</f>
        <v>Triticale</v>
      </c>
      <c r="B90" s="15"/>
      <c r="C90" s="15"/>
      <c r="D90" s="15"/>
      <c r="E90" s="15"/>
      <c r="F90" s="15"/>
      <c r="G90" s="15"/>
      <c r="H90" s="15"/>
      <c r="I90" s="15"/>
      <c r="J90" s="15"/>
      <c r="K90" s="15"/>
      <c r="L90" s="15"/>
      <c r="M90" s="15"/>
    </row>
    <row r="91" spans="1:13" hidden="1" x14ac:dyDescent="0.2">
      <c r="A91" t="str">
        <f>Nutrients!B91</f>
        <v>Wheat, Hard Red</v>
      </c>
      <c r="B91" s="15"/>
      <c r="C91" s="15"/>
      <c r="D91" s="15"/>
      <c r="E91" s="15"/>
      <c r="F91" s="15"/>
      <c r="G91" s="15"/>
      <c r="H91" s="15"/>
      <c r="I91" s="15"/>
      <c r="J91" s="15"/>
      <c r="K91" s="15"/>
      <c r="L91" s="15"/>
      <c r="M91" s="15"/>
    </row>
    <row r="92" spans="1:13" hidden="1" x14ac:dyDescent="0.2">
      <c r="A92" t="str">
        <f>Nutrients!B92</f>
        <v>Wheat, Soft Red</v>
      </c>
      <c r="B92" s="15"/>
      <c r="C92" s="15"/>
      <c r="D92" s="15"/>
      <c r="E92" s="15"/>
      <c r="F92" s="15"/>
      <c r="G92" s="15"/>
      <c r="H92" s="15"/>
      <c r="I92" s="15"/>
      <c r="J92" s="15"/>
      <c r="K92" s="15"/>
      <c r="L92" s="15"/>
      <c r="M92" s="15"/>
    </row>
    <row r="93" spans="1:13" hidden="1" x14ac:dyDescent="0.2">
      <c r="A93" t="str">
        <f>Nutrients!B93</f>
        <v>Wheat Bran</v>
      </c>
      <c r="B93" s="15"/>
      <c r="C93" s="15"/>
      <c r="D93" s="15"/>
      <c r="E93" s="15"/>
      <c r="F93" s="15"/>
      <c r="G93" s="15"/>
      <c r="H93" s="15"/>
      <c r="I93" s="15"/>
      <c r="J93" s="15"/>
      <c r="K93" s="15"/>
      <c r="L93" s="15"/>
      <c r="M93" s="15"/>
    </row>
    <row r="94" spans="1:13" hidden="1" x14ac:dyDescent="0.2">
      <c r="A94" t="str">
        <f>Nutrients!B94</f>
        <v>Wheat Middlings</v>
      </c>
      <c r="B94" s="15"/>
      <c r="C94" s="15"/>
      <c r="D94" s="15"/>
      <c r="E94" s="15"/>
      <c r="F94" s="15"/>
      <c r="G94" s="15"/>
      <c r="H94" s="15"/>
      <c r="I94" s="15"/>
      <c r="J94" s="15"/>
      <c r="K94" s="15"/>
      <c r="L94" s="15"/>
      <c r="M94" s="15"/>
    </row>
    <row r="95" spans="1:13" hidden="1" x14ac:dyDescent="0.2">
      <c r="A95" t="str">
        <f>Nutrients!B95</f>
        <v>Wheat Shorts</v>
      </c>
      <c r="B95" s="15"/>
      <c r="C95" s="15"/>
      <c r="D95" s="15"/>
      <c r="E95" s="15"/>
      <c r="F95" s="15"/>
      <c r="G95" s="15"/>
      <c r="H95" s="15"/>
      <c r="I95" s="15"/>
      <c r="J95" s="15"/>
      <c r="K95" s="15"/>
      <c r="L95" s="15"/>
      <c r="M95" s="15"/>
    </row>
    <row r="96" spans="1:13" hidden="1" x14ac:dyDescent="0.2">
      <c r="A96" t="str">
        <f>Nutrients!B96</f>
        <v>Wheat DDGS</v>
      </c>
      <c r="B96" s="15"/>
      <c r="C96" s="15"/>
      <c r="D96" s="15"/>
      <c r="E96" s="15"/>
      <c r="F96" s="15"/>
      <c r="G96" s="15"/>
      <c r="H96" s="15"/>
      <c r="I96" s="15"/>
      <c r="J96" s="15"/>
      <c r="K96" s="15"/>
      <c r="L96" s="15"/>
      <c r="M96" s="15"/>
    </row>
    <row r="97" spans="1:13" hidden="1" x14ac:dyDescent="0.2">
      <c r="A97" t="str">
        <f>Nutrients!B97</f>
        <v>Yeast, Brewers' Yeast</v>
      </c>
      <c r="B97" s="15"/>
      <c r="C97" s="15"/>
      <c r="D97" s="15"/>
      <c r="E97" s="15"/>
      <c r="F97" s="15"/>
      <c r="G97" s="15"/>
      <c r="H97" s="15"/>
      <c r="I97" s="15"/>
      <c r="J97" s="15"/>
      <c r="K97" s="15"/>
      <c r="L97" s="15"/>
      <c r="M97" s="15"/>
    </row>
    <row r="98" spans="1:13" hidden="1" x14ac:dyDescent="0.2">
      <c r="A98" t="str">
        <f>Nutrients!B98</f>
        <v>Yeast, Single Cell Protein</v>
      </c>
      <c r="B98" s="15"/>
      <c r="C98" s="15"/>
      <c r="D98" s="15"/>
      <c r="E98" s="15"/>
      <c r="F98" s="15"/>
      <c r="G98" s="15"/>
      <c r="H98" s="15"/>
      <c r="I98" s="15"/>
      <c r="J98" s="15"/>
      <c r="K98" s="15"/>
      <c r="L98" s="15"/>
      <c r="M98" s="15"/>
    </row>
    <row r="99" spans="1:13" hidden="1" x14ac:dyDescent="0.2">
      <c r="A99" t="str">
        <f>Nutrients!B99</f>
        <v>Beef Tallow</v>
      </c>
      <c r="B99" s="15"/>
      <c r="C99" s="15"/>
      <c r="D99" s="15"/>
      <c r="E99" s="15"/>
      <c r="F99" s="15"/>
      <c r="G99" s="15"/>
      <c r="H99" s="15"/>
      <c r="I99" s="15"/>
      <c r="J99" s="15"/>
      <c r="K99" s="15"/>
      <c r="L99" s="15"/>
      <c r="M99" s="15"/>
    </row>
    <row r="100" spans="1:13" hidden="1" x14ac:dyDescent="0.2">
      <c r="A100" t="str">
        <f>Nutrients!B100</f>
        <v>Choice White Grease</v>
      </c>
      <c r="B100" s="15"/>
      <c r="C100" s="15"/>
      <c r="D100" s="15"/>
      <c r="E100" s="15"/>
      <c r="F100" s="15"/>
      <c r="G100" s="15"/>
      <c r="H100" s="15"/>
      <c r="I100" s="15"/>
      <c r="J100" s="15"/>
      <c r="K100" s="15"/>
      <c r="L100" s="15"/>
      <c r="M100" s="15"/>
    </row>
    <row r="101" spans="1:13" hidden="1" x14ac:dyDescent="0.2">
      <c r="A101" t="str">
        <f>Nutrients!B101</f>
        <v>Poultry Fat</v>
      </c>
      <c r="B101" s="15"/>
      <c r="C101" s="15"/>
      <c r="D101" s="15"/>
      <c r="E101" s="15"/>
      <c r="F101" s="15"/>
      <c r="G101" s="15"/>
      <c r="H101" s="15"/>
      <c r="I101" s="15"/>
      <c r="J101" s="15"/>
      <c r="K101" s="15"/>
      <c r="L101" s="15"/>
      <c r="M101" s="15"/>
    </row>
    <row r="102" spans="1:13" hidden="1" x14ac:dyDescent="0.2">
      <c r="A102" t="str">
        <f>Nutrients!B102</f>
        <v>Lard</v>
      </c>
      <c r="B102" s="15"/>
      <c r="C102" s="15"/>
      <c r="D102" s="15"/>
      <c r="E102" s="15"/>
      <c r="F102" s="15"/>
      <c r="G102" s="15"/>
      <c r="H102" s="15"/>
      <c r="I102" s="15"/>
      <c r="J102" s="15"/>
      <c r="K102" s="15"/>
      <c r="L102" s="15"/>
      <c r="M102" s="15"/>
    </row>
    <row r="103" spans="1:13" hidden="1" x14ac:dyDescent="0.2">
      <c r="A103" t="str">
        <f>Nutrients!B103</f>
        <v>Restaurant Grease</v>
      </c>
      <c r="B103" s="15"/>
      <c r="C103" s="15"/>
      <c r="D103" s="15"/>
      <c r="E103" s="15"/>
      <c r="F103" s="15"/>
      <c r="G103" s="15"/>
      <c r="H103" s="15"/>
      <c r="I103" s="15"/>
      <c r="J103" s="15"/>
      <c r="K103" s="15"/>
      <c r="L103" s="15"/>
      <c r="M103" s="15"/>
    </row>
    <row r="104" spans="1:13" hidden="1" x14ac:dyDescent="0.2">
      <c r="A104" t="str">
        <f>Nutrients!B104</f>
        <v>Canola oil</v>
      </c>
      <c r="B104" s="15"/>
      <c r="C104" s="15"/>
      <c r="D104" s="15"/>
      <c r="E104" s="15"/>
      <c r="F104" s="15"/>
      <c r="G104" s="15"/>
      <c r="H104" s="15"/>
      <c r="I104" s="15"/>
      <c r="J104" s="15"/>
      <c r="K104" s="15"/>
      <c r="L104" s="15"/>
      <c r="M104" s="15"/>
    </row>
    <row r="105" spans="1:13" hidden="1" x14ac:dyDescent="0.2">
      <c r="A105" t="str">
        <f>Nutrients!B105</f>
        <v>Coconut oil</v>
      </c>
      <c r="B105" s="15"/>
      <c r="C105" s="15"/>
      <c r="D105" s="15"/>
      <c r="E105" s="15"/>
      <c r="F105" s="15"/>
      <c r="G105" s="15"/>
      <c r="H105" s="15"/>
      <c r="I105" s="15"/>
      <c r="J105" s="15"/>
      <c r="K105" s="15"/>
      <c r="L105" s="15"/>
      <c r="M105" s="15"/>
    </row>
    <row r="106" spans="1:13" hidden="1" x14ac:dyDescent="0.2">
      <c r="A106" t="str">
        <f>Nutrients!B106</f>
        <v>Corn oil</v>
      </c>
      <c r="B106" s="15"/>
      <c r="C106" s="15"/>
      <c r="D106" s="15"/>
      <c r="E106" s="15"/>
      <c r="F106" s="15"/>
      <c r="G106" s="15"/>
      <c r="H106" s="15"/>
      <c r="I106" s="15"/>
      <c r="J106" s="15"/>
      <c r="K106" s="15"/>
      <c r="L106" s="15"/>
      <c r="M106" s="15"/>
    </row>
    <row r="107" spans="1:13" hidden="1" x14ac:dyDescent="0.2">
      <c r="A107" t="str">
        <f>Nutrients!B107</f>
        <v>Palm Kernel oil</v>
      </c>
      <c r="B107" s="15"/>
      <c r="C107" s="15"/>
      <c r="D107" s="15"/>
      <c r="E107" s="15"/>
      <c r="F107" s="15"/>
      <c r="G107" s="15"/>
      <c r="H107" s="15"/>
      <c r="I107" s="15"/>
      <c r="J107" s="15"/>
      <c r="K107" s="15"/>
      <c r="L107" s="15"/>
      <c r="M107" s="15"/>
    </row>
    <row r="108" spans="1:13" hidden="1" x14ac:dyDescent="0.2">
      <c r="A108" t="str">
        <f>Nutrients!B108</f>
        <v>Soybean oil</v>
      </c>
      <c r="B108" s="15"/>
      <c r="C108" s="15"/>
      <c r="D108" s="15"/>
      <c r="E108" s="15"/>
      <c r="F108" s="15"/>
      <c r="G108" s="15"/>
      <c r="H108" s="15"/>
      <c r="I108" s="15"/>
      <c r="J108" s="15"/>
      <c r="K108" s="15"/>
      <c r="L108" s="15"/>
      <c r="M108" s="15"/>
    </row>
    <row r="109" spans="1:13" hidden="1" x14ac:dyDescent="0.2">
      <c r="A109" t="str">
        <f>Nutrients!B109</f>
        <v>Soybean Lecithin</v>
      </c>
      <c r="B109" s="15"/>
      <c r="C109" s="15"/>
      <c r="D109" s="15"/>
      <c r="E109" s="15"/>
      <c r="F109" s="15"/>
      <c r="G109" s="15"/>
      <c r="H109" s="15"/>
      <c r="I109" s="15"/>
      <c r="J109" s="15"/>
      <c r="K109" s="15"/>
      <c r="L109" s="15"/>
      <c r="M109" s="15"/>
    </row>
    <row r="110" spans="1:13" hidden="1" x14ac:dyDescent="0.2">
      <c r="A110" t="str">
        <f>Nutrients!B110</f>
        <v>Sunflower oil</v>
      </c>
      <c r="B110" s="15"/>
      <c r="C110" s="15"/>
      <c r="D110" s="15"/>
      <c r="E110" s="15"/>
      <c r="F110" s="15"/>
      <c r="G110" s="15"/>
      <c r="H110" s="15"/>
      <c r="I110" s="15"/>
      <c r="J110" s="15"/>
      <c r="K110" s="15"/>
      <c r="L110" s="15"/>
      <c r="M110" s="15"/>
    </row>
    <row r="111" spans="1:13" hidden="1" x14ac:dyDescent="0.2">
      <c r="A111" t="str">
        <f>Nutrients!B111</f>
        <v>Fat, A/V blend</v>
      </c>
      <c r="B111" s="15"/>
      <c r="C111" s="15"/>
      <c r="D111" s="15"/>
      <c r="E111" s="15"/>
      <c r="F111" s="15"/>
      <c r="G111" s="15"/>
      <c r="H111" s="15"/>
      <c r="I111" s="15"/>
      <c r="J111" s="15"/>
      <c r="K111" s="15"/>
      <c r="L111" s="15"/>
      <c r="M111" s="15"/>
    </row>
    <row r="112" spans="1:13" hidden="1" x14ac:dyDescent="0.2">
      <c r="A112" t="str">
        <f>Nutrients!B112</f>
        <v>Calcium carbonate</v>
      </c>
      <c r="B112" s="15"/>
      <c r="C112" s="15"/>
      <c r="D112" s="15"/>
      <c r="E112" s="15"/>
      <c r="F112" s="15"/>
      <c r="G112" s="15"/>
      <c r="H112" s="15"/>
      <c r="I112" s="15"/>
      <c r="J112" s="15"/>
      <c r="K112" s="15"/>
      <c r="L112" s="15"/>
      <c r="M112" s="15"/>
    </row>
    <row r="113" spans="1:13" hidden="1" x14ac:dyDescent="0.2">
      <c r="A113" t="str">
        <f>Nutrients!B113</f>
        <v>Calcium phosphate (tricalcium)</v>
      </c>
      <c r="B113" s="15"/>
      <c r="C113" s="15"/>
      <c r="D113" s="15"/>
      <c r="E113" s="15"/>
      <c r="F113" s="15"/>
      <c r="G113" s="15"/>
      <c r="H113" s="15"/>
      <c r="I113" s="15"/>
      <c r="J113" s="15"/>
      <c r="K113" s="15"/>
      <c r="L113" s="15"/>
      <c r="M113" s="15"/>
    </row>
    <row r="114" spans="1:13" hidden="1" x14ac:dyDescent="0.2">
      <c r="A114" t="str">
        <f>Nutrients!B114</f>
        <v>Calcium phosphate (dicalcium)</v>
      </c>
      <c r="B114" s="15"/>
      <c r="C114" s="15"/>
      <c r="D114" s="15"/>
      <c r="E114" s="15"/>
      <c r="F114" s="15"/>
      <c r="G114" s="15"/>
      <c r="H114" s="15"/>
      <c r="I114" s="15"/>
      <c r="J114" s="15"/>
      <c r="K114" s="15"/>
      <c r="L114" s="15"/>
      <c r="M114" s="15"/>
    </row>
    <row r="115" spans="1:13" x14ac:dyDescent="0.2">
      <c r="A115" t="str">
        <f>Nutrients!B115</f>
        <v>Calcium phosphate (monocalcium)</v>
      </c>
      <c r="B115" s="15">
        <v>31</v>
      </c>
      <c r="C115" s="15">
        <v>22</v>
      </c>
      <c r="D115" s="15">
        <v>13</v>
      </c>
      <c r="E115" s="15">
        <v>28</v>
      </c>
      <c r="F115" s="15">
        <v>18</v>
      </c>
      <c r="G115" s="15"/>
      <c r="H115" s="15">
        <v>21</v>
      </c>
      <c r="I115" s="15">
        <v>18</v>
      </c>
      <c r="J115" s="15">
        <v>16</v>
      </c>
      <c r="K115" s="15">
        <v>15</v>
      </c>
      <c r="L115" s="15">
        <v>15</v>
      </c>
      <c r="M115" s="15"/>
    </row>
    <row r="116" spans="1:13" hidden="1" x14ac:dyDescent="0.2">
      <c r="A116" t="str">
        <f>Nutrients!B116</f>
        <v>Calcium sulfate, dihydrate</v>
      </c>
      <c r="B116" s="15"/>
      <c r="C116" s="15"/>
      <c r="D116" s="15"/>
      <c r="E116" s="15"/>
      <c r="F116" s="15"/>
      <c r="G116" s="15"/>
      <c r="H116" s="15"/>
      <c r="I116" s="15"/>
      <c r="J116" s="15"/>
      <c r="K116" s="15"/>
      <c r="L116" s="15"/>
      <c r="M116" s="15"/>
    </row>
    <row r="117" spans="1:13" x14ac:dyDescent="0.2">
      <c r="A117" t="str">
        <f>Nutrients!B117</f>
        <v>Limestone, ground</v>
      </c>
      <c r="B117" s="15">
        <v>27</v>
      </c>
      <c r="C117" s="15">
        <v>33</v>
      </c>
      <c r="D117" s="15">
        <v>38</v>
      </c>
      <c r="E117" s="15">
        <v>27</v>
      </c>
      <c r="F117" s="15">
        <v>32</v>
      </c>
      <c r="G117" s="15"/>
      <c r="H117" s="15">
        <v>18</v>
      </c>
      <c r="I117" s="15">
        <v>18</v>
      </c>
      <c r="J117" s="15">
        <v>18</v>
      </c>
      <c r="K117" s="15">
        <v>18</v>
      </c>
      <c r="L117" s="15">
        <v>18</v>
      </c>
      <c r="M117" s="15"/>
    </row>
    <row r="118" spans="1:13" hidden="1" x14ac:dyDescent="0.2">
      <c r="A118" t="str">
        <f>Nutrients!B118</f>
        <v>Magnesium phosphate</v>
      </c>
      <c r="B118" s="15"/>
      <c r="C118" s="15"/>
      <c r="D118" s="15"/>
      <c r="E118" s="15"/>
      <c r="F118" s="15"/>
      <c r="G118" s="15"/>
      <c r="H118" s="15"/>
      <c r="I118" s="15"/>
      <c r="J118" s="15"/>
      <c r="K118" s="15"/>
      <c r="L118" s="15"/>
      <c r="M118" s="15"/>
    </row>
    <row r="119" spans="1:13" hidden="1" x14ac:dyDescent="0.2">
      <c r="A119" t="str">
        <f>Nutrients!B119</f>
        <v>Sodium carbonate</v>
      </c>
      <c r="B119" s="15"/>
      <c r="C119" s="15"/>
      <c r="D119" s="15"/>
      <c r="E119" s="15"/>
      <c r="F119" s="15"/>
      <c r="G119" s="15"/>
      <c r="H119" s="15"/>
      <c r="I119" s="15"/>
      <c r="J119" s="15"/>
      <c r="K119" s="15"/>
      <c r="L119" s="15"/>
      <c r="M119" s="15"/>
    </row>
    <row r="120" spans="1:13" hidden="1" x14ac:dyDescent="0.2">
      <c r="A120" t="str">
        <f>Nutrients!B120</f>
        <v>Sodium bicarbonate</v>
      </c>
      <c r="B120" s="15"/>
      <c r="C120" s="15"/>
      <c r="D120" s="15"/>
      <c r="E120" s="15"/>
      <c r="F120" s="15"/>
      <c r="G120" s="15"/>
      <c r="H120" s="15"/>
      <c r="I120" s="15"/>
      <c r="J120" s="15"/>
      <c r="K120" s="15"/>
      <c r="L120" s="15"/>
      <c r="M120" s="15"/>
    </row>
    <row r="121" spans="1:13" x14ac:dyDescent="0.2">
      <c r="A121" t="str">
        <f>Nutrients!B121</f>
        <v>Sodium chloride</v>
      </c>
      <c r="B121" s="15">
        <v>10</v>
      </c>
      <c r="C121" s="15">
        <v>10</v>
      </c>
      <c r="D121" s="15">
        <v>10</v>
      </c>
      <c r="E121" s="15">
        <v>10</v>
      </c>
      <c r="F121" s="15">
        <v>10</v>
      </c>
      <c r="G121" s="15"/>
      <c r="H121" s="15">
        <v>7</v>
      </c>
      <c r="I121" s="15">
        <v>7</v>
      </c>
      <c r="J121" s="15">
        <v>7</v>
      </c>
      <c r="K121" s="15">
        <v>7</v>
      </c>
      <c r="L121" s="15">
        <v>7</v>
      </c>
      <c r="M121" s="15"/>
    </row>
    <row r="122" spans="1:13" hidden="1" x14ac:dyDescent="0.2">
      <c r="A122" t="str">
        <f>Nutrients!B122</f>
        <v>Sodium phosphate, monobasic</v>
      </c>
      <c r="B122" s="15"/>
      <c r="C122" s="15"/>
      <c r="D122" s="15"/>
      <c r="E122" s="15"/>
      <c r="F122" s="15"/>
      <c r="G122" s="15"/>
      <c r="H122" s="15"/>
      <c r="I122" s="15"/>
      <c r="J122" s="15"/>
      <c r="K122" s="15"/>
      <c r="L122" s="15"/>
      <c r="M122" s="15"/>
    </row>
    <row r="123" spans="1:13" hidden="1" x14ac:dyDescent="0.2">
      <c r="A123" t="str">
        <f>Nutrients!B123</f>
        <v>Sodium sulfate, decahydrate</v>
      </c>
      <c r="B123" s="15"/>
      <c r="C123" s="15"/>
      <c r="D123" s="15"/>
      <c r="E123" s="15"/>
      <c r="F123" s="15"/>
      <c r="G123" s="15"/>
      <c r="H123" s="15"/>
      <c r="I123" s="15"/>
      <c r="J123" s="15"/>
      <c r="K123" s="15"/>
      <c r="L123" s="15"/>
      <c r="M123" s="15"/>
    </row>
    <row r="124" spans="1:13" x14ac:dyDescent="0.2">
      <c r="A124" t="str">
        <f>Nutrients!B124</f>
        <v>L-Lys-HCL</v>
      </c>
      <c r="B124" s="15"/>
      <c r="C124" s="15">
        <v>3</v>
      </c>
      <c r="D124" s="15">
        <v>4.5</v>
      </c>
      <c r="E124" s="15">
        <v>1.5</v>
      </c>
      <c r="F124" s="15">
        <v>3</v>
      </c>
      <c r="G124" s="15"/>
      <c r="H124" s="15">
        <v>3</v>
      </c>
      <c r="I124" s="15">
        <v>3</v>
      </c>
      <c r="J124" s="15">
        <v>3</v>
      </c>
      <c r="K124" s="15">
        <v>3</v>
      </c>
      <c r="L124" s="15">
        <v>3</v>
      </c>
      <c r="M124" s="15"/>
    </row>
    <row r="125" spans="1:13" hidden="1" x14ac:dyDescent="0.2">
      <c r="A125" t="str">
        <f>Nutrients!B125</f>
        <v>DL-Met</v>
      </c>
      <c r="B125" s="15"/>
      <c r="C125" s="15"/>
      <c r="D125" s="15"/>
      <c r="E125" s="15"/>
      <c r="F125" s="15"/>
      <c r="G125" s="15"/>
      <c r="H125" s="15"/>
      <c r="I125" s="15"/>
      <c r="J125" s="15"/>
      <c r="K125" s="15"/>
      <c r="L125" s="15"/>
      <c r="M125" s="15"/>
    </row>
    <row r="126" spans="1:13" hidden="1" x14ac:dyDescent="0.2">
      <c r="A126" t="str">
        <f>Nutrients!B126</f>
        <v>L-Thr</v>
      </c>
      <c r="B126" s="15"/>
      <c r="C126" s="15"/>
      <c r="D126" s="15"/>
      <c r="E126" s="15"/>
      <c r="F126" s="15"/>
      <c r="G126" s="15"/>
      <c r="H126" s="15"/>
      <c r="I126" s="15"/>
      <c r="J126" s="15"/>
      <c r="K126" s="15"/>
      <c r="L126" s="15"/>
      <c r="M126" s="15"/>
    </row>
    <row r="127" spans="1:13" hidden="1" x14ac:dyDescent="0.2">
      <c r="A127" t="str">
        <f>Nutrients!B127</f>
        <v>L-Trp</v>
      </c>
      <c r="B127" s="15"/>
      <c r="C127" s="15"/>
      <c r="D127" s="15"/>
      <c r="E127" s="15"/>
      <c r="F127" s="15"/>
      <c r="G127" s="15"/>
      <c r="H127" s="15"/>
      <c r="I127" s="15"/>
      <c r="J127" s="15"/>
      <c r="K127" s="15"/>
      <c r="L127" s="15"/>
      <c r="M127" s="15"/>
    </row>
    <row r="128" spans="1:13" hidden="1" x14ac:dyDescent="0.2">
      <c r="A128" t="str">
        <f>Nutrients!B128</f>
        <v>L-Val</v>
      </c>
      <c r="B128" s="15"/>
      <c r="C128" s="15"/>
      <c r="D128" s="15"/>
      <c r="E128" s="15"/>
      <c r="F128" s="15"/>
      <c r="H128" s="15"/>
      <c r="I128" s="15"/>
      <c r="J128" s="15"/>
      <c r="K128" s="15"/>
      <c r="L128" s="15"/>
    </row>
    <row r="129" spans="1:12" hidden="1" x14ac:dyDescent="0.2">
      <c r="A129" t="str">
        <f>Nutrients!B129</f>
        <v>L-Ileu</v>
      </c>
      <c r="B129" s="15"/>
      <c r="C129" s="15"/>
      <c r="D129" s="15"/>
      <c r="E129" s="15"/>
      <c r="F129" s="15"/>
      <c r="H129" s="15"/>
      <c r="I129" s="15"/>
      <c r="J129" s="15"/>
      <c r="K129" s="15"/>
      <c r="L129" s="15"/>
    </row>
    <row r="130" spans="1:12" hidden="1" x14ac:dyDescent="0.2">
      <c r="A130" t="str">
        <f>Nutrients!B130</f>
        <v>Methionine hydroxy analog</v>
      </c>
      <c r="B130" s="15"/>
      <c r="C130" s="15"/>
      <c r="D130" s="15"/>
      <c r="E130" s="15"/>
      <c r="F130" s="15"/>
      <c r="H130" s="15"/>
      <c r="I130" s="15"/>
      <c r="J130" s="15"/>
      <c r="K130" s="15"/>
      <c r="L130" s="15"/>
    </row>
    <row r="131" spans="1:12" hidden="1" x14ac:dyDescent="0.2">
      <c r="A131" t="str">
        <f>Nutrients!B131</f>
        <v>Glutamine</v>
      </c>
      <c r="B131" s="15"/>
      <c r="C131" s="15"/>
      <c r="D131" s="15"/>
      <c r="E131" s="15"/>
      <c r="F131" s="15"/>
      <c r="H131" s="15"/>
      <c r="I131" s="15"/>
      <c r="J131" s="15"/>
      <c r="K131" s="15"/>
      <c r="L131" s="15"/>
    </row>
    <row r="132" spans="1:12" hidden="1" x14ac:dyDescent="0.2">
      <c r="A132" t="str">
        <f>Nutrients!B132</f>
        <v>Glutamic acid</v>
      </c>
      <c r="B132" s="15"/>
      <c r="C132" s="15"/>
      <c r="D132" s="15"/>
      <c r="E132" s="15"/>
      <c r="F132" s="15"/>
      <c r="H132" s="15"/>
      <c r="I132" s="15"/>
      <c r="J132" s="15"/>
      <c r="K132" s="15"/>
      <c r="L132" s="15"/>
    </row>
    <row r="133" spans="1:12" hidden="1" x14ac:dyDescent="0.2">
      <c r="A133" t="str">
        <f>Nutrients!B133</f>
        <v>Biolys</v>
      </c>
      <c r="B133" s="15"/>
      <c r="C133" s="15"/>
      <c r="D133" s="15"/>
      <c r="E133" s="15"/>
      <c r="F133" s="15"/>
      <c r="H133" s="15"/>
      <c r="I133" s="15"/>
      <c r="J133" s="15"/>
      <c r="K133" s="15"/>
      <c r="L133" s="15"/>
    </row>
    <row r="134" spans="1:12" hidden="1" x14ac:dyDescent="0.2">
      <c r="A134" t="str">
        <f>Nutrients!B134</f>
        <v>Liquid lysine 60%</v>
      </c>
      <c r="B134" s="15"/>
      <c r="C134" s="15"/>
      <c r="D134" s="15"/>
      <c r="E134" s="15"/>
      <c r="F134" s="15"/>
      <c r="H134" s="15"/>
      <c r="I134" s="15"/>
      <c r="J134" s="15"/>
      <c r="K134" s="15"/>
      <c r="L134" s="15"/>
    </row>
    <row r="135" spans="1:12" hidden="1" x14ac:dyDescent="0.2">
      <c r="A135" t="str">
        <f>Nutrients!B135</f>
        <v>MHA dry</v>
      </c>
      <c r="B135" s="15"/>
      <c r="C135" s="15"/>
      <c r="D135" s="15"/>
      <c r="E135" s="15"/>
      <c r="F135" s="15"/>
      <c r="H135" s="15"/>
      <c r="I135" s="15"/>
      <c r="J135" s="15"/>
      <c r="K135" s="15"/>
      <c r="L135" s="15"/>
    </row>
    <row r="136" spans="1:12" hidden="1" x14ac:dyDescent="0.2">
      <c r="A136" t="str">
        <f>Nutrients!B136</f>
        <v>Paylean, 9 g/lb</v>
      </c>
      <c r="B136" s="15"/>
      <c r="C136" s="15"/>
      <c r="D136" s="15"/>
      <c r="E136" s="15"/>
      <c r="F136" s="15"/>
      <c r="H136" s="15"/>
      <c r="I136" s="15"/>
      <c r="J136" s="15"/>
      <c r="K136" s="15"/>
      <c r="L136" s="15"/>
    </row>
    <row r="137" spans="1:12" hidden="1" x14ac:dyDescent="0.2">
      <c r="A137" t="str">
        <f>Nutrients!B137</f>
        <v>Phase 2 supplement (PEP2)</v>
      </c>
      <c r="B137" s="15"/>
      <c r="C137" s="15"/>
      <c r="D137" s="15"/>
      <c r="E137" s="15"/>
      <c r="F137" s="15"/>
      <c r="H137" s="15"/>
      <c r="I137" s="15"/>
      <c r="J137" s="15"/>
      <c r="K137" s="15"/>
      <c r="L137" s="15"/>
    </row>
    <row r="138" spans="1:12" hidden="1" x14ac:dyDescent="0.2">
      <c r="A138" t="str">
        <f>Nutrients!B138</f>
        <v>2007 Starter base mix</v>
      </c>
      <c r="B138" s="15"/>
      <c r="C138" s="15"/>
      <c r="D138" s="15"/>
      <c r="E138" s="15"/>
      <c r="F138" s="15"/>
      <c r="H138" s="15"/>
      <c r="I138" s="15"/>
      <c r="J138" s="15"/>
      <c r="K138" s="15"/>
      <c r="L138" s="15"/>
    </row>
    <row r="139" spans="1:12" hidden="1" x14ac:dyDescent="0.2">
      <c r="A139" t="str">
        <f>Nutrients!B139</f>
        <v>2007 Grow-finish base mix</v>
      </c>
      <c r="B139" s="15"/>
      <c r="C139" s="15"/>
      <c r="D139" s="15"/>
      <c r="E139" s="15"/>
      <c r="F139" s="15"/>
      <c r="H139" s="15"/>
      <c r="I139" s="15"/>
      <c r="J139" s="15"/>
      <c r="K139" s="15"/>
      <c r="L139" s="15"/>
    </row>
    <row r="140" spans="1:12" hidden="1" x14ac:dyDescent="0.2">
      <c r="A140" t="str">
        <f>Nutrients!B140</f>
        <v>Developer base mix</v>
      </c>
      <c r="B140" s="15"/>
      <c r="C140" s="15"/>
      <c r="D140" s="15"/>
      <c r="E140" s="15"/>
      <c r="F140" s="15"/>
      <c r="H140" s="15"/>
      <c r="I140" s="15"/>
      <c r="J140" s="15"/>
      <c r="K140" s="15"/>
      <c r="L140" s="15"/>
    </row>
    <row r="141" spans="1:12" hidden="1" x14ac:dyDescent="0.2">
      <c r="A141" t="str">
        <f>Nutrients!B141</f>
        <v>2007 Sow base mix</v>
      </c>
      <c r="B141" s="15"/>
      <c r="C141" s="15"/>
      <c r="D141" s="15"/>
      <c r="E141" s="15"/>
      <c r="F141" s="15"/>
      <c r="H141" s="15"/>
      <c r="I141" s="15"/>
      <c r="J141" s="15"/>
      <c r="K141" s="15"/>
      <c r="L141" s="15"/>
    </row>
    <row r="142" spans="1:12" x14ac:dyDescent="0.2">
      <c r="A142" t="str">
        <f>Nutrients!B142</f>
        <v>Vitamin premix with phytase</v>
      </c>
      <c r="B142" s="15">
        <v>5</v>
      </c>
      <c r="C142" s="15">
        <v>5</v>
      </c>
      <c r="D142" s="15">
        <v>5</v>
      </c>
      <c r="E142" s="15">
        <v>5</v>
      </c>
      <c r="F142" s="15">
        <v>5</v>
      </c>
      <c r="G142" s="15"/>
      <c r="H142" s="15">
        <v>3</v>
      </c>
      <c r="I142" s="15">
        <v>3</v>
      </c>
      <c r="J142" s="15">
        <v>3</v>
      </c>
      <c r="K142" s="15">
        <v>3</v>
      </c>
      <c r="L142" s="15">
        <v>3</v>
      </c>
    </row>
    <row r="143" spans="1:12" x14ac:dyDescent="0.2">
      <c r="A143" t="str">
        <f>Nutrients!B143</f>
        <v>Trace mineral premix</v>
      </c>
      <c r="B143" s="15">
        <v>3</v>
      </c>
      <c r="C143" s="15">
        <v>3</v>
      </c>
      <c r="D143" s="15">
        <v>3</v>
      </c>
      <c r="E143" s="15">
        <v>3</v>
      </c>
      <c r="F143" s="15">
        <v>3</v>
      </c>
      <c r="G143" s="15"/>
      <c r="H143" s="15">
        <v>3</v>
      </c>
      <c r="I143" s="15">
        <v>3</v>
      </c>
      <c r="J143" s="15">
        <v>3</v>
      </c>
      <c r="K143" s="15">
        <v>3</v>
      </c>
      <c r="L143" s="15">
        <v>3</v>
      </c>
    </row>
    <row r="144" spans="1:12" ht="13.5" thickBot="1" x14ac:dyDescent="0.25">
      <c r="A144" t="str">
        <f>Nutrients!B144</f>
        <v>Sow add pack</v>
      </c>
      <c r="B144" s="15">
        <v>5</v>
      </c>
      <c r="C144" s="15">
        <v>5</v>
      </c>
      <c r="D144" s="15">
        <v>5</v>
      </c>
      <c r="E144" s="15">
        <v>5</v>
      </c>
      <c r="F144" s="15">
        <v>5</v>
      </c>
      <c r="G144" s="15"/>
      <c r="H144" s="15"/>
      <c r="I144" s="15"/>
      <c r="J144" s="15"/>
      <c r="K144" s="15"/>
      <c r="L144" s="15"/>
    </row>
    <row r="145" spans="1:12" hidden="1" x14ac:dyDescent="0.2">
      <c r="A145" t="str">
        <f>Nutrients!B145</f>
        <v>Vitamin premix without phytase</v>
      </c>
      <c r="B145" s="15"/>
      <c r="C145" s="15"/>
      <c r="D145" s="15"/>
      <c r="E145" s="15"/>
      <c r="F145" s="15"/>
      <c r="H145" s="15"/>
      <c r="I145" s="15"/>
      <c r="J145" s="15"/>
      <c r="K145" s="15"/>
      <c r="L145" s="15"/>
    </row>
    <row r="146" spans="1:12" hidden="1" x14ac:dyDescent="0.2">
      <c r="A146" t="str">
        <f>Nutrients!B146</f>
        <v>GF DDGS Base Mix</v>
      </c>
      <c r="B146" s="15"/>
      <c r="C146" s="15"/>
      <c r="D146" s="15"/>
      <c r="E146" s="15"/>
      <c r="F146" s="15"/>
      <c r="H146" s="15"/>
      <c r="I146" s="15"/>
      <c r="J146" s="15"/>
      <c r="K146" s="15"/>
      <c r="L146" s="15"/>
    </row>
    <row r="147" spans="1:12" hidden="1" x14ac:dyDescent="0.2">
      <c r="A147" t="str">
        <f>Nutrients!B147</f>
        <v>GF synthetics Base Mix</v>
      </c>
      <c r="B147" s="15"/>
      <c r="C147" s="15"/>
      <c r="D147" s="15"/>
      <c r="E147" s="15"/>
      <c r="F147" s="15"/>
      <c r="H147" s="15"/>
      <c r="I147" s="15"/>
      <c r="J147" s="15"/>
      <c r="K147" s="15"/>
      <c r="L147" s="15"/>
    </row>
    <row r="148" spans="1:12" hidden="1" x14ac:dyDescent="0.2">
      <c r="A148" t="str">
        <f>Nutrients!B148</f>
        <v>Choline chloride 60%</v>
      </c>
      <c r="B148" s="15"/>
      <c r="C148" s="15"/>
      <c r="D148" s="15"/>
      <c r="E148" s="15"/>
      <c r="F148" s="15"/>
      <c r="H148" s="15"/>
      <c r="I148" s="15"/>
      <c r="J148" s="15"/>
      <c r="K148" s="15"/>
      <c r="L148" s="15"/>
    </row>
    <row r="149" spans="1:12" hidden="1" x14ac:dyDescent="0.2">
      <c r="A149" t="str">
        <f>Nutrients!B149</f>
        <v>Natuphos 600</v>
      </c>
      <c r="B149" s="15"/>
      <c r="C149" s="15"/>
      <c r="D149" s="15"/>
      <c r="E149" s="15"/>
      <c r="F149" s="15"/>
      <c r="H149" s="15"/>
      <c r="I149" s="15"/>
      <c r="J149" s="15"/>
      <c r="K149" s="15"/>
      <c r="L149" s="15"/>
    </row>
    <row r="150" spans="1:12" hidden="1" x14ac:dyDescent="0.2">
      <c r="A150" t="str">
        <f>Nutrients!B150</f>
        <v>Natuphos 1200</v>
      </c>
      <c r="B150" s="15"/>
      <c r="C150" s="15"/>
      <c r="D150" s="15"/>
      <c r="E150" s="15"/>
      <c r="F150" s="15"/>
      <c r="H150" s="15"/>
      <c r="I150" s="15"/>
      <c r="J150" s="15"/>
      <c r="K150" s="15"/>
      <c r="L150" s="15"/>
    </row>
    <row r="151" spans="1:12" hidden="1" x14ac:dyDescent="0.2">
      <c r="A151" t="str">
        <f>Nutrients!B151</f>
        <v>Optiphos 2000</v>
      </c>
      <c r="B151" s="15"/>
      <c r="C151" s="15"/>
      <c r="D151" s="15"/>
      <c r="E151" s="15"/>
      <c r="F151" s="15"/>
      <c r="H151" s="15"/>
      <c r="I151" s="15"/>
      <c r="J151" s="15"/>
      <c r="K151" s="15"/>
      <c r="L151" s="15"/>
    </row>
    <row r="152" spans="1:12" hidden="1" x14ac:dyDescent="0.2">
      <c r="A152" t="str">
        <f>Nutrients!B152</f>
        <v>Phyzyme 1200</v>
      </c>
      <c r="B152" s="15"/>
      <c r="C152" s="15"/>
      <c r="D152" s="15"/>
      <c r="E152" s="15"/>
      <c r="F152" s="15"/>
      <c r="H152" s="15"/>
      <c r="I152" s="15"/>
      <c r="J152" s="15"/>
      <c r="K152" s="15"/>
      <c r="L152" s="15"/>
    </row>
    <row r="153" spans="1:12" hidden="1" x14ac:dyDescent="0.2">
      <c r="A153" t="str">
        <f>Nutrients!B153</f>
        <v>Phyzyme 5000</v>
      </c>
      <c r="B153" s="15"/>
      <c r="C153" s="15"/>
      <c r="D153" s="15"/>
      <c r="E153" s="15"/>
      <c r="F153" s="15"/>
      <c r="H153" s="15"/>
      <c r="I153" s="15"/>
      <c r="J153" s="15"/>
      <c r="K153" s="15"/>
      <c r="L153" s="15"/>
    </row>
    <row r="154" spans="1:12" hidden="1" x14ac:dyDescent="0.2">
      <c r="A154" t="str">
        <f>Nutrients!B154</f>
        <v>Ronozyme CT (10,000)</v>
      </c>
      <c r="B154" s="15"/>
      <c r="C154" s="15"/>
      <c r="D154" s="15"/>
      <c r="E154" s="15"/>
      <c r="F154" s="15"/>
      <c r="H154" s="15"/>
      <c r="I154" s="15"/>
      <c r="J154" s="15"/>
      <c r="K154" s="15"/>
      <c r="L154" s="15"/>
    </row>
    <row r="155" spans="1:12" hidden="1" x14ac:dyDescent="0.2">
      <c r="A155" t="str">
        <f>Nutrients!B155</f>
        <v>Ronozyme M (50,000)</v>
      </c>
      <c r="B155" s="15"/>
      <c r="C155" s="15"/>
      <c r="D155" s="15"/>
      <c r="E155" s="15"/>
      <c r="F155" s="15"/>
      <c r="H155" s="15"/>
      <c r="I155" s="15"/>
      <c r="J155" s="15"/>
      <c r="K155" s="15"/>
      <c r="L155" s="15"/>
    </row>
    <row r="156" spans="1:12" hidden="1" x14ac:dyDescent="0.2">
      <c r="A156" t="str">
        <f>Nutrients!B156</f>
        <v>Other phytase source</v>
      </c>
      <c r="B156" s="15"/>
      <c r="C156" s="15"/>
      <c r="D156" s="15"/>
      <c r="E156" s="15"/>
      <c r="F156" s="15"/>
      <c r="H156" s="15"/>
      <c r="I156" s="15"/>
      <c r="J156" s="15"/>
      <c r="K156" s="15"/>
      <c r="L156" s="15"/>
    </row>
    <row r="157" spans="1:12" hidden="1" x14ac:dyDescent="0.2">
      <c r="A157" t="str">
        <f>Nutrients!B157</f>
        <v>Zinc oxide</v>
      </c>
      <c r="B157" s="15"/>
      <c r="C157" s="15"/>
      <c r="D157" s="15"/>
      <c r="E157" s="15"/>
      <c r="F157" s="15"/>
      <c r="H157" s="15"/>
      <c r="I157" s="15"/>
      <c r="J157" s="15"/>
      <c r="K157" s="15"/>
      <c r="L157" s="15"/>
    </row>
    <row r="158" spans="1:12" hidden="1" x14ac:dyDescent="0.2">
      <c r="A158" t="str">
        <f>Nutrients!B158</f>
        <v>Copper sulfate</v>
      </c>
      <c r="B158" s="15"/>
      <c r="C158" s="15"/>
      <c r="D158" s="15"/>
      <c r="E158" s="15"/>
      <c r="F158" s="15"/>
      <c r="H158" s="15"/>
      <c r="I158" s="15"/>
      <c r="J158" s="15"/>
      <c r="K158" s="15"/>
      <c r="L158" s="15"/>
    </row>
    <row r="159" spans="1:12" hidden="1" x14ac:dyDescent="0.2">
      <c r="A159" t="str">
        <f>Nutrients!B159</f>
        <v>Potassium chloride</v>
      </c>
      <c r="B159" s="15"/>
      <c r="C159" s="15"/>
      <c r="D159" s="15"/>
      <c r="E159" s="15"/>
      <c r="F159" s="15"/>
      <c r="H159" s="15"/>
      <c r="I159" s="15"/>
      <c r="J159" s="15"/>
      <c r="K159" s="15"/>
      <c r="L159" s="15"/>
    </row>
    <row r="160" spans="1:12" hidden="1" x14ac:dyDescent="0.2">
      <c r="A160" t="str">
        <f>Nutrients!B160</f>
        <v>Calcium chloride</v>
      </c>
      <c r="B160" s="15"/>
      <c r="C160" s="15"/>
      <c r="D160" s="15"/>
      <c r="E160" s="15"/>
      <c r="F160" s="15"/>
      <c r="H160" s="15"/>
      <c r="I160" s="15"/>
      <c r="J160" s="15"/>
      <c r="K160" s="15"/>
      <c r="L160" s="15"/>
    </row>
    <row r="161" spans="1:12" hidden="1" x14ac:dyDescent="0.2">
      <c r="A161" t="str">
        <f>Nutrients!B161</f>
        <v>Acidifier</v>
      </c>
      <c r="B161" s="15"/>
      <c r="C161" s="15"/>
      <c r="D161" s="15"/>
      <c r="E161" s="15"/>
      <c r="F161" s="15"/>
      <c r="H161" s="15"/>
      <c r="I161" s="15"/>
      <c r="J161" s="15"/>
      <c r="K161" s="15"/>
      <c r="L161" s="15"/>
    </row>
    <row r="162" spans="1:12" hidden="1" x14ac:dyDescent="0.2">
      <c r="A162" t="str">
        <f>Nutrients!B162</f>
        <v>Vitamin E, 20,000 IU</v>
      </c>
      <c r="B162" s="15"/>
      <c r="C162" s="15"/>
      <c r="D162" s="15"/>
      <c r="E162" s="15"/>
      <c r="F162" s="15"/>
      <c r="H162" s="15"/>
      <c r="I162" s="15"/>
      <c r="J162" s="15"/>
      <c r="K162" s="15"/>
      <c r="L162" s="15"/>
    </row>
    <row r="163" spans="1:12" hidden="1" x14ac:dyDescent="0.2">
      <c r="A163" t="str">
        <f>Nutrients!B163</f>
        <v>Phase 2 supplement D</v>
      </c>
      <c r="B163" s="15"/>
      <c r="C163" s="15"/>
      <c r="D163" s="15"/>
      <c r="E163" s="15"/>
      <c r="F163" s="15"/>
      <c r="H163" s="15"/>
      <c r="I163" s="15"/>
      <c r="J163" s="15"/>
      <c r="K163" s="15"/>
      <c r="L163" s="15"/>
    </row>
    <row r="164" spans="1:12" hidden="1" x14ac:dyDescent="0.2">
      <c r="A164" t="str">
        <f>Nutrients!B164</f>
        <v>DPS 50</v>
      </c>
      <c r="B164" s="15"/>
      <c r="C164" s="15"/>
      <c r="D164" s="15"/>
      <c r="E164" s="15"/>
      <c r="F164" s="15"/>
      <c r="H164" s="15"/>
      <c r="I164" s="15"/>
      <c r="J164" s="15"/>
      <c r="K164" s="15"/>
      <c r="L164" s="15"/>
    </row>
    <row r="165" spans="1:12" hidden="1" x14ac:dyDescent="0.2">
      <c r="A165" t="str">
        <f>Nutrients!B165</f>
        <v>PEP2+</v>
      </c>
      <c r="B165" s="15"/>
      <c r="C165" s="15"/>
      <c r="D165" s="15"/>
      <c r="E165" s="15"/>
      <c r="F165" s="15"/>
      <c r="H165" s="15"/>
      <c r="I165" s="15"/>
      <c r="J165" s="15"/>
      <c r="K165" s="15"/>
      <c r="L165" s="15"/>
    </row>
    <row r="166" spans="1:12" hidden="1" x14ac:dyDescent="0.2">
      <c r="A166" t="str">
        <f>Nutrients!B166</f>
        <v>PEP NS</v>
      </c>
      <c r="B166" s="15"/>
      <c r="C166" s="15"/>
      <c r="D166" s="15"/>
      <c r="E166" s="15"/>
      <c r="F166" s="15"/>
      <c r="H166" s="15"/>
      <c r="I166" s="15"/>
      <c r="J166" s="15"/>
      <c r="K166" s="15"/>
      <c r="L166" s="15"/>
    </row>
    <row r="167" spans="1:12" hidden="1" x14ac:dyDescent="0.2">
      <c r="A167" t="str">
        <f>Nutrients!B167</f>
        <v>Other ingredient</v>
      </c>
      <c r="B167" s="15"/>
      <c r="C167" s="15"/>
      <c r="D167" s="15"/>
      <c r="E167" s="15"/>
      <c r="F167" s="15"/>
      <c r="H167" s="15"/>
      <c r="I167" s="15"/>
      <c r="J167" s="15"/>
      <c r="K167" s="15"/>
      <c r="L167" s="15"/>
    </row>
    <row r="168" spans="1:12" hidden="1" x14ac:dyDescent="0.2">
      <c r="A168" t="str">
        <f>Nutrients!B168</f>
        <v>Other ingredient</v>
      </c>
      <c r="B168" s="15"/>
      <c r="C168" s="15"/>
      <c r="D168" s="15"/>
      <c r="E168" s="15"/>
      <c r="F168" s="15"/>
      <c r="H168" s="15"/>
      <c r="I168" s="15"/>
      <c r="J168" s="15"/>
      <c r="K168" s="15"/>
      <c r="L168" s="15"/>
    </row>
    <row r="169" spans="1:12" hidden="1" x14ac:dyDescent="0.2">
      <c r="A169" t="str">
        <f>Nutrients!B169</f>
        <v>Corn DDGS, 10.5% Oil</v>
      </c>
      <c r="B169" s="15"/>
      <c r="C169" s="15"/>
      <c r="D169" s="15"/>
      <c r="E169" s="15"/>
      <c r="F169" s="15"/>
      <c r="H169" s="15"/>
      <c r="I169" s="15"/>
      <c r="J169" s="15"/>
      <c r="K169" s="15"/>
      <c r="L169" s="15"/>
    </row>
    <row r="170" spans="1:12" hidden="1" x14ac:dyDescent="0.2">
      <c r="A170" t="str">
        <f>Nutrients!B170</f>
        <v>Corn DDGS, 7.5% Oil</v>
      </c>
      <c r="B170" s="15"/>
      <c r="C170" s="15"/>
      <c r="D170" s="15"/>
      <c r="E170" s="15"/>
      <c r="F170" s="15"/>
      <c r="H170" s="15"/>
      <c r="I170" s="15"/>
      <c r="J170" s="15"/>
      <c r="K170" s="15"/>
      <c r="L170" s="15"/>
    </row>
    <row r="171" spans="1:12" hidden="1" x14ac:dyDescent="0.2">
      <c r="A171" t="str">
        <f>Nutrients!B171</f>
        <v>Corn DDGS, 4.5% Oil</v>
      </c>
      <c r="B171" s="15"/>
      <c r="C171" s="15"/>
      <c r="D171" s="15"/>
      <c r="E171" s="15"/>
      <c r="F171" s="15"/>
      <c r="H171" s="15"/>
      <c r="I171" s="15"/>
      <c r="J171" s="15"/>
      <c r="K171" s="15"/>
      <c r="L171" s="15"/>
    </row>
    <row r="172" spans="1:12" hidden="1" x14ac:dyDescent="0.2">
      <c r="A172" t="str">
        <f>Nutrients!B172</f>
        <v>Corn DDGS with varying energy</v>
      </c>
      <c r="B172" s="15"/>
      <c r="C172" s="15"/>
      <c r="D172" s="15"/>
      <c r="E172" s="15"/>
      <c r="F172" s="15"/>
      <c r="H172" s="15"/>
      <c r="I172" s="15"/>
      <c r="J172" s="15"/>
      <c r="K172" s="15"/>
      <c r="L172" s="15"/>
    </row>
    <row r="173" spans="1:12" hidden="1" x14ac:dyDescent="0.2">
      <c r="A173" t="str">
        <f>Nutrients!B173</f>
        <v>Other ingredient</v>
      </c>
      <c r="B173" s="15"/>
      <c r="C173" s="15"/>
      <c r="D173" s="15"/>
      <c r="E173" s="15"/>
      <c r="F173" s="15"/>
      <c r="H173" s="15"/>
      <c r="I173" s="15"/>
      <c r="J173" s="15"/>
      <c r="K173" s="15"/>
      <c r="L173" s="15"/>
    </row>
    <row r="174" spans="1:12" hidden="1" x14ac:dyDescent="0.2">
      <c r="A174" t="str">
        <f>Nutrients!B174</f>
        <v>Other ingredient</v>
      </c>
      <c r="B174" s="15"/>
      <c r="C174" s="15"/>
      <c r="D174" s="15"/>
      <c r="E174" s="15"/>
      <c r="F174" s="15"/>
      <c r="H174" s="15"/>
      <c r="I174" s="15"/>
      <c r="J174" s="15"/>
      <c r="K174" s="15"/>
      <c r="L174" s="15"/>
    </row>
    <row r="175" spans="1:12" hidden="1" x14ac:dyDescent="0.2">
      <c r="A175" t="str">
        <f>Nutrients!B175</f>
        <v>Other ingredient</v>
      </c>
      <c r="B175" s="15"/>
      <c r="C175" s="15"/>
      <c r="D175" s="15"/>
      <c r="E175" s="15"/>
      <c r="F175" s="15"/>
      <c r="H175" s="15"/>
      <c r="I175" s="15"/>
      <c r="J175" s="15"/>
      <c r="K175" s="15"/>
      <c r="L175" s="15"/>
    </row>
    <row r="176" spans="1:12" hidden="1" x14ac:dyDescent="0.2">
      <c r="A176" t="str">
        <f>Nutrients!B176</f>
        <v>Other ingredient</v>
      </c>
      <c r="B176" s="15"/>
      <c r="C176" s="15"/>
      <c r="D176" s="15"/>
      <c r="E176" s="15"/>
      <c r="F176" s="15"/>
      <c r="H176" s="15"/>
      <c r="I176" s="15"/>
      <c r="J176" s="15"/>
      <c r="K176" s="15"/>
      <c r="L176" s="15"/>
    </row>
    <row r="177" spans="1:12" hidden="1" x14ac:dyDescent="0.2">
      <c r="A177" t="str">
        <f>Nutrients!B177</f>
        <v>Other ingredient</v>
      </c>
      <c r="B177" s="15"/>
      <c r="C177" s="15"/>
      <c r="D177" s="15"/>
      <c r="E177" s="15"/>
      <c r="F177" s="15"/>
      <c r="H177" s="15"/>
      <c r="I177" s="15"/>
      <c r="J177" s="15"/>
      <c r="K177" s="15"/>
      <c r="L177" s="15"/>
    </row>
    <row r="178" spans="1:12" hidden="1" x14ac:dyDescent="0.2">
      <c r="A178" t="str">
        <f>Nutrients!B178</f>
        <v>Other ingredient</v>
      </c>
      <c r="B178" s="15"/>
      <c r="C178" s="15"/>
      <c r="D178" s="15"/>
      <c r="E178" s="15"/>
      <c r="F178" s="15"/>
      <c r="H178" s="15"/>
      <c r="I178" s="15"/>
      <c r="J178" s="15"/>
      <c r="K178" s="15"/>
      <c r="L178" s="15"/>
    </row>
    <row r="179" spans="1:12" hidden="1" x14ac:dyDescent="0.2">
      <c r="A179" t="str">
        <f>Nutrients!B179</f>
        <v>Other ingredient</v>
      </c>
      <c r="B179" s="15"/>
      <c r="C179" s="15"/>
      <c r="D179" s="15"/>
      <c r="E179" s="15"/>
      <c r="F179" s="15"/>
      <c r="H179" s="15"/>
      <c r="I179" s="15"/>
      <c r="J179" s="15"/>
      <c r="K179" s="15"/>
      <c r="L179" s="15"/>
    </row>
    <row r="180" spans="1:12" hidden="1" x14ac:dyDescent="0.2">
      <c r="A180" t="str">
        <f>Nutrients!B180</f>
        <v>Other ingredient</v>
      </c>
      <c r="B180" s="15"/>
      <c r="C180" s="15"/>
      <c r="D180" s="15"/>
      <c r="E180" s="15"/>
      <c r="F180" s="15"/>
      <c r="H180" s="15"/>
      <c r="I180" s="15"/>
      <c r="J180" s="15"/>
      <c r="K180" s="15"/>
      <c r="L180" s="15"/>
    </row>
    <row r="181" spans="1:12" hidden="1" x14ac:dyDescent="0.2">
      <c r="A181" t="str">
        <f>Nutrients!B181</f>
        <v>Other ingredient</v>
      </c>
      <c r="B181" s="15"/>
      <c r="C181" s="15"/>
      <c r="D181" s="15"/>
      <c r="E181" s="15"/>
      <c r="F181" s="15"/>
      <c r="H181" s="15"/>
      <c r="I181" s="15"/>
      <c r="J181" s="15"/>
      <c r="K181" s="15"/>
      <c r="L181" s="15"/>
    </row>
    <row r="182" spans="1:12" hidden="1" x14ac:dyDescent="0.2">
      <c r="A182" t="str">
        <f>Nutrients!B182</f>
        <v>Other ingredient</v>
      </c>
      <c r="B182" s="15"/>
      <c r="C182" s="15"/>
      <c r="D182" s="15"/>
      <c r="E182" s="15"/>
      <c r="F182" s="15"/>
      <c r="H182" s="15"/>
      <c r="I182" s="15"/>
      <c r="J182" s="15"/>
      <c r="K182" s="15"/>
      <c r="L182" s="15"/>
    </row>
    <row r="183" spans="1:12" hidden="1" x14ac:dyDescent="0.2">
      <c r="A183" t="str">
        <f>Nutrients!B183</f>
        <v>Other ingredient</v>
      </c>
      <c r="B183" s="15"/>
      <c r="C183" s="15"/>
      <c r="D183" s="15"/>
      <c r="E183" s="15"/>
      <c r="F183" s="15"/>
      <c r="H183" s="15"/>
      <c r="I183" s="15"/>
      <c r="J183" s="15"/>
      <c r="K183" s="15"/>
      <c r="L183" s="15"/>
    </row>
    <row r="184" spans="1:12" hidden="1" x14ac:dyDescent="0.2">
      <c r="A184" t="str">
        <f>Nutrients!B184</f>
        <v>Other ingredient</v>
      </c>
      <c r="B184" s="15"/>
      <c r="C184" s="15"/>
      <c r="D184" s="15"/>
      <c r="E184" s="15"/>
      <c r="F184" s="15"/>
      <c r="H184" s="15"/>
      <c r="I184" s="15"/>
      <c r="J184" s="15"/>
      <c r="K184" s="15"/>
      <c r="L184" s="15"/>
    </row>
    <row r="185" spans="1:12" hidden="1" x14ac:dyDescent="0.2">
      <c r="A185" t="str">
        <f>Nutrients!B185</f>
        <v>Other ingredient</v>
      </c>
      <c r="B185" s="15"/>
      <c r="C185" s="15"/>
      <c r="D185" s="15"/>
      <c r="E185" s="15"/>
      <c r="F185" s="15"/>
      <c r="H185" s="15"/>
      <c r="I185" s="15"/>
      <c r="J185" s="15"/>
      <c r="K185" s="15"/>
      <c r="L185" s="15"/>
    </row>
    <row r="186" spans="1:12" hidden="1" x14ac:dyDescent="0.2">
      <c r="A186" t="str">
        <f>Nutrients!B186</f>
        <v>Other ingredient</v>
      </c>
      <c r="B186" s="15"/>
      <c r="C186" s="15"/>
      <c r="D186" s="15"/>
      <c r="E186" s="15"/>
      <c r="F186" s="15"/>
      <c r="H186" s="15"/>
      <c r="I186" s="15"/>
      <c r="J186" s="15"/>
      <c r="K186" s="15"/>
      <c r="L186" s="15"/>
    </row>
    <row r="187" spans="1:12" ht="13.5" hidden="1" thickBot="1" x14ac:dyDescent="0.25">
      <c r="A187" t="str">
        <f>Nutrients!B187</f>
        <v>Other ingredient</v>
      </c>
      <c r="B187" s="15"/>
      <c r="C187" s="15"/>
      <c r="D187" s="15"/>
      <c r="E187" s="15"/>
      <c r="F187" s="15"/>
      <c r="H187" s="15"/>
      <c r="I187" s="15"/>
      <c r="J187" s="15"/>
      <c r="K187" s="15"/>
      <c r="L187" s="15"/>
    </row>
    <row r="188" spans="1:12" x14ac:dyDescent="0.2">
      <c r="A188" s="3" t="s">
        <v>17</v>
      </c>
      <c r="B188" s="3">
        <f>SUM(B6:B187)</f>
        <v>2000</v>
      </c>
      <c r="C188" s="3">
        <f t="shared" ref="C188:F188" si="0">SUM(C6:C187)</f>
        <v>2000</v>
      </c>
      <c r="D188" s="3">
        <f t="shared" ref="D188:E188" si="1">SUM(D6:D187)</f>
        <v>2000</v>
      </c>
      <c r="E188" s="3">
        <f t="shared" si="1"/>
        <v>2000</v>
      </c>
      <c r="F188" s="3">
        <f t="shared" si="0"/>
        <v>2000</v>
      </c>
      <c r="H188" s="3">
        <f>SUM(H6:H187)</f>
        <v>2000</v>
      </c>
      <c r="I188" s="3">
        <f t="shared" ref="I188:L188" si="2">SUM(I6:I187)</f>
        <v>2000</v>
      </c>
      <c r="J188" s="3">
        <f t="shared" si="2"/>
        <v>2000</v>
      </c>
      <c r="K188" s="3">
        <f t="shared" si="2"/>
        <v>2000</v>
      </c>
      <c r="L188" s="3">
        <f t="shared" si="2"/>
        <v>2000</v>
      </c>
    </row>
    <row r="189" spans="1:12" x14ac:dyDescent="0.2">
      <c r="A189" s="14"/>
      <c r="B189" s="11"/>
      <c r="C189" s="11"/>
      <c r="D189" s="11"/>
      <c r="E189" s="11"/>
      <c r="F189" s="11"/>
      <c r="H189" s="11"/>
      <c r="I189" s="11"/>
      <c r="J189" s="11"/>
      <c r="K189" s="11"/>
      <c r="L189" s="11"/>
    </row>
    <row r="190" spans="1:12" x14ac:dyDescent="0.2">
      <c r="A190" s="128" t="s">
        <v>425</v>
      </c>
      <c r="B190" s="100"/>
      <c r="C190" s="100"/>
      <c r="D190" s="100"/>
      <c r="E190" s="100"/>
      <c r="F190" s="100"/>
      <c r="H190" s="100">
        <f t="shared" ref="H190:I190" si="3" xml:space="preserve">  -0.000000153*((H4+H5)/2)^3 + 0.000104928*((H4+H5)/2)^2 - 0.030414451*((H4+H5)/2) + 6.043540689</f>
        <v>4.5151589858750008</v>
      </c>
      <c r="I190" s="100">
        <f t="shared" si="3"/>
        <v>3.8983755890000005</v>
      </c>
      <c r="J190" s="100">
        <f t="shared" ref="J190:L190" si="4" xml:space="preserve">  -0.000000153*((J4+J5)/2)^3 + 0.000104928*((J4+J5)/2)^2 - 0.030414451*((J4+J5)/2) + 6.043540689</f>
        <v>3.3492647946250003</v>
      </c>
      <c r="K190" s="100">
        <f t="shared" si="4"/>
        <v>3.0032687989999998</v>
      </c>
      <c r="L190" s="100">
        <f t="shared" si="4"/>
        <v>2.7373571590000001</v>
      </c>
    </row>
    <row r="191" spans="1:12" x14ac:dyDescent="0.2">
      <c r="A191" s="127" t="s">
        <v>139</v>
      </c>
      <c r="B191" s="70"/>
      <c r="C191" s="70"/>
      <c r="D191" s="70"/>
      <c r="E191" s="70"/>
      <c r="F191" s="70"/>
      <c r="H191" s="70">
        <f t="shared" ref="H191" si="5">IF(H190="","",H208*2.2046*H190/10000)</f>
        <v>1.0943482856190718</v>
      </c>
      <c r="I191" s="70">
        <f t="shared" ref="I191" si="6">IF(I190="","",I208*2.2046*I190/10000)</f>
        <v>0.95410372106359775</v>
      </c>
      <c r="J191" s="70">
        <f t="shared" ref="J191" si="7">IF(J190="","",J208*2.2046*J190/10000)</f>
        <v>0.82825984954714915</v>
      </c>
      <c r="K191" s="70">
        <f t="shared" ref="K191" si="8">IF(K190="","",K208*2.2046*K190/10000)</f>
        <v>0.74972224206892302</v>
      </c>
      <c r="L191" s="70">
        <f t="shared" ref="L191" si="9">IF(L190="","",L208*2.2046*L190/10000)</f>
        <v>0.68922524607302482</v>
      </c>
    </row>
    <row r="192" spans="1:12" x14ac:dyDescent="0.2">
      <c r="A192" s="127"/>
      <c r="B192" s="70"/>
      <c r="C192" s="70"/>
      <c r="D192" s="70"/>
      <c r="E192" s="70"/>
      <c r="F192" s="70"/>
      <c r="H192" s="70"/>
      <c r="I192" s="70"/>
      <c r="J192" s="70"/>
      <c r="K192" s="70"/>
      <c r="L192" s="70"/>
    </row>
    <row r="193" spans="1:13" x14ac:dyDescent="0.2">
      <c r="A193" s="127"/>
      <c r="B193" s="70"/>
      <c r="C193" s="70"/>
      <c r="D193" s="70"/>
      <c r="E193" s="70"/>
      <c r="F193" s="70"/>
      <c r="H193" s="70"/>
      <c r="I193" s="70"/>
      <c r="J193" s="70"/>
      <c r="K193" s="70"/>
      <c r="L193" s="70"/>
    </row>
    <row r="194" spans="1:13" x14ac:dyDescent="0.2">
      <c r="A194" s="131" t="s">
        <v>194</v>
      </c>
      <c r="B194" s="70"/>
      <c r="C194" s="70"/>
      <c r="D194" s="70"/>
      <c r="E194" s="70"/>
      <c r="F194" s="70"/>
      <c r="H194" s="70"/>
      <c r="I194" s="70"/>
      <c r="J194" s="70"/>
      <c r="K194" s="70"/>
      <c r="L194" s="70"/>
    </row>
    <row r="195" spans="1:13" x14ac:dyDescent="0.2">
      <c r="A195" s="194" t="s">
        <v>195</v>
      </c>
      <c r="B195" s="71">
        <v>0.56000000000000005</v>
      </c>
      <c r="C195" s="71">
        <v>0.56000000000000005</v>
      </c>
      <c r="D195" s="71">
        <v>0.56000000000000005</v>
      </c>
      <c r="E195" s="71">
        <v>0.97</v>
      </c>
      <c r="F195" s="71">
        <v>0.97</v>
      </c>
      <c r="G195" s="15"/>
      <c r="H195" s="71">
        <v>1.03</v>
      </c>
      <c r="I195" s="71">
        <v>0.94774815499510767</v>
      </c>
      <c r="J195" s="71">
        <v>0.85226422398155588</v>
      </c>
      <c r="K195" s="71">
        <v>0.76</v>
      </c>
      <c r="L195" s="71">
        <v>0.67</v>
      </c>
      <c r="M195" s="15"/>
    </row>
    <row r="196" spans="1:13" x14ac:dyDescent="0.2">
      <c r="A196" s="126" t="s">
        <v>196</v>
      </c>
      <c r="B196" s="183">
        <f>(SUMPRODUCT(B$8:B$187,Nutrients!$CM$8:$CM$187)+(IF($A$6=Nutrients!$B$8,Nutrients!$CM$8,Nutrients!$CM$9)*B$6)+(((IF($A$7=Nutrients!$B$79,Nutrients!$CM$79,(IF($A$7=Nutrients!$B$77,Nutrients!$CM$77,Nutrients!$CM$78)))))*B$7))/2000/B$195*100</f>
        <v>86.047362676282219</v>
      </c>
      <c r="C196" s="183">
        <f>(SUMPRODUCT(C$8:C$187,Nutrients!$CM$8:$CM$187)+(IF($A$6=Nutrients!$B$8,Nutrients!$CM$8,Nutrients!$CM$9)*C$6)+(((IF($A$7=Nutrients!$B$79,Nutrients!$CM$79,(IF($A$7=Nutrients!$B$77,Nutrients!$CM$77,Nutrients!$CM$78)))))*C$7))/2000/C$195*100</f>
        <v>83.294930593789744</v>
      </c>
      <c r="D196" s="183">
        <f>(SUMPRODUCT(D$8:D$187,Nutrients!$CM$8:$CM$187)+(IF($A$6=Nutrients!$B$8,Nutrients!$CM$8,Nutrients!$CM$9)*D$6)+(((IF($A$7=Nutrients!$B$79,Nutrients!$CM$79,(IF($A$7=Nutrients!$B$77,Nutrients!$CM$77,Nutrients!$CM$78)))))*D$7))/2000/D$195*100</f>
        <v>87.782473756692596</v>
      </c>
      <c r="E196" s="183">
        <f>(SUMPRODUCT(E$8:E$187,Nutrients!$CM$8:$CM$187)+(IF($A$6=Nutrients!$B$8,Nutrients!$CM$8,Nutrients!$CM$9)*E$6)+(((IF($A$7=Nutrients!$B$79,Nutrients!$CM$79,(IF($A$7=Nutrients!$B$77,Nutrients!$CM$77,Nutrients!$CM$78)))))*E$7))/2000/E$195*100</f>
        <v>74.422921043992289</v>
      </c>
      <c r="F196" s="183">
        <f>(SUMPRODUCT(F$8:F$187,Nutrients!$CM$8:$CM$187)+(IF($A$6=Nutrients!$B$8,Nutrients!$CM$8,Nutrients!$CM$9)*F$6)+(((IF($A$7=Nutrients!$B$79,Nutrients!$CM$79,(IF($A$7=Nutrients!$B$77,Nutrients!$CM$77,Nutrients!$CM$78)))))*F$7))/2000/F$195*100</f>
        <v>77.018981500203282</v>
      </c>
      <c r="G196" s="183"/>
      <c r="H196" s="183">
        <f>(SUMPRODUCT(H$8:H$187,Nutrients!$CM$8:$CM$187)+(IF($A$6=Nutrients!$B$8,Nutrients!$CM$8,Nutrients!$CM$9)*H$6)+(((IF($A$7=Nutrients!$B$79,Nutrients!$CM$79,(IF($A$7=Nutrients!$B$77,Nutrients!$CM$77,Nutrients!$CM$78)))))*H$7))/2000/H$195*100</f>
        <v>70.26996470306581</v>
      </c>
      <c r="I196" s="183">
        <f>(SUMPRODUCT(I$8:I$187,Nutrients!$CM$8:$CM$187)+(IF($A$6=Nutrients!$B$8,Nutrients!$CM$8,Nutrients!$CM$9)*I$6)+(((IF($A$7=Nutrients!$B$79,Nutrients!$CM$79,(IF($A$7=Nutrients!$B$77,Nutrients!$CM$77,Nutrients!$CM$78)))))*I$7))/2000/I$195*100</f>
        <v>70.449948966305016</v>
      </c>
      <c r="J196" s="183">
        <f>(SUMPRODUCT(J$8:J$187,Nutrients!$CM$8:$CM$187)+(IF($A$6=Nutrients!$B$8,Nutrients!$CM$8,Nutrients!$CM$9)*J$6)+(((IF($A$7=Nutrients!$B$79,Nutrients!$CM$79,(IF($A$7=Nutrients!$B$77,Nutrients!$CM$77,Nutrients!$CM$78)))))*J$7))/2000/J$195*100</f>
        <v>70.693494199986532</v>
      </c>
      <c r="K196" s="183">
        <f>(SUMPRODUCT(K$8:K$187,Nutrients!$CM$8:$CM$187)+(IF($A$6=Nutrients!$B$8,Nutrients!$CM$8,Nutrients!$CM$9)*K$6)+(((IF($A$7=Nutrients!$B$79,Nutrients!$CM$79,(IF($A$7=Nutrients!$B$77,Nutrients!$CM$77,Nutrients!$CM$78)))))*K$7))/2000/K$195*100</f>
        <v>70.980638256200251</v>
      </c>
      <c r="L196" s="183">
        <f>(SUMPRODUCT(L$8:L$187,Nutrients!$CM$8:$CM$187)+(IF($A$6=Nutrients!$B$8,Nutrients!$CM$8,Nutrients!$CM$9)*L$6)+(((IF($A$7=Nutrients!$B$79,Nutrients!$CM$79,(IF($A$7=Nutrients!$B$77,Nutrients!$CM$77,Nutrients!$CM$78)))))*L$7))/2000/L$195*100</f>
        <v>71.329427774575336</v>
      </c>
      <c r="M196" s="183"/>
    </row>
    <row r="197" spans="1:13" x14ac:dyDescent="0.2">
      <c r="A197" s="126" t="s">
        <v>197</v>
      </c>
      <c r="B197" s="183">
        <f>(SUMPRODUCT(B$8:B$187,Nutrients!$CN$8:$CN$187)+(IF($A$6=Nutrients!$B$8,Nutrients!$CN$8,Nutrients!$CN$9)*B$6)+(((IF($A$7=Nutrients!$B$79,Nutrients!$CN$79,(IF($A$7=Nutrients!$B$77,Nutrients!$CN$77,Nutrients!$CN$78)))))*B$7))/2000/B$195*100</f>
        <v>208.64415974757659</v>
      </c>
      <c r="C197" s="183">
        <f>(SUMPRODUCT(C$8:C$187,Nutrients!$CN$8:$CN$187)+(IF($A$6=Nutrients!$B$8,Nutrients!$CN$8,Nutrients!$CN$9)*C$6)+(((IF($A$7=Nutrients!$B$79,Nutrients!$CN$79,(IF($A$7=Nutrients!$B$77,Nutrients!$CN$77,Nutrients!$CN$78)))))*C$7))/2000/C$195*100</f>
        <v>243.58699006170608</v>
      </c>
      <c r="D197" s="183">
        <f>(SUMPRODUCT(D$8:D$187,Nutrients!$CN$8:$CN$187)+(IF($A$6=Nutrients!$B$8,Nutrients!$CN$8,Nutrients!$CN$9)*D$6)+(((IF($A$7=Nutrients!$B$79,Nutrients!$CN$79,(IF($A$7=Nutrients!$B$77,Nutrients!$CN$77,Nutrients!$CN$78)))))*D$7))/2000/D$195*100</f>
        <v>288.80363988265344</v>
      </c>
      <c r="E197" s="183">
        <f>(SUMPRODUCT(E$8:E$187,Nutrients!$CN$8:$CN$187)+(IF($A$6=Nutrients!$B$8,Nutrients!$CN$8,Nutrients!$CN$9)*E$6)+(((IF($A$7=Nutrients!$B$79,Nutrients!$CN$79,(IF($A$7=Nutrients!$B$77,Nutrients!$CN$77,Nutrients!$CN$78)))))*E$7))/2000/E$195*100</f>
        <v>155.21833554525034</v>
      </c>
      <c r="F197" s="183">
        <f>(SUMPRODUCT(F$8:F$187,Nutrients!$CN$8:$CN$187)+(IF($A$6=Nutrients!$B$8,Nutrients!$CN$8,Nutrients!$CN$9)*F$6)+(((IF($A$7=Nutrients!$B$79,Nutrients!$CN$79,(IF($A$7=Nutrients!$B$77,Nutrients!$CN$77,Nutrients!$CN$78)))))*F$7))/2000/F$195*100</f>
        <v>181.35669406772453</v>
      </c>
      <c r="G197" s="183"/>
      <c r="H197" s="183">
        <f>(SUMPRODUCT(H$8:H$187,Nutrients!$CN$8:$CN$187)+(IF($A$6=Nutrients!$B$8,Nutrients!$CN$8,Nutrients!$CN$9)*H$6)+(((IF($A$7=Nutrients!$B$79,Nutrients!$CN$79,(IF($A$7=Nutrients!$B$77,Nutrients!$CN$77,Nutrients!$CN$78)))))*H$7))/2000/H$195*100</f>
        <v>147.04252679277113</v>
      </c>
      <c r="I197" s="183">
        <f>(SUMPRODUCT(I$8:I$187,Nutrients!$CN$8:$CN$187)+(IF($A$6=Nutrients!$B$8,Nutrients!$CN$8,Nutrients!$CN$9)*I$6)+(((IF($A$7=Nutrients!$B$79,Nutrients!$CN$79,(IF($A$7=Nutrients!$B$77,Nutrients!$CN$77,Nutrients!$CN$78)))))*I$7))/2000/I$195*100</f>
        <v>151.58005315404526</v>
      </c>
      <c r="J197" s="183">
        <f>(SUMPRODUCT(J$8:J$187,Nutrients!$CN$8:$CN$187)+(IF($A$6=Nutrients!$B$8,Nutrients!$CN$8,Nutrients!$CN$9)*J$6)+(((IF($A$7=Nutrients!$B$79,Nutrients!$CN$79,(IF($A$7=Nutrients!$B$77,Nutrients!$CN$77,Nutrients!$CN$78)))))*J$7))/2000/J$195*100</f>
        <v>157.88884960485044</v>
      </c>
      <c r="K197" s="183">
        <f>(SUMPRODUCT(K$8:K$187,Nutrients!$CN$8:$CN$187)+(IF($A$6=Nutrients!$B$8,Nutrients!$CN$8,Nutrients!$CN$9)*K$6)+(((IF($A$7=Nutrients!$B$79,Nutrients!$CN$79,(IF($A$7=Nutrients!$B$77,Nutrients!$CN$77,Nutrients!$CN$78)))))*K$7))/2000/K$195*100</f>
        <v>165.45051771217871</v>
      </c>
      <c r="L197" s="183">
        <f>(SUMPRODUCT(L$8:L$187,Nutrients!$CN$8:$CN$187)+(IF($A$6=Nutrients!$B$8,Nutrients!$CN$8,Nutrients!$CN$9)*L$6)+(((IF($A$7=Nutrients!$B$79,Nutrients!$CN$79,(IF($A$7=Nutrients!$B$77,Nutrients!$CN$77,Nutrients!$CN$78)))))*L$7))/2000/L$195*100</f>
        <v>174.78530748559805</v>
      </c>
      <c r="M197" s="183"/>
    </row>
    <row r="198" spans="1:13" x14ac:dyDescent="0.2">
      <c r="A198" s="125" t="s">
        <v>198</v>
      </c>
      <c r="B198" s="183">
        <f>(SUMPRODUCT(B$8:B$187,Nutrients!$CP$8:$CP$187)+(IF($A$6=Nutrients!$B$8,Nutrients!$CP$8,Nutrients!$CP$9)*B$6)+(((IF($A$7=Nutrients!$B$79,Nutrients!$CP$79,(IF($A$7=Nutrients!$B$77,Nutrients!$CP$77,Nutrients!$CP$78)))))*B$7))/2000/B$195*100</f>
        <v>37.995889731012838</v>
      </c>
      <c r="C198" s="183">
        <f>(SUMPRODUCT(C$8:C$187,Nutrients!$CP$8:$CP$187)+(IF($A$6=Nutrients!$B$8,Nutrients!$CP$8,Nutrients!$CP$9)*C$6)+(((IF($A$7=Nutrients!$B$79,Nutrients!$CP$79,(IF($A$7=Nutrients!$B$77,Nutrients!$CP$77,Nutrients!$CP$78)))))*C$7))/2000/C$195*100</f>
        <v>43.162114112494024</v>
      </c>
      <c r="D198" s="183">
        <f>(SUMPRODUCT(D$8:D$187,Nutrients!$CP$8:$CP$187)+(IF($A$6=Nutrients!$B$8,Nutrients!$CP$8,Nutrients!$CP$9)*D$6)+(((IF($A$7=Nutrients!$B$79,Nutrients!$CP$79,(IF($A$7=Nutrients!$B$77,Nutrients!$CP$77,Nutrients!$CP$78)))))*D$7))/2000/D$195*100</f>
        <v>50.269810436083461</v>
      </c>
      <c r="E198" s="183">
        <f>(SUMPRODUCT(E$8:E$187,Nutrients!$CP$8:$CP$187)+(IF($A$6=Nutrients!$B$8,Nutrients!$CP$8,Nutrients!$CP$9)*E$6)+(((IF($A$7=Nutrients!$B$79,Nutrients!$CP$79,(IF($A$7=Nutrients!$B$77,Nutrients!$CP$77,Nutrients!$CP$78)))))*E$7))/2000/E$195*100</f>
        <v>28.511036489474819</v>
      </c>
      <c r="F198" s="183">
        <f>(SUMPRODUCT(F$8:F$187,Nutrients!$CP$8:$CP$187)+(IF($A$6=Nutrients!$B$8,Nutrients!$CP$8,Nutrients!$CP$9)*F$6)+(((IF($A$7=Nutrients!$B$79,Nutrients!$CP$79,(IF($A$7=Nutrients!$B$77,Nutrients!$CP$77,Nutrients!$CP$78)))))*F$7))/2000/F$195*100</f>
        <v>32.620418899978866</v>
      </c>
      <c r="G198" s="183"/>
      <c r="H198" s="183">
        <f>(SUMPRODUCT(H$8:H$187,Nutrients!$CP$8:$CP$187)+(IF($A$6=Nutrients!$B$8,Nutrients!$CP$8,Nutrients!$CP$9)*H$6)+(((IF($A$7=Nutrients!$B$79,Nutrients!$CP$79,(IF($A$7=Nutrients!$B$77,Nutrients!$CP$77,Nutrients!$CP$78)))))*H$7))/2000/H$195*100</f>
        <v>27.003806860566616</v>
      </c>
      <c r="I198" s="183">
        <f>(SUMPRODUCT(I$8:I$187,Nutrients!$CP$8:$CP$187)+(IF($A$6=Nutrients!$B$8,Nutrients!$CP$8,Nutrients!$CP$9)*I$6)+(((IF($A$7=Nutrients!$B$79,Nutrients!$CP$79,(IF($A$7=Nutrients!$B$77,Nutrients!$CP$77,Nutrients!$CP$78)))))*I$7))/2000/I$195*100</f>
        <v>27.79040939736041</v>
      </c>
      <c r="J198" s="183">
        <f>(SUMPRODUCT(J$8:J$187,Nutrients!$CP$8:$CP$187)+(IF($A$6=Nutrients!$B$8,Nutrients!$CP$8,Nutrients!$CP$9)*J$6)+(((IF($A$7=Nutrients!$B$79,Nutrients!$CP$79,(IF($A$7=Nutrients!$B$77,Nutrients!$CP$77,Nutrients!$CP$78)))))*J$7))/2000/J$195*100</f>
        <v>28.883913034645836</v>
      </c>
      <c r="K198" s="183">
        <f>(SUMPRODUCT(K$8:K$187,Nutrients!$CP$8:$CP$187)+(IF($A$6=Nutrients!$B$8,Nutrients!$CP$8,Nutrients!$CP$9)*K$6)+(((IF($A$7=Nutrients!$B$79,Nutrients!$CP$79,(IF($A$7=Nutrients!$B$77,Nutrients!$CP$77,Nutrients!$CP$78)))))*K$7))/2000/K$195*100</f>
        <v>30.194464953823285</v>
      </c>
      <c r="L198" s="183">
        <f>(SUMPRODUCT(L$8:L$187,Nutrients!$CP$8:$CP$187)+(IF($A$6=Nutrients!$B$8,Nutrients!$CP$8,Nutrients!$CP$9)*L$6)+(((IF($A$7=Nutrients!$B$79,Nutrients!$CP$79,(IF($A$7=Nutrients!$B$77,Nutrients!$CP$77,Nutrients!$CP$78)))))*L$7))/2000/L$195*100</f>
        <v>31.812192244460725</v>
      </c>
      <c r="M198" s="183"/>
    </row>
    <row r="199" spans="1:13" x14ac:dyDescent="0.2">
      <c r="A199" s="125" t="s">
        <v>206</v>
      </c>
      <c r="B199" s="183">
        <f>(SUMPRODUCT(B$8:B$187,Nutrients!$CQ$8:$CQ$187)+(IF($A$6=Nutrients!$B$8,Nutrients!$CQ$8,Nutrients!$CQ$9)*B$6)+(((IF($A$7=Nutrients!$B$79,Nutrients!$CQ$79,(IF($A$7=Nutrients!$B$77,Nutrients!$CQ$77,Nutrients!$CQ$78)))))*B$7))/2000/B$195*100</f>
        <v>76.197448100992645</v>
      </c>
      <c r="C199" s="183">
        <f>(SUMPRODUCT(C$8:C$187,Nutrients!$CQ$8:$CQ$187)+(IF($A$6=Nutrients!$B$8,Nutrients!$CQ$8,Nutrients!$CQ$9)*C$6)+(((IF($A$7=Nutrients!$B$79,Nutrients!$CQ$79,(IF($A$7=Nutrients!$B$77,Nutrients!$CQ$77,Nutrients!$CQ$78)))))*C$7))/2000/C$195*100</f>
        <v>81.335363508847649</v>
      </c>
      <c r="D199" s="183">
        <f>(SUMPRODUCT(D$8:D$187,Nutrients!$CQ$8:$CQ$187)+(IF($A$6=Nutrients!$B$8,Nutrients!$CQ$8,Nutrients!$CQ$9)*D$6)+(((IF($A$7=Nutrients!$B$79,Nutrients!$CQ$79,(IF($A$7=Nutrients!$B$77,Nutrients!$CQ$77,Nutrients!$CQ$78)))))*D$7))/2000/D$195*100</f>
        <v>90.319893882175208</v>
      </c>
      <c r="E199" s="183">
        <f>(SUMPRODUCT(E$8:E$187,Nutrients!$CQ$8:$CQ$187)+(IF($A$6=Nutrients!$B$8,Nutrients!$CQ$8,Nutrients!$CQ$9)*E$6)+(((IF($A$7=Nutrients!$B$79,Nutrients!$CQ$79,(IF($A$7=Nutrients!$B$77,Nutrients!$CQ$77,Nutrients!$CQ$78)))))*E$7))/2000/E$195*100</f>
        <v>57.0140471236802</v>
      </c>
      <c r="F199" s="183">
        <f>(SUMPRODUCT(F$8:F$187,Nutrients!$CQ$8:$CQ$187)+(IF($A$6=Nutrients!$B$8,Nutrients!$CQ$8,Nutrients!$CQ$9)*F$6)+(((IF($A$7=Nutrients!$B$79,Nutrients!$CQ$79,(IF($A$7=Nutrients!$B$77,Nutrients!$CQ$77,Nutrients!$CQ$78)))))*F$7))/2000/F$195*100</f>
        <v>62.213100196218882</v>
      </c>
      <c r="G199" s="183"/>
      <c r="H199" s="183">
        <f>(SUMPRODUCT(H$8:H$187,Nutrients!$CQ$8:$CQ$187)+(IF($A$6=Nutrients!$B$8,Nutrients!$CQ$8,Nutrients!$CQ$9)*H$6)+(((IF($A$7=Nutrients!$B$79,Nutrients!$CQ$79,(IF($A$7=Nutrients!$B$77,Nutrients!$CQ$77,Nutrients!$CQ$78)))))*H$7))/2000/H$195*100</f>
        <v>54.003613351714442</v>
      </c>
      <c r="I199" s="183">
        <f>(SUMPRODUCT(I$8:I$187,Nutrients!$CQ$8:$CQ$187)+(IF($A$6=Nutrients!$B$8,Nutrients!$CQ$8,Nutrients!$CQ$9)*I$6)+(((IF($A$7=Nutrients!$B$79,Nutrients!$CQ$79,(IF($A$7=Nutrients!$B$77,Nutrients!$CQ$77,Nutrients!$CQ$78)))))*I$7))/2000/I$195*100</f>
        <v>55.607456884217619</v>
      </c>
      <c r="J199" s="183">
        <f>(SUMPRODUCT(J$8:J$187,Nutrients!$CQ$8:$CQ$187)+(IF($A$6=Nutrients!$B$8,Nutrients!$CQ$8,Nutrients!$CQ$9)*J$6)+(((IF($A$7=Nutrients!$B$79,Nutrients!$CQ$79,(IF($A$7=Nutrients!$B$77,Nutrients!$CQ$77,Nutrients!$CQ$78)))))*J$7))/2000/J$195*100</f>
        <v>57.837166271354747</v>
      </c>
      <c r="K199" s="183">
        <f>(SUMPRODUCT(K$8:K$187,Nutrients!$CQ$8:$CQ$187)+(IF($A$6=Nutrients!$B$8,Nutrients!$CQ$8,Nutrients!$CQ$9)*K$6)+(((IF($A$7=Nutrients!$B$79,Nutrients!$CQ$79,(IF($A$7=Nutrients!$B$77,Nutrients!$CQ$77,Nutrients!$CQ$78)))))*K$7))/2000/K$195*100</f>
        <v>60.509526236285581</v>
      </c>
      <c r="L199" s="183">
        <f>(SUMPRODUCT(L$8:L$187,Nutrients!$CQ$8:$CQ$187)+(IF($A$6=Nutrients!$B$8,Nutrients!$CQ$8,Nutrients!$CQ$9)*L$6)+(((IF($A$7=Nutrients!$B$79,Nutrients!$CQ$79,(IF($A$7=Nutrients!$B$77,Nutrients!$CQ$77,Nutrients!$CQ$78)))))*L$7))/2000/L$195*100</f>
        <v>63.808343869774994</v>
      </c>
      <c r="M199" s="183"/>
    </row>
    <row r="200" spans="1:13" x14ac:dyDescent="0.2">
      <c r="A200" s="125" t="s">
        <v>200</v>
      </c>
      <c r="B200" s="183">
        <f>(SUMPRODUCT(B$8:B$187,Nutrients!$CT$8:$CT$187)+(IF($A$6=Nutrients!$B$8,Nutrients!$CT$8,Nutrients!$CT$9)*B$6)+(((IF($A$7=Nutrients!$B$79,Nutrients!$CT$79,(IF($A$7=Nutrients!$B$77,Nutrients!$CT$77,Nutrients!$CT$78)))))*B$7))/2000/B$195*100</f>
        <v>75.015326536236259</v>
      </c>
      <c r="C200" s="183">
        <f>(SUMPRODUCT(C$8:C$187,Nutrients!$CT$8:$CT$187)+(IF($A$6=Nutrients!$B$8,Nutrients!$CT$8,Nutrients!$CT$9)*C$6)+(((IF($A$7=Nutrients!$B$79,Nutrients!$CT$79,(IF($A$7=Nutrients!$B$77,Nutrients!$CT$77,Nutrients!$CT$78)))))*C$7))/2000/C$195*100</f>
        <v>73.406122241306917</v>
      </c>
      <c r="D200" s="183">
        <f>(SUMPRODUCT(D$8:D$187,Nutrients!$CT$8:$CT$187)+(IF($A$6=Nutrients!$B$8,Nutrients!$CT$8,Nutrients!$CT$9)*D$6)+(((IF($A$7=Nutrients!$B$79,Nutrients!$CT$79,(IF($A$7=Nutrients!$B$77,Nutrients!$CT$77,Nutrients!$CT$78)))))*D$7))/2000/D$195*100</f>
        <v>77.705034259847892</v>
      </c>
      <c r="E200" s="183">
        <f>(SUMPRODUCT(E$8:E$187,Nutrients!$CT$8:$CT$187)+(IF($A$6=Nutrients!$B$8,Nutrients!$CT$8,Nutrients!$CT$9)*E$6)+(((IF($A$7=Nutrients!$B$79,Nutrients!$CT$79,(IF($A$7=Nutrients!$B$77,Nutrients!$CT$77,Nutrients!$CT$78)))))*E$7))/2000/E$195*100</f>
        <v>63.482144893468572</v>
      </c>
      <c r="F200" s="183">
        <f>(SUMPRODUCT(F$8:F$187,Nutrients!$CT$8:$CT$187)+(IF($A$6=Nutrients!$B$8,Nutrients!$CT$8,Nutrients!$CT$9)*F$6)+(((IF($A$7=Nutrients!$B$79,Nutrients!$CT$79,(IF($A$7=Nutrients!$B$77,Nutrients!$CT$77,Nutrients!$CT$78)))))*F$7))/2000/F$195*100</f>
        <v>65.969788590346965</v>
      </c>
      <c r="G200" s="183"/>
      <c r="H200" s="183">
        <f>(SUMPRODUCT(H$8:H$187,Nutrients!$CT$8:$CT$187)+(IF($A$6=Nutrients!$B$8,Nutrients!$CT$8,Nutrients!$CT$9)*H$6)+(((IF($A$7=Nutrients!$B$79,Nutrients!$CT$79,(IF($A$7=Nutrients!$B$77,Nutrients!$CT$77,Nutrients!$CT$78)))))*H$7))/2000/H$195*100</f>
        <v>59.966631015640061</v>
      </c>
      <c r="I200" s="183">
        <f>(SUMPRODUCT(I$8:I$187,Nutrients!$CT$8:$CT$187)+(IF($A$6=Nutrients!$B$8,Nutrients!$CT$8,Nutrients!$CT$9)*I$6)+(((IF($A$7=Nutrients!$B$79,Nutrients!$CT$79,(IF($A$7=Nutrients!$B$77,Nutrients!$CT$77,Nutrients!$CT$78)))))*I$7))/2000/I$195*100</f>
        <v>60.350877031087535</v>
      </c>
      <c r="J200" s="183">
        <f>(SUMPRODUCT(J$8:J$187,Nutrients!$CT$8:$CT$187)+(IF($A$6=Nutrients!$B$8,Nutrients!$CT$8,Nutrients!$CT$9)*J$6)+(((IF($A$7=Nutrients!$B$79,Nutrients!$CT$79,(IF($A$7=Nutrients!$B$77,Nutrients!$CT$77,Nutrients!$CT$78)))))*J$7))/2000/J$195*100</f>
        <v>60.880178659349603</v>
      </c>
      <c r="K200" s="183">
        <f>(SUMPRODUCT(K$8:K$187,Nutrients!$CT$8:$CT$187)+(IF($A$6=Nutrients!$B$8,Nutrients!$CT$8,Nutrients!$CT$9)*K$6)+(((IF($A$7=Nutrients!$B$79,Nutrients!$CT$79,(IF($A$7=Nutrients!$B$77,Nutrients!$CT$77,Nutrients!$CT$78)))))*K$7))/2000/K$195*100</f>
        <v>61.511079771415567</v>
      </c>
      <c r="L200" s="183">
        <f>(SUMPRODUCT(L$8:L$187,Nutrients!$CT$8:$CT$187)+(IF($A$6=Nutrients!$B$8,Nutrients!$CT$8,Nutrients!$CT$9)*L$6)+(((IF($A$7=Nutrients!$B$79,Nutrients!$CT$79,(IF($A$7=Nutrients!$B$77,Nutrients!$CT$77,Nutrients!$CT$78)))))*L$7))/2000/L$195*100</f>
        <v>62.285726679332996</v>
      </c>
      <c r="M200" s="183"/>
    </row>
    <row r="201" spans="1:13" x14ac:dyDescent="0.2">
      <c r="A201" s="125" t="s">
        <v>199</v>
      </c>
      <c r="B201" s="183">
        <f>(SUMPRODUCT(B$8:B$187,Nutrients!$CU$8:$CU$187)+(IF($A$6=Nutrients!$B$8,Nutrients!$CU$8,Nutrients!$CU$9)*B$6)+(((IF($A$7=Nutrients!$B$79,Nutrients!$CU$79,(IF($A$7=Nutrients!$B$77,Nutrients!$CU$77,Nutrients!$CU$78)))))*B$7))/2000/B$195*100</f>
        <v>23.633697603786338</v>
      </c>
      <c r="C201" s="183">
        <f>(SUMPRODUCT(C$8:C$187,Nutrients!$CU$8:$CU$187)+(IF($A$6=Nutrients!$B$8,Nutrients!$CU$8,Nutrients!$CU$9)*C$6)+(((IF($A$7=Nutrients!$B$79,Nutrients!$CU$79,(IF($A$7=Nutrients!$B$77,Nutrients!$CU$77,Nutrients!$CU$78)))))*C$7))/2000/C$195*100</f>
        <v>19.296055149074416</v>
      </c>
      <c r="D201" s="183">
        <f>(SUMPRODUCT(D$8:D$187,Nutrients!$CU$8:$CU$187)+(IF($A$6=Nutrients!$B$8,Nutrients!$CU$8,Nutrients!$CU$9)*D$6)+(((IF($A$7=Nutrients!$B$79,Nutrients!$CU$79,(IF($A$7=Nutrients!$B$77,Nutrients!$CU$77,Nutrients!$CU$78)))))*D$7))/2000/D$195*100</f>
        <v>17.340762544617348</v>
      </c>
      <c r="E201" s="183">
        <f>(SUMPRODUCT(E$8:E$187,Nutrients!$CU$8:$CU$187)+(IF($A$6=Nutrients!$B$8,Nutrients!$CU$8,Nutrients!$CU$9)*E$6)+(((IF($A$7=Nutrients!$B$79,Nutrients!$CU$79,(IF($A$7=Nutrients!$B$77,Nutrients!$CU$77,Nutrients!$CU$78)))))*E$7))/2000/E$195*100</f>
        <v>21.806045791563523</v>
      </c>
      <c r="F201" s="183">
        <f>(SUMPRODUCT(F$8:F$187,Nutrients!$CU$8:$CU$187)+(IF($A$6=Nutrients!$B$8,Nutrients!$CU$8,Nutrients!$CU$9)*F$6)+(((IF($A$7=Nutrients!$B$79,Nutrients!$CU$79,(IF($A$7=Nutrients!$B$77,Nutrients!$CU$77,Nutrients!$CU$78)))))*F$7))/2000/F$195*100</f>
        <v>20.677539898262481</v>
      </c>
      <c r="G201" s="183"/>
      <c r="H201" s="183">
        <f>(SUMPRODUCT(H$8:H$187,Nutrients!$CU$8:$CU$187)+(IF($A$6=Nutrients!$B$8,Nutrients!$CU$8,Nutrients!$CU$9)*H$6)+(((IF($A$7=Nutrients!$B$79,Nutrients!$CU$79,(IF($A$7=Nutrients!$B$77,Nutrients!$CU$77,Nutrients!$CU$78)))))*H$7))/2000/H$195*100</f>
        <v>20.562952389370576</v>
      </c>
      <c r="I201" s="183">
        <f>(SUMPRODUCT(I$8:I$187,Nutrients!$CU$8:$CU$187)+(IF($A$6=Nutrients!$B$8,Nutrients!$CU$8,Nutrients!$CU$9)*I$6)+(((IF($A$7=Nutrients!$B$79,Nutrients!$CU$79,(IF($A$7=Nutrients!$B$77,Nutrients!$CU$77,Nutrients!$CU$78)))))*I$7))/2000/I$195*100</f>
        <v>20.390572202506938</v>
      </c>
      <c r="J201" s="183">
        <f>(SUMPRODUCT(J$8:J$187,Nutrients!$CU$8:$CU$187)+(IF($A$6=Nutrients!$B$8,Nutrients!$CU$8,Nutrients!$CU$9)*J$6)+(((IF($A$7=Nutrients!$B$79,Nutrients!$CU$79,(IF($A$7=Nutrients!$B$77,Nutrients!$CU$77,Nutrients!$CU$78)))))*J$7))/2000/J$195*100</f>
        <v>20.148183654922107</v>
      </c>
      <c r="K201" s="183">
        <f>(SUMPRODUCT(K$8:K$187,Nutrients!$CU$8:$CU$187)+(IF($A$6=Nutrients!$B$8,Nutrients!$CU$8,Nutrients!$CU$9)*K$6)+(((IF($A$7=Nutrients!$B$79,Nutrients!$CU$79,(IF($A$7=Nutrients!$B$77,Nutrients!$CU$77,Nutrients!$CU$78)))))*K$7))/2000/K$195*100</f>
        <v>19.855724339580483</v>
      </c>
      <c r="L201" s="183">
        <f>(SUMPRODUCT(L$8:L$187,Nutrients!$CU$8:$CU$187)+(IF($A$6=Nutrients!$B$8,Nutrients!$CU$8,Nutrients!$CU$9)*L$6)+(((IF($A$7=Nutrients!$B$79,Nutrients!$CU$79,(IF($A$7=Nutrients!$B$77,Nutrients!$CU$77,Nutrients!$CU$78)))))*L$7))/2000/L$195*100</f>
        <v>19.492379193686187</v>
      </c>
      <c r="M201" s="183"/>
    </row>
    <row r="202" spans="1:13" x14ac:dyDescent="0.2">
      <c r="A202" s="125" t="s">
        <v>201</v>
      </c>
      <c r="B202" s="183">
        <f>(SUMPRODUCT(B$8:B$187,Nutrients!$CV$8:$CV$187)+(IF($A$6=Nutrients!$B$8,Nutrients!$CV$8,Nutrients!$CV$9)*B$6)+(((IF($A$7=Nutrients!$B$79,Nutrients!$CV$79,(IF($A$7=Nutrients!$B$77,Nutrients!$CV$77,Nutrients!$CV$78)))))*B$7))/2000/B$195*100</f>
        <v>98.800518066377734</v>
      </c>
      <c r="C202" s="183">
        <f>(SUMPRODUCT(C$8:C$187,Nutrients!$CV$8:$CV$187)+(IF($A$6=Nutrients!$B$8,Nutrients!$CV$8,Nutrients!$CV$9)*C$6)+(((IF($A$7=Nutrients!$B$79,Nutrients!$CV$79,(IF($A$7=Nutrients!$B$77,Nutrients!$CV$77,Nutrients!$CV$78)))))*C$7))/2000/C$195*100</f>
        <v>102.22772706216684</v>
      </c>
      <c r="D202" s="183">
        <f>(SUMPRODUCT(D$8:D$187,Nutrients!$CV$8:$CV$187)+(IF($A$6=Nutrients!$B$8,Nutrients!$CV$8,Nutrients!$CV$9)*D$6)+(((IF($A$7=Nutrients!$B$79,Nutrients!$CV$79,(IF($A$7=Nutrients!$B$77,Nutrients!$CV$77,Nutrients!$CV$78)))))*D$7))/2000/D$195*100</f>
        <v>112.71364727841511</v>
      </c>
      <c r="E202" s="183">
        <f>(SUMPRODUCT(E$8:E$187,Nutrients!$CV$8:$CV$187)+(IF($A$6=Nutrients!$B$8,Nutrients!$CV$8,Nutrients!$CV$9)*E$6)+(((IF($A$7=Nutrients!$B$79,Nutrients!$CV$79,(IF($A$7=Nutrients!$B$77,Nutrients!$CV$77,Nutrients!$CV$78)))))*E$7))/2000/E$195*100</f>
        <v>81.105419401469263</v>
      </c>
      <c r="F202" s="183">
        <f>(SUMPRODUCT(F$8:F$187,Nutrients!$CV$8:$CV$187)+(IF($A$6=Nutrients!$B$8,Nutrients!$CV$8,Nutrients!$CV$9)*F$6)+(((IF($A$7=Nutrients!$B$79,Nutrients!$CV$79,(IF($A$7=Nutrients!$B$77,Nutrients!$CV$77,Nutrients!$CV$78)))))*F$7))/2000/F$195*100</f>
        <v>87.168868263972072</v>
      </c>
      <c r="G202" s="183"/>
      <c r="H202" s="183">
        <f>(SUMPRODUCT(H$8:H$187,Nutrients!$CV$8:$CV$187)+(IF($A$6=Nutrients!$B$8,Nutrients!$CV$8,Nutrients!$CV$9)*H$6)+(((IF($A$7=Nutrients!$B$79,Nutrients!$CV$79,(IF($A$7=Nutrients!$B$77,Nutrients!$CV$77,Nutrients!$CV$78)))))*H$7))/2000/H$195*100</f>
        <v>76.663233760041109</v>
      </c>
      <c r="I202" s="183">
        <f>(SUMPRODUCT(I$8:I$187,Nutrients!$CV$8:$CV$187)+(IF($A$6=Nutrients!$B$8,Nutrients!$CV$8,Nutrients!$CV$9)*I$6)+(((IF($A$7=Nutrients!$B$79,Nutrients!$CV$79,(IF($A$7=Nutrients!$B$77,Nutrients!$CV$77,Nutrients!$CV$78)))))*I$7))/2000/I$195*100</f>
        <v>77.57635991305348</v>
      </c>
      <c r="J202" s="183">
        <f>(SUMPRODUCT(J$8:J$187,Nutrients!$CV$8:$CV$187)+(IF($A$6=Nutrients!$B$8,Nutrients!$CV$8,Nutrients!$CV$9)*J$6)+(((IF($A$7=Nutrients!$B$79,Nutrients!$CV$79,(IF($A$7=Nutrients!$B$77,Nutrients!$CV$77,Nutrients!$CV$78)))))*J$7))/2000/J$195*100</f>
        <v>78.841041446197039</v>
      </c>
      <c r="K202" s="183">
        <f>(SUMPRODUCT(K$8:K$187,Nutrients!$CV$8:$CV$187)+(IF($A$6=Nutrients!$B$8,Nutrients!$CV$8,Nutrients!$CV$9)*K$6)+(((IF($A$7=Nutrients!$B$79,Nutrients!$CV$79,(IF($A$7=Nutrients!$B$77,Nutrients!$CV$77,Nutrients!$CV$78)))))*K$7))/2000/K$195*100</f>
        <v>80.353395180022616</v>
      </c>
      <c r="L202" s="183">
        <f>(SUMPRODUCT(L$8:L$187,Nutrients!$CV$8:$CV$187)+(IF($A$6=Nutrients!$B$8,Nutrients!$CV$8,Nutrients!$CV$9)*L$6)+(((IF($A$7=Nutrients!$B$79,Nutrients!$CV$79,(IF($A$7=Nutrients!$B$77,Nutrients!$CV$77,Nutrients!$CV$78)))))*L$7))/2000/L$195*100</f>
        <v>82.21622394092249</v>
      </c>
      <c r="M202" s="183"/>
    </row>
    <row r="203" spans="1:13" x14ac:dyDescent="0.2">
      <c r="A203" s="9" t="s">
        <v>67</v>
      </c>
      <c r="B203" s="70">
        <f>(SUMPRODUCT(B$8:B$187,Nutrients!$AJ$8:$AJ$187)+(IF($A6=Nutrients!$B$8,Nutrients!$AJ$8,Nutrients!$AJ$9)*B$6)+(((IF($A7=Nutrients!$B$79,Nutrients!$AJ$79,(IF($A7=Nutrients!$B$77,Nutrients!$AJ$77,Nutrients!$AJ$78)))))*B$7))/2000</f>
        <v>0.66306217849269189</v>
      </c>
      <c r="C203" s="70">
        <f>(SUMPRODUCT(C$8:C$187,Nutrients!$AJ$8:$AJ$187)+(IF($A6=Nutrients!$B$8,Nutrients!$AJ$8,Nutrients!$AJ$9)*C$6)+(((IF($A7=Nutrients!$B$79,Nutrients!$AJ$79,(IF($A7=Nutrients!$B$77,Nutrients!$AJ$77,Nutrients!$AJ$78)))))*C$7))/2000</f>
        <v>0.69994103862170343</v>
      </c>
      <c r="D203" s="70">
        <f>(SUMPRODUCT(D$8:D$187,Nutrients!$AJ$8:$AJ$187)+(IF($A6=Nutrients!$B$8,Nutrients!$AJ$8,Nutrients!$AJ$9)*D$6)+(((IF($A7=Nutrients!$B$79,Nutrients!$AJ$79,(IF($A7=Nutrients!$B$77,Nutrients!$AJ$77,Nutrients!$AJ$78)))))*D$7))/2000</f>
        <v>0.74316439536212953</v>
      </c>
      <c r="E203" s="70">
        <f>(SUMPRODUCT(E$8:E$187,Nutrients!$AJ$8:$AJ$187)+(IF($A6=Nutrients!$B$8,Nutrients!$AJ$8,Nutrients!$AJ$9)*E$6)+(((IF($A7=Nutrients!$B$79,Nutrients!$AJ$79,(IF($A7=Nutrients!$B$77,Nutrients!$AJ$77,Nutrients!$AJ$78)))))*E$7))/2000</f>
        <v>1.110429611333388</v>
      </c>
      <c r="F203" s="70">
        <f>(SUMPRODUCT(F$8:F$187,Nutrients!$AJ$8:$AJ$187)+(IF($A6=Nutrients!$B$8,Nutrients!$AJ$8,Nutrients!$AJ$9)*F$6)+(((IF($A7=Nutrients!$B$79,Nutrients!$AJ$79,(IF($A7=Nutrients!$B$77,Nutrients!$AJ$77,Nutrients!$AJ$78)))))*F$7))/2000</f>
        <v>1.1536756266840857</v>
      </c>
      <c r="G203" s="20"/>
      <c r="H203" s="70">
        <f>(SUMPRODUCT(H$8:H$187,Nutrients!$AJ$8:$AJ$187)+(IF($A6=Nutrients!$B$8,Nutrients!$AJ$8,Nutrients!$AJ$9)*H$6)+(((IF($A7=Nutrients!$B$79,Nutrients!$AJ$79,(IF($A7=Nutrients!$B$77,Nutrients!$AJ$77,Nutrients!$AJ$78)))))*H$7))/2000</f>
        <v>1.1710805013472692</v>
      </c>
      <c r="I203" s="70">
        <f>(SUMPRODUCT(I$8:I$187,Nutrients!$AJ$8:$AJ$187)+(IF($A6=Nutrients!$B$8,Nutrients!$AJ$8,Nutrients!$AJ$9)*I$6)+(((IF($A7=Nutrients!$B$79,Nutrients!$AJ$79,(IF($A7=Nutrients!$B$77,Nutrients!$AJ$77,Nutrients!$AJ$78)))))*I$7))/2000</f>
        <v>1.0801455785240228</v>
      </c>
      <c r="J203" s="70">
        <f>(SUMPRODUCT(J$8:J$187,Nutrients!$AJ$8:$AJ$187)+(IF($A6=Nutrients!$B$8,Nutrients!$AJ$8,Nutrients!$AJ$9)*J$6)+(((IF($A7=Nutrients!$B$79,Nutrients!$AJ$79,(IF($A7=Nutrients!$B$77,Nutrients!$AJ$77,Nutrients!$AJ$78)))))*J$7))/2000</f>
        <v>0.97454810442966266</v>
      </c>
      <c r="K203" s="70">
        <f>(SUMPRODUCT(K$8:K$187,Nutrients!$AJ$8:$AJ$187)+(IF($A6=Nutrients!$B$8,Nutrients!$AJ$8,Nutrients!$AJ$9)*K$6)+(((IF($A7=Nutrients!$B$79,Nutrients!$AJ$79,(IF($A7=Nutrients!$B$77,Nutrients!$AJ$77,Nutrients!$AJ$78)))))*K$7))/2000</f>
        <v>0.87249023434310458</v>
      </c>
      <c r="L203" s="70">
        <f>(SUMPRODUCT(L$8:L$187,Nutrients!$AJ$8:$AJ$187)+(IF($A6=Nutrients!$B$8,Nutrients!$AJ$8,Nutrients!$AJ$9)*L$6)+(((IF($A7=Nutrients!$B$79,Nutrients!$AJ$79,(IF($A7=Nutrients!$B$77,Nutrients!$AJ$77,Nutrients!$AJ$78)))))*L$7))/2000</f>
        <v>0.77291482812117285</v>
      </c>
      <c r="M203" s="20"/>
    </row>
    <row r="204" spans="1:13" x14ac:dyDescent="0.2">
      <c r="A204" s="5" t="s">
        <v>18</v>
      </c>
      <c r="B204" s="65">
        <f>(SUMPRODUCT(B$8:B$187,Nutrients!$E$8:$E$187)+(IF($A$6=Nutrients!$B$8,Nutrients!$E$8,Nutrients!$E$9)*B$6)+(((IF($A$7=Nutrients!$B$79,Nutrients!$E$79,(IF($A$7=Nutrients!$B$77,Nutrients!$E$77,Nutrients!$E$78)))))*B$7))/2000/2.2046</f>
        <v>1470.4393446999675</v>
      </c>
      <c r="C204" s="65">
        <f>(SUMPRODUCT(C$8:C$187,Nutrients!$E$8:$E$187)+(IF($A$6=Nutrients!$B$8,Nutrients!$E$8,Nutrients!$E$9)*C$6)+(((IF($A$7=Nutrients!$B$79,Nutrients!$E$79,(IF($A$7=Nutrients!$B$77,Nutrients!$E$77,Nutrients!$E$78)))))*C$7))/2000/2.2046</f>
        <v>1477.0622270005733</v>
      </c>
      <c r="D204" s="65">
        <f>(SUMPRODUCT(D$8:D$187,Nutrients!$E$8:$E$187)+(IF($A$6=Nutrients!$B$8,Nutrients!$E$8,Nutrients!$E$9)*D$6)+(((IF($A$7=Nutrients!$B$79,Nutrients!$E$79,(IF($A$7=Nutrients!$B$77,Nutrients!$E$77,Nutrients!$E$78)))))*D$7))/2000/2.2046</f>
        <v>1483.0291269660627</v>
      </c>
      <c r="E204" s="65">
        <f>(SUMPRODUCT(E$8:E$187,Nutrients!$E$8:$E$187)+(IF($A$6=Nutrients!$B$8,Nutrients!$E$8,Nutrients!$E$9)*E$6)+(((IF($A$7=Nutrients!$B$79,Nutrients!$E$79,(IF($A$7=Nutrients!$B$77,Nutrients!$E$77,Nutrients!$E$78)))))*E$7))/2000/2.2046</f>
        <v>1466.5135778252529</v>
      </c>
      <c r="F204" s="65">
        <f>(SUMPRODUCT(F$8:F$187,Nutrients!$E$8:$E$187)+(IF($A$6=Nutrients!$B$8,Nutrients!$E$8,Nutrients!$E$9)*F$6)+(((IF($A$7=Nutrients!$B$79,Nutrients!$E$79,(IF($A$7=Nutrients!$B$77,Nutrients!$E$77,Nutrients!$E$78)))))*F$7))/2000/2.2046</f>
        <v>1473.2521888491635</v>
      </c>
      <c r="G204" s="20"/>
      <c r="H204" s="65">
        <f>(SUMPRODUCT(H$8:H$187,Nutrients!$E$8:$E$187)+(IF($A$6=Nutrients!$B$8,Nutrients!$E$8,Nutrients!$E$9)*H$6)+(((IF($A$7=Nutrients!$B$79,Nutrients!$E$79,(IF($A$7=Nutrients!$B$77,Nutrients!$E$77,Nutrients!$E$78)))))*H$7))/2000/2.2046</f>
        <v>1486.8835255508902</v>
      </c>
      <c r="I204" s="65">
        <f>(SUMPRODUCT(I$8:I$187,Nutrients!$E$8:$E$187)+(IF($A$6=Nutrients!$B$8,Nutrients!$E$8,Nutrients!$E$9)*I$6)+(((IF($A$7=Nutrients!$B$79,Nutrients!$E$79,(IF($A$7=Nutrients!$B$77,Nutrients!$E$77,Nutrients!$E$78)))))*I$7))/2000/2.2046</f>
        <v>1490.7370878952315</v>
      </c>
      <c r="J204" s="65">
        <f>(SUMPRODUCT(J$8:J$187,Nutrients!$E$8:$E$187)+(IF($A$6=Nutrients!$B$8,Nutrients!$E$8,Nutrients!$E$9)*J$6)+(((IF($A$7=Nutrients!$B$79,Nutrients!$E$79,(IF($A$7=Nutrients!$B$77,Nutrients!$E$77,Nutrients!$E$78)))))*J$7))/2000/2.2046</f>
        <v>1494.0664306153226</v>
      </c>
      <c r="K204" s="65">
        <f>(SUMPRODUCT(K$8:K$187,Nutrients!$E$8:$E$187)+(IF($A$6=Nutrients!$B$8,Nutrients!$E$8,Nutrients!$E$9)*K$6)+(((IF($A$7=Nutrients!$B$79,Nutrients!$E$79,(IF($A$7=Nutrients!$B$77,Nutrients!$E$77,Nutrients!$E$78)))))*K$7))/2000/2.2046</f>
        <v>1496.5638412422713</v>
      </c>
      <c r="L204" s="65">
        <f>(SUMPRODUCT(L$8:L$187,Nutrients!$E$8:$E$187)+(IF($A$6=Nutrients!$B$8,Nutrients!$E$8,Nutrients!$E$9)*L$6)+(((IF($A$7=Nutrients!$B$79,Nutrients!$E$79,(IF($A$7=Nutrients!$B$77,Nutrients!$E$77,Nutrients!$E$78)))))*L$7))/2000/2.2046</f>
        <v>1498.2471910225552</v>
      </c>
      <c r="M204" s="20"/>
    </row>
    <row r="205" spans="1:13" hidden="1" x14ac:dyDescent="0.2">
      <c r="A205" s="9" t="s">
        <v>50</v>
      </c>
      <c r="B205" s="65">
        <f>(SUMPRODUCT(B$8:B$187,Nutrients!$DD$8:$DD$187)+(IF($A$6=Nutrients!$B$8,Nutrients!$DD$8,Nutrients!$DD$9)*B$6)+(((IF($A$7=Nutrients!$B$79,Nutrients!$DD$79,(IF($A$7=Nutrients!$B$77,Nutrients!$DD$77,Nutrients!$DD$78)))))*B$7))/2000/2.2046</f>
        <v>1107.3086002966206</v>
      </c>
      <c r="C205" s="65">
        <f>(SUMPRODUCT(C$8:C$187,Nutrients!$DD$8:$DD$187)+(IF($A$6=Nutrients!$B$8,Nutrients!$DD$8,Nutrients!$DD$9)*C$6)+(((IF($A$7=Nutrients!$B$79,Nutrients!$DD$79,(IF($A$7=Nutrients!$B$77,Nutrients!$DD$77,Nutrients!$DD$78)))))*C$7))/2000/2.2046</f>
        <v>892.19287964746854</v>
      </c>
      <c r="D205" s="65">
        <f>(SUMPRODUCT(D$8:D$187,Nutrients!$DD$8:$DD$187)+(IF($A$6=Nutrients!$B$8,Nutrients!$DD$8,Nutrients!$DD$9)*D$6)+(((IF($A$7=Nutrients!$B$79,Nutrients!$DD$79,(IF($A$7=Nutrients!$B$77,Nutrients!$DD$77,Nutrients!$DD$78)))))*D$7))/2000/2.2046</f>
        <v>670.34370821000834</v>
      </c>
      <c r="E205" s="65">
        <f>(SUMPRODUCT(E$8:E$187,Nutrients!$DD$8:$DD$187)+(IF($A$6=Nutrients!$B$8,Nutrients!$DD$8,Nutrients!$DD$9)*E$6)+(((IF($A$7=Nutrients!$B$79,Nutrients!$DD$79,(IF($A$7=Nutrients!$B$77,Nutrients!$DD$77,Nutrients!$DD$78)))))*E$7))/2000/2.2046</f>
        <v>1067.1383187440179</v>
      </c>
      <c r="F205" s="65">
        <f>(SUMPRODUCT(F$8:F$187,Nutrients!$DD$8:$DD$187)+(IF($A$6=Nutrients!$B$8,Nutrients!$DD$8,Nutrients!$DD$9)*F$6)+(((IF($A$7=Nutrients!$B$79,Nutrients!$DD$79,(IF($A$7=Nutrients!$B$77,Nutrients!$DD$77,Nutrients!$DD$78)))))*F$7))/2000/2.2046</f>
        <v>845.9012977319386</v>
      </c>
      <c r="G205" s="20"/>
      <c r="H205" s="65">
        <f>(SUMPRODUCT(H$8:H$187,Nutrients!$DD$8:$DD$187)+(IF($A$6=Nutrients!$B$8,Nutrients!$DD$8,Nutrients!$DD$9)*H$6)+(((IF($A$7=Nutrients!$B$79,Nutrients!$DD$79,(IF($A$7=Nutrients!$B$77,Nutrients!$DD$77,Nutrients!$DD$78)))))*H$7))/2000/2.2046</f>
        <v>1083.1775382309106</v>
      </c>
      <c r="I205" s="65">
        <f>(SUMPRODUCT(I$8:I$187,Nutrients!$DD$8:$DD$187)+(IF($A$6=Nutrients!$B$8,Nutrients!$DD$8,Nutrients!$DD$9)*I$6)+(((IF($A$7=Nutrients!$B$79,Nutrients!$DD$79,(IF($A$7=Nutrients!$B$77,Nutrients!$DD$77,Nutrients!$DD$78)))))*I$7))/2000/2.2046</f>
        <v>1094.9147712882429</v>
      </c>
      <c r="J205" s="65">
        <f>(SUMPRODUCT(J$8:J$187,Nutrients!$DD$8:$DD$187)+(IF($A$6=Nutrients!$B$8,Nutrients!$DD$8,Nutrients!$DD$9)*J$6)+(((IF($A$7=Nutrients!$B$79,Nutrients!$DD$79,(IF($A$7=Nutrients!$B$77,Nutrients!$DD$77,Nutrients!$DD$78)))))*J$7))/2000/2.2046</f>
        <v>1107.63262057575</v>
      </c>
      <c r="K205" s="65">
        <f>(SUMPRODUCT(K$8:K$187,Nutrients!$DD$8:$DD$187)+(IF($A$6=Nutrients!$B$8,Nutrients!$DD$8,Nutrients!$DD$9)*K$6)+(((IF($A$7=Nutrients!$B$79,Nutrients!$DD$79,(IF($A$7=Nutrients!$B$77,Nutrients!$DD$77,Nutrients!$DD$78)))))*K$7))/2000/2.2046</f>
        <v>1119.3507583233352</v>
      </c>
      <c r="L205" s="65">
        <f>(SUMPRODUCT(L$8:L$187,Nutrients!$DD$8:$DD$187)+(IF($A$6=Nutrients!$B$8,Nutrients!$DD$8,Nutrients!$DD$9)*L$6)+(((IF($A$7=Nutrients!$B$79,Nutrients!$DD$79,(IF($A$7=Nutrients!$B$77,Nutrients!$DD$77,Nutrients!$DD$78)))))*L$7))/2000/2.2046</f>
        <v>1130.1841975033817</v>
      </c>
      <c r="M205" s="20"/>
    </row>
    <row r="206" spans="1:13" hidden="1" x14ac:dyDescent="0.2">
      <c r="A206" s="9" t="s">
        <v>49</v>
      </c>
      <c r="B206" s="65">
        <f>(SUMPRODUCT(B$8:B$187,Nutrients!$DE$8:$DE$187)+(IF($A$6=Nutrients!$B$8,Nutrients!$DE$8,Nutrients!$DE$9)*B$6)+(((IF($A$7=Nutrients!$B$79,Nutrients!$DE$79,(IF($A$7=Nutrients!$B$77,Nutrients!$DE$77,Nutrients!$DE$78)))))*B$7))/2000/2.2046</f>
        <v>1144.9600133500564</v>
      </c>
      <c r="C206" s="65">
        <f>(SUMPRODUCT(C$8:C$187,Nutrients!$DE$8:$DE$187)+(IF($A$6=Nutrients!$B$8,Nutrients!$DE$8,Nutrients!$DE$9)*C$6)+(((IF($A$7=Nutrients!$B$79,Nutrients!$DE$79,(IF($A$7=Nutrients!$B$77,Nutrients!$DE$77,Nutrients!$DE$78)))))*C$7))/2000/2.2046</f>
        <v>921.17191167223325</v>
      </c>
      <c r="D206" s="65">
        <f>(SUMPRODUCT(D$8:D$187,Nutrients!$DE$8:$DE$187)+(IF($A$6=Nutrients!$B$8,Nutrients!$DE$8,Nutrients!$DE$9)*D$6)+(((IF($A$7=Nutrients!$B$79,Nutrients!$DE$79,(IF($A$7=Nutrients!$B$77,Nutrients!$DE$77,Nutrients!$DE$78)))))*D$7))/2000/2.2046</f>
        <v>691.13178798391368</v>
      </c>
      <c r="E206" s="65">
        <f>(SUMPRODUCT(E$8:E$187,Nutrients!$DE$8:$DE$187)+(IF($A$6=Nutrients!$B$8,Nutrients!$DE$8,Nutrients!$DE$9)*E$6)+(((IF($A$7=Nutrients!$B$79,Nutrients!$DE$79,(IF($A$7=Nutrients!$B$77,Nutrients!$DE$77,Nutrients!$DE$78)))))*E$7))/2000/2.2046</f>
        <v>1107.4152044863313</v>
      </c>
      <c r="F206" s="65">
        <f>(SUMPRODUCT(F$8:F$187,Nutrients!$DE$8:$DE$187)+(IF($A$6=Nutrients!$B$8,Nutrients!$DE$8,Nutrients!$DE$9)*F$6)+(((IF($A$7=Nutrients!$B$79,Nutrients!$DE$79,(IF($A$7=Nutrients!$B$77,Nutrients!$DE$77,Nutrients!$DE$78)))))*F$7))/2000/2.2046</f>
        <v>878.00468991248886</v>
      </c>
      <c r="G206" s="20"/>
      <c r="H206" s="65">
        <f>(SUMPRODUCT(H$8:H$187,Nutrients!$DE$8:$DE$187)+(IF($A$6=Nutrients!$B$8,Nutrients!$DE$8,Nutrients!$DE$9)*H$6)+(((IF($A$7=Nutrients!$B$79,Nutrients!$DE$79,(IF($A$7=Nutrients!$B$77,Nutrients!$DE$77,Nutrients!$DE$78)))))*H$7))/2000/2.2046</f>
        <v>1123.8888285878882</v>
      </c>
      <c r="I206" s="65">
        <f>(SUMPRODUCT(I$8:I$187,Nutrients!$DE$8:$DE$187)+(IF($A$6=Nutrients!$B$8,Nutrients!$DE$8,Nutrients!$DE$9)*I$6)+(((IF($A$7=Nutrients!$B$79,Nutrients!$DE$79,(IF($A$7=Nutrients!$B$77,Nutrients!$DE$77,Nutrients!$DE$78)))))*I$7))/2000/2.2046</f>
        <v>1135.0691588336674</v>
      </c>
      <c r="J206" s="65">
        <f>(SUMPRODUCT(J$8:J$187,Nutrients!$DE$8:$DE$187)+(IF($A$6=Nutrients!$B$8,Nutrients!$DE$8,Nutrients!$DE$9)*J$6)+(((IF($A$7=Nutrients!$B$79,Nutrients!$DE$79,(IF($A$7=Nutrients!$B$77,Nutrients!$DE$77,Nutrients!$DE$78)))))*J$7))/2000/2.2046</f>
        <v>1147.1146302109521</v>
      </c>
      <c r="K206" s="65">
        <f>(SUMPRODUCT(K$8:K$187,Nutrients!$DE$8:$DE$187)+(IF($A$6=Nutrients!$B$8,Nutrients!$DE$8,Nutrients!$DE$9)*K$6)+(((IF($A$7=Nutrients!$B$79,Nutrients!$DE$79,(IF($A$7=Nutrients!$B$77,Nutrients!$DE$77,Nutrients!$DE$78)))))*K$7))/2000/2.2046</f>
        <v>1158.1667812739593</v>
      </c>
      <c r="L206" s="65">
        <f>(SUMPRODUCT(L$8:L$187,Nutrients!$DE$8:$DE$187)+(IF($A$6=Nutrients!$B$8,Nutrients!$DE$8,Nutrients!$DE$9)*L$6)+(((IF($A$7=Nutrients!$B$79,Nutrients!$DE$79,(IF($A$7=Nutrients!$B$77,Nutrients!$DE$77,Nutrients!$DE$78)))))*L$7))/2000/2.2046</f>
        <v>1168.3335472736951</v>
      </c>
      <c r="M206" s="20"/>
    </row>
    <row r="207" spans="1:13" hidden="1" x14ac:dyDescent="0.2">
      <c r="A207" s="9" t="s">
        <v>81</v>
      </c>
      <c r="B207" s="65">
        <f>(SUMPRODUCT(B$8:B$187,Nutrients!$D$8:$D$187)+(IF($A$6=Nutrients!$B$8,Nutrients!$D$8,Nutrients!$D$9)*B$6)+(((IF($A$7=Nutrients!$B$79,Nutrients!$D$79,(IF($A$7=Nutrients!$B$77,Nutrients!$D$77,Nutrients!$D$78)))))*B$7))/2000/2.2046</f>
        <v>1513.8659992352073</v>
      </c>
      <c r="C207" s="65">
        <f>(SUMPRODUCT(C$8:C$187,Nutrients!$D$8:$D$187)+(IF($A$6=Nutrients!$B$8,Nutrients!$D$8,Nutrients!$D$9)*C$6)+(((IF($A$7=Nutrients!$B$79,Nutrients!$D$79,(IF($A$7=Nutrients!$B$77,Nutrients!$D$77,Nutrients!$D$78)))))*C$7))/2000/2.2046</f>
        <v>1523.0602516590513</v>
      </c>
      <c r="D207" s="65">
        <f>(SUMPRODUCT(D$8:D$187,Nutrients!$D$8:$D$187)+(IF($A$6=Nutrients!$B$8,Nutrients!$D$8,Nutrients!$D$9)*D$6)+(((IF($A$7=Nutrients!$B$79,Nutrients!$D$79,(IF($A$7=Nutrients!$B$77,Nutrients!$D$77,Nutrients!$D$78)))))*D$7))/2000/2.2046</f>
        <v>1534.4165530309883</v>
      </c>
      <c r="E207" s="65">
        <f>(SUMPRODUCT(E$8:E$187,Nutrients!$D$8:$D$187)+(IF($A$6=Nutrients!$B$8,Nutrients!$D$8,Nutrients!$D$9)*E$6)+(((IF($A$7=Nutrients!$B$79,Nutrients!$D$79,(IF($A$7=Nutrients!$B$77,Nutrients!$D$77,Nutrients!$D$78)))))*E$7))/2000/2.2046</f>
        <v>1527.5788459092425</v>
      </c>
      <c r="F207" s="65">
        <f>(SUMPRODUCT(F$8:F$187,Nutrients!$D$8:$D$187)+(IF($A$6=Nutrients!$B$8,Nutrients!$D$8,Nutrients!$D$9)*F$6)+(((IF($A$7=Nutrients!$B$79,Nutrients!$D$79,(IF($A$7=Nutrients!$B$77,Nutrients!$D$77,Nutrients!$D$78)))))*F$7))/2000/2.2046</f>
        <v>1539.7149511408929</v>
      </c>
      <c r="G207" s="20"/>
      <c r="H207" s="65">
        <f>(SUMPRODUCT(H$8:H$187,Nutrients!$D$8:$D$187)+(IF($A$6=Nutrients!$B$8,Nutrients!$D$8,Nutrients!$D$9)*H$6)+(((IF($A$7=Nutrients!$B$79,Nutrients!$D$79,(IF($A$7=Nutrients!$B$77,Nutrients!$D$77,Nutrients!$D$78)))))*H$7))/2000/2.2046</f>
        <v>1548.3381860782772</v>
      </c>
      <c r="I207" s="65">
        <f>(SUMPRODUCT(I$8:I$187,Nutrients!$D$8:$D$187)+(IF($A$6=Nutrients!$B$8,Nutrients!$D$8,Nutrients!$D$9)*I$6)+(((IF($A$7=Nutrients!$B$79,Nutrients!$D$79,(IF($A$7=Nutrients!$B$77,Nutrients!$D$77,Nutrients!$D$78)))))*I$7))/2000/2.2046</f>
        <v>1548.1186263662787</v>
      </c>
      <c r="J207" s="65">
        <f>(SUMPRODUCT(J$8:J$187,Nutrients!$D$8:$D$187)+(IF($A$6=Nutrients!$B$8,Nutrients!$D$8,Nutrients!$D$9)*J$6)+(((IF($A$7=Nutrients!$B$79,Nutrients!$D$79,(IF($A$7=Nutrients!$B$77,Nutrients!$D$77,Nutrients!$D$78)))))*J$7))/2000/2.2046</f>
        <v>1546.7075938743617</v>
      </c>
      <c r="K207" s="65">
        <f>(SUMPRODUCT(K$8:K$187,Nutrients!$D$8:$D$187)+(IF($A$6=Nutrients!$B$8,Nutrients!$D$8,Nutrients!$D$9)*K$6)+(((IF($A$7=Nutrients!$B$79,Nutrients!$D$79,(IF($A$7=Nutrients!$B$77,Nutrients!$D$77,Nutrients!$D$78)))))*K$7))/2000/2.2046</f>
        <v>1544.6169271646438</v>
      </c>
      <c r="L207" s="65">
        <f>(SUMPRODUCT(L$8:L$187,Nutrients!$D$8:$D$187)+(IF($A$6=Nutrients!$B$8,Nutrients!$D$8,Nutrients!$D$9)*L$6)+(((IF($A$7=Nutrients!$B$79,Nutrients!$D$79,(IF($A$7=Nutrients!$B$77,Nutrients!$D$77,Nutrients!$D$78)))))*L$7))/2000/2.2046</f>
        <v>1541.8168998073395</v>
      </c>
      <c r="M207" s="20"/>
    </row>
    <row r="208" spans="1:13" hidden="1" x14ac:dyDescent="0.2">
      <c r="A208" s="9" t="s">
        <v>48</v>
      </c>
      <c r="B208" s="65">
        <f>(SUMPRODUCT(B$8:B$187,Nutrients!$F$8:$F$187)+(IF($A$6=Nutrients!$B$8,Nutrients!$F$8,Nutrients!$F$9)*B$6)+(((IF($A$7=Nutrients!$B$79,Nutrients!$F$79,(IF($A$7=Nutrients!$B$77,Nutrients!$F$77,Nutrients!$F$78)))))*B$7))/2000/2.2046</f>
        <v>1121.4877012576144</v>
      </c>
      <c r="C208" s="65">
        <f>(SUMPRODUCT(C$8:C$187,Nutrients!$F$8:$F$187)+(IF($A$6=Nutrients!$B$8,Nutrients!$F$8,Nutrients!$F$9)*C$6)+(((IF($A$7=Nutrients!$B$79,Nutrients!$F$79,(IF($A$7=Nutrients!$B$77,Nutrients!$F$77,Nutrients!$F$78)))))*C$7))/2000/2.2046</f>
        <v>1112.3328858857515</v>
      </c>
      <c r="D208" s="65">
        <f>(SUMPRODUCT(D$8:D$187,Nutrients!$F$8:$F$187)+(IF($A$6=Nutrients!$B$8,Nutrients!$F$8,Nutrients!$F$9)*D$6)+(((IF($A$7=Nutrients!$B$79,Nutrients!$F$79,(IF($A$7=Nutrients!$B$77,Nutrients!$F$77,Nutrients!$F$78)))))*D$7))/2000/2.2046</f>
        <v>1098.3155743480932</v>
      </c>
      <c r="E208" s="65">
        <f>(SUMPRODUCT(E$8:E$187,Nutrients!$F$8:$F$187)+(IF($A$6=Nutrients!$B$8,Nutrients!$F$8,Nutrients!$F$9)*E$6)+(((IF($A$7=Nutrients!$B$79,Nutrients!$F$79,(IF($A$7=Nutrients!$B$77,Nutrients!$F$77,Nutrients!$F$78)))))*E$7))/2000/2.2046</f>
        <v>1084.3972030085984</v>
      </c>
      <c r="F208" s="65">
        <f>(SUMPRODUCT(F$8:F$187,Nutrients!$F$8:$F$187)+(IF($A$6=Nutrients!$B$8,Nutrients!$F$8,Nutrients!$F$9)*F$6)+(((IF($A$7=Nutrients!$B$79,Nutrients!$F$79,(IF($A$7=Nutrients!$B$77,Nutrients!$F$77,Nutrients!$F$78)))))*F$7))/2000/2.2046</f>
        <v>1070.995918026784</v>
      </c>
      <c r="G208" s="20"/>
      <c r="H208" s="65">
        <f>(SUMPRODUCT(H$8:H$187,Nutrients!$F$8:$F$187)+(IF($A$6=Nutrients!$B$8,Nutrients!$F$8,Nutrients!$F$9)*H$6)+(((IF($A$7=Nutrients!$B$79,Nutrients!$F$79,(IF($A$7=Nutrients!$B$77,Nutrients!$F$77,Nutrients!$F$78)))))*H$7))/2000/2.2046</f>
        <v>1099.3923526741714</v>
      </c>
      <c r="I208" s="65">
        <f>(SUMPRODUCT(I$8:I$187,Nutrients!$F$8:$F$187)+(IF($A$6=Nutrients!$B$8,Nutrients!$F$8,Nutrients!$F$9)*I$6)+(((IF($A$7=Nutrients!$B$79,Nutrients!$F$79,(IF($A$7=Nutrients!$B$77,Nutrients!$F$77,Nutrients!$F$78)))))*I$7))/2000/2.2046</f>
        <v>1110.1511359447768</v>
      </c>
      <c r="J208" s="65">
        <f>(SUMPRODUCT(J$8:J$187,Nutrients!$F$8:$F$187)+(IF($A$6=Nutrients!$B$8,Nutrients!$F$8,Nutrients!$F$9)*J$6)+(((IF($A$7=Nutrients!$B$79,Nutrients!$F$79,(IF($A$7=Nutrients!$B$77,Nutrients!$F$77,Nutrients!$F$78)))))*J$7))/2000/2.2046</f>
        <v>1121.7273826495366</v>
      </c>
      <c r="K208" s="65">
        <f>(SUMPRODUCT(K$8:K$187,Nutrients!$F$8:$F$187)+(IF($A$6=Nutrients!$B$8,Nutrients!$F$8,Nutrients!$F$9)*K$6)+(((IF($A$7=Nutrients!$B$79,Nutrients!$F$79,(IF($A$7=Nutrients!$B$77,Nutrients!$F$77,Nutrients!$F$78)))))*K$7))/2000/2.2046</f>
        <v>1132.3387977953651</v>
      </c>
      <c r="L208" s="65">
        <f>(SUMPRODUCT(L$8:L$187,Nutrients!$F$8:$F$187)+(IF($A$6=Nutrients!$B$8,Nutrients!$F$8,Nutrients!$F$9)*L$6)+(((IF($A$7=Nutrients!$B$79,Nutrients!$F$79,(IF($A$7=Nutrients!$B$77,Nutrients!$F$77,Nutrients!$F$78)))))*L$7))/2000/2.2046</f>
        <v>1142.0888930574069</v>
      </c>
      <c r="M208" s="20"/>
    </row>
    <row r="209" spans="1:13" x14ac:dyDescent="0.2">
      <c r="A209" s="125" t="s">
        <v>202</v>
      </c>
      <c r="B209" s="67">
        <f>IF(B$4="","",B195/(B204*2.2046)*10000)</f>
        <v>1.7274723679119246</v>
      </c>
      <c r="C209" s="67">
        <f>IF(C$4="","",C195/(C204*2.2046)*10000)</f>
        <v>1.7197266914190241</v>
      </c>
      <c r="D209" s="67">
        <f>IF(D$4="","",D195/(D204*2.2046)*10000)</f>
        <v>1.7128074496124441</v>
      </c>
      <c r="E209" s="67">
        <f>IF(E$4="","",E195/(E204*2.2046)*10000)</f>
        <v>3.0002389362387656</v>
      </c>
      <c r="F209" s="67">
        <f>IF(F$4="","",F195/(F204*2.2046)*10000)</f>
        <v>2.986515933942806</v>
      </c>
      <c r="G209" s="20"/>
      <c r="H209" s="67">
        <f>IF(H$4="","",H195/(H204*2.2046)*10000)</f>
        <v>3.1421757461636148</v>
      </c>
      <c r="I209" s="67">
        <f>IF(I$4="","",I195/(I204*2.2046)*10000)</f>
        <v>2.8837797521806854</v>
      </c>
      <c r="J209" s="67">
        <f>IF(J$4="","",J195/(J204*2.2046)*10000)</f>
        <v>2.58746537692033</v>
      </c>
      <c r="K209" s="67">
        <f>IF(K$4="","",K195/(K204*2.2046)*10000)</f>
        <v>2.3035017220549552</v>
      </c>
      <c r="L209" s="67">
        <f>IF(L$4="","",L195/(L204*2.2046)*10000)</f>
        <v>2.0284370174119228</v>
      </c>
      <c r="M209" s="20"/>
    </row>
    <row r="210" spans="1:13" x14ac:dyDescent="0.2">
      <c r="A210" s="185" t="s">
        <v>224</v>
      </c>
      <c r="B210" s="66">
        <f>(SUMPRODUCT(B$8:B$187,Nutrients!$I$8:$I$187)+(IF($A$6=Nutrients!$B$8,Nutrients!$I$8,Nutrients!$I$9)*B$6)+(((IF($A$7=Nutrients!$B$79,Nutrients!$I$79,(IF($A$7=Nutrients!$B$77,Nutrients!$I$77,Nutrients!$I$78)))))*B$7))/2000</f>
        <v>14.072944826079853</v>
      </c>
      <c r="C210" s="66">
        <f>(SUMPRODUCT(C$8:C$187,Nutrients!$I$8:$I$187)+(IF($A$6=Nutrients!$B$8,Nutrients!$I$8,Nutrients!$I$9)*C$6)+(((IF($A$7=Nutrients!$B$79,Nutrients!$I$79,(IF($A$7=Nutrients!$B$77,Nutrients!$I$77,Nutrients!$I$78)))))*C$7))/2000</f>
        <v>14.958432533273459</v>
      </c>
      <c r="D210" s="66">
        <f>(SUMPRODUCT(D$8:D$187,Nutrients!$I$8:$I$187)+(IF($A$6=Nutrients!$B$8,Nutrients!$I$8,Nutrients!$I$9)*D$6)+(((IF($A$7=Nutrients!$B$79,Nutrients!$I$79,(IF($A$7=Nutrients!$B$77,Nutrients!$I$77,Nutrients!$I$78)))))*D$7))/2000</f>
        <v>16.732895811014945</v>
      </c>
      <c r="E210" s="66">
        <f>(SUMPRODUCT(E$8:E$187,Nutrients!$I$8:$I$187)+(IF($A$6=Nutrients!$B$8,Nutrients!$I$8,Nutrients!$I$9)*E$6)+(((IF($A$7=Nutrients!$B$79,Nutrients!$I$79,(IF($A$7=Nutrients!$B$77,Nutrients!$I$77,Nutrients!$I$78)))))*E$7))/2000</f>
        <v>19.804633423083207</v>
      </c>
      <c r="F210" s="66">
        <f>(SUMPRODUCT(F$8:F$187,Nutrients!$I$8:$I$187)+(IF($A$6=Nutrients!$B$8,Nutrients!$I$8,Nutrients!$I$9)*F$6)+(((IF($A$7=Nutrients!$B$79,Nutrients!$I$79,(IF($A$7=Nutrients!$B$77,Nutrients!$I$77,Nutrients!$I$78)))))*F$7))/2000</f>
        <v>21.581725386625294</v>
      </c>
      <c r="G210" s="20"/>
      <c r="H210" s="66">
        <f>(SUMPRODUCT(H$8:H$187,Nutrients!$I$8:$I$187)+(IF($A$6=Nutrients!$B$8,Nutrients!$I$8,Nutrients!$I$9)*H$6)+(((IF($A$7=Nutrients!$B$79,Nutrients!$I$79,(IF($A$7=Nutrients!$B$77,Nutrients!$I$77,Nutrients!$I$78)))))*H$7))/2000</f>
        <v>19.953971309300243</v>
      </c>
      <c r="I210" s="66">
        <f>(SUMPRODUCT(I$8:I$187,Nutrients!$I$8:$I$187)+(IF($A$6=Nutrients!$B$8,Nutrients!$I$8,Nutrients!$I$9)*I$6)+(((IF($A$7=Nutrients!$B$79,Nutrients!$I$79,(IF($A$7=Nutrients!$B$77,Nutrients!$I$77,Nutrients!$I$78)))))*I$7))/2000</f>
        <v>18.635767157163713</v>
      </c>
      <c r="J210" s="66">
        <f>(SUMPRODUCT(J$8:J$187,Nutrients!$I$8:$I$187)+(IF($A$6=Nutrients!$B$8,Nutrients!$I$8,Nutrients!$I$9)*J$6)+(((IF($A$7=Nutrients!$B$79,Nutrients!$I$79,(IF($A$7=Nutrients!$B$77,Nutrients!$I$77,Nutrients!$I$78)))))*J$7))/2000</f>
        <v>17.10160245163372</v>
      </c>
      <c r="K210" s="66">
        <f>(SUMPRODUCT(K$8:K$187,Nutrients!$I$8:$I$187)+(IF($A$6=Nutrients!$B$8,Nutrients!$I$8,Nutrients!$I$9)*K$6)+(((IF($A$7=Nutrients!$B$79,Nutrients!$I$79,(IF($A$7=Nutrients!$B$77,Nutrients!$I$77,Nutrients!$I$78)))))*K$7))/2000</f>
        <v>15.616718193435128</v>
      </c>
      <c r="L210" s="66">
        <f>(SUMPRODUCT(L$8:L$187,Nutrients!$I$8:$I$187)+(IF($A$6=Nutrients!$B$8,Nutrients!$I$8,Nutrients!$I$9)*L$6)+(((IF($A$7=Nutrients!$B$79,Nutrients!$I$79,(IF($A$7=Nutrients!$B$77,Nutrients!$I$77,Nutrients!$I$78)))))*L$7))/2000</f>
        <v>14.16570978321222</v>
      </c>
      <c r="M210" s="20"/>
    </row>
    <row r="211" spans="1:13" x14ac:dyDescent="0.2">
      <c r="A211" s="181" t="s">
        <v>203</v>
      </c>
      <c r="B211" s="67">
        <f>(SUMPRODUCT(B$8:B$187,Nutrients!$BG$8:$BG$187)+(IF($A$6=Nutrients!$B$8,Nutrients!$BG$8,Nutrients!$BG$9)*B$6)+(((IF($A$7=Nutrients!$B$79,Nutrients!$BG$79,(IF($A$7=Nutrients!$B$77,Nutrients!$BG$77,Nutrients!$BG$78)))))*B$7))/2000</f>
        <v>0.81488886543643335</v>
      </c>
      <c r="C211" s="67">
        <f>(SUMPRODUCT(C$8:C$187,Nutrients!$BG$8:$BG$187)+(IF($A$6=Nutrients!$B$8,Nutrients!$BG$8,Nutrients!$BG$9)*C$6)+(((IF($A$7=Nutrients!$B$79,Nutrients!$BG$79,(IF($A$7=Nutrients!$B$77,Nutrients!$BG$77,Nutrients!$BG$78)))))*C$7))/2000</f>
        <v>0.83418559851392182</v>
      </c>
      <c r="D211" s="67">
        <f>(SUMPRODUCT(D$8:D$187,Nutrients!$BG$8:$BG$187)+(IF($A$6=Nutrients!$B$8,Nutrients!$BG$8,Nutrients!$BG$9)*D$6)+(((IF($A$7=Nutrients!$B$79,Nutrients!$BG$79,(IF($A$7=Nutrients!$B$77,Nutrients!$BG$77,Nutrients!$BG$78)))))*D$7))/2000</f>
        <v>0.84303785518902596</v>
      </c>
      <c r="E211" s="67">
        <f>(SUMPRODUCT(E$8:E$187,Nutrients!$BG$8:$BG$187)+(IF($A$6=Nutrients!$B$8,Nutrients!$BG$8,Nutrients!$BG$9)*E$6)+(((IF($A$7=Nutrients!$B$79,Nutrients!$BG$79,(IF($A$7=Nutrients!$B$77,Nutrients!$BG$77,Nutrients!$BG$78)))))*E$7))/2000</f>
        <v>0.83394677288315511</v>
      </c>
      <c r="F211" s="67">
        <f>(SUMPRODUCT(F$8:F$187,Nutrients!$BG$8:$BG$187)+(IF($A$6=Nutrients!$B$8,Nutrients!$BG$8,Nutrients!$BG$9)*F$6)+(((IF($A$7=Nutrients!$B$79,Nutrients!$BG$79,(IF($A$7=Nutrients!$B$77,Nutrients!$BG$77,Nutrients!$BG$78)))))*F$7))/2000</f>
        <v>0.83434732260961875</v>
      </c>
      <c r="G211" s="20"/>
      <c r="H211" s="67">
        <f>(SUMPRODUCT(H$8:H$187,Nutrients!$BG$8:$BG$187)+(IF($A$6=Nutrients!$B$8,Nutrients!$BG$8,Nutrients!$BG$9)*H$6)+(((IF($A$7=Nutrients!$B$79,Nutrients!$BG$79,(IF($A$7=Nutrients!$B$77,Nutrients!$BG$77,Nutrients!$BG$78)))))*H$7))/2000</f>
        <v>0.61313885808769508</v>
      </c>
      <c r="I211" s="67">
        <f>(SUMPRODUCT(I$8:I$187,Nutrients!$BG$8:$BG$187)+(IF($A$6=Nutrients!$B$8,Nutrients!$BG$8,Nutrients!$BG$9)*I$6)+(((IF($A$7=Nutrients!$B$79,Nutrients!$BG$79,(IF($A$7=Nutrients!$B$77,Nutrients!$BG$77,Nutrients!$BG$78)))))*I$7))/2000</f>
        <v>0.57737381156547873</v>
      </c>
      <c r="J211" s="67">
        <f>(SUMPRODUCT(J$8:J$187,Nutrients!$BG$8:$BG$187)+(IF($A$6=Nutrients!$B$8,Nutrients!$BG$8,Nutrients!$BG$9)*J$6)+(((IF($A$7=Nutrients!$B$79,Nutrients!$BG$79,(IF($A$7=Nutrients!$B$77,Nutrients!$BG$77,Nutrients!$BG$78)))))*J$7))/2000</f>
        <v>0.54838579792368847</v>
      </c>
      <c r="K211" s="67">
        <f>(SUMPRODUCT(K$8:K$187,Nutrients!$BG$8:$BG$187)+(IF($A$6=Nutrients!$B$8,Nutrients!$BG$8,Nutrients!$BG$9)*K$6)+(((IF($A$7=Nutrients!$B$79,Nutrients!$BG$79,(IF($A$7=Nutrients!$B$77,Nutrients!$BG$77,Nutrients!$BG$78)))))*K$7))/2000</f>
        <v>0.52825698252633313</v>
      </c>
      <c r="L211" s="67">
        <f>(SUMPRODUCT(L$8:L$187,Nutrients!$BG$8:$BG$187)+(IF($A$6=Nutrients!$B$8,Nutrients!$BG$8,Nutrients!$BG$9)*L$6)+(((IF($A$7=Nutrients!$B$79,Nutrients!$BG$79,(IF($A$7=Nutrients!$B$77,Nutrients!$BG$77,Nutrients!$BG$78)))))*L$7))/2000</f>
        <v>0.51686643790316011</v>
      </c>
      <c r="M211" s="20"/>
    </row>
    <row r="212" spans="1:13" x14ac:dyDescent="0.2">
      <c r="A212" s="181" t="s">
        <v>204</v>
      </c>
      <c r="B212" s="67">
        <f>(SUMPRODUCT(B$8:B$187,Nutrients!$BL$8:$BL$187)+(IF($A$6=Nutrients!$B$8,Nutrients!$BL$8,Nutrients!$BL$9)*B$6)+(((IF($A$7=Nutrients!$B$79,Nutrients!$BL$79,(IF($A$7=Nutrients!$B$77,Nutrients!$BL$77,Nutrients!$BL$78)))))*B$7))/2000</f>
        <v>0.65312593369804839</v>
      </c>
      <c r="C212" s="67">
        <f>(SUMPRODUCT(C$8:C$187,Nutrients!$BL$8:$BL$187)+(IF($A$6=Nutrients!$B$8,Nutrients!$BL$8,Nutrients!$BL$9)*C$6)+(((IF($A$7=Nutrients!$B$79,Nutrients!$BL$79,(IF($A$7=Nutrients!$B$77,Nutrients!$BL$77,Nutrients!$BL$78)))))*C$7))/2000</f>
        <v>0.58931570752020912</v>
      </c>
      <c r="D212" s="67">
        <f>(SUMPRODUCT(D$8:D$187,Nutrients!$BL$8:$BL$187)+(IF($A$6=Nutrients!$B$8,Nutrients!$BL$8,Nutrients!$BL$9)*D$6)+(((IF($A$7=Nutrients!$B$79,Nutrients!$BL$79,(IF($A$7=Nutrients!$B$77,Nutrients!$BL$77,Nutrients!$BL$78)))))*D$7))/2000</f>
        <v>0.53664075753245699</v>
      </c>
      <c r="E212" s="67">
        <f>(SUMPRODUCT(E$8:E$187,Nutrients!$BL$8:$BL$187)+(IF($A$6=Nutrients!$B$8,Nutrients!$BL$8,Nutrients!$BL$9)*E$6)+(((IF($A$7=Nutrients!$B$79,Nutrients!$BL$79,(IF($A$7=Nutrients!$B$77,Nutrients!$BL$77,Nutrients!$BL$78)))))*E$7))/2000</f>
        <v>0.6855122509594187</v>
      </c>
      <c r="F212" s="67">
        <f>(SUMPRODUCT(F$8:F$187,Nutrients!$BL$8:$BL$187)+(IF($A$6=Nutrients!$B$8,Nutrients!$BL$8,Nutrients!$BL$9)*F$6)+(((IF($A$7=Nutrients!$B$79,Nutrients!$BL$79,(IF($A$7=Nutrients!$B$77,Nutrients!$BL$77,Nutrients!$BL$78)))))*F$7))/2000</f>
        <v>0.62220030701396267</v>
      </c>
      <c r="G212" s="20"/>
      <c r="H212" s="67">
        <f>(SUMPRODUCT(H$8:H$187,Nutrients!$BL$8:$BL$187)+(IF($A$6=Nutrients!$B$8,Nutrients!$BL$8,Nutrients!$BL$9)*H$6)+(((IF($A$7=Nutrients!$B$79,Nutrients!$BL$79,(IF($A$7=Nutrients!$B$77,Nutrients!$BL$77,Nutrients!$BL$78)))))*H$7))/2000</f>
        <v>0.61315124561117007</v>
      </c>
      <c r="I212" s="67">
        <f>(SUMPRODUCT(I$8:I$187,Nutrients!$BL$8:$BL$187)+(IF($A$6=Nutrients!$B$8,Nutrients!$BL$8,Nutrients!$BL$9)*I$6)+(((IF($A$7=Nutrients!$B$79,Nutrients!$BL$79,(IF($A$7=Nutrients!$B$77,Nutrients!$BL$77,Nutrients!$BL$78)))))*I$7))/2000</f>
        <v>0.56612908130472706</v>
      </c>
      <c r="J212" s="67">
        <f>(SUMPRODUCT(J$8:J$187,Nutrients!$BL$8:$BL$187)+(IF($A$6=Nutrients!$B$8,Nutrients!$BL$8,Nutrients!$BL$9)*J$6)+(((IF($A$7=Nutrients!$B$79,Nutrients!$BL$79,(IF($A$7=Nutrients!$B$77,Nutrients!$BL$77,Nutrients!$BL$78)))))*J$7))/2000</f>
        <v>0.52731293246987021</v>
      </c>
      <c r="K212" s="67">
        <f>(SUMPRODUCT(K$8:K$187,Nutrients!$BL$8:$BL$187)+(IF($A$6=Nutrients!$B$8,Nutrients!$BL$8,Nutrients!$BL$9)*K$6)+(((IF($A$7=Nutrients!$B$79,Nutrients!$BL$79,(IF($A$7=Nutrients!$B$77,Nutrients!$BL$77,Nutrients!$BL$78)))))*K$7))/2000</f>
        <v>0.49972529721564468</v>
      </c>
      <c r="L212" s="67">
        <f>(SUMPRODUCT(L$8:L$187,Nutrients!$BL$8:$BL$187)+(IF($A$6=Nutrients!$B$8,Nutrients!$BL$8,Nutrients!$BL$9)*L$6)+(((IF($A$7=Nutrients!$B$79,Nutrients!$BL$79,(IF($A$7=Nutrients!$B$77,Nutrients!$BL$77,Nutrients!$BL$78)))))*L$7))/2000</f>
        <v>0.48319063566587739</v>
      </c>
      <c r="M212" s="20"/>
    </row>
    <row r="213" spans="1:13" x14ac:dyDescent="0.2">
      <c r="A213" s="182" t="s">
        <v>225</v>
      </c>
      <c r="B213" s="67">
        <f>(SUMPRODUCT(B$8:B$187,Nutrients!$DG$8:$DG$187)+(IF($A$6=Nutrients!$B$8,Nutrients!$DG$8,Nutrients!$DG$9)*B$6)+(((IF($A$7=Nutrients!$B$79,Nutrients!$DG$79,(IF($A$7=Nutrients!$B$77,Nutrients!$DG$77,Nutrients!$DG$78)))))*B$7))/2000</f>
        <v>0.38799220330284967</v>
      </c>
      <c r="C213" s="67">
        <f>(SUMPRODUCT(C$8:C$187,Nutrients!$DG$8:$DG$187)+(IF($A$6=Nutrients!$B$8,Nutrients!$DG$8,Nutrients!$DG$9)*C$6)+(((IF($A$7=Nutrients!$B$79,Nutrients!$DG$79,(IF($A$7=Nutrients!$B$77,Nutrients!$DG$77,Nutrients!$DG$78)))))*C$7))/2000</f>
        <v>0.3664667595206989</v>
      </c>
      <c r="D213" s="67">
        <f>(SUMPRODUCT(D$8:D$187,Nutrients!$DG$8:$DG$187)+(IF($A$6=Nutrients!$B$8,Nutrients!$DG$8,Nutrients!$DG$9)*D$6)+(((IF($A$7=Nutrients!$B$79,Nutrients!$DG$79,(IF($A$7=Nutrients!$B$77,Nutrients!$DG$77,Nutrients!$DG$78)))))*D$7))/2000</f>
        <v>0.34803672362415278</v>
      </c>
      <c r="E213" s="67">
        <f>(SUMPRODUCT(E$8:E$187,Nutrients!$DG$8:$DG$187)+(IF($A$6=Nutrients!$B$8,Nutrients!$DG$8,Nutrients!$DG$9)*E$6)+(((IF($A$7=Nutrients!$B$79,Nutrients!$DG$79,(IF($A$7=Nutrients!$B$77,Nutrients!$DG$77,Nutrients!$DG$78)))))*E$7))/2000</f>
        <v>0.37394195477055608</v>
      </c>
      <c r="F213" s="67">
        <f>(SUMPRODUCT(F$8:F$187,Nutrients!$DG$8:$DG$187)+(IF($A$6=Nutrients!$B$8,Nutrients!$DG$8,Nutrients!$DG$9)*F$6)+(((IF($A$7=Nutrients!$B$79,Nutrients!$DG$79,(IF($A$7=Nutrients!$B$77,Nutrients!$DG$77,Nutrients!$DG$78)))))*F$7))/2000</f>
        <v>0.34477532657793741</v>
      </c>
      <c r="G213" s="20"/>
      <c r="H213" s="67">
        <f>(SUMPRODUCT(H$8:H$187,Nutrients!$DG$8:$DG$187)+(IF($A$6=Nutrients!$B$8,Nutrients!$DG$8,Nutrients!$DG$9)*H$6)+(((IF($A$7=Nutrients!$B$79,Nutrients!$DG$79,(IF($A$7=Nutrients!$B$77,Nutrients!$DG$77,Nutrients!$DG$78)))))*H$7))/2000</f>
        <v>0.29906707126234999</v>
      </c>
      <c r="I213" s="67">
        <f>(SUMPRODUCT(I$8:I$187,Nutrients!$DG$8:$DG$187)+(IF($A$6=Nutrients!$B$8,Nutrients!$DG$8,Nutrients!$DG$9)*I$6)+(((IF($A$7=Nutrients!$B$79,Nutrients!$DG$79,(IF($A$7=Nutrients!$B$77,Nutrients!$DG$77,Nutrients!$DG$78)))))*I$7))/2000</f>
        <v>0.26259594092793304</v>
      </c>
      <c r="J213" s="67">
        <f>(SUMPRODUCT(J$8:J$187,Nutrients!$DG$8:$DG$187)+(IF($A$6=Nutrients!$B$8,Nutrients!$DG$8,Nutrients!$DG$9)*J$6)+(((IF($A$7=Nutrients!$B$79,Nutrients!$DG$79,(IF($A$7=Nutrients!$B$77,Nutrients!$DG$77,Nutrients!$DG$78)))))*J$7))/2000</f>
        <v>0.23617586695650339</v>
      </c>
      <c r="K213" s="67">
        <f>(SUMPRODUCT(K$8:K$187,Nutrients!$DG$8:$DG$187)+(IF($A$6=Nutrients!$B$8,Nutrients!$DG$8,Nutrients!$DG$9)*K$6)+(((IF($A$7=Nutrients!$B$79,Nutrients!$DG$79,(IF($A$7=Nutrients!$B$77,Nutrients!$DG$77,Nutrients!$DG$78)))))*K$7))/2000</f>
        <v>0.2206591938148118</v>
      </c>
      <c r="L213" s="67">
        <f>(SUMPRODUCT(L$8:L$187,Nutrients!$DG$8:$DG$187)+(IF($A$6=Nutrients!$B$8,Nutrients!$DG$8,Nutrients!$DG$9)*L$6)+(((IF($A$7=Nutrients!$B$79,Nutrients!$DG$79,(IF($A$7=Nutrients!$B$77,Nutrients!$DG$77,Nutrients!$DG$78)))))*L$7))/2000</f>
        <v>0.21599641925777743</v>
      </c>
      <c r="M213" s="20"/>
    </row>
    <row r="214" spans="1:13" x14ac:dyDescent="0.2">
      <c r="A214" s="182" t="s">
        <v>205</v>
      </c>
      <c r="B214" s="67">
        <f>IF((SUMPRODUCT(B$8:B$187,Nutrients!$DJ$8:$DJ$187))=0,B213,IF((SUMPRODUCT(B$8:B$187,Nutrients!$DJ$8:$DJ$187))&gt;(1500*907),B213+0.14,B213+0.00000000006666*((SUMPRODUCT(B$8:B$187,Nutrients!$DJ$8:$DJ$187)/907))^3-0.00000023623322*((SUMPRODUCT(B$8:B$187,Nutrients!$DJ$8:$DJ$187)/907))^2+0.00029262722672*((SUMPRODUCT(B$8:B$187,Nutrients!$DJ$8:$DJ$187)/907))+0.007028328))</f>
        <v>0.50971795316486646</v>
      </c>
      <c r="C214" s="67">
        <f>IF((SUMPRODUCT(C$8:C$187,Nutrients!$DJ$8:$DJ$187))=0,C213,IF((SUMPRODUCT(C$8:C$187,Nutrients!$DJ$8:$DJ$187))&gt;(1500*907),C213+0.14,C213+0.00000000006666*((SUMPRODUCT(C$8:C$187,Nutrients!$DJ$8:$DJ$187)/907))^3-0.00000023623322*((SUMPRODUCT(C$8:C$187,Nutrients!$DJ$8:$DJ$187)/907))^2+0.00029262722672*((SUMPRODUCT(C$8:C$187,Nutrients!$DJ$8:$DJ$187)/907))+0.007028328))</f>
        <v>0.48819250938271586</v>
      </c>
      <c r="D214" s="67">
        <f>IF((SUMPRODUCT(D$8:D$187,Nutrients!$DJ$8:$DJ$187))=0,D213,IF((SUMPRODUCT(D$8:D$187,Nutrients!$DJ$8:$DJ$187))&gt;(1500*907),D213+0.14,D213+0.00000000006666*((SUMPRODUCT(D$8:D$187,Nutrients!$DJ$8:$DJ$187)/907))^3-0.00000023623322*((SUMPRODUCT(D$8:D$187,Nutrients!$DJ$8:$DJ$187)/907))^2+0.00029262722672*((SUMPRODUCT(D$8:D$187,Nutrients!$DJ$8:$DJ$187)/907))+0.007028328))</f>
        <v>0.46976247348616962</v>
      </c>
      <c r="E214" s="67">
        <f>IF((SUMPRODUCT(E$8:E$187,Nutrients!$DJ$8:$DJ$187))=0,E213,IF((SUMPRODUCT(E$8:E$187,Nutrients!$DJ$8:$DJ$187))&gt;(1500*907),E213+0.14,E213+0.00000000006666*((SUMPRODUCT(E$8:E$187,Nutrients!$DJ$8:$DJ$187)/907))^3-0.00000023623322*((SUMPRODUCT(E$8:E$187,Nutrients!$DJ$8:$DJ$187)/907))^2+0.00029262722672*((SUMPRODUCT(E$8:E$187,Nutrients!$DJ$8:$DJ$187)/907))+0.007028328))</f>
        <v>0.49566770463257304</v>
      </c>
      <c r="F214" s="67">
        <f>IF((SUMPRODUCT(F$8:F$187,Nutrients!$DJ$8:$DJ$187))=0,F213,IF((SUMPRODUCT(F$8:F$187,Nutrients!$DJ$8:$DJ$187))&gt;(1500*907),F213+0.14,F213+0.00000000006666*((SUMPRODUCT(F$8:F$187,Nutrients!$DJ$8:$DJ$187)/907))^3-0.00000023623322*((SUMPRODUCT(F$8:F$187,Nutrients!$DJ$8:$DJ$187)/907))^2+0.00029262722672*((SUMPRODUCT(F$8:F$187,Nutrients!$DJ$8:$DJ$187)/907))+0.007028328))</f>
        <v>0.4665010764399542</v>
      </c>
      <c r="G214" s="20"/>
      <c r="H214" s="67">
        <f>IF((SUMPRODUCT(H$8:H$187,Nutrients!$DJ$8:$DJ$187))=0,H213,IF((SUMPRODUCT(H$8:H$187,Nutrients!$DJ$8:$DJ$187))&gt;(1500*907),H213+0.14,H213+0.00000000006666*((SUMPRODUCT(H$8:H$187,Nutrients!$DJ$8:$DJ$187)/907))^3-0.00000023623322*((SUMPRODUCT(H$8:H$187,Nutrients!$DJ$8:$DJ$187)/907))^2+0.00029262722672*((SUMPRODUCT(H$8:H$187,Nutrients!$DJ$8:$DJ$187)/907))+0.007028328))</f>
        <v>0.39599488220501544</v>
      </c>
      <c r="I214" s="67">
        <f>IF((SUMPRODUCT(I$8:I$187,Nutrients!$DJ$8:$DJ$187))=0,I213,IF((SUMPRODUCT(I$8:I$187,Nutrients!$DJ$8:$DJ$187))&gt;(1500*907),I213+0.14,I213+0.00000000006666*((SUMPRODUCT(I$8:I$187,Nutrients!$DJ$8:$DJ$187)/907))^3-0.00000023623322*((SUMPRODUCT(I$8:I$187,Nutrients!$DJ$8:$DJ$187)/907))^2+0.00029262722672*((SUMPRODUCT(I$8:I$187,Nutrients!$DJ$8:$DJ$187)/907))+0.007028328))</f>
        <v>0.35952375187059848</v>
      </c>
      <c r="J214" s="67">
        <f>IF((SUMPRODUCT(J$8:J$187,Nutrients!$DJ$8:$DJ$187))=0,J213,IF((SUMPRODUCT(J$8:J$187,Nutrients!$DJ$8:$DJ$187))&gt;(1500*907),J213+0.14,J213+0.00000000006666*((SUMPRODUCT(J$8:J$187,Nutrients!$DJ$8:$DJ$187)/907))^3-0.00000023623322*((SUMPRODUCT(J$8:J$187,Nutrients!$DJ$8:$DJ$187)/907))^2+0.00029262722672*((SUMPRODUCT(J$8:J$187,Nutrients!$DJ$8:$DJ$187)/907))+0.007028328))</f>
        <v>0.33310367789916884</v>
      </c>
      <c r="K214" s="67">
        <f>IF((SUMPRODUCT(K$8:K$187,Nutrients!$DJ$8:$DJ$187))=0,K213,IF((SUMPRODUCT(K$8:K$187,Nutrients!$DJ$8:$DJ$187))&gt;(1500*907),K213+0.14,K213+0.00000000006666*((SUMPRODUCT(K$8:K$187,Nutrients!$DJ$8:$DJ$187)/907))^3-0.00000023623322*((SUMPRODUCT(K$8:K$187,Nutrients!$DJ$8:$DJ$187)/907))^2+0.00029262722672*((SUMPRODUCT(K$8:K$187,Nutrients!$DJ$8:$DJ$187)/907))+0.007028328))</f>
        <v>0.31758700475747725</v>
      </c>
      <c r="L214" s="67">
        <f>IF((SUMPRODUCT(L$8:L$187,Nutrients!$DJ$8:$DJ$187))=0,L213,IF((SUMPRODUCT(L$8:L$187,Nutrients!$DJ$8:$DJ$187))&gt;(1500*907),L213+0.14,L213+0.00000000006666*((SUMPRODUCT(L$8:L$187,Nutrients!$DJ$8:$DJ$187)/907))^3-0.00000023623322*((SUMPRODUCT(L$8:L$187,Nutrients!$DJ$8:$DJ$187)/907))^2+0.00029262722672*((SUMPRODUCT(L$8:L$187,Nutrients!$DJ$8:$DJ$187)/907))+0.007028328))</f>
        <v>0.3129242302004428</v>
      </c>
      <c r="M214" s="20"/>
    </row>
    <row r="215" spans="1:13" x14ac:dyDescent="0.2">
      <c r="A215" t="s">
        <v>46</v>
      </c>
      <c r="B215" s="67">
        <f>IF(B$4="","",(B214)/(B204*2.2046)*10000)</f>
        <v>1.5723637134302344</v>
      </c>
      <c r="C215" s="67">
        <f>IF(C$4="","",(C214)/(C204*2.2046)*10000)</f>
        <v>1.4992101588148012</v>
      </c>
      <c r="D215" s="67">
        <f>IF(D$4="","",(D214)/(D204*2.2046)*10000)</f>
        <v>1.4368083288133562</v>
      </c>
      <c r="E215" s="67">
        <f>IF(E$4="","",(E214)/(E204*2.2046)*10000)</f>
        <v>1.5331149967780844</v>
      </c>
      <c r="F215" s="67">
        <f>IF(F$4="","",(F214)/(F204*2.2046)*10000)</f>
        <v>1.436301956690097</v>
      </c>
      <c r="G215" s="20"/>
      <c r="H215" s="67">
        <f>IF(H$4="","",(H214)/(H204*2.2046)*10000)</f>
        <v>1.2080441888053564</v>
      </c>
      <c r="I215" s="67">
        <f>IF(I$4="","",(I214)/(I204*2.2046)*10000)</f>
        <v>1.0939481238851021</v>
      </c>
      <c r="J215" s="67">
        <f>IF(J$4="","",(J214)/(J204*2.2046)*10000)</f>
        <v>1.0112993238908661</v>
      </c>
      <c r="K215" s="67">
        <f>IF(K$4="","",(K214)/(K204*2.2046)*10000)</f>
        <v>0.96258185836990029</v>
      </c>
      <c r="L215" s="67">
        <f>IF(L$4="","",(L214)/(L204*2.2046)*10000)</f>
        <v>0.94738371967717627</v>
      </c>
      <c r="M215" s="20"/>
    </row>
    <row r="216" spans="1:13" x14ac:dyDescent="0.2">
      <c r="A216" s="213" t="s">
        <v>422</v>
      </c>
      <c r="B216" s="67">
        <f>((SUMPRODUCT(B$8:B$187,Nutrients!$CY$8:$CY$187)+(IF($A$6=Nutrients!$B$8,Nutrients!$CY$8,Nutrients!$CY$9)*B$6)+(((IF($A$7=Nutrients!$B$79,Nutrients!$CY$79,(IF($A$7=Nutrients!$B$77,Nutrients!$CY$77,Nutrients!$CY$78)))))*B$7))/2000)</f>
        <v>0.4184937359230832</v>
      </c>
      <c r="C216" s="67">
        <f>((SUMPRODUCT(C$8:C$187,Nutrients!$CY$8:$CY$187)+(IF($A$6=Nutrients!$B$8,Nutrients!$CY$8,Nutrients!$CY$9)*C$6)+(((IF($A$7=Nutrients!$B$79,Nutrients!$CY$79,(IF($A$7=Nutrients!$B$77,Nutrients!$CY$77,Nutrients!$CY$78)))))*C$7))/2000)</f>
        <v>0.37370176795133497</v>
      </c>
      <c r="D216" s="67">
        <f>((SUMPRODUCT(D$8:D$187,Nutrients!$CY$8:$CY$187)+(IF($A$6=Nutrients!$B$8,Nutrients!$CY$8,Nutrients!$CY$9)*D$6)+(((IF($A$7=Nutrients!$B$79,Nutrients!$CY$79,(IF($A$7=Nutrients!$B$77,Nutrients!$CY$77,Nutrients!$CY$78)))))*D$7))/2000)</f>
        <v>0.33508646822487137</v>
      </c>
      <c r="E216" s="67">
        <f>((SUMPRODUCT(E$8:E$187,Nutrients!$CY$8:$CY$187)+(IF($A$6=Nutrients!$B$8,Nutrients!$CY$8,Nutrients!$CY$9)*E$6)+(((IF($A$7=Nutrients!$B$79,Nutrients!$CY$79,(IF($A$7=Nutrients!$B$77,Nutrients!$CY$77,Nutrients!$CY$78)))))*E$7))/2000)</f>
        <v>0.42622770476034955</v>
      </c>
      <c r="F216" s="67">
        <f>((SUMPRODUCT(F$8:F$187,Nutrients!$CY$8:$CY$187)+(IF($A$6=Nutrients!$B$8,Nutrients!$CY$8,Nutrients!$CY$9)*F$6)+(((IF($A$7=Nutrients!$B$79,Nutrients!$CY$79,(IF($A$7=Nutrients!$B$77,Nutrients!$CY$77,Nutrients!$CY$78)))))*F$7))/2000)</f>
        <v>0.37815482331183148</v>
      </c>
      <c r="G216" s="67"/>
      <c r="H216" s="67">
        <f>((SUMPRODUCT(H$8:H$187,Nutrients!$CY$8:$CY$187)+(IF($A$6=Nutrients!$B$8,Nutrients!$CY$8,Nutrients!$CY$9)*H$6)+(((IF($A$7=Nutrients!$B$79,Nutrients!$CY$79,(IF($A$7=Nutrients!$B$77,Nutrients!$CY$77,Nutrients!$CY$78)))))*H$7))/2000)</f>
        <v>0.36072406864946521</v>
      </c>
      <c r="I216" s="67">
        <f>((SUMPRODUCT(I$8:I$187,Nutrients!$CY$8:$CY$187)+(IF($A$6=Nutrients!$B$8,Nutrients!$CY$8,Nutrients!$CY$9)*I$6)+(((IF($A$7=Nutrients!$B$79,Nutrients!$CY$79,(IF($A$7=Nutrients!$B$77,Nutrients!$CY$77,Nutrients!$CY$78)))))*I$7))/2000)</f>
        <v>0.32387562915847357</v>
      </c>
      <c r="J216" s="67">
        <f>((SUMPRODUCT(J$8:J$187,Nutrients!$CY$8:$CY$187)+(IF($A$6=Nutrients!$B$8,Nutrients!$CY$8,Nutrients!$CY$9)*J$6)+(((IF($A$7=Nutrients!$B$79,Nutrients!$CY$79,(IF($A$7=Nutrients!$B$77,Nutrients!$CY$77,Nutrients!$CY$78)))))*J$7))/2000)</f>
        <v>0.29512126256754495</v>
      </c>
      <c r="K216" s="67">
        <f>((SUMPRODUCT(K$8:K$187,Nutrients!$CY$8:$CY$187)+(IF($A$6=Nutrients!$B$8,Nutrients!$CY$8,Nutrients!$CY$9)*K$6)+(((IF($A$7=Nutrients!$B$79,Nutrients!$CY$79,(IF($A$7=Nutrients!$B$77,Nutrients!$CY$77,Nutrients!$CY$78)))))*K$7))/2000)</f>
        <v>0.27615625448273046</v>
      </c>
      <c r="L216" s="67">
        <f>((SUMPRODUCT(L$8:L$187,Nutrients!$CY$8:$CY$187)+(IF($A$6=Nutrients!$B$8,Nutrients!$CY$8,Nutrients!$CY$9)*L$6)+(((IF($A$7=Nutrients!$B$79,Nutrients!$CY$79,(IF($A$7=Nutrients!$B$77,Nutrients!$CY$77,Nutrients!$CY$78)))))*L$7))/2000)</f>
        <v>0.26688214653792769</v>
      </c>
      <c r="M216" s="20"/>
    </row>
    <row r="217" spans="1:13" x14ac:dyDescent="0.2">
      <c r="A217" s="226" t="s">
        <v>423</v>
      </c>
      <c r="B217" s="67">
        <f>IF((SUMPRODUCT(B$8:B$187,Nutrients!$DJ$8:$DJ$187))=0,B216,IF((SUMPRODUCT(B$8:B$187,Nutrients!$DJ$8:$DJ$187))&gt;(1500*907),B216+0.14*0.88,B216+(0.00000000006666*((SUMPRODUCT(B$8:B$187,Nutrients!$DJ$8:$DJ$187)/907))^3-0.00000023623322*((SUMPRODUCT(B$8:B$187,Nutrients!$DJ$8:$DJ$187)/907))^2+0.00029262722672*((SUMPRODUCT(B$8:B$187,Nutrients!$DJ$8:$DJ$187)/907))+0.007028328)*0.88))</f>
        <v>0.52561239580165808</v>
      </c>
      <c r="C217" s="67">
        <f>IF((SUMPRODUCT(C$8:C$187,Nutrients!$DJ$8:$DJ$187))=0,C216,IF((SUMPRODUCT(C$8:C$187,Nutrients!$DJ$8:$DJ$187))&gt;(1500*907),C216+0.14*0.88,C216+(0.00000000006666*((SUMPRODUCT(C$8:C$187,Nutrients!$DJ$8:$DJ$187)/907))^3-0.00000023623322*((SUMPRODUCT(C$8:C$187,Nutrients!$DJ$8:$DJ$187)/907))^2+0.00029262722672*((SUMPRODUCT(C$8:C$187,Nutrients!$DJ$8:$DJ$187)/907))+0.007028328)*0.88))</f>
        <v>0.4808204278299098</v>
      </c>
      <c r="D217" s="67">
        <f>IF((SUMPRODUCT(D$8:D$187,Nutrients!$DJ$8:$DJ$187))=0,D216,IF((SUMPRODUCT(D$8:D$187,Nutrients!$DJ$8:$DJ$187))&gt;(1500*907),D216+0.14*0.88,D216+(0.00000000006666*((SUMPRODUCT(D$8:D$187,Nutrients!$DJ$8:$DJ$187)/907))^3-0.00000023623322*((SUMPRODUCT(D$8:D$187,Nutrients!$DJ$8:$DJ$187)/907))^2+0.00029262722672*((SUMPRODUCT(D$8:D$187,Nutrients!$DJ$8:$DJ$187)/907))+0.007028328)*0.88))</f>
        <v>0.4422051281034462</v>
      </c>
      <c r="E217" s="67">
        <f>IF((SUMPRODUCT(E$8:E$187,Nutrients!$DJ$8:$DJ$187))=0,E216,IF((SUMPRODUCT(E$8:E$187,Nutrients!$DJ$8:$DJ$187))&gt;(1500*907),E216+0.14*0.88,E216+(0.00000000006666*((SUMPRODUCT(E$8:E$187,Nutrients!$DJ$8:$DJ$187)/907))^3-0.00000023623322*((SUMPRODUCT(E$8:E$187,Nutrients!$DJ$8:$DJ$187)/907))^2+0.00029262722672*((SUMPRODUCT(E$8:E$187,Nutrients!$DJ$8:$DJ$187)/907))+0.007028328)*0.88))</f>
        <v>0.53334636463892438</v>
      </c>
      <c r="F217" s="67">
        <f>IF((SUMPRODUCT(F$8:F$187,Nutrients!$DJ$8:$DJ$187))=0,F216,IF((SUMPRODUCT(F$8:F$187,Nutrients!$DJ$8:$DJ$187))&gt;(1500*907),F216+0.14*0.88,F216+(0.00000000006666*((SUMPRODUCT(F$8:F$187,Nutrients!$DJ$8:$DJ$187)/907))^3-0.00000023623322*((SUMPRODUCT(F$8:F$187,Nutrients!$DJ$8:$DJ$187)/907))^2+0.00029262722672*((SUMPRODUCT(F$8:F$187,Nutrients!$DJ$8:$DJ$187)/907))+0.007028328)*0.88))</f>
        <v>0.48527348319040631</v>
      </c>
      <c r="G217" s="67"/>
      <c r="H217" s="67">
        <f>IF((SUMPRODUCT(H$8:H$187,Nutrients!$DJ$8:$DJ$187))=0,H216,IF((SUMPRODUCT(H$8:H$187,Nutrients!$DJ$8:$DJ$187))&gt;(1500*907),H216+0.14*0.88,H216+(0.00000000006666*((SUMPRODUCT(H$8:H$187,Nutrients!$DJ$8:$DJ$187)/907))^3-0.00000023623322*((SUMPRODUCT(H$8:H$187,Nutrients!$DJ$8:$DJ$187)/907))^2+0.00029262722672*((SUMPRODUCT(H$8:H$187,Nutrients!$DJ$8:$DJ$187)/907))+0.007028328)*0.88))</f>
        <v>0.44602054227901078</v>
      </c>
      <c r="I217" s="67">
        <f>IF((SUMPRODUCT(I$8:I$187,Nutrients!$DJ$8:$DJ$187))=0,I216,IF((SUMPRODUCT(I$8:I$187,Nutrients!$DJ$8:$DJ$187))&gt;(1500*907),I216+0.14*0.88,I216+(0.00000000006666*((SUMPRODUCT(I$8:I$187,Nutrients!$DJ$8:$DJ$187)/907))^3-0.00000023623322*((SUMPRODUCT(I$8:I$187,Nutrients!$DJ$8:$DJ$187)/907))^2+0.00029262722672*((SUMPRODUCT(I$8:I$187,Nutrients!$DJ$8:$DJ$187)/907))+0.007028328)*0.88))</f>
        <v>0.40917210278801913</v>
      </c>
      <c r="J217" s="67">
        <f>IF((SUMPRODUCT(J$8:J$187,Nutrients!$DJ$8:$DJ$187))=0,J216,IF((SUMPRODUCT(J$8:J$187,Nutrients!$DJ$8:$DJ$187))&gt;(1500*907),J216+0.14*0.88,J216+(0.00000000006666*((SUMPRODUCT(J$8:J$187,Nutrients!$DJ$8:$DJ$187)/907))^3-0.00000023623322*((SUMPRODUCT(J$8:J$187,Nutrients!$DJ$8:$DJ$187)/907))^2+0.00029262722672*((SUMPRODUCT(J$8:J$187,Nutrients!$DJ$8:$DJ$187)/907))+0.007028328)*0.88))</f>
        <v>0.38041773619709052</v>
      </c>
      <c r="K217" s="67">
        <f>IF((SUMPRODUCT(K$8:K$187,Nutrients!$DJ$8:$DJ$187))=0,K216,IF((SUMPRODUCT(K$8:K$187,Nutrients!$DJ$8:$DJ$187))&gt;(1500*907),K216+0.14*0.88,K216+(0.00000000006666*((SUMPRODUCT(K$8:K$187,Nutrients!$DJ$8:$DJ$187)/907))^3-0.00000023623322*((SUMPRODUCT(K$8:K$187,Nutrients!$DJ$8:$DJ$187)/907))^2+0.00029262722672*((SUMPRODUCT(K$8:K$187,Nutrients!$DJ$8:$DJ$187)/907))+0.007028328)*0.88))</f>
        <v>0.36145272811227602</v>
      </c>
      <c r="L217" s="67">
        <f>IF((SUMPRODUCT(L$8:L$187,Nutrients!$DJ$8:$DJ$187))=0,L216,IF((SUMPRODUCT(L$8:L$187,Nutrients!$DJ$8:$DJ$187))&gt;(1500*907),L216+0.14*0.88,L216+(0.00000000006666*((SUMPRODUCT(L$8:L$187,Nutrients!$DJ$8:$DJ$187)/907))^3-0.00000023623322*((SUMPRODUCT(L$8:L$187,Nutrients!$DJ$8:$DJ$187)/907))^2+0.00029262722672*((SUMPRODUCT(L$8:L$187,Nutrients!$DJ$8:$DJ$187)/907))+0.007028328)*0.88))</f>
        <v>0.35217862016747326</v>
      </c>
      <c r="M217" s="20"/>
    </row>
    <row r="218" spans="1:13" x14ac:dyDescent="0.2">
      <c r="A218" s="194" t="s">
        <v>193</v>
      </c>
      <c r="B218" s="67">
        <f>B211/B212</f>
        <v>1.2476749481106515</v>
      </c>
      <c r="C218" s="67">
        <f t="shared" ref="C218:F218" si="10">C211/C212</f>
        <v>1.4155156359637937</v>
      </c>
      <c r="D218" s="67">
        <f t="shared" ref="D218:E218" si="11">D211/D212</f>
        <v>1.5709538333715503</v>
      </c>
      <c r="E218" s="67">
        <f t="shared" si="11"/>
        <v>1.2165308084808006</v>
      </c>
      <c r="F218" s="67">
        <f t="shared" si="10"/>
        <v>1.3409625697772203</v>
      </c>
      <c r="G218" s="20"/>
      <c r="H218" s="67">
        <f>H211/H212</f>
        <v>0.99997979695293182</v>
      </c>
      <c r="I218" s="67">
        <f t="shared" ref="I218:L218" si="12">I211/I212</f>
        <v>1.019862484779684</v>
      </c>
      <c r="J218" s="67">
        <f t="shared" si="12"/>
        <v>1.0399627321012506</v>
      </c>
      <c r="K218" s="67">
        <f t="shared" si="12"/>
        <v>1.0570947387888114</v>
      </c>
      <c r="L218" s="67">
        <f t="shared" si="12"/>
        <v>1.0696946500026323</v>
      </c>
      <c r="M218" s="20"/>
    </row>
    <row r="219" spans="1:13" x14ac:dyDescent="0.2">
      <c r="A219" t="s">
        <v>20</v>
      </c>
      <c r="B219" s="68">
        <f>(SUMPRODUCT(B$8:B$187,Nutrients!$DC$8:$DC$187)+(IF($A$6=Nutrients!$B$8,Nutrients!$DC$8,Nutrients!$DC$9)*B$6)+(((IF($A$7=Nutrients!$B$79,Nutrients!$DC$79,(IF($A$7=Nutrients!$B$77,Nutrients!$DC$77,Nutrients!$DC$78)))))*B$7))</f>
        <v>199.66494782745625</v>
      </c>
      <c r="C219" s="68">
        <f>(SUMPRODUCT(C$8:C$187,Nutrients!$DC$8:$DC$187)+(IF($A$6=Nutrients!$B$8,Nutrients!$DC$8,Nutrients!$DC$9)*C$6)+(((IF($A$7=Nutrients!$B$79,Nutrients!$DC$79,(IF($A$7=Nutrients!$B$77,Nutrients!$DC$77,Nutrients!$DC$78)))))*C$7))</f>
        <v>201.75056144011944</v>
      </c>
      <c r="D219" s="68">
        <f>(SUMPRODUCT(D$8:D$187,Nutrients!$DC$8:$DC$187)+(IF($A$6=Nutrients!$B$8,Nutrients!$DC$8,Nutrients!$DC$9)*D$6)+(((IF($A$7=Nutrients!$B$79,Nutrients!$DC$79,(IF($A$7=Nutrients!$B$77,Nutrients!$DC$77,Nutrients!$DC$78)))))*D$7))</f>
        <v>208.52680430426111</v>
      </c>
      <c r="E219" s="68">
        <f>(SUMPRODUCT(E$8:E$187,Nutrients!$DC$8:$DC$187)+(IF($A$6=Nutrients!$B$8,Nutrients!$DC$8,Nutrients!$DC$9)*E$6)+(((IF($A$7=Nutrients!$B$79,Nutrients!$DC$79,(IF($A$7=Nutrients!$B$77,Nutrients!$DC$77,Nutrients!$DC$78)))))*E$7))</f>
        <v>237.34570054823922</v>
      </c>
      <c r="F219" s="68">
        <f>(SUMPRODUCT(F$8:F$187,Nutrients!$DC$8:$DC$187)+(IF($A$6=Nutrients!$B$8,Nutrients!$DC$8,Nutrients!$DC$9)*F$6)+(((IF($A$7=Nutrients!$B$79,Nutrients!$DC$79,(IF($A$7=Nutrients!$B$77,Nutrients!$DC$77,Nutrients!$DC$78)))))*F$7))</f>
        <v>243.88366115083574</v>
      </c>
      <c r="G219" s="20"/>
      <c r="H219" s="68">
        <f>(SUMPRODUCT(H$8:H$187,Nutrients!$DC$8:$DC$187)+(IF($A$6=Nutrients!$B$8,Nutrients!$DC$8,Nutrients!$DC$9)*H$6)+(((IF($A$7=Nutrients!$B$79,Nutrients!$DC$79,(IF($A$7=Nutrients!$B$77,Nutrients!$DC$77,Nutrients!$DC$78)))))*H$7))</f>
        <v>229.94936892066863</v>
      </c>
      <c r="I219" s="68">
        <f>(SUMPRODUCT(I$8:I$187,Nutrients!$DC$8:$DC$187)+(IF($A$6=Nutrients!$B$8,Nutrients!$DC$8,Nutrients!$DC$9)*I$6)+(((IF($A$7=Nutrients!$B$79,Nutrients!$DC$79,(IF($A$7=Nutrients!$B$77,Nutrients!$DC$77,Nutrients!$DC$78)))))*I$7))</f>
        <v>220.59956074555828</v>
      </c>
      <c r="J219" s="68">
        <f>(SUMPRODUCT(J$8:J$187,Nutrients!$DC$8:$DC$187)+(IF($A$6=Nutrients!$B$8,Nutrients!$DC$8,Nutrients!$DC$9)*J$6)+(((IF($A$7=Nutrients!$B$79,Nutrients!$DC$79,(IF($A$7=Nutrients!$B$77,Nutrients!$DC$77,Nutrients!$DC$78)))))*J$7))</f>
        <v>210.09890426849725</v>
      </c>
      <c r="K219" s="68">
        <f>(SUMPRODUCT(K$8:K$187,Nutrients!$DC$8:$DC$187)+(IF($A$6=Nutrients!$B$8,Nutrients!$DC$8,Nutrients!$DC$9)*K$6)+(((IF($A$7=Nutrients!$B$79,Nutrients!$DC$79,(IF($A$7=Nutrients!$B$77,Nutrients!$DC$77,Nutrients!$DC$78)))))*K$7))</f>
        <v>200.17454126608266</v>
      </c>
      <c r="L219" s="68">
        <f>(SUMPRODUCT(L$8:L$187,Nutrients!$DC$8:$DC$187)+(IF($A$6=Nutrients!$B$8,Nutrients!$DC$8,Nutrients!$DC$9)*L$6)+(((IF($A$7=Nutrients!$B$79,Nutrients!$DC$79,(IF($A$7=Nutrients!$B$77,Nutrients!$DC$77,Nutrients!$DC$78)))))*L$7))</f>
        <v>190.72616323764422</v>
      </c>
      <c r="M219" s="20"/>
    </row>
    <row r="220" spans="1:13" x14ac:dyDescent="0.2">
      <c r="A220" t="s">
        <v>21</v>
      </c>
      <c r="B220" s="69">
        <f>IF(B$4="","",B219+Nutrients!$DA$5)</f>
        <v>211.66494782745625</v>
      </c>
      <c r="C220" s="69">
        <f>IF(C$4="","",C219+Nutrients!$DA$5)</f>
        <v>213.75056144011944</v>
      </c>
      <c r="D220" s="69">
        <f>IF(D$4="","",D219+Nutrients!$DA$5)</f>
        <v>220.52680430426111</v>
      </c>
      <c r="E220" s="69">
        <f>IF(E$4="","",E219+Nutrients!$DA$5)</f>
        <v>249.34570054823922</v>
      </c>
      <c r="F220" s="69">
        <f>IF(F$4="","",F219+Nutrients!$DA$5)</f>
        <v>255.88366115083574</v>
      </c>
      <c r="G220" s="20"/>
      <c r="H220" s="69">
        <f>IF(H$4="","",H219+Nutrients!$DA$5)</f>
        <v>241.94936892066863</v>
      </c>
      <c r="I220" s="69">
        <f>IF(I$4="","",I219+Nutrients!$DA$5)</f>
        <v>232.59956074555828</v>
      </c>
      <c r="J220" s="69">
        <f>IF(J$4="","",J219+Nutrients!$DA$5)</f>
        <v>222.09890426849725</v>
      </c>
      <c r="K220" s="69">
        <f>IF(K$4="","",K219+Nutrients!$DA$5)</f>
        <v>212.17454126608266</v>
      </c>
      <c r="L220" s="69">
        <f>IF(L$4="","",L219+Nutrients!$DA$5)</f>
        <v>202.72616323764422</v>
      </c>
      <c r="M220" s="20"/>
    </row>
    <row r="221" spans="1:13" x14ac:dyDescent="0.2">
      <c r="A221" s="194" t="s">
        <v>142</v>
      </c>
      <c r="B221" s="24">
        <v>50.010279605263136</v>
      </c>
      <c r="C221" s="24">
        <v>115.39726720647769</v>
      </c>
      <c r="D221" s="24">
        <v>115.39726720647769</v>
      </c>
      <c r="E221" s="24">
        <v>121.38698760121457</v>
      </c>
      <c r="F221" s="24">
        <v>121.38698760121457</v>
      </c>
      <c r="G221" s="94">
        <f>SUM(B221:F221)</f>
        <v>523.57878922064765</v>
      </c>
      <c r="H221" s="24">
        <v>50.010279605263136</v>
      </c>
      <c r="I221" s="24">
        <v>115.39726720647769</v>
      </c>
      <c r="J221" s="24">
        <v>121.38698760121457</v>
      </c>
      <c r="K221" s="24">
        <v>121.84109311740895</v>
      </c>
      <c r="L221" s="24">
        <v>134.96255060728743</v>
      </c>
      <c r="M221" s="94">
        <f>SUM(H221:L221)</f>
        <v>543.59817813765176</v>
      </c>
    </row>
    <row r="222" spans="1:13" x14ac:dyDescent="0.2">
      <c r="A222" s="194" t="s">
        <v>143</v>
      </c>
      <c r="B222" s="69">
        <f>IF(B$221="","",B221*B220/2000)</f>
        <v>5.2927116117422601</v>
      </c>
      <c r="C222" s="69">
        <f t="shared" ref="C222:F222" si="13">IF(C$221="","",C221*C220/2000)</f>
        <v>12.333115327020044</v>
      </c>
      <c r="D222" s="69">
        <f t="shared" ref="D222:E222" si="14">IF(D$221="","",D221*D220/2000)</f>
        <v>12.724095281244718</v>
      </c>
      <c r="E222" s="69">
        <f t="shared" si="14"/>
        <v>15.133661730432637</v>
      </c>
      <c r="F222" s="69">
        <f t="shared" si="13"/>
        <v>15.530473401734945</v>
      </c>
      <c r="G222" s="73">
        <f>SUM(B222:F222)</f>
        <v>61.014057352174603</v>
      </c>
      <c r="H222" s="69">
        <f>IF(H$221="","",H221*H220/2000)</f>
        <v>6.0499777950198004</v>
      </c>
      <c r="I222" s="69">
        <f t="shared" ref="I222:L222" si="15">IF(I$221="","",I221*I220/2000)</f>
        <v>13.420676831732264</v>
      </c>
      <c r="J222" s="69">
        <f t="shared" si="15"/>
        <v>13.479958469341708</v>
      </c>
      <c r="K222" s="69">
        <f t="shared" si="15"/>
        <v>12.925789019772152</v>
      </c>
      <c r="L222" s="69">
        <f t="shared" si="15"/>
        <v>13.680220032690885</v>
      </c>
      <c r="M222" s="73">
        <f>SUM(H222:L222)</f>
        <v>59.556622148556812</v>
      </c>
    </row>
    <row r="223" spans="1:13" x14ac:dyDescent="0.2">
      <c r="G223" s="4"/>
      <c r="M223" s="4"/>
    </row>
    <row r="225" spans="1:13" x14ac:dyDescent="0.2">
      <c r="A225" s="30" t="s">
        <v>68</v>
      </c>
      <c r="B225" s="30"/>
      <c r="C225" s="30"/>
      <c r="D225" s="30"/>
      <c r="E225" s="30"/>
      <c r="F225" s="30"/>
      <c r="H225" s="30"/>
      <c r="I225" s="30"/>
      <c r="J225" s="30"/>
      <c r="K225" s="30"/>
      <c r="L225" s="30"/>
    </row>
    <row r="226" spans="1:13" x14ac:dyDescent="0.2">
      <c r="A226" s="129" t="s">
        <v>210</v>
      </c>
      <c r="B226" s="27">
        <v>0.6</v>
      </c>
      <c r="C226" s="27">
        <v>0.6</v>
      </c>
      <c r="D226" s="27">
        <v>0.6</v>
      </c>
      <c r="E226" s="27">
        <v>0.6</v>
      </c>
      <c r="F226" s="27">
        <v>0.6</v>
      </c>
      <c r="H226" s="27">
        <v>0.55000000000000004</v>
      </c>
      <c r="I226" s="27">
        <v>0.55000000000000004</v>
      </c>
      <c r="J226" s="27">
        <v>0.55000000000000004</v>
      </c>
      <c r="K226" s="27">
        <v>0.55000000000000004</v>
      </c>
      <c r="L226" s="27">
        <v>0.55000000000000004</v>
      </c>
    </row>
    <row r="227" spans="1:13" x14ac:dyDescent="0.2">
      <c r="A227" s="129" t="s">
        <v>209</v>
      </c>
      <c r="B227" s="27"/>
      <c r="C227" s="27"/>
      <c r="D227" s="27"/>
      <c r="E227" s="27"/>
      <c r="F227" s="27"/>
      <c r="H227" s="27"/>
      <c r="I227" s="27"/>
      <c r="J227" s="27"/>
      <c r="K227" s="27"/>
      <c r="L227" s="27"/>
    </row>
    <row r="228" spans="1:13" x14ac:dyDescent="0.2">
      <c r="A228" s="130" t="s">
        <v>211</v>
      </c>
      <c r="B228" s="27">
        <v>0.28000000000000003</v>
      </c>
      <c r="C228" s="27">
        <v>0.28000000000000003</v>
      </c>
      <c r="D228" s="27">
        <v>0.28000000000000003</v>
      </c>
      <c r="E228" s="27">
        <v>0.28000000000000003</v>
      </c>
      <c r="F228" s="27">
        <v>0.28000000000000003</v>
      </c>
      <c r="H228" s="27">
        <f xml:space="preserve"> 0.000000416*((H4+H5)/2)^2 - 0.000036654*((H4+H5)/2) + 0.280606061</f>
        <v>0.27994018600000004</v>
      </c>
      <c r="I228" s="27">
        <f t="shared" ref="I228:L228" si="16" xml:space="preserve"> 0.000000416*((I4+I5)/2)^2 - 0.000036654*((I4+I5)/2) + 0.280606061</f>
        <v>0.28110066100000003</v>
      </c>
      <c r="J228" s="27">
        <f t="shared" si="16"/>
        <v>0.28425019600000001</v>
      </c>
      <c r="K228" s="27">
        <f t="shared" si="16"/>
        <v>0.28865940100000004</v>
      </c>
      <c r="L228" s="27">
        <f t="shared" si="16"/>
        <v>0.29418204100000001</v>
      </c>
    </row>
    <row r="229" spans="1:13" x14ac:dyDescent="0.2">
      <c r="A229" s="130" t="s">
        <v>212</v>
      </c>
      <c r="B229" s="27">
        <v>0.7</v>
      </c>
      <c r="C229" s="27">
        <v>0.7</v>
      </c>
      <c r="D229" s="27">
        <v>0.7</v>
      </c>
      <c r="E229" s="27">
        <v>0.7</v>
      </c>
      <c r="F229" s="27">
        <v>0.7</v>
      </c>
      <c r="H229" s="27">
        <f xml:space="preserve"> 0.000002335*((H4+H5)/2)^2 - 0.000572488*((H4+H5)/2) + 0.588523784</f>
        <v>0.56186437775000009</v>
      </c>
      <c r="I229" s="27">
        <f t="shared" ref="I229:L229" si="17" xml:space="preserve"> 0.000002335*((I4+I5)/2)^2 - 0.000572488*((I4+I5)/2) + 0.588523784</f>
        <v>0.55462498400000004</v>
      </c>
      <c r="J229" s="27">
        <f t="shared" si="17"/>
        <v>0.55488264775000007</v>
      </c>
      <c r="K229" s="27">
        <f t="shared" si="17"/>
        <v>0.56404456400000003</v>
      </c>
      <c r="L229" s="27">
        <f t="shared" si="17"/>
        <v>0.58037304400000012</v>
      </c>
    </row>
    <row r="230" spans="1:13" x14ac:dyDescent="0.2">
      <c r="A230" s="130" t="s">
        <v>213</v>
      </c>
      <c r="B230" s="27">
        <v>0.8</v>
      </c>
      <c r="C230" s="27">
        <v>0.8</v>
      </c>
      <c r="D230" s="27">
        <v>0.8</v>
      </c>
      <c r="E230" s="27">
        <v>0.8</v>
      </c>
      <c r="F230" s="27">
        <v>0.8</v>
      </c>
      <c r="H230" s="27">
        <f>0.00000268*((H4+H5)/2)^2 - 0.00064541*(H4+H5)/2 + 0.63872902</f>
        <v>0.608859645</v>
      </c>
      <c r="I230" s="27">
        <f t="shared" ref="I230:L230" si="18">0.00000268*((I4+I5)/2)^2 - 0.00064541*(I4+I5)/2 + 0.63872902</f>
        <v>0.60098801999999996</v>
      </c>
      <c r="J230" s="27">
        <f t="shared" si="18"/>
        <v>0.60183779500000001</v>
      </c>
      <c r="K230" s="27">
        <f t="shared" si="18"/>
        <v>0.61284912000000002</v>
      </c>
      <c r="L230" s="27">
        <f t="shared" si="18"/>
        <v>0.63205672000000002</v>
      </c>
    </row>
    <row r="231" spans="1:13" x14ac:dyDescent="0.2">
      <c r="A231" s="130" t="s">
        <v>214</v>
      </c>
      <c r="B231" s="27">
        <v>0.2</v>
      </c>
      <c r="C231" s="27">
        <v>0.2</v>
      </c>
      <c r="D231" s="27">
        <v>0.2</v>
      </c>
      <c r="E231" s="27">
        <v>0.2</v>
      </c>
      <c r="F231" s="27">
        <v>0.2</v>
      </c>
      <c r="H231" s="27">
        <v>0.16500000000000001</v>
      </c>
      <c r="I231" s="27">
        <v>0.16500000000000001</v>
      </c>
      <c r="J231" s="27">
        <v>0.16500000000000001</v>
      </c>
      <c r="K231" s="27">
        <v>0.16500000000000001</v>
      </c>
      <c r="L231" s="27">
        <v>0.16500000000000001</v>
      </c>
    </row>
    <row r="232" spans="1:13" x14ac:dyDescent="0.2">
      <c r="A232" s="130" t="s">
        <v>215</v>
      </c>
      <c r="B232" s="27">
        <v>0.67</v>
      </c>
      <c r="C232" s="27">
        <v>0.67</v>
      </c>
      <c r="D232" s="27">
        <v>0.67</v>
      </c>
      <c r="E232" s="27">
        <v>0.67</v>
      </c>
      <c r="F232" s="27">
        <v>0.67</v>
      </c>
      <c r="H232" s="27">
        <v>0.65</v>
      </c>
      <c r="I232" s="27">
        <v>0.65</v>
      </c>
      <c r="J232" s="27">
        <v>0.65</v>
      </c>
      <c r="K232" s="27">
        <v>0.65</v>
      </c>
      <c r="L232" s="27">
        <v>0.65</v>
      </c>
    </row>
    <row r="233" spans="1:13" x14ac:dyDescent="0.2">
      <c r="A233" s="184" t="s">
        <v>216</v>
      </c>
      <c r="B233" s="72" t="e">
        <f>IF(AVERAGE(B4:B5)&lt;51,0.000025*((B5+B4)/2)^2 - 0.01005*((B5+B4)/2) + 1.5955,(0.00000649518*((B4+B5)/2)^2 - 0.00338103746*((B4+B5)/2) + 1.049852))</f>
        <v>#DIV/0!</v>
      </c>
      <c r="C233" s="72" t="e">
        <f t="shared" ref="C233:F233" si="19">IF(AVERAGE(C4:C5)&lt;51,0.000025*((C5+C4)/2)^2 - 0.01005*((C5+C4)/2) + 1.5955,(0.00000649518*((C4+C5)/2)^2 - 0.00338103746*((C4+C5)/2) + 1.049852))</f>
        <v>#DIV/0!</v>
      </c>
      <c r="D233" s="72" t="e">
        <f t="shared" ref="D233:E233" si="20">IF(AVERAGE(D4:D5)&lt;51,0.000025*((D5+D4)/2)^2 - 0.01005*((D5+D4)/2) + 1.5955,(0.00000649518*((D4+D5)/2)^2 - 0.00338103746*((D4+D5)/2) + 1.049852))</f>
        <v>#DIV/0!</v>
      </c>
      <c r="E233" s="72" t="e">
        <f t="shared" si="20"/>
        <v>#DIV/0!</v>
      </c>
      <c r="F233" s="72" t="e">
        <f t="shared" si="19"/>
        <v>#DIV/0!</v>
      </c>
      <c r="H233" s="72">
        <f>IF(AVERAGE(H4:H5)&lt;51,0.000025*((H5+H4)/2)^2 - 0.01005*((H5+H4)/2) + 1.5955,(0.00000649518*((H4+H5)/2)^2 - 0.00338103746*((H4+H5)/2) + 1.049852))</f>
        <v>0.86390895562500003</v>
      </c>
      <c r="I233" s="72">
        <f t="shared" ref="I233:L233" si="21">IF(AVERAGE(I4:I5)&lt;51,0.000025*((I5+I4)/2)^2 - 0.01005*((I5+I4)/2) + 1.5955,(0.00000649518*((I4+I5)/2)^2 - 0.00338103746*((I4+I5)/2) + 1.049852))</f>
        <v>0.77670005399999997</v>
      </c>
      <c r="J233" s="72">
        <f t="shared" si="21"/>
        <v>0.69245973452499998</v>
      </c>
      <c r="K233" s="72">
        <f t="shared" si="21"/>
        <v>0.64193088060000014</v>
      </c>
      <c r="L233" s="72">
        <f t="shared" si="21"/>
        <v>0.6158084062000001</v>
      </c>
    </row>
    <row r="234" spans="1:13" x14ac:dyDescent="0.2">
      <c r="A234" s="184" t="s">
        <v>217</v>
      </c>
      <c r="B234" s="72" t="e">
        <f>IF(AVERAGE(B4:B5)&lt;51,0.000025*((B5+B4)/2)^2 - 0.01005*((B5+B4)/2) + 1.5955,0.00000649518*((B5+B4)/2)^2 - 0.00338103746*((B5+B4)/2) + 1.3529)</f>
        <v>#DIV/0!</v>
      </c>
      <c r="C234" s="72" t="e">
        <f t="shared" ref="C234:F234" si="22">IF(AVERAGE(C4:C5)&lt;51,0.000025*((C5+C4)/2)^2 - 0.01005*((C5+C4)/2) + 1.5955,0.00000649518*((C5+C4)/2)^2 - 0.00338103746*((C5+C4)/2) + 1.3529)</f>
        <v>#DIV/0!</v>
      </c>
      <c r="D234" s="72" t="e">
        <f t="shared" ref="D234:E234" si="23">IF(AVERAGE(D4:D5)&lt;51,0.000025*((D5+D4)/2)^2 - 0.01005*((D5+D4)/2) + 1.5955,0.00000649518*((D5+D4)/2)^2 - 0.00338103746*((D5+D4)/2) + 1.3529)</f>
        <v>#DIV/0!</v>
      </c>
      <c r="E234" s="72" t="e">
        <f t="shared" si="23"/>
        <v>#DIV/0!</v>
      </c>
      <c r="F234" s="72" t="e">
        <f t="shared" si="22"/>
        <v>#DIV/0!</v>
      </c>
      <c r="H234" s="72">
        <f>IF(AVERAGE(H4:H5)&lt;51,0.000025*((H5+H4)/2)^2 - 0.01005*((H5+H4)/2) + 1.5955,0.00000649518*((H5+H4)/2)^2 - 0.00338103746*((H5+H4)/2) + 1.3529)</f>
        <v>1.1669569556249999</v>
      </c>
      <c r="I234" s="72">
        <f t="shared" ref="I234:L234" si="24">IF(AVERAGE(I4:I5)&lt;51,0.000025*((I5+I4)/2)^2 - 0.01005*((I5+I4)/2) + 1.5955,0.00000649518*((I5+I4)/2)^2 - 0.00338103746*((I5+I4)/2) + 1.3529)</f>
        <v>1.079748054</v>
      </c>
      <c r="J234" s="72">
        <f t="shared" si="24"/>
        <v>0.99550773452499997</v>
      </c>
      <c r="K234" s="72">
        <f t="shared" si="24"/>
        <v>0.94497888060000013</v>
      </c>
      <c r="L234" s="72">
        <f t="shared" si="24"/>
        <v>0.91885640620000009</v>
      </c>
    </row>
    <row r="235" spans="1:13" x14ac:dyDescent="0.2">
      <c r="A235" s="28" t="s">
        <v>71</v>
      </c>
      <c r="B235" s="72" t="e">
        <f>B233*(B204*2.2046)/10000</f>
        <v>#DIV/0!</v>
      </c>
      <c r="C235" s="72" t="e">
        <f>C233*(C204*2.2046)/10000</f>
        <v>#DIV/0!</v>
      </c>
      <c r="D235" s="72" t="e">
        <f>D233*(D204*2.2046)/10000</f>
        <v>#DIV/0!</v>
      </c>
      <c r="E235" s="72" t="e">
        <f>E233*(E204*2.2046)/10000</f>
        <v>#DIV/0!</v>
      </c>
      <c r="F235" s="72" t="e">
        <f>F233*(F204*2.2046)/10000</f>
        <v>#DIV/0!</v>
      </c>
      <c r="H235" s="72">
        <f>H233*(H204*2.2046)/10000</f>
        <v>0.28318792332993087</v>
      </c>
      <c r="I235" s="72">
        <f>I233*(I204*2.2046)/10000</f>
        <v>0.25526084043223374</v>
      </c>
      <c r="J235" s="72">
        <f>J233*(J204*2.2046)/10000</f>
        <v>0.22808369284764918</v>
      </c>
      <c r="K235" s="72">
        <f>K233*(K204*2.2046)/10000</f>
        <v>0.21179383743667149</v>
      </c>
      <c r="L235" s="72">
        <f>L233*(L204*2.2046)/10000</f>
        <v>0.20340371853419661</v>
      </c>
    </row>
    <row r="236" spans="1:13" x14ac:dyDescent="0.2">
      <c r="A236" s="28" t="s">
        <v>70</v>
      </c>
      <c r="B236" s="70" t="e">
        <f>B234*(B204*2.2046)/10000</f>
        <v>#DIV/0!</v>
      </c>
      <c r="C236" s="70" t="e">
        <f>C234*(C204*2.2046)/10000</f>
        <v>#DIV/0!</v>
      </c>
      <c r="D236" s="70" t="e">
        <f>D234*(D204*2.2046)/10000</f>
        <v>#DIV/0!</v>
      </c>
      <c r="E236" s="70" t="e">
        <f>E234*(E204*2.2046)/10000</f>
        <v>#DIV/0!</v>
      </c>
      <c r="F236" s="70" t="e">
        <f>F234*(F204*2.2046)/10000</f>
        <v>#DIV/0!</v>
      </c>
      <c r="H236" s="70">
        <f>H234*(H204*2.2046)/10000</f>
        <v>0.38252655528936252</v>
      </c>
      <c r="I236" s="70">
        <f>I234*(I204*2.2046)/10000</f>
        <v>0.35485692874576374</v>
      </c>
      <c r="J236" s="70">
        <f>J234*(J204*2.2046)/10000</f>
        <v>0.32790221442205986</v>
      </c>
      <c r="K236" s="70">
        <f>K234*(K204*2.2046)/10000</f>
        <v>0.31177921092036681</v>
      </c>
      <c r="L236" s="70">
        <f>L234*(L204*2.2046)/10000</f>
        <v>0.30350155655288008</v>
      </c>
    </row>
    <row r="237" spans="1:13" x14ac:dyDescent="0.2">
      <c r="A237" s="184" t="s">
        <v>223</v>
      </c>
      <c r="B237" s="70">
        <v>1</v>
      </c>
      <c r="C237" s="70">
        <v>1</v>
      </c>
      <c r="D237" s="70">
        <v>1</v>
      </c>
      <c r="E237" s="70">
        <v>1</v>
      </c>
      <c r="F237" s="70">
        <v>1</v>
      </c>
      <c r="H237" s="70">
        <v>1</v>
      </c>
      <c r="I237" s="70">
        <v>1</v>
      </c>
      <c r="J237" s="70">
        <v>1</v>
      </c>
      <c r="K237" s="70">
        <v>1</v>
      </c>
      <c r="L237" s="70">
        <v>1</v>
      </c>
    </row>
    <row r="238" spans="1:13" x14ac:dyDescent="0.2">
      <c r="A238" s="184" t="s">
        <v>222</v>
      </c>
      <c r="B238" s="70">
        <v>1.5</v>
      </c>
      <c r="C238" s="70">
        <v>1.5</v>
      </c>
      <c r="D238" s="70">
        <v>1.5</v>
      </c>
      <c r="E238" s="70">
        <v>1.5</v>
      </c>
      <c r="F238" s="70">
        <v>1.5</v>
      </c>
      <c r="H238" s="70">
        <v>1.25</v>
      </c>
      <c r="I238" s="70">
        <v>1.25</v>
      </c>
      <c r="J238" s="70">
        <v>1.25</v>
      </c>
      <c r="K238" s="70">
        <v>1.25</v>
      </c>
      <c r="L238" s="70">
        <v>1.25</v>
      </c>
    </row>
    <row r="239" spans="1:13" x14ac:dyDescent="0.2">
      <c r="A239" s="184" t="s">
        <v>221</v>
      </c>
      <c r="B239" s="70">
        <v>7</v>
      </c>
      <c r="C239" s="70">
        <v>7</v>
      </c>
      <c r="D239" s="70">
        <v>7</v>
      </c>
      <c r="E239" s="70">
        <v>7</v>
      </c>
      <c r="F239" s="70">
        <v>7</v>
      </c>
      <c r="H239" s="70">
        <v>7</v>
      </c>
      <c r="I239" s="70">
        <v>7</v>
      </c>
      <c r="J239" s="70">
        <v>7</v>
      </c>
      <c r="K239" s="70">
        <v>7</v>
      </c>
      <c r="L239" s="70">
        <v>7</v>
      </c>
    </row>
    <row r="240" spans="1:13" x14ac:dyDescent="0.2">
      <c r="A240" s="28" t="s">
        <v>92</v>
      </c>
      <c r="B240" s="72">
        <v>1.45</v>
      </c>
      <c r="C240" s="72">
        <v>1.45</v>
      </c>
      <c r="D240" s="72">
        <v>1.45</v>
      </c>
      <c r="E240" s="72">
        <v>1.45</v>
      </c>
      <c r="F240" s="72">
        <v>1.45</v>
      </c>
      <c r="G240" s="70"/>
      <c r="H240" s="70"/>
      <c r="I240" s="70"/>
      <c r="J240" s="70"/>
      <c r="K240" s="70"/>
      <c r="L240" s="70"/>
      <c r="M240" s="70"/>
    </row>
    <row r="241" spans="1:13" x14ac:dyDescent="0.2">
      <c r="A241" s="28"/>
      <c r="B241" s="70"/>
      <c r="C241" s="70"/>
      <c r="D241" s="70"/>
      <c r="E241" s="70"/>
      <c r="F241" s="70"/>
      <c r="G241" s="70"/>
      <c r="H241" s="70"/>
      <c r="I241" s="70"/>
      <c r="J241" s="70"/>
      <c r="K241" s="70"/>
      <c r="L241" s="70"/>
      <c r="M241" s="70"/>
    </row>
    <row r="242" spans="1:13" x14ac:dyDescent="0.2">
      <c r="A242" s="28"/>
      <c r="B242" s="70"/>
      <c r="C242" s="70"/>
      <c r="D242" s="70"/>
      <c r="E242" s="70"/>
      <c r="F242" s="70"/>
      <c r="G242" s="70"/>
      <c r="H242" s="70"/>
      <c r="I242" s="70"/>
      <c r="J242" s="70"/>
      <c r="K242" s="70"/>
      <c r="L242" s="70"/>
      <c r="M242" s="70"/>
    </row>
    <row r="243" spans="1:13" x14ac:dyDescent="0.2">
      <c r="A243" s="28"/>
      <c r="B243" s="70"/>
      <c r="C243" s="70"/>
      <c r="D243" s="70"/>
      <c r="E243" s="70"/>
      <c r="F243" s="70"/>
      <c r="G243" s="70"/>
      <c r="H243" s="70"/>
      <c r="I243" s="70"/>
      <c r="J243" s="70"/>
      <c r="K243" s="70"/>
      <c r="L243" s="70"/>
      <c r="M243" s="70"/>
    </row>
    <row r="244" spans="1:13" x14ac:dyDescent="0.2">
      <c r="B244" s="70"/>
      <c r="C244" s="70"/>
      <c r="D244" s="70"/>
      <c r="E244" s="70"/>
      <c r="F244" s="70"/>
      <c r="G244" s="70"/>
      <c r="H244" s="70"/>
      <c r="I244" s="70"/>
      <c r="J244" s="70"/>
      <c r="K244" s="70"/>
      <c r="L244" s="70"/>
      <c r="M244" s="70"/>
    </row>
    <row r="245" spans="1:13" x14ac:dyDescent="0.2">
      <c r="A245" s="30" t="s">
        <v>69</v>
      </c>
      <c r="B245" s="13"/>
      <c r="C245" s="13"/>
      <c r="D245" s="13"/>
      <c r="E245" s="13"/>
      <c r="F245" s="13"/>
      <c r="G245" s="13"/>
      <c r="H245" s="13"/>
      <c r="I245" s="13"/>
      <c r="J245" s="13"/>
      <c r="K245" s="13"/>
      <c r="L245" s="13"/>
      <c r="M245" s="13"/>
    </row>
    <row r="246" spans="1:13" x14ac:dyDescent="0.2">
      <c r="A246" s="5" t="s">
        <v>66</v>
      </c>
      <c r="B246" s="64">
        <f>SUMPRODUCT(B$8:B$187,Nutrients!$CO$8:$CO$187)/2000</f>
        <v>0</v>
      </c>
      <c r="C246" s="64">
        <f>SUMPRODUCT(C$8:C$187,Nutrients!$CO$8:$CO$187)/2000</f>
        <v>0.22799999999999998</v>
      </c>
      <c r="D246" s="64">
        <f>SUMPRODUCT(D$8:D$187,Nutrients!$CO$8:$CO$187)/2000</f>
        <v>0.39689999999999998</v>
      </c>
      <c r="E246" s="64">
        <f>SUMPRODUCT(E$8:E$187,Nutrients!$CO$8:$CO$187)/2000</f>
        <v>5.9099999999999993E-2</v>
      </c>
      <c r="F246" s="64">
        <f>SUMPRODUCT(F$8:F$187,Nutrients!$CO$8:$CO$187)/2000</f>
        <v>0.22799999999999998</v>
      </c>
      <c r="G246" s="20"/>
      <c r="H246" s="64">
        <f>SUMPRODUCT(H$8:H$187,Nutrients!$CO$8:$CO$187)/2000</f>
        <v>0.11819999999999999</v>
      </c>
      <c r="I246" s="64">
        <f>SUMPRODUCT(I$8:I$187,Nutrients!$CO$8:$CO$187)/2000</f>
        <v>0.11819999999999999</v>
      </c>
      <c r="J246" s="64">
        <f>SUMPRODUCT(J$8:J$187,Nutrients!$CO$8:$CO$187)/2000</f>
        <v>0.11819999999999999</v>
      </c>
      <c r="K246" s="64">
        <f>SUMPRODUCT(K$8:K$187,Nutrients!$CO$8:$CO$187)/2000</f>
        <v>0.11819999999999999</v>
      </c>
      <c r="L246" s="64">
        <f>SUMPRODUCT(L$8:L$187,Nutrients!$CO$8:$CO$187)/2000</f>
        <v>0.11819999999999999</v>
      </c>
      <c r="M246" s="20"/>
    </row>
    <row r="247" spans="1:13" x14ac:dyDescent="0.2">
      <c r="A247" s="194" t="s">
        <v>220</v>
      </c>
      <c r="B247" s="67">
        <f>IF(B$4="","",B203/(B204*2.2046)*10000)</f>
        <v>2.0453956992028743</v>
      </c>
      <c r="C247" s="67">
        <f>IF(C$4="","",C203/(C204*2.2046)*10000)</f>
        <v>2.1494772973880307</v>
      </c>
      <c r="D247" s="67">
        <f>IF(D$4="","",D203/(D204*2.2046)*10000)</f>
        <v>2.27303127261247</v>
      </c>
      <c r="E247" s="67">
        <f>IF(E$4="","",E203/(E204*2.2046)*10000)</f>
        <v>3.4345919132731035</v>
      </c>
      <c r="F247" s="67">
        <f>IF(F$4="","",F203/(F204*2.2046)*10000)</f>
        <v>3.5520315893747161</v>
      </c>
      <c r="G247" s="67"/>
      <c r="H247" s="67">
        <f>IF(H$4="","",H203/(H204*2.2046)*10000)</f>
        <v>3.5725638331441898</v>
      </c>
      <c r="I247" s="67">
        <f>IF(I$4="","",I203/(I204*2.2046)*10000)</f>
        <v>3.2866346743467405</v>
      </c>
      <c r="J247" s="67">
        <f>IF(J$4="","",J203/(J204*2.2046)*10000)</f>
        <v>2.9587179743094096</v>
      </c>
      <c r="K247" s="67">
        <f>IF(K$4="","",K203/(K204*2.2046)*10000)</f>
        <v>2.6444509964282537</v>
      </c>
      <c r="L247" s="67">
        <f>IF(L$4="","",L203/(L204*2.2046)*10000)</f>
        <v>2.3400135054739715</v>
      </c>
      <c r="M247" s="67"/>
    </row>
    <row r="248" spans="1:13" x14ac:dyDescent="0.2">
      <c r="A248" s="194" t="s">
        <v>219</v>
      </c>
      <c r="B248" s="67">
        <f>IF(B$4="","",B195/(B205*2.2046)*10000)</f>
        <v>2.2939795969969619</v>
      </c>
      <c r="C248" s="67">
        <f>IF(C$4="","",C195/(C205*2.2046)*10000)</f>
        <v>2.8470786918445219</v>
      </c>
      <c r="D248" s="67">
        <f>IF(D$4="","",D195/(D205*2.2046)*10000)</f>
        <v>3.7893148030620787</v>
      </c>
      <c r="E248" s="67">
        <f>IF(E$4="","",E195/(E205*2.2046)*10000)</f>
        <v>4.1230748249136546</v>
      </c>
      <c r="F248" s="67">
        <f>IF(F$4="","",F195/(F205*2.2046)*10000)</f>
        <v>5.2014237931911111</v>
      </c>
      <c r="G248" s="67"/>
      <c r="H248" s="67">
        <f>IF(H$4="","",H195/(H205*2.2046)*10000)</f>
        <v>4.3132812364137791</v>
      </c>
      <c r="I248" s="67">
        <f>IF(I$4="","",I195/(I205*2.2046)*10000)</f>
        <v>3.926294121358</v>
      </c>
      <c r="J248" s="67">
        <f>IF(J$4="","",J195/(J205*2.2046)*10000)</f>
        <v>3.4901871687623394</v>
      </c>
      <c r="K248" s="67">
        <f>IF(K$4="","",K195/(K205*2.2046)*10000)</f>
        <v>3.0797650868888367</v>
      </c>
      <c r="L248" s="67">
        <f>IF(L$4="","",L195/(L205*2.2046)*10000)</f>
        <v>2.6890307528782182</v>
      </c>
      <c r="M248" s="67"/>
    </row>
    <row r="249" spans="1:13" x14ac:dyDescent="0.2">
      <c r="A249" s="194" t="s">
        <v>218</v>
      </c>
      <c r="B249" s="67">
        <f>B203/B210*100</f>
        <v>4.7116093091185229</v>
      </c>
      <c r="C249" s="67">
        <f>C203/C210*100</f>
        <v>4.6792405358299289</v>
      </c>
      <c r="D249" s="67">
        <f>D203/D210*100</f>
        <v>4.441337612781397</v>
      </c>
      <c r="E249" s="67">
        <f>E203/E210*100</f>
        <v>5.6069182782203457</v>
      </c>
      <c r="F249" s="67">
        <f>F203/F210*100</f>
        <v>5.3456135040947466</v>
      </c>
      <c r="G249" s="67"/>
      <c r="H249" s="67">
        <f>H203/H210*100</f>
        <v>5.8689094175526169</v>
      </c>
      <c r="I249" s="67">
        <f>I203/I210*100</f>
        <v>5.7960886150523061</v>
      </c>
      <c r="J249" s="67">
        <f>J203/J210*100</f>
        <v>5.6985777045505097</v>
      </c>
      <c r="K249" s="67">
        <f>K203/K210*100</f>
        <v>5.5868987551422764</v>
      </c>
      <c r="L249" s="67">
        <f>L203/L210*100</f>
        <v>5.4562379150048246</v>
      </c>
      <c r="M249" s="67"/>
    </row>
    <row r="250" spans="1:13" x14ac:dyDescent="0.2">
      <c r="A250" t="s">
        <v>76</v>
      </c>
      <c r="B250" s="66">
        <f>(SUMPRODUCT(B$8:B$187,Nutrients!$K$8:$K$187)+(IF($A$6=Nutrients!$B$8,Nutrients!$K$8,Nutrients!$K$9)*B$6)+(((IF($A$7=Nutrients!$B$79,Nutrients!$K$79,(IF($A$7=Nutrients!$B$77,Nutrients!$K$77,Nutrients!$K$78)))))*B$7))/2000</f>
        <v>3.0329910443373889</v>
      </c>
      <c r="C250" s="66">
        <f>(SUMPRODUCT(C$8:C$187,Nutrients!$K$8:$K$187)+(IF($A$6=Nutrients!$B$8,Nutrients!$K$8,Nutrients!$K$9)*C$6)+(((IF($A$7=Nutrients!$B$79,Nutrients!$K$79,(IF($A$7=Nutrients!$B$77,Nutrients!$K$77,Nutrients!$K$78)))))*C$7))/2000</f>
        <v>4.2698284739119785</v>
      </c>
      <c r="D250" s="66">
        <f>(SUMPRODUCT(D$8:D$187,Nutrients!$K$8:$K$187)+(IF($A$6=Nutrients!$B$8,Nutrients!$K$8,Nutrients!$K$9)*D$6)+(((IF($A$7=Nutrients!$B$79,Nutrients!$K$79,(IF($A$7=Nutrients!$B$77,Nutrients!$K$77,Nutrients!$K$78)))))*D$7))/2000</f>
        <v>5.4639093671919658</v>
      </c>
      <c r="E250" s="66">
        <f>(SUMPRODUCT(E$8:E$187,Nutrients!$K$8:$K$187)+(IF($A$6=Nutrients!$B$8,Nutrients!$K$8,Nutrients!$K$9)*E$6)+(((IF($A$7=Nutrients!$B$79,Nutrients!$K$79,(IF($A$7=Nutrients!$B$77,Nutrients!$K$77,Nutrients!$K$78)))))*E$7))/2000</f>
        <v>2.75492330693231</v>
      </c>
      <c r="F250" s="66">
        <f>(SUMPRODUCT(F$8:F$187,Nutrients!$K$8:$K$187)+(IF($A$6=Nutrients!$B$8,Nutrients!$K$8,Nutrients!$K$9)*F$6)+(((IF($A$7=Nutrients!$B$79,Nutrients!$K$79,(IF($A$7=Nutrients!$B$77,Nutrients!$K$77,Nutrients!$K$78)))))*F$7))/2000</f>
        <v>3.9508182183391849</v>
      </c>
      <c r="G250" s="66"/>
      <c r="H250" s="66">
        <f>(SUMPRODUCT(H$8:H$187,Nutrients!$K$8:$K$187)+(IF($A$6=Nutrients!$B$8,Nutrients!$K$8,Nutrients!$K$9)*H$6)+(((IF($A$7=Nutrients!$B$79,Nutrients!$K$79,(IF($A$7=Nutrients!$B$77,Nutrients!$K$77,Nutrients!$K$78)))))*H$7))/2000</f>
        <v>2.798646574671348</v>
      </c>
      <c r="I250" s="66">
        <f>(SUMPRODUCT(I$8:I$187,Nutrients!$K$8:$K$187)+(IF($A$6=Nutrients!$B$8,Nutrients!$K$8,Nutrients!$K$9)*I$6)+(((IF($A$7=Nutrients!$B$79,Nutrients!$K$79,(IF($A$7=Nutrients!$B$77,Nutrients!$K$77,Nutrients!$K$78)))))*I$7))/2000</f>
        <v>2.8699062236505224</v>
      </c>
      <c r="J250" s="66">
        <f>(SUMPRODUCT(J$8:J$187,Nutrients!$K$8:$K$187)+(IF($A$6=Nutrients!$B$8,Nutrients!$K$8,Nutrients!$K$9)*J$6)+(((IF($A$7=Nutrients!$B$79,Nutrients!$K$79,(IF($A$7=Nutrients!$B$77,Nutrients!$K$77,Nutrients!$K$78)))))*J$7))/2000</f>
        <v>2.9499401163534542</v>
      </c>
      <c r="K250" s="66">
        <f>(SUMPRODUCT(K$8:K$187,Nutrients!$K$8:$K$187)+(IF($A$6=Nutrients!$B$8,Nutrients!$K$8,Nutrients!$K$9)*K$6)+(((IF($A$7=Nutrients!$B$79,Nutrients!$K$79,(IF($A$7=Nutrients!$B$77,Nutrients!$K$77,Nutrients!$K$78)))))*K$7))/2000</f>
        <v>3.0255835943496368</v>
      </c>
      <c r="L250" s="66">
        <f>(SUMPRODUCT(L$8:L$187,Nutrients!$K$8:$K$187)+(IF($A$6=Nutrients!$B$8,Nutrients!$K$8,Nutrients!$K$9)*L$6)+(((IF($A$7=Nutrients!$B$79,Nutrients!$K$79,(IF($A$7=Nutrients!$B$77,Nutrients!$K$77,Nutrients!$K$78)))))*L$7))/2000</f>
        <v>3.0976012313219563</v>
      </c>
      <c r="M250" s="66"/>
    </row>
    <row r="251" spans="1:13" x14ac:dyDescent="0.2">
      <c r="A251" t="s">
        <v>73</v>
      </c>
      <c r="B251" s="66">
        <f>(SUMPRODUCT(B$8:B$187,Nutrients!$J$8:$J$187)+(IF($A$6=Nutrients!$B$8,Nutrients!$J$8,Nutrients!$J$9)*B$6)+(((IF($A$7=Nutrients!$B$79,Nutrients!$J$79,(IF($A$7=Nutrients!$B$77,Nutrients!$J$77,Nutrients!$J$78)))))*B$7))/2000</f>
        <v>2.1980710741406058</v>
      </c>
      <c r="C251" s="66">
        <f>(SUMPRODUCT(C$8:C$187,Nutrients!$J$8:$J$187)+(IF($A$6=Nutrients!$B$8,Nutrients!$J$8,Nutrients!$J$9)*C$6)+(((IF($A$7=Nutrients!$B$79,Nutrients!$J$79,(IF($A$7=Nutrients!$B$77,Nutrients!$J$77,Nutrients!$J$78)))))*C$7))/2000</f>
        <v>3.4371325585857759</v>
      </c>
      <c r="D251" s="66">
        <f>(SUMPRODUCT(D$8:D$187,Nutrients!$J$8:$J$187)+(IF($A$6=Nutrients!$B$8,Nutrients!$J$8,Nutrients!$J$9)*D$6)+(((IF($A$7=Nutrients!$B$79,Nutrients!$J$79,(IF($A$7=Nutrients!$B$77,Nutrients!$J$77,Nutrients!$J$78)))))*D$7))/2000</f>
        <v>4.7245738819710947</v>
      </c>
      <c r="E251" s="66">
        <f>(SUMPRODUCT(E$8:E$187,Nutrients!$J$8:$J$187)+(IF($A$6=Nutrients!$B$8,Nutrients!$J$8,Nutrients!$J$9)*E$6)+(((IF($A$7=Nutrients!$B$79,Nutrients!$J$79,(IF($A$7=Nutrients!$B$77,Nutrients!$J$77,Nutrients!$J$78)))))*E$7))/2000</f>
        <v>2.4730736651833105</v>
      </c>
      <c r="F251" s="66">
        <f>(SUMPRODUCT(F$8:F$187,Nutrients!$J$8:$J$187)+(IF($A$6=Nutrients!$B$8,Nutrients!$J$8,Nutrients!$J$9)*F$6)+(((IF($A$7=Nutrients!$B$79,Nutrients!$J$79,(IF($A$7=Nutrients!$B$77,Nutrients!$J$77,Nutrients!$J$78)))))*F$7))/2000</f>
        <v>3.7614328586592638</v>
      </c>
      <c r="G251" s="66"/>
      <c r="H251" s="66">
        <f>(SUMPRODUCT(H$8:H$187,Nutrients!$J$8:$J$187)+(IF($A$6=Nutrients!$B$8,Nutrients!$J$8,Nutrients!$J$9)*H$6)+(((IF($A$7=Nutrients!$B$79,Nutrients!$J$79,(IF($A$7=Nutrients!$B$77,Nutrients!$J$77,Nutrients!$J$78)))))*H$7))/2000</f>
        <v>2.4962632869274111</v>
      </c>
      <c r="I251" s="66">
        <f>(SUMPRODUCT(I$8:I$187,Nutrients!$J$8:$J$187)+(IF($A$6=Nutrients!$B$8,Nutrients!$J$8,Nutrients!$J$9)*I$6)+(((IF($A$7=Nutrients!$B$79,Nutrients!$J$79,(IF($A$7=Nutrients!$B$77,Nutrients!$J$77,Nutrients!$J$78)))))*I$7))/2000</f>
        <v>2.4348783228711746</v>
      </c>
      <c r="J251" s="66">
        <f>(SUMPRODUCT(J$8:J$187,Nutrients!$J$8:$J$187)+(IF($A$6=Nutrients!$B$8,Nutrients!$J$8,Nutrients!$J$9)*J$6)+(((IF($A$7=Nutrients!$B$79,Nutrients!$J$79,(IF($A$7=Nutrients!$B$77,Nutrients!$J$77,Nutrients!$J$78)))))*J$7))/2000</f>
        <v>2.3622573355943377</v>
      </c>
      <c r="K251" s="66">
        <f>(SUMPRODUCT(K$8:K$187,Nutrients!$J$8:$J$187)+(IF($A$6=Nutrients!$B$8,Nutrients!$J$8,Nutrients!$J$9)*K$6)+(((IF($A$7=Nutrients!$B$79,Nutrients!$J$79,(IF($A$7=Nutrients!$B$77,Nutrients!$J$77,Nutrients!$J$78)))))*K$7))/2000</f>
        <v>2.2912291504041811</v>
      </c>
      <c r="L251" s="66">
        <f>(SUMPRODUCT(L$8:L$187,Nutrients!$J$8:$J$187)+(IF($A$6=Nutrients!$B$8,Nutrients!$J$8,Nutrients!$J$9)*L$6)+(((IF($A$7=Nutrients!$B$79,Nutrients!$J$79,(IF($A$7=Nutrients!$B$77,Nutrients!$J$77,Nutrients!$J$78)))))*L$7))/2000</f>
        <v>2.2210486980485018</v>
      </c>
      <c r="M251" s="66"/>
    </row>
    <row r="252" spans="1:13" x14ac:dyDescent="0.2">
      <c r="A252" t="s">
        <v>74</v>
      </c>
      <c r="B252" s="66">
        <f>(SUMPRODUCT(B$8:B$187,Nutrients!$DI$8:$DI$187)+(IF($A$6=Nutrients!$B$8,Nutrients!$DI$8,Nutrients!$DI$9)*B$6)+(((IF($A$7=Nutrients!$B$79,Nutrients!$DI$79,(IF($A$7=Nutrients!$B$77,Nutrients!$DI$77,Nutrients!$DI$78)))))*B$7))/2000</f>
        <v>0</v>
      </c>
      <c r="C252" s="66">
        <f>(SUMPRODUCT(C$8:C$187,Nutrients!$DI$8:$DI$187)+(IF($A$6=Nutrients!$B$8,Nutrients!$DI$8,Nutrients!$DI$9)*C$6)+(((IF($A$7=Nutrients!$B$79,Nutrients!$DI$79,(IF($A$7=Nutrients!$B$77,Nutrients!$DI$77,Nutrients!$DI$78)))))*C$7))/2000</f>
        <v>0</v>
      </c>
      <c r="D252" s="66">
        <f>(SUMPRODUCT(D$8:D$187,Nutrients!$DI$8:$DI$187)+(IF($A$6=Nutrients!$B$8,Nutrients!$DI$8,Nutrients!$DI$9)*D$6)+(((IF($A$7=Nutrients!$B$79,Nutrients!$DI$79,(IF($A$7=Nutrients!$B$77,Nutrients!$DI$77,Nutrients!$DI$78)))))*D$7))/2000</f>
        <v>0</v>
      </c>
      <c r="E252" s="66">
        <f>(SUMPRODUCT(E$8:E$187,Nutrients!$DI$8:$DI$187)+(IF($A$6=Nutrients!$B$8,Nutrients!$DI$8,Nutrients!$DI$9)*E$6)+(((IF($A$7=Nutrients!$B$79,Nutrients!$DI$79,(IF($A$7=Nutrients!$B$77,Nutrients!$DI$77,Nutrients!$DI$78)))))*E$7))/2000</f>
        <v>0</v>
      </c>
      <c r="F252" s="66">
        <f>(SUMPRODUCT(F$8:F$187,Nutrients!$DI$8:$DI$187)+(IF($A$6=Nutrients!$B$8,Nutrients!$DI$8,Nutrients!$DI$9)*F$6)+(((IF($A$7=Nutrients!$B$79,Nutrients!$DI$79,(IF($A$7=Nutrients!$B$77,Nutrients!$DI$77,Nutrients!$DI$78)))))*F$7))/2000</f>
        <v>0</v>
      </c>
      <c r="G252" s="66"/>
      <c r="H252" s="66">
        <f>(SUMPRODUCT(H$8:H$187,Nutrients!$DI$8:$DI$187)+(IF($A$6=Nutrients!$B$8,Nutrients!$DI$8,Nutrients!$DI$9)*H$6)+(((IF($A$7=Nutrients!$B$79,Nutrients!$DI$79,(IF($A$7=Nutrients!$B$77,Nutrients!$DI$77,Nutrients!$DI$78)))))*H$7))/2000</f>
        <v>0</v>
      </c>
      <c r="I252" s="66">
        <f>(SUMPRODUCT(I$8:I$187,Nutrients!$DI$8:$DI$187)+(IF($A$6=Nutrients!$B$8,Nutrients!$DI$8,Nutrients!$DI$9)*I$6)+(((IF($A$7=Nutrients!$B$79,Nutrients!$DI$79,(IF($A$7=Nutrients!$B$77,Nutrients!$DI$77,Nutrients!$DI$78)))))*I$7))/2000</f>
        <v>0</v>
      </c>
      <c r="J252" s="66">
        <f>(SUMPRODUCT(J$8:J$187,Nutrients!$DI$8:$DI$187)+(IF($A$6=Nutrients!$B$8,Nutrients!$DI$8,Nutrients!$DI$9)*J$6)+(((IF($A$7=Nutrients!$B$79,Nutrients!$DI$79,(IF($A$7=Nutrients!$B$77,Nutrients!$DI$77,Nutrients!$DI$78)))))*J$7))/2000</f>
        <v>0</v>
      </c>
      <c r="K252" s="66">
        <f>(SUMPRODUCT(K$8:K$187,Nutrients!$DI$8:$DI$187)+(IF($A$6=Nutrients!$B$8,Nutrients!$DI$8,Nutrients!$DI$9)*K$6)+(((IF($A$7=Nutrients!$B$79,Nutrients!$DI$79,(IF($A$7=Nutrients!$B$77,Nutrients!$DI$77,Nutrients!$DI$78)))))*K$7))/2000</f>
        <v>0</v>
      </c>
      <c r="L252" s="66">
        <f>(SUMPRODUCT(L$8:L$187,Nutrients!$DI$8:$DI$187)+(IF($A$6=Nutrients!$B$8,Nutrients!$DI$8,Nutrients!$DI$9)*L$6)+(((IF($A$7=Nutrients!$B$79,Nutrients!$DI$79,(IF($A$7=Nutrients!$B$77,Nutrients!$DI$77,Nutrients!$DI$78)))))*L$7))/2000</f>
        <v>0</v>
      </c>
      <c r="M252" s="66"/>
    </row>
    <row r="253" spans="1:13" x14ac:dyDescent="0.2">
      <c r="A253" t="s">
        <v>77</v>
      </c>
      <c r="B253" s="66">
        <f>(SUMPRODUCT(B$8:B$187,Nutrients!$DM$8:$DM$187)+(IF($A$6=Nutrients!$B$8,Nutrients!$DM$8,Nutrients!$DM$9)*B$6)+(((IF($A$7=Nutrients!$B$79,Nutrients!$DM$79,(IF($A$7=Nutrients!$B$77,Nutrients!$DM$77,Nutrients!$DM$78)))))*B$7))/2000</f>
        <v>37.912388054217367</v>
      </c>
      <c r="C253" s="66">
        <f>(SUMPRODUCT(C$8:C$187,Nutrients!$DM$8:$DM$187)+(IF($A$6=Nutrients!$B$8,Nutrients!$DM$8,Nutrients!$DM$9)*C$6)+(((IF($A$7=Nutrients!$B$79,Nutrients!$DM$79,(IF($A$7=Nutrients!$B$77,Nutrients!$DM$77,Nutrients!$DM$78)))))*C$7))/2000</f>
        <v>53.372855923899735</v>
      </c>
      <c r="D253" s="66">
        <f>(SUMPRODUCT(D$8:D$187,Nutrients!$DM$8:$DM$187)+(IF($A$6=Nutrients!$B$8,Nutrients!$DM$8,Nutrients!$DM$9)*D$6)+(((IF($A$7=Nutrients!$B$79,Nutrients!$DM$79,(IF($A$7=Nutrients!$B$77,Nutrients!$DM$77,Nutrients!$DM$78)))))*D$7))/2000</f>
        <v>68.298867089899559</v>
      </c>
      <c r="E253" s="66">
        <f>(SUMPRODUCT(E$8:E$187,Nutrients!$DM$8:$DM$187)+(IF($A$6=Nutrients!$B$8,Nutrients!$DM$8,Nutrients!$DM$9)*E$6)+(((IF($A$7=Nutrients!$B$79,Nutrients!$DM$79,(IF($A$7=Nutrients!$B$77,Nutrients!$DM$77,Nutrients!$DM$78)))))*E$7))/2000</f>
        <v>34.436541336653868</v>
      </c>
      <c r="F253" s="66">
        <f>(SUMPRODUCT(F$8:F$187,Nutrients!$DM$8:$DM$187)+(IF($A$6=Nutrients!$B$8,Nutrients!$DM$8,Nutrients!$DM$9)*F$6)+(((IF($A$7=Nutrients!$B$79,Nutrients!$DM$79,(IF($A$7=Nutrients!$B$77,Nutrients!$DM$77,Nutrients!$DM$78)))))*F$7))/2000</f>
        <v>49.385227729239816</v>
      </c>
      <c r="G253" s="66"/>
      <c r="H253" s="66">
        <f>(SUMPRODUCT(H$8:H$187,Nutrients!$DM$8:$DM$187)+(IF($A$6=Nutrients!$B$8,Nutrients!$DM$8,Nutrients!$DM$9)*H$6)+(((IF($A$7=Nutrients!$B$79,Nutrients!$DM$79,(IF($A$7=Nutrients!$B$77,Nutrients!$DM$77,Nutrients!$DM$78)))))*H$7))/2000</f>
        <v>34.983082183391844</v>
      </c>
      <c r="I253" s="66">
        <f>(SUMPRODUCT(I$8:I$187,Nutrients!$DM$8:$DM$187)+(IF($A$6=Nutrients!$B$8,Nutrients!$DM$8,Nutrients!$DM$9)*I$6)+(((IF($A$7=Nutrients!$B$79,Nutrients!$DM$79,(IF($A$7=Nutrients!$B$77,Nutrients!$DM$77,Nutrients!$DM$78)))))*I$7))/2000</f>
        <v>35.873827795631527</v>
      </c>
      <c r="J253" s="66">
        <f>(SUMPRODUCT(J$8:J$187,Nutrients!$DM$8:$DM$187)+(IF($A$6=Nutrients!$B$8,Nutrients!$DM$8,Nutrients!$DM$9)*J$6)+(((IF($A$7=Nutrients!$B$79,Nutrients!$DM$79,(IF($A$7=Nutrients!$B$77,Nutrients!$DM$77,Nutrients!$DM$78)))))*J$7))/2000</f>
        <v>36.874251454418179</v>
      </c>
      <c r="K253" s="66">
        <f>(SUMPRODUCT(K$8:K$187,Nutrients!$DM$8:$DM$187)+(IF($A$6=Nutrients!$B$8,Nutrients!$DM$8,Nutrients!$DM$9)*K$6)+(((IF($A$7=Nutrients!$B$79,Nutrients!$DM$79,(IF($A$7=Nutrients!$B$77,Nutrients!$DM$77,Nutrients!$DM$78)))))*K$7))/2000</f>
        <v>37.81979492937046</v>
      </c>
      <c r="L253" s="66">
        <f>(SUMPRODUCT(L$8:L$187,Nutrients!$DM$8:$DM$187)+(IF($A$6=Nutrients!$B$8,Nutrients!$DM$8,Nutrients!$DM$9)*L$6)+(((IF($A$7=Nutrients!$B$79,Nutrients!$DM$79,(IF($A$7=Nutrients!$B$77,Nutrients!$DM$77,Nutrients!$DM$78)))))*L$7))/2000</f>
        <v>38.720015391524448</v>
      </c>
      <c r="M253" s="66"/>
    </row>
    <row r="254" spans="1:13" x14ac:dyDescent="0.2">
      <c r="A254" t="s">
        <v>78</v>
      </c>
      <c r="B254" s="67">
        <f>(0.4472*B253)+51.796</f>
        <v>68.750419937846004</v>
      </c>
      <c r="C254" s="67">
        <f t="shared" ref="C254:F254" si="25">(0.4472*C253)+51.796</f>
        <v>75.664341169167955</v>
      </c>
      <c r="D254" s="67">
        <f t="shared" ref="D254:E254" si="26">(0.4472*D253)+51.796</f>
        <v>82.339253362603074</v>
      </c>
      <c r="E254" s="67">
        <f t="shared" si="26"/>
        <v>67.196021285751613</v>
      </c>
      <c r="F254" s="67">
        <f t="shared" si="25"/>
        <v>73.881073840516052</v>
      </c>
      <c r="G254" s="67"/>
      <c r="H254" s="67">
        <f>(0.4472*H253)+51.796</f>
        <v>67.440434352412836</v>
      </c>
      <c r="I254" s="67">
        <f t="shared" ref="I254:L254" si="27">(0.4472*I253)+51.796</f>
        <v>67.838775790206427</v>
      </c>
      <c r="J254" s="67">
        <f t="shared" si="27"/>
        <v>68.286165250415806</v>
      </c>
      <c r="K254" s="67">
        <f t="shared" si="27"/>
        <v>68.709012292414471</v>
      </c>
      <c r="L254" s="67">
        <f t="shared" si="27"/>
        <v>69.111590883089733</v>
      </c>
      <c r="M254" s="67"/>
    </row>
    <row r="255" spans="1:13" x14ac:dyDescent="0.2">
      <c r="A255" t="s">
        <v>85</v>
      </c>
      <c r="B255" s="67">
        <f>(SUMPRODUCT(B$8:B$187,Nutrients!$BK$8:$BK$187)+(IF($A$6=Nutrients!$B$8,Nutrients!$BK$8,Nutrients!$BK$9)*B$6)+(((IF($A$7=Nutrients!$B$79,Nutrients!$BK$79,(IF($A$7=Nutrients!$B$77,Nutrients!$BK$77,Nutrients!$BK$78)))))*B$7))/2000</f>
        <v>0.22996945782640646</v>
      </c>
      <c r="C255" s="67">
        <f>(SUMPRODUCT(C$8:C$187,Nutrients!$BK$8:$BK$187)+(IF($A$6=Nutrients!$B$8,Nutrients!$BK$8,Nutrients!$BK$9)*C$6)+(((IF($A$7=Nutrients!$B$79,Nutrients!$BK$79,(IF($A$7=Nutrients!$B$77,Nutrients!$BK$77,Nutrients!$BK$78)))))*C$7))/2000</f>
        <v>0.28057076100269457</v>
      </c>
      <c r="D255" s="67">
        <f>(SUMPRODUCT(D$8:D$187,Nutrients!$BK$8:$BK$187)+(IF($A$6=Nutrients!$B$8,Nutrients!$BK$8,Nutrients!$BK$9)*D$6)+(((IF($A$7=Nutrients!$B$79,Nutrients!$BK$79,(IF($A$7=Nutrients!$B$77,Nutrients!$BK$77,Nutrients!$BK$78)))))*D$7))/2000</f>
        <v>0.33260910100432761</v>
      </c>
      <c r="E255" s="67">
        <f>(SUMPRODUCT(E$8:E$187,Nutrients!$BK$8:$BK$187)+(IF($A$6=Nutrients!$B$8,Nutrients!$BK$8,Nutrients!$BK$9)*E$6)+(((IF($A$7=Nutrients!$B$79,Nutrients!$BK$79,(IF($A$7=Nutrients!$B$77,Nutrients!$BK$77,Nutrients!$BK$78)))))*E$7))/2000</f>
        <v>0.23827663346125585</v>
      </c>
      <c r="F255" s="67">
        <f>(SUMPRODUCT(F$8:F$187,Nutrients!$BK$8:$BK$187)+(IF($A$6=Nutrients!$B$8,Nutrients!$BK$8,Nutrients!$BK$9)*F$6)+(((IF($A$7=Nutrients!$B$79,Nutrients!$BK$79,(IF($A$7=Nutrients!$B$77,Nutrients!$BK$77,Nutrients!$BK$78)))))*F$7))/2000</f>
        <v>0.29022270760186164</v>
      </c>
      <c r="G255" s="67"/>
      <c r="H255" s="67">
        <f>(SUMPRODUCT(H$8:H$187,Nutrients!$BK$8:$BK$187)+(IF($A$6=Nutrients!$B$8,Nutrients!$BK$8,Nutrients!$BK$9)*H$6)+(((IF($A$7=Nutrients!$B$79,Nutrients!$BK$79,(IF($A$7=Nutrients!$B$77,Nutrients!$BK$77,Nutrients!$BK$78)))))*H$7))/2000</f>
        <v>0.17826816608148935</v>
      </c>
      <c r="I255" s="67">
        <f>(SUMPRODUCT(I$8:I$187,Nutrients!$BK$8:$BK$187)+(IF($A$6=Nutrients!$B$8,Nutrients!$BK$8,Nutrients!$BK$9)*I$6)+(((IF($A$7=Nutrients!$B$79,Nutrients!$BK$79,(IF($A$7=Nutrients!$B$77,Nutrients!$BK$77,Nutrients!$BK$78)))))*I$7))/2000</f>
        <v>0.17597654417396358</v>
      </c>
      <c r="J255" s="67">
        <f>(SUMPRODUCT(J$8:J$187,Nutrients!$BK$8:$BK$187)+(IF($A$6=Nutrients!$B$8,Nutrients!$BK$8,Nutrients!$BK$9)*J$6)+(((IF($A$7=Nutrients!$B$79,Nutrients!$BK$79,(IF($A$7=Nutrients!$B$77,Nutrients!$BK$77,Nutrients!$BK$78)))))*J$7))/2000</f>
        <v>0.17345305766264935</v>
      </c>
      <c r="K255" s="67">
        <f>(SUMPRODUCT(K$8:K$187,Nutrients!$BK$8:$BK$187)+(IF($A$6=Nutrients!$B$8,Nutrients!$BK$8,Nutrients!$BK$9)*K$6)+(((IF($A$7=Nutrients!$B$79,Nutrients!$BK$79,(IF($A$7=Nutrients!$B$77,Nutrients!$BK$77,Nutrients!$BK$78)))))*K$7))/2000</f>
        <v>0.17110070629541929</v>
      </c>
      <c r="L255" s="67">
        <f>(SUMPRODUCT(L$8:L$187,Nutrients!$BK$8:$BK$187)+(IF($A$6=Nutrients!$B$8,Nutrients!$BK$8,Nutrients!$BK$9)*L$6)+(((IF($A$7=Nutrients!$B$79,Nutrients!$BK$79,(IF($A$7=Nutrients!$B$77,Nutrients!$BK$77,Nutrients!$BK$78)))))*L$7))/2000</f>
        <v>0.16889608475545032</v>
      </c>
      <c r="M255" s="67"/>
    </row>
    <row r="256" spans="1:13" x14ac:dyDescent="0.2">
      <c r="A256" t="s">
        <v>86</v>
      </c>
      <c r="B256" s="67">
        <f>(SUMPRODUCT(B$8:B$187,Nutrients!$BH$8:$BH$187)+(IF($A$6=Nutrients!$B$8,Nutrients!$BH$8,Nutrients!$BH$9)*B$6)+(((IF($A$7=Nutrients!$B$79,Nutrients!$BH$79,(IF($A$7=Nutrients!$B$77,Nutrients!$BH$77,Nutrients!$BH$78)))))*B$7))/2000</f>
        <v>0.41195435739364739</v>
      </c>
      <c r="C256" s="67">
        <f>(SUMPRODUCT(C$8:C$187,Nutrients!$BH$8:$BH$187)+(IF($A$6=Nutrients!$B$8,Nutrients!$BH$8,Nutrients!$BH$9)*C$6)+(((IF($A$7=Nutrients!$B$79,Nutrients!$BH$79,(IF($A$7=Nutrients!$B$77,Nutrients!$BH$77,Nutrients!$BH$78)))))*C$7))/2000</f>
        <v>0.4512039140197599</v>
      </c>
      <c r="D256" s="67">
        <f>(SUMPRODUCT(D$8:D$187,Nutrients!$BH$8:$BH$187)+(IF($A$6=Nutrients!$B$8,Nutrients!$BH$8,Nutrients!$BH$9)*D$6)+(((IF($A$7=Nutrients!$B$79,Nutrients!$BH$79,(IF($A$7=Nutrients!$B$77,Nutrients!$BH$77,Nutrients!$BH$78)))))*D$7))/2000</f>
        <v>0.479330907365069</v>
      </c>
      <c r="E256" s="67">
        <f>(SUMPRODUCT(E$8:E$187,Nutrients!$BH$8:$BH$187)+(IF($A$6=Nutrients!$B$8,Nutrients!$BH$8,Nutrients!$BH$9)*E$6)+(((IF($A$7=Nutrients!$B$79,Nutrients!$BH$79,(IF($A$7=Nutrients!$B$77,Nutrients!$BH$77,Nutrients!$BH$78)))))*E$7))/2000</f>
        <v>0.49675114538254261</v>
      </c>
      <c r="F256" s="67">
        <f>(SUMPRODUCT(F$8:F$187,Nutrients!$BH$8:$BH$187)+(IF($A$6=Nutrients!$B$8,Nutrients!$BH$8,Nutrients!$BH$9)*F$6)+(((IF($A$7=Nutrients!$B$79,Nutrients!$BH$79,(IF($A$7=Nutrients!$B$77,Nutrients!$BH$77,Nutrients!$BH$78)))))*F$7))/2000</f>
        <v>0.5248865224136523</v>
      </c>
      <c r="G256" s="67"/>
      <c r="H256" s="67">
        <f>(SUMPRODUCT(H$8:H$187,Nutrients!$BH$8:$BH$187)+(IF($A$6=Nutrients!$B$8,Nutrients!$BH$8,Nutrients!$BH$9)*H$6)+(((IF($A$7=Nutrients!$B$79,Nutrients!$BH$79,(IF($A$7=Nutrients!$B$77,Nutrients!$BH$77,Nutrients!$BH$78)))))*H$7))/2000</f>
        <v>0.43027821793092186</v>
      </c>
      <c r="I256" s="67">
        <f>(SUMPRODUCT(I$8:I$187,Nutrients!$BH$8:$BH$187)+(IF($A$6=Nutrients!$B$8,Nutrients!$BH$8,Nutrients!$BH$9)*I$6)+(((IF($A$7=Nutrients!$B$79,Nutrients!$BH$79,(IF($A$7=Nutrients!$B$77,Nutrients!$BH$77,Nutrients!$BH$78)))))*I$7))/2000</f>
        <v>0.41552799060906648</v>
      </c>
      <c r="J256" s="67">
        <f>(SUMPRODUCT(J$8:J$187,Nutrients!$BH$8:$BH$187)+(IF($A$6=Nutrients!$B$8,Nutrients!$BH$8,Nutrients!$BH$9)*J$6)+(((IF($A$7=Nutrients!$B$79,Nutrients!$BH$79,(IF($A$7=Nutrients!$B$77,Nutrients!$BH$77,Nutrients!$BH$78)))))*J$7))/2000</f>
        <v>0.39839242285942866</v>
      </c>
      <c r="K256" s="67">
        <f>(SUMPRODUCT(K$8:K$187,Nutrients!$BH$8:$BH$187)+(IF($A$6=Nutrients!$B$8,Nutrients!$BH$8,Nutrients!$BH$9)*K$6)+(((IF($A$7=Nutrients!$B$79,Nutrients!$BH$79,(IF($A$7=Nutrients!$B$77,Nutrients!$BH$77,Nutrients!$BH$78)))))*K$7))/2000</f>
        <v>0.38182684616640811</v>
      </c>
      <c r="L256" s="67">
        <f>(SUMPRODUCT(L$8:L$187,Nutrients!$BH$8:$BH$187)+(IF($A$6=Nutrients!$B$8,Nutrients!$BH$8,Nutrients!$BH$9)*L$6)+(((IF($A$7=Nutrients!$B$79,Nutrients!$BH$79,(IF($A$7=Nutrients!$B$77,Nutrients!$BH$77,Nutrients!$BH$78)))))*L$7))/2000</f>
        <v>0.365659621539969</v>
      </c>
      <c r="M256" s="67"/>
    </row>
    <row r="257" spans="1:13" x14ac:dyDescent="0.2">
      <c r="A257" t="s">
        <v>87</v>
      </c>
      <c r="B257" s="67">
        <f>(SUMPRODUCT(B$8:B$187,Nutrients!$BI$8:$BI$187)+(IF($A$6=Nutrients!$B$8,Nutrients!$BI$8,Nutrients!$BI$9)*B$6)+(((IF($A$7=Nutrients!$B$79,Nutrients!$BI$79,(IF($A$7=Nutrients!$B$77,Nutrients!$BI$77,Nutrients!$BI$78)))))*B$7))/2000</f>
        <v>0.61082765044500686</v>
      </c>
      <c r="C257" s="67">
        <f>(SUMPRODUCT(C$8:C$187,Nutrients!$BI$8:$BI$187)+(IF($A$6=Nutrients!$B$8,Nutrients!$BI$8,Nutrients!$BI$9)*C$6)+(((IF($A$7=Nutrients!$B$79,Nutrients!$BI$79,(IF($A$7=Nutrients!$B$77,Nutrients!$BI$77,Nutrients!$BI$78)))))*C$7))/2000</f>
        <v>0.57271935208622538</v>
      </c>
      <c r="D257" s="67">
        <f>(SUMPRODUCT(D$8:D$187,Nutrients!$BI$8:$BI$187)+(IF($A$6=Nutrients!$B$8,Nutrients!$BI$8,Nutrients!$BI$9)*D$6)+(((IF($A$7=Nutrients!$B$79,Nutrients!$BI$79,(IF($A$7=Nutrients!$B$77,Nutrients!$BI$77,Nutrients!$BI$78)))))*D$7))/2000</f>
        <v>0.58110123213848297</v>
      </c>
      <c r="E257" s="67">
        <f>(SUMPRODUCT(E$8:E$187,Nutrients!$BI$8:$BI$187)+(IF($A$6=Nutrients!$B$8,Nutrients!$BI$8,Nutrients!$BI$9)*E$6)+(((IF($A$7=Nutrients!$B$79,Nutrients!$BI$79,(IF($A$7=Nutrients!$B$77,Nutrients!$BI$77,Nutrients!$BI$78)))))*E$7))/2000</f>
        <v>0.88577727076018642</v>
      </c>
      <c r="F257" s="67">
        <f>(SUMPRODUCT(F$8:F$187,Nutrients!$BI$8:$BI$187)+(IF($A$6=Nutrients!$B$8,Nutrients!$BI$8,Nutrients!$BI$9)*F$6)+(((IF($A$7=Nutrients!$B$79,Nutrients!$BI$79,(IF($A$7=Nutrients!$B$77,Nutrients!$BI$77,Nutrients!$BI$78)))))*F$7))/2000</f>
        <v>0.89416664325957373</v>
      </c>
      <c r="G257" s="67"/>
      <c r="H257" s="67">
        <f>(SUMPRODUCT(H$8:H$187,Nutrients!$BI$8:$BI$187)+(IF($A$6=Nutrients!$B$8,Nutrients!$BI$8,Nutrients!$BI$9)*H$6)+(((IF($A$7=Nutrients!$B$79,Nutrients!$BI$79,(IF($A$7=Nutrients!$B$77,Nutrients!$BI$77,Nutrients!$BI$78)))))*H$7))/2000</f>
        <v>0.88757131460765926</v>
      </c>
      <c r="I257" s="67">
        <f>(SUMPRODUCT(I$8:I$187,Nutrients!$BI$8:$BI$187)+(IF($A$6=Nutrients!$B$8,Nutrients!$BI$8,Nutrients!$BI$9)*I$6)+(((IF($A$7=Nutrients!$B$79,Nutrients!$BI$79,(IF($A$7=Nutrients!$B$77,Nutrients!$BI$77,Nutrients!$BI$78)))))*I$7))/2000</f>
        <v>0.82311941356683538</v>
      </c>
      <c r="J257" s="67">
        <f>(SUMPRODUCT(J$8:J$187,Nutrients!$BI$8:$BI$187)+(IF($A$6=Nutrients!$B$8,Nutrients!$BI$8,Nutrients!$BI$9)*J$6)+(((IF($A$7=Nutrients!$B$79,Nutrients!$BI$79,(IF($A$7=Nutrients!$B$77,Nutrients!$BI$77,Nutrients!$BI$78)))))*J$7))/2000</f>
        <v>0.74828784520477964</v>
      </c>
      <c r="K257" s="67">
        <f>(SUMPRODUCT(K$8:K$187,Nutrients!$BI$8:$BI$187)+(IF($A$6=Nutrients!$B$8,Nutrients!$BI$8,Nutrients!$BI$9)*K$6)+(((IF($A$7=Nutrients!$B$79,Nutrients!$BI$79,(IF($A$7=Nutrients!$B$77,Nutrients!$BI$77,Nutrients!$BI$78)))))*K$7))/2000</f>
        <v>0.67597260145341742</v>
      </c>
      <c r="L257" s="67">
        <f>(SUMPRODUCT(L$8:L$187,Nutrients!$BI$8:$BI$187)+(IF($A$6=Nutrients!$B$8,Nutrients!$BI$8,Nutrients!$BI$9)*L$6)+(((IF($A$7=Nutrients!$B$79,Nutrients!$BI$79,(IF($A$7=Nutrients!$B$77,Nutrients!$BI$77,Nutrients!$BI$78)))))*L$7))/2000</f>
        <v>0.6054247121744103</v>
      </c>
      <c r="M257" s="67"/>
    </row>
    <row r="258" spans="1:13" x14ac:dyDescent="0.2">
      <c r="A258" t="s">
        <v>60</v>
      </c>
      <c r="B258" s="12">
        <f>(B255 * 434.98) + (B257* 255.74) - (B256*282.06)</f>
        <v>140.04933204368416</v>
      </c>
      <c r="C258" s="12">
        <f t="shared" ref="C258:F258" si="28">(C255 * 434.98) + (C257* 255.74) - (C256*282.06)</f>
        <v>141.24334073506986</v>
      </c>
      <c r="D258" s="12">
        <f t="shared" ref="D258:E258" si="29">(D255 * 434.98) + (D257* 255.74) - (D256*282.06)</f>
        <v>158.08906013056671</v>
      </c>
      <c r="E258" s="12">
        <f t="shared" si="29"/>
        <v>190.06062118058719</v>
      </c>
      <c r="F258" s="12">
        <f t="shared" si="28"/>
        <v>206.86575818786642</v>
      </c>
      <c r="G258" s="67"/>
      <c r="H258" s="12">
        <f>(H255 * 434.98) + (H257* 255.74) - (H256*282.06)</f>
        <v>183.16630073029324</v>
      </c>
      <c r="I258" s="12">
        <f t="shared" ref="I258:L258" si="30">(I255 * 434.98) + (I257* 255.74) - (I256*282.06)</f>
        <v>169.84701097917986</v>
      </c>
      <c r="J258" s="12">
        <f t="shared" si="30"/>
        <v>154.44517776303914</v>
      </c>
      <c r="K258" s="12">
        <f t="shared" si="30"/>
        <v>139.60053809038138</v>
      </c>
      <c r="L258" s="12">
        <f t="shared" si="30"/>
        <v>125.15978198684581</v>
      </c>
      <c r="M258" s="67"/>
    </row>
    <row r="259" spans="1:13" x14ac:dyDescent="0.2">
      <c r="A259" t="s">
        <v>101</v>
      </c>
      <c r="B259" s="67">
        <f>(SUMPRODUCT(B$8:B$187,Nutrients!$DL$8:$DL$187)+(IF($A$6=Nutrients!$B$8,Nutrients!$DL$8,Nutrients!$DL$9)*B$6)+(((IF($A$7=Nutrients!$B$79,Nutrients!$DL$79,(IF($A$7=Nutrients!$B$77,Nutrients!$DL$77,Nutrients!$DL$78)))))*B$7))/2000</f>
        <v>0.22317491263166489</v>
      </c>
      <c r="C259" s="67">
        <f>(SUMPRODUCT(C$8:C$187,Nutrients!$DL$8:$DL$187)+(IF($A$6=Nutrients!$B$8,Nutrients!$DL$8,Nutrients!$DL$9)*C$6)+(((IF($A$7=Nutrients!$B$79,Nutrients!$DL$79,(IF($A$7=Nutrients!$B$77,Nutrients!$DL$77,Nutrients!$DL$78)))))*C$7))/2000</f>
        <v>0.20216192986037398</v>
      </c>
      <c r="D259" s="67">
        <f>(SUMPRODUCT(D$8:D$187,Nutrients!$DL$8:$DL$187)+(IF($A$6=Nutrients!$B$8,Nutrients!$DL$8,Nutrients!$DL$9)*D$6)+(((IF($A$7=Nutrients!$B$79,Nutrients!$DL$79,(IF($A$7=Nutrients!$B$77,Nutrients!$DL$77,Nutrients!$DL$78)))))*D$7))/2000</f>
        <v>0.18694453886666124</v>
      </c>
      <c r="E259" s="67">
        <f>(SUMPRODUCT(E$8:E$187,Nutrients!$DL$8:$DL$187)+(IF($A$6=Nutrients!$B$8,Nutrients!$DL$8,Nutrients!$DL$9)*E$6)+(((IF($A$7=Nutrients!$B$79,Nutrients!$DL$79,(IF($A$7=Nutrients!$B$77,Nutrients!$DL$77,Nutrients!$DL$78)))))*E$7))/2000</f>
        <v>0.25640103882583493</v>
      </c>
      <c r="F259" s="67">
        <f>(SUMPRODUCT(F$8:F$187,Nutrients!$DL$8:$DL$187)+(IF($A$6=Nutrients!$B$8,Nutrients!$DL$8,Nutrients!$DL$9)*F$6)+(((IF($A$7=Nutrients!$B$79,Nutrients!$DL$79,(IF($A$7=Nutrients!$B$77,Nutrients!$DL$77,Nutrients!$DL$78)))))*F$7))/2000</f>
        <v>0.24127242426716744</v>
      </c>
      <c r="G259" s="67"/>
      <c r="H259" s="67">
        <f>(SUMPRODUCT(H$8:H$187,Nutrients!$DL$8:$DL$187)+(IF($A$6=Nutrients!$B$8,Nutrients!$DL$8,Nutrients!$DL$9)*H$6)+(((IF($A$7=Nutrients!$B$79,Nutrients!$DL$79,(IF($A$7=Nutrients!$B$77,Nutrients!$DL$77,Nutrients!$DL$78)))))*H$7))/2000</f>
        <v>0.25866093941373403</v>
      </c>
      <c r="I259" s="67">
        <f>(SUMPRODUCT(I$8:I$187,Nutrients!$DL$8:$DL$187)+(IF($A$6=Nutrients!$B$8,Nutrients!$DL$8,Nutrients!$DL$9)*I$6)+(((IF($A$7=Nutrients!$B$79,Nutrients!$DL$79,(IF($A$7=Nutrients!$B$77,Nutrients!$DL$77,Nutrients!$DL$78)))))*I$7))/2000</f>
        <v>0.25117019506975985</v>
      </c>
      <c r="J259" s="67">
        <f>(SUMPRODUCT(J$8:J$187,Nutrients!$DL$8:$DL$187)+(IF($A$6=Nutrients!$B$8,Nutrients!$DL$8,Nutrients!$DL$9)*J$6)+(((IF($A$7=Nutrients!$B$79,Nutrients!$DL$79,(IF($A$7=Nutrients!$B$77,Nutrients!$DL$77,Nutrients!$DL$78)))))*J$7))/2000</f>
        <v>0.24234277200120005</v>
      </c>
      <c r="K259" s="67">
        <f>(SUMPRODUCT(K$8:K$187,Nutrients!$DL$8:$DL$187)+(IF($A$6=Nutrients!$B$8,Nutrients!$DL$8,Nutrients!$DL$9)*K$6)+(((IF($A$7=Nutrients!$B$79,Nutrients!$DL$79,(IF($A$7=Nutrients!$B$77,Nutrients!$DL$77,Nutrients!$DL$78)))))*K$7))/2000</f>
        <v>0.23373021923736428</v>
      </c>
      <c r="L259" s="67">
        <f>(SUMPRODUCT(L$8:L$187,Nutrients!$DL$8:$DL$187)+(IF($A$6=Nutrients!$B$8,Nutrients!$DL$8,Nutrients!$DL$9)*L$6)+(((IF($A$7=Nutrients!$B$79,Nutrients!$DL$79,(IF($A$7=Nutrients!$B$77,Nutrients!$DL$77,Nutrients!$DL$78)))))*L$7))/2000</f>
        <v>0.22524242630848373</v>
      </c>
      <c r="M259" s="67"/>
    </row>
    <row r="260" spans="1:13" x14ac:dyDescent="0.2">
      <c r="A260" t="s">
        <v>102</v>
      </c>
      <c r="B260" s="67">
        <f>B212-B213</f>
        <v>0.26513373039519872</v>
      </c>
      <c r="C260" s="67">
        <f>C212-C213</f>
        <v>0.22284894799951022</v>
      </c>
      <c r="D260" s="67">
        <f>D212-D213</f>
        <v>0.18860403390830421</v>
      </c>
      <c r="E260" s="67">
        <f>E212-E213</f>
        <v>0.31157029618886262</v>
      </c>
      <c r="F260" s="67">
        <f>F212-F213</f>
        <v>0.27742498043602526</v>
      </c>
      <c r="G260" s="13"/>
      <c r="H260" s="67">
        <f>H212-H213</f>
        <v>0.31408417434882008</v>
      </c>
      <c r="I260" s="67">
        <f>I212-I213</f>
        <v>0.30353314037679402</v>
      </c>
      <c r="J260" s="67">
        <f>J212-J213</f>
        <v>0.29113706551336682</v>
      </c>
      <c r="K260" s="67">
        <f>K212-K213</f>
        <v>0.27906610340083288</v>
      </c>
      <c r="L260" s="67">
        <f>L212-L213</f>
        <v>0.26719421640809993</v>
      </c>
      <c r="M260" s="13"/>
    </row>
    <row r="261" spans="1:13" x14ac:dyDescent="0.2">
      <c r="A261" s="194" t="s">
        <v>140</v>
      </c>
      <c r="B261" s="132">
        <f>B214-B213</f>
        <v>0.12172574986201679</v>
      </c>
      <c r="C261" s="132">
        <f t="shared" ref="C261:F261" si="31">C214-C213</f>
        <v>0.12172574986201695</v>
      </c>
      <c r="D261" s="132">
        <f t="shared" ref="D261:E261" si="32">D214-D213</f>
        <v>0.12172574986201684</v>
      </c>
      <c r="E261" s="132">
        <f t="shared" si="32"/>
        <v>0.12172574986201695</v>
      </c>
      <c r="F261" s="132">
        <f t="shared" si="31"/>
        <v>0.12172574986201679</v>
      </c>
      <c r="G261" s="19"/>
      <c r="H261" s="132">
        <f>H214-H213</f>
        <v>9.6927810942665449E-2</v>
      </c>
      <c r="I261" s="132">
        <f t="shared" ref="I261:L261" si="33">I214-I213</f>
        <v>9.6927810942665449E-2</v>
      </c>
      <c r="J261" s="132">
        <f t="shared" si="33"/>
        <v>9.6927810942665449E-2</v>
      </c>
      <c r="K261" s="132">
        <f t="shared" si="33"/>
        <v>9.6927810942665449E-2</v>
      </c>
      <c r="L261" s="132">
        <f t="shared" si="33"/>
        <v>9.6927810942665366E-2</v>
      </c>
      <c r="M261" s="19"/>
    </row>
    <row r="262" spans="1:13" x14ac:dyDescent="0.2">
      <c r="A262" s="131" t="s">
        <v>141</v>
      </c>
      <c r="B262" s="133">
        <f>B261/B259</f>
        <v>0.54542756811970572</v>
      </c>
      <c r="C262" s="133">
        <f t="shared" ref="C262:F262" si="34">C261/C259</f>
        <v>0.60212004280968512</v>
      </c>
      <c r="D262" s="133">
        <f t="shared" ref="D262:E262" si="35">D261/D259</f>
        <v>0.65113295419043027</v>
      </c>
      <c r="E262" s="133">
        <f t="shared" si="35"/>
        <v>0.47474749095966567</v>
      </c>
      <c r="F262" s="133">
        <f t="shared" si="34"/>
        <v>0.50451579881846176</v>
      </c>
      <c r="G262" s="133"/>
      <c r="H262" s="133">
        <f>H261/H259</f>
        <v>0.37472921563787881</v>
      </c>
      <c r="I262" s="133">
        <f t="shared" ref="I262:L262" si="36">I261/I259</f>
        <v>0.38590490768916585</v>
      </c>
      <c r="J262" s="133">
        <f t="shared" si="36"/>
        <v>0.39996163344283886</v>
      </c>
      <c r="K262" s="133">
        <f t="shared" si="36"/>
        <v>0.41469952520016506</v>
      </c>
      <c r="L262" s="133">
        <f t="shared" si="36"/>
        <v>0.43032661533274641</v>
      </c>
      <c r="M262" s="133"/>
    </row>
    <row r="264" spans="1:13" x14ac:dyDescent="0.2">
      <c r="A264" s="194" t="s">
        <v>152</v>
      </c>
      <c r="B264" s="67"/>
      <c r="H264" s="67"/>
    </row>
    <row r="265" spans="1:13" x14ac:dyDescent="0.2">
      <c r="A265" s="194" t="s">
        <v>144</v>
      </c>
      <c r="B265" s="65">
        <f>(SUMPRODUCT(B$8:B$187,Nutrients!$DR$8:$DR$187)+(IF($A$6=Nutrients!$B$8,Nutrients!$DR$8,Nutrients!$DR$9)*B$6)+(((IF($A$7=Nutrients!$B$79,Nutrients!$DR$79,(IF($A$7=Nutrients!$B$77,Nutrients!$DR$77,Nutrients!$DR$78)))))*B$7))/2000*1000000</f>
        <v>165.19823788546256</v>
      </c>
      <c r="C265" s="65">
        <f>(SUMPRODUCT(C$8:C$187,Nutrients!$DR$8:$DR$187)+(IF($A$6=Nutrients!$B$8,Nutrients!$DR$8,Nutrients!$DR$9)*C$6)+(((IF($A$7=Nutrients!$B$79,Nutrients!$DR$79,(IF($A$7=Nutrients!$B$77,Nutrients!$DR$77,Nutrients!$DR$78)))))*C$7))/2000*1000000</f>
        <v>165.19823788546256</v>
      </c>
      <c r="D265" s="65">
        <f>(SUMPRODUCT(D$8:D$187,Nutrients!$DR$8:$DR$187)+(IF($A$6=Nutrients!$B$8,Nutrients!$DR$8,Nutrients!$DR$9)*D$6)+(((IF($A$7=Nutrients!$B$79,Nutrients!$DR$79,(IF($A$7=Nutrients!$B$77,Nutrients!$DR$77,Nutrients!$DR$78)))))*D$7))/2000*1000000</f>
        <v>165.19823788546256</v>
      </c>
      <c r="E265" s="65">
        <f>(SUMPRODUCT(E$8:E$187,Nutrients!$DR$8:$DR$187)+(IF($A$6=Nutrients!$B$8,Nutrients!$DR$8,Nutrients!$DR$9)*E$6)+(((IF($A$7=Nutrients!$B$79,Nutrients!$DR$79,(IF($A$7=Nutrients!$B$77,Nutrients!$DR$77,Nutrients!$DR$78)))))*E$7))/2000*1000000</f>
        <v>165.19823788546256</v>
      </c>
      <c r="F265" s="65">
        <f>(SUMPRODUCT(F$8:F$187,Nutrients!$DR$8:$DR$187)+(IF($A$6=Nutrients!$B$8,Nutrients!$DR$8,Nutrients!$DR$9)*F$6)+(((IF($A$7=Nutrients!$B$79,Nutrients!$DR$79,(IF($A$7=Nutrients!$B$77,Nutrients!$DR$77,Nutrients!$DR$78)))))*F$7))/2000*1000000</f>
        <v>165.19823788546256</v>
      </c>
      <c r="H265" s="65">
        <f>(SUMPRODUCT(H$8:H$187,Nutrients!$DR$8:$DR$187)+(IF($A$6=Nutrients!$B$8,Nutrients!$DR$8,Nutrients!$DR$9)*H$6)+(((IF($A$7=Nutrients!$B$79,Nutrients!$DR$79,(IF($A$7=Nutrients!$B$77,Nutrients!$DR$77,Nutrients!$DR$78)))))*H$7))/2000*1000000</f>
        <v>165.19823788546256</v>
      </c>
      <c r="I265" s="65">
        <f>(SUMPRODUCT(I$8:I$187,Nutrients!$DR$8:$DR$187)+(IF($A$6=Nutrients!$B$8,Nutrients!$DR$8,Nutrients!$DR$9)*I$6)+(((IF($A$7=Nutrients!$B$79,Nutrients!$DR$79,(IF($A$7=Nutrients!$B$77,Nutrients!$DR$77,Nutrients!$DR$78)))))*I$7))/2000*1000000</f>
        <v>165.19823788546256</v>
      </c>
      <c r="J265" s="65">
        <f>(SUMPRODUCT(J$8:J$187,Nutrients!$DR$8:$DR$187)+(IF($A$6=Nutrients!$B$8,Nutrients!$DR$8,Nutrients!$DR$9)*J$6)+(((IF($A$7=Nutrients!$B$79,Nutrients!$DR$79,(IF($A$7=Nutrients!$B$77,Nutrients!$DR$77,Nutrients!$DR$78)))))*J$7))/2000*1000000</f>
        <v>165.19823788546256</v>
      </c>
      <c r="K265" s="65">
        <f>(SUMPRODUCT(K$8:K$187,Nutrients!$DR$8:$DR$187)+(IF($A$6=Nutrients!$B$8,Nutrients!$DR$8,Nutrients!$DR$9)*K$6)+(((IF($A$7=Nutrients!$B$79,Nutrients!$DR$79,(IF($A$7=Nutrients!$B$77,Nutrients!$DR$77,Nutrients!$DR$78)))))*K$7))/2000*1000000</f>
        <v>165.19823788546256</v>
      </c>
      <c r="L265" s="65">
        <f>(SUMPRODUCT(L$8:L$187,Nutrients!$DR$8:$DR$187)+(IF($A$6=Nutrients!$B$8,Nutrients!$DR$8,Nutrients!$DR$9)*L$6)+(((IF($A$7=Nutrients!$B$79,Nutrients!$DR$79,(IF($A$7=Nutrients!$B$77,Nutrients!$DR$77,Nutrients!$DR$78)))))*L$7))/2000*1000000</f>
        <v>165.19823788546256</v>
      </c>
    </row>
    <row r="266" spans="1:13" x14ac:dyDescent="0.2">
      <c r="A266" s="194" t="s">
        <v>145</v>
      </c>
      <c r="B266" s="65">
        <f>(SUMPRODUCT(B$8:B$187,Nutrients!$DS$8:$DS$187)+(IF($A$6=Nutrients!$B$8,Nutrients!$DS$8,Nutrients!$DS$9)*B$6)+(((IF($A$7=Nutrients!$B$79,Nutrients!$DS$79,(IF($A$7=Nutrients!$B$77,Nutrients!$DS$77,Nutrients!$DS$78)))))*B$7))/2000*1000000</f>
        <v>165.19823788546256</v>
      </c>
      <c r="C266" s="65">
        <f>(SUMPRODUCT(C$8:C$187,Nutrients!$DS$8:$DS$187)+(IF($A$6=Nutrients!$B$8,Nutrients!$DS$8,Nutrients!$DS$9)*C$6)+(((IF($A$7=Nutrients!$B$79,Nutrients!$DS$79,(IF($A$7=Nutrients!$B$77,Nutrients!$DS$77,Nutrients!$DS$78)))))*C$7))/2000*1000000</f>
        <v>165.19823788546256</v>
      </c>
      <c r="D266" s="65">
        <f>(SUMPRODUCT(D$8:D$187,Nutrients!$DS$8:$DS$187)+(IF($A$6=Nutrients!$B$8,Nutrients!$DS$8,Nutrients!$DS$9)*D$6)+(((IF($A$7=Nutrients!$B$79,Nutrients!$DS$79,(IF($A$7=Nutrients!$B$77,Nutrients!$DS$77,Nutrients!$DS$78)))))*D$7))/2000*1000000</f>
        <v>165.19823788546256</v>
      </c>
      <c r="E266" s="65">
        <f>(SUMPRODUCT(E$8:E$187,Nutrients!$DS$8:$DS$187)+(IF($A$6=Nutrients!$B$8,Nutrients!$DS$8,Nutrients!$DS$9)*E$6)+(((IF($A$7=Nutrients!$B$79,Nutrients!$DS$79,(IF($A$7=Nutrients!$B$77,Nutrients!$DS$77,Nutrients!$DS$78)))))*E$7))/2000*1000000</f>
        <v>165.19823788546256</v>
      </c>
      <c r="F266" s="65">
        <f>(SUMPRODUCT(F$8:F$187,Nutrients!$DS$8:$DS$187)+(IF($A$6=Nutrients!$B$8,Nutrients!$DS$8,Nutrients!$DS$9)*F$6)+(((IF($A$7=Nutrients!$B$79,Nutrients!$DS$79,(IF($A$7=Nutrients!$B$77,Nutrients!$DS$77,Nutrients!$DS$78)))))*F$7))/2000*1000000</f>
        <v>165.19823788546256</v>
      </c>
      <c r="H266" s="65">
        <f>(SUMPRODUCT(H$8:H$187,Nutrients!$DS$8:$DS$187)+(IF($A$6=Nutrients!$B$8,Nutrients!$DS$8,Nutrients!$DS$9)*H$6)+(((IF($A$7=Nutrients!$B$79,Nutrients!$DS$79,(IF($A$7=Nutrients!$B$77,Nutrients!$DS$77,Nutrients!$DS$78)))))*H$7))/2000*1000000</f>
        <v>165.19823788546256</v>
      </c>
      <c r="I266" s="65">
        <f>(SUMPRODUCT(I$8:I$187,Nutrients!$DS$8:$DS$187)+(IF($A$6=Nutrients!$B$8,Nutrients!$DS$8,Nutrients!$DS$9)*I$6)+(((IF($A$7=Nutrients!$B$79,Nutrients!$DS$79,(IF($A$7=Nutrients!$B$77,Nutrients!$DS$77,Nutrients!$DS$78)))))*I$7))/2000*1000000</f>
        <v>165.19823788546256</v>
      </c>
      <c r="J266" s="65">
        <f>(SUMPRODUCT(J$8:J$187,Nutrients!$DS$8:$DS$187)+(IF($A$6=Nutrients!$B$8,Nutrients!$DS$8,Nutrients!$DS$9)*J$6)+(((IF($A$7=Nutrients!$B$79,Nutrients!$DS$79,(IF($A$7=Nutrients!$B$77,Nutrients!$DS$77,Nutrients!$DS$78)))))*J$7))/2000*1000000</f>
        <v>165.19823788546256</v>
      </c>
      <c r="K266" s="65">
        <f>(SUMPRODUCT(K$8:K$187,Nutrients!$DS$8:$DS$187)+(IF($A$6=Nutrients!$B$8,Nutrients!$DS$8,Nutrients!$DS$9)*K$6)+(((IF($A$7=Nutrients!$B$79,Nutrients!$DS$79,(IF($A$7=Nutrients!$B$77,Nutrients!$DS$77,Nutrients!$DS$78)))))*K$7))/2000*1000000</f>
        <v>165.19823788546256</v>
      </c>
      <c r="L266" s="65">
        <f>(SUMPRODUCT(L$8:L$187,Nutrients!$DS$8:$DS$187)+(IF($A$6=Nutrients!$B$8,Nutrients!$DS$8,Nutrients!$DS$9)*L$6)+(((IF($A$7=Nutrients!$B$79,Nutrients!$DS$79,(IF($A$7=Nutrients!$B$77,Nutrients!$DS$77,Nutrients!$DS$78)))))*L$7))/2000*1000000</f>
        <v>165.19823788546256</v>
      </c>
    </row>
    <row r="267" spans="1:13" x14ac:dyDescent="0.2">
      <c r="A267" s="194" t="s">
        <v>146</v>
      </c>
      <c r="B267" s="65">
        <f>(SUMPRODUCT(B$8:B$187,Nutrients!$DT$8:$DT$187)+(IF($A$6=Nutrients!$B$8,Nutrients!$DT$8,Nutrients!$DT$9)*B$6)+(((IF($A$7=Nutrients!$B$79,Nutrients!$DT$79,(IF($A$7=Nutrients!$B$77,Nutrients!$DT$77,Nutrients!$DT$78)))))*B$7))/2000*1000000</f>
        <v>39.647577092511014</v>
      </c>
      <c r="C267" s="65">
        <f>(SUMPRODUCT(C$8:C$187,Nutrients!$DT$8:$DT$187)+(IF($A$6=Nutrients!$B$8,Nutrients!$DT$8,Nutrients!$DT$9)*C$6)+(((IF($A$7=Nutrients!$B$79,Nutrients!$DT$79,(IF($A$7=Nutrients!$B$77,Nutrients!$DT$77,Nutrients!$DT$78)))))*C$7))/2000*1000000</f>
        <v>39.647577092511014</v>
      </c>
      <c r="D267" s="65">
        <f>(SUMPRODUCT(D$8:D$187,Nutrients!$DT$8:$DT$187)+(IF($A$6=Nutrients!$B$8,Nutrients!$DT$8,Nutrients!$DT$9)*D$6)+(((IF($A$7=Nutrients!$B$79,Nutrients!$DT$79,(IF($A$7=Nutrients!$B$77,Nutrients!$DT$77,Nutrients!$DT$78)))))*D$7))/2000*1000000</f>
        <v>39.647577092511014</v>
      </c>
      <c r="E267" s="65">
        <f>(SUMPRODUCT(E$8:E$187,Nutrients!$DT$8:$DT$187)+(IF($A$6=Nutrients!$B$8,Nutrients!$DT$8,Nutrients!$DT$9)*E$6)+(((IF($A$7=Nutrients!$B$79,Nutrients!$DT$79,(IF($A$7=Nutrients!$B$77,Nutrients!$DT$77,Nutrients!$DT$78)))))*E$7))/2000*1000000</f>
        <v>39.647577092511014</v>
      </c>
      <c r="F267" s="65">
        <f>(SUMPRODUCT(F$8:F$187,Nutrients!$DT$8:$DT$187)+(IF($A$6=Nutrients!$B$8,Nutrients!$DT$8,Nutrients!$DT$9)*F$6)+(((IF($A$7=Nutrients!$B$79,Nutrients!$DT$79,(IF($A$7=Nutrients!$B$77,Nutrients!$DT$77,Nutrients!$DT$78)))))*F$7))/2000*1000000</f>
        <v>39.647577092511014</v>
      </c>
      <c r="H267" s="65">
        <f>(SUMPRODUCT(H$8:H$187,Nutrients!$DT$8:$DT$187)+(IF($A$6=Nutrients!$B$8,Nutrients!$DT$8,Nutrients!$DT$9)*H$6)+(((IF($A$7=Nutrients!$B$79,Nutrients!$DT$79,(IF($A$7=Nutrients!$B$77,Nutrients!$DT$77,Nutrients!$DT$78)))))*H$7))/2000*1000000</f>
        <v>39.647577092511014</v>
      </c>
      <c r="I267" s="65">
        <f>(SUMPRODUCT(I$8:I$187,Nutrients!$DT$8:$DT$187)+(IF($A$6=Nutrients!$B$8,Nutrients!$DT$8,Nutrients!$DT$9)*I$6)+(((IF($A$7=Nutrients!$B$79,Nutrients!$DT$79,(IF($A$7=Nutrients!$B$77,Nutrients!$DT$77,Nutrients!$DT$78)))))*I$7))/2000*1000000</f>
        <v>39.647577092511014</v>
      </c>
      <c r="J267" s="65">
        <f>(SUMPRODUCT(J$8:J$187,Nutrients!$DT$8:$DT$187)+(IF($A$6=Nutrients!$B$8,Nutrients!$DT$8,Nutrients!$DT$9)*J$6)+(((IF($A$7=Nutrients!$B$79,Nutrients!$DT$79,(IF($A$7=Nutrients!$B$77,Nutrients!$DT$77,Nutrients!$DT$78)))))*J$7))/2000*1000000</f>
        <v>39.647577092511014</v>
      </c>
      <c r="K267" s="65">
        <f>(SUMPRODUCT(K$8:K$187,Nutrients!$DT$8:$DT$187)+(IF($A$6=Nutrients!$B$8,Nutrients!$DT$8,Nutrients!$DT$9)*K$6)+(((IF($A$7=Nutrients!$B$79,Nutrients!$DT$79,(IF($A$7=Nutrients!$B$77,Nutrients!$DT$77,Nutrients!$DT$78)))))*K$7))/2000*1000000</f>
        <v>39.647577092511014</v>
      </c>
      <c r="L267" s="65">
        <f>(SUMPRODUCT(L$8:L$187,Nutrients!$DT$8:$DT$187)+(IF($A$6=Nutrients!$B$8,Nutrients!$DT$8,Nutrients!$DT$9)*L$6)+(((IF($A$7=Nutrients!$B$79,Nutrients!$DT$79,(IF($A$7=Nutrients!$B$77,Nutrients!$DT$77,Nutrients!$DT$78)))))*L$7))/2000*1000000</f>
        <v>39.647577092511014</v>
      </c>
    </row>
    <row r="268" spans="1:13" x14ac:dyDescent="0.2">
      <c r="A268" s="194" t="s">
        <v>147</v>
      </c>
      <c r="B268" s="65">
        <f>(SUMPRODUCT(B$8:B$187,Nutrients!$DU$8:$DU$187)+(IF($A$6=Nutrients!$B$8,Nutrients!$DU$8,Nutrients!$DU$9)*B$6)+(((IF($A$7=Nutrients!$B$79,Nutrients!$DU$79,(IF($A$7=Nutrients!$B$77,Nutrients!$DU$77,Nutrients!$DU$78)))))*B$7))/2000*1000000</f>
        <v>16.519823788546255</v>
      </c>
      <c r="C268" s="65">
        <f>(SUMPRODUCT(C$8:C$187,Nutrients!$DU$8:$DU$187)+(IF($A$6=Nutrients!$B$8,Nutrients!$DU$8,Nutrients!$DU$9)*C$6)+(((IF($A$7=Nutrients!$B$79,Nutrients!$DU$79,(IF($A$7=Nutrients!$B$77,Nutrients!$DU$77,Nutrients!$DU$78)))))*C$7))/2000*1000000</f>
        <v>16.519823788546255</v>
      </c>
      <c r="D268" s="65">
        <f>(SUMPRODUCT(D$8:D$187,Nutrients!$DU$8:$DU$187)+(IF($A$6=Nutrients!$B$8,Nutrients!$DU$8,Nutrients!$DU$9)*D$6)+(((IF($A$7=Nutrients!$B$79,Nutrients!$DU$79,(IF($A$7=Nutrients!$B$77,Nutrients!$DU$77,Nutrients!$DU$78)))))*D$7))/2000*1000000</f>
        <v>16.519823788546255</v>
      </c>
      <c r="E268" s="65">
        <f>(SUMPRODUCT(E$8:E$187,Nutrients!$DU$8:$DU$187)+(IF($A$6=Nutrients!$B$8,Nutrients!$DU$8,Nutrients!$DU$9)*E$6)+(((IF($A$7=Nutrients!$B$79,Nutrients!$DU$79,(IF($A$7=Nutrients!$B$77,Nutrients!$DU$77,Nutrients!$DU$78)))))*E$7))/2000*1000000</f>
        <v>16.519823788546255</v>
      </c>
      <c r="F268" s="65">
        <f>(SUMPRODUCT(F$8:F$187,Nutrients!$DU$8:$DU$187)+(IF($A$6=Nutrients!$B$8,Nutrients!$DU$8,Nutrients!$DU$9)*F$6)+(((IF($A$7=Nutrients!$B$79,Nutrients!$DU$79,(IF($A$7=Nutrients!$B$77,Nutrients!$DU$77,Nutrients!$DU$78)))))*F$7))/2000*1000000</f>
        <v>16.519823788546255</v>
      </c>
      <c r="H268" s="65">
        <f>(SUMPRODUCT(H$8:H$187,Nutrients!$DU$8:$DU$187)+(IF($A$6=Nutrients!$B$8,Nutrients!$DU$8,Nutrients!$DU$9)*H$6)+(((IF($A$7=Nutrients!$B$79,Nutrients!$DU$79,(IF($A$7=Nutrients!$B$77,Nutrients!$DU$77,Nutrients!$DU$78)))))*H$7))/2000*1000000</f>
        <v>16.519823788546255</v>
      </c>
      <c r="I268" s="65">
        <f>(SUMPRODUCT(I$8:I$187,Nutrients!$DU$8:$DU$187)+(IF($A$6=Nutrients!$B$8,Nutrients!$DU$8,Nutrients!$DU$9)*I$6)+(((IF($A$7=Nutrients!$B$79,Nutrients!$DU$79,(IF($A$7=Nutrients!$B$77,Nutrients!$DU$77,Nutrients!$DU$78)))))*I$7))/2000*1000000</f>
        <v>16.519823788546255</v>
      </c>
      <c r="J268" s="65">
        <f>(SUMPRODUCT(J$8:J$187,Nutrients!$DU$8:$DU$187)+(IF($A$6=Nutrients!$B$8,Nutrients!$DU$8,Nutrients!$DU$9)*J$6)+(((IF($A$7=Nutrients!$B$79,Nutrients!$DU$79,(IF($A$7=Nutrients!$B$77,Nutrients!$DU$77,Nutrients!$DU$78)))))*J$7))/2000*1000000</f>
        <v>16.519823788546255</v>
      </c>
      <c r="K268" s="65">
        <f>(SUMPRODUCT(K$8:K$187,Nutrients!$DU$8:$DU$187)+(IF($A$6=Nutrients!$B$8,Nutrients!$DU$8,Nutrients!$DU$9)*K$6)+(((IF($A$7=Nutrients!$B$79,Nutrients!$DU$79,(IF($A$7=Nutrients!$B$77,Nutrients!$DU$77,Nutrients!$DU$78)))))*K$7))/2000*1000000</f>
        <v>16.519823788546255</v>
      </c>
      <c r="L268" s="65">
        <f>(SUMPRODUCT(L$8:L$187,Nutrients!$DU$8:$DU$187)+(IF($A$6=Nutrients!$B$8,Nutrients!$DU$8,Nutrients!$DU$9)*L$6)+(((IF($A$7=Nutrients!$B$79,Nutrients!$DU$79,(IF($A$7=Nutrients!$B$77,Nutrients!$DU$77,Nutrients!$DU$78)))))*L$7))/2000*1000000</f>
        <v>16.519823788546255</v>
      </c>
    </row>
    <row r="269" spans="1:13" x14ac:dyDescent="0.2">
      <c r="A269" s="194" t="s">
        <v>148</v>
      </c>
      <c r="B269" s="67">
        <f>(SUMPRODUCT(B$8:B$187,Nutrients!$DV$8:$DV$187)+(IF($A$6=Nutrients!$B$8,Nutrients!$DV$8,Nutrients!$DV$9)*B$6)+(((IF($A$7=Nutrients!$B$79,Nutrients!$DV$79,(IF($A$7=Nutrients!$B$77,Nutrients!$DV$77,Nutrients!$DV$78)))))*B$7))/2000*1000000</f>
        <v>0.29735682819383263</v>
      </c>
      <c r="C269" s="67">
        <f>(SUMPRODUCT(C$8:C$187,Nutrients!$DV$8:$DV$187)+(IF($A$6=Nutrients!$B$8,Nutrients!$DV$8,Nutrients!$DV$9)*C$6)+(((IF($A$7=Nutrients!$B$79,Nutrients!$DV$79,(IF($A$7=Nutrients!$B$77,Nutrients!$DV$77,Nutrients!$DV$78)))))*C$7))/2000*1000000</f>
        <v>0.29735682819383263</v>
      </c>
      <c r="D269" s="67">
        <f>(SUMPRODUCT(D$8:D$187,Nutrients!$DV$8:$DV$187)+(IF($A$6=Nutrients!$B$8,Nutrients!$DV$8,Nutrients!$DV$9)*D$6)+(((IF($A$7=Nutrients!$B$79,Nutrients!$DV$79,(IF($A$7=Nutrients!$B$77,Nutrients!$DV$77,Nutrients!$DV$78)))))*D$7))/2000*1000000</f>
        <v>0.29735682819383263</v>
      </c>
      <c r="E269" s="67">
        <f>(SUMPRODUCT(E$8:E$187,Nutrients!$DV$8:$DV$187)+(IF($A$6=Nutrients!$B$8,Nutrients!$DV$8,Nutrients!$DV$9)*E$6)+(((IF($A$7=Nutrients!$B$79,Nutrients!$DV$79,(IF($A$7=Nutrients!$B$77,Nutrients!$DV$77,Nutrients!$DV$78)))))*E$7))/2000*1000000</f>
        <v>0.29735682819383263</v>
      </c>
      <c r="F269" s="67">
        <f>(SUMPRODUCT(F$8:F$187,Nutrients!$DV$8:$DV$187)+(IF($A$6=Nutrients!$B$8,Nutrients!$DV$8,Nutrients!$DV$9)*F$6)+(((IF($A$7=Nutrients!$B$79,Nutrients!$DV$79,(IF($A$7=Nutrients!$B$77,Nutrients!$DV$77,Nutrients!$DV$78)))))*F$7))/2000*1000000</f>
        <v>0.29735682819383263</v>
      </c>
      <c r="H269" s="67">
        <f>(SUMPRODUCT(H$8:H$187,Nutrients!$DV$8:$DV$187)+(IF($A$6=Nutrients!$B$8,Nutrients!$DV$8,Nutrients!$DV$9)*H$6)+(((IF($A$7=Nutrients!$B$79,Nutrients!$DV$79,(IF($A$7=Nutrients!$B$77,Nutrients!$DV$77,Nutrients!$DV$78)))))*H$7))/2000*1000000</f>
        <v>0.29735682819383263</v>
      </c>
      <c r="I269" s="67">
        <f>(SUMPRODUCT(I$8:I$187,Nutrients!$DV$8:$DV$187)+(IF($A$6=Nutrients!$B$8,Nutrients!$DV$8,Nutrients!$DV$9)*I$6)+(((IF($A$7=Nutrients!$B$79,Nutrients!$DV$79,(IF($A$7=Nutrients!$B$77,Nutrients!$DV$77,Nutrients!$DV$78)))))*I$7))/2000*1000000</f>
        <v>0.29735682819383263</v>
      </c>
      <c r="J269" s="67">
        <f>(SUMPRODUCT(J$8:J$187,Nutrients!$DV$8:$DV$187)+(IF($A$6=Nutrients!$B$8,Nutrients!$DV$8,Nutrients!$DV$9)*J$6)+(((IF($A$7=Nutrients!$B$79,Nutrients!$DV$79,(IF($A$7=Nutrients!$B$77,Nutrients!$DV$77,Nutrients!$DV$78)))))*J$7))/2000*1000000</f>
        <v>0.29735682819383263</v>
      </c>
      <c r="K269" s="67">
        <f>(SUMPRODUCT(K$8:K$187,Nutrients!$DV$8:$DV$187)+(IF($A$6=Nutrients!$B$8,Nutrients!$DV$8,Nutrients!$DV$9)*K$6)+(((IF($A$7=Nutrients!$B$79,Nutrients!$DV$79,(IF($A$7=Nutrients!$B$77,Nutrients!$DV$77,Nutrients!$DV$78)))))*K$7))/2000*1000000</f>
        <v>0.29735682819383263</v>
      </c>
      <c r="L269" s="67">
        <f>(SUMPRODUCT(L$8:L$187,Nutrients!$DV$8:$DV$187)+(IF($A$6=Nutrients!$B$8,Nutrients!$DV$8,Nutrients!$DV$9)*L$6)+(((IF($A$7=Nutrients!$B$79,Nutrients!$DV$79,(IF($A$7=Nutrients!$B$77,Nutrients!$DV$77,Nutrients!$DV$78)))))*L$7))/2000*1000000</f>
        <v>0.29735682819383263</v>
      </c>
    </row>
    <row r="270" spans="1:13" x14ac:dyDescent="0.2">
      <c r="A270" s="194" t="s">
        <v>149</v>
      </c>
      <c r="B270" s="67">
        <f>(SUMPRODUCT(B$8:B$187,Nutrients!$DW$8:$DW$187)+(IF($A$6=Nutrients!$B$8,Nutrients!$DW$8,Nutrients!$DW$9)*B$6)+(((IF($A$7=Nutrients!$B$79,Nutrients!$DW$79,(IF($A$7=Nutrients!$B$77,Nutrients!$DW$77,Nutrients!$DW$78)))))*B$7))/2000*1000000</f>
        <v>0.29735682819383263</v>
      </c>
      <c r="C270" s="67">
        <f>(SUMPRODUCT(C$8:C$187,Nutrients!$DW$8:$DW$187)+(IF($A$6=Nutrients!$B$8,Nutrients!$DW$8,Nutrients!$DW$9)*C$6)+(((IF($A$7=Nutrients!$B$79,Nutrients!$DW$79,(IF($A$7=Nutrients!$B$77,Nutrients!$DW$77,Nutrients!$DW$78)))))*C$7))/2000*1000000</f>
        <v>0.29735682819383263</v>
      </c>
      <c r="D270" s="67">
        <f>(SUMPRODUCT(D$8:D$187,Nutrients!$DW$8:$DW$187)+(IF($A$6=Nutrients!$B$8,Nutrients!$DW$8,Nutrients!$DW$9)*D$6)+(((IF($A$7=Nutrients!$B$79,Nutrients!$DW$79,(IF($A$7=Nutrients!$B$77,Nutrients!$DW$77,Nutrients!$DW$78)))))*D$7))/2000*1000000</f>
        <v>0.29735682819383263</v>
      </c>
      <c r="E270" s="67">
        <f>(SUMPRODUCT(E$8:E$187,Nutrients!$DW$8:$DW$187)+(IF($A$6=Nutrients!$B$8,Nutrients!$DW$8,Nutrients!$DW$9)*E$6)+(((IF($A$7=Nutrients!$B$79,Nutrients!$DW$79,(IF($A$7=Nutrients!$B$77,Nutrients!$DW$77,Nutrients!$DW$78)))))*E$7))/2000*1000000</f>
        <v>0.29735682819383263</v>
      </c>
      <c r="F270" s="67">
        <f>(SUMPRODUCT(F$8:F$187,Nutrients!$DW$8:$DW$187)+(IF($A$6=Nutrients!$B$8,Nutrients!$DW$8,Nutrients!$DW$9)*F$6)+(((IF($A$7=Nutrients!$B$79,Nutrients!$DW$79,(IF($A$7=Nutrients!$B$77,Nutrients!$DW$77,Nutrients!$DW$78)))))*F$7))/2000*1000000</f>
        <v>0.29735682819383263</v>
      </c>
      <c r="H270" s="67">
        <f>(SUMPRODUCT(H$8:H$187,Nutrients!$DW$8:$DW$187)+(IF($A$6=Nutrients!$B$8,Nutrients!$DW$8,Nutrients!$DW$9)*H$6)+(((IF($A$7=Nutrients!$B$79,Nutrients!$DW$79,(IF($A$7=Nutrients!$B$77,Nutrients!$DW$77,Nutrients!$DW$78)))))*H$7))/2000*1000000</f>
        <v>0.29735682819383263</v>
      </c>
      <c r="I270" s="67">
        <f>(SUMPRODUCT(I$8:I$187,Nutrients!$DW$8:$DW$187)+(IF($A$6=Nutrients!$B$8,Nutrients!$DW$8,Nutrients!$DW$9)*I$6)+(((IF($A$7=Nutrients!$B$79,Nutrients!$DW$79,(IF($A$7=Nutrients!$B$77,Nutrients!$DW$77,Nutrients!$DW$78)))))*I$7))/2000*1000000</f>
        <v>0.29735682819383263</v>
      </c>
      <c r="J270" s="67">
        <f>(SUMPRODUCT(J$8:J$187,Nutrients!$DW$8:$DW$187)+(IF($A$6=Nutrients!$B$8,Nutrients!$DW$8,Nutrients!$DW$9)*J$6)+(((IF($A$7=Nutrients!$B$79,Nutrients!$DW$79,(IF($A$7=Nutrients!$B$77,Nutrients!$DW$77,Nutrients!$DW$78)))))*J$7))/2000*1000000</f>
        <v>0.29735682819383263</v>
      </c>
      <c r="K270" s="67">
        <f>(SUMPRODUCT(K$8:K$187,Nutrients!$DW$8:$DW$187)+(IF($A$6=Nutrients!$B$8,Nutrients!$DW$8,Nutrients!$DW$9)*K$6)+(((IF($A$7=Nutrients!$B$79,Nutrients!$DW$79,(IF($A$7=Nutrients!$B$77,Nutrients!$DW$77,Nutrients!$DW$78)))))*K$7))/2000*1000000</f>
        <v>0.29735682819383263</v>
      </c>
      <c r="L270" s="67">
        <f>(SUMPRODUCT(L$8:L$187,Nutrients!$DW$8:$DW$187)+(IF($A$6=Nutrients!$B$8,Nutrients!$DW$8,Nutrients!$DW$9)*L$6)+(((IF($A$7=Nutrients!$B$79,Nutrients!$DW$79,(IF($A$7=Nutrients!$B$77,Nutrients!$DW$77,Nutrients!$DW$78)))))*L$7))/2000*1000000</f>
        <v>0.29735682819383263</v>
      </c>
    </row>
    <row r="271" spans="1:13" x14ac:dyDescent="0.2">
      <c r="A271" s="194" t="s">
        <v>150</v>
      </c>
      <c r="B271" s="65">
        <f>(SUMPRODUCT(B$8:B$187,Nutrients!$DX$8:$DX$187)+(IF($A$6=Nutrients!$B$8,Nutrients!$DX$8,Nutrients!$DX$9)*B$6)+(((IF($A$7=Nutrients!$B$79,Nutrients!$DX$79,(IF($A$7=Nutrients!$B$77,Nutrients!$DX$77,Nutrients!$DX$78)))))*B$7))/2000*1000000000</f>
        <v>198.23788546255506</v>
      </c>
      <c r="C271" s="65">
        <f>(SUMPRODUCT(C$8:C$187,Nutrients!$DX$8:$DX$187)+(IF($A$6=Nutrients!$B$8,Nutrients!$DX$8,Nutrients!$DX$9)*C$6)+(((IF($A$7=Nutrients!$B$79,Nutrients!$DX$79,(IF($A$7=Nutrients!$B$77,Nutrients!$DX$77,Nutrients!$DX$78)))))*C$7))/2000*1000000000</f>
        <v>198.23788546255506</v>
      </c>
      <c r="D271" s="65">
        <f>(SUMPRODUCT(D$8:D$187,Nutrients!$DX$8:$DX$187)+(IF($A$6=Nutrients!$B$8,Nutrients!$DX$8,Nutrients!$DX$9)*D$6)+(((IF($A$7=Nutrients!$B$79,Nutrients!$DX$79,(IF($A$7=Nutrients!$B$77,Nutrients!$DX$77,Nutrients!$DX$78)))))*D$7))/2000*1000000000</f>
        <v>198.23788546255506</v>
      </c>
      <c r="E271" s="65">
        <f>(SUMPRODUCT(E$8:E$187,Nutrients!$DX$8:$DX$187)+(IF($A$6=Nutrients!$B$8,Nutrients!$DX$8,Nutrients!$DX$9)*E$6)+(((IF($A$7=Nutrients!$B$79,Nutrients!$DX$79,(IF($A$7=Nutrients!$B$77,Nutrients!$DX$77,Nutrients!$DX$78)))))*E$7))/2000*1000000000</f>
        <v>198.23788546255506</v>
      </c>
      <c r="F271" s="65">
        <f>(SUMPRODUCT(F$8:F$187,Nutrients!$DX$8:$DX$187)+(IF($A$6=Nutrients!$B$8,Nutrients!$DX$8,Nutrients!$DX$9)*F$6)+(((IF($A$7=Nutrients!$B$79,Nutrients!$DX$79,(IF($A$7=Nutrients!$B$77,Nutrients!$DX$77,Nutrients!$DX$78)))))*F$7))/2000*1000000000</f>
        <v>198.23788546255506</v>
      </c>
      <c r="H271" s="65">
        <f>(SUMPRODUCT(H$8:H$187,Nutrients!$DX$8:$DX$187)+(IF($A$6=Nutrients!$B$8,Nutrients!$DX$8,Nutrients!$DX$9)*H$6)+(((IF($A$7=Nutrients!$B$79,Nutrients!$DX$79,(IF($A$7=Nutrients!$B$77,Nutrients!$DX$77,Nutrients!$DX$78)))))*H$7))/2000*1000000000</f>
        <v>0</v>
      </c>
      <c r="I271" s="65">
        <f>(SUMPRODUCT(I$8:I$187,Nutrients!$DX$8:$DX$187)+(IF($A$6=Nutrients!$B$8,Nutrients!$DX$8,Nutrients!$DX$9)*I$6)+(((IF($A$7=Nutrients!$B$79,Nutrients!$DX$79,(IF($A$7=Nutrients!$B$77,Nutrients!$DX$77,Nutrients!$DX$78)))))*I$7))/2000*1000000000</f>
        <v>0</v>
      </c>
      <c r="J271" s="65">
        <f>(SUMPRODUCT(J$8:J$187,Nutrients!$DX$8:$DX$187)+(IF($A$6=Nutrients!$B$8,Nutrients!$DX$8,Nutrients!$DX$9)*J$6)+(((IF($A$7=Nutrients!$B$79,Nutrients!$DX$79,(IF($A$7=Nutrients!$B$77,Nutrients!$DX$77,Nutrients!$DX$78)))))*J$7))/2000*1000000000</f>
        <v>0</v>
      </c>
      <c r="K271" s="65">
        <f>(SUMPRODUCT(K$8:K$187,Nutrients!$DX$8:$DX$187)+(IF($A$6=Nutrients!$B$8,Nutrients!$DX$8,Nutrients!$DX$9)*K$6)+(((IF($A$7=Nutrients!$B$79,Nutrients!$DX$79,(IF($A$7=Nutrients!$B$77,Nutrients!$DX$77,Nutrients!$DX$78)))))*K$7))/2000*1000000000</f>
        <v>0</v>
      </c>
      <c r="L271" s="65">
        <f>(SUMPRODUCT(L$8:L$187,Nutrients!$DX$8:$DX$187)+(IF($A$6=Nutrients!$B$8,Nutrients!$DX$8,Nutrients!$DX$9)*L$6)+(((IF($A$7=Nutrients!$B$79,Nutrients!$DX$79,(IF($A$7=Nutrients!$B$77,Nutrients!$DX$77,Nutrients!$DX$78)))))*L$7))/2000*1000000000</f>
        <v>0</v>
      </c>
    </row>
    <row r="273" spans="1:13" x14ac:dyDescent="0.2">
      <c r="A273" s="194" t="s">
        <v>151</v>
      </c>
    </row>
    <row r="274" spans="1:13" x14ac:dyDescent="0.2">
      <c r="A274" s="194" t="s">
        <v>153</v>
      </c>
      <c r="B274" s="65">
        <f>(SUMPRODUCT(B$8:B$187,Nutrients!$DZ$8:$DZ$187)+(IF($A$6=Nutrients!$B$8,Nutrients!$DZ$8,Nutrients!$DZ$9)*B$6)+(((IF($A$7=Nutrients!$B$79,Nutrients!$DZ$79,(IF($A$7=Nutrients!$B$77,Nutrients!$DZ$77,Nutrients!$DZ$78)))))*B$7))</f>
        <v>10000000</v>
      </c>
      <c r="C274" s="65">
        <f>(SUMPRODUCT(C$8:C$187,Nutrients!$DZ$8:$DZ$187)+(IF($A$6=Nutrients!$B$8,Nutrients!$DZ$8,Nutrients!$DZ$9)*C$6)+(((IF($A$7=Nutrients!$B$79,Nutrients!$DZ$79,(IF($A$7=Nutrients!$B$77,Nutrients!$DZ$77,Nutrients!$DZ$78)))))*C$7))</f>
        <v>10000000</v>
      </c>
      <c r="D274" s="65">
        <f>(SUMPRODUCT(D$8:D$187,Nutrients!$DZ$8:$DZ$187)+(IF($A$6=Nutrients!$B$8,Nutrients!$DZ$8,Nutrients!$DZ$9)*D$6)+(((IF($A$7=Nutrients!$B$79,Nutrients!$DZ$79,(IF($A$7=Nutrients!$B$77,Nutrients!$DZ$77,Nutrients!$DZ$78)))))*D$7))</f>
        <v>10000000</v>
      </c>
      <c r="E274" s="65">
        <f>(SUMPRODUCT(E$8:E$187,Nutrients!$DZ$8:$DZ$187)+(IF($A$6=Nutrients!$B$8,Nutrients!$DZ$8,Nutrients!$DZ$9)*E$6)+(((IF($A$7=Nutrients!$B$79,Nutrients!$DZ$79,(IF($A$7=Nutrients!$B$77,Nutrients!$DZ$77,Nutrients!$DZ$78)))))*E$7))</f>
        <v>10000000</v>
      </c>
      <c r="F274" s="65">
        <f>(SUMPRODUCT(F$8:F$187,Nutrients!$DZ$8:$DZ$187)+(IF($A$6=Nutrients!$B$8,Nutrients!$DZ$8,Nutrients!$DZ$9)*F$6)+(((IF($A$7=Nutrients!$B$79,Nutrients!$DZ$79,(IF($A$7=Nutrients!$B$77,Nutrients!$DZ$77,Nutrients!$DZ$78)))))*F$7))</f>
        <v>10000000</v>
      </c>
      <c r="G274" s="65"/>
      <c r="H274" s="65">
        <f>(SUMPRODUCT(H$8:H$187,Nutrients!$DZ$8:$DZ$187)+(IF($A$6=Nutrients!$B$8,Nutrients!$DZ$8,Nutrients!$DZ$9)*H$6)+(((IF($A$7=Nutrients!$B$79,Nutrients!$DZ$79,(IF($A$7=Nutrients!$B$77,Nutrients!$DZ$77,Nutrients!$DZ$78)))))*H$7))</f>
        <v>6000000</v>
      </c>
      <c r="I274" s="65">
        <f>(SUMPRODUCT(I$8:I$187,Nutrients!$DZ$8:$DZ$187)+(IF($A$6=Nutrients!$B$8,Nutrients!$DZ$8,Nutrients!$DZ$9)*I$6)+(((IF($A$7=Nutrients!$B$79,Nutrients!$DZ$79,(IF($A$7=Nutrients!$B$77,Nutrients!$DZ$77,Nutrients!$DZ$78)))))*I$7))</f>
        <v>6000000</v>
      </c>
      <c r="J274" s="65">
        <f>(SUMPRODUCT(J$8:J$187,Nutrients!$DZ$8:$DZ$187)+(IF($A$6=Nutrients!$B$8,Nutrients!$DZ$8,Nutrients!$DZ$9)*J$6)+(((IF($A$7=Nutrients!$B$79,Nutrients!$DZ$79,(IF($A$7=Nutrients!$B$77,Nutrients!$DZ$77,Nutrients!$DZ$78)))))*J$7))</f>
        <v>6000000</v>
      </c>
      <c r="K274" s="65">
        <f>(SUMPRODUCT(K$8:K$187,Nutrients!$DZ$8:$DZ$187)+(IF($A$6=Nutrients!$B$8,Nutrients!$DZ$8,Nutrients!$DZ$9)*K$6)+(((IF($A$7=Nutrients!$B$79,Nutrients!$DZ$79,(IF($A$7=Nutrients!$B$77,Nutrients!$DZ$77,Nutrients!$DZ$78)))))*K$7))</f>
        <v>6000000</v>
      </c>
      <c r="L274" s="65">
        <f>(SUMPRODUCT(L$8:L$187,Nutrients!$DZ$8:$DZ$187)+(IF($A$6=Nutrients!$B$8,Nutrients!$DZ$8,Nutrients!$DZ$9)*L$6)+(((IF($A$7=Nutrients!$B$79,Nutrients!$DZ$79,(IF($A$7=Nutrients!$B$77,Nutrients!$DZ$77,Nutrients!$DZ$78)))))*L$7))</f>
        <v>6000000</v>
      </c>
      <c r="M274" s="65"/>
    </row>
    <row r="275" spans="1:13" x14ac:dyDescent="0.2">
      <c r="A275" s="194" t="s">
        <v>154</v>
      </c>
      <c r="B275" s="65">
        <f>(SUMPRODUCT(B$8:B$187,Nutrients!$EA$8:$EA$187)+(IF($A$6=Nutrients!$B$8,Nutrients!$EA$8,Nutrients!$EA$9)*B$6)+(((IF($A$7=Nutrients!$B$79,Nutrients!$EA$79,(IF($A$7=Nutrients!$B$77,Nutrients!$EA$77,Nutrients!$EA$78)))))*B$7))</f>
        <v>1250000</v>
      </c>
      <c r="C275" s="65">
        <f>(SUMPRODUCT(C$8:C$187,Nutrients!$EA$8:$EA$187)+(IF($A$6=Nutrients!$B$8,Nutrients!$EA$8,Nutrients!$EA$9)*C$6)+(((IF($A$7=Nutrients!$B$79,Nutrients!$EA$79,(IF($A$7=Nutrients!$B$77,Nutrients!$EA$77,Nutrients!$EA$78)))))*C$7))</f>
        <v>1250000</v>
      </c>
      <c r="D275" s="65">
        <f>(SUMPRODUCT(D$8:D$187,Nutrients!$EA$8:$EA$187)+(IF($A$6=Nutrients!$B$8,Nutrients!$EA$8,Nutrients!$EA$9)*D$6)+(((IF($A$7=Nutrients!$B$79,Nutrients!$EA$79,(IF($A$7=Nutrients!$B$77,Nutrients!$EA$77,Nutrients!$EA$78)))))*D$7))</f>
        <v>1250000</v>
      </c>
      <c r="E275" s="65">
        <f>(SUMPRODUCT(E$8:E$187,Nutrients!$EA$8:$EA$187)+(IF($A$6=Nutrients!$B$8,Nutrients!$EA$8,Nutrients!$EA$9)*E$6)+(((IF($A$7=Nutrients!$B$79,Nutrients!$EA$79,(IF($A$7=Nutrients!$B$77,Nutrients!$EA$77,Nutrients!$EA$78)))))*E$7))</f>
        <v>1250000</v>
      </c>
      <c r="F275" s="65">
        <f>(SUMPRODUCT(F$8:F$187,Nutrients!$EA$8:$EA$187)+(IF($A$6=Nutrients!$B$8,Nutrients!$EA$8,Nutrients!$EA$9)*F$6)+(((IF($A$7=Nutrients!$B$79,Nutrients!$EA$79,(IF($A$7=Nutrients!$B$77,Nutrients!$EA$77,Nutrients!$EA$78)))))*F$7))</f>
        <v>1250000</v>
      </c>
      <c r="G275" s="65"/>
      <c r="H275" s="65">
        <f>(SUMPRODUCT(H$8:H$187,Nutrients!$EA$8:$EA$187)+(IF($A$6=Nutrients!$B$8,Nutrients!$EA$8,Nutrients!$EA$9)*H$6)+(((IF($A$7=Nutrients!$B$79,Nutrients!$EA$79,(IF($A$7=Nutrients!$B$77,Nutrients!$EA$77,Nutrients!$EA$78)))))*H$7))</f>
        <v>750000</v>
      </c>
      <c r="I275" s="65">
        <f>(SUMPRODUCT(I$8:I$187,Nutrients!$EA$8:$EA$187)+(IF($A$6=Nutrients!$B$8,Nutrients!$EA$8,Nutrients!$EA$9)*I$6)+(((IF($A$7=Nutrients!$B$79,Nutrients!$EA$79,(IF($A$7=Nutrients!$B$77,Nutrients!$EA$77,Nutrients!$EA$78)))))*I$7))</f>
        <v>750000</v>
      </c>
      <c r="J275" s="65">
        <f>(SUMPRODUCT(J$8:J$187,Nutrients!$EA$8:$EA$187)+(IF($A$6=Nutrients!$B$8,Nutrients!$EA$8,Nutrients!$EA$9)*J$6)+(((IF($A$7=Nutrients!$B$79,Nutrients!$EA$79,(IF($A$7=Nutrients!$B$77,Nutrients!$EA$77,Nutrients!$EA$78)))))*J$7))</f>
        <v>750000</v>
      </c>
      <c r="K275" s="65">
        <f>(SUMPRODUCT(K$8:K$187,Nutrients!$EA$8:$EA$187)+(IF($A$6=Nutrients!$B$8,Nutrients!$EA$8,Nutrients!$EA$9)*K$6)+(((IF($A$7=Nutrients!$B$79,Nutrients!$EA$79,(IF($A$7=Nutrients!$B$77,Nutrients!$EA$77,Nutrients!$EA$78)))))*K$7))</f>
        <v>750000</v>
      </c>
      <c r="L275" s="65">
        <f>(SUMPRODUCT(L$8:L$187,Nutrients!$EA$8:$EA$187)+(IF($A$6=Nutrients!$B$8,Nutrients!$EA$8,Nutrients!$EA$9)*L$6)+(((IF($A$7=Nutrients!$B$79,Nutrients!$EA$79,(IF($A$7=Nutrients!$B$77,Nutrients!$EA$77,Nutrients!$EA$78)))))*L$7))</f>
        <v>750000</v>
      </c>
      <c r="M275" s="65"/>
    </row>
    <row r="276" spans="1:13" x14ac:dyDescent="0.2">
      <c r="A276" s="194" t="s">
        <v>155</v>
      </c>
      <c r="B276" s="65">
        <f>(SUMPRODUCT(B$8:B$187,Nutrients!$EB$8:$EB$187)+(IF($A$6=Nutrients!$B$8,Nutrients!$EB$8,Nutrients!$EB$9)*B$6)+(((IF($A$7=Nutrients!$B$79,Nutrients!$EB$79,(IF($A$7=Nutrients!$B$77,Nutrients!$EB$77,Nutrients!$EB$78)))))*B$7))</f>
        <v>60000</v>
      </c>
      <c r="C276" s="65">
        <f>(SUMPRODUCT(C$8:C$187,Nutrients!$EB$8:$EB$187)+(IF($A$6=Nutrients!$B$8,Nutrients!$EB$8,Nutrients!$EB$9)*C$6)+(((IF($A$7=Nutrients!$B$79,Nutrients!$EB$79,(IF($A$7=Nutrients!$B$77,Nutrients!$EB$77,Nutrients!$EB$78)))))*C$7))</f>
        <v>60000</v>
      </c>
      <c r="D276" s="65">
        <f>(SUMPRODUCT(D$8:D$187,Nutrients!$EB$8:$EB$187)+(IF($A$6=Nutrients!$B$8,Nutrients!$EB$8,Nutrients!$EB$9)*D$6)+(((IF($A$7=Nutrients!$B$79,Nutrients!$EB$79,(IF($A$7=Nutrients!$B$77,Nutrients!$EB$77,Nutrients!$EB$78)))))*D$7))</f>
        <v>60000</v>
      </c>
      <c r="E276" s="65">
        <f>(SUMPRODUCT(E$8:E$187,Nutrients!$EB$8:$EB$187)+(IF($A$6=Nutrients!$B$8,Nutrients!$EB$8,Nutrients!$EB$9)*E$6)+(((IF($A$7=Nutrients!$B$79,Nutrients!$EB$79,(IF($A$7=Nutrients!$B$77,Nutrients!$EB$77,Nutrients!$EB$78)))))*E$7))</f>
        <v>60000</v>
      </c>
      <c r="F276" s="65">
        <f>(SUMPRODUCT(F$8:F$187,Nutrients!$EB$8:$EB$187)+(IF($A$6=Nutrients!$B$8,Nutrients!$EB$8,Nutrients!$EB$9)*F$6)+(((IF($A$7=Nutrients!$B$79,Nutrients!$EB$79,(IF($A$7=Nutrients!$B$77,Nutrients!$EB$77,Nutrients!$EB$78)))))*F$7))</f>
        <v>60000</v>
      </c>
      <c r="G276" s="65"/>
      <c r="H276" s="65">
        <f>(SUMPRODUCT(H$8:H$187,Nutrients!$EB$8:$EB$187)+(IF($A$6=Nutrients!$B$8,Nutrients!$EB$8,Nutrients!$EB$9)*H$6)+(((IF($A$7=Nutrients!$B$79,Nutrients!$EB$79,(IF($A$7=Nutrients!$B$77,Nutrients!$EB$77,Nutrients!$EB$78)))))*H$7))</f>
        <v>24000</v>
      </c>
      <c r="I276" s="65">
        <f>(SUMPRODUCT(I$8:I$187,Nutrients!$EB$8:$EB$187)+(IF($A$6=Nutrients!$B$8,Nutrients!$EB$8,Nutrients!$EB$9)*I$6)+(((IF($A$7=Nutrients!$B$79,Nutrients!$EB$79,(IF($A$7=Nutrients!$B$77,Nutrients!$EB$77,Nutrients!$EB$78)))))*I$7))</f>
        <v>24000</v>
      </c>
      <c r="J276" s="65">
        <f>(SUMPRODUCT(J$8:J$187,Nutrients!$EB$8:$EB$187)+(IF($A$6=Nutrients!$B$8,Nutrients!$EB$8,Nutrients!$EB$9)*J$6)+(((IF($A$7=Nutrients!$B$79,Nutrients!$EB$79,(IF($A$7=Nutrients!$B$77,Nutrients!$EB$77,Nutrients!$EB$78)))))*J$7))</f>
        <v>24000</v>
      </c>
      <c r="K276" s="65">
        <f>(SUMPRODUCT(K$8:K$187,Nutrients!$EB$8:$EB$187)+(IF($A$6=Nutrients!$B$8,Nutrients!$EB$8,Nutrients!$EB$9)*K$6)+(((IF($A$7=Nutrients!$B$79,Nutrients!$EB$79,(IF($A$7=Nutrients!$B$77,Nutrients!$EB$77,Nutrients!$EB$78)))))*K$7))</f>
        <v>24000</v>
      </c>
      <c r="L276" s="65">
        <f>(SUMPRODUCT(L$8:L$187,Nutrients!$EB$8:$EB$187)+(IF($A$6=Nutrients!$B$8,Nutrients!$EB$8,Nutrients!$EB$9)*L$6)+(((IF($A$7=Nutrients!$B$79,Nutrients!$EB$79,(IF($A$7=Nutrients!$B$77,Nutrients!$EB$77,Nutrients!$EB$78)))))*L$7))</f>
        <v>24000</v>
      </c>
      <c r="M276" s="65"/>
    </row>
    <row r="277" spans="1:13" x14ac:dyDescent="0.2">
      <c r="A277" s="194" t="s">
        <v>156</v>
      </c>
      <c r="B277" s="65">
        <f>(SUMPRODUCT(B$8:B$187,Nutrients!$EC$8:$EC$187)+(IF($A$6=Nutrients!$B$8,Nutrients!$EC$8,Nutrients!$EC$9)*B$6)+(((IF($A$7=Nutrients!$B$79,Nutrients!$EC$79,(IF($A$7=Nutrients!$B$77,Nutrients!$EC$77,Nutrients!$EC$78)))))*B$7))</f>
        <v>4000</v>
      </c>
      <c r="C277" s="65">
        <f>(SUMPRODUCT(C$8:C$187,Nutrients!$EC$8:$EC$187)+(IF($A$6=Nutrients!$B$8,Nutrients!$EC$8,Nutrients!$EC$9)*C$6)+(((IF($A$7=Nutrients!$B$79,Nutrients!$EC$79,(IF($A$7=Nutrients!$B$77,Nutrients!$EC$77,Nutrients!$EC$78)))))*C$7))</f>
        <v>4000</v>
      </c>
      <c r="D277" s="65">
        <f>(SUMPRODUCT(D$8:D$187,Nutrients!$EC$8:$EC$187)+(IF($A$6=Nutrients!$B$8,Nutrients!$EC$8,Nutrients!$EC$9)*D$6)+(((IF($A$7=Nutrients!$B$79,Nutrients!$EC$79,(IF($A$7=Nutrients!$B$77,Nutrients!$EC$77,Nutrients!$EC$78)))))*D$7))</f>
        <v>4000</v>
      </c>
      <c r="E277" s="65">
        <f>(SUMPRODUCT(E$8:E$187,Nutrients!$EC$8:$EC$187)+(IF($A$6=Nutrients!$B$8,Nutrients!$EC$8,Nutrients!$EC$9)*E$6)+(((IF($A$7=Nutrients!$B$79,Nutrients!$EC$79,(IF($A$7=Nutrients!$B$77,Nutrients!$EC$77,Nutrients!$EC$78)))))*E$7))</f>
        <v>4000</v>
      </c>
      <c r="F277" s="65">
        <f>(SUMPRODUCT(F$8:F$187,Nutrients!$EC$8:$EC$187)+(IF($A$6=Nutrients!$B$8,Nutrients!$EC$8,Nutrients!$EC$9)*F$6)+(((IF($A$7=Nutrients!$B$79,Nutrients!$EC$79,(IF($A$7=Nutrients!$B$77,Nutrients!$EC$77,Nutrients!$EC$78)))))*F$7))</f>
        <v>4000</v>
      </c>
      <c r="G277" s="65"/>
      <c r="H277" s="65">
        <f>(SUMPRODUCT(H$8:H$187,Nutrients!$EC$8:$EC$187)+(IF($A$6=Nutrients!$B$8,Nutrients!$EC$8,Nutrients!$EC$9)*H$6)+(((IF($A$7=Nutrients!$B$79,Nutrients!$EC$79,(IF($A$7=Nutrients!$B$77,Nutrients!$EC$77,Nutrients!$EC$78)))))*H$7))</f>
        <v>2400</v>
      </c>
      <c r="I277" s="65">
        <f>(SUMPRODUCT(I$8:I$187,Nutrients!$EC$8:$EC$187)+(IF($A$6=Nutrients!$B$8,Nutrients!$EC$8,Nutrients!$EC$9)*I$6)+(((IF($A$7=Nutrients!$B$79,Nutrients!$EC$79,(IF($A$7=Nutrients!$B$77,Nutrients!$EC$77,Nutrients!$EC$78)))))*I$7))</f>
        <v>2400</v>
      </c>
      <c r="J277" s="65">
        <f>(SUMPRODUCT(J$8:J$187,Nutrients!$EC$8:$EC$187)+(IF($A$6=Nutrients!$B$8,Nutrients!$EC$8,Nutrients!$EC$9)*J$6)+(((IF($A$7=Nutrients!$B$79,Nutrients!$EC$79,(IF($A$7=Nutrients!$B$77,Nutrients!$EC$77,Nutrients!$EC$78)))))*J$7))</f>
        <v>2400</v>
      </c>
      <c r="K277" s="65">
        <f>(SUMPRODUCT(K$8:K$187,Nutrients!$EC$8:$EC$187)+(IF($A$6=Nutrients!$B$8,Nutrients!$EC$8,Nutrients!$EC$9)*K$6)+(((IF($A$7=Nutrients!$B$79,Nutrients!$EC$79,(IF($A$7=Nutrients!$B$77,Nutrients!$EC$77,Nutrients!$EC$78)))))*K$7))</f>
        <v>2400</v>
      </c>
      <c r="L277" s="65">
        <f>(SUMPRODUCT(L$8:L$187,Nutrients!$EC$8:$EC$187)+(IF($A$6=Nutrients!$B$8,Nutrients!$EC$8,Nutrients!$EC$9)*L$6)+(((IF($A$7=Nutrients!$B$79,Nutrients!$EC$79,(IF($A$7=Nutrients!$B$77,Nutrients!$EC$77,Nutrients!$EC$78)))))*L$7))</f>
        <v>2400</v>
      </c>
      <c r="M277" s="65"/>
    </row>
    <row r="278" spans="1:13" x14ac:dyDescent="0.2">
      <c r="A278" s="194" t="s">
        <v>157</v>
      </c>
      <c r="B278" s="65">
        <f>(SUMPRODUCT(B$8:B$187,Nutrients!$ED$8:$ED$187)+(IF($A$6=Nutrients!$B$8,Nutrients!$ED$8,Nutrients!$ED$9)*B$6)+(((IF($A$7=Nutrients!$B$79,Nutrients!$ED$79,(IF($A$7=Nutrients!$B$77,Nutrients!$ED$77,Nutrients!$ED$78)))))*B$7))</f>
        <v>35</v>
      </c>
      <c r="C278" s="65">
        <f>(SUMPRODUCT(C$8:C$187,Nutrients!$ED$8:$ED$187)+(IF($A$6=Nutrients!$B$8,Nutrients!$ED$8,Nutrients!$ED$9)*C$6)+(((IF($A$7=Nutrients!$B$79,Nutrients!$ED$79,(IF($A$7=Nutrients!$B$77,Nutrients!$ED$77,Nutrients!$ED$78)))))*C$7))</f>
        <v>35</v>
      </c>
      <c r="D278" s="65">
        <f>(SUMPRODUCT(D$8:D$187,Nutrients!$ED$8:$ED$187)+(IF($A$6=Nutrients!$B$8,Nutrients!$ED$8,Nutrients!$ED$9)*D$6)+(((IF($A$7=Nutrients!$B$79,Nutrients!$ED$79,(IF($A$7=Nutrients!$B$77,Nutrients!$ED$77,Nutrients!$ED$78)))))*D$7))</f>
        <v>35</v>
      </c>
      <c r="E278" s="65">
        <f>(SUMPRODUCT(E$8:E$187,Nutrients!$ED$8:$ED$187)+(IF($A$6=Nutrients!$B$8,Nutrients!$ED$8,Nutrients!$ED$9)*E$6)+(((IF($A$7=Nutrients!$B$79,Nutrients!$ED$79,(IF($A$7=Nutrients!$B$77,Nutrients!$ED$77,Nutrients!$ED$78)))))*E$7))</f>
        <v>35</v>
      </c>
      <c r="F278" s="65">
        <f>(SUMPRODUCT(F$8:F$187,Nutrients!$ED$8:$ED$187)+(IF($A$6=Nutrients!$B$8,Nutrients!$ED$8,Nutrients!$ED$9)*F$6)+(((IF($A$7=Nutrients!$B$79,Nutrients!$ED$79,(IF($A$7=Nutrients!$B$77,Nutrients!$ED$77,Nutrients!$ED$78)))))*F$7))</f>
        <v>35</v>
      </c>
      <c r="G278" s="65"/>
      <c r="H278" s="65">
        <f>(SUMPRODUCT(H$8:H$187,Nutrients!$ED$8:$ED$187)+(IF($A$6=Nutrients!$B$8,Nutrients!$ED$8,Nutrients!$ED$9)*H$6)+(((IF($A$7=Nutrients!$B$79,Nutrients!$ED$79,(IF($A$7=Nutrients!$B$77,Nutrients!$ED$77,Nutrients!$ED$78)))))*H$7))</f>
        <v>21</v>
      </c>
      <c r="I278" s="65">
        <f>(SUMPRODUCT(I$8:I$187,Nutrients!$ED$8:$ED$187)+(IF($A$6=Nutrients!$B$8,Nutrients!$ED$8,Nutrients!$ED$9)*I$6)+(((IF($A$7=Nutrients!$B$79,Nutrients!$ED$79,(IF($A$7=Nutrients!$B$77,Nutrients!$ED$77,Nutrients!$ED$78)))))*I$7))</f>
        <v>21</v>
      </c>
      <c r="J278" s="65">
        <f>(SUMPRODUCT(J$8:J$187,Nutrients!$ED$8:$ED$187)+(IF($A$6=Nutrients!$B$8,Nutrients!$ED$8,Nutrients!$ED$9)*J$6)+(((IF($A$7=Nutrients!$B$79,Nutrients!$ED$79,(IF($A$7=Nutrients!$B$77,Nutrients!$ED$77,Nutrients!$ED$78)))))*J$7))</f>
        <v>21</v>
      </c>
      <c r="K278" s="65">
        <f>(SUMPRODUCT(K$8:K$187,Nutrients!$ED$8:$ED$187)+(IF($A$6=Nutrients!$B$8,Nutrients!$ED$8,Nutrients!$ED$9)*K$6)+(((IF($A$7=Nutrients!$B$79,Nutrients!$ED$79,(IF($A$7=Nutrients!$B$77,Nutrients!$ED$77,Nutrients!$ED$78)))))*K$7))</f>
        <v>21</v>
      </c>
      <c r="L278" s="65">
        <f>(SUMPRODUCT(L$8:L$187,Nutrients!$ED$8:$ED$187)+(IF($A$6=Nutrients!$B$8,Nutrients!$ED$8,Nutrients!$ED$9)*L$6)+(((IF($A$7=Nutrients!$B$79,Nutrients!$ED$79,(IF($A$7=Nutrients!$B$77,Nutrients!$ED$77,Nutrients!$ED$78)))))*L$7))</f>
        <v>21</v>
      </c>
      <c r="M278" s="65"/>
    </row>
    <row r="279" spans="1:13" x14ac:dyDescent="0.2">
      <c r="A279" s="194" t="s">
        <v>158</v>
      </c>
      <c r="B279" s="65">
        <f>(SUMPRODUCT(B$8:B$187,Nutrients!$EE$8:$EE$187)+(IF($A$6=Nutrients!$B$8,Nutrients!$EE$8,Nutrients!$EE$9)*B$6)+(((IF($A$7=Nutrients!$B$79,Nutrients!$EE$79,(IF($A$7=Nutrients!$B$77,Nutrients!$EE$77,Nutrients!$EE$78)))))*B$7))</f>
        <v>45000</v>
      </c>
      <c r="C279" s="65">
        <f>(SUMPRODUCT(C$8:C$187,Nutrients!$EE$8:$EE$187)+(IF($A$6=Nutrients!$B$8,Nutrients!$EE$8,Nutrients!$EE$9)*C$6)+(((IF($A$7=Nutrients!$B$79,Nutrients!$EE$79,(IF($A$7=Nutrients!$B$77,Nutrients!$EE$77,Nutrients!$EE$78)))))*C$7))</f>
        <v>45000</v>
      </c>
      <c r="D279" s="65">
        <f>(SUMPRODUCT(D$8:D$187,Nutrients!$EE$8:$EE$187)+(IF($A$6=Nutrients!$B$8,Nutrients!$EE$8,Nutrients!$EE$9)*D$6)+(((IF($A$7=Nutrients!$B$79,Nutrients!$EE$79,(IF($A$7=Nutrients!$B$77,Nutrients!$EE$77,Nutrients!$EE$78)))))*D$7))</f>
        <v>45000</v>
      </c>
      <c r="E279" s="65">
        <f>(SUMPRODUCT(E$8:E$187,Nutrients!$EE$8:$EE$187)+(IF($A$6=Nutrients!$B$8,Nutrients!$EE$8,Nutrients!$EE$9)*E$6)+(((IF($A$7=Nutrients!$B$79,Nutrients!$EE$79,(IF($A$7=Nutrients!$B$77,Nutrients!$EE$77,Nutrients!$EE$78)))))*E$7))</f>
        <v>45000</v>
      </c>
      <c r="F279" s="65">
        <f>(SUMPRODUCT(F$8:F$187,Nutrients!$EE$8:$EE$187)+(IF($A$6=Nutrients!$B$8,Nutrients!$EE$8,Nutrients!$EE$9)*F$6)+(((IF($A$7=Nutrients!$B$79,Nutrients!$EE$79,(IF($A$7=Nutrients!$B$77,Nutrients!$EE$77,Nutrients!$EE$78)))))*F$7))</f>
        <v>45000</v>
      </c>
      <c r="G279" s="65"/>
      <c r="H279" s="65">
        <f>(SUMPRODUCT(H$8:H$187,Nutrients!$EE$8:$EE$187)+(IF($A$6=Nutrients!$B$8,Nutrients!$EE$8,Nutrients!$EE$9)*H$6)+(((IF($A$7=Nutrients!$B$79,Nutrients!$EE$79,(IF($A$7=Nutrients!$B$77,Nutrients!$EE$77,Nutrients!$EE$78)))))*H$7))</f>
        <v>27000</v>
      </c>
      <c r="I279" s="65">
        <f>(SUMPRODUCT(I$8:I$187,Nutrients!$EE$8:$EE$187)+(IF($A$6=Nutrients!$B$8,Nutrients!$EE$8,Nutrients!$EE$9)*I$6)+(((IF($A$7=Nutrients!$B$79,Nutrients!$EE$79,(IF($A$7=Nutrients!$B$77,Nutrients!$EE$77,Nutrients!$EE$78)))))*I$7))</f>
        <v>27000</v>
      </c>
      <c r="J279" s="65">
        <f>(SUMPRODUCT(J$8:J$187,Nutrients!$EE$8:$EE$187)+(IF($A$6=Nutrients!$B$8,Nutrients!$EE$8,Nutrients!$EE$9)*J$6)+(((IF($A$7=Nutrients!$B$79,Nutrients!$EE$79,(IF($A$7=Nutrients!$B$77,Nutrients!$EE$77,Nutrients!$EE$78)))))*J$7))</f>
        <v>27000</v>
      </c>
      <c r="K279" s="65">
        <f>(SUMPRODUCT(K$8:K$187,Nutrients!$EE$8:$EE$187)+(IF($A$6=Nutrients!$B$8,Nutrients!$EE$8,Nutrients!$EE$9)*K$6)+(((IF($A$7=Nutrients!$B$79,Nutrients!$EE$79,(IF($A$7=Nutrients!$B$77,Nutrients!$EE$77,Nutrients!$EE$78)))))*K$7))</f>
        <v>27000</v>
      </c>
      <c r="L279" s="65">
        <f>(SUMPRODUCT(L$8:L$187,Nutrients!$EE$8:$EE$187)+(IF($A$6=Nutrients!$B$8,Nutrients!$EE$8,Nutrients!$EE$9)*L$6)+(((IF($A$7=Nutrients!$B$79,Nutrients!$EE$79,(IF($A$7=Nutrients!$B$77,Nutrients!$EE$77,Nutrients!$EE$78)))))*L$7))</f>
        <v>27000</v>
      </c>
      <c r="M279" s="65"/>
    </row>
    <row r="280" spans="1:13" x14ac:dyDescent="0.2">
      <c r="A280" s="194" t="s">
        <v>159</v>
      </c>
      <c r="B280" s="65">
        <f>(SUMPRODUCT(B$8:B$187,Nutrients!$EF$8:$EF$187)+(IF($A$6=Nutrients!$B$8,Nutrients!$EF$8,Nutrients!$EF$9)*B$6)+(((IF($A$7=Nutrients!$B$79,Nutrients!$EF$79,(IF($A$7=Nutrients!$B$77,Nutrients!$EF$77,Nutrients!$EF$78)))))*B$7))</f>
        <v>25000</v>
      </c>
      <c r="C280" s="65">
        <f>(SUMPRODUCT(C$8:C$187,Nutrients!$EF$8:$EF$187)+(IF($A$6=Nutrients!$B$8,Nutrients!$EF$8,Nutrients!$EF$9)*C$6)+(((IF($A$7=Nutrients!$B$79,Nutrients!$EF$79,(IF($A$7=Nutrients!$B$77,Nutrients!$EF$77,Nutrients!$EF$78)))))*C$7))</f>
        <v>25000</v>
      </c>
      <c r="D280" s="65">
        <f>(SUMPRODUCT(D$8:D$187,Nutrients!$EF$8:$EF$187)+(IF($A$6=Nutrients!$B$8,Nutrients!$EF$8,Nutrients!$EF$9)*D$6)+(((IF($A$7=Nutrients!$B$79,Nutrients!$EF$79,(IF($A$7=Nutrients!$B$77,Nutrients!$EF$77,Nutrients!$EF$78)))))*D$7))</f>
        <v>25000</v>
      </c>
      <c r="E280" s="65">
        <f>(SUMPRODUCT(E$8:E$187,Nutrients!$EF$8:$EF$187)+(IF($A$6=Nutrients!$B$8,Nutrients!$EF$8,Nutrients!$EF$9)*E$6)+(((IF($A$7=Nutrients!$B$79,Nutrients!$EF$79,(IF($A$7=Nutrients!$B$77,Nutrients!$EF$77,Nutrients!$EF$78)))))*E$7))</f>
        <v>25000</v>
      </c>
      <c r="F280" s="65">
        <f>(SUMPRODUCT(F$8:F$187,Nutrients!$EF$8:$EF$187)+(IF($A$6=Nutrients!$B$8,Nutrients!$EF$8,Nutrients!$EF$9)*F$6)+(((IF($A$7=Nutrients!$B$79,Nutrients!$EF$79,(IF($A$7=Nutrients!$B$77,Nutrients!$EF$77,Nutrients!$EF$78)))))*F$7))</f>
        <v>25000</v>
      </c>
      <c r="G280" s="65"/>
      <c r="H280" s="65">
        <f>(SUMPRODUCT(H$8:H$187,Nutrients!$EF$8:$EF$187)+(IF($A$6=Nutrients!$B$8,Nutrients!$EF$8,Nutrients!$EF$9)*H$6)+(((IF($A$7=Nutrients!$B$79,Nutrients!$EF$79,(IF($A$7=Nutrients!$B$77,Nutrients!$EF$77,Nutrients!$EF$78)))))*H$7))</f>
        <v>15000</v>
      </c>
      <c r="I280" s="65">
        <f>(SUMPRODUCT(I$8:I$187,Nutrients!$EF$8:$EF$187)+(IF($A$6=Nutrients!$B$8,Nutrients!$EF$8,Nutrients!$EF$9)*I$6)+(((IF($A$7=Nutrients!$B$79,Nutrients!$EF$79,(IF($A$7=Nutrients!$B$77,Nutrients!$EF$77,Nutrients!$EF$78)))))*I$7))</f>
        <v>15000</v>
      </c>
      <c r="J280" s="65">
        <f>(SUMPRODUCT(J$8:J$187,Nutrients!$EF$8:$EF$187)+(IF($A$6=Nutrients!$B$8,Nutrients!$EF$8,Nutrients!$EF$9)*J$6)+(((IF($A$7=Nutrients!$B$79,Nutrients!$EF$79,(IF($A$7=Nutrients!$B$77,Nutrients!$EF$77,Nutrients!$EF$78)))))*J$7))</f>
        <v>15000</v>
      </c>
      <c r="K280" s="65">
        <f>(SUMPRODUCT(K$8:K$187,Nutrients!$EF$8:$EF$187)+(IF($A$6=Nutrients!$B$8,Nutrients!$EF$8,Nutrients!$EF$9)*K$6)+(((IF($A$7=Nutrients!$B$79,Nutrients!$EF$79,(IF($A$7=Nutrients!$B$77,Nutrients!$EF$77,Nutrients!$EF$78)))))*K$7))</f>
        <v>15000</v>
      </c>
      <c r="L280" s="65">
        <f>(SUMPRODUCT(L$8:L$187,Nutrients!$EF$8:$EF$187)+(IF($A$6=Nutrients!$B$8,Nutrients!$EF$8,Nutrients!$EF$9)*L$6)+(((IF($A$7=Nutrients!$B$79,Nutrients!$EF$79,(IF($A$7=Nutrients!$B$77,Nutrients!$EF$77,Nutrients!$EF$78)))))*L$7))</f>
        <v>15000</v>
      </c>
      <c r="M280" s="65"/>
    </row>
    <row r="281" spans="1:13" x14ac:dyDescent="0.2">
      <c r="A281" s="194" t="s">
        <v>160</v>
      </c>
      <c r="B281" s="65">
        <f>(SUMPRODUCT(B$8:B$187,Nutrients!$EG$8:$EG$187)+(IF($A$6=Nutrients!$B$8,Nutrients!$EG$8,Nutrients!$EG$9)*B$6)+(((IF($A$7=Nutrients!$B$79,Nutrients!$EG$79,(IF($A$7=Nutrients!$B$77,Nutrients!$EG$77,Nutrients!$EG$78)))))*B$7))</f>
        <v>7500</v>
      </c>
      <c r="C281" s="65">
        <f>(SUMPRODUCT(C$8:C$187,Nutrients!$EG$8:$EG$187)+(IF($A$6=Nutrients!$B$8,Nutrients!$EG$8,Nutrients!$EG$9)*C$6)+(((IF($A$7=Nutrients!$B$79,Nutrients!$EG$79,(IF($A$7=Nutrients!$B$77,Nutrients!$EG$77,Nutrients!$EG$78)))))*C$7))</f>
        <v>7500</v>
      </c>
      <c r="D281" s="65">
        <f>(SUMPRODUCT(D$8:D$187,Nutrients!$EG$8:$EG$187)+(IF($A$6=Nutrients!$B$8,Nutrients!$EG$8,Nutrients!$EG$9)*D$6)+(((IF($A$7=Nutrients!$B$79,Nutrients!$EG$79,(IF($A$7=Nutrients!$B$77,Nutrients!$EG$77,Nutrients!$EG$78)))))*D$7))</f>
        <v>7500</v>
      </c>
      <c r="E281" s="65">
        <f>(SUMPRODUCT(E$8:E$187,Nutrients!$EG$8:$EG$187)+(IF($A$6=Nutrients!$B$8,Nutrients!$EG$8,Nutrients!$EG$9)*E$6)+(((IF($A$7=Nutrients!$B$79,Nutrients!$EG$79,(IF($A$7=Nutrients!$B$77,Nutrients!$EG$77,Nutrients!$EG$78)))))*E$7))</f>
        <v>7500</v>
      </c>
      <c r="F281" s="65">
        <f>(SUMPRODUCT(F$8:F$187,Nutrients!$EG$8:$EG$187)+(IF($A$6=Nutrients!$B$8,Nutrients!$EG$8,Nutrients!$EG$9)*F$6)+(((IF($A$7=Nutrients!$B$79,Nutrients!$EG$79,(IF($A$7=Nutrients!$B$77,Nutrients!$EG$77,Nutrients!$EG$78)))))*F$7))</f>
        <v>7500</v>
      </c>
      <c r="G281" s="65"/>
      <c r="H281" s="65">
        <f>(SUMPRODUCT(H$8:H$187,Nutrients!$EG$8:$EG$187)+(IF($A$6=Nutrients!$B$8,Nutrients!$EG$8,Nutrients!$EG$9)*H$6)+(((IF($A$7=Nutrients!$B$79,Nutrients!$EG$79,(IF($A$7=Nutrients!$B$77,Nutrients!$EG$77,Nutrients!$EG$78)))))*H$7))</f>
        <v>4500</v>
      </c>
      <c r="I281" s="65">
        <f>(SUMPRODUCT(I$8:I$187,Nutrients!$EG$8:$EG$187)+(IF($A$6=Nutrients!$B$8,Nutrients!$EG$8,Nutrients!$EG$9)*I$6)+(((IF($A$7=Nutrients!$B$79,Nutrients!$EG$79,(IF($A$7=Nutrients!$B$77,Nutrients!$EG$77,Nutrients!$EG$78)))))*I$7))</f>
        <v>4500</v>
      </c>
      <c r="J281" s="65">
        <f>(SUMPRODUCT(J$8:J$187,Nutrients!$EG$8:$EG$187)+(IF($A$6=Nutrients!$B$8,Nutrients!$EG$8,Nutrients!$EG$9)*J$6)+(((IF($A$7=Nutrients!$B$79,Nutrients!$EG$79,(IF($A$7=Nutrients!$B$77,Nutrients!$EG$77,Nutrients!$EG$78)))))*J$7))</f>
        <v>4500</v>
      </c>
      <c r="K281" s="65">
        <f>(SUMPRODUCT(K$8:K$187,Nutrients!$EG$8:$EG$187)+(IF($A$6=Nutrients!$B$8,Nutrients!$EG$8,Nutrients!$EG$9)*K$6)+(((IF($A$7=Nutrients!$B$79,Nutrients!$EG$79,(IF($A$7=Nutrients!$B$77,Nutrients!$EG$77,Nutrients!$EG$78)))))*K$7))</f>
        <v>4500</v>
      </c>
      <c r="L281" s="65">
        <f>(SUMPRODUCT(L$8:L$187,Nutrients!$EG$8:$EG$187)+(IF($A$6=Nutrients!$B$8,Nutrients!$EG$8,Nutrients!$EG$9)*L$6)+(((IF($A$7=Nutrients!$B$79,Nutrients!$EG$79,(IF($A$7=Nutrients!$B$77,Nutrients!$EG$77,Nutrients!$EG$78)))))*L$7))</f>
        <v>4500</v>
      </c>
      <c r="M281" s="65"/>
    </row>
    <row r="282" spans="1:13" x14ac:dyDescent="0.2">
      <c r="A282" s="194" t="s">
        <v>161</v>
      </c>
      <c r="B282" s="65">
        <f>(SUMPRODUCT(B$8:B$187,Nutrients!$EH$8:$EH$187)+(IF($A$6=Nutrients!$B$8,Nutrients!$EH$8,Nutrients!$EH$9)*B$6)+(((IF($A$7=Nutrients!$B$79,Nutrients!$EH$79,(IF($A$7=Nutrients!$B$77,Nutrients!$EH$77,Nutrients!$EH$78)))))*B$7))</f>
        <v>200</v>
      </c>
      <c r="C282" s="65">
        <f>(SUMPRODUCT(C$8:C$187,Nutrients!$EH$8:$EH$187)+(IF($A$6=Nutrients!$B$8,Nutrients!$EH$8,Nutrients!$EH$9)*C$6)+(((IF($A$7=Nutrients!$B$79,Nutrients!$EH$79,(IF($A$7=Nutrients!$B$77,Nutrients!$EH$77,Nutrients!$EH$78)))))*C$7))</f>
        <v>200</v>
      </c>
      <c r="D282" s="65">
        <f>(SUMPRODUCT(D$8:D$187,Nutrients!$EH$8:$EH$187)+(IF($A$6=Nutrients!$B$8,Nutrients!$EH$8,Nutrients!$EH$9)*D$6)+(((IF($A$7=Nutrients!$B$79,Nutrients!$EH$79,(IF($A$7=Nutrients!$B$77,Nutrients!$EH$77,Nutrients!$EH$78)))))*D$7))</f>
        <v>200</v>
      </c>
      <c r="E282" s="65">
        <f>(SUMPRODUCT(E$8:E$187,Nutrients!$EH$8:$EH$187)+(IF($A$6=Nutrients!$B$8,Nutrients!$EH$8,Nutrients!$EH$9)*E$6)+(((IF($A$7=Nutrients!$B$79,Nutrients!$EH$79,(IF($A$7=Nutrients!$B$77,Nutrients!$EH$77,Nutrients!$EH$78)))))*E$7))</f>
        <v>200</v>
      </c>
      <c r="F282" s="65">
        <f>(SUMPRODUCT(F$8:F$187,Nutrients!$EH$8:$EH$187)+(IF($A$6=Nutrients!$B$8,Nutrients!$EH$8,Nutrients!$EH$9)*F$6)+(((IF($A$7=Nutrients!$B$79,Nutrients!$EH$79,(IF($A$7=Nutrients!$B$77,Nutrients!$EH$77,Nutrients!$EH$78)))))*F$7))</f>
        <v>200</v>
      </c>
      <c r="G282" s="65"/>
      <c r="H282" s="65">
        <f>(SUMPRODUCT(H$8:H$187,Nutrients!$EH$8:$EH$187)+(IF($A$6=Nutrients!$B$8,Nutrients!$EH$8,Nutrients!$EH$9)*H$6)+(((IF($A$7=Nutrients!$B$79,Nutrients!$EH$79,(IF($A$7=Nutrients!$B$77,Nutrients!$EH$77,Nutrients!$EH$78)))))*H$7))</f>
        <v>0</v>
      </c>
      <c r="I282" s="65">
        <f>(SUMPRODUCT(I$8:I$187,Nutrients!$EH$8:$EH$187)+(IF($A$6=Nutrients!$B$8,Nutrients!$EH$8,Nutrients!$EH$9)*I$6)+(((IF($A$7=Nutrients!$B$79,Nutrients!$EH$79,(IF($A$7=Nutrients!$B$77,Nutrients!$EH$77,Nutrients!$EH$78)))))*I$7))</f>
        <v>0</v>
      </c>
      <c r="J282" s="65">
        <f>(SUMPRODUCT(J$8:J$187,Nutrients!$EH$8:$EH$187)+(IF($A$6=Nutrients!$B$8,Nutrients!$EH$8,Nutrients!$EH$9)*J$6)+(((IF($A$7=Nutrients!$B$79,Nutrients!$EH$79,(IF($A$7=Nutrients!$B$77,Nutrients!$EH$77,Nutrients!$EH$78)))))*J$7))</f>
        <v>0</v>
      </c>
      <c r="K282" s="65">
        <f>(SUMPRODUCT(K$8:K$187,Nutrients!$EH$8:$EH$187)+(IF($A$6=Nutrients!$B$8,Nutrients!$EH$8,Nutrients!$EH$9)*K$6)+(((IF($A$7=Nutrients!$B$79,Nutrients!$EH$79,(IF($A$7=Nutrients!$B$77,Nutrients!$EH$77,Nutrients!$EH$78)))))*K$7))</f>
        <v>0</v>
      </c>
      <c r="L282" s="65">
        <f>(SUMPRODUCT(L$8:L$187,Nutrients!$EH$8:$EH$187)+(IF($A$6=Nutrients!$B$8,Nutrients!$EH$8,Nutrients!$EH$9)*L$6)+(((IF($A$7=Nutrients!$B$79,Nutrients!$EH$79,(IF($A$7=Nutrients!$B$77,Nutrients!$EH$77,Nutrients!$EH$78)))))*L$7))</f>
        <v>0</v>
      </c>
      <c r="M282" s="65"/>
    </row>
    <row r="283" spans="1:13" x14ac:dyDescent="0.2">
      <c r="A283" s="194" t="s">
        <v>162</v>
      </c>
      <c r="B283" s="65">
        <f>(SUMPRODUCT(B$8:B$187,Nutrients!$EI$8:$EI$187)+(IF($A$6=Nutrients!$B$8,Nutrients!$EI$8,Nutrients!$EI$9)*B$6)+(((IF($A$7=Nutrients!$B$79,Nutrients!$EI$79,(IF($A$7=Nutrients!$B$77,Nutrients!$EI$77,Nutrients!$EI$78)))))*B$7))</f>
        <v>1500</v>
      </c>
      <c r="C283" s="65">
        <f>(SUMPRODUCT(C$8:C$187,Nutrients!$EI$8:$EI$187)+(IF($A$6=Nutrients!$B$8,Nutrients!$EI$8,Nutrients!$EI$9)*C$6)+(((IF($A$7=Nutrients!$B$79,Nutrients!$EI$79,(IF($A$7=Nutrients!$B$77,Nutrients!$EI$77,Nutrients!$EI$78)))))*C$7))</f>
        <v>1500</v>
      </c>
      <c r="D283" s="65">
        <f>(SUMPRODUCT(D$8:D$187,Nutrients!$EI$8:$EI$187)+(IF($A$6=Nutrients!$B$8,Nutrients!$EI$8,Nutrients!$EI$9)*D$6)+(((IF($A$7=Nutrients!$B$79,Nutrients!$EI$79,(IF($A$7=Nutrients!$B$77,Nutrients!$EI$77,Nutrients!$EI$78)))))*D$7))</f>
        <v>1500</v>
      </c>
      <c r="E283" s="65">
        <f>(SUMPRODUCT(E$8:E$187,Nutrients!$EI$8:$EI$187)+(IF($A$6=Nutrients!$B$8,Nutrients!$EI$8,Nutrients!$EI$9)*E$6)+(((IF($A$7=Nutrients!$B$79,Nutrients!$EI$79,(IF($A$7=Nutrients!$B$77,Nutrients!$EI$77,Nutrients!$EI$78)))))*E$7))</f>
        <v>1500</v>
      </c>
      <c r="F283" s="65">
        <f>(SUMPRODUCT(F$8:F$187,Nutrients!$EI$8:$EI$187)+(IF($A$6=Nutrients!$B$8,Nutrients!$EI$8,Nutrients!$EI$9)*F$6)+(((IF($A$7=Nutrients!$B$79,Nutrients!$EI$79,(IF($A$7=Nutrients!$B$77,Nutrients!$EI$77,Nutrients!$EI$78)))))*F$7))</f>
        <v>1500</v>
      </c>
      <c r="G283" s="65"/>
      <c r="H283" s="65">
        <f>(SUMPRODUCT(H$8:H$187,Nutrients!$EI$8:$EI$187)+(IF($A$6=Nutrients!$B$8,Nutrients!$EI$8,Nutrients!$EI$9)*H$6)+(((IF($A$7=Nutrients!$B$79,Nutrients!$EI$79,(IF($A$7=Nutrients!$B$77,Nutrients!$EI$77,Nutrients!$EI$78)))))*H$7))</f>
        <v>0</v>
      </c>
      <c r="I283" s="65">
        <f>(SUMPRODUCT(I$8:I$187,Nutrients!$EI$8:$EI$187)+(IF($A$6=Nutrients!$B$8,Nutrients!$EI$8,Nutrients!$EI$9)*I$6)+(((IF($A$7=Nutrients!$B$79,Nutrients!$EI$79,(IF($A$7=Nutrients!$B$77,Nutrients!$EI$77,Nutrients!$EI$78)))))*I$7))</f>
        <v>0</v>
      </c>
      <c r="J283" s="65">
        <f>(SUMPRODUCT(J$8:J$187,Nutrients!$EI$8:$EI$187)+(IF($A$6=Nutrients!$B$8,Nutrients!$EI$8,Nutrients!$EI$9)*J$6)+(((IF($A$7=Nutrients!$B$79,Nutrients!$EI$79,(IF($A$7=Nutrients!$B$77,Nutrients!$EI$77,Nutrients!$EI$78)))))*J$7))</f>
        <v>0</v>
      </c>
      <c r="K283" s="65">
        <f>(SUMPRODUCT(K$8:K$187,Nutrients!$EI$8:$EI$187)+(IF($A$6=Nutrients!$B$8,Nutrients!$EI$8,Nutrients!$EI$9)*K$6)+(((IF($A$7=Nutrients!$B$79,Nutrients!$EI$79,(IF($A$7=Nutrients!$B$77,Nutrients!$EI$77,Nutrients!$EI$78)))))*K$7))</f>
        <v>0</v>
      </c>
      <c r="L283" s="65">
        <f>(SUMPRODUCT(L$8:L$187,Nutrients!$EI$8:$EI$187)+(IF($A$6=Nutrients!$B$8,Nutrients!$EI$8,Nutrients!$EI$9)*L$6)+(((IF($A$7=Nutrients!$B$79,Nutrients!$EI$79,(IF($A$7=Nutrients!$B$77,Nutrients!$EI$77,Nutrients!$EI$78)))))*L$7))</f>
        <v>0</v>
      </c>
      <c r="M283" s="65"/>
    </row>
    <row r="284" spans="1:13" x14ac:dyDescent="0.2">
      <c r="A284" s="194" t="s">
        <v>163</v>
      </c>
      <c r="B284" s="65">
        <f>(SUMPRODUCT(B$8:B$187,Nutrients!$EJ$8:$EJ$187)+(IF($A$6=Nutrients!$B$8,Nutrients!$EJ$8,Nutrients!$EJ$9)*B$6)+(((IF($A$7=Nutrients!$B$79,Nutrients!$EJ$79,(IF($A$7=Nutrients!$B$77,Nutrients!$EJ$77,Nutrients!$EJ$78)))))*B$7))</f>
        <v>4500</v>
      </c>
      <c r="C284" s="65">
        <f>(SUMPRODUCT(C$8:C$187,Nutrients!$EJ$8:$EJ$187)+(IF($A$6=Nutrients!$B$8,Nutrients!$EJ$8,Nutrients!$EJ$9)*C$6)+(((IF($A$7=Nutrients!$B$79,Nutrients!$EJ$79,(IF($A$7=Nutrients!$B$77,Nutrients!$EJ$77,Nutrients!$EJ$78)))))*C$7))</f>
        <v>4500</v>
      </c>
      <c r="D284" s="65">
        <f>(SUMPRODUCT(D$8:D$187,Nutrients!$EJ$8:$EJ$187)+(IF($A$6=Nutrients!$B$8,Nutrients!$EJ$8,Nutrients!$EJ$9)*D$6)+(((IF($A$7=Nutrients!$B$79,Nutrients!$EJ$79,(IF($A$7=Nutrients!$B$77,Nutrients!$EJ$77,Nutrients!$EJ$78)))))*D$7))</f>
        <v>4500</v>
      </c>
      <c r="E284" s="65">
        <f>(SUMPRODUCT(E$8:E$187,Nutrients!$EJ$8:$EJ$187)+(IF($A$6=Nutrients!$B$8,Nutrients!$EJ$8,Nutrients!$EJ$9)*E$6)+(((IF($A$7=Nutrients!$B$79,Nutrients!$EJ$79,(IF($A$7=Nutrients!$B$77,Nutrients!$EJ$77,Nutrients!$EJ$78)))))*E$7))</f>
        <v>4500</v>
      </c>
      <c r="F284" s="65">
        <f>(SUMPRODUCT(F$8:F$187,Nutrients!$EJ$8:$EJ$187)+(IF($A$6=Nutrients!$B$8,Nutrients!$EJ$8,Nutrients!$EJ$9)*F$6)+(((IF($A$7=Nutrients!$B$79,Nutrients!$EJ$79,(IF($A$7=Nutrients!$B$77,Nutrients!$EJ$77,Nutrients!$EJ$78)))))*F$7))</f>
        <v>4500</v>
      </c>
      <c r="G284" s="65"/>
      <c r="H284" s="65">
        <f>(SUMPRODUCT(H$8:H$187,Nutrients!$EJ$8:$EJ$187)+(IF($A$6=Nutrients!$B$8,Nutrients!$EJ$8,Nutrients!$EJ$9)*H$6)+(((IF($A$7=Nutrients!$B$79,Nutrients!$EJ$79,(IF($A$7=Nutrients!$B$77,Nutrients!$EJ$77,Nutrients!$EJ$78)))))*H$7))</f>
        <v>0</v>
      </c>
      <c r="I284" s="65">
        <f>(SUMPRODUCT(I$8:I$187,Nutrients!$EJ$8:$EJ$187)+(IF($A$6=Nutrients!$B$8,Nutrients!$EJ$8,Nutrients!$EJ$9)*I$6)+(((IF($A$7=Nutrients!$B$79,Nutrients!$EJ$79,(IF($A$7=Nutrients!$B$77,Nutrients!$EJ$77,Nutrients!$EJ$78)))))*I$7))</f>
        <v>0</v>
      </c>
      <c r="J284" s="65">
        <f>(SUMPRODUCT(J$8:J$187,Nutrients!$EJ$8:$EJ$187)+(IF($A$6=Nutrients!$B$8,Nutrients!$EJ$8,Nutrients!$EJ$9)*J$6)+(((IF($A$7=Nutrients!$B$79,Nutrients!$EJ$79,(IF($A$7=Nutrients!$B$77,Nutrients!$EJ$77,Nutrients!$EJ$78)))))*J$7))</f>
        <v>0</v>
      </c>
      <c r="K284" s="65">
        <f>(SUMPRODUCT(K$8:K$187,Nutrients!$EJ$8:$EJ$187)+(IF($A$6=Nutrients!$B$8,Nutrients!$EJ$8,Nutrients!$EJ$9)*K$6)+(((IF($A$7=Nutrients!$B$79,Nutrients!$EJ$79,(IF($A$7=Nutrients!$B$77,Nutrients!$EJ$77,Nutrients!$EJ$78)))))*K$7))</f>
        <v>0</v>
      </c>
      <c r="L284" s="65">
        <f>(SUMPRODUCT(L$8:L$187,Nutrients!$EJ$8:$EJ$187)+(IF($A$6=Nutrients!$B$8,Nutrients!$EJ$8,Nutrients!$EJ$9)*L$6)+(((IF($A$7=Nutrients!$B$79,Nutrients!$EJ$79,(IF($A$7=Nutrients!$B$77,Nutrients!$EJ$77,Nutrients!$EJ$78)))))*L$7))</f>
        <v>0</v>
      </c>
      <c r="M284" s="65"/>
    </row>
    <row r="285" spans="1:13" x14ac:dyDescent="0.2">
      <c r="A285" s="194" t="s">
        <v>164</v>
      </c>
      <c r="B285" s="65">
        <f>(SUMPRODUCT(B$8:B$187,Nutrients!$EK$8:$EK$187)+(IF($A$6=Nutrients!$B$8,Nutrients!$EK$8,Nutrients!$EK$9)*B$6)+(((IF($A$7=Nutrients!$B$79,Nutrients!$EK$79,(IF($A$7=Nutrients!$B$77,Nutrients!$EK$77,Nutrients!$EK$78)))))*B$7))</f>
        <v>500000</v>
      </c>
      <c r="C285" s="65">
        <f>(SUMPRODUCT(C$8:C$187,Nutrients!$EK$8:$EK$187)+(IF($A$6=Nutrients!$B$8,Nutrients!$EK$8,Nutrients!$EK$9)*C$6)+(((IF($A$7=Nutrients!$B$79,Nutrients!$EK$79,(IF($A$7=Nutrients!$B$77,Nutrients!$EK$77,Nutrients!$EK$78)))))*C$7))</f>
        <v>500000</v>
      </c>
      <c r="D285" s="65">
        <f>(SUMPRODUCT(D$8:D$187,Nutrients!$EK$8:$EK$187)+(IF($A$6=Nutrients!$B$8,Nutrients!$EK$8,Nutrients!$EK$9)*D$6)+(((IF($A$7=Nutrients!$B$79,Nutrients!$EK$79,(IF($A$7=Nutrients!$B$77,Nutrients!$EK$77,Nutrients!$EK$78)))))*D$7))</f>
        <v>500000</v>
      </c>
      <c r="E285" s="65">
        <f>(SUMPRODUCT(E$8:E$187,Nutrients!$EK$8:$EK$187)+(IF($A$6=Nutrients!$B$8,Nutrients!$EK$8,Nutrients!$EK$9)*E$6)+(((IF($A$7=Nutrients!$B$79,Nutrients!$EK$79,(IF($A$7=Nutrients!$B$77,Nutrients!$EK$77,Nutrients!$EK$78)))))*E$7))</f>
        <v>500000</v>
      </c>
      <c r="F285" s="65">
        <f>(SUMPRODUCT(F$8:F$187,Nutrients!$EK$8:$EK$187)+(IF($A$6=Nutrients!$B$8,Nutrients!$EK$8,Nutrients!$EK$9)*F$6)+(((IF($A$7=Nutrients!$B$79,Nutrients!$EK$79,(IF($A$7=Nutrients!$B$77,Nutrients!$EK$77,Nutrients!$EK$78)))))*F$7))</f>
        <v>500000</v>
      </c>
      <c r="G285" s="65"/>
      <c r="H285" s="65">
        <f>(SUMPRODUCT(H$8:H$187,Nutrients!$EK$8:$EK$187)+(IF($A$6=Nutrients!$B$8,Nutrients!$EK$8,Nutrients!$EK$9)*H$6)+(((IF($A$7=Nutrients!$B$79,Nutrients!$EK$79,(IF($A$7=Nutrients!$B$77,Nutrients!$EK$77,Nutrients!$EK$78)))))*H$7))</f>
        <v>0</v>
      </c>
      <c r="I285" s="65">
        <f>(SUMPRODUCT(I$8:I$187,Nutrients!$EK$8:$EK$187)+(IF($A$6=Nutrients!$B$8,Nutrients!$EK$8,Nutrients!$EK$9)*I$6)+(((IF($A$7=Nutrients!$B$79,Nutrients!$EK$79,(IF($A$7=Nutrients!$B$77,Nutrients!$EK$77,Nutrients!$EK$78)))))*I$7))</f>
        <v>0</v>
      </c>
      <c r="J285" s="65">
        <f>(SUMPRODUCT(J$8:J$187,Nutrients!$EK$8:$EK$187)+(IF($A$6=Nutrients!$B$8,Nutrients!$EK$8,Nutrients!$EK$9)*J$6)+(((IF($A$7=Nutrients!$B$79,Nutrients!$EK$79,(IF($A$7=Nutrients!$B$77,Nutrients!$EK$77,Nutrients!$EK$78)))))*J$7))</f>
        <v>0</v>
      </c>
      <c r="K285" s="65">
        <f>(SUMPRODUCT(K$8:K$187,Nutrients!$EK$8:$EK$187)+(IF($A$6=Nutrients!$B$8,Nutrients!$EK$8,Nutrients!$EK$9)*K$6)+(((IF($A$7=Nutrients!$B$79,Nutrients!$EK$79,(IF($A$7=Nutrients!$B$77,Nutrients!$EK$77,Nutrients!$EK$78)))))*K$7))</f>
        <v>0</v>
      </c>
      <c r="L285" s="65">
        <f>(SUMPRODUCT(L$8:L$187,Nutrients!$EK$8:$EK$187)+(IF($A$6=Nutrients!$B$8,Nutrients!$EK$8,Nutrients!$EK$9)*L$6)+(((IF($A$7=Nutrients!$B$79,Nutrients!$EK$79,(IF($A$7=Nutrients!$B$77,Nutrients!$EK$77,Nutrients!$EK$78)))))*L$7))</f>
        <v>0</v>
      </c>
      <c r="M285" s="65"/>
    </row>
    <row r="286" spans="1:13" x14ac:dyDescent="0.2">
      <c r="A286" s="194" t="s">
        <v>165</v>
      </c>
      <c r="B286" s="65">
        <f>(SUMPRODUCT(B$8:B$187,Nutrients!$EL$8:$EL$187)+(IF($A$6=Nutrients!$B$8,Nutrients!$EL$8,Nutrients!$EL$9)*B$6)+(((IF($A$7=Nutrients!$B$79,Nutrients!$EL$79,(IF($A$7=Nutrients!$B$77,Nutrients!$EL$77,Nutrients!$EL$78)))))*B$7))</f>
        <v>45000</v>
      </c>
      <c r="C286" s="65">
        <f>(SUMPRODUCT(C$8:C$187,Nutrients!$EL$8:$EL$187)+(IF($A$6=Nutrients!$B$8,Nutrients!$EL$8,Nutrients!$EL$9)*C$6)+(((IF($A$7=Nutrients!$B$79,Nutrients!$EL$79,(IF($A$7=Nutrients!$B$77,Nutrients!$EL$77,Nutrients!$EL$78)))))*C$7))</f>
        <v>45000</v>
      </c>
      <c r="D286" s="65">
        <f>(SUMPRODUCT(D$8:D$187,Nutrients!$EL$8:$EL$187)+(IF($A$6=Nutrients!$B$8,Nutrients!$EL$8,Nutrients!$EL$9)*D$6)+(((IF($A$7=Nutrients!$B$79,Nutrients!$EL$79,(IF($A$7=Nutrients!$B$77,Nutrients!$EL$77,Nutrients!$EL$78)))))*D$7))</f>
        <v>45000</v>
      </c>
      <c r="E286" s="65">
        <f>(SUMPRODUCT(E$8:E$187,Nutrients!$EL$8:$EL$187)+(IF($A$6=Nutrients!$B$8,Nutrients!$EL$8,Nutrients!$EL$9)*E$6)+(((IF($A$7=Nutrients!$B$79,Nutrients!$EL$79,(IF($A$7=Nutrients!$B$77,Nutrients!$EL$77,Nutrients!$EL$78)))))*E$7))</f>
        <v>45000</v>
      </c>
      <c r="F286" s="65">
        <f>(SUMPRODUCT(F$8:F$187,Nutrients!$EL$8:$EL$187)+(IF($A$6=Nutrients!$B$8,Nutrients!$EL$8,Nutrients!$EL$9)*F$6)+(((IF($A$7=Nutrients!$B$79,Nutrients!$EL$79,(IF($A$7=Nutrients!$B$77,Nutrients!$EL$77,Nutrients!$EL$78)))))*F$7))</f>
        <v>45000</v>
      </c>
      <c r="G286" s="65"/>
      <c r="H286" s="65">
        <f>(SUMPRODUCT(H$8:H$187,Nutrients!$EL$8:$EL$187)+(IF($A$6=Nutrients!$B$8,Nutrients!$EL$8,Nutrients!$EL$9)*H$6)+(((IF($A$7=Nutrients!$B$79,Nutrients!$EL$79,(IF($A$7=Nutrients!$B$77,Nutrients!$EL$77,Nutrients!$EL$78)))))*H$7))</f>
        <v>0</v>
      </c>
      <c r="I286" s="65">
        <f>(SUMPRODUCT(I$8:I$187,Nutrients!$EL$8:$EL$187)+(IF($A$6=Nutrients!$B$8,Nutrients!$EL$8,Nutrients!$EL$9)*I$6)+(((IF($A$7=Nutrients!$B$79,Nutrients!$EL$79,(IF($A$7=Nutrients!$B$77,Nutrients!$EL$77,Nutrients!$EL$78)))))*I$7))</f>
        <v>0</v>
      </c>
      <c r="J286" s="65">
        <f>(SUMPRODUCT(J$8:J$187,Nutrients!$EL$8:$EL$187)+(IF($A$6=Nutrients!$B$8,Nutrients!$EL$8,Nutrients!$EL$9)*J$6)+(((IF($A$7=Nutrients!$B$79,Nutrients!$EL$79,(IF($A$7=Nutrients!$B$77,Nutrients!$EL$77,Nutrients!$EL$78)))))*J$7))</f>
        <v>0</v>
      </c>
      <c r="K286" s="65">
        <f>(SUMPRODUCT(K$8:K$187,Nutrients!$EL$8:$EL$187)+(IF($A$6=Nutrients!$B$8,Nutrients!$EL$8,Nutrients!$EL$9)*K$6)+(((IF($A$7=Nutrients!$B$79,Nutrients!$EL$79,(IF($A$7=Nutrients!$B$77,Nutrients!$EL$77,Nutrients!$EL$78)))))*K$7))</f>
        <v>0</v>
      </c>
      <c r="L286" s="65">
        <f>(SUMPRODUCT(L$8:L$187,Nutrients!$EL$8:$EL$187)+(IF($A$6=Nutrients!$B$8,Nutrients!$EL$8,Nutrients!$EL$9)*L$6)+(((IF($A$7=Nutrients!$B$79,Nutrients!$EL$79,(IF($A$7=Nutrients!$B$77,Nutrients!$EL$77,Nutrients!$EL$78)))))*L$7))</f>
        <v>0</v>
      </c>
      <c r="M286" s="65"/>
    </row>
    <row r="288" spans="1:13" x14ac:dyDescent="0.2">
      <c r="B288" s="206">
        <v>200000</v>
      </c>
    </row>
    <row r="289" spans="2:2" x14ac:dyDescent="0.2">
      <c r="B289">
        <f>B288/907</f>
        <v>220.50716648291069</v>
      </c>
    </row>
    <row r="290" spans="2:2" x14ac:dyDescent="0.2">
      <c r="B290">
        <f>B289/0.62*0.7</f>
        <v>248.95970409360885</v>
      </c>
    </row>
  </sheetData>
  <conditionalFormatting sqref="H226:L232 B226:F232">
    <cfRule type="cellIs" dxfId="6" priority="7" stopIfTrue="1" operator="greaterThan">
      <formula>B196/100</formula>
    </cfRule>
  </conditionalFormatting>
  <conditionalFormatting sqref="H233:L233 B233:F233">
    <cfRule type="cellIs" dxfId="5" priority="6" stopIfTrue="1" operator="greaterThan">
      <formula>B215</formula>
    </cfRule>
  </conditionalFormatting>
  <conditionalFormatting sqref="H235:L235 B235:F235">
    <cfRule type="cellIs" dxfId="4" priority="5" stopIfTrue="1" operator="greaterThan">
      <formula>B214</formula>
    </cfRule>
  </conditionalFormatting>
  <conditionalFormatting sqref="H237:L237 B237:F237">
    <cfRule type="cellIs" dxfId="3" priority="4" stopIfTrue="1" operator="greaterThan">
      <formula>B211/B212</formula>
    </cfRule>
  </conditionalFormatting>
  <conditionalFormatting sqref="H238:L238 B238:F238">
    <cfRule type="cellIs" dxfId="2" priority="3" stopIfTrue="1" operator="lessThan">
      <formula>B211/B212</formula>
    </cfRule>
  </conditionalFormatting>
  <conditionalFormatting sqref="H239:L239 B239:F239">
    <cfRule type="cellIs" dxfId="1" priority="2" stopIfTrue="1" operator="lessThan">
      <formula>B249</formula>
    </cfRule>
  </conditionalFormatting>
  <conditionalFormatting sqref="B240:F240">
    <cfRule type="cellIs" dxfId="0" priority="1" stopIfTrue="1" operator="greaterThan">
      <formula>B215</formula>
    </cfRule>
  </conditionalFormatting>
  <dataValidations count="2">
    <dataValidation type="list" allowBlank="1" showInputMessage="1" showErrorMessage="1" sqref="A7">
      <formula1>$A$32:$A$34</formula1>
    </dataValidation>
    <dataValidation type="list" allowBlank="1" showInputMessage="1" showErrorMessage="1" sqref="A6">
      <formula1>$A$8:$A$9</formula1>
    </dataValidation>
  </dataValidations>
  <pageMargins left="0.41" right="0.28999999999999998" top="0.89" bottom="0.83" header="0.5" footer="0.5"/>
  <pageSetup pageOrder="overThenDown"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4"/>
  <sheetViews>
    <sheetView tabSelected="1" topLeftCell="B1" workbookViewId="0">
      <selection activeCell="H11" sqref="H11"/>
    </sheetView>
  </sheetViews>
  <sheetFormatPr defaultRowHeight="12.75" x14ac:dyDescent="0.2"/>
  <cols>
    <col min="1" max="1" width="9.140625" hidden="1" customWidth="1"/>
    <col min="2" max="2" width="28.28515625" bestFit="1" customWidth="1"/>
    <col min="3" max="3" width="18" customWidth="1"/>
    <col min="4" max="4" width="12.85546875" bestFit="1" customWidth="1"/>
    <col min="5" max="5" width="10.7109375" customWidth="1"/>
    <col min="6" max="6" width="13.5703125" customWidth="1"/>
    <col min="7" max="7" width="10.85546875" customWidth="1"/>
    <col min="8" max="8" width="14.42578125" bestFit="1" customWidth="1"/>
    <col min="9" max="9" width="10.28515625" bestFit="1" customWidth="1"/>
    <col min="10" max="10" width="13.85546875" customWidth="1"/>
    <col min="11" max="16" width="8.7109375" customWidth="1"/>
    <col min="18" max="18" width="0" hidden="1" customWidth="1"/>
    <col min="19" max="24" width="8.7109375" hidden="1" customWidth="1"/>
    <col min="25" max="26" width="0" hidden="1" customWidth="1"/>
    <col min="27" max="32" width="8.7109375" customWidth="1"/>
    <col min="257" max="257" width="0" hidden="1" customWidth="1"/>
    <col min="258" max="258" width="23.7109375" customWidth="1"/>
    <col min="259" max="259" width="18" customWidth="1"/>
    <col min="260" max="260" width="12.85546875" bestFit="1" customWidth="1"/>
    <col min="261" max="261" width="11.140625" customWidth="1"/>
    <col min="262" max="262" width="15.140625" customWidth="1"/>
    <col min="263" max="263" width="10.85546875" customWidth="1"/>
    <col min="264" max="264" width="11.140625" customWidth="1"/>
    <col min="265" max="265" width="10.42578125" bestFit="1" customWidth="1"/>
    <col min="267" max="272" width="8.7109375" customWidth="1"/>
    <col min="275" max="280" width="8.7109375" customWidth="1"/>
    <col min="283" max="288" width="8.7109375" customWidth="1"/>
    <col min="513" max="513" width="0" hidden="1" customWidth="1"/>
    <col min="514" max="514" width="23.7109375" customWidth="1"/>
    <col min="515" max="515" width="18" customWidth="1"/>
    <col min="516" max="516" width="12.85546875" bestFit="1" customWidth="1"/>
    <col min="517" max="517" width="11.140625" customWidth="1"/>
    <col min="518" max="518" width="15.140625" customWidth="1"/>
    <col min="519" max="519" width="10.85546875" customWidth="1"/>
    <col min="520" max="520" width="11.140625" customWidth="1"/>
    <col min="521" max="521" width="10.42578125" bestFit="1" customWidth="1"/>
    <col min="523" max="528" width="8.7109375" customWidth="1"/>
    <col min="531" max="536" width="8.7109375" customWidth="1"/>
    <col min="539" max="544" width="8.7109375" customWidth="1"/>
    <col min="769" max="769" width="0" hidden="1" customWidth="1"/>
    <col min="770" max="770" width="23.7109375" customWidth="1"/>
    <col min="771" max="771" width="18" customWidth="1"/>
    <col min="772" max="772" width="12.85546875" bestFit="1" customWidth="1"/>
    <col min="773" max="773" width="11.140625" customWidth="1"/>
    <col min="774" max="774" width="15.140625" customWidth="1"/>
    <col min="775" max="775" width="10.85546875" customWidth="1"/>
    <col min="776" max="776" width="11.140625" customWidth="1"/>
    <col min="777" max="777" width="10.42578125" bestFit="1" customWidth="1"/>
    <col min="779" max="784" width="8.7109375" customWidth="1"/>
    <col min="787" max="792" width="8.7109375" customWidth="1"/>
    <col min="795" max="800" width="8.7109375" customWidth="1"/>
    <col min="1025" max="1025" width="0" hidden="1" customWidth="1"/>
    <col min="1026" max="1026" width="23.7109375" customWidth="1"/>
    <col min="1027" max="1027" width="18" customWidth="1"/>
    <col min="1028" max="1028" width="12.85546875" bestFit="1" customWidth="1"/>
    <col min="1029" max="1029" width="11.140625" customWidth="1"/>
    <col min="1030" max="1030" width="15.140625" customWidth="1"/>
    <col min="1031" max="1031" width="10.85546875" customWidth="1"/>
    <col min="1032" max="1032" width="11.140625" customWidth="1"/>
    <col min="1033" max="1033" width="10.42578125" bestFit="1" customWidth="1"/>
    <col min="1035" max="1040" width="8.7109375" customWidth="1"/>
    <col min="1043" max="1048" width="8.7109375" customWidth="1"/>
    <col min="1051" max="1056" width="8.7109375" customWidth="1"/>
    <col min="1281" max="1281" width="0" hidden="1" customWidth="1"/>
    <col min="1282" max="1282" width="23.7109375" customWidth="1"/>
    <col min="1283" max="1283" width="18" customWidth="1"/>
    <col min="1284" max="1284" width="12.85546875" bestFit="1" customWidth="1"/>
    <col min="1285" max="1285" width="11.140625" customWidth="1"/>
    <col min="1286" max="1286" width="15.140625" customWidth="1"/>
    <col min="1287" max="1287" width="10.85546875" customWidth="1"/>
    <col min="1288" max="1288" width="11.140625" customWidth="1"/>
    <col min="1289" max="1289" width="10.42578125" bestFit="1" customWidth="1"/>
    <col min="1291" max="1296" width="8.7109375" customWidth="1"/>
    <col min="1299" max="1304" width="8.7109375" customWidth="1"/>
    <col min="1307" max="1312" width="8.7109375" customWidth="1"/>
    <col min="1537" max="1537" width="0" hidden="1" customWidth="1"/>
    <col min="1538" max="1538" width="23.7109375" customWidth="1"/>
    <col min="1539" max="1539" width="18" customWidth="1"/>
    <col min="1540" max="1540" width="12.85546875" bestFit="1" customWidth="1"/>
    <col min="1541" max="1541" width="11.140625" customWidth="1"/>
    <col min="1542" max="1542" width="15.140625" customWidth="1"/>
    <col min="1543" max="1543" width="10.85546875" customWidth="1"/>
    <col min="1544" max="1544" width="11.140625" customWidth="1"/>
    <col min="1545" max="1545" width="10.42578125" bestFit="1" customWidth="1"/>
    <col min="1547" max="1552" width="8.7109375" customWidth="1"/>
    <col min="1555" max="1560" width="8.7109375" customWidth="1"/>
    <col min="1563" max="1568" width="8.7109375" customWidth="1"/>
    <col min="1793" max="1793" width="0" hidden="1" customWidth="1"/>
    <col min="1794" max="1794" width="23.7109375" customWidth="1"/>
    <col min="1795" max="1795" width="18" customWidth="1"/>
    <col min="1796" max="1796" width="12.85546875" bestFit="1" customWidth="1"/>
    <col min="1797" max="1797" width="11.140625" customWidth="1"/>
    <col min="1798" max="1798" width="15.140625" customWidth="1"/>
    <col min="1799" max="1799" width="10.85546875" customWidth="1"/>
    <col min="1800" max="1800" width="11.140625" customWidth="1"/>
    <col min="1801" max="1801" width="10.42578125" bestFit="1" customWidth="1"/>
    <col min="1803" max="1808" width="8.7109375" customWidth="1"/>
    <col min="1811" max="1816" width="8.7109375" customWidth="1"/>
    <col min="1819" max="1824" width="8.7109375" customWidth="1"/>
    <col min="2049" max="2049" width="0" hidden="1" customWidth="1"/>
    <col min="2050" max="2050" width="23.7109375" customWidth="1"/>
    <col min="2051" max="2051" width="18" customWidth="1"/>
    <col min="2052" max="2052" width="12.85546875" bestFit="1" customWidth="1"/>
    <col min="2053" max="2053" width="11.140625" customWidth="1"/>
    <col min="2054" max="2054" width="15.140625" customWidth="1"/>
    <col min="2055" max="2055" width="10.85546875" customWidth="1"/>
    <col min="2056" max="2056" width="11.140625" customWidth="1"/>
    <col min="2057" max="2057" width="10.42578125" bestFit="1" customWidth="1"/>
    <col min="2059" max="2064" width="8.7109375" customWidth="1"/>
    <col min="2067" max="2072" width="8.7109375" customWidth="1"/>
    <col min="2075" max="2080" width="8.7109375" customWidth="1"/>
    <col min="2305" max="2305" width="0" hidden="1" customWidth="1"/>
    <col min="2306" max="2306" width="23.7109375" customWidth="1"/>
    <col min="2307" max="2307" width="18" customWidth="1"/>
    <col min="2308" max="2308" width="12.85546875" bestFit="1" customWidth="1"/>
    <col min="2309" max="2309" width="11.140625" customWidth="1"/>
    <col min="2310" max="2310" width="15.140625" customWidth="1"/>
    <col min="2311" max="2311" width="10.85546875" customWidth="1"/>
    <col min="2312" max="2312" width="11.140625" customWidth="1"/>
    <col min="2313" max="2313" width="10.42578125" bestFit="1" customWidth="1"/>
    <col min="2315" max="2320" width="8.7109375" customWidth="1"/>
    <col min="2323" max="2328" width="8.7109375" customWidth="1"/>
    <col min="2331" max="2336" width="8.7109375" customWidth="1"/>
    <col min="2561" max="2561" width="0" hidden="1" customWidth="1"/>
    <col min="2562" max="2562" width="23.7109375" customWidth="1"/>
    <col min="2563" max="2563" width="18" customWidth="1"/>
    <col min="2564" max="2564" width="12.85546875" bestFit="1" customWidth="1"/>
    <col min="2565" max="2565" width="11.140625" customWidth="1"/>
    <col min="2566" max="2566" width="15.140625" customWidth="1"/>
    <col min="2567" max="2567" width="10.85546875" customWidth="1"/>
    <col min="2568" max="2568" width="11.140625" customWidth="1"/>
    <col min="2569" max="2569" width="10.42578125" bestFit="1" customWidth="1"/>
    <col min="2571" max="2576" width="8.7109375" customWidth="1"/>
    <col min="2579" max="2584" width="8.7109375" customWidth="1"/>
    <col min="2587" max="2592" width="8.7109375" customWidth="1"/>
    <col min="2817" max="2817" width="0" hidden="1" customWidth="1"/>
    <col min="2818" max="2818" width="23.7109375" customWidth="1"/>
    <col min="2819" max="2819" width="18" customWidth="1"/>
    <col min="2820" max="2820" width="12.85546875" bestFit="1" customWidth="1"/>
    <col min="2821" max="2821" width="11.140625" customWidth="1"/>
    <col min="2822" max="2822" width="15.140625" customWidth="1"/>
    <col min="2823" max="2823" width="10.85546875" customWidth="1"/>
    <col min="2824" max="2824" width="11.140625" customWidth="1"/>
    <col min="2825" max="2825" width="10.42578125" bestFit="1" customWidth="1"/>
    <col min="2827" max="2832" width="8.7109375" customWidth="1"/>
    <col min="2835" max="2840" width="8.7109375" customWidth="1"/>
    <col min="2843" max="2848" width="8.7109375" customWidth="1"/>
    <col min="3073" max="3073" width="0" hidden="1" customWidth="1"/>
    <col min="3074" max="3074" width="23.7109375" customWidth="1"/>
    <col min="3075" max="3075" width="18" customWidth="1"/>
    <col min="3076" max="3076" width="12.85546875" bestFit="1" customWidth="1"/>
    <col min="3077" max="3077" width="11.140625" customWidth="1"/>
    <col min="3078" max="3078" width="15.140625" customWidth="1"/>
    <col min="3079" max="3079" width="10.85546875" customWidth="1"/>
    <col min="3080" max="3080" width="11.140625" customWidth="1"/>
    <col min="3081" max="3081" width="10.42578125" bestFit="1" customWidth="1"/>
    <col min="3083" max="3088" width="8.7109375" customWidth="1"/>
    <col min="3091" max="3096" width="8.7109375" customWidth="1"/>
    <col min="3099" max="3104" width="8.7109375" customWidth="1"/>
    <col min="3329" max="3329" width="0" hidden="1" customWidth="1"/>
    <col min="3330" max="3330" width="23.7109375" customWidth="1"/>
    <col min="3331" max="3331" width="18" customWidth="1"/>
    <col min="3332" max="3332" width="12.85546875" bestFit="1" customWidth="1"/>
    <col min="3333" max="3333" width="11.140625" customWidth="1"/>
    <col min="3334" max="3334" width="15.140625" customWidth="1"/>
    <col min="3335" max="3335" width="10.85546875" customWidth="1"/>
    <col min="3336" max="3336" width="11.140625" customWidth="1"/>
    <col min="3337" max="3337" width="10.42578125" bestFit="1" customWidth="1"/>
    <col min="3339" max="3344" width="8.7109375" customWidth="1"/>
    <col min="3347" max="3352" width="8.7109375" customWidth="1"/>
    <col min="3355" max="3360" width="8.7109375" customWidth="1"/>
    <col min="3585" max="3585" width="0" hidden="1" customWidth="1"/>
    <col min="3586" max="3586" width="23.7109375" customWidth="1"/>
    <col min="3587" max="3587" width="18" customWidth="1"/>
    <col min="3588" max="3588" width="12.85546875" bestFit="1" customWidth="1"/>
    <col min="3589" max="3589" width="11.140625" customWidth="1"/>
    <col min="3590" max="3590" width="15.140625" customWidth="1"/>
    <col min="3591" max="3591" width="10.85546875" customWidth="1"/>
    <col min="3592" max="3592" width="11.140625" customWidth="1"/>
    <col min="3593" max="3593" width="10.42578125" bestFit="1" customWidth="1"/>
    <col min="3595" max="3600" width="8.7109375" customWidth="1"/>
    <col min="3603" max="3608" width="8.7109375" customWidth="1"/>
    <col min="3611" max="3616" width="8.7109375" customWidth="1"/>
    <col min="3841" max="3841" width="0" hidden="1" customWidth="1"/>
    <col min="3842" max="3842" width="23.7109375" customWidth="1"/>
    <col min="3843" max="3843" width="18" customWidth="1"/>
    <col min="3844" max="3844" width="12.85546875" bestFit="1" customWidth="1"/>
    <col min="3845" max="3845" width="11.140625" customWidth="1"/>
    <col min="3846" max="3846" width="15.140625" customWidth="1"/>
    <col min="3847" max="3847" width="10.85546875" customWidth="1"/>
    <col min="3848" max="3848" width="11.140625" customWidth="1"/>
    <col min="3849" max="3849" width="10.42578125" bestFit="1" customWidth="1"/>
    <col min="3851" max="3856" width="8.7109375" customWidth="1"/>
    <col min="3859" max="3864" width="8.7109375" customWidth="1"/>
    <col min="3867" max="3872" width="8.7109375" customWidth="1"/>
    <col min="4097" max="4097" width="0" hidden="1" customWidth="1"/>
    <col min="4098" max="4098" width="23.7109375" customWidth="1"/>
    <col min="4099" max="4099" width="18" customWidth="1"/>
    <col min="4100" max="4100" width="12.85546875" bestFit="1" customWidth="1"/>
    <col min="4101" max="4101" width="11.140625" customWidth="1"/>
    <col min="4102" max="4102" width="15.140625" customWidth="1"/>
    <col min="4103" max="4103" width="10.85546875" customWidth="1"/>
    <col min="4104" max="4104" width="11.140625" customWidth="1"/>
    <col min="4105" max="4105" width="10.42578125" bestFit="1" customWidth="1"/>
    <col min="4107" max="4112" width="8.7109375" customWidth="1"/>
    <col min="4115" max="4120" width="8.7109375" customWidth="1"/>
    <col min="4123" max="4128" width="8.7109375" customWidth="1"/>
    <col min="4353" max="4353" width="0" hidden="1" customWidth="1"/>
    <col min="4354" max="4354" width="23.7109375" customWidth="1"/>
    <col min="4355" max="4355" width="18" customWidth="1"/>
    <col min="4356" max="4356" width="12.85546875" bestFit="1" customWidth="1"/>
    <col min="4357" max="4357" width="11.140625" customWidth="1"/>
    <col min="4358" max="4358" width="15.140625" customWidth="1"/>
    <col min="4359" max="4359" width="10.85546875" customWidth="1"/>
    <col min="4360" max="4360" width="11.140625" customWidth="1"/>
    <col min="4361" max="4361" width="10.42578125" bestFit="1" customWidth="1"/>
    <col min="4363" max="4368" width="8.7109375" customWidth="1"/>
    <col min="4371" max="4376" width="8.7109375" customWidth="1"/>
    <col min="4379" max="4384" width="8.7109375" customWidth="1"/>
    <col min="4609" max="4609" width="0" hidden="1" customWidth="1"/>
    <col min="4610" max="4610" width="23.7109375" customWidth="1"/>
    <col min="4611" max="4611" width="18" customWidth="1"/>
    <col min="4612" max="4612" width="12.85546875" bestFit="1" customWidth="1"/>
    <col min="4613" max="4613" width="11.140625" customWidth="1"/>
    <col min="4614" max="4614" width="15.140625" customWidth="1"/>
    <col min="4615" max="4615" width="10.85546875" customWidth="1"/>
    <col min="4616" max="4616" width="11.140625" customWidth="1"/>
    <col min="4617" max="4617" width="10.42578125" bestFit="1" customWidth="1"/>
    <col min="4619" max="4624" width="8.7109375" customWidth="1"/>
    <col min="4627" max="4632" width="8.7109375" customWidth="1"/>
    <col min="4635" max="4640" width="8.7109375" customWidth="1"/>
    <col min="4865" max="4865" width="0" hidden="1" customWidth="1"/>
    <col min="4866" max="4866" width="23.7109375" customWidth="1"/>
    <col min="4867" max="4867" width="18" customWidth="1"/>
    <col min="4868" max="4868" width="12.85546875" bestFit="1" customWidth="1"/>
    <col min="4869" max="4869" width="11.140625" customWidth="1"/>
    <col min="4870" max="4870" width="15.140625" customWidth="1"/>
    <col min="4871" max="4871" width="10.85546875" customWidth="1"/>
    <col min="4872" max="4872" width="11.140625" customWidth="1"/>
    <col min="4873" max="4873" width="10.42578125" bestFit="1" customWidth="1"/>
    <col min="4875" max="4880" width="8.7109375" customWidth="1"/>
    <col min="4883" max="4888" width="8.7109375" customWidth="1"/>
    <col min="4891" max="4896" width="8.7109375" customWidth="1"/>
    <col min="5121" max="5121" width="0" hidden="1" customWidth="1"/>
    <col min="5122" max="5122" width="23.7109375" customWidth="1"/>
    <col min="5123" max="5123" width="18" customWidth="1"/>
    <col min="5124" max="5124" width="12.85546875" bestFit="1" customWidth="1"/>
    <col min="5125" max="5125" width="11.140625" customWidth="1"/>
    <col min="5126" max="5126" width="15.140625" customWidth="1"/>
    <col min="5127" max="5127" width="10.85546875" customWidth="1"/>
    <col min="5128" max="5128" width="11.140625" customWidth="1"/>
    <col min="5129" max="5129" width="10.42578125" bestFit="1" customWidth="1"/>
    <col min="5131" max="5136" width="8.7109375" customWidth="1"/>
    <col min="5139" max="5144" width="8.7109375" customWidth="1"/>
    <col min="5147" max="5152" width="8.7109375" customWidth="1"/>
    <col min="5377" max="5377" width="0" hidden="1" customWidth="1"/>
    <col min="5378" max="5378" width="23.7109375" customWidth="1"/>
    <col min="5379" max="5379" width="18" customWidth="1"/>
    <col min="5380" max="5380" width="12.85546875" bestFit="1" customWidth="1"/>
    <col min="5381" max="5381" width="11.140625" customWidth="1"/>
    <col min="5382" max="5382" width="15.140625" customWidth="1"/>
    <col min="5383" max="5383" width="10.85546875" customWidth="1"/>
    <col min="5384" max="5384" width="11.140625" customWidth="1"/>
    <col min="5385" max="5385" width="10.42578125" bestFit="1" customWidth="1"/>
    <col min="5387" max="5392" width="8.7109375" customWidth="1"/>
    <col min="5395" max="5400" width="8.7109375" customWidth="1"/>
    <col min="5403" max="5408" width="8.7109375" customWidth="1"/>
    <col min="5633" max="5633" width="0" hidden="1" customWidth="1"/>
    <col min="5634" max="5634" width="23.7109375" customWidth="1"/>
    <col min="5635" max="5635" width="18" customWidth="1"/>
    <col min="5636" max="5636" width="12.85546875" bestFit="1" customWidth="1"/>
    <col min="5637" max="5637" width="11.140625" customWidth="1"/>
    <col min="5638" max="5638" width="15.140625" customWidth="1"/>
    <col min="5639" max="5639" width="10.85546875" customWidth="1"/>
    <col min="5640" max="5640" width="11.140625" customWidth="1"/>
    <col min="5641" max="5641" width="10.42578125" bestFit="1" customWidth="1"/>
    <col min="5643" max="5648" width="8.7109375" customWidth="1"/>
    <col min="5651" max="5656" width="8.7109375" customWidth="1"/>
    <col min="5659" max="5664" width="8.7109375" customWidth="1"/>
    <col min="5889" max="5889" width="0" hidden="1" customWidth="1"/>
    <col min="5890" max="5890" width="23.7109375" customWidth="1"/>
    <col min="5891" max="5891" width="18" customWidth="1"/>
    <col min="5892" max="5892" width="12.85546875" bestFit="1" customWidth="1"/>
    <col min="5893" max="5893" width="11.140625" customWidth="1"/>
    <col min="5894" max="5894" width="15.140625" customWidth="1"/>
    <col min="5895" max="5895" width="10.85546875" customWidth="1"/>
    <col min="5896" max="5896" width="11.140625" customWidth="1"/>
    <col min="5897" max="5897" width="10.42578125" bestFit="1" customWidth="1"/>
    <col min="5899" max="5904" width="8.7109375" customWidth="1"/>
    <col min="5907" max="5912" width="8.7109375" customWidth="1"/>
    <col min="5915" max="5920" width="8.7109375" customWidth="1"/>
    <col min="6145" max="6145" width="0" hidden="1" customWidth="1"/>
    <col min="6146" max="6146" width="23.7109375" customWidth="1"/>
    <col min="6147" max="6147" width="18" customWidth="1"/>
    <col min="6148" max="6148" width="12.85546875" bestFit="1" customWidth="1"/>
    <col min="6149" max="6149" width="11.140625" customWidth="1"/>
    <col min="6150" max="6150" width="15.140625" customWidth="1"/>
    <col min="6151" max="6151" width="10.85546875" customWidth="1"/>
    <col min="6152" max="6152" width="11.140625" customWidth="1"/>
    <col min="6153" max="6153" width="10.42578125" bestFit="1" customWidth="1"/>
    <col min="6155" max="6160" width="8.7109375" customWidth="1"/>
    <col min="6163" max="6168" width="8.7109375" customWidth="1"/>
    <col min="6171" max="6176" width="8.7109375" customWidth="1"/>
    <col min="6401" max="6401" width="0" hidden="1" customWidth="1"/>
    <col min="6402" max="6402" width="23.7109375" customWidth="1"/>
    <col min="6403" max="6403" width="18" customWidth="1"/>
    <col min="6404" max="6404" width="12.85546875" bestFit="1" customWidth="1"/>
    <col min="6405" max="6405" width="11.140625" customWidth="1"/>
    <col min="6406" max="6406" width="15.140625" customWidth="1"/>
    <col min="6407" max="6407" width="10.85546875" customWidth="1"/>
    <col min="6408" max="6408" width="11.140625" customWidth="1"/>
    <col min="6409" max="6409" width="10.42578125" bestFit="1" customWidth="1"/>
    <col min="6411" max="6416" width="8.7109375" customWidth="1"/>
    <col min="6419" max="6424" width="8.7109375" customWidth="1"/>
    <col min="6427" max="6432" width="8.7109375" customWidth="1"/>
    <col min="6657" max="6657" width="0" hidden="1" customWidth="1"/>
    <col min="6658" max="6658" width="23.7109375" customWidth="1"/>
    <col min="6659" max="6659" width="18" customWidth="1"/>
    <col min="6660" max="6660" width="12.85546875" bestFit="1" customWidth="1"/>
    <col min="6661" max="6661" width="11.140625" customWidth="1"/>
    <col min="6662" max="6662" width="15.140625" customWidth="1"/>
    <col min="6663" max="6663" width="10.85546875" customWidth="1"/>
    <col min="6664" max="6664" width="11.140625" customWidth="1"/>
    <col min="6665" max="6665" width="10.42578125" bestFit="1" customWidth="1"/>
    <col min="6667" max="6672" width="8.7109375" customWidth="1"/>
    <col min="6675" max="6680" width="8.7109375" customWidth="1"/>
    <col min="6683" max="6688" width="8.7109375" customWidth="1"/>
    <col min="6913" max="6913" width="0" hidden="1" customWidth="1"/>
    <col min="6914" max="6914" width="23.7109375" customWidth="1"/>
    <col min="6915" max="6915" width="18" customWidth="1"/>
    <col min="6916" max="6916" width="12.85546875" bestFit="1" customWidth="1"/>
    <col min="6917" max="6917" width="11.140625" customWidth="1"/>
    <col min="6918" max="6918" width="15.140625" customWidth="1"/>
    <col min="6919" max="6919" width="10.85546875" customWidth="1"/>
    <col min="6920" max="6920" width="11.140625" customWidth="1"/>
    <col min="6921" max="6921" width="10.42578125" bestFit="1" customWidth="1"/>
    <col min="6923" max="6928" width="8.7109375" customWidth="1"/>
    <col min="6931" max="6936" width="8.7109375" customWidth="1"/>
    <col min="6939" max="6944" width="8.7109375" customWidth="1"/>
    <col min="7169" max="7169" width="0" hidden="1" customWidth="1"/>
    <col min="7170" max="7170" width="23.7109375" customWidth="1"/>
    <col min="7171" max="7171" width="18" customWidth="1"/>
    <col min="7172" max="7172" width="12.85546875" bestFit="1" customWidth="1"/>
    <col min="7173" max="7173" width="11.140625" customWidth="1"/>
    <col min="7174" max="7174" width="15.140625" customWidth="1"/>
    <col min="7175" max="7175" width="10.85546875" customWidth="1"/>
    <col min="7176" max="7176" width="11.140625" customWidth="1"/>
    <col min="7177" max="7177" width="10.42578125" bestFit="1" customWidth="1"/>
    <col min="7179" max="7184" width="8.7109375" customWidth="1"/>
    <col min="7187" max="7192" width="8.7109375" customWidth="1"/>
    <col min="7195" max="7200" width="8.7109375" customWidth="1"/>
    <col min="7425" max="7425" width="0" hidden="1" customWidth="1"/>
    <col min="7426" max="7426" width="23.7109375" customWidth="1"/>
    <col min="7427" max="7427" width="18" customWidth="1"/>
    <col min="7428" max="7428" width="12.85546875" bestFit="1" customWidth="1"/>
    <col min="7429" max="7429" width="11.140625" customWidth="1"/>
    <col min="7430" max="7430" width="15.140625" customWidth="1"/>
    <col min="7431" max="7431" width="10.85546875" customWidth="1"/>
    <col min="7432" max="7432" width="11.140625" customWidth="1"/>
    <col min="7433" max="7433" width="10.42578125" bestFit="1" customWidth="1"/>
    <col min="7435" max="7440" width="8.7109375" customWidth="1"/>
    <col min="7443" max="7448" width="8.7109375" customWidth="1"/>
    <col min="7451" max="7456" width="8.7109375" customWidth="1"/>
    <col min="7681" max="7681" width="0" hidden="1" customWidth="1"/>
    <col min="7682" max="7682" width="23.7109375" customWidth="1"/>
    <col min="7683" max="7683" width="18" customWidth="1"/>
    <col min="7684" max="7684" width="12.85546875" bestFit="1" customWidth="1"/>
    <col min="7685" max="7685" width="11.140625" customWidth="1"/>
    <col min="7686" max="7686" width="15.140625" customWidth="1"/>
    <col min="7687" max="7687" width="10.85546875" customWidth="1"/>
    <col min="7688" max="7688" width="11.140625" customWidth="1"/>
    <col min="7689" max="7689" width="10.42578125" bestFit="1" customWidth="1"/>
    <col min="7691" max="7696" width="8.7109375" customWidth="1"/>
    <col min="7699" max="7704" width="8.7109375" customWidth="1"/>
    <col min="7707" max="7712" width="8.7109375" customWidth="1"/>
    <col min="7937" max="7937" width="0" hidden="1" customWidth="1"/>
    <col min="7938" max="7938" width="23.7109375" customWidth="1"/>
    <col min="7939" max="7939" width="18" customWidth="1"/>
    <col min="7940" max="7940" width="12.85546875" bestFit="1" customWidth="1"/>
    <col min="7941" max="7941" width="11.140625" customWidth="1"/>
    <col min="7942" max="7942" width="15.140625" customWidth="1"/>
    <col min="7943" max="7943" width="10.85546875" customWidth="1"/>
    <col min="7944" max="7944" width="11.140625" customWidth="1"/>
    <col min="7945" max="7945" width="10.42578125" bestFit="1" customWidth="1"/>
    <col min="7947" max="7952" width="8.7109375" customWidth="1"/>
    <col min="7955" max="7960" width="8.7109375" customWidth="1"/>
    <col min="7963" max="7968" width="8.7109375" customWidth="1"/>
    <col min="8193" max="8193" width="0" hidden="1" customWidth="1"/>
    <col min="8194" max="8194" width="23.7109375" customWidth="1"/>
    <col min="8195" max="8195" width="18" customWidth="1"/>
    <col min="8196" max="8196" width="12.85546875" bestFit="1" customWidth="1"/>
    <col min="8197" max="8197" width="11.140625" customWidth="1"/>
    <col min="8198" max="8198" width="15.140625" customWidth="1"/>
    <col min="8199" max="8199" width="10.85546875" customWidth="1"/>
    <col min="8200" max="8200" width="11.140625" customWidth="1"/>
    <col min="8201" max="8201" width="10.42578125" bestFit="1" customWidth="1"/>
    <col min="8203" max="8208" width="8.7109375" customWidth="1"/>
    <col min="8211" max="8216" width="8.7109375" customWidth="1"/>
    <col min="8219" max="8224" width="8.7109375" customWidth="1"/>
    <col min="8449" max="8449" width="0" hidden="1" customWidth="1"/>
    <col min="8450" max="8450" width="23.7109375" customWidth="1"/>
    <col min="8451" max="8451" width="18" customWidth="1"/>
    <col min="8452" max="8452" width="12.85546875" bestFit="1" customWidth="1"/>
    <col min="8453" max="8453" width="11.140625" customWidth="1"/>
    <col min="8454" max="8454" width="15.140625" customWidth="1"/>
    <col min="8455" max="8455" width="10.85546875" customWidth="1"/>
    <col min="8456" max="8456" width="11.140625" customWidth="1"/>
    <col min="8457" max="8457" width="10.42578125" bestFit="1" customWidth="1"/>
    <col min="8459" max="8464" width="8.7109375" customWidth="1"/>
    <col min="8467" max="8472" width="8.7109375" customWidth="1"/>
    <col min="8475" max="8480" width="8.7109375" customWidth="1"/>
    <col min="8705" max="8705" width="0" hidden="1" customWidth="1"/>
    <col min="8706" max="8706" width="23.7109375" customWidth="1"/>
    <col min="8707" max="8707" width="18" customWidth="1"/>
    <col min="8708" max="8708" width="12.85546875" bestFit="1" customWidth="1"/>
    <col min="8709" max="8709" width="11.140625" customWidth="1"/>
    <col min="8710" max="8710" width="15.140625" customWidth="1"/>
    <col min="8711" max="8711" width="10.85546875" customWidth="1"/>
    <col min="8712" max="8712" width="11.140625" customWidth="1"/>
    <col min="8713" max="8713" width="10.42578125" bestFit="1" customWidth="1"/>
    <col min="8715" max="8720" width="8.7109375" customWidth="1"/>
    <col min="8723" max="8728" width="8.7109375" customWidth="1"/>
    <col min="8731" max="8736" width="8.7109375" customWidth="1"/>
    <col min="8961" max="8961" width="0" hidden="1" customWidth="1"/>
    <col min="8962" max="8962" width="23.7109375" customWidth="1"/>
    <col min="8963" max="8963" width="18" customWidth="1"/>
    <col min="8964" max="8964" width="12.85546875" bestFit="1" customWidth="1"/>
    <col min="8965" max="8965" width="11.140625" customWidth="1"/>
    <col min="8966" max="8966" width="15.140625" customWidth="1"/>
    <col min="8967" max="8967" width="10.85546875" customWidth="1"/>
    <col min="8968" max="8968" width="11.140625" customWidth="1"/>
    <col min="8969" max="8969" width="10.42578125" bestFit="1" customWidth="1"/>
    <col min="8971" max="8976" width="8.7109375" customWidth="1"/>
    <col min="8979" max="8984" width="8.7109375" customWidth="1"/>
    <col min="8987" max="8992" width="8.7109375" customWidth="1"/>
    <col min="9217" max="9217" width="0" hidden="1" customWidth="1"/>
    <col min="9218" max="9218" width="23.7109375" customWidth="1"/>
    <col min="9219" max="9219" width="18" customWidth="1"/>
    <col min="9220" max="9220" width="12.85546875" bestFit="1" customWidth="1"/>
    <col min="9221" max="9221" width="11.140625" customWidth="1"/>
    <col min="9222" max="9222" width="15.140625" customWidth="1"/>
    <col min="9223" max="9223" width="10.85546875" customWidth="1"/>
    <col min="9224" max="9224" width="11.140625" customWidth="1"/>
    <col min="9225" max="9225" width="10.42578125" bestFit="1" customWidth="1"/>
    <col min="9227" max="9232" width="8.7109375" customWidth="1"/>
    <col min="9235" max="9240" width="8.7109375" customWidth="1"/>
    <col min="9243" max="9248" width="8.7109375" customWidth="1"/>
    <col min="9473" max="9473" width="0" hidden="1" customWidth="1"/>
    <col min="9474" max="9474" width="23.7109375" customWidth="1"/>
    <col min="9475" max="9475" width="18" customWidth="1"/>
    <col min="9476" max="9476" width="12.85546875" bestFit="1" customWidth="1"/>
    <col min="9477" max="9477" width="11.140625" customWidth="1"/>
    <col min="9478" max="9478" width="15.140625" customWidth="1"/>
    <col min="9479" max="9479" width="10.85546875" customWidth="1"/>
    <col min="9480" max="9480" width="11.140625" customWidth="1"/>
    <col min="9481" max="9481" width="10.42578125" bestFit="1" customWidth="1"/>
    <col min="9483" max="9488" width="8.7109375" customWidth="1"/>
    <col min="9491" max="9496" width="8.7109375" customWidth="1"/>
    <col min="9499" max="9504" width="8.7109375" customWidth="1"/>
    <col min="9729" max="9729" width="0" hidden="1" customWidth="1"/>
    <col min="9730" max="9730" width="23.7109375" customWidth="1"/>
    <col min="9731" max="9731" width="18" customWidth="1"/>
    <col min="9732" max="9732" width="12.85546875" bestFit="1" customWidth="1"/>
    <col min="9733" max="9733" width="11.140625" customWidth="1"/>
    <col min="9734" max="9734" width="15.140625" customWidth="1"/>
    <col min="9735" max="9735" width="10.85546875" customWidth="1"/>
    <col min="9736" max="9736" width="11.140625" customWidth="1"/>
    <col min="9737" max="9737" width="10.42578125" bestFit="1" customWidth="1"/>
    <col min="9739" max="9744" width="8.7109375" customWidth="1"/>
    <col min="9747" max="9752" width="8.7109375" customWidth="1"/>
    <col min="9755" max="9760" width="8.7109375" customWidth="1"/>
    <col min="9985" max="9985" width="0" hidden="1" customWidth="1"/>
    <col min="9986" max="9986" width="23.7109375" customWidth="1"/>
    <col min="9987" max="9987" width="18" customWidth="1"/>
    <col min="9988" max="9988" width="12.85546875" bestFit="1" customWidth="1"/>
    <col min="9989" max="9989" width="11.140625" customWidth="1"/>
    <col min="9990" max="9990" width="15.140625" customWidth="1"/>
    <col min="9991" max="9991" width="10.85546875" customWidth="1"/>
    <col min="9992" max="9992" width="11.140625" customWidth="1"/>
    <col min="9993" max="9993" width="10.42578125" bestFit="1" customWidth="1"/>
    <col min="9995" max="10000" width="8.7109375" customWidth="1"/>
    <col min="10003" max="10008" width="8.7109375" customWidth="1"/>
    <col min="10011" max="10016" width="8.7109375" customWidth="1"/>
    <col min="10241" max="10241" width="0" hidden="1" customWidth="1"/>
    <col min="10242" max="10242" width="23.7109375" customWidth="1"/>
    <col min="10243" max="10243" width="18" customWidth="1"/>
    <col min="10244" max="10244" width="12.85546875" bestFit="1" customWidth="1"/>
    <col min="10245" max="10245" width="11.140625" customWidth="1"/>
    <col min="10246" max="10246" width="15.140625" customWidth="1"/>
    <col min="10247" max="10247" width="10.85546875" customWidth="1"/>
    <col min="10248" max="10248" width="11.140625" customWidth="1"/>
    <col min="10249" max="10249" width="10.42578125" bestFit="1" customWidth="1"/>
    <col min="10251" max="10256" width="8.7109375" customWidth="1"/>
    <col min="10259" max="10264" width="8.7109375" customWidth="1"/>
    <col min="10267" max="10272" width="8.7109375" customWidth="1"/>
    <col min="10497" max="10497" width="0" hidden="1" customWidth="1"/>
    <col min="10498" max="10498" width="23.7109375" customWidth="1"/>
    <col min="10499" max="10499" width="18" customWidth="1"/>
    <col min="10500" max="10500" width="12.85546875" bestFit="1" customWidth="1"/>
    <col min="10501" max="10501" width="11.140625" customWidth="1"/>
    <col min="10502" max="10502" width="15.140625" customWidth="1"/>
    <col min="10503" max="10503" width="10.85546875" customWidth="1"/>
    <col min="10504" max="10504" width="11.140625" customWidth="1"/>
    <col min="10505" max="10505" width="10.42578125" bestFit="1" customWidth="1"/>
    <col min="10507" max="10512" width="8.7109375" customWidth="1"/>
    <col min="10515" max="10520" width="8.7109375" customWidth="1"/>
    <col min="10523" max="10528" width="8.7109375" customWidth="1"/>
    <col min="10753" max="10753" width="0" hidden="1" customWidth="1"/>
    <col min="10754" max="10754" width="23.7109375" customWidth="1"/>
    <col min="10755" max="10755" width="18" customWidth="1"/>
    <col min="10756" max="10756" width="12.85546875" bestFit="1" customWidth="1"/>
    <col min="10757" max="10757" width="11.140625" customWidth="1"/>
    <col min="10758" max="10758" width="15.140625" customWidth="1"/>
    <col min="10759" max="10759" width="10.85546875" customWidth="1"/>
    <col min="10760" max="10760" width="11.140625" customWidth="1"/>
    <col min="10761" max="10761" width="10.42578125" bestFit="1" customWidth="1"/>
    <col min="10763" max="10768" width="8.7109375" customWidth="1"/>
    <col min="10771" max="10776" width="8.7109375" customWidth="1"/>
    <col min="10779" max="10784" width="8.7109375" customWidth="1"/>
    <col min="11009" max="11009" width="0" hidden="1" customWidth="1"/>
    <col min="11010" max="11010" width="23.7109375" customWidth="1"/>
    <col min="11011" max="11011" width="18" customWidth="1"/>
    <col min="11012" max="11012" width="12.85546875" bestFit="1" customWidth="1"/>
    <col min="11013" max="11013" width="11.140625" customWidth="1"/>
    <col min="11014" max="11014" width="15.140625" customWidth="1"/>
    <col min="11015" max="11015" width="10.85546875" customWidth="1"/>
    <col min="11016" max="11016" width="11.140625" customWidth="1"/>
    <col min="11017" max="11017" width="10.42578125" bestFit="1" customWidth="1"/>
    <col min="11019" max="11024" width="8.7109375" customWidth="1"/>
    <col min="11027" max="11032" width="8.7109375" customWidth="1"/>
    <col min="11035" max="11040" width="8.7109375" customWidth="1"/>
    <col min="11265" max="11265" width="0" hidden="1" customWidth="1"/>
    <col min="11266" max="11266" width="23.7109375" customWidth="1"/>
    <col min="11267" max="11267" width="18" customWidth="1"/>
    <col min="11268" max="11268" width="12.85546875" bestFit="1" customWidth="1"/>
    <col min="11269" max="11269" width="11.140625" customWidth="1"/>
    <col min="11270" max="11270" width="15.140625" customWidth="1"/>
    <col min="11271" max="11271" width="10.85546875" customWidth="1"/>
    <col min="11272" max="11272" width="11.140625" customWidth="1"/>
    <col min="11273" max="11273" width="10.42578125" bestFit="1" customWidth="1"/>
    <col min="11275" max="11280" width="8.7109375" customWidth="1"/>
    <col min="11283" max="11288" width="8.7109375" customWidth="1"/>
    <col min="11291" max="11296" width="8.7109375" customWidth="1"/>
    <col min="11521" max="11521" width="0" hidden="1" customWidth="1"/>
    <col min="11522" max="11522" width="23.7109375" customWidth="1"/>
    <col min="11523" max="11523" width="18" customWidth="1"/>
    <col min="11524" max="11524" width="12.85546875" bestFit="1" customWidth="1"/>
    <col min="11525" max="11525" width="11.140625" customWidth="1"/>
    <col min="11526" max="11526" width="15.140625" customWidth="1"/>
    <col min="11527" max="11527" width="10.85546875" customWidth="1"/>
    <col min="11528" max="11528" width="11.140625" customWidth="1"/>
    <col min="11529" max="11529" width="10.42578125" bestFit="1" customWidth="1"/>
    <col min="11531" max="11536" width="8.7109375" customWidth="1"/>
    <col min="11539" max="11544" width="8.7109375" customWidth="1"/>
    <col min="11547" max="11552" width="8.7109375" customWidth="1"/>
    <col min="11777" max="11777" width="0" hidden="1" customWidth="1"/>
    <col min="11778" max="11778" width="23.7109375" customWidth="1"/>
    <col min="11779" max="11779" width="18" customWidth="1"/>
    <col min="11780" max="11780" width="12.85546875" bestFit="1" customWidth="1"/>
    <col min="11781" max="11781" width="11.140625" customWidth="1"/>
    <col min="11782" max="11782" width="15.140625" customWidth="1"/>
    <col min="11783" max="11783" width="10.85546875" customWidth="1"/>
    <col min="11784" max="11784" width="11.140625" customWidth="1"/>
    <col min="11785" max="11785" width="10.42578125" bestFit="1" customWidth="1"/>
    <col min="11787" max="11792" width="8.7109375" customWidth="1"/>
    <col min="11795" max="11800" width="8.7109375" customWidth="1"/>
    <col min="11803" max="11808" width="8.7109375" customWidth="1"/>
    <col min="12033" max="12033" width="0" hidden="1" customWidth="1"/>
    <col min="12034" max="12034" width="23.7109375" customWidth="1"/>
    <col min="12035" max="12035" width="18" customWidth="1"/>
    <col min="12036" max="12036" width="12.85546875" bestFit="1" customWidth="1"/>
    <col min="12037" max="12037" width="11.140625" customWidth="1"/>
    <col min="12038" max="12038" width="15.140625" customWidth="1"/>
    <col min="12039" max="12039" width="10.85546875" customWidth="1"/>
    <col min="12040" max="12040" width="11.140625" customWidth="1"/>
    <col min="12041" max="12041" width="10.42578125" bestFit="1" customWidth="1"/>
    <col min="12043" max="12048" width="8.7109375" customWidth="1"/>
    <col min="12051" max="12056" width="8.7109375" customWidth="1"/>
    <col min="12059" max="12064" width="8.7109375" customWidth="1"/>
    <col min="12289" max="12289" width="0" hidden="1" customWidth="1"/>
    <col min="12290" max="12290" width="23.7109375" customWidth="1"/>
    <col min="12291" max="12291" width="18" customWidth="1"/>
    <col min="12292" max="12292" width="12.85546875" bestFit="1" customWidth="1"/>
    <col min="12293" max="12293" width="11.140625" customWidth="1"/>
    <col min="12294" max="12294" width="15.140625" customWidth="1"/>
    <col min="12295" max="12295" width="10.85546875" customWidth="1"/>
    <col min="12296" max="12296" width="11.140625" customWidth="1"/>
    <col min="12297" max="12297" width="10.42578125" bestFit="1" customWidth="1"/>
    <col min="12299" max="12304" width="8.7109375" customWidth="1"/>
    <col min="12307" max="12312" width="8.7109375" customWidth="1"/>
    <col min="12315" max="12320" width="8.7109375" customWidth="1"/>
    <col min="12545" max="12545" width="0" hidden="1" customWidth="1"/>
    <col min="12546" max="12546" width="23.7109375" customWidth="1"/>
    <col min="12547" max="12547" width="18" customWidth="1"/>
    <col min="12548" max="12548" width="12.85546875" bestFit="1" customWidth="1"/>
    <col min="12549" max="12549" width="11.140625" customWidth="1"/>
    <col min="12550" max="12550" width="15.140625" customWidth="1"/>
    <col min="12551" max="12551" width="10.85546875" customWidth="1"/>
    <col min="12552" max="12552" width="11.140625" customWidth="1"/>
    <col min="12553" max="12553" width="10.42578125" bestFit="1" customWidth="1"/>
    <col min="12555" max="12560" width="8.7109375" customWidth="1"/>
    <col min="12563" max="12568" width="8.7109375" customWidth="1"/>
    <col min="12571" max="12576" width="8.7109375" customWidth="1"/>
    <col min="12801" max="12801" width="0" hidden="1" customWidth="1"/>
    <col min="12802" max="12802" width="23.7109375" customWidth="1"/>
    <col min="12803" max="12803" width="18" customWidth="1"/>
    <col min="12804" max="12804" width="12.85546875" bestFit="1" customWidth="1"/>
    <col min="12805" max="12805" width="11.140625" customWidth="1"/>
    <col min="12806" max="12806" width="15.140625" customWidth="1"/>
    <col min="12807" max="12807" width="10.85546875" customWidth="1"/>
    <col min="12808" max="12808" width="11.140625" customWidth="1"/>
    <col min="12809" max="12809" width="10.42578125" bestFit="1" customWidth="1"/>
    <col min="12811" max="12816" width="8.7109375" customWidth="1"/>
    <col min="12819" max="12824" width="8.7109375" customWidth="1"/>
    <col min="12827" max="12832" width="8.7109375" customWidth="1"/>
    <col min="13057" max="13057" width="0" hidden="1" customWidth="1"/>
    <col min="13058" max="13058" width="23.7109375" customWidth="1"/>
    <col min="13059" max="13059" width="18" customWidth="1"/>
    <col min="13060" max="13060" width="12.85546875" bestFit="1" customWidth="1"/>
    <col min="13061" max="13061" width="11.140625" customWidth="1"/>
    <col min="13062" max="13062" width="15.140625" customWidth="1"/>
    <col min="13063" max="13063" width="10.85546875" customWidth="1"/>
    <col min="13064" max="13064" width="11.140625" customWidth="1"/>
    <col min="13065" max="13065" width="10.42578125" bestFit="1" customWidth="1"/>
    <col min="13067" max="13072" width="8.7109375" customWidth="1"/>
    <col min="13075" max="13080" width="8.7109375" customWidth="1"/>
    <col min="13083" max="13088" width="8.7109375" customWidth="1"/>
    <col min="13313" max="13313" width="0" hidden="1" customWidth="1"/>
    <col min="13314" max="13314" width="23.7109375" customWidth="1"/>
    <col min="13315" max="13315" width="18" customWidth="1"/>
    <col min="13316" max="13316" width="12.85546875" bestFit="1" customWidth="1"/>
    <col min="13317" max="13317" width="11.140625" customWidth="1"/>
    <col min="13318" max="13318" width="15.140625" customWidth="1"/>
    <col min="13319" max="13319" width="10.85546875" customWidth="1"/>
    <col min="13320" max="13320" width="11.140625" customWidth="1"/>
    <col min="13321" max="13321" width="10.42578125" bestFit="1" customWidth="1"/>
    <col min="13323" max="13328" width="8.7109375" customWidth="1"/>
    <col min="13331" max="13336" width="8.7109375" customWidth="1"/>
    <col min="13339" max="13344" width="8.7109375" customWidth="1"/>
    <col min="13569" max="13569" width="0" hidden="1" customWidth="1"/>
    <col min="13570" max="13570" width="23.7109375" customWidth="1"/>
    <col min="13571" max="13571" width="18" customWidth="1"/>
    <col min="13572" max="13572" width="12.85546875" bestFit="1" customWidth="1"/>
    <col min="13573" max="13573" width="11.140625" customWidth="1"/>
    <col min="13574" max="13574" width="15.140625" customWidth="1"/>
    <col min="13575" max="13575" width="10.85546875" customWidth="1"/>
    <col min="13576" max="13576" width="11.140625" customWidth="1"/>
    <col min="13577" max="13577" width="10.42578125" bestFit="1" customWidth="1"/>
    <col min="13579" max="13584" width="8.7109375" customWidth="1"/>
    <col min="13587" max="13592" width="8.7109375" customWidth="1"/>
    <col min="13595" max="13600" width="8.7109375" customWidth="1"/>
    <col min="13825" max="13825" width="0" hidden="1" customWidth="1"/>
    <col min="13826" max="13826" width="23.7109375" customWidth="1"/>
    <col min="13827" max="13827" width="18" customWidth="1"/>
    <col min="13828" max="13828" width="12.85546875" bestFit="1" customWidth="1"/>
    <col min="13829" max="13829" width="11.140625" customWidth="1"/>
    <col min="13830" max="13830" width="15.140625" customWidth="1"/>
    <col min="13831" max="13831" width="10.85546875" customWidth="1"/>
    <col min="13832" max="13832" width="11.140625" customWidth="1"/>
    <col min="13833" max="13833" width="10.42578125" bestFit="1" customWidth="1"/>
    <col min="13835" max="13840" width="8.7109375" customWidth="1"/>
    <col min="13843" max="13848" width="8.7109375" customWidth="1"/>
    <col min="13851" max="13856" width="8.7109375" customWidth="1"/>
    <col min="14081" max="14081" width="0" hidden="1" customWidth="1"/>
    <col min="14082" max="14082" width="23.7109375" customWidth="1"/>
    <col min="14083" max="14083" width="18" customWidth="1"/>
    <col min="14084" max="14084" width="12.85546875" bestFit="1" customWidth="1"/>
    <col min="14085" max="14085" width="11.140625" customWidth="1"/>
    <col min="14086" max="14086" width="15.140625" customWidth="1"/>
    <col min="14087" max="14087" width="10.85546875" customWidth="1"/>
    <col min="14088" max="14088" width="11.140625" customWidth="1"/>
    <col min="14089" max="14089" width="10.42578125" bestFit="1" customWidth="1"/>
    <col min="14091" max="14096" width="8.7109375" customWidth="1"/>
    <col min="14099" max="14104" width="8.7109375" customWidth="1"/>
    <col min="14107" max="14112" width="8.7109375" customWidth="1"/>
    <col min="14337" max="14337" width="0" hidden="1" customWidth="1"/>
    <col min="14338" max="14338" width="23.7109375" customWidth="1"/>
    <col min="14339" max="14339" width="18" customWidth="1"/>
    <col min="14340" max="14340" width="12.85546875" bestFit="1" customWidth="1"/>
    <col min="14341" max="14341" width="11.140625" customWidth="1"/>
    <col min="14342" max="14342" width="15.140625" customWidth="1"/>
    <col min="14343" max="14343" width="10.85546875" customWidth="1"/>
    <col min="14344" max="14344" width="11.140625" customWidth="1"/>
    <col min="14345" max="14345" width="10.42578125" bestFit="1" customWidth="1"/>
    <col min="14347" max="14352" width="8.7109375" customWidth="1"/>
    <col min="14355" max="14360" width="8.7109375" customWidth="1"/>
    <col min="14363" max="14368" width="8.7109375" customWidth="1"/>
    <col min="14593" max="14593" width="0" hidden="1" customWidth="1"/>
    <col min="14594" max="14594" width="23.7109375" customWidth="1"/>
    <col min="14595" max="14595" width="18" customWidth="1"/>
    <col min="14596" max="14596" width="12.85546875" bestFit="1" customWidth="1"/>
    <col min="14597" max="14597" width="11.140625" customWidth="1"/>
    <col min="14598" max="14598" width="15.140625" customWidth="1"/>
    <col min="14599" max="14599" width="10.85546875" customWidth="1"/>
    <col min="14600" max="14600" width="11.140625" customWidth="1"/>
    <col min="14601" max="14601" width="10.42578125" bestFit="1" customWidth="1"/>
    <col min="14603" max="14608" width="8.7109375" customWidth="1"/>
    <col min="14611" max="14616" width="8.7109375" customWidth="1"/>
    <col min="14619" max="14624" width="8.7109375" customWidth="1"/>
    <col min="14849" max="14849" width="0" hidden="1" customWidth="1"/>
    <col min="14850" max="14850" width="23.7109375" customWidth="1"/>
    <col min="14851" max="14851" width="18" customWidth="1"/>
    <col min="14852" max="14852" width="12.85546875" bestFit="1" customWidth="1"/>
    <col min="14853" max="14853" width="11.140625" customWidth="1"/>
    <col min="14854" max="14854" width="15.140625" customWidth="1"/>
    <col min="14855" max="14855" width="10.85546875" customWidth="1"/>
    <col min="14856" max="14856" width="11.140625" customWidth="1"/>
    <col min="14857" max="14857" width="10.42578125" bestFit="1" customWidth="1"/>
    <col min="14859" max="14864" width="8.7109375" customWidth="1"/>
    <col min="14867" max="14872" width="8.7109375" customWidth="1"/>
    <col min="14875" max="14880" width="8.7109375" customWidth="1"/>
    <col min="15105" max="15105" width="0" hidden="1" customWidth="1"/>
    <col min="15106" max="15106" width="23.7109375" customWidth="1"/>
    <col min="15107" max="15107" width="18" customWidth="1"/>
    <col min="15108" max="15108" width="12.85546875" bestFit="1" customWidth="1"/>
    <col min="15109" max="15109" width="11.140625" customWidth="1"/>
    <col min="15110" max="15110" width="15.140625" customWidth="1"/>
    <col min="15111" max="15111" width="10.85546875" customWidth="1"/>
    <col min="15112" max="15112" width="11.140625" customWidth="1"/>
    <col min="15113" max="15113" width="10.42578125" bestFit="1" customWidth="1"/>
    <col min="15115" max="15120" width="8.7109375" customWidth="1"/>
    <col min="15123" max="15128" width="8.7109375" customWidth="1"/>
    <col min="15131" max="15136" width="8.7109375" customWidth="1"/>
    <col min="15361" max="15361" width="0" hidden="1" customWidth="1"/>
    <col min="15362" max="15362" width="23.7109375" customWidth="1"/>
    <col min="15363" max="15363" width="18" customWidth="1"/>
    <col min="15364" max="15364" width="12.85546875" bestFit="1" customWidth="1"/>
    <col min="15365" max="15365" width="11.140625" customWidth="1"/>
    <col min="15366" max="15366" width="15.140625" customWidth="1"/>
    <col min="15367" max="15367" width="10.85546875" customWidth="1"/>
    <col min="15368" max="15368" width="11.140625" customWidth="1"/>
    <col min="15369" max="15369" width="10.42578125" bestFit="1" customWidth="1"/>
    <col min="15371" max="15376" width="8.7109375" customWidth="1"/>
    <col min="15379" max="15384" width="8.7109375" customWidth="1"/>
    <col min="15387" max="15392" width="8.7109375" customWidth="1"/>
    <col min="15617" max="15617" width="0" hidden="1" customWidth="1"/>
    <col min="15618" max="15618" width="23.7109375" customWidth="1"/>
    <col min="15619" max="15619" width="18" customWidth="1"/>
    <col min="15620" max="15620" width="12.85546875" bestFit="1" customWidth="1"/>
    <col min="15621" max="15621" width="11.140625" customWidth="1"/>
    <col min="15622" max="15622" width="15.140625" customWidth="1"/>
    <col min="15623" max="15623" width="10.85546875" customWidth="1"/>
    <col min="15624" max="15624" width="11.140625" customWidth="1"/>
    <col min="15625" max="15625" width="10.42578125" bestFit="1" customWidth="1"/>
    <col min="15627" max="15632" width="8.7109375" customWidth="1"/>
    <col min="15635" max="15640" width="8.7109375" customWidth="1"/>
    <col min="15643" max="15648" width="8.7109375" customWidth="1"/>
    <col min="15873" max="15873" width="0" hidden="1" customWidth="1"/>
    <col min="15874" max="15874" width="23.7109375" customWidth="1"/>
    <col min="15875" max="15875" width="18" customWidth="1"/>
    <col min="15876" max="15876" width="12.85546875" bestFit="1" customWidth="1"/>
    <col min="15877" max="15877" width="11.140625" customWidth="1"/>
    <col min="15878" max="15878" width="15.140625" customWidth="1"/>
    <col min="15879" max="15879" width="10.85546875" customWidth="1"/>
    <col min="15880" max="15880" width="11.140625" customWidth="1"/>
    <col min="15881" max="15881" width="10.42578125" bestFit="1" customWidth="1"/>
    <col min="15883" max="15888" width="8.7109375" customWidth="1"/>
    <col min="15891" max="15896" width="8.7109375" customWidth="1"/>
    <col min="15899" max="15904" width="8.7109375" customWidth="1"/>
    <col min="16129" max="16129" width="0" hidden="1" customWidth="1"/>
    <col min="16130" max="16130" width="23.7109375" customWidth="1"/>
    <col min="16131" max="16131" width="18" customWidth="1"/>
    <col min="16132" max="16132" width="12.85546875" bestFit="1" customWidth="1"/>
    <col min="16133" max="16133" width="11.140625" customWidth="1"/>
    <col min="16134" max="16134" width="15.140625" customWidth="1"/>
    <col min="16135" max="16135" width="10.85546875" customWidth="1"/>
    <col min="16136" max="16136" width="11.140625" customWidth="1"/>
    <col min="16137" max="16137" width="10.42578125" bestFit="1" customWidth="1"/>
    <col min="16139" max="16144" width="8.7109375" customWidth="1"/>
    <col min="16147" max="16152" width="8.7109375" customWidth="1"/>
    <col min="16155" max="16160" width="8.7109375" customWidth="1"/>
  </cols>
  <sheetData>
    <row r="1" spans="2:22" ht="20.25" x14ac:dyDescent="0.3">
      <c r="B1" s="237"/>
      <c r="C1" s="237"/>
      <c r="D1" s="238" t="s">
        <v>466</v>
      </c>
      <c r="E1" s="237"/>
      <c r="F1" s="237"/>
      <c r="G1" s="237"/>
      <c r="I1" s="237"/>
      <c r="J1" s="237"/>
      <c r="K1" s="237"/>
      <c r="L1" s="237"/>
      <c r="M1" s="237"/>
      <c r="N1" s="237"/>
      <c r="T1" s="239" t="s">
        <v>434</v>
      </c>
      <c r="U1" s="251"/>
      <c r="V1" s="251"/>
    </row>
    <row r="2" spans="2:22" ht="15" x14ac:dyDescent="0.2">
      <c r="B2" s="237"/>
      <c r="C2" s="237"/>
      <c r="D2" s="237"/>
      <c r="E2" s="237"/>
      <c r="F2" s="237"/>
      <c r="G2" s="237"/>
      <c r="H2" s="237"/>
      <c r="I2" s="237"/>
      <c r="J2" s="237"/>
      <c r="K2" s="237"/>
      <c r="L2" s="237"/>
      <c r="M2" s="237"/>
      <c r="N2" s="237"/>
      <c r="T2" s="237"/>
      <c r="U2" s="250" t="s">
        <v>436</v>
      </c>
      <c r="V2" s="242">
        <v>0</v>
      </c>
    </row>
    <row r="3" spans="2:22" ht="15.75" x14ac:dyDescent="0.25">
      <c r="B3" s="237"/>
      <c r="C3" s="241" t="s">
        <v>431</v>
      </c>
      <c r="D3" s="242">
        <v>4</v>
      </c>
      <c r="E3" s="254">
        <f>D3/56*2000</f>
        <v>142.85714285714286</v>
      </c>
      <c r="F3" s="256">
        <f>D10/E3</f>
        <v>1.26</v>
      </c>
      <c r="G3" s="255" t="s">
        <v>432</v>
      </c>
      <c r="H3" s="240"/>
      <c r="I3" s="240"/>
      <c r="J3" s="240"/>
      <c r="K3" s="239"/>
      <c r="L3" s="237"/>
      <c r="M3" s="237"/>
      <c r="N3" s="237"/>
      <c r="T3" s="237"/>
      <c r="U3" s="250" t="s">
        <v>438</v>
      </c>
      <c r="V3" s="242">
        <v>-1E-4</v>
      </c>
    </row>
    <row r="4" spans="2:22" ht="15" x14ac:dyDescent="0.2">
      <c r="B4" s="237"/>
      <c r="C4" s="241" t="s">
        <v>433</v>
      </c>
      <c r="D4" s="242">
        <v>400</v>
      </c>
      <c r="F4" s="237"/>
      <c r="G4" s="275" t="s">
        <v>476</v>
      </c>
      <c r="H4" s="267" t="s">
        <v>473</v>
      </c>
      <c r="I4" s="237"/>
      <c r="J4" s="237"/>
      <c r="K4" s="237"/>
      <c r="L4" s="237"/>
      <c r="M4" s="237"/>
      <c r="N4" s="237"/>
    </row>
    <row r="5" spans="2:22" ht="15.75" x14ac:dyDescent="0.25">
      <c r="B5" s="237"/>
      <c r="C5" s="241" t="s">
        <v>435</v>
      </c>
      <c r="D5" s="242">
        <v>600</v>
      </c>
      <c r="E5" s="237"/>
      <c r="F5" s="237"/>
      <c r="G5" s="250" t="s">
        <v>471</v>
      </c>
      <c r="H5" s="267" t="s">
        <v>473</v>
      </c>
      <c r="I5" s="237"/>
      <c r="J5" s="287" t="str">
        <f>IF(H6="Oil, %","DDGS NE, % of corn","")</f>
        <v>DDGS NE, % of corn</v>
      </c>
      <c r="K5" s="239"/>
      <c r="L5" s="237"/>
      <c r="M5" s="237"/>
      <c r="N5" s="237"/>
    </row>
    <row r="6" spans="2:22" ht="15" x14ac:dyDescent="0.2">
      <c r="B6" s="237"/>
      <c r="C6" s="241" t="s">
        <v>437</v>
      </c>
      <c r="D6" s="242">
        <v>36.200000000000003</v>
      </c>
      <c r="E6" s="237"/>
      <c r="F6" s="237"/>
      <c r="G6" s="250" t="s">
        <v>485</v>
      </c>
      <c r="H6" s="267" t="s">
        <v>484</v>
      </c>
      <c r="I6" s="237"/>
      <c r="J6" s="286">
        <f>IF(H6="Oil, %",Nutrients!G172,"")</f>
        <v>0.90613697604790411</v>
      </c>
      <c r="K6" s="237"/>
      <c r="L6" s="237"/>
      <c r="M6" s="237"/>
      <c r="N6" s="237"/>
    </row>
    <row r="7" spans="2:22" ht="15.75" x14ac:dyDescent="0.25">
      <c r="B7" s="237"/>
      <c r="C7" s="241" t="s">
        <v>439</v>
      </c>
      <c r="D7" s="242">
        <v>1.1000000000000001</v>
      </c>
      <c r="E7" s="237"/>
      <c r="F7" s="237"/>
      <c r="G7" s="250" t="str">
        <f>IF(H6="% of corn NE","DDGS NE as % of corn","DDGS oil content, %")</f>
        <v>DDGS oil content, %</v>
      </c>
      <c r="H7" s="268">
        <v>0.08</v>
      </c>
      <c r="I7" s="240" t="str">
        <f>IF(AND(H6="Oil, %",H7&gt;0.13),"ERROR, oil content must be less than 13%",IF(AND(H6="% of corn NE",H7&lt;0.7),"ERROR, NE of DDGS must be 75 to 110% of Corn NE",""))</f>
        <v/>
      </c>
      <c r="K7" s="239"/>
      <c r="L7" s="237"/>
      <c r="M7" s="237"/>
      <c r="N7" s="237"/>
    </row>
    <row r="8" spans="2:22" ht="15.75" x14ac:dyDescent="0.25">
      <c r="B8" s="237"/>
      <c r="C8" s="241" t="s">
        <v>468</v>
      </c>
      <c r="D8" s="242">
        <v>2.9</v>
      </c>
      <c r="E8" s="237"/>
      <c r="F8" s="237"/>
      <c r="G8" s="250" t="s">
        <v>478</v>
      </c>
      <c r="H8" s="279">
        <v>0.7</v>
      </c>
      <c r="I8" s="240"/>
      <c r="J8" s="240"/>
      <c r="K8" s="239"/>
      <c r="L8" s="237"/>
      <c r="M8" s="237"/>
      <c r="N8" s="237"/>
    </row>
    <row r="9" spans="2:22" ht="15.75" x14ac:dyDescent="0.25">
      <c r="B9" s="237"/>
      <c r="C9" s="241" t="s">
        <v>467</v>
      </c>
      <c r="D9" s="242">
        <v>2</v>
      </c>
      <c r="E9" s="237"/>
      <c r="F9" s="237"/>
      <c r="G9" s="276" t="s">
        <v>479</v>
      </c>
      <c r="H9" s="279">
        <v>0.35</v>
      </c>
      <c r="I9" s="240"/>
      <c r="J9" s="240"/>
      <c r="K9" s="239"/>
      <c r="L9" s="237"/>
      <c r="M9" s="237"/>
      <c r="N9" s="237"/>
    </row>
    <row r="10" spans="2:22" ht="15" x14ac:dyDescent="0.2">
      <c r="B10" s="237"/>
      <c r="C10" s="241" t="s">
        <v>440</v>
      </c>
      <c r="D10" s="242">
        <v>180</v>
      </c>
      <c r="E10" s="243"/>
      <c r="F10" s="237"/>
      <c r="G10" s="276" t="s">
        <v>480</v>
      </c>
      <c r="H10" s="279">
        <v>9</v>
      </c>
      <c r="I10" s="240"/>
      <c r="K10" s="237"/>
      <c r="L10" s="237"/>
      <c r="M10" s="237"/>
      <c r="N10" s="237"/>
    </row>
    <row r="11" spans="2:22" ht="15" x14ac:dyDescent="0.2">
      <c r="B11" s="237"/>
      <c r="C11" s="274"/>
      <c r="D11" s="274"/>
      <c r="E11" s="243"/>
      <c r="F11" s="237"/>
      <c r="I11" s="237"/>
      <c r="J11" s="237"/>
      <c r="K11" s="237"/>
      <c r="L11" s="237"/>
      <c r="M11" s="237"/>
      <c r="N11" s="237"/>
    </row>
    <row r="12" spans="2:22" ht="15.75" x14ac:dyDescent="0.25">
      <c r="B12" s="240"/>
      <c r="C12" s="240"/>
      <c r="D12" s="248"/>
      <c r="E12" s="240"/>
      <c r="G12" s="237"/>
      <c r="H12" s="237"/>
      <c r="I12" s="237"/>
      <c r="J12" s="237"/>
      <c r="K12" s="237"/>
      <c r="L12" s="237"/>
      <c r="M12" s="237"/>
      <c r="N12" s="237"/>
    </row>
    <row r="13" spans="2:22" ht="15.75" x14ac:dyDescent="0.25">
      <c r="B13" s="269" t="s">
        <v>464</v>
      </c>
      <c r="C13" s="270">
        <f>'GF diets'!B4</f>
        <v>50</v>
      </c>
      <c r="D13" s="270">
        <f>'GF diets'!C4</f>
        <v>75</v>
      </c>
      <c r="E13" s="270">
        <f>'GF diets'!D4</f>
        <v>125</v>
      </c>
      <c r="F13" s="270">
        <f>'GF diets'!E4</f>
        <v>170</v>
      </c>
      <c r="G13" s="270">
        <f>'GF diets'!F4</f>
        <v>210</v>
      </c>
      <c r="H13" s="270">
        <f>'GF diets'!G4</f>
        <v>246</v>
      </c>
      <c r="I13" s="264"/>
      <c r="J13" s="264"/>
      <c r="K13" s="264"/>
      <c r="L13" s="264"/>
      <c r="M13" s="264"/>
      <c r="N13" s="264"/>
    </row>
    <row r="14" spans="2:22" ht="15.75" x14ac:dyDescent="0.25">
      <c r="B14" s="269" t="s">
        <v>465</v>
      </c>
      <c r="C14" s="270">
        <f>'GF diets'!B5</f>
        <v>75</v>
      </c>
      <c r="D14" s="270">
        <f>'GF diets'!C5</f>
        <v>125</v>
      </c>
      <c r="E14" s="270">
        <f>'GF diets'!D5</f>
        <v>170</v>
      </c>
      <c r="F14" s="270">
        <f>'GF diets'!E5</f>
        <v>210</v>
      </c>
      <c r="G14" s="270">
        <f>'GF diets'!F5</f>
        <v>246</v>
      </c>
      <c r="H14" s="270">
        <f>'GF diets'!G5</f>
        <v>280</v>
      </c>
      <c r="I14" s="264"/>
      <c r="J14" s="264"/>
      <c r="K14" s="264"/>
      <c r="L14" s="264"/>
      <c r="M14" s="264"/>
      <c r="N14" s="264"/>
    </row>
    <row r="15" spans="2:22" ht="15.75" x14ac:dyDescent="0.25">
      <c r="B15" s="240"/>
      <c r="C15" s="240"/>
      <c r="D15" s="248"/>
      <c r="E15" s="240"/>
      <c r="G15" s="237"/>
      <c r="H15" s="237"/>
      <c r="I15" s="237"/>
      <c r="J15" s="237"/>
      <c r="K15" s="237"/>
      <c r="L15" s="237"/>
      <c r="M15" s="237"/>
      <c r="N15" s="237"/>
    </row>
    <row r="16" spans="2:22" ht="15.75" x14ac:dyDescent="0.25">
      <c r="B16" s="260" t="s">
        <v>486</v>
      </c>
      <c r="C16" s="244" t="s">
        <v>186</v>
      </c>
      <c r="D16" s="244" t="s">
        <v>187</v>
      </c>
      <c r="E16" s="244" t="s">
        <v>188</v>
      </c>
      <c r="F16" s="244" t="s">
        <v>189</v>
      </c>
      <c r="G16" s="244" t="s">
        <v>190</v>
      </c>
      <c r="H16" s="244" t="s">
        <v>191</v>
      </c>
      <c r="I16" s="244" t="s">
        <v>452</v>
      </c>
      <c r="J16" s="237"/>
      <c r="K16" s="237"/>
      <c r="L16" s="237"/>
      <c r="M16" s="237"/>
      <c r="N16" s="237"/>
    </row>
    <row r="17" spans="2:26" ht="15.75" hidden="1" x14ac:dyDescent="0.25">
      <c r="B17" s="257" t="s">
        <v>460</v>
      </c>
      <c r="C17" s="249">
        <f t="shared" ref="C17:H17" si="0">IF((C45-C44)&gt;$V$2,0.4,IF((C44-C43)&gt;$V$2,0.35,IF((C43-C42)&gt;$V$2,0.3,IF((C42-C41)&gt;$V$2,0.25,(IF((C41-C40)&gt;$V$2,0.2,IF(C40-C39&gt;$V$2,0.15,IF(C39&gt;$V$2,0.1,IF(C38&gt;$V$2,0.05,"No DDGS")))))))))</f>
        <v>0.4</v>
      </c>
      <c r="D17" s="249">
        <f t="shared" si="0"/>
        <v>0.4</v>
      </c>
      <c r="E17" s="249">
        <f t="shared" si="0"/>
        <v>0.4</v>
      </c>
      <c r="F17" s="249">
        <f t="shared" si="0"/>
        <v>0.4</v>
      </c>
      <c r="G17" s="249">
        <f t="shared" si="0"/>
        <v>0.4</v>
      </c>
      <c r="H17" s="249">
        <f t="shared" si="0"/>
        <v>0.35</v>
      </c>
      <c r="I17" s="264"/>
      <c r="J17" s="239"/>
      <c r="L17" s="237"/>
      <c r="M17" s="237"/>
      <c r="N17" s="237"/>
    </row>
    <row r="18" spans="2:26" ht="15.75" hidden="1" x14ac:dyDescent="0.25">
      <c r="B18" s="259" t="s">
        <v>461</v>
      </c>
      <c r="C18" s="245">
        <f>IF(C17="No DDGS",0,VLOOKUP(C17,$A$38:$H$45,3,FALSE))</f>
        <v>0.28491336322441896</v>
      </c>
      <c r="D18" s="245">
        <f>IF(D17="No DDGS",0,VLOOKUP(D17,$A$38:$H$45,4,FALSE))</f>
        <v>0.43738763119337598</v>
      </c>
      <c r="E18" s="245">
        <f>IF(E17="No DDGS",0,VLOOKUP(E17,$A$38:$H$45,5,FALSE))</f>
        <v>0.27067683805702814</v>
      </c>
      <c r="F18" s="245">
        <f>IF(F17="No DDGS",0,VLOOKUP(F17,$A$38:$H$45,6,FALSE))</f>
        <v>0.20716362744951411</v>
      </c>
      <c r="G18" s="245">
        <f>IF(G17="No DDGS",0,VLOOKUP(G17,$A$38:$H$45,7,FALSE))</f>
        <v>0.18680774602239936</v>
      </c>
      <c r="H18" s="245">
        <f>IF(H17="No DDGS",0,VLOOKUP(H17,$A$38:$H$45,8,FALSE))</f>
        <v>0.22944151351862274</v>
      </c>
      <c r="I18" s="245">
        <f>SUM(C18:H18)</f>
        <v>1.6163907194653593</v>
      </c>
      <c r="J18" s="239"/>
      <c r="K18" s="237"/>
      <c r="L18" s="237"/>
      <c r="M18" s="237"/>
      <c r="N18" s="237"/>
    </row>
    <row r="19" spans="2:26" ht="15.75" hidden="1" x14ac:dyDescent="0.25">
      <c r="B19" s="257" t="s">
        <v>462</v>
      </c>
      <c r="C19" s="249">
        <f t="shared" ref="C19:H19" si="1">IF((C35-C34)&lt;$V$3,0.4,IF((C34-C33)&lt;$V$3,0.35,IF((C33-C32)&lt;$V$3,0.3,IF((C32-C31)&lt;$V$3,0.25,(IF((C31-C30)&lt;$V$3,0.2,IF(C30-C29&lt;$V$3,0.15,IF(C29&lt;$V$3,0.1,IF(C28&lt;$V$3,0.05,"No DDGS")))))))))</f>
        <v>0.4</v>
      </c>
      <c r="D19" s="249">
        <f t="shared" si="1"/>
        <v>0.4</v>
      </c>
      <c r="E19" s="249">
        <f t="shared" si="1"/>
        <v>0.4</v>
      </c>
      <c r="F19" s="249">
        <f t="shared" si="1"/>
        <v>0.4</v>
      </c>
      <c r="G19" s="249">
        <f t="shared" si="1"/>
        <v>0.4</v>
      </c>
      <c r="H19" s="249">
        <f t="shared" si="1"/>
        <v>0.4</v>
      </c>
      <c r="I19" s="240"/>
      <c r="J19" s="239"/>
      <c r="K19" s="237"/>
      <c r="L19" s="237"/>
      <c r="M19" s="237"/>
      <c r="N19" s="237"/>
    </row>
    <row r="20" spans="2:26" ht="15.75" hidden="1" x14ac:dyDescent="0.25">
      <c r="B20" s="259" t="s">
        <v>461</v>
      </c>
      <c r="C20" s="245">
        <f>IF(C19="No DDGS",0,VLOOKUP(C19,$A$38:$H$45,3,FALSE))</f>
        <v>0.28491336322441896</v>
      </c>
      <c r="D20" s="245">
        <f>IF(D19="No DDGS",0,VLOOKUP(D19,$A$38:$H$45,4,FALSE))</f>
        <v>0.43738763119337598</v>
      </c>
      <c r="E20" s="245">
        <f>IF(E19="No DDGS",0,VLOOKUP(E19,$A$38:$H$45,5,FALSE))</f>
        <v>0.27067683805702814</v>
      </c>
      <c r="F20" s="245">
        <f>IF(F19="No DDGS",0,VLOOKUP(F19,$A$38:$H$45,6,FALSE))</f>
        <v>0.20716362744951411</v>
      </c>
      <c r="G20" s="245">
        <f>IF(G19="No DDGS",0,VLOOKUP(G19,$A$38:$H$45,7,FALSE))</f>
        <v>0.18680774602239936</v>
      </c>
      <c r="H20" s="245">
        <f>IF(H19="No DDGS",0,VLOOKUP(H19,$A$38:$H$45,8,FALSE))</f>
        <v>0.22795579196254678</v>
      </c>
      <c r="I20" s="245">
        <f>SUM(C20:H20)</f>
        <v>1.6149049979092833</v>
      </c>
      <c r="J20" s="239"/>
      <c r="K20" s="237"/>
      <c r="L20" s="237"/>
      <c r="M20" s="237"/>
      <c r="N20" s="237"/>
    </row>
    <row r="21" spans="2:26" ht="20.25" customHeight="1" x14ac:dyDescent="0.25">
      <c r="B21" s="272" t="s">
        <v>487</v>
      </c>
      <c r="C21" s="271">
        <f>IF(C22=0,0,MATCH(C22,C58:C65,)*5)</f>
        <v>30</v>
      </c>
      <c r="D21" s="271">
        <f t="shared" ref="D21:H21" si="2">IF(D22=0,0,MATCH(D22,D58:D65,)*5)</f>
        <v>25</v>
      </c>
      <c r="E21" s="271">
        <f t="shared" si="2"/>
        <v>20</v>
      </c>
      <c r="F21" s="271">
        <f t="shared" si="2"/>
        <v>15</v>
      </c>
      <c r="G21" s="271">
        <f t="shared" si="2"/>
        <v>15</v>
      </c>
      <c r="H21" s="271">
        <f t="shared" si="2"/>
        <v>20</v>
      </c>
      <c r="I21" s="245"/>
      <c r="J21" s="239"/>
      <c r="K21" s="237"/>
      <c r="L21" s="237"/>
      <c r="M21" s="237"/>
      <c r="N21" s="237"/>
    </row>
    <row r="22" spans="2:26" ht="15.75" x14ac:dyDescent="0.25">
      <c r="B22" s="272" t="s">
        <v>474</v>
      </c>
      <c r="C22" s="245">
        <f>IF(MAX(C58:C65)&lt;0,0,MAX(C58:C65))</f>
        <v>0.20209811512389669</v>
      </c>
      <c r="D22" s="245">
        <f t="shared" ref="D22:H22" si="3">IF(MAX(D58:D65)&lt;0,0,MAX(D58:D65))</f>
        <v>0.30922940850645125</v>
      </c>
      <c r="E22" s="245">
        <f t="shared" si="3"/>
        <v>0.14894960810989702</v>
      </c>
      <c r="F22" s="245">
        <f t="shared" si="3"/>
        <v>0.10998778213204581</v>
      </c>
      <c r="G22" s="245">
        <f t="shared" si="3"/>
        <v>0.1067458019587324</v>
      </c>
      <c r="H22" s="245">
        <f t="shared" si="3"/>
        <v>0.13709380868038751</v>
      </c>
      <c r="I22" s="245">
        <f>SUM(C22:H22)</f>
        <v>1.0141045245114106</v>
      </c>
      <c r="J22" s="239"/>
      <c r="K22" s="237"/>
      <c r="L22" s="237"/>
      <c r="M22" s="237"/>
      <c r="N22" s="237"/>
    </row>
    <row r="23" spans="2:26" ht="15.75" x14ac:dyDescent="0.25">
      <c r="B23" s="257"/>
      <c r="C23" s="249"/>
      <c r="D23" s="249"/>
      <c r="E23" s="249"/>
      <c r="F23" s="249"/>
      <c r="G23" s="249"/>
      <c r="H23" s="249"/>
      <c r="I23" s="240"/>
      <c r="J23" s="239"/>
      <c r="K23" s="237"/>
      <c r="L23" s="237"/>
      <c r="M23" s="237"/>
      <c r="N23" s="237"/>
    </row>
    <row r="24" spans="2:26" ht="18.75" customHeight="1" x14ac:dyDescent="0.25">
      <c r="B24" s="258" t="s">
        <v>463</v>
      </c>
      <c r="C24" s="263">
        <v>0.2</v>
      </c>
      <c r="D24" s="263">
        <v>0.2</v>
      </c>
      <c r="E24" s="263">
        <v>0.2</v>
      </c>
      <c r="F24" s="263">
        <v>0.2</v>
      </c>
      <c r="G24" s="263">
        <v>0.1</v>
      </c>
      <c r="H24" s="263">
        <v>0.1</v>
      </c>
      <c r="I24" s="237"/>
      <c r="J24" s="237"/>
      <c r="K24" s="237"/>
      <c r="L24" s="237"/>
      <c r="M24" s="237"/>
      <c r="N24" s="237"/>
    </row>
    <row r="25" spans="2:26" ht="15.75" x14ac:dyDescent="0.25">
      <c r="B25" s="259" t="s">
        <v>461</v>
      </c>
      <c r="C25" s="245">
        <f>IF(C24&lt;0.05,0,VLOOKUP(C24,$A$58:$H$65,3,FALSE))</f>
        <v>0.1520320085321</v>
      </c>
      <c r="D25" s="245">
        <f>IF(D24&lt;0.05,0,VLOOKUP(D24,$A$58:$H$65,4,FALSE))</f>
        <v>0.26850771648809124</v>
      </c>
      <c r="E25" s="245">
        <f>IF(E24&lt;0.05,0,VLOOKUP(E24,$A$58:$H$65,5,FALSE))</f>
        <v>0.14894960810989702</v>
      </c>
      <c r="F25" s="245">
        <f>IF(F24&lt;0.05,0,VLOOKUP(F24,$A$58:$H$65,6,FALSE))</f>
        <v>0.10806242469971394</v>
      </c>
      <c r="G25" s="245">
        <f>IF(G24&lt;0.05,0,VLOOKUP(G24,$A$58:$H$65,7,FALSE))</f>
        <v>8.4169159293891127E-2</v>
      </c>
      <c r="H25" s="245">
        <f>IF(H24&lt;0.05,0,VLOOKUP(H24,$A$58:$H$65,8,FALSE))</f>
        <v>0.12241289933454916</v>
      </c>
      <c r="I25" s="245">
        <f>SUM(C25:H25)</f>
        <v>0.88413381645824241</v>
      </c>
      <c r="J25" s="239"/>
      <c r="K25" s="237"/>
      <c r="L25" s="237"/>
      <c r="M25" s="237"/>
      <c r="N25" s="237"/>
    </row>
    <row r="26" spans="2:26" ht="14.25" x14ac:dyDescent="0.2">
      <c r="B26" s="264"/>
      <c r="C26" s="264"/>
      <c r="D26" s="264"/>
      <c r="E26" s="264"/>
      <c r="F26" s="264"/>
      <c r="G26" s="264"/>
      <c r="H26" s="265"/>
      <c r="I26" s="266"/>
      <c r="J26" s="264"/>
      <c r="K26" s="264"/>
      <c r="L26" s="264"/>
      <c r="M26" s="264"/>
      <c r="N26" s="264"/>
    </row>
    <row r="27" spans="2:26" ht="31.5" x14ac:dyDescent="0.25">
      <c r="B27" s="246" t="s">
        <v>441</v>
      </c>
      <c r="C27" s="244" t="s">
        <v>186</v>
      </c>
      <c r="D27" s="244" t="s">
        <v>187</v>
      </c>
      <c r="E27" s="244" t="s">
        <v>188</v>
      </c>
      <c r="F27" s="244" t="s">
        <v>189</v>
      </c>
      <c r="G27" s="244" t="s">
        <v>190</v>
      </c>
      <c r="H27" s="244" t="s">
        <v>191</v>
      </c>
      <c r="I27" s="261" t="s">
        <v>442</v>
      </c>
      <c r="J27" s="239" t="s">
        <v>443</v>
      </c>
      <c r="K27" s="237"/>
      <c r="L27" s="237"/>
      <c r="M27" s="237"/>
      <c r="N27" s="237"/>
    </row>
    <row r="28" spans="2:26" ht="15.75" x14ac:dyDescent="0.25">
      <c r="B28" s="247" t="s">
        <v>469</v>
      </c>
      <c r="C28" s="245">
        <f>IF(AND($H$4="No",$H$5="Yes"),'GF diets2'!I$220-'GF diets2'!B$220,IF(AND($H$4="No",$H$5="No"),'GF diets'!I$220-'GF diets'!B$220,IF(AND($H$4="Yes",$H$5="No"),'GF dietsf'!I$220-'GF dietsf'!B$220,'GF diets2f'!I$220-'GF diets2f'!B$220)))</f>
        <v>-2.3174472601102138</v>
      </c>
      <c r="D28" s="245">
        <f>IF(AND($H$4="No",$H$5="Yes"),'GF diets2'!J$220-'GF diets2'!C$220,IF(AND($H$4="No",$H$5="No"),'GF diets'!J$220-'GF diets'!C$220,IF(AND($H$4="Yes",$H$5="No"),'GF dietsf'!J$220-'GF dietsf'!C$220,'GF diets2f'!J$220-'GF diets2f'!C$220)))</f>
        <v>-2.2012727650879356</v>
      </c>
      <c r="E28" s="245">
        <f>IF(AND($H$4="No",$H$5="Yes"),'GF diets2'!K$220-'GF diets2'!D$220,IF(AND($H$4="No",$H$5="No"),'GF diets'!K$220-'GF diets'!D$220,IF(AND($H$4="Yes",$H$5="No"),'GF dietsf'!K$220-'GF dietsf'!D$220,'GF diets2f'!K$220-'GF diets2f'!D$220)))</f>
        <v>-1.5209968431042284</v>
      </c>
      <c r="F28" s="245">
        <f>IF(AND($H$4="No",$H$5="Yes"),'GF diets2'!L$220-'GF diets2'!E$220,IF(AND($H$4="No",$H$5="No"),'GF diets'!L$220-'GF diets'!E$220,IF(AND($H$4="Yes",$H$5="No"),'GF dietsf'!L$220-'GF dietsf'!E$220,'GF diets2f'!L$220-'GF diets2f'!E$220)))</f>
        <v>-1.3750897282371</v>
      </c>
      <c r="G28" s="245">
        <f>IF(AND($H$4="No",$H$5="Yes"),'GF diets2'!M$220-'GF diets2'!F$220,IF(AND($H$4="No",$H$5="No"),'GF diets'!M$220-'GF diets'!F$220,IF(AND($H$4="Yes",$H$5="No"),'GF dietsf'!M$220-'GF dietsf'!F$220,'GF diets2f'!M$220-'GF diets2f'!F$220)))</f>
        <v>-1.4178030811778228</v>
      </c>
      <c r="H28" s="245">
        <f>IF(AND($H$4="No",$H$5="Yes"),'GF diets2'!N$220-'GF diets2'!G$220,IF(AND($H$4="No",$H$5="No"),'GF diets'!N$220-'GF diets'!G$220,IF(AND($H$4="Yes",$H$5="No"),'GF dietsf'!N$220-'GF dietsf'!G$220,'GF diets2f'!N$220-'GF diets2f'!G$220)))</f>
        <v>-1.561815606000863</v>
      </c>
      <c r="I28" s="245">
        <f>AVERAGE(C28:H28)</f>
        <v>-1.7324042139530273</v>
      </c>
      <c r="J28" s="262"/>
      <c r="K28" s="237"/>
      <c r="L28" s="237"/>
      <c r="M28" s="237"/>
      <c r="N28" s="237"/>
      <c r="Q28" s="245"/>
      <c r="R28" s="245"/>
      <c r="Y28" s="245"/>
      <c r="Z28" s="245"/>
    </row>
    <row r="29" spans="2:26" ht="15.75" x14ac:dyDescent="0.25">
      <c r="B29" s="247" t="s">
        <v>444</v>
      </c>
      <c r="C29" s="245">
        <f>IF(AND($H$4="No",$H$5="Yes"),'GF diets2'!P$220-'GF diets2'!B$220,IF(AND($H$4="No",$H$5="No"),'GF diets'!P$220-'GF diets'!B$220,IF(AND($H$4="Yes",$H$5="No"),'GF dietsf'!P$220-'GF dietsf'!B$220,'GF diets2f'!P$220-'GF diets2f'!B$220)))</f>
        <v>-4.7630503638053483</v>
      </c>
      <c r="D29" s="245">
        <f>IF(AND($H$4="No",$H$5="Yes"),'GF diets2'!Q$220-'GF diets2'!C$220,IF(AND($H$4="No",$H$5="No"),'GF diets'!Q$220-'GF diets'!C$220,IF(AND($H$4="Yes",$H$5="No"),'GF dietsf'!Q$220-'GF dietsf'!C$220,'GF diets2f'!Q$220-'GF diets2f'!C$220)))</f>
        <v>-4.4936090240634314</v>
      </c>
      <c r="E29" s="245">
        <f>IF(AND($H$4="No",$H$5="Yes"),'GF diets2'!R$220-'GF diets2'!D$220,IF(AND($H$4="No",$H$5="No"),'GF diets'!R$220-'GF diets'!D$220,IF(AND($H$4="Yes",$H$5="No"),'GF dietsf'!R$220-'GF dietsf'!D$220,'GF diets2f'!R$220-'GF diets2f'!D$220)))</f>
        <v>-3.0309946109779276</v>
      </c>
      <c r="F29" s="245">
        <f>IF(AND($H$4="No",$H$5="Yes"),'GF diets2'!S$220-'GF diets2'!E$220,IF(AND($H$4="No",$H$5="No"),'GF diets'!S$220-'GF diets'!E$220,IF(AND($H$4="Yes",$H$5="No"),'GF dietsf'!S$220-'GF dietsf'!E$220,'GF diets2f'!S$220-'GF diets2f'!E$220)))</f>
        <v>-2.6525652856825275</v>
      </c>
      <c r="G29" s="245">
        <f>IF(AND($H$4="No",$H$5="Yes"),'GF diets2'!T$220-'GF diets2'!F$220,IF(AND($H$4="No",$H$5="No"),'GF diets'!T$220-'GF diets'!F$220,IF(AND($H$4="Yes",$H$5="No"),'GF dietsf'!T$220-'GF dietsf'!F$220,'GF diets2f'!T$220-'GF diets2f'!F$220)))</f>
        <v>-2.5278628880446092</v>
      </c>
      <c r="H29" s="245">
        <f>IF(AND($H$4="No",$H$5="Yes"),'GF diets2'!U$220-'GF diets2'!G$220,IF(AND($H$4="No",$H$5="No"),'GF diets'!U$220-'GF diets'!G$220,IF(AND($H$4="Yes",$H$5="No"),'GF dietsf'!U$220-'GF dietsf'!G$220,'GF diets2f'!U$220-'GF diets2f'!G$220)))</f>
        <v>-3.0084971402380916</v>
      </c>
      <c r="I29" s="245">
        <f t="shared" ref="I29:I35" si="4">AVERAGE(C29:H29)</f>
        <v>-3.4127632188019894</v>
      </c>
      <c r="J29" s="245">
        <f t="shared" ref="J29:J35" si="5">I29-I28</f>
        <v>-1.6803590048489621</v>
      </c>
      <c r="K29" s="237"/>
      <c r="L29" s="237"/>
      <c r="M29" s="237"/>
      <c r="N29" s="237"/>
      <c r="Q29" s="245"/>
      <c r="R29" s="245"/>
      <c r="Y29" s="245"/>
      <c r="Z29" s="245"/>
    </row>
    <row r="30" spans="2:26" ht="15.75" x14ac:dyDescent="0.25">
      <c r="B30" s="247" t="s">
        <v>445</v>
      </c>
      <c r="C30" s="245">
        <f>IF(AND($H$4="No",$H$5="Yes"),'GF diets2'!W$220-'GF diets2'!B$220,IF(AND($H$4="No",$H$5="No"),'GF diets'!W$220-'GF diets'!B$220,IF(AND($H$4="Yes",$H$5="No"),'GF dietsf'!W$220-'GF dietsf'!B$220,'GF diets2f'!W$220-'GF diets2f'!B$220)))</f>
        <v>-7.2365147979376161</v>
      </c>
      <c r="D30" s="245">
        <f>IF(AND($H$4="No",$H$5="Yes"),'GF diets2'!X$220-'GF diets2'!C$220,IF(AND($H$4="No",$H$5="No"),'GF diets'!X$220-'GF diets'!C$220,IF(AND($H$4="Yes",$H$5="No"),'GF dietsf'!X$220-'GF dietsf'!C$220,'GF diets2f'!X$220-'GF diets2f'!C$220)))</f>
        <v>-6.4141245790825394</v>
      </c>
      <c r="E30" s="245">
        <f>IF(AND($H$4="No",$H$5="Yes"),'GF diets2'!Y$220-'GF diets2'!D$220,IF(AND($H$4="No",$H$5="No"),'GF diets'!Y$220-'GF diets'!D$220,IF(AND($H$4="Yes",$H$5="No"),'GF dietsf'!Y$220-'GF dietsf'!D$220,'GF diets2f'!Y$220-'GF diets2f'!D$220)))</f>
        <v>-4.3709891935916971</v>
      </c>
      <c r="F30" s="245">
        <f>IF(AND($H$4="No",$H$5="Yes"),'GF diets2'!Z$220-'GF diets2'!E$220,IF(AND($H$4="No",$H$5="No"),'GF diets'!Z$220-'GF diets'!E$220,IF(AND($H$4="Yes",$H$5="No"),'GF dietsf'!Z$220-'GF dietsf'!E$220,'GF diets2f'!Z$220-'GF diets2f'!E$220)))</f>
        <v>-3.8182415335193411</v>
      </c>
      <c r="G30" s="245">
        <f>IF(AND($H$4="No",$H$5="Yes"),'GF diets2'!AA$220-'GF diets2'!F$220,IF(AND($H$4="No",$H$5="No"),'GF diets'!AA$220-'GF diets'!F$220,IF(AND($H$4="Yes",$H$5="No"),'GF dietsf'!AA$220-'GF dietsf'!F$220,'GF diets2f'!AA$220-'GF diets2f'!F$220)))</f>
        <v>-3.688473884212101</v>
      </c>
      <c r="H30" s="245">
        <f>IF(AND($H$4="No",$H$5="Yes"),'GF diets2'!AB$220-'GF diets2'!G$220,IF(AND($H$4="No",$H$5="No"),'GF diets'!AB$220-'GF diets'!G$220,IF(AND($H$4="Yes",$H$5="No"),'GF dietsf'!AB$220-'GF dietsf'!G$220,'GF diets2f'!AB$220-'GF diets2f'!G$220)))</f>
        <v>-3.8434449998954392</v>
      </c>
      <c r="I30" s="245">
        <f t="shared" si="4"/>
        <v>-4.895298164706456</v>
      </c>
      <c r="J30" s="245">
        <f t="shared" si="5"/>
        <v>-1.4825349459044666</v>
      </c>
      <c r="K30" s="237"/>
      <c r="L30" s="237"/>
      <c r="M30" s="237"/>
      <c r="N30" s="237"/>
    </row>
    <row r="31" spans="2:26" ht="15.75" x14ac:dyDescent="0.25">
      <c r="B31" s="247" t="s">
        <v>446</v>
      </c>
      <c r="C31" s="245">
        <f>IF(AND($H$4="No",$H$5="Yes"),'GF diets2'!AD$220-'GF diets2'!B$220,IF(AND($H$4="No",$H$5="No"),'GF diets'!AD$220-'GF diets'!B$220,IF(AND($H$4="Yes",$H$5="No"),'GF dietsf'!AD$220-'GF dietsf'!B$220,'GF diets2f'!AD$220-'GF diets2f'!B$220)))</f>
        <v>-9.3912737264306543</v>
      </c>
      <c r="D31" s="245">
        <f>IF(AND($H$4="No",$H$5="Yes"),'GF diets2'!AE$220-'GF diets2'!C$220,IF(AND($H$4="No",$H$5="No"),'GF diets'!AE$220-'GF diets'!C$220,IF(AND($H$4="Yes",$H$5="No"),'GF dietsf'!AE$220-'GF dietsf'!C$220,'GF diets2f'!AE$220-'GF diets2f'!C$220)))</f>
        <v>-7.6300359163893177</v>
      </c>
      <c r="E31" s="245">
        <f>IF(AND($H$4="No",$H$5="Yes"),'GF diets2'!AF$220-'GF diets2'!D$220,IF(AND($H$4="No",$H$5="No"),'GF diets'!AF$220-'GF diets'!D$220,IF(AND($H$4="Yes",$H$5="No"),'GF dietsf'!AF$220-'GF dietsf'!D$220,'GF diets2f'!AF$220-'GF diets2f'!D$220)))</f>
        <v>-5.4641165408750396</v>
      </c>
      <c r="F31" s="245">
        <f>IF(AND($H$4="No",$H$5="Yes"),'GF diets2'!AG$220-'GF diets2'!E$220,IF(AND($H$4="No",$H$5="No"),'GF diets'!AG$220-'GF diets'!E$220,IF(AND($H$4="Yes",$H$5="No"),'GF dietsf'!AG$220-'GF dietsf'!E$220,'GF diets2f'!AG$220-'GF diets2f'!E$220)))</f>
        <v>-4.7060729349094004</v>
      </c>
      <c r="G31" s="245">
        <f>IF(AND($H$4="No",$H$5="Yes"),'GF diets2'!AH$220-'GF diets2'!F$220,IF(AND($H$4="No",$H$5="No"),'GF diets'!AH$220-'GF diets'!F$220,IF(AND($H$4="Yes",$H$5="No"),'GF dietsf'!AH$220-'GF dietsf'!F$220,'GF diets2f'!AH$220-'GF diets2f'!F$220)))</f>
        <v>-4.557561562309246</v>
      </c>
      <c r="H31" s="245">
        <f>IF(AND($H$4="No",$H$5="Yes"),'GF diets2'!AI$220-'GF diets2'!G$220,IF(AND($H$4="No",$H$5="No"),'GF diets'!AI$220-'GF diets'!G$220,IF(AND($H$4="Yes",$H$5="No"),'GF dietsf'!AI$220-'GF dietsf'!G$220,'GF diets2f'!AI$220-'GF diets2f'!G$220)))</f>
        <v>-4.8982665371231633</v>
      </c>
      <c r="I31" s="245">
        <f t="shared" si="4"/>
        <v>-6.1078878696728038</v>
      </c>
      <c r="J31" s="245">
        <f t="shared" si="5"/>
        <v>-1.2125897049663479</v>
      </c>
      <c r="K31" s="237"/>
      <c r="L31" s="237"/>
      <c r="M31" s="237"/>
      <c r="N31" s="237"/>
    </row>
    <row r="32" spans="2:26" ht="15.75" x14ac:dyDescent="0.25">
      <c r="B32" s="247" t="s">
        <v>447</v>
      </c>
      <c r="C32" s="245">
        <f>IF(AND($H$4="No",$H$5="Yes"),'GF diets2'!AK$220-'GF diets2'!B$220,IF(AND($H$4="No",$H$5="No"),'GF diets'!AK$220-'GF diets'!B$220,IF(AND($H$4="Yes",$H$5="No"),'GF dietsf'!AK$220-'GF dietsf'!B$220,'GF diets2f'!AK$220-'GF diets2f'!B$220)))</f>
        <v>-11.776842998548545</v>
      </c>
      <c r="D32" s="245">
        <f>IF(AND($H$4="No",$H$5="Yes"),'GF diets2'!AL$220-'GF diets2'!C$220,IF(AND($H$4="No",$H$5="No"),'GF diets'!AL$220-'GF diets'!C$220,IF(AND($H$4="Yes",$H$5="No"),'GF dietsf'!AL$220-'GF dietsf'!C$220,'GF diets2f'!AL$220-'GF diets2f'!C$220)))</f>
        <v>-9.0838196724465377</v>
      </c>
      <c r="E32" s="245">
        <f>IF(AND($H$4="No",$H$5="Yes"),'GF diets2'!AM$220-'GF diets2'!D$220,IF(AND($H$4="No",$H$5="No"),'GF diets'!AM$220-'GF diets'!D$220,IF(AND($H$4="Yes",$H$5="No"),'GF dietsf'!AM$220-'GF dietsf'!D$220,'GF diets2f'!AM$220-'GF diets2f'!D$220)))</f>
        <v>-6.3054951391235647</v>
      </c>
      <c r="F32" s="245">
        <f>IF(AND($H$4="No",$H$5="Yes"),'GF diets2'!AN$220-'GF diets2'!E$220,IF(AND($H$4="No",$H$5="No"),'GF diets'!AN$220-'GF diets'!E$220,IF(AND($H$4="Yes",$H$5="No"),'GF dietsf'!AN$220-'GF dietsf'!E$220,'GF diets2f'!AN$220-'GF diets2f'!E$220)))</f>
        <v>-5.2740056978547045</v>
      </c>
      <c r="G32" s="245">
        <f>IF(AND($H$4="No",$H$5="Yes"),'GF diets2'!AO$220-'GF diets2'!F$220,IF(AND($H$4="No",$H$5="No"),'GF diets'!AO$220-'GF diets'!F$220,IF(AND($H$4="Yes",$H$5="No"),'GF dietsf'!AO$220-'GF dietsf'!F$220,'GF diets2f'!AO$220-'GF diets2f'!F$220)))</f>
        <v>-4.9533540907303006</v>
      </c>
      <c r="H32" s="245">
        <f>IF(AND($H$4="No",$H$5="Yes"),'GF diets2'!AP$220-'GF diets2'!G$220,IF(AND($H$4="No",$H$5="No"),'GF diets'!AP$220-'GF diets'!G$220,IF(AND($H$4="Yes",$H$5="No"),'GF dietsf'!AP$220-'GF dietsf'!G$220,'GF diets2f'!AP$220-'GF diets2f'!G$220)))</f>
        <v>-5.2654334375316125</v>
      </c>
      <c r="I32" s="245">
        <f t="shared" si="4"/>
        <v>-7.1098251727058779</v>
      </c>
      <c r="J32" s="245">
        <f t="shared" si="5"/>
        <v>-1.001937303033074</v>
      </c>
      <c r="K32" s="237"/>
      <c r="L32" s="237"/>
      <c r="M32" s="237"/>
      <c r="N32" s="237"/>
    </row>
    <row r="33" spans="1:14" ht="15.75" x14ac:dyDescent="0.25">
      <c r="B33" s="247" t="s">
        <v>448</v>
      </c>
      <c r="C33" s="245">
        <f>IF(AND($H$4="No",$H$5="Yes"),'GF diets2'!AR$220-'GF diets2'!B$220,IF(AND($H$4="No",$H$5="No"),'GF diets'!AR$220-'GF diets'!B$220,IF(AND($H$4="Yes",$H$5="No"),'GF dietsf'!AR$220-'GF dietsf'!B$220,'GF diets2f'!AR$220-'GF diets2f'!B$220)))</f>
        <v>-13.103855185355883</v>
      </c>
      <c r="D33" s="245">
        <f>IF(AND($H$4="No",$H$5="Yes"),'GF diets2'!AS$220-'GF diets2'!C$220,IF(AND($H$4="No",$H$5="No"),'GF diets'!AS$220-'GF diets'!C$220,IF(AND($H$4="Yes",$H$5="No"),'GF dietsf'!AS$220-'GF dietsf'!C$220,'GF diets2f'!AS$220-'GF diets2f'!C$220)))</f>
        <v>-9.5379080242590533</v>
      </c>
      <c r="E33" s="245">
        <f>IF(AND($H$4="No",$H$5="Yes"),'GF diets2'!AT$220-'GF diets2'!D$220,IF(AND($H$4="No",$H$5="No"),'GF diets'!AT$220-'GF diets'!D$220,IF(AND($H$4="Yes",$H$5="No"),'GF dietsf'!AT$220-'GF dietsf'!D$220,'GF diets2f'!AT$220-'GF diets2f'!D$220)))</f>
        <v>-6.7249808958687254</v>
      </c>
      <c r="F33" s="245">
        <f>IF(AND($H$4="No",$H$5="Yes"),'GF diets2'!AU$220-'GF diets2'!E$220,IF(AND($H$4="No",$H$5="No"),'GF diets'!AU$220-'GF diets'!E$220,IF(AND($H$4="Yes",$H$5="No"),'GF dietsf'!AU$220-'GF dietsf'!E$220,'GF diets2f'!AU$220-'GF diets2f'!E$220)))</f>
        <v>-5.6870380770326392</v>
      </c>
      <c r="G33" s="245">
        <f>IF(AND($H$4="No",$H$5="Yes"),'GF diets2'!AV$220-'GF diets2'!F$220,IF(AND($H$4="No",$H$5="No"),'GF diets'!AV$220-'GF diets'!F$220,IF(AND($H$4="Yes",$H$5="No"),'GF dietsf'!AV$220-'GF dietsf'!F$220,'GF diets2f'!AV$220-'GF diets2f'!F$220)))</f>
        <v>-5.3350901957593351</v>
      </c>
      <c r="H33" s="245">
        <f>IF(AND($H$4="No",$H$5="Yes"),'GF diets2'!AW$220-'GF diets2'!G$220,IF(AND($H$4="No",$H$5="No"),'GF diets'!AW$220-'GF diets'!G$220,IF(AND($H$4="Yes",$H$5="No"),'GF dietsf'!AW$220-'GF dietsf'!G$220,'GF diets2f'!AW$220-'GF diets2f'!G$220)))</f>
        <v>-5.6326003379400618</v>
      </c>
      <c r="I33" s="245">
        <f t="shared" si="4"/>
        <v>-7.6702454527026163</v>
      </c>
      <c r="J33" s="245">
        <f t="shared" si="5"/>
        <v>-0.56042027999673838</v>
      </c>
      <c r="K33" s="237"/>
      <c r="L33" s="237"/>
      <c r="M33" s="237"/>
      <c r="N33" s="237"/>
    </row>
    <row r="34" spans="1:14" ht="15.75" x14ac:dyDescent="0.25">
      <c r="B34" s="247" t="s">
        <v>449</v>
      </c>
      <c r="C34" s="245">
        <f>IF(AND($H$4="No",$H$5="Yes"),'GF diets2'!AY$220-'GF diets2'!B$220,IF(AND($H$4="No",$H$5="No"),'GF diets'!AY$220-'GF diets'!B$220,IF(AND($H$4="Yes",$H$5="No"),'GF dietsf'!AY$220-'GF dietsf'!B$220,'GF diets2f'!AY$220-'GF diets2f'!B$220)))</f>
        <v>-13.619887683307638</v>
      </c>
      <c r="D34" s="245">
        <f>IF(AND($H$4="No",$H$5="Yes"),'GF diets2'!AZ$220-'GF diets2'!C$220,IF(AND($H$4="No",$H$5="No"),'GF diets'!AZ$220-'GF diets'!C$220,IF(AND($H$4="Yes",$H$5="No"),'GF dietsf'!AZ$220-'GF dietsf'!C$220,'GF diets2f'!AZ$220-'GF diets2f'!C$220)))</f>
        <v>-9.9919963760715689</v>
      </c>
      <c r="E34" s="245">
        <f>IF(AND($H$4="No",$H$5="Yes"),'GF diets2'!BA$220-'GF diets2'!D$220,IF(AND($H$4="No",$H$5="No"),'GF diets'!BA$220-'GF diets'!D$220,IF(AND($H$4="Yes",$H$5="No"),'GF dietsf'!BA$220-'GF dietsf'!D$220,'GF diets2f'!BA$220-'GF diets2f'!D$220)))</f>
        <v>-7.1662755218413281</v>
      </c>
      <c r="F34" s="245">
        <f>IF(AND($H$4="No",$H$5="Yes"),'GF diets2'!BB$220-'GF diets2'!E$220,IF(AND($H$4="No",$H$5="No"),'GF diets'!BB$220-'GF diets'!E$220,IF(AND($H$4="Yes",$H$5="No"),'GF dietsf'!BB$220-'GF dietsf'!E$220,'GF diets2f'!BB$220-'GF diets2f'!E$220)))</f>
        <v>-6.1497479786190468</v>
      </c>
      <c r="G34" s="245">
        <f>IF(AND($H$4="No",$H$5="Yes"),'GF diets2'!BC$220-'GF diets2'!F$220,IF(AND($H$4="No",$H$5="No"),'GF diets'!BC$220-'GF diets'!F$220,IF(AND($H$4="Yes",$H$5="No"),'GF dietsf'!BC$220-'GF dietsf'!F$220,'GF diets2f'!BC$220-'GF diets2f'!F$220)))</f>
        <v>-5.7941060721553015</v>
      </c>
      <c r="H34" s="245">
        <f>IF(AND($H$4="No",$H$5="Yes"),'GF diets2'!BD$220-'GF diets2'!G$220,IF(AND($H$4="No",$H$5="No"),'GF diets'!BD$220-'GF diets'!G$220,IF(AND($H$4="Yes",$H$5="No"),'GF dietsf'!BD$220-'GF dietsf'!G$220,'GF diets2f'!BD$220-'GF diets2f'!G$220)))</f>
        <v>-6.247075001098608</v>
      </c>
      <c r="I34" s="245">
        <f t="shared" si="4"/>
        <v>-8.1615147721822492</v>
      </c>
      <c r="J34" s="245">
        <f t="shared" si="5"/>
        <v>-0.49126931947963293</v>
      </c>
      <c r="K34" s="237"/>
      <c r="L34" s="237"/>
      <c r="M34" s="237"/>
      <c r="N34" s="237"/>
    </row>
    <row r="35" spans="1:14" ht="15.75" x14ac:dyDescent="0.25">
      <c r="B35" s="247" t="s">
        <v>450</v>
      </c>
      <c r="C35" s="245">
        <f>IF(AND($H$4="No",$H$5="Yes"),'GF diets2'!BF$220-'GF diets2'!B$220,IF(AND($H$4="No",$H$5="No"),'GF diets'!BF$220-'GF diets'!B$220,IF(AND($H$4="Yes",$H$5="No"),'GF dietsf'!BF$220-'GF dietsf'!B$220,'GF diets2f'!BF$220-'GF diets2f'!B$220)))</f>
        <v>-14.112843065863245</v>
      </c>
      <c r="D35" s="245">
        <f>IF(AND($H$4="No",$H$5="Yes"),'GF diets2'!BG$220-'GF diets2'!C$220,IF(AND($H$4="No",$H$5="No"),'GF diets'!BG$220-'GF diets'!C$220,IF(AND($H$4="Yes",$H$5="No"),'GF dietsf'!BG$220-'GF dietsf'!C$220,'GF diets2f'!BG$220-'GF diets2f'!C$220)))</f>
        <v>-10.466009444512281</v>
      </c>
      <c r="E35" s="245">
        <f>IF(AND($H$4="No",$H$5="Yes"),'GF diets2'!BH$220-'GF diets2'!D$220,IF(AND($H$4="No",$H$5="No"),'GF diets'!BH$220-'GF diets'!D$220,IF(AND($H$4="Yes",$H$5="No"),'GF dietsf'!BH$220-'GF dietsf'!D$220,'GF diets2f'!BH$220-'GF diets2f'!D$220)))</f>
        <v>-7.6028794731836911</v>
      </c>
      <c r="F35" s="245">
        <f>IF(AND($H$4="No",$H$5="Yes"),'GF diets2'!BI$220-'GF diets2'!E$220,IF(AND($H$4="No",$H$5="No"),'GF diets'!BI$220-'GF diets'!E$220,IF(AND($H$4="Yes",$H$5="No"),'GF dietsf'!BI$220-'GF dietsf'!E$220,'GF diets2f'!BI$220-'GF diets2f'!E$220)))</f>
        <v>-6.5627803577969246</v>
      </c>
      <c r="G35" s="245">
        <f>IF(AND($H$4="No",$H$5="Yes"),'GF diets2'!BJ$220-'GF diets2'!F$220,IF(AND($H$4="No",$H$5="No"),'GF diets'!BJ$220-'GF diets'!F$220,IF(AND($H$4="Yes",$H$5="No"),'GF dietsf'!BJ$220-'GF dietsf'!F$220,'GF diets2f'!BJ$220-'GF diets2f'!F$220)))</f>
        <v>-6.1898986005764129</v>
      </c>
      <c r="H35" s="245">
        <f>IF(AND($H$4="No",$H$5="Yes"),'GF diets2'!BK$220-'GF diets2'!G$220,IF(AND($H$4="No",$H$5="No"),'GF diets'!BK$220-'GF diets'!G$220,IF(AND($H$4="Yes",$H$5="No"),'GF dietsf'!BK$220-'GF dietsf'!G$220,'GF diets2f'!BK$220-'GF diets2f'!G$220)))</f>
        <v>-6.6707343949368294</v>
      </c>
      <c r="I35" s="245">
        <f t="shared" si="4"/>
        <v>-8.6008575561448968</v>
      </c>
      <c r="J35" s="245">
        <f t="shared" si="5"/>
        <v>-0.43934278396264759</v>
      </c>
      <c r="K35" s="237"/>
      <c r="L35" s="237"/>
      <c r="M35" s="237"/>
      <c r="N35" s="237"/>
    </row>
    <row r="36" spans="1:14" ht="15.75" x14ac:dyDescent="0.25">
      <c r="B36" s="237"/>
      <c r="C36" s="253"/>
      <c r="D36" s="248"/>
      <c r="E36" s="240"/>
      <c r="F36" s="1"/>
      <c r="G36" s="237"/>
      <c r="H36" s="237"/>
      <c r="I36" s="240"/>
      <c r="J36" s="240"/>
      <c r="K36" s="239"/>
      <c r="L36" s="237"/>
      <c r="M36" s="237"/>
      <c r="N36" s="237"/>
    </row>
    <row r="37" spans="1:14" ht="31.5" x14ac:dyDescent="0.25">
      <c r="B37" s="246" t="s">
        <v>451</v>
      </c>
      <c r="C37" s="244" t="s">
        <v>186</v>
      </c>
      <c r="D37" s="244" t="s">
        <v>187</v>
      </c>
      <c r="E37" s="244" t="s">
        <v>188</v>
      </c>
      <c r="F37" s="244" t="s">
        <v>189</v>
      </c>
      <c r="G37" s="244" t="s">
        <v>190</v>
      </c>
      <c r="H37" s="244" t="s">
        <v>191</v>
      </c>
      <c r="I37" s="244" t="s">
        <v>452</v>
      </c>
      <c r="J37" s="239" t="s">
        <v>443</v>
      </c>
      <c r="K37" s="237"/>
      <c r="L37" s="237"/>
      <c r="M37" s="237"/>
      <c r="N37" s="237"/>
    </row>
    <row r="38" spans="1:14" ht="15.75" x14ac:dyDescent="0.25">
      <c r="A38">
        <v>0.05</v>
      </c>
      <c r="B38" s="247" t="s">
        <v>469</v>
      </c>
      <c r="C38" s="245">
        <f>IF(AND($H$4="No",$H$5="Yes"),'GF diets2'!I$222-'GF diets2'!B$222,IF(AND($H$4="No",$H$5="No"),'GF diets'!I$222-'GF diets'!B$222,IF(AND($H$4="Yes",$H$5="No"),'GF dietsf'!I$222-'GF dietsf'!B$222,'GF diets2f'!I$222-'GF diets2f'!B$222)))*-1</f>
        <v>5.0425986301270598E-2</v>
      </c>
      <c r="D38" s="245">
        <f>IF(AND($H$4="No",$H$5="Yes"),'GF diets2'!J$222-'GF diets2'!C$222,IF(AND($H$4="No",$H$5="No"),'GF diets'!J$222-'GF diets'!C$222,IF(AND($H$4="Yes",$H$5="No"),'GF dietsf'!J$222-'GF dietsf'!C$222,'GF diets2f'!J$222-'GF diets2f'!C$222)))*-1</f>
        <v>0.11047785156758572</v>
      </c>
      <c r="E38" s="245">
        <f>IF(AND($H$4="No",$H$5="Yes"),'GF diets2'!K$222-'GF diets2'!D$222,IF(AND($H$4="No",$H$5="No"),'GF diets'!K$222-'GF diets'!D$222,IF(AND($H$4="Yes",$H$5="No"),'GF dietsf'!K$222-'GF dietsf'!D$222,'GF diets2f'!K$222-'GF diets2f'!D$222)))*-1</f>
        <v>7.4503070655786985E-2</v>
      </c>
      <c r="F38" s="245">
        <f>IF(AND($H$4="No",$H$5="Yes"),'GF diets2'!L$222-'GF diets2'!E$222,IF(AND($H$4="No",$H$5="No"),'GF diets'!L$222-'GF diets'!E$222,IF(AND($H$4="Yes",$H$5="No"),'GF dietsf'!L$222-'GF dietsf'!E$222,'GF diets2f'!L$222-'GF diets2f'!E$222)))*-1</f>
        <v>6.7407884698758025E-2</v>
      </c>
      <c r="G38" s="245">
        <f>IF(AND($H$4="No",$H$5="Yes"),'GF diets2'!M$222-'GF diets2'!F$222,IF(AND($H$4="No",$H$5="No"),'GF diets'!M$222-'GF diets'!F$222,IF(AND($H$4="Yes",$H$5="No"),'GF dietsf'!M$222-'GF dietsf'!F$222,'GF diets2f'!M$222-'GF diets2f'!F$222)))*-1</f>
        <v>6.9327573325692171E-2</v>
      </c>
      <c r="H38" s="245">
        <f>IF(AND($H$4="No",$H$5="Yes"),'GF diets2'!N$222-'GF diets2'!G$222,IF(AND($H$4="No",$H$5="No"),'GF diets'!N$222-'GF diets'!G$222,IF(AND($H$4="Yes",$H$5="No"),'GF dietsf'!N$222-'GF dietsf'!G$222,'GF diets2f'!N$222-'GF diets2f'!G$222)))*-1</f>
        <v>8.1994171111691827E-2</v>
      </c>
      <c r="I38" s="245">
        <f>SUM(C38:H38)</f>
        <v>0.45413653766078532</v>
      </c>
      <c r="J38" s="262"/>
      <c r="K38" s="252"/>
      <c r="L38" s="237"/>
      <c r="M38" s="237"/>
      <c r="N38" s="237"/>
    </row>
    <row r="39" spans="1:14" ht="15.75" x14ac:dyDescent="0.25">
      <c r="A39">
        <v>0.1</v>
      </c>
      <c r="B39" s="247" t="s">
        <v>444</v>
      </c>
      <c r="C39" s="245">
        <f>IF(AND($H$4="No",$H$5="Yes"),'GF diets2'!P$222-'GF diets2'!B$222,IF(AND($H$4="No",$H$5="No"),'GF diets'!P$222-'GF diets'!B$222,IF(AND($H$4="Yes",$H$5="No"),'GF dietsf'!P$222-'GF dietsf'!B$222,'GF diets2f'!P$222-'GF diets2f'!B$222)))*-1</f>
        <v>0.10444385336277673</v>
      </c>
      <c r="D39" s="245">
        <f>IF(AND($H$4="No",$H$5="Yes"),'GF diets2'!Q$222-'GF diets2'!C$222,IF(AND($H$4="No",$H$5="No"),'GF diets'!Q$222-'GF diets'!C$222,IF(AND($H$4="Yes",$H$5="No"),'GF dietsf'!Q$222-'GF dietsf'!C$222,'GF diets2f'!Q$222-'GF diets2f'!C$222)))*-1</f>
        <v>0.22567773525107881</v>
      </c>
      <c r="E39" s="245">
        <f>IF(AND($H$4="No",$H$5="Yes"),'GF diets2'!R$222-'GF diets2'!D$222,IF(AND($H$4="No",$H$5="No"),'GF diets'!R$222-'GF diets'!D$222,IF(AND($H$4="Yes",$H$5="No"),'GF dietsf'!R$222-'GF dietsf'!D$222,'GF diets2f'!R$222-'GF diets2f'!D$222)))*-1</f>
        <v>0.14657669017322306</v>
      </c>
      <c r="F39" s="245">
        <f>IF(AND($H$4="No",$H$5="Yes"),'GF diets2'!S$222-'GF diets2'!E$222,IF(AND($H$4="No",$H$5="No"),'GF diets'!S$222-'GF diets'!E$222,IF(AND($H$4="Yes",$H$5="No"),'GF dietsf'!S$222-'GF dietsf'!E$222,'GF diets2f'!S$222-'GF diets2f'!E$222)))*-1</f>
        <v>0.12176737963102724</v>
      </c>
      <c r="G39" s="245">
        <f>IF(AND($H$4="No",$H$5="Yes"),'GF diets2'!T$222-'GF diets2'!F$222,IF(AND($H$4="No",$H$5="No"),'GF diets'!T$222-'GF diets'!F$222,IF(AND($H$4="Yes",$H$5="No"),'GF dietsf'!T$222-'GF dietsf'!F$222,'GF diets2f'!T$222-'GF diets2f'!F$222)))*-1</f>
        <v>0.11757323977923129</v>
      </c>
      <c r="H39" s="245">
        <f>IF(AND($H$4="No",$H$5="Yes"),'GF diets2'!U$222-'GF diets2'!G$222,IF(AND($H$4="No",$H$5="No"),'GF diets'!U$222-'GF diets'!G$222,IF(AND($H$4="Yes",$H$5="No"),'GF dietsf'!U$222-'GF dietsf'!G$222,'GF diets2f'!U$222-'GF diets2f'!G$222)))*-1</f>
        <v>0.15373840611260725</v>
      </c>
      <c r="I39" s="245">
        <f t="shared" ref="I39:I45" si="6">SUM(C39:H39)</f>
        <v>0.86977730430994438</v>
      </c>
      <c r="J39" s="245">
        <f t="shared" ref="J39:J45" si="7">I39-I38</f>
        <v>0.41564076664915905</v>
      </c>
      <c r="K39" s="252"/>
      <c r="L39" s="237"/>
      <c r="M39" s="237"/>
      <c r="N39" s="237"/>
    </row>
    <row r="40" spans="1:14" ht="15.75" x14ac:dyDescent="0.25">
      <c r="A40">
        <v>0.15</v>
      </c>
      <c r="B40" s="247" t="s">
        <v>445</v>
      </c>
      <c r="C40" s="245">
        <f>IF(AND($H$4="No",$H$5="Yes"),'GF diets2'!W$222-'GF diets2'!B$222,IF(AND($H$4="No",$H$5="No"),'GF diets'!W$222-'GF diets'!B$222,IF(AND($H$4="Yes",$H$5="No"),'GF dietsf'!W$222-'GF dietsf'!B$222,'GF diets2f'!W$222-'GF diets2f'!B$222)))*-1</f>
        <v>0.15851587270853251</v>
      </c>
      <c r="D40" s="245">
        <f>IF(AND($H$4="No",$H$5="Yes"),'GF diets2'!X$222-'GF diets2'!C$222,IF(AND($H$4="No",$H$5="No"),'GF diets'!X$222-'GF diets'!C$222,IF(AND($H$4="Yes",$H$5="No"),'GF dietsf'!X$222-'GF dietsf'!C$222,'GF diets2f'!X$222-'GF diets2f'!C$222)))*-1</f>
        <v>0.31868220325236507</v>
      </c>
      <c r="E40" s="245">
        <f>IF(AND($H$4="No",$H$5="Yes"),'GF diets2'!Y$222-'GF diets2'!D$222,IF(AND($H$4="No",$H$5="No"),'GF diets'!Y$222-'GF diets'!D$222,IF(AND($H$4="Yes",$H$5="No"),'GF dietsf'!Y$222-'GF dietsf'!D$222,'GF diets2f'!Y$222-'GF diets2f'!D$222)))*-1</f>
        <v>0.20692722376753814</v>
      </c>
      <c r="F40" s="245">
        <f>IF(AND($H$4="No",$H$5="Yes"),'GF diets2'!Z$222-'GF diets2'!E$222,IF(AND($H$4="No",$H$5="No"),'GF diets'!Z$222-'GF diets'!E$222,IF(AND($H$4="Yes",$H$5="No"),'GF dietsf'!Z$222-'GF dietsf'!E$222,'GF diets2f'!Z$222-'GF diets2f'!E$222)))*-1</f>
        <v>0.17101765963212934</v>
      </c>
      <c r="G40" s="245">
        <f>IF(AND($H$4="No",$H$5="Yes"),'GF diets2'!AA$222-'GF diets2'!F$222,IF(AND($H$4="No",$H$5="No"),'GF diets'!AA$222-'GF diets'!F$222,IF(AND($H$4="Yes",$H$5="No"),'GF dietsf'!AA$222-'GF dietsf'!F$222,'GF diets2f'!AA$222-'GF diets2f'!F$222)))*-1</f>
        <v>0.16339519372672662</v>
      </c>
      <c r="H40" s="245">
        <f>IF(AND($H$4="No",$H$5="Yes"),'GF diets2'!AB$222-'GF diets2'!G$222,IF(AND($H$4="No",$H$5="No"),'GF diets'!AB$222-'GF diets'!G$222,IF(AND($H$4="Yes",$H$5="No"),'GF dietsf'!AB$222-'GF dietsf'!G$222,'GF diets2f'!AB$222-'GF diets2f'!G$222)))*-1</f>
        <v>0.17901554477885284</v>
      </c>
      <c r="I40" s="245">
        <f t="shared" si="6"/>
        <v>1.1975536978661445</v>
      </c>
      <c r="J40" s="245">
        <f t="shared" si="7"/>
        <v>0.32777639355620014</v>
      </c>
      <c r="K40" s="252"/>
      <c r="L40" s="237"/>
      <c r="M40" s="237"/>
      <c r="N40" s="237"/>
    </row>
    <row r="41" spans="1:14" ht="15.75" x14ac:dyDescent="0.25">
      <c r="A41">
        <v>0.2</v>
      </c>
      <c r="B41" s="247" t="s">
        <v>446</v>
      </c>
      <c r="C41" s="245">
        <f>IF(AND($H$4="No",$H$5="Yes"),'GF diets2'!AD$222-'GF diets2'!B$222,IF(AND($H$4="No",$H$5="No"),'GF diets'!AD$222-'GF diets'!B$222,IF(AND($H$4="Yes",$H$5="No"),'GF dietsf'!AD$222-'GF dietsf'!B$222,'GF diets2f'!AD$222-'GF diets2f'!B$222)))*-1</f>
        <v>0.20410863033495197</v>
      </c>
      <c r="D41" s="245">
        <f>IF(AND($H$4="No",$H$5="Yes"),'GF diets2'!AE$222-'GF diets2'!C$222,IF(AND($H$4="No",$H$5="No"),'GF diets'!AE$222-'GF diets'!C$222,IF(AND($H$4="Yes",$H$5="No"),'GF dietsf'!AE$222-'GF dietsf'!C$222,'GF diets2f'!AE$222-'GF diets2f'!C$222)))*-1</f>
        <v>0.3670170951000653</v>
      </c>
      <c r="E41" s="245">
        <f>IF(AND($H$4="No",$H$5="Yes"),'GF diets2'!AF$222-'GF diets2'!D$222,IF(AND($H$4="No",$H$5="No"),'GF diets'!AF$222-'GF diets'!D$222,IF(AND($H$4="Yes",$H$5="No"),'GF dietsf'!AF$222-'GF dietsf'!D$222,'GF diets2f'!AF$222-'GF diets2f'!D$222)))*-1</f>
        <v>0.24479084764569592</v>
      </c>
      <c r="F41" s="245">
        <f>IF(AND($H$4="No",$H$5="Yes"),'GF diets2'!AG$222-'GF diets2'!E$222,IF(AND($H$4="No",$H$5="No"),'GF diets'!AG$222-'GF diets'!E$222,IF(AND($H$4="Yes",$H$5="No"),'GF dietsf'!AG$222-'GF dietsf'!E$222,'GF diets2f'!AG$222-'GF diets2f'!E$222)))*-1</f>
        <v>0.19702037646313997</v>
      </c>
      <c r="G41" s="245">
        <f>IF(AND($H$4="No",$H$5="Yes"),'GF diets2'!AH$222-'GF diets2'!F$222,IF(AND($H$4="No",$H$5="No"),'GF diets'!AH$222-'GF diets'!F$222,IF(AND($H$4="Yes",$H$5="No"),'GF dietsf'!AH$222-'GF dietsf'!F$222,'GF diets2f'!AH$222-'GF diets2f'!F$222)))*-1</f>
        <v>0.18791615738677514</v>
      </c>
      <c r="H41" s="245">
        <f>IF(AND($H$4="No",$H$5="Yes"),'GF diets2'!AI$222-'GF diets2'!G$222,IF(AND($H$4="No",$H$5="No"),'GF diets'!AI$222-'GF diets'!G$222,IF(AND($H$4="Yes",$H$5="No"),'GF dietsf'!AI$222-'GF dietsf'!G$222,'GF diets2f'!AI$222-'GF diets2f'!G$222)))*-1</f>
        <v>0.21869067593625857</v>
      </c>
      <c r="I41" s="245">
        <f t="shared" si="6"/>
        <v>1.4195437828668869</v>
      </c>
      <c r="J41" s="245">
        <f t="shared" si="7"/>
        <v>0.22199008500074235</v>
      </c>
      <c r="K41" s="252"/>
      <c r="L41" s="237"/>
      <c r="M41" s="237"/>
      <c r="N41" s="237"/>
    </row>
    <row r="42" spans="1:14" ht="15.75" x14ac:dyDescent="0.25">
      <c r="A42">
        <v>0.25</v>
      </c>
      <c r="B42" s="247" t="s">
        <v>447</v>
      </c>
      <c r="C42" s="245">
        <f>IF(AND($H$4="No",$H$5="Yes"),'GF diets2'!AK$222-'GF diets2'!B$222,IF(AND($H$4="No",$H$5="No"),'GF diets'!AK$222-'GF diets'!B$222,IF(AND($H$4="Yes",$H$5="No"),'GF dietsf'!AK$222-'GF dietsf'!B$222,'GF diets2f'!AK$222-'GF diets2f'!B$222)))*-1</f>
        <v>0.25734245901556019</v>
      </c>
      <c r="D42" s="245">
        <f>IF(AND($H$4="No",$H$5="Yes"),'GF diets2'!AL$222-'GF diets2'!C$222,IF(AND($H$4="No",$H$5="No"),'GF diets'!AL$222-'GF diets'!C$222,IF(AND($H$4="Yes",$H$5="No"),'GF dietsf'!AL$222-'GF dietsf'!C$222,'GF diets2f'!AL$222-'GF diets2f'!C$222)))*-1</f>
        <v>0.43272963839667788</v>
      </c>
      <c r="E42" s="245">
        <f>IF(AND($H$4="No",$H$5="Yes"),'GF diets2'!AM$222-'GF diets2'!D$222,IF(AND($H$4="No",$H$5="No"),'GF diets'!AM$222-'GF diets'!D$222,IF(AND($H$4="Yes",$H$5="No"),'GF dietsf'!AM$222-'GF dietsf'!D$222,'GF diets2f'!AM$222-'GF diets2f'!D$222)))*-1</f>
        <v>0.2715736283859318</v>
      </c>
      <c r="F42" s="245">
        <f>IF(AND($H$4="No",$H$5="Yes"),'GF diets2'!AN$222-'GF diets2'!E$222,IF(AND($H$4="No",$H$5="No"),'GF diets'!AN$222-'GF diets'!E$222,IF(AND($H$4="Yes",$H$5="No"),'GF dietsf'!AN$222-'GF dietsf'!E$222,'GF diets2f'!AN$222-'GF diets2f'!E$222)))*-1</f>
        <v>0.20818236677580337</v>
      </c>
      <c r="G42" s="245">
        <f>IF(AND($H$4="No",$H$5="Yes"),'GF diets2'!AO$222-'GF diets2'!F$222,IF(AND($H$4="No",$H$5="No"),'GF diets'!AO$222-'GF diets'!F$222,IF(AND($H$4="Yes",$H$5="No"),'GF dietsf'!AO$222-'GF dietsf'!F$222,'GF diets2f'!AO$222-'GF diets2f'!F$222)))*-1</f>
        <v>0.18805935857590228</v>
      </c>
      <c r="H42" s="245">
        <f>IF(AND($H$4="No",$H$5="Yes"),'GF diets2'!AP$222-'GF diets2'!G$222,IF(AND($H$4="No",$H$5="No"),'GF diets'!AP$222-'GF diets'!G$222,IF(AND($H$4="Yes",$H$5="No"),'GF dietsf'!AP$222-'GF dietsf'!G$222,'GF diets2f'!AP$222-'GF diets2f'!G$222)))*-1</f>
        <v>0.21804735632052186</v>
      </c>
      <c r="I42" s="245">
        <f t="shared" si="6"/>
        <v>1.5759348074703974</v>
      </c>
      <c r="J42" s="245">
        <f t="shared" si="7"/>
        <v>0.15639102460351051</v>
      </c>
      <c r="K42" s="252"/>
      <c r="L42" s="237"/>
      <c r="M42" s="237"/>
      <c r="N42" s="237"/>
    </row>
    <row r="43" spans="1:14" ht="15.75" x14ac:dyDescent="0.25">
      <c r="A43">
        <v>0.3</v>
      </c>
      <c r="B43" s="247" t="s">
        <v>448</v>
      </c>
      <c r="C43" s="245">
        <f>IF(AND($H$4="No",$H$5="Yes"),'GF diets2'!AR$222-'GF diets2'!B$222,IF(AND($H$4="No",$H$5="No"),'GF diets'!AR$222-'GF diets'!B$222,IF(AND($H$4="Yes",$H$5="No"),'GF dietsf'!AR$222-'GF dietsf'!B$222,'GF diets2f'!AR$222-'GF diets2f'!B$222)))*-1</f>
        <v>0.28141536553962965</v>
      </c>
      <c r="D43" s="245">
        <f>IF(AND($H$4="No",$H$5="Yes"),'GF diets2'!AS$222-'GF diets2'!C$222,IF(AND($H$4="No",$H$5="No"),'GF diets'!AS$222-'GF diets'!C$222,IF(AND($H$4="Yes",$H$5="No"),'GF dietsf'!AS$222-'GF dietsf'!C$222,'GF diets2f'!AS$222-'GF diets2f'!C$222)))*-1</f>
        <v>0.43388527949393918</v>
      </c>
      <c r="E43" s="245">
        <f>IF(AND($H$4="No",$H$5="Yes"),'GF diets2'!AT$222-'GF diets2'!D$222,IF(AND($H$4="No",$H$5="No"),'GF diets'!AT$222-'GF diets'!D$222,IF(AND($H$4="Yes",$H$5="No"),'GF dietsf'!AT$222-'GF dietsf'!D$222,'GF diets2f'!AT$222-'GF diets2f'!D$222)))*-1</f>
        <v>0.27128989944917059</v>
      </c>
      <c r="F43" s="245">
        <f>IF(AND($H$4="No",$H$5="Yes"),'GF diets2'!AU$222-'GF diets2'!E$222,IF(AND($H$4="No",$H$5="No"),'GF diets'!AU$222-'GF diets'!E$222,IF(AND($H$4="Yes",$H$5="No"),'GF dietsf'!AU$222-'GF dietsf'!E$222,'GF diets2f'!AU$222-'GF diets2f'!E$222)))*-1</f>
        <v>0.20841809172024917</v>
      </c>
      <c r="G43" s="245">
        <f>IF(AND($H$4="No",$H$5="Yes"),'GF diets2'!AV$222-'GF diets2'!F$222,IF(AND($H$4="No",$H$5="No"),'GF diets'!AV$222-'GF diets'!F$222,IF(AND($H$4="Yes",$H$5="No"),'GF dietsf'!AV$222-'GF dietsf'!F$222,'GF diets2f'!AV$222-'GF diets2f'!F$222)))*-1</f>
        <v>0.18719571674447444</v>
      </c>
      <c r="H43" s="245">
        <f>IF(AND($H$4="No",$H$5="Yes"),'GF diets2'!AW$222-'GF diets2'!G$222,IF(AND($H$4="No",$H$5="No"),'GF diets'!AW$222-'GF diets'!G$222,IF(AND($H$4="Yes",$H$5="No"),'GF dietsf'!AW$222-'GF dietsf'!G$222,'GF diets2f'!AW$222-'GF diets2f'!G$222)))*-1</f>
        <v>0.21735668131021768</v>
      </c>
      <c r="I43" s="245">
        <f t="shared" si="6"/>
        <v>1.5995610342576807</v>
      </c>
      <c r="J43" s="245">
        <f t="shared" si="7"/>
        <v>2.3626226787283322E-2</v>
      </c>
      <c r="K43" s="237"/>
      <c r="L43" s="237"/>
      <c r="M43" s="237"/>
      <c r="N43" s="237"/>
    </row>
    <row r="44" spans="1:14" ht="15.75" x14ac:dyDescent="0.25">
      <c r="A44">
        <v>0.35</v>
      </c>
      <c r="B44" s="247" t="s">
        <v>449</v>
      </c>
      <c r="C44" s="245">
        <f>IF(AND($H$4="No",$H$5="Yes"),'GF diets2'!AY$222-'GF diets2'!B$222,IF(AND($H$4="No",$H$5="No"),'GF diets'!AY$222-'GF diets'!B$222,IF(AND($H$4="Yes",$H$5="No"),'GF dietsf'!AY$222-'GF dietsf'!B$222,'GF diets2f'!AY$222-'GF diets2f'!B$222)))*-1</f>
        <v>0.28350469313064774</v>
      </c>
      <c r="D44" s="245">
        <f>IF(AND($H$4="No",$H$5="Yes"),'GF diets2'!AZ$222-'GF diets2'!C$222,IF(AND($H$4="No",$H$5="No"),'GF diets'!AZ$222-'GF diets'!C$222,IF(AND($H$4="Yes",$H$5="No"),'GF dietsf'!AZ$222-'GF dietsf'!C$222,'GF diets2f'!AZ$222-'GF diets2f'!C$222)))*-1</f>
        <v>0.43499647902059735</v>
      </c>
      <c r="E44" s="245">
        <f>IF(AND($H$4="No",$H$5="Yes"),'GF diets2'!BA$222-'GF diets2'!D$222,IF(AND($H$4="No",$H$5="No"),'GF diets'!BA$222-'GF diets'!D$222,IF(AND($H$4="Yes",$H$5="No"),'GF dietsf'!BA$222-'GF dietsf'!D$222,'GF diets2f'!BA$222-'GF diets2f'!D$222)))*-1</f>
        <v>0.26986957341384077</v>
      </c>
      <c r="F44" s="245">
        <f>IF(AND($H$4="No",$H$5="Yes"),'GF diets2'!BB$222-'GF diets2'!E$222,IF(AND($H$4="No",$H$5="No"),'GF diets'!BB$222-'GF diets'!E$222,IF(AND($H$4="Yes",$H$5="No"),'GF dietsf'!BB$222-'GF dietsf'!E$222,'GF diets2f'!BB$222-'GF diets2f'!E$222)))*-1</f>
        <v>0.20702717239229607</v>
      </c>
      <c r="G44" s="245">
        <f>IF(AND($H$4="No",$H$5="Yes"),'GF diets2'!BC$222-'GF diets2'!F$222,IF(AND($H$4="No",$H$5="No"),'GF diets'!BC$222-'GF diets'!F$222,IF(AND($H$4="Yes",$H$5="No"),'GF dietsf'!BC$222-'GF dietsf'!F$222,'GF diets2f'!BC$222-'GF diets2f'!F$222)))*-1</f>
        <v>0.18680468968605624</v>
      </c>
      <c r="H44" s="245">
        <f>IF(AND($H$4="No",$H$5="Yes"),'GF diets2'!BD$222-'GF diets2'!G$222,IF(AND($H$4="No",$H$5="No"),'GF diets'!BD$222-'GF diets'!G$222,IF(AND($H$4="Yes",$H$5="No"),'GF dietsf'!BD$222-'GF dietsf'!G$222,'GF diets2f'!BD$222-'GF diets2f'!G$222)))*-1</f>
        <v>0.22944151351862274</v>
      </c>
      <c r="I44" s="245">
        <f t="shared" si="6"/>
        <v>1.6116441211620609</v>
      </c>
      <c r="J44" s="245">
        <f t="shared" si="7"/>
        <v>1.2083086904380202E-2</v>
      </c>
      <c r="K44" s="237"/>
      <c r="L44" s="237"/>
      <c r="M44" s="237"/>
      <c r="N44" s="237"/>
    </row>
    <row r="45" spans="1:14" ht="15.75" x14ac:dyDescent="0.25">
      <c r="A45">
        <v>0.4</v>
      </c>
      <c r="B45" s="247" t="s">
        <v>450</v>
      </c>
      <c r="C45" s="245">
        <f>IF(AND($H$4="No",$H$5="Yes"),'GF diets2'!BF$222-'GF diets2'!B$222,IF(AND($H$4="No",$H$5="No"),'GF diets'!BF$222-'GF diets'!B$222,IF(AND($H$4="Yes",$H$5="No"),'GF dietsf'!BF$222-'GF dietsf'!B$222,'GF diets2f'!BF$222-'GF diets2f'!B$222)))*-1</f>
        <v>0.28491336322441896</v>
      </c>
      <c r="D45" s="245">
        <f>IF(AND($H$4="No",$H$5="Yes"),'GF diets2'!BG$222-'GF diets2'!C$222,IF(AND($H$4="No",$H$5="No"),'GF diets'!BG$222-'GF diets'!C$222,IF(AND($H$4="Yes",$H$5="No"),'GF dietsf'!BG$222-'GF dietsf'!C$222,'GF diets2f'!BG$222-'GF diets2f'!C$222)))*-1</f>
        <v>0.43738763119337598</v>
      </c>
      <c r="E45" s="245">
        <f>IF(AND($H$4="No",$H$5="Yes"),'GF diets2'!BH$222-'GF diets2'!D$222,IF(AND($H$4="No",$H$5="No"),'GF diets'!BH$222-'GF diets'!D$222,IF(AND($H$4="Yes",$H$5="No"),'GF dietsf'!BH$222-'GF dietsf'!D$222,'GF diets2f'!BH$222-'GF diets2f'!D$222)))*-1</f>
        <v>0.27067683805702814</v>
      </c>
      <c r="F45" s="245">
        <f>IF(AND($H$4="No",$H$5="Yes"),'GF diets2'!BI$222-'GF diets2'!E$222,IF(AND($H$4="No",$H$5="No"),'GF diets'!BI$222-'GF diets'!E$222,IF(AND($H$4="Yes",$H$5="No"),'GF dietsf'!BI$222-'GF dietsf'!E$222,'GF diets2f'!BI$222-'GF diets2f'!E$222)))*-1</f>
        <v>0.20716362744951411</v>
      </c>
      <c r="G45" s="245">
        <f>IF(AND($H$4="No",$H$5="Yes"),'GF diets2'!BJ$222-'GF diets2'!F$222,IF(AND($H$4="No",$H$5="No"),'GF diets'!BJ$222-'GF diets'!F$222,IF(AND($H$4="Yes",$H$5="No"),'GF dietsf'!BJ$222-'GF dietsf'!F$222,'GF diets2f'!BJ$222-'GF diets2f'!F$222)))*-1</f>
        <v>0.18680774602239936</v>
      </c>
      <c r="H45" s="245">
        <f>IF(AND($H$4="No",$H$5="Yes"),'GF diets2'!BK$222-'GF diets2'!G$222,IF(AND($H$4="No",$H$5="No"),'GF diets'!BK$222-'GF diets'!G$222,IF(AND($H$4="Yes",$H$5="No"),'GF dietsf'!BK$222-'GF dietsf'!G$222,'GF diets2f'!BK$222-'GF diets2f'!G$222)))*-1</f>
        <v>0.22795579196254678</v>
      </c>
      <c r="I45" s="245">
        <f t="shared" si="6"/>
        <v>1.6149049979092833</v>
      </c>
      <c r="J45" s="245">
        <f t="shared" si="7"/>
        <v>3.2608767472224187E-3</v>
      </c>
      <c r="K45" s="237"/>
      <c r="L45" s="237"/>
      <c r="M45" s="237"/>
      <c r="N45" s="237"/>
    </row>
    <row r="46" spans="1:14" ht="15.75" x14ac:dyDescent="0.25">
      <c r="B46" s="237"/>
      <c r="C46" s="253"/>
      <c r="D46" s="248"/>
      <c r="E46" s="240"/>
      <c r="F46" s="1"/>
      <c r="G46" s="237"/>
      <c r="H46" s="237"/>
      <c r="I46" s="240"/>
      <c r="J46" s="240"/>
      <c r="K46" s="239"/>
      <c r="L46" s="237"/>
      <c r="M46" s="237"/>
      <c r="N46" s="237"/>
    </row>
    <row r="47" spans="1:14" ht="31.5" x14ac:dyDescent="0.25">
      <c r="B47" s="246" t="s">
        <v>477</v>
      </c>
      <c r="C47" s="244" t="s">
        <v>186</v>
      </c>
      <c r="D47" s="244" t="s">
        <v>187</v>
      </c>
      <c r="E47" s="244" t="s">
        <v>188</v>
      </c>
      <c r="F47" s="244" t="s">
        <v>189</v>
      </c>
      <c r="G47" s="244" t="s">
        <v>190</v>
      </c>
      <c r="H47" s="244" t="s">
        <v>191</v>
      </c>
      <c r="I47" s="244" t="s">
        <v>452</v>
      </c>
      <c r="J47" s="239" t="s">
        <v>443</v>
      </c>
      <c r="K47" s="237"/>
      <c r="L47" s="237"/>
      <c r="M47" s="237"/>
      <c r="N47" s="237"/>
    </row>
    <row r="48" spans="1:14" ht="15.75" x14ac:dyDescent="0.25">
      <c r="A48">
        <v>0.05</v>
      </c>
      <c r="B48" s="247" t="s">
        <v>469</v>
      </c>
      <c r="C48" s="245">
        <f>IF(AND($H$4="No",$H$5="Yes"),'GF diets2'!I$224-'GF diets2'!B$224,IF(AND($H$4="No",$H$5="No"),'GF diets'!I$224-'GF diets'!B$224,IF(AND($H$4="Yes",$H$5="No"),'GF dietsf'!I$224-'GF dietsf'!B$224,'GF diets2f'!I$224-'GF diets2f'!B$224)))*$H$8</f>
        <v>1.2454240702590269E-2</v>
      </c>
      <c r="D48" s="245">
        <f>IF(AND($H$4="No",$H$5="Yes"),'GF diets2'!J$224-'GF diets2'!C$224,IF(AND($H$4="No",$H$5="No"),'GF diets'!J$224-'GF diets'!C$224,IF(AND($H$4="Yes",$H$5="No"),'GF dietsf'!J$224-'GF dietsf'!C$224,'GF diets2f'!J$224-'GF diets2f'!C$224)))*$H$8</f>
        <v>2.185017705258616E-2</v>
      </c>
      <c r="E48" s="245">
        <f>IF(AND($H$4="No",$H$5="Yes"),'GF diets2'!K$224-'GF diets2'!D$224,IF(AND($H$4="No",$H$5="No"),'GF diets'!K$224-'GF diets'!D$224,IF(AND($H$4="Yes",$H$5="No"),'GF dietsf'!K$224-'GF dietsf'!D$224,'GF diets2f'!K$224-'GF diets2f'!D$224)))*$H$8</f>
        <v>1.9443083239196565E-2</v>
      </c>
      <c r="F48" s="245">
        <f>IF(AND($H$4="No",$H$5="Yes"),'GF diets2'!L$224-'GF diets2'!E$224,IF(AND($H$4="No",$H$5="No"),'GF diets'!L$224-'GF diets'!E$224,IF(AND($H$4="Yes",$H$5="No"),'GF dietsf'!L$224-'GF dietsf'!E$224,'GF diets2f'!L$224-'GF diets2f'!E$224)))*$H$8</f>
        <v>1.6104086247225525E-2</v>
      </c>
      <c r="G48" s="245">
        <f>IF(AND($H$4="No",$H$5="Yes"),'GF diets2'!M$224-'GF diets2'!F$224,IF(AND($H$4="No",$H$5="No"),'GF diets'!M$224-'GF diets'!F$224,IF(AND($H$4="Yes",$H$5="No"),'GF dietsf'!M$224-'GF dietsf'!F$224,'GF diets2f'!M$224-'GF diets2f'!F$224)))*$H$8</f>
        <v>1.5472332857599724E-2</v>
      </c>
      <c r="H48" s="245">
        <f>IF(AND($H$4="No",$H$5="Yes"),'GF diets2'!N$224-'GF diets2'!G$224,IF(AND($H$4="No",$H$5="No"),'GF diets'!N$224-'GF diets'!G$224,IF(AND($H$4="Yes",$H$5="No"),'GF dietsf'!N$224-'GF dietsf'!G$224,'GF diets2f'!N$224-'GF diets2f'!G$224)))*$H$8</f>
        <v>1.4093498751667254E-2</v>
      </c>
      <c r="I48" s="245">
        <f>SUM(C48:H48)</f>
        <v>9.9417418850865483E-2</v>
      </c>
      <c r="J48" s="262"/>
      <c r="K48" s="252"/>
      <c r="L48" s="237"/>
      <c r="M48" s="237"/>
      <c r="N48" s="237"/>
    </row>
    <row r="49" spans="1:14" ht="15.75" x14ac:dyDescent="0.25">
      <c r="A49">
        <v>0.1</v>
      </c>
      <c r="B49" s="247" t="s">
        <v>444</v>
      </c>
      <c r="C49" s="245">
        <f>IF(AND($H$4="No",$H$5="Yes"),'GF diets2'!P$224-'GF diets2'!B$224,IF(AND($H$4="No",$H$5="No"),'GF diets'!P$224-'GF diets'!B$224,IF(AND($H$4="Yes",$H$5="No"),'GF dietsf'!P$224-'GF dietsf'!B$224,'GF diets2f'!P$224-'GF diets2f'!B$224)))*$H$8</f>
        <v>2.446964255693089E-2</v>
      </c>
      <c r="D49" s="245">
        <f>IF(AND($H$4="No",$H$5="Yes"),'GF diets2'!Q$224-'GF diets2'!C$224,IF(AND($H$4="No",$H$5="No"),'GF diets'!Q$224-'GF diets'!C$224,IF(AND($H$4="Yes",$H$5="No"),'GF dietsf'!Q$224-'GF dietsf'!C$224,'GF diets2f'!Q$224-'GF diets2f'!C$224)))*$H$8</f>
        <v>4.4771271592069437E-2</v>
      </c>
      <c r="E49" s="245">
        <f>IF(AND($H$4="No",$H$5="Yes"),'GF diets2'!R$224-'GF diets2'!D$224,IF(AND($H$4="No",$H$5="No"),'GF diets'!R$224-'GF diets'!D$224,IF(AND($H$4="Yes",$H$5="No"),'GF dietsf'!R$224-'GF dietsf'!D$224,'GF diets2f'!R$224-'GF diets2f'!D$224)))*$H$8</f>
        <v>4.1011624261247444E-2</v>
      </c>
      <c r="F49" s="245">
        <f>IF(AND($H$4="No",$H$5="Yes"),'GF diets2'!S$224-'GF diets2'!E$224,IF(AND($H$4="No",$H$5="No"),'GF diets'!S$224-'GF diets'!E$224,IF(AND($H$4="Yes",$H$5="No"),'GF dietsf'!S$224-'GF dietsf'!E$224,'GF diets2f'!S$224-'GF diets2f'!E$224)))*$H$8</f>
        <v>3.9337704661278394E-2</v>
      </c>
      <c r="G49" s="245">
        <f>IF(AND($H$4="No",$H$5="Yes"),'GF diets2'!T$224-'GF diets2'!F$224,IF(AND($H$4="No",$H$5="No"),'GF diets'!T$224-'GF diets'!F$224,IF(AND($H$4="Yes",$H$5="No"),'GF dietsf'!T$224-'GF dietsf'!F$224,'GF diets2f'!T$224-'GF diets2f'!F$224)))*$H$8</f>
        <v>3.340408048534016E-2</v>
      </c>
      <c r="H49" s="245">
        <f>IF(AND($H$4="No",$H$5="Yes"),'GF diets2'!U$224-'GF diets2'!G$224,IF(AND($H$4="No",$H$5="No"),'GF diets'!U$224-'GF diets'!G$224,IF(AND($H$4="Yes",$H$5="No"),'GF dietsf'!U$224-'GF dietsf'!G$224,'GF diets2f'!U$224-'GF diets2f'!G$224)))*$H$8</f>
        <v>3.13255067780581E-2</v>
      </c>
      <c r="I49" s="245">
        <f t="shared" ref="I49:I55" si="8">SUM(C49:H49)</f>
        <v>0.21431983033492441</v>
      </c>
      <c r="J49" s="245">
        <f t="shared" ref="J49:J55" si="9">I49-I48</f>
        <v>0.11490241148405893</v>
      </c>
      <c r="K49" s="252"/>
      <c r="L49" s="237"/>
      <c r="M49" s="237"/>
      <c r="N49" s="237"/>
    </row>
    <row r="50" spans="1:14" ht="15.75" x14ac:dyDescent="0.25">
      <c r="A50">
        <v>0.15</v>
      </c>
      <c r="B50" s="247" t="s">
        <v>445</v>
      </c>
      <c r="C50" s="245">
        <f>IF(AND($H$4="No",$H$5="Yes"),'GF diets2'!W$224-'GF diets2'!B$224,IF(AND($H$4="No",$H$5="No"),'GF diets'!W$224-'GF diets'!B$224,IF(AND($H$4="Yes",$H$5="No"),'GF dietsf'!W$224-'GF dietsf'!B$224,'GF diets2f'!W$224-'GF diets2f'!B$224)))*$H$8</f>
        <v>3.7766937116364113E-2</v>
      </c>
      <c r="D50" s="245">
        <f>IF(AND($H$4="No",$H$5="Yes"),'GF diets2'!X$224-'GF diets2'!C$224,IF(AND($H$4="No",$H$5="No"),'GF diets'!X$224-'GF diets'!C$224,IF(AND($H$4="Yes",$H$5="No"),'GF dietsf'!X$224-'GF dietsf'!C$224,'GF diets2f'!X$224-'GF diets2f'!C$224)))*$H$8</f>
        <v>6.8950280333278602E-2</v>
      </c>
      <c r="E50" s="245">
        <f>IF(AND($H$4="No",$H$5="Yes"),'GF diets2'!Y$224-'GF diets2'!D$224,IF(AND($H$4="No",$H$5="No"),'GF diets'!Y$224-'GF diets'!D$224,IF(AND($H$4="Yes",$H$5="No"),'GF dietsf'!Y$224-'GF dietsf'!D$224,'GF diets2f'!Y$224-'GF diets2f'!D$224)))*$H$8</f>
        <v>6.4281537949569409E-2</v>
      </c>
      <c r="F50" s="245">
        <f>IF(AND($H$4="No",$H$5="Yes"),'GF diets2'!Z$224-'GF diets2'!E$224,IF(AND($H$4="No",$H$5="No"),'GF diets'!Z$224-'GF diets'!E$224,IF(AND($H$4="Yes",$H$5="No"),'GF dietsf'!Z$224-'GF dietsf'!E$224,'GF diets2f'!Z$224-'GF diets2f'!E$224)))*$H$8</f>
        <v>6.1029877500083526E-2</v>
      </c>
      <c r="G50" s="245">
        <f>IF(AND($H$4="No",$H$5="Yes"),'GF diets2'!AA$224-'GF diets2'!F$224,IF(AND($H$4="No",$H$5="No"),'GF diets'!AA$224-'GF diets'!F$224,IF(AND($H$4="Yes",$H$5="No"),'GF dietsf'!AA$224-'GF dietsf'!F$224,'GF diets2f'!AA$224-'GF diets2f'!F$224)))*$H$8</f>
        <v>5.664939176799421E-2</v>
      </c>
      <c r="H50" s="245">
        <f>IF(AND($H$4="No",$H$5="Yes"),'GF diets2'!AB$224-'GF diets2'!G$224,IF(AND($H$4="No",$H$5="No"),'GF diets'!AB$224-'GF diets'!G$224,IF(AND($H$4="Yes",$H$5="No"),'GF dietsf'!AB$224-'GF dietsf'!G$224,'GF diets2f'!AB$224-'GF diets2f'!G$224)))*$H$8</f>
        <v>5.6755292978723303E-2</v>
      </c>
      <c r="I50" s="245">
        <f t="shared" si="8"/>
        <v>0.34543331764601315</v>
      </c>
      <c r="J50" s="245">
        <f t="shared" si="9"/>
        <v>0.13111348731108874</v>
      </c>
      <c r="K50" s="252"/>
      <c r="L50" s="237"/>
      <c r="M50" s="237"/>
      <c r="N50" s="237"/>
    </row>
    <row r="51" spans="1:14" ht="15.75" x14ac:dyDescent="0.25">
      <c r="A51">
        <v>0.2</v>
      </c>
      <c r="B51" s="247" t="s">
        <v>446</v>
      </c>
      <c r="C51" s="245">
        <f>IF(AND($H$4="No",$H$5="Yes"),'GF diets2'!AD$224-'GF diets2'!B$224,IF(AND($H$4="No",$H$5="No"),'GF diets'!AD$224-'GF diets'!B$224,IF(AND($H$4="Yes",$H$5="No"),'GF dietsf'!AD$224-'GF dietsf'!B$224,'GF diets2f'!AD$224-'GF diets2f'!B$224)))*$H$8</f>
        <v>5.2076621802851969E-2</v>
      </c>
      <c r="D51" s="245">
        <f>IF(AND($H$4="No",$H$5="Yes"),'GF diets2'!AE$224-'GF diets2'!C$224,IF(AND($H$4="No",$H$5="No"),'GF diets'!AE$224-'GF diets'!C$224,IF(AND($H$4="Yes",$H$5="No"),'GF dietsf'!AE$224-'GF dietsf'!C$224,'GF diets2f'!AE$224-'GF diets2f'!C$224)))*$H$8</f>
        <v>9.8509378611974077E-2</v>
      </c>
      <c r="E51" s="245">
        <f>IF(AND($H$4="No",$H$5="Yes"),'GF diets2'!AF$224-'GF diets2'!D$224,IF(AND($H$4="No",$H$5="No"),'GF diets'!AF$224-'GF diets'!D$224,IF(AND($H$4="Yes",$H$5="No"),'GF dietsf'!AF$224-'GF dietsf'!D$224,'GF diets2f'!AF$224-'GF diets2f'!D$224)))*$H$8</f>
        <v>9.58412395357989E-2</v>
      </c>
      <c r="F51" s="245">
        <f>IF(AND($H$4="No",$H$5="Yes"),'GF diets2'!AG$224-'GF diets2'!E$224,IF(AND($H$4="No",$H$5="No"),'GF diets'!AG$224-'GF diets'!E$224,IF(AND($H$4="Yes",$H$5="No"),'GF dietsf'!AG$224-'GF dietsf'!E$224,'GF diets2f'!AG$224-'GF diets2f'!E$224)))*$H$8</f>
        <v>8.8957951763426024E-2</v>
      </c>
      <c r="G51" s="245">
        <f>IF(AND($H$4="No",$H$5="Yes"),'GF diets2'!AH$224-'GF diets2'!F$224,IF(AND($H$4="No",$H$5="No"),'GF diets'!AH$224-'GF diets'!F$224,IF(AND($H$4="Yes",$H$5="No"),'GF dietsf'!AH$224-'GF dietsf'!F$224,'GF diets2f'!AH$224-'GF diets2f'!F$224)))*$H$8</f>
        <v>8.3384514954298786E-2</v>
      </c>
      <c r="H51" s="245">
        <f>IF(AND($H$4="No",$H$5="Yes"),'GF diets2'!AI$224-'GF diets2'!G$224,IF(AND($H$4="No",$H$5="No"),'GF diets'!AI$224-'GF diets'!G$224,IF(AND($H$4="Yes",$H$5="No"),'GF dietsf'!AI$224-'GF dietsf'!G$224,'GF diets2f'!AI$224-'GF diets2f'!G$224)))*$H$8</f>
        <v>8.1596867255871064E-2</v>
      </c>
      <c r="I51" s="245">
        <f t="shared" si="8"/>
        <v>0.5003665739242209</v>
      </c>
      <c r="J51" s="245">
        <f t="shared" si="9"/>
        <v>0.15493325627820775</v>
      </c>
      <c r="K51" s="252"/>
      <c r="L51" s="237"/>
      <c r="M51" s="237"/>
      <c r="N51" s="237"/>
    </row>
    <row r="52" spans="1:14" ht="15.75" x14ac:dyDescent="0.25">
      <c r="A52">
        <v>0.25</v>
      </c>
      <c r="B52" s="247" t="s">
        <v>447</v>
      </c>
      <c r="C52" s="245">
        <f>IF(AND($H$4="No",$H$5="Yes"),'GF diets2'!AK$224-'GF diets2'!B$224,IF(AND($H$4="No",$H$5="No"),'GF diets'!AK$224-'GF diets'!B$224,IF(AND($H$4="Yes",$H$5="No"),'GF dietsf'!AK$224-'GF dietsf'!B$224,'GF diets2f'!AK$224-'GF diets2f'!B$224)))*$H$8</f>
        <v>6.3489097673821604E-2</v>
      </c>
      <c r="D52" s="245">
        <f>IF(AND($H$4="No",$H$5="Yes"),'GF diets2'!AL$224-'GF diets2'!C$224,IF(AND($H$4="No",$H$5="No"),'GF diets'!AL$224-'GF diets'!C$224,IF(AND($H$4="Yes",$H$5="No"),'GF dietsf'!AL$224-'GF dietsf'!C$224,'GF diets2f'!AL$224-'GF diets2f'!C$224)))*$H$8</f>
        <v>0.12350022989022662</v>
      </c>
      <c r="E52" s="245">
        <f>IF(AND($H$4="No",$H$5="Yes"),'GF diets2'!AM$224-'GF diets2'!D$224,IF(AND($H$4="No",$H$5="No"),'GF diets'!AM$224-'GF diets'!D$224,IF(AND($H$4="Yes",$H$5="No"),'GF dietsf'!AM$224-'GF dietsf'!D$224,'GF diets2f'!AM$224-'GF diets2f'!D$224)))*$H$8</f>
        <v>0.12279428499384863</v>
      </c>
      <c r="F52" s="245">
        <f>IF(AND($H$4="No",$H$5="Yes"),'GF diets2'!AN$224-'GF diets2'!E$224,IF(AND($H$4="No",$H$5="No"),'GF diets'!AN$224-'GF diets'!E$224,IF(AND($H$4="Yes",$H$5="No"),'GF dietsf'!AN$224-'GF dietsf'!E$224,'GF diets2f'!AN$224-'GF diets2f'!E$224)))*$H$8</f>
        <v>0.11221588541922144</v>
      </c>
      <c r="G52" s="245">
        <f>IF(AND($H$4="No",$H$5="Yes"),'GF diets2'!AO$224-'GF diets2'!F$224,IF(AND($H$4="No",$H$5="No"),'GF diets'!AO$224-'GF diets'!F$224,IF(AND($H$4="Yes",$H$5="No"),'GF dietsf'!AO$224-'GF dietsf'!F$224,'GF diets2f'!AO$224-'GF diets2f'!F$224)))*$H$8</f>
        <v>0.10594125129788096</v>
      </c>
      <c r="H52" s="245">
        <f>IF(AND($H$4="No",$H$5="Yes"),'GF diets2'!AP$224-'GF diets2'!G$224,IF(AND($H$4="No",$H$5="No"),'GF diets'!AP$224-'GF diets'!G$224,IF(AND($H$4="Yes",$H$5="No"),'GF dietsf'!AP$224-'GF dietsf'!G$224,'GF diets2f'!AP$224-'GF diets2f'!G$224)))*$H$8</f>
        <v>0.1040008348760125</v>
      </c>
      <c r="I52" s="245">
        <f t="shared" si="8"/>
        <v>0.63194158415101176</v>
      </c>
      <c r="J52" s="245">
        <f t="shared" si="9"/>
        <v>0.13157501022679086</v>
      </c>
      <c r="K52" s="252"/>
      <c r="L52" s="237"/>
      <c r="M52" s="237"/>
      <c r="N52" s="237"/>
    </row>
    <row r="53" spans="1:14" ht="15.75" x14ac:dyDescent="0.25">
      <c r="A53">
        <v>0.3</v>
      </c>
      <c r="B53" s="247" t="s">
        <v>448</v>
      </c>
      <c r="C53" s="245">
        <f>IF(AND($H$4="No",$H$5="Yes"),'GF diets2'!AR$224-'GF diets2'!B$224,IF(AND($H$4="No",$H$5="No"),'GF diets'!AR$224-'GF diets'!B$224,IF(AND($H$4="Yes",$H$5="No"),'GF dietsf'!AR$224-'GF dietsf'!B$224,'GF diets2f'!AR$224-'GF diets2f'!B$224)))*$H$8</f>
        <v>7.931725041573294E-2</v>
      </c>
      <c r="D53" s="245">
        <f>IF(AND($H$4="No",$H$5="Yes"),'GF diets2'!AS$224-'GF diets2'!C$224,IF(AND($H$4="No",$H$5="No"),'GF diets'!AS$224-'GF diets'!C$224,IF(AND($H$4="Yes",$H$5="No"),'GF dietsf'!AS$224-'GF dietsf'!C$224,'GF diets2f'!AS$224-'GF diets2f'!C$224)))*$H$8</f>
        <v>0.15720505612090391</v>
      </c>
      <c r="E53" s="245">
        <f>IF(AND($H$4="No",$H$5="Yes"),'GF diets2'!AT$224-'GF diets2'!D$224,IF(AND($H$4="No",$H$5="No"),'GF diets'!AT$224-'GF diets'!D$224,IF(AND($H$4="Yes",$H$5="No"),'GF dietsf'!AT$224-'GF dietsf'!D$224,'GF diets2f'!AT$224-'GF diets2f'!D$224)))*$H$8</f>
        <v>0.15110060881652954</v>
      </c>
      <c r="F53" s="245">
        <f>IF(AND($H$4="No",$H$5="Yes"),'GF diets2'!AU$224-'GF diets2'!E$224,IF(AND($H$4="No",$H$5="No"),'GF diets'!AU$224-'GF diets'!E$224,IF(AND($H$4="Yes",$H$5="No"),'GF dietsf'!AU$224-'GF dietsf'!E$224,'GF diets2f'!AU$224-'GF diets2f'!E$224)))*$H$8</f>
        <v>0.13682642280931318</v>
      </c>
      <c r="G53" s="245">
        <f>IF(AND($H$4="No",$H$5="Yes"),'GF diets2'!AV$224-'GF diets2'!F$224,IF(AND($H$4="No",$H$5="No"),'GF diets'!AV$224-'GF diets'!F$224,IF(AND($H$4="Yes",$H$5="No"),'GF dietsf'!AV$224-'GF dietsf'!F$224,'GF diets2f'!AV$224-'GF diets2f'!F$224)))*$H$8</f>
        <v>0.12859593458293972</v>
      </c>
      <c r="H53" s="245">
        <f>IF(AND($H$4="No",$H$5="Yes"),'GF diets2'!AW$224-'GF diets2'!G$224,IF(AND($H$4="No",$H$5="No"),'GF diets'!AW$224-'GF diets'!G$224,IF(AND($H$4="Yes",$H$5="No"),'GF dietsf'!AW$224-'GF dietsf'!G$224,'GF diets2f'!AW$224-'GF diets2f'!G$224)))*$H$8</f>
        <v>0.12640480249615393</v>
      </c>
      <c r="I53" s="245">
        <f t="shared" si="8"/>
        <v>0.77945007524157317</v>
      </c>
      <c r="J53" s="245">
        <f t="shared" si="9"/>
        <v>0.14750849109056141</v>
      </c>
      <c r="K53" s="237"/>
      <c r="L53" s="237"/>
      <c r="M53" s="237"/>
      <c r="N53" s="237"/>
    </row>
    <row r="54" spans="1:14" ht="15.75" x14ac:dyDescent="0.25">
      <c r="A54">
        <v>0.35</v>
      </c>
      <c r="B54" s="247" t="s">
        <v>449</v>
      </c>
      <c r="C54" s="245">
        <f>IF(AND($H$4="No",$H$5="Yes"),'GF diets2'!AY$224-'GF diets2'!B$224,IF(AND($H$4="No",$H$5="No"),'GF diets'!AY$224-'GF diets'!B$224,IF(AND($H$4="Yes",$H$5="No"),'GF dietsf'!AY$224-'GF dietsf'!B$224,'GF diets2f'!AY$224-'GF diets2f'!B$224)))*$H$8</f>
        <v>9.7795218714915311E-2</v>
      </c>
      <c r="D54" s="245">
        <f>IF(AND($H$4="No",$H$5="Yes"),'GF diets2'!AZ$224-'GF diets2'!C$224,IF(AND($H$4="No",$H$5="No"),'GF diets'!AZ$224-'GF diets'!C$224,IF(AND($H$4="Yes",$H$5="No"),'GF dietsf'!AZ$224-'GF dietsf'!C$224,'GF diets2f'!AZ$224-'GF diets2f'!C$224)))*$H$8</f>
        <v>0.19090988235156628</v>
      </c>
      <c r="E54" s="245">
        <f>IF(AND($H$4="No",$H$5="Yes"),'GF diets2'!BA$224-'GF diets2'!D$224,IF(AND($H$4="No",$H$5="No"),'GF diets'!BA$224-'GF diets'!D$224,IF(AND($H$4="Yes",$H$5="No"),'GF dietsf'!BA$224-'GF dietsf'!D$224,'GF diets2f'!BA$224-'GF diets2f'!D$224)))*$H$8</f>
        <v>0.18203618019076656</v>
      </c>
      <c r="F54" s="245">
        <f>IF(AND($H$4="No",$H$5="Yes"),'GF diets2'!BB$224-'GF diets2'!E$224,IF(AND($H$4="No",$H$5="No"),'GF diets'!BB$224-'GF diets'!E$224,IF(AND($H$4="Yes",$H$5="No"),'GF dietsf'!BB$224-'GF dietsf'!E$224,'GF diets2f'!BB$224-'GF diets2f'!E$224)))*$H$8</f>
        <v>0.16595340542604831</v>
      </c>
      <c r="G54" s="245">
        <f>IF(AND($H$4="No",$H$5="Yes"),'GF diets2'!BC$224-'GF diets2'!F$224,IF(AND($H$4="No",$H$5="No"),'GF diets'!BC$224-'GF diets'!F$224,IF(AND($H$4="Yes",$H$5="No"),'GF dietsf'!BC$224-'GF dietsf'!F$224,'GF diets2f'!BC$224-'GF diets2f'!F$224)))*$H$8</f>
        <v>0.15517577451346654</v>
      </c>
      <c r="H54" s="245">
        <f>IF(AND($H$4="No",$H$5="Yes"),'GF diets2'!BD$224-'GF diets2'!G$224,IF(AND($H$4="No",$H$5="No"),'GF diets'!BD$224-'GF diets'!G$224,IF(AND($H$4="Yes",$H$5="No"),'GF dietsf'!BD$224-'GF dietsf'!G$224,'GF diets2f'!BD$224-'GF diets2f'!G$224)))*$H$8</f>
        <v>0.15135535445728507</v>
      </c>
      <c r="I54" s="245">
        <f t="shared" si="8"/>
        <v>0.94322581565404817</v>
      </c>
      <c r="J54" s="245">
        <f t="shared" si="9"/>
        <v>0.163775740412475</v>
      </c>
      <c r="K54" s="237"/>
      <c r="L54" s="237"/>
      <c r="M54" s="237"/>
      <c r="N54" s="237"/>
    </row>
    <row r="55" spans="1:14" ht="15.75" x14ac:dyDescent="0.25">
      <c r="A55">
        <v>0.4</v>
      </c>
      <c r="B55" s="247" t="s">
        <v>450</v>
      </c>
      <c r="C55" s="245">
        <f>IF(AND($H$4="No",$H$5="Yes"),'GF diets2'!BF$224-'GF diets2'!B$224,IF(AND($H$4="No",$H$5="No"),'GF diets'!BF$224-'GF diets'!B$224,IF(AND($H$4="Yes",$H$5="No"),'GF dietsf'!BF$224-'GF dietsf'!B$224,'GF diets2f'!BF$224-'GF diets2f'!B$224)))*$H$8</f>
        <v>0.11640999586122937</v>
      </c>
      <c r="D55" s="245">
        <f>IF(AND($H$4="No",$H$5="Yes"),'GF diets2'!BG$224-'GF diets2'!C$224,IF(AND($H$4="No",$H$5="No"),'GF diets'!BG$224-'GF diets'!C$224,IF(AND($H$4="Yes",$H$5="No"),'GF dietsf'!BG$224-'GF dietsf'!C$224,'GF diets2f'!BG$224-'GF diets2f'!C$224)))*$H$8</f>
        <v>0.22440344905800058</v>
      </c>
      <c r="E55" s="245">
        <f>IF(AND($H$4="No",$H$5="Yes"),'GF diets2'!BH$224-'GF diets2'!D$224,IF(AND($H$4="No",$H$5="No"),'GF diets'!BH$224-'GF diets'!D$224,IF(AND($H$4="Yes",$H$5="No"),'GF dietsf'!BH$224-'GF dietsf'!D$224,'GF diets2f'!BH$224-'GF diets2f'!D$224)))*$H$8</f>
        <v>0.2101917143414461</v>
      </c>
      <c r="F55" s="245">
        <f>IF(AND($H$4="No",$H$5="Yes"),'GF diets2'!BI$224-'GF diets2'!E$224,IF(AND($H$4="No",$H$5="No"),'GF diets'!BI$224-'GF diets'!E$224,IF(AND($H$4="Yes",$H$5="No"),'GF dietsf'!BI$224-'GF dietsf'!E$224,'GF diets2f'!BI$224-'GF diets2f'!E$224)))*$H$8</f>
        <v>0.190563942816145</v>
      </c>
      <c r="G55" s="245">
        <f>IF(AND($H$4="No",$H$5="Yes"),'GF diets2'!BJ$224-'GF diets2'!F$224,IF(AND($H$4="No",$H$5="No"),'GF diets'!BJ$224-'GF diets'!F$224,IF(AND($H$4="Yes",$H$5="No"),'GF dietsf'!BJ$224-'GF dietsf'!F$224,'GF diets2f'!BJ$224-'GF diets2f'!F$224)))*$H$8</f>
        <v>0.17773251085704869</v>
      </c>
      <c r="H55" s="245">
        <f>IF(AND($H$4="No",$H$5="Yes"),'GF diets2'!BK$224-'GF diets2'!G$224,IF(AND($H$4="No",$H$5="No"),'GF diets'!BK$224-'GF diets'!G$224,IF(AND($H$4="Yes",$H$5="No"),'GF dietsf'!BK$224-'GF dietsf'!G$224,'GF diets2f'!BK$224-'GF diets2f'!G$224)))*$H$8</f>
        <v>0.17776632885347751</v>
      </c>
      <c r="I55" s="245">
        <f t="shared" si="8"/>
        <v>1.0970679417873472</v>
      </c>
      <c r="J55" s="245">
        <f t="shared" si="9"/>
        <v>0.15384212613329906</v>
      </c>
      <c r="K55" s="237"/>
      <c r="L55" s="237"/>
      <c r="M55" s="237"/>
      <c r="N55" s="237"/>
    </row>
    <row r="56" spans="1:14" ht="15.75" x14ac:dyDescent="0.25">
      <c r="B56" s="237"/>
      <c r="C56" s="253"/>
      <c r="D56" s="248"/>
      <c r="E56" s="240"/>
      <c r="F56" s="1"/>
      <c r="G56" s="237"/>
      <c r="H56" s="237"/>
      <c r="I56" s="240"/>
      <c r="J56" s="240"/>
      <c r="K56" s="239"/>
      <c r="L56" s="237"/>
      <c r="M56" s="237"/>
      <c r="N56" s="237"/>
    </row>
    <row r="57" spans="1:14" ht="31.5" x14ac:dyDescent="0.25">
      <c r="B57" s="246" t="s">
        <v>481</v>
      </c>
      <c r="C57" s="244" t="s">
        <v>186</v>
      </c>
      <c r="D57" s="244" t="s">
        <v>187</v>
      </c>
      <c r="E57" s="244" t="s">
        <v>188</v>
      </c>
      <c r="F57" s="244" t="s">
        <v>189</v>
      </c>
      <c r="G57" s="244" t="s">
        <v>190</v>
      </c>
      <c r="H57" s="244" t="s">
        <v>191</v>
      </c>
      <c r="I57" s="244" t="s">
        <v>452</v>
      </c>
      <c r="J57" s="239" t="s">
        <v>443</v>
      </c>
      <c r="K57" s="237"/>
      <c r="L57" s="237"/>
      <c r="M57" s="237"/>
      <c r="N57" s="237"/>
    </row>
    <row r="58" spans="1:14" ht="15.75" x14ac:dyDescent="0.25">
      <c r="A58">
        <v>0.05</v>
      </c>
      <c r="B58" s="247" t="s">
        <v>469</v>
      </c>
      <c r="C58" s="245">
        <f>C38-C48</f>
        <v>3.7971745598680329E-2</v>
      </c>
      <c r="D58" s="245">
        <f t="shared" ref="D58:I58" si="10">D38-D48</f>
        <v>8.862767451499956E-2</v>
      </c>
      <c r="E58" s="245">
        <f t="shared" si="10"/>
        <v>5.505998741659042E-2</v>
      </c>
      <c r="F58" s="245">
        <f t="shared" si="10"/>
        <v>5.1303798451532504E-2</v>
      </c>
      <c r="G58" s="245">
        <f t="shared" si="10"/>
        <v>5.3855240468092445E-2</v>
      </c>
      <c r="H58" s="245">
        <f t="shared" si="10"/>
        <v>6.7900672360024575E-2</v>
      </c>
      <c r="I58" s="245">
        <f t="shared" si="10"/>
        <v>0.35471911880991985</v>
      </c>
      <c r="J58" s="262"/>
      <c r="K58" s="252"/>
      <c r="L58" s="237"/>
      <c r="M58" s="237"/>
      <c r="N58" s="237"/>
    </row>
    <row r="59" spans="1:14" ht="15.75" x14ac:dyDescent="0.25">
      <c r="A59">
        <v>0.1</v>
      </c>
      <c r="B59" s="247" t="s">
        <v>444</v>
      </c>
      <c r="C59" s="245">
        <f t="shared" ref="C59:I59" si="11">C39-C49</f>
        <v>7.9974210805845838E-2</v>
      </c>
      <c r="D59" s="245">
        <f t="shared" si="11"/>
        <v>0.18090646365900936</v>
      </c>
      <c r="E59" s="245">
        <f t="shared" si="11"/>
        <v>0.10556506591197562</v>
      </c>
      <c r="F59" s="245">
        <f t="shared" si="11"/>
        <v>8.2429674969748845E-2</v>
      </c>
      <c r="G59" s="245">
        <f t="shared" si="11"/>
        <v>8.4169159293891127E-2</v>
      </c>
      <c r="H59" s="245">
        <f t="shared" si="11"/>
        <v>0.12241289933454916</v>
      </c>
      <c r="I59" s="245">
        <f t="shared" si="11"/>
        <v>0.65545747397501997</v>
      </c>
      <c r="J59" s="245">
        <f t="shared" ref="J59:J65" si="12">I59-I58</f>
        <v>0.30073835516510011</v>
      </c>
      <c r="K59" s="252"/>
      <c r="L59" s="237"/>
      <c r="M59" s="237"/>
      <c r="N59" s="237"/>
    </row>
    <row r="60" spans="1:14" ht="15.75" x14ac:dyDescent="0.25">
      <c r="A60">
        <v>0.15</v>
      </c>
      <c r="B60" s="247" t="s">
        <v>445</v>
      </c>
      <c r="C60" s="245">
        <f t="shared" ref="C60:I60" si="13">C40-C50</f>
        <v>0.1207489355921684</v>
      </c>
      <c r="D60" s="245">
        <f t="shared" si="13"/>
        <v>0.24973192291908647</v>
      </c>
      <c r="E60" s="245">
        <f t="shared" si="13"/>
        <v>0.14264568581796871</v>
      </c>
      <c r="F60" s="245">
        <f t="shared" si="13"/>
        <v>0.10998778213204581</v>
      </c>
      <c r="G60" s="245">
        <f t="shared" si="13"/>
        <v>0.1067458019587324</v>
      </c>
      <c r="H60" s="245">
        <f t="shared" si="13"/>
        <v>0.12226025180012953</v>
      </c>
      <c r="I60" s="245">
        <f t="shared" si="13"/>
        <v>0.85212038022013137</v>
      </c>
      <c r="J60" s="245">
        <f t="shared" si="12"/>
        <v>0.1966629062451114</v>
      </c>
      <c r="K60" s="252"/>
      <c r="L60" s="237"/>
      <c r="M60" s="237"/>
      <c r="N60" s="237"/>
    </row>
    <row r="61" spans="1:14" ht="15.75" x14ac:dyDescent="0.25">
      <c r="A61">
        <v>0.2</v>
      </c>
      <c r="B61" s="247" t="s">
        <v>446</v>
      </c>
      <c r="C61" s="245">
        <f t="shared" ref="C61:I61" si="14">C41-C51</f>
        <v>0.1520320085321</v>
      </c>
      <c r="D61" s="245">
        <f t="shared" si="14"/>
        <v>0.26850771648809124</v>
      </c>
      <c r="E61" s="245">
        <f t="shared" si="14"/>
        <v>0.14894960810989702</v>
      </c>
      <c r="F61" s="245">
        <f t="shared" si="14"/>
        <v>0.10806242469971394</v>
      </c>
      <c r="G61" s="245">
        <f t="shared" si="14"/>
        <v>0.10453164243247635</v>
      </c>
      <c r="H61" s="245">
        <f t="shared" si="14"/>
        <v>0.13709380868038751</v>
      </c>
      <c r="I61" s="245">
        <f t="shared" si="14"/>
        <v>0.91917720894266597</v>
      </c>
      <c r="J61" s="245">
        <f t="shared" si="12"/>
        <v>6.70568287225346E-2</v>
      </c>
      <c r="K61" s="252"/>
      <c r="L61" s="237"/>
      <c r="M61" s="237"/>
      <c r="N61" s="237"/>
    </row>
    <row r="62" spans="1:14" ht="15.75" x14ac:dyDescent="0.25">
      <c r="A62">
        <v>0.25</v>
      </c>
      <c r="B62" s="247" t="s">
        <v>447</v>
      </c>
      <c r="C62" s="245">
        <f t="shared" ref="C62:I62" si="15">C42-C52</f>
        <v>0.19385336134173858</v>
      </c>
      <c r="D62" s="245">
        <f t="shared" si="15"/>
        <v>0.30922940850645125</v>
      </c>
      <c r="E62" s="245">
        <f t="shared" si="15"/>
        <v>0.14877934339208315</v>
      </c>
      <c r="F62" s="245">
        <f t="shared" si="15"/>
        <v>9.5966481356581937E-2</v>
      </c>
      <c r="G62" s="245">
        <f t="shared" si="15"/>
        <v>8.2118107278021324E-2</v>
      </c>
      <c r="H62" s="245">
        <f t="shared" si="15"/>
        <v>0.11404652144450936</v>
      </c>
      <c r="I62" s="245">
        <f t="shared" si="15"/>
        <v>0.94399322331938562</v>
      </c>
      <c r="J62" s="245">
        <f t="shared" si="12"/>
        <v>2.4816014376719653E-2</v>
      </c>
      <c r="K62" s="252"/>
      <c r="L62" s="237"/>
      <c r="M62" s="237"/>
      <c r="N62" s="237"/>
    </row>
    <row r="63" spans="1:14" ht="15.75" x14ac:dyDescent="0.25">
      <c r="A63">
        <v>0.3</v>
      </c>
      <c r="B63" s="247" t="s">
        <v>448</v>
      </c>
      <c r="C63" s="245">
        <f t="shared" ref="C63:I63" si="16">C43-C53</f>
        <v>0.20209811512389669</v>
      </c>
      <c r="D63" s="245">
        <f t="shared" si="16"/>
        <v>0.27668022337303527</v>
      </c>
      <c r="E63" s="245">
        <f t="shared" si="16"/>
        <v>0.12018929063264105</v>
      </c>
      <c r="F63" s="245">
        <f t="shared" si="16"/>
        <v>7.159166891093599E-2</v>
      </c>
      <c r="G63" s="245">
        <f t="shared" si="16"/>
        <v>5.8599782161534719E-2</v>
      </c>
      <c r="H63" s="245">
        <f t="shared" si="16"/>
        <v>9.0951878814063747E-2</v>
      </c>
      <c r="I63" s="245">
        <f t="shared" si="16"/>
        <v>0.82011095901610753</v>
      </c>
      <c r="J63" s="245">
        <f t="shared" si="12"/>
        <v>-0.12388226430327809</v>
      </c>
      <c r="K63" s="237"/>
      <c r="L63" s="237"/>
      <c r="M63" s="237"/>
      <c r="N63" s="237"/>
    </row>
    <row r="64" spans="1:14" ht="15.75" x14ac:dyDescent="0.25">
      <c r="A64">
        <v>0.35</v>
      </c>
      <c r="B64" s="247" t="s">
        <v>449</v>
      </c>
      <c r="C64" s="245">
        <f t="shared" ref="C64:I64" si="17">C44-C54</f>
        <v>0.18570947441573243</v>
      </c>
      <c r="D64" s="245">
        <f t="shared" si="17"/>
        <v>0.24408659666903107</v>
      </c>
      <c r="E64" s="245">
        <f t="shared" si="17"/>
        <v>8.7833393223074208E-2</v>
      </c>
      <c r="F64" s="245">
        <f t="shared" si="17"/>
        <v>4.107376696624776E-2</v>
      </c>
      <c r="G64" s="245">
        <f t="shared" si="17"/>
        <v>3.16289151725897E-2</v>
      </c>
      <c r="H64" s="245">
        <f t="shared" si="17"/>
        <v>7.8086159061337673E-2</v>
      </c>
      <c r="I64" s="245">
        <f t="shared" si="17"/>
        <v>0.66841830550801273</v>
      </c>
      <c r="J64" s="245">
        <f t="shared" si="12"/>
        <v>-0.1516926535080948</v>
      </c>
      <c r="K64" s="237"/>
      <c r="L64" s="237"/>
      <c r="M64" s="237"/>
      <c r="N64" s="237"/>
    </row>
    <row r="65" spans="1:14" ht="15.75" x14ac:dyDescent="0.25">
      <c r="A65">
        <v>0.4</v>
      </c>
      <c r="B65" s="247" t="s">
        <v>450</v>
      </c>
      <c r="C65" s="245">
        <f t="shared" ref="C65:I65" si="18">C45-C55</f>
        <v>0.1685033673631896</v>
      </c>
      <c r="D65" s="245">
        <f t="shared" si="18"/>
        <v>0.2129841821353754</v>
      </c>
      <c r="E65" s="245">
        <f t="shared" si="18"/>
        <v>6.048512371558204E-2</v>
      </c>
      <c r="F65" s="245">
        <f t="shared" si="18"/>
        <v>1.6599684633369111E-2</v>
      </c>
      <c r="G65" s="245">
        <f t="shared" si="18"/>
        <v>9.0752351653506647E-3</v>
      </c>
      <c r="H65" s="245">
        <f t="shared" si="18"/>
        <v>5.0189463109069271E-2</v>
      </c>
      <c r="I65" s="245">
        <f t="shared" si="18"/>
        <v>0.51783705612193609</v>
      </c>
      <c r="J65" s="245">
        <f t="shared" si="12"/>
        <v>-0.15058124938607664</v>
      </c>
      <c r="K65" s="237"/>
      <c r="L65" s="237"/>
      <c r="M65" s="237"/>
      <c r="N65" s="237"/>
    </row>
    <row r="66" spans="1:14" ht="15.75" x14ac:dyDescent="0.25">
      <c r="B66" s="237"/>
      <c r="C66" s="253"/>
      <c r="D66" s="248"/>
      <c r="E66" s="240"/>
      <c r="F66" s="1"/>
      <c r="G66" s="237"/>
      <c r="H66" s="237"/>
      <c r="I66" s="240"/>
      <c r="J66" s="240"/>
      <c r="K66" s="239"/>
      <c r="L66" s="237"/>
      <c r="M66" s="237"/>
      <c r="N66" s="237"/>
    </row>
    <row r="67" spans="1:14" ht="15.75" x14ac:dyDescent="0.25">
      <c r="B67" s="260" t="s">
        <v>453</v>
      </c>
      <c r="C67" s="244" t="s">
        <v>186</v>
      </c>
      <c r="D67" s="244" t="s">
        <v>187</v>
      </c>
      <c r="E67" s="244" t="s">
        <v>188</v>
      </c>
      <c r="F67" s="244" t="s">
        <v>189</v>
      </c>
      <c r="G67" s="244" t="s">
        <v>190</v>
      </c>
      <c r="H67" s="244" t="s">
        <v>191</v>
      </c>
      <c r="I67" s="239"/>
      <c r="J67" s="237"/>
      <c r="K67" s="237"/>
      <c r="L67" s="237"/>
      <c r="M67" s="237"/>
      <c r="N67" s="237"/>
    </row>
    <row r="68" spans="1:14" ht="15.75" x14ac:dyDescent="0.25">
      <c r="B68" s="247" t="s">
        <v>482</v>
      </c>
      <c r="C68" s="245">
        <f>C58</f>
        <v>3.7971745598680329E-2</v>
      </c>
      <c r="D68" s="245">
        <f t="shared" ref="D68:H68" si="19">D58</f>
        <v>8.862767451499956E-2</v>
      </c>
      <c r="E68" s="245">
        <f t="shared" si="19"/>
        <v>5.505998741659042E-2</v>
      </c>
      <c r="F68" s="245">
        <f t="shared" si="19"/>
        <v>5.1303798451532504E-2</v>
      </c>
      <c r="G68" s="245">
        <f t="shared" si="19"/>
        <v>5.3855240468092445E-2</v>
      </c>
      <c r="H68" s="245">
        <f t="shared" si="19"/>
        <v>6.7900672360024575E-2</v>
      </c>
      <c r="I68" s="239"/>
      <c r="J68" s="237"/>
      <c r="K68" s="237"/>
      <c r="L68" s="237"/>
      <c r="M68" s="237"/>
      <c r="N68" s="237"/>
    </row>
    <row r="69" spans="1:14" ht="15.75" x14ac:dyDescent="0.25">
      <c r="B69" s="247" t="s">
        <v>470</v>
      </c>
      <c r="C69" s="245">
        <f>C59-C58</f>
        <v>4.200246520716551E-2</v>
      </c>
      <c r="D69" s="245">
        <f t="shared" ref="D69:H69" si="20">D59-D58</f>
        <v>9.2278789144009804E-2</v>
      </c>
      <c r="E69" s="245">
        <f t="shared" si="20"/>
        <v>5.05050784953852E-2</v>
      </c>
      <c r="F69" s="245">
        <f t="shared" si="20"/>
        <v>3.1125876518216342E-2</v>
      </c>
      <c r="G69" s="245">
        <f t="shared" si="20"/>
        <v>3.0313918825798682E-2</v>
      </c>
      <c r="H69" s="245">
        <f t="shared" si="20"/>
        <v>5.4512226974524583E-2</v>
      </c>
      <c r="I69" s="239"/>
      <c r="J69" s="237"/>
      <c r="K69" s="237"/>
      <c r="L69" s="237"/>
      <c r="M69" s="237"/>
      <c r="N69" s="237"/>
    </row>
    <row r="70" spans="1:14" ht="15.75" x14ac:dyDescent="0.25">
      <c r="B70" s="247" t="s">
        <v>454</v>
      </c>
      <c r="C70" s="245">
        <f t="shared" ref="C70:H75" si="21">C60-C59</f>
        <v>4.0774724786322561E-2</v>
      </c>
      <c r="D70" s="245">
        <f t="shared" si="21"/>
        <v>6.8825459260077104E-2</v>
      </c>
      <c r="E70" s="245">
        <f t="shared" si="21"/>
        <v>3.7080619905993095E-2</v>
      </c>
      <c r="F70" s="245">
        <f t="shared" si="21"/>
        <v>2.7558107162296966E-2</v>
      </c>
      <c r="G70" s="245">
        <f t="shared" si="21"/>
        <v>2.2576642664841273E-2</v>
      </c>
      <c r="H70" s="245">
        <f t="shared" si="21"/>
        <v>-1.5264753441962542E-4</v>
      </c>
      <c r="I70" s="239"/>
      <c r="J70" s="237"/>
      <c r="K70" s="237"/>
      <c r="L70" s="237"/>
      <c r="M70" s="237"/>
      <c r="N70" s="237"/>
    </row>
    <row r="71" spans="1:14" ht="15.75" x14ac:dyDescent="0.25">
      <c r="B71" s="247" t="s">
        <v>455</v>
      </c>
      <c r="C71" s="245">
        <f t="shared" si="21"/>
        <v>3.12830729399316E-2</v>
      </c>
      <c r="D71" s="245">
        <f t="shared" si="21"/>
        <v>1.8775793569004773E-2</v>
      </c>
      <c r="E71" s="245">
        <f t="shared" si="21"/>
        <v>6.3039222919283044E-3</v>
      </c>
      <c r="F71" s="245">
        <f t="shared" si="21"/>
        <v>-1.9253574323318673E-3</v>
      </c>
      <c r="G71" s="245">
        <f t="shared" si="21"/>
        <v>-2.214159526256046E-3</v>
      </c>
      <c r="H71" s="245">
        <f t="shared" si="21"/>
        <v>1.4833556880257975E-2</v>
      </c>
      <c r="I71" s="239"/>
      <c r="J71" s="237"/>
      <c r="K71" s="237"/>
      <c r="L71" s="237"/>
      <c r="M71" s="237"/>
      <c r="N71" s="237"/>
    </row>
    <row r="72" spans="1:14" ht="15.75" x14ac:dyDescent="0.25">
      <c r="B72" s="247" t="s">
        <v>456</v>
      </c>
      <c r="C72" s="245">
        <f t="shared" si="21"/>
        <v>4.1821352809638584E-2</v>
      </c>
      <c r="D72" s="245">
        <f t="shared" si="21"/>
        <v>4.0721692018360012E-2</v>
      </c>
      <c r="E72" s="245">
        <f t="shared" si="21"/>
        <v>-1.7026471781386721E-4</v>
      </c>
      <c r="F72" s="245">
        <f t="shared" si="21"/>
        <v>-1.2095943343132007E-2</v>
      </c>
      <c r="G72" s="245">
        <f t="shared" si="21"/>
        <v>-2.241353515445503E-2</v>
      </c>
      <c r="H72" s="245">
        <f t="shared" si="21"/>
        <v>-2.304728723587815E-2</v>
      </c>
      <c r="I72" s="239"/>
      <c r="J72" s="237"/>
      <c r="K72" s="237"/>
      <c r="L72" s="237"/>
      <c r="M72" s="237"/>
      <c r="N72" s="237"/>
    </row>
    <row r="73" spans="1:14" ht="15.75" x14ac:dyDescent="0.25">
      <c r="B73" s="247" t="s">
        <v>457</v>
      </c>
      <c r="C73" s="245">
        <f t="shared" si="21"/>
        <v>8.2447537821581096E-3</v>
      </c>
      <c r="D73" s="245">
        <f t="shared" si="21"/>
        <v>-3.2549185133415981E-2</v>
      </c>
      <c r="E73" s="245">
        <f t="shared" si="21"/>
        <v>-2.8590052759442097E-2</v>
      </c>
      <c r="F73" s="245">
        <f t="shared" si="21"/>
        <v>-2.4374812445645946E-2</v>
      </c>
      <c r="G73" s="245">
        <f t="shared" si="21"/>
        <v>-2.3518325116486605E-2</v>
      </c>
      <c r="H73" s="245">
        <f t="shared" si="21"/>
        <v>-2.3094642630445611E-2</v>
      </c>
      <c r="I73" s="239"/>
      <c r="J73" s="237"/>
      <c r="K73" s="237"/>
      <c r="L73" s="237"/>
      <c r="M73" s="237"/>
      <c r="N73" s="237"/>
    </row>
    <row r="74" spans="1:14" ht="15.75" x14ac:dyDescent="0.25">
      <c r="B74" s="247" t="s">
        <v>458</v>
      </c>
      <c r="C74" s="245">
        <f t="shared" si="21"/>
        <v>-1.6388640708164259E-2</v>
      </c>
      <c r="D74" s="245">
        <f t="shared" si="21"/>
        <v>-3.2593626704004203E-2</v>
      </c>
      <c r="E74" s="245">
        <f t="shared" si="21"/>
        <v>-3.2355897409566847E-2</v>
      </c>
      <c r="F74" s="245">
        <f t="shared" si="21"/>
        <v>-3.051790194468823E-2</v>
      </c>
      <c r="G74" s="245">
        <f t="shared" si="21"/>
        <v>-2.6970866988945019E-2</v>
      </c>
      <c r="H74" s="245">
        <f t="shared" si="21"/>
        <v>-1.2865719752726074E-2</v>
      </c>
      <c r="I74" s="239"/>
      <c r="J74" s="237"/>
      <c r="K74" s="237"/>
      <c r="L74" s="237"/>
      <c r="M74" s="237"/>
      <c r="N74" s="237"/>
    </row>
    <row r="75" spans="1:14" ht="15.75" x14ac:dyDescent="0.25">
      <c r="B75" s="247" t="s">
        <v>459</v>
      </c>
      <c r="C75" s="245">
        <f t="shared" si="21"/>
        <v>-1.7206107052542829E-2</v>
      </c>
      <c r="D75" s="245">
        <f t="shared" si="21"/>
        <v>-3.110241453365567E-2</v>
      </c>
      <c r="E75" s="245">
        <f t="shared" si="21"/>
        <v>-2.7348269507492168E-2</v>
      </c>
      <c r="F75" s="245">
        <f t="shared" si="21"/>
        <v>-2.4474082332878649E-2</v>
      </c>
      <c r="G75" s="245">
        <f t="shared" si="21"/>
        <v>-2.2553680007239035E-2</v>
      </c>
      <c r="H75" s="245">
        <f t="shared" si="21"/>
        <v>-2.7896695952268402E-2</v>
      </c>
      <c r="I75" s="239"/>
      <c r="J75" s="237"/>
      <c r="K75" s="237"/>
      <c r="L75" s="237"/>
      <c r="M75" s="237"/>
      <c r="N75" s="237"/>
    </row>
    <row r="76" spans="1:14" ht="15.75" x14ac:dyDescent="0.25">
      <c r="B76" s="247"/>
      <c r="C76" s="245"/>
      <c r="D76" s="245"/>
      <c r="E76" s="245"/>
      <c r="F76" s="245"/>
      <c r="G76" s="245"/>
      <c r="H76" s="245"/>
      <c r="I76" s="239"/>
      <c r="J76" s="237"/>
      <c r="K76" s="237"/>
      <c r="L76" s="237"/>
      <c r="M76" s="237"/>
      <c r="N76" s="237"/>
    </row>
    <row r="77" spans="1:14" x14ac:dyDescent="0.2">
      <c r="B77" s="264"/>
      <c r="C77" s="264"/>
      <c r="D77" s="264"/>
      <c r="E77" s="264"/>
      <c r="F77" s="264"/>
      <c r="G77" s="264"/>
      <c r="H77" s="264"/>
      <c r="I77" s="264"/>
      <c r="J77" s="264"/>
      <c r="K77" s="264"/>
      <c r="L77" s="264"/>
      <c r="M77" s="264"/>
      <c r="N77" s="264"/>
    </row>
    <row r="78" spans="1:14" x14ac:dyDescent="0.2">
      <c r="B78" s="264"/>
      <c r="C78" s="264"/>
      <c r="D78" s="264"/>
      <c r="E78" s="264"/>
      <c r="F78" s="264"/>
      <c r="G78" s="264"/>
      <c r="H78" s="264"/>
      <c r="I78" s="264"/>
      <c r="J78" s="264"/>
      <c r="K78" s="264"/>
      <c r="L78" s="264"/>
      <c r="M78" s="264"/>
      <c r="N78" s="264"/>
    </row>
    <row r="79" spans="1:14" x14ac:dyDescent="0.2">
      <c r="B79" s="264"/>
      <c r="C79" s="264"/>
      <c r="D79" s="264"/>
      <c r="E79" s="264"/>
      <c r="F79" s="264"/>
      <c r="G79" s="264"/>
      <c r="H79" s="264"/>
      <c r="I79" s="264"/>
      <c r="J79" s="264"/>
      <c r="K79" s="264"/>
      <c r="L79" s="264"/>
      <c r="M79" s="264"/>
      <c r="N79" s="264"/>
    </row>
    <row r="80" spans="1:14" x14ac:dyDescent="0.2">
      <c r="B80" s="264"/>
      <c r="C80" s="264"/>
      <c r="D80" s="264"/>
      <c r="E80" s="264"/>
      <c r="F80" s="264"/>
      <c r="G80" s="264"/>
      <c r="H80" s="264"/>
      <c r="I80" s="264"/>
      <c r="J80" s="264"/>
      <c r="K80" s="264"/>
      <c r="L80" s="264"/>
      <c r="M80" s="264"/>
      <c r="N80" s="264"/>
    </row>
    <row r="81" spans="2:14" x14ac:dyDescent="0.2">
      <c r="B81" s="264"/>
      <c r="C81" s="264"/>
      <c r="D81" s="264"/>
      <c r="E81" s="264"/>
      <c r="F81" s="264"/>
      <c r="G81" s="264"/>
      <c r="H81" s="264"/>
      <c r="I81" s="264"/>
      <c r="J81" s="264"/>
      <c r="K81" s="264"/>
      <c r="L81" s="264"/>
      <c r="M81" s="264"/>
      <c r="N81" s="264"/>
    </row>
    <row r="82" spans="2:14" x14ac:dyDescent="0.2">
      <c r="B82" s="264"/>
      <c r="C82" s="264"/>
      <c r="D82" s="264"/>
      <c r="E82" s="264"/>
      <c r="F82" s="264"/>
      <c r="G82" s="264"/>
      <c r="H82" s="264"/>
      <c r="I82" s="264"/>
      <c r="J82" s="264"/>
      <c r="K82" s="264"/>
      <c r="L82" s="264"/>
      <c r="M82" s="264"/>
      <c r="N82" s="264"/>
    </row>
    <row r="83" spans="2:14" ht="15.75" x14ac:dyDescent="0.25">
      <c r="B83" s="281"/>
      <c r="C83" s="264"/>
      <c r="D83" s="264"/>
      <c r="E83" s="264"/>
      <c r="F83" s="264"/>
      <c r="G83" s="264"/>
      <c r="H83" s="264"/>
      <c r="I83" s="264"/>
      <c r="J83" s="282"/>
      <c r="K83" s="283"/>
      <c r="L83" s="283"/>
      <c r="M83" s="283"/>
      <c r="N83" s="283"/>
    </row>
    <row r="84" spans="2:14" ht="15.75" x14ac:dyDescent="0.25">
      <c r="B84" s="281"/>
      <c r="C84" s="264"/>
      <c r="D84" s="264"/>
      <c r="E84" s="264"/>
      <c r="F84" s="264"/>
      <c r="G84" s="264"/>
      <c r="H84" s="264"/>
      <c r="I84" s="284"/>
      <c r="J84" s="285"/>
      <c r="K84" s="283"/>
      <c r="L84" s="283"/>
      <c r="M84" s="283"/>
      <c r="N84" s="283"/>
    </row>
    <row r="85" spans="2:14" x14ac:dyDescent="0.2">
      <c r="B85" s="264"/>
      <c r="C85" s="264"/>
      <c r="D85" s="264"/>
      <c r="E85" s="264"/>
      <c r="F85" s="264"/>
      <c r="G85" s="264"/>
      <c r="H85" s="264"/>
      <c r="I85" s="264"/>
      <c r="J85" s="264"/>
      <c r="K85" s="264"/>
      <c r="L85" s="264"/>
      <c r="M85" s="264"/>
      <c r="N85" s="264"/>
    </row>
    <row r="86" spans="2:14" x14ac:dyDescent="0.2">
      <c r="B86" s="264"/>
      <c r="C86" s="264"/>
      <c r="D86" s="264"/>
      <c r="E86" s="264"/>
      <c r="F86" s="264"/>
      <c r="G86" s="264"/>
      <c r="H86" s="264"/>
      <c r="I86" s="264"/>
      <c r="J86" s="264"/>
      <c r="K86" s="264"/>
      <c r="L86" s="264"/>
      <c r="M86" s="264"/>
      <c r="N86" s="264"/>
    </row>
    <row r="87" spans="2:14" x14ac:dyDescent="0.2">
      <c r="B87" s="264"/>
      <c r="C87" s="264"/>
      <c r="D87" s="264"/>
      <c r="E87" s="264"/>
      <c r="F87" s="264"/>
      <c r="G87" s="264"/>
      <c r="H87" s="264"/>
      <c r="I87" s="264"/>
      <c r="J87" s="264"/>
      <c r="K87" s="264"/>
      <c r="L87" s="264"/>
      <c r="M87" s="264"/>
      <c r="N87" s="264"/>
    </row>
    <row r="88" spans="2:14" x14ac:dyDescent="0.2">
      <c r="B88" s="264"/>
      <c r="C88" s="264"/>
      <c r="D88" s="264"/>
      <c r="E88" s="264"/>
      <c r="F88" s="264"/>
      <c r="G88" s="264"/>
      <c r="H88" s="264"/>
      <c r="I88" s="264"/>
      <c r="J88" s="264"/>
      <c r="K88" s="264"/>
      <c r="L88" s="264"/>
      <c r="M88" s="264"/>
      <c r="N88" s="264"/>
    </row>
    <row r="89" spans="2:14" x14ac:dyDescent="0.2">
      <c r="B89" s="264"/>
      <c r="C89" s="264"/>
      <c r="D89" s="264"/>
      <c r="E89" s="264"/>
      <c r="F89" s="264"/>
      <c r="G89" s="264"/>
      <c r="H89" s="264"/>
      <c r="I89" s="264"/>
      <c r="J89" s="264"/>
      <c r="K89" s="264"/>
      <c r="L89" s="264"/>
      <c r="M89" s="264"/>
      <c r="N89" s="264"/>
    </row>
    <row r="90" spans="2:14" x14ac:dyDescent="0.2">
      <c r="B90" s="264"/>
      <c r="C90" s="264"/>
      <c r="D90" s="264"/>
      <c r="E90" s="264"/>
      <c r="F90" s="264"/>
      <c r="G90" s="264"/>
      <c r="H90" s="264"/>
      <c r="I90" s="264"/>
      <c r="J90" s="264"/>
      <c r="K90" s="264"/>
      <c r="L90" s="264"/>
      <c r="M90" s="264"/>
      <c r="N90" s="264"/>
    </row>
    <row r="91" spans="2:14" x14ac:dyDescent="0.2">
      <c r="B91" s="264"/>
      <c r="C91" s="264"/>
      <c r="D91" s="264"/>
      <c r="E91" s="264"/>
      <c r="F91" s="264"/>
      <c r="G91" s="264"/>
      <c r="H91" s="264"/>
      <c r="I91" s="264"/>
      <c r="J91" s="264"/>
      <c r="K91" s="264"/>
      <c r="L91" s="264"/>
      <c r="M91" s="264"/>
      <c r="N91" s="264"/>
    </row>
    <row r="92" spans="2:14" x14ac:dyDescent="0.2">
      <c r="B92" s="264"/>
      <c r="C92" s="264"/>
      <c r="D92" s="264"/>
      <c r="E92" s="264"/>
      <c r="F92" s="264"/>
      <c r="G92" s="264"/>
      <c r="H92" s="264"/>
      <c r="I92" s="264"/>
      <c r="J92" s="264"/>
      <c r="K92" s="264"/>
      <c r="L92" s="264"/>
      <c r="M92" s="264"/>
      <c r="N92" s="264"/>
    </row>
    <row r="93" spans="2:14" x14ac:dyDescent="0.2">
      <c r="B93" s="264"/>
      <c r="C93" s="264"/>
      <c r="D93" s="264"/>
      <c r="E93" s="264"/>
      <c r="F93" s="264"/>
      <c r="G93" s="264"/>
      <c r="H93" s="264"/>
      <c r="I93" s="264"/>
      <c r="J93" s="264"/>
      <c r="K93" s="264"/>
      <c r="L93" s="264"/>
      <c r="M93" s="264"/>
      <c r="N93" s="264"/>
    </row>
    <row r="94" spans="2:14" x14ac:dyDescent="0.2">
      <c r="B94" s="264"/>
      <c r="C94" s="264"/>
      <c r="D94" s="264"/>
      <c r="E94" s="264"/>
      <c r="F94" s="264"/>
      <c r="G94" s="264"/>
      <c r="H94" s="264"/>
      <c r="I94" s="264"/>
      <c r="J94" s="264"/>
      <c r="K94" s="264"/>
      <c r="L94" s="264"/>
      <c r="M94" s="264"/>
      <c r="N94" s="264"/>
    </row>
    <row r="95" spans="2:14" x14ac:dyDescent="0.2">
      <c r="B95" s="264"/>
      <c r="C95" s="264"/>
      <c r="D95" s="264"/>
      <c r="E95" s="264"/>
      <c r="F95" s="264"/>
      <c r="G95" s="264"/>
      <c r="H95" s="264"/>
      <c r="I95" s="264"/>
      <c r="J95" s="264"/>
      <c r="K95" s="264"/>
      <c r="L95" s="264"/>
      <c r="M95" s="264"/>
      <c r="N95" s="264"/>
    </row>
    <row r="96" spans="2:14" x14ac:dyDescent="0.2">
      <c r="B96" s="264"/>
      <c r="C96" s="264"/>
      <c r="D96" s="264"/>
      <c r="E96" s="264"/>
      <c r="F96" s="264"/>
      <c r="G96" s="264"/>
      <c r="H96" s="264"/>
      <c r="I96" s="264"/>
      <c r="J96" s="264"/>
      <c r="K96" s="264"/>
      <c r="L96" s="264"/>
      <c r="M96" s="264"/>
      <c r="N96" s="264"/>
    </row>
    <row r="97" spans="2:14" x14ac:dyDescent="0.2">
      <c r="B97" s="264"/>
      <c r="C97" s="264"/>
      <c r="D97" s="264"/>
      <c r="E97" s="264"/>
      <c r="F97" s="264"/>
      <c r="G97" s="264"/>
      <c r="H97" s="264"/>
      <c r="I97" s="264"/>
      <c r="J97" s="264"/>
      <c r="K97" s="264"/>
      <c r="L97" s="264"/>
      <c r="M97" s="264"/>
      <c r="N97" s="264"/>
    </row>
    <row r="98" spans="2:14" x14ac:dyDescent="0.2">
      <c r="B98" s="264"/>
      <c r="C98" s="264"/>
      <c r="D98" s="264"/>
      <c r="E98" s="264"/>
      <c r="F98" s="264"/>
      <c r="G98" s="264"/>
      <c r="H98" s="264"/>
      <c r="I98" s="264"/>
      <c r="J98" s="264"/>
      <c r="K98" s="264"/>
      <c r="L98" s="264"/>
      <c r="M98" s="264"/>
      <c r="N98" s="264"/>
    </row>
    <row r="99" spans="2:14" x14ac:dyDescent="0.2">
      <c r="B99" s="264"/>
      <c r="C99" s="264"/>
      <c r="D99" s="264"/>
      <c r="E99" s="264"/>
      <c r="F99" s="264"/>
      <c r="G99" s="264"/>
      <c r="H99" s="264"/>
      <c r="I99" s="264"/>
      <c r="J99" s="264"/>
      <c r="K99" s="264"/>
      <c r="L99" s="264"/>
      <c r="M99" s="264"/>
      <c r="N99" s="264"/>
    </row>
    <row r="100" spans="2:14" x14ac:dyDescent="0.2">
      <c r="B100" s="264"/>
      <c r="C100" s="264"/>
      <c r="D100" s="264"/>
      <c r="E100" s="264"/>
      <c r="F100" s="264"/>
      <c r="G100" s="264"/>
      <c r="H100" s="264"/>
      <c r="I100" s="264"/>
      <c r="J100" s="264"/>
      <c r="K100" s="264"/>
      <c r="L100" s="264"/>
      <c r="M100" s="264"/>
      <c r="N100" s="264"/>
    </row>
    <row r="101" spans="2:14" x14ac:dyDescent="0.2">
      <c r="B101" s="264"/>
      <c r="C101" s="264"/>
      <c r="D101" s="264"/>
      <c r="E101" s="264"/>
      <c r="F101" s="264"/>
      <c r="G101" s="264"/>
      <c r="H101" s="264"/>
      <c r="I101" s="264"/>
      <c r="J101" s="264"/>
      <c r="K101" s="264"/>
      <c r="L101" s="264"/>
      <c r="M101" s="264"/>
      <c r="N101" s="264"/>
    </row>
    <row r="102" spans="2:14" x14ac:dyDescent="0.2">
      <c r="B102" s="280"/>
      <c r="C102" s="280"/>
      <c r="D102" s="280"/>
      <c r="E102" s="280"/>
      <c r="F102" s="280"/>
      <c r="G102" s="280"/>
      <c r="H102" s="280"/>
      <c r="I102" s="280"/>
      <c r="J102" s="280"/>
      <c r="K102" s="280"/>
      <c r="L102" s="280"/>
      <c r="M102" s="280"/>
      <c r="N102" s="280"/>
    </row>
    <row r="103" spans="2:14" x14ac:dyDescent="0.2">
      <c r="B103" s="280"/>
      <c r="C103" s="280"/>
      <c r="D103" s="280"/>
      <c r="E103" s="280"/>
      <c r="F103" s="280"/>
      <c r="G103" s="280"/>
      <c r="H103" s="280"/>
      <c r="I103" s="280"/>
      <c r="J103" s="280"/>
      <c r="K103" s="280"/>
      <c r="L103" s="280"/>
      <c r="M103" s="280"/>
      <c r="N103" s="280"/>
    </row>
    <row r="104" spans="2:14" x14ac:dyDescent="0.2">
      <c r="B104" s="280"/>
      <c r="C104" s="280"/>
      <c r="D104" s="280"/>
      <c r="E104" s="280"/>
      <c r="F104" s="280"/>
      <c r="G104" s="280"/>
      <c r="H104" s="280"/>
      <c r="I104" s="280"/>
      <c r="J104" s="280"/>
      <c r="K104" s="280"/>
      <c r="L104" s="280"/>
      <c r="M104" s="280"/>
      <c r="N104" s="280"/>
    </row>
  </sheetData>
  <sheetProtection sheet="1" objects="1" scenarios="1"/>
  <conditionalFormatting sqref="V3">
    <cfRule type="cellIs" dxfId="632" priority="39" stopIfTrue="1" operator="greaterThan">
      <formula>0</formula>
    </cfRule>
  </conditionalFormatting>
  <conditionalFormatting sqref="C29">
    <cfRule type="cellIs" dxfId="631" priority="38" operator="greaterThan">
      <formula>MIN(C$28:C28)</formula>
    </cfRule>
  </conditionalFormatting>
  <conditionalFormatting sqref="C28:H28">
    <cfRule type="cellIs" dxfId="630" priority="33" operator="greaterThan">
      <formula>0</formula>
    </cfRule>
  </conditionalFormatting>
  <conditionalFormatting sqref="I28">
    <cfRule type="cellIs" dxfId="629" priority="32" operator="greaterThan">
      <formula>0</formula>
    </cfRule>
  </conditionalFormatting>
  <conditionalFormatting sqref="J29:J35">
    <cfRule type="cellIs" dxfId="628" priority="31" operator="greaterThan">
      <formula>0</formula>
    </cfRule>
  </conditionalFormatting>
  <conditionalFormatting sqref="C39:C45">
    <cfRule type="cellIs" dxfId="627" priority="30" operator="lessThan">
      <formula>MAX(C$38:C38)</formula>
    </cfRule>
  </conditionalFormatting>
  <conditionalFormatting sqref="J39:J45 J83 C38:H38">
    <cfRule type="cellIs" dxfId="626" priority="27" operator="lessThan">
      <formula>0</formula>
    </cfRule>
  </conditionalFormatting>
  <conditionalFormatting sqref="I38">
    <cfRule type="cellIs" dxfId="625" priority="24" operator="lessThan">
      <formula>0</formula>
    </cfRule>
  </conditionalFormatting>
  <conditionalFormatting sqref="C22:I22">
    <cfRule type="cellIs" dxfId="624" priority="23" operator="lessThan">
      <formula>0</formula>
    </cfRule>
  </conditionalFormatting>
  <conditionalFormatting sqref="I39:I45">
    <cfRule type="cellIs" dxfId="623" priority="22" operator="lessThan">
      <formula>I38</formula>
    </cfRule>
  </conditionalFormatting>
  <conditionalFormatting sqref="C68:H75">
    <cfRule type="cellIs" dxfId="622" priority="20" operator="lessThan">
      <formula>0</formula>
    </cfRule>
  </conditionalFormatting>
  <conditionalFormatting sqref="C18:I18">
    <cfRule type="cellIs" dxfId="621" priority="19" operator="lessThan">
      <formula>0</formula>
    </cfRule>
  </conditionalFormatting>
  <conditionalFormatting sqref="C20:I20 I21">
    <cfRule type="cellIs" dxfId="620" priority="18" operator="lessThan">
      <formula>0</formula>
    </cfRule>
  </conditionalFormatting>
  <conditionalFormatting sqref="C25:I25">
    <cfRule type="cellIs" dxfId="619" priority="17" operator="lessThan">
      <formula>0</formula>
    </cfRule>
  </conditionalFormatting>
  <conditionalFormatting sqref="C59:H65">
    <cfRule type="cellIs" dxfId="618" priority="12" operator="lessThan">
      <formula>C58</formula>
    </cfRule>
  </conditionalFormatting>
  <conditionalFormatting sqref="J59:J65 C58:I58">
    <cfRule type="cellIs" dxfId="617" priority="11" operator="lessThan">
      <formula>0</formula>
    </cfRule>
  </conditionalFormatting>
  <conditionalFormatting sqref="I59:I65">
    <cfRule type="cellIs" dxfId="616" priority="9" operator="lessThan">
      <formula>I58</formula>
    </cfRule>
  </conditionalFormatting>
  <conditionalFormatting sqref="D39:H39">
    <cfRule type="cellIs" dxfId="615" priority="8" operator="lessThan">
      <formula>MAX(D$38:D38)</formula>
    </cfRule>
  </conditionalFormatting>
  <conditionalFormatting sqref="D40:H45">
    <cfRule type="cellIs" dxfId="614" priority="7" operator="lessThan">
      <formula>MAX(D$38:D39)</formula>
    </cfRule>
  </conditionalFormatting>
  <conditionalFormatting sqref="C30:C35">
    <cfRule type="cellIs" dxfId="613" priority="6" operator="greaterThan">
      <formula>MIN(C$28:C29)</formula>
    </cfRule>
  </conditionalFormatting>
  <conditionalFormatting sqref="D29:H29">
    <cfRule type="cellIs" dxfId="612" priority="5" operator="greaterThan">
      <formula>MIN(D$28:D28)</formula>
    </cfRule>
  </conditionalFormatting>
  <conditionalFormatting sqref="D30:H30">
    <cfRule type="cellIs" dxfId="611" priority="4" operator="greaterThan">
      <formula>MIN(D$28:D29)</formula>
    </cfRule>
  </conditionalFormatting>
  <conditionalFormatting sqref="D31:H35">
    <cfRule type="cellIs" dxfId="610" priority="3" operator="greaterThan">
      <formula>MIN(D$28:D30)</formula>
    </cfRule>
  </conditionalFormatting>
  <conditionalFormatting sqref="I29">
    <cfRule type="cellIs" dxfId="609" priority="2" operator="greaterThan">
      <formula>MIN(I$28:I28)</formula>
    </cfRule>
  </conditionalFormatting>
  <conditionalFormatting sqref="I30:I35">
    <cfRule type="cellIs" dxfId="608" priority="1" operator="greaterThan">
      <formula>MIN(I$28:I29)</formula>
    </cfRule>
  </conditionalFormatting>
  <dataValidations xWindow="798" yWindow="403" count="6">
    <dataValidation type="decimal" operator="lessThan" allowBlank="1" showInputMessage="1" showErrorMessage="1" error="Negative number must be entered in this cell." sqref="V3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481 JD65481 SZ65481 ACV65481 AMR65481 AWN65481 BGJ65481 BQF65481 CAB65481 CJX65481 CTT65481 DDP65481 DNL65481 DXH65481 EHD65481 EQZ65481 FAV65481 FKR65481 FUN65481 GEJ65481 GOF65481 GYB65481 HHX65481 HRT65481 IBP65481 ILL65481 IVH65481 JFD65481 JOZ65481 JYV65481 KIR65481 KSN65481 LCJ65481 LMF65481 LWB65481 MFX65481 MPT65481 MZP65481 NJL65481 NTH65481 ODD65481 OMZ65481 OWV65481 PGR65481 PQN65481 QAJ65481 QKF65481 QUB65481 RDX65481 RNT65481 RXP65481 SHL65481 SRH65481 TBD65481 TKZ65481 TUV65481 UER65481 UON65481 UYJ65481 VIF65481 VSB65481 WBX65481 WLT65481 WVP65481 H131017 JD131017 SZ131017 ACV131017 AMR131017 AWN131017 BGJ131017 BQF131017 CAB131017 CJX131017 CTT131017 DDP131017 DNL131017 DXH131017 EHD131017 EQZ131017 FAV131017 FKR131017 FUN131017 GEJ131017 GOF131017 GYB131017 HHX131017 HRT131017 IBP131017 ILL131017 IVH131017 JFD131017 JOZ131017 JYV131017 KIR131017 KSN131017 LCJ131017 LMF131017 LWB131017 MFX131017 MPT131017 MZP131017 NJL131017 NTH131017 ODD131017 OMZ131017 OWV131017 PGR131017 PQN131017 QAJ131017 QKF131017 QUB131017 RDX131017 RNT131017 RXP131017 SHL131017 SRH131017 TBD131017 TKZ131017 TUV131017 UER131017 UON131017 UYJ131017 VIF131017 VSB131017 WBX131017 WLT131017 WVP131017 H196553 JD196553 SZ196553 ACV196553 AMR196553 AWN196553 BGJ196553 BQF196553 CAB196553 CJX196553 CTT196553 DDP196553 DNL196553 DXH196553 EHD196553 EQZ196553 FAV196553 FKR196553 FUN196553 GEJ196553 GOF196553 GYB196553 HHX196553 HRT196553 IBP196553 ILL196553 IVH196553 JFD196553 JOZ196553 JYV196553 KIR196553 KSN196553 LCJ196553 LMF196553 LWB196553 MFX196553 MPT196553 MZP196553 NJL196553 NTH196553 ODD196553 OMZ196553 OWV196553 PGR196553 PQN196553 QAJ196553 QKF196553 QUB196553 RDX196553 RNT196553 RXP196553 SHL196553 SRH196553 TBD196553 TKZ196553 TUV196553 UER196553 UON196553 UYJ196553 VIF196553 VSB196553 WBX196553 WLT196553 WVP196553 H262089 JD262089 SZ262089 ACV262089 AMR262089 AWN262089 BGJ262089 BQF262089 CAB262089 CJX262089 CTT262089 DDP262089 DNL262089 DXH262089 EHD262089 EQZ262089 FAV262089 FKR262089 FUN262089 GEJ262089 GOF262089 GYB262089 HHX262089 HRT262089 IBP262089 ILL262089 IVH262089 JFD262089 JOZ262089 JYV262089 KIR262089 KSN262089 LCJ262089 LMF262089 LWB262089 MFX262089 MPT262089 MZP262089 NJL262089 NTH262089 ODD262089 OMZ262089 OWV262089 PGR262089 PQN262089 QAJ262089 QKF262089 QUB262089 RDX262089 RNT262089 RXP262089 SHL262089 SRH262089 TBD262089 TKZ262089 TUV262089 UER262089 UON262089 UYJ262089 VIF262089 VSB262089 WBX262089 WLT262089 WVP262089 H327625 JD327625 SZ327625 ACV327625 AMR327625 AWN327625 BGJ327625 BQF327625 CAB327625 CJX327625 CTT327625 DDP327625 DNL327625 DXH327625 EHD327625 EQZ327625 FAV327625 FKR327625 FUN327625 GEJ327625 GOF327625 GYB327625 HHX327625 HRT327625 IBP327625 ILL327625 IVH327625 JFD327625 JOZ327625 JYV327625 KIR327625 KSN327625 LCJ327625 LMF327625 LWB327625 MFX327625 MPT327625 MZP327625 NJL327625 NTH327625 ODD327625 OMZ327625 OWV327625 PGR327625 PQN327625 QAJ327625 QKF327625 QUB327625 RDX327625 RNT327625 RXP327625 SHL327625 SRH327625 TBD327625 TKZ327625 TUV327625 UER327625 UON327625 UYJ327625 VIF327625 VSB327625 WBX327625 WLT327625 WVP327625 H393161 JD393161 SZ393161 ACV393161 AMR393161 AWN393161 BGJ393161 BQF393161 CAB393161 CJX393161 CTT393161 DDP393161 DNL393161 DXH393161 EHD393161 EQZ393161 FAV393161 FKR393161 FUN393161 GEJ393161 GOF393161 GYB393161 HHX393161 HRT393161 IBP393161 ILL393161 IVH393161 JFD393161 JOZ393161 JYV393161 KIR393161 KSN393161 LCJ393161 LMF393161 LWB393161 MFX393161 MPT393161 MZP393161 NJL393161 NTH393161 ODD393161 OMZ393161 OWV393161 PGR393161 PQN393161 QAJ393161 QKF393161 QUB393161 RDX393161 RNT393161 RXP393161 SHL393161 SRH393161 TBD393161 TKZ393161 TUV393161 UER393161 UON393161 UYJ393161 VIF393161 VSB393161 WBX393161 WLT393161 WVP393161 H458697 JD458697 SZ458697 ACV458697 AMR458697 AWN458697 BGJ458697 BQF458697 CAB458697 CJX458697 CTT458697 DDP458697 DNL458697 DXH458697 EHD458697 EQZ458697 FAV458697 FKR458697 FUN458697 GEJ458697 GOF458697 GYB458697 HHX458697 HRT458697 IBP458697 ILL458697 IVH458697 JFD458697 JOZ458697 JYV458697 KIR458697 KSN458697 LCJ458697 LMF458697 LWB458697 MFX458697 MPT458697 MZP458697 NJL458697 NTH458697 ODD458697 OMZ458697 OWV458697 PGR458697 PQN458697 QAJ458697 QKF458697 QUB458697 RDX458697 RNT458697 RXP458697 SHL458697 SRH458697 TBD458697 TKZ458697 TUV458697 UER458697 UON458697 UYJ458697 VIF458697 VSB458697 WBX458697 WLT458697 WVP458697 H524233 JD524233 SZ524233 ACV524233 AMR524233 AWN524233 BGJ524233 BQF524233 CAB524233 CJX524233 CTT524233 DDP524233 DNL524233 DXH524233 EHD524233 EQZ524233 FAV524233 FKR524233 FUN524233 GEJ524233 GOF524233 GYB524233 HHX524233 HRT524233 IBP524233 ILL524233 IVH524233 JFD524233 JOZ524233 JYV524233 KIR524233 KSN524233 LCJ524233 LMF524233 LWB524233 MFX524233 MPT524233 MZP524233 NJL524233 NTH524233 ODD524233 OMZ524233 OWV524233 PGR524233 PQN524233 QAJ524233 QKF524233 QUB524233 RDX524233 RNT524233 RXP524233 SHL524233 SRH524233 TBD524233 TKZ524233 TUV524233 UER524233 UON524233 UYJ524233 VIF524233 VSB524233 WBX524233 WLT524233 WVP524233 H589769 JD589769 SZ589769 ACV589769 AMR589769 AWN589769 BGJ589769 BQF589769 CAB589769 CJX589769 CTT589769 DDP589769 DNL589769 DXH589769 EHD589769 EQZ589769 FAV589769 FKR589769 FUN589769 GEJ589769 GOF589769 GYB589769 HHX589769 HRT589769 IBP589769 ILL589769 IVH589769 JFD589769 JOZ589769 JYV589769 KIR589769 KSN589769 LCJ589769 LMF589769 LWB589769 MFX589769 MPT589769 MZP589769 NJL589769 NTH589769 ODD589769 OMZ589769 OWV589769 PGR589769 PQN589769 QAJ589769 QKF589769 QUB589769 RDX589769 RNT589769 RXP589769 SHL589769 SRH589769 TBD589769 TKZ589769 TUV589769 UER589769 UON589769 UYJ589769 VIF589769 VSB589769 WBX589769 WLT589769 WVP589769 H655305 JD655305 SZ655305 ACV655305 AMR655305 AWN655305 BGJ655305 BQF655305 CAB655305 CJX655305 CTT655305 DDP655305 DNL655305 DXH655305 EHD655305 EQZ655305 FAV655305 FKR655305 FUN655305 GEJ655305 GOF655305 GYB655305 HHX655305 HRT655305 IBP655305 ILL655305 IVH655305 JFD655305 JOZ655305 JYV655305 KIR655305 KSN655305 LCJ655305 LMF655305 LWB655305 MFX655305 MPT655305 MZP655305 NJL655305 NTH655305 ODD655305 OMZ655305 OWV655305 PGR655305 PQN655305 QAJ655305 QKF655305 QUB655305 RDX655305 RNT655305 RXP655305 SHL655305 SRH655305 TBD655305 TKZ655305 TUV655305 UER655305 UON655305 UYJ655305 VIF655305 VSB655305 WBX655305 WLT655305 WVP655305 H720841 JD720841 SZ720841 ACV720841 AMR720841 AWN720841 BGJ720841 BQF720841 CAB720841 CJX720841 CTT720841 DDP720841 DNL720841 DXH720841 EHD720841 EQZ720841 FAV720841 FKR720841 FUN720841 GEJ720841 GOF720841 GYB720841 HHX720841 HRT720841 IBP720841 ILL720841 IVH720841 JFD720841 JOZ720841 JYV720841 KIR720841 KSN720841 LCJ720841 LMF720841 LWB720841 MFX720841 MPT720841 MZP720841 NJL720841 NTH720841 ODD720841 OMZ720841 OWV720841 PGR720841 PQN720841 QAJ720841 QKF720841 QUB720841 RDX720841 RNT720841 RXP720841 SHL720841 SRH720841 TBD720841 TKZ720841 TUV720841 UER720841 UON720841 UYJ720841 VIF720841 VSB720841 WBX720841 WLT720841 WVP720841 H786377 JD786377 SZ786377 ACV786377 AMR786377 AWN786377 BGJ786377 BQF786377 CAB786377 CJX786377 CTT786377 DDP786377 DNL786377 DXH786377 EHD786377 EQZ786377 FAV786377 FKR786377 FUN786377 GEJ786377 GOF786377 GYB786377 HHX786377 HRT786377 IBP786377 ILL786377 IVH786377 JFD786377 JOZ786377 JYV786377 KIR786377 KSN786377 LCJ786377 LMF786377 LWB786377 MFX786377 MPT786377 MZP786377 NJL786377 NTH786377 ODD786377 OMZ786377 OWV786377 PGR786377 PQN786377 QAJ786377 QKF786377 QUB786377 RDX786377 RNT786377 RXP786377 SHL786377 SRH786377 TBD786377 TKZ786377 TUV786377 UER786377 UON786377 UYJ786377 VIF786377 VSB786377 WBX786377 WLT786377 WVP786377 H851913 JD851913 SZ851913 ACV851913 AMR851913 AWN851913 BGJ851913 BQF851913 CAB851913 CJX851913 CTT851913 DDP851913 DNL851913 DXH851913 EHD851913 EQZ851913 FAV851913 FKR851913 FUN851913 GEJ851913 GOF851913 GYB851913 HHX851913 HRT851913 IBP851913 ILL851913 IVH851913 JFD851913 JOZ851913 JYV851913 KIR851913 KSN851913 LCJ851913 LMF851913 LWB851913 MFX851913 MPT851913 MZP851913 NJL851913 NTH851913 ODD851913 OMZ851913 OWV851913 PGR851913 PQN851913 QAJ851913 QKF851913 QUB851913 RDX851913 RNT851913 RXP851913 SHL851913 SRH851913 TBD851913 TKZ851913 TUV851913 UER851913 UON851913 UYJ851913 VIF851913 VSB851913 WBX851913 WLT851913 WVP851913 H917449 JD917449 SZ917449 ACV917449 AMR917449 AWN917449 BGJ917449 BQF917449 CAB917449 CJX917449 CTT917449 DDP917449 DNL917449 DXH917449 EHD917449 EQZ917449 FAV917449 FKR917449 FUN917449 GEJ917449 GOF917449 GYB917449 HHX917449 HRT917449 IBP917449 ILL917449 IVH917449 JFD917449 JOZ917449 JYV917449 KIR917449 KSN917449 LCJ917449 LMF917449 LWB917449 MFX917449 MPT917449 MZP917449 NJL917449 NTH917449 ODD917449 OMZ917449 OWV917449 PGR917449 PQN917449 QAJ917449 QKF917449 QUB917449 RDX917449 RNT917449 RXP917449 SHL917449 SRH917449 TBD917449 TKZ917449 TUV917449 UER917449 UON917449 UYJ917449 VIF917449 VSB917449 WBX917449 WLT917449 WVP917449 H982985 JD982985 SZ982985 ACV982985 AMR982985 AWN982985 BGJ982985 BQF982985 CAB982985 CJX982985 CTT982985 DDP982985 DNL982985 DXH982985 EHD982985 EQZ982985 FAV982985 FKR982985 FUN982985 GEJ982985 GOF982985 GYB982985 HHX982985 HRT982985 IBP982985 ILL982985 IVH982985 JFD982985 JOZ982985 JYV982985 KIR982985 KSN982985 LCJ982985 LMF982985 LWB982985 MFX982985 MPT982985 MZP982985 NJL982985 NTH982985 ODD982985 OMZ982985 OWV982985 PGR982985 PQN982985 QAJ982985 QKF982985 QUB982985 RDX982985 RNT982985 RXP982985 SHL982985 SRH982985 TBD982985 TKZ982985 TUV982985 UER982985 UON982985 UYJ982985 VIF982985 VSB982985 WBX982985 WLT982985 WVP982985">
      <formula1>0</formula1>
    </dataValidation>
    <dataValidation type="decimal" allowBlank="1" showInputMessage="1" showErrorMessage="1" error="Positive number must be entered in this cell." sqref="V2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480 JD65480 SZ65480 ACV65480 AMR65480 AWN65480 BGJ65480 BQF65480 CAB65480 CJX65480 CTT65480 DDP65480 DNL65480 DXH65480 EHD65480 EQZ65480 FAV65480 FKR65480 FUN65480 GEJ65480 GOF65480 GYB65480 HHX65480 HRT65480 IBP65480 ILL65480 IVH65480 JFD65480 JOZ65480 JYV65480 KIR65480 KSN65480 LCJ65480 LMF65480 LWB65480 MFX65480 MPT65480 MZP65480 NJL65480 NTH65480 ODD65480 OMZ65480 OWV65480 PGR65480 PQN65480 QAJ65480 QKF65480 QUB65480 RDX65480 RNT65480 RXP65480 SHL65480 SRH65480 TBD65480 TKZ65480 TUV65480 UER65480 UON65480 UYJ65480 VIF65480 VSB65480 WBX65480 WLT65480 WVP65480 H131016 JD131016 SZ131016 ACV131016 AMR131016 AWN131016 BGJ131016 BQF131016 CAB131016 CJX131016 CTT131016 DDP131016 DNL131016 DXH131016 EHD131016 EQZ131016 FAV131016 FKR131016 FUN131016 GEJ131016 GOF131016 GYB131016 HHX131016 HRT131016 IBP131016 ILL131016 IVH131016 JFD131016 JOZ131016 JYV131016 KIR131016 KSN131016 LCJ131016 LMF131016 LWB131016 MFX131016 MPT131016 MZP131016 NJL131016 NTH131016 ODD131016 OMZ131016 OWV131016 PGR131016 PQN131016 QAJ131016 QKF131016 QUB131016 RDX131016 RNT131016 RXP131016 SHL131016 SRH131016 TBD131016 TKZ131016 TUV131016 UER131016 UON131016 UYJ131016 VIF131016 VSB131016 WBX131016 WLT131016 WVP131016 H196552 JD196552 SZ196552 ACV196552 AMR196552 AWN196552 BGJ196552 BQF196552 CAB196552 CJX196552 CTT196552 DDP196552 DNL196552 DXH196552 EHD196552 EQZ196552 FAV196552 FKR196552 FUN196552 GEJ196552 GOF196552 GYB196552 HHX196552 HRT196552 IBP196552 ILL196552 IVH196552 JFD196552 JOZ196552 JYV196552 KIR196552 KSN196552 LCJ196552 LMF196552 LWB196552 MFX196552 MPT196552 MZP196552 NJL196552 NTH196552 ODD196552 OMZ196552 OWV196552 PGR196552 PQN196552 QAJ196552 QKF196552 QUB196552 RDX196552 RNT196552 RXP196552 SHL196552 SRH196552 TBD196552 TKZ196552 TUV196552 UER196552 UON196552 UYJ196552 VIF196552 VSB196552 WBX196552 WLT196552 WVP196552 H262088 JD262088 SZ262088 ACV262088 AMR262088 AWN262088 BGJ262088 BQF262088 CAB262088 CJX262088 CTT262088 DDP262088 DNL262088 DXH262088 EHD262088 EQZ262088 FAV262088 FKR262088 FUN262088 GEJ262088 GOF262088 GYB262088 HHX262088 HRT262088 IBP262088 ILL262088 IVH262088 JFD262088 JOZ262088 JYV262088 KIR262088 KSN262088 LCJ262088 LMF262088 LWB262088 MFX262088 MPT262088 MZP262088 NJL262088 NTH262088 ODD262088 OMZ262088 OWV262088 PGR262088 PQN262088 QAJ262088 QKF262088 QUB262088 RDX262088 RNT262088 RXP262088 SHL262088 SRH262088 TBD262088 TKZ262088 TUV262088 UER262088 UON262088 UYJ262088 VIF262088 VSB262088 WBX262088 WLT262088 WVP262088 H327624 JD327624 SZ327624 ACV327624 AMR327624 AWN327624 BGJ327624 BQF327624 CAB327624 CJX327624 CTT327624 DDP327624 DNL327624 DXH327624 EHD327624 EQZ327624 FAV327624 FKR327624 FUN327624 GEJ327624 GOF327624 GYB327624 HHX327624 HRT327624 IBP327624 ILL327624 IVH327624 JFD327624 JOZ327624 JYV327624 KIR327624 KSN327624 LCJ327624 LMF327624 LWB327624 MFX327624 MPT327624 MZP327624 NJL327624 NTH327624 ODD327624 OMZ327624 OWV327624 PGR327624 PQN327624 QAJ327624 QKF327624 QUB327624 RDX327624 RNT327624 RXP327624 SHL327624 SRH327624 TBD327624 TKZ327624 TUV327624 UER327624 UON327624 UYJ327624 VIF327624 VSB327624 WBX327624 WLT327624 WVP327624 H393160 JD393160 SZ393160 ACV393160 AMR393160 AWN393160 BGJ393160 BQF393160 CAB393160 CJX393160 CTT393160 DDP393160 DNL393160 DXH393160 EHD393160 EQZ393160 FAV393160 FKR393160 FUN393160 GEJ393160 GOF393160 GYB393160 HHX393160 HRT393160 IBP393160 ILL393160 IVH393160 JFD393160 JOZ393160 JYV393160 KIR393160 KSN393160 LCJ393160 LMF393160 LWB393160 MFX393160 MPT393160 MZP393160 NJL393160 NTH393160 ODD393160 OMZ393160 OWV393160 PGR393160 PQN393160 QAJ393160 QKF393160 QUB393160 RDX393160 RNT393160 RXP393160 SHL393160 SRH393160 TBD393160 TKZ393160 TUV393160 UER393160 UON393160 UYJ393160 VIF393160 VSB393160 WBX393160 WLT393160 WVP393160 H458696 JD458696 SZ458696 ACV458696 AMR458696 AWN458696 BGJ458696 BQF458696 CAB458696 CJX458696 CTT458696 DDP458696 DNL458696 DXH458696 EHD458696 EQZ458696 FAV458696 FKR458696 FUN458696 GEJ458696 GOF458696 GYB458696 HHX458696 HRT458696 IBP458696 ILL458696 IVH458696 JFD458696 JOZ458696 JYV458696 KIR458696 KSN458696 LCJ458696 LMF458696 LWB458696 MFX458696 MPT458696 MZP458696 NJL458696 NTH458696 ODD458696 OMZ458696 OWV458696 PGR458696 PQN458696 QAJ458696 QKF458696 QUB458696 RDX458696 RNT458696 RXP458696 SHL458696 SRH458696 TBD458696 TKZ458696 TUV458696 UER458696 UON458696 UYJ458696 VIF458696 VSB458696 WBX458696 WLT458696 WVP458696 H524232 JD524232 SZ524232 ACV524232 AMR524232 AWN524232 BGJ524232 BQF524232 CAB524232 CJX524232 CTT524232 DDP524232 DNL524232 DXH524232 EHD524232 EQZ524232 FAV524232 FKR524232 FUN524232 GEJ524232 GOF524232 GYB524232 HHX524232 HRT524232 IBP524232 ILL524232 IVH524232 JFD524232 JOZ524232 JYV524232 KIR524232 KSN524232 LCJ524232 LMF524232 LWB524232 MFX524232 MPT524232 MZP524232 NJL524232 NTH524232 ODD524232 OMZ524232 OWV524232 PGR524232 PQN524232 QAJ524232 QKF524232 QUB524232 RDX524232 RNT524232 RXP524232 SHL524232 SRH524232 TBD524232 TKZ524232 TUV524232 UER524232 UON524232 UYJ524232 VIF524232 VSB524232 WBX524232 WLT524232 WVP524232 H589768 JD589768 SZ589768 ACV589768 AMR589768 AWN589768 BGJ589768 BQF589768 CAB589768 CJX589768 CTT589768 DDP589768 DNL589768 DXH589768 EHD589768 EQZ589768 FAV589768 FKR589768 FUN589768 GEJ589768 GOF589768 GYB589768 HHX589768 HRT589768 IBP589768 ILL589768 IVH589768 JFD589768 JOZ589768 JYV589768 KIR589768 KSN589768 LCJ589768 LMF589768 LWB589768 MFX589768 MPT589768 MZP589768 NJL589768 NTH589768 ODD589768 OMZ589768 OWV589768 PGR589768 PQN589768 QAJ589768 QKF589768 QUB589768 RDX589768 RNT589768 RXP589768 SHL589768 SRH589768 TBD589768 TKZ589768 TUV589768 UER589768 UON589768 UYJ589768 VIF589768 VSB589768 WBX589768 WLT589768 WVP589768 H655304 JD655304 SZ655304 ACV655304 AMR655304 AWN655304 BGJ655304 BQF655304 CAB655304 CJX655304 CTT655304 DDP655304 DNL655304 DXH655304 EHD655304 EQZ655304 FAV655304 FKR655304 FUN655304 GEJ655304 GOF655304 GYB655304 HHX655304 HRT655304 IBP655304 ILL655304 IVH655304 JFD655304 JOZ655304 JYV655304 KIR655304 KSN655304 LCJ655304 LMF655304 LWB655304 MFX655304 MPT655304 MZP655304 NJL655304 NTH655304 ODD655304 OMZ655304 OWV655304 PGR655304 PQN655304 QAJ655304 QKF655304 QUB655304 RDX655304 RNT655304 RXP655304 SHL655304 SRH655304 TBD655304 TKZ655304 TUV655304 UER655304 UON655304 UYJ655304 VIF655304 VSB655304 WBX655304 WLT655304 WVP655304 H720840 JD720840 SZ720840 ACV720840 AMR720840 AWN720840 BGJ720840 BQF720840 CAB720840 CJX720840 CTT720840 DDP720840 DNL720840 DXH720840 EHD720840 EQZ720840 FAV720840 FKR720840 FUN720840 GEJ720840 GOF720840 GYB720840 HHX720840 HRT720840 IBP720840 ILL720840 IVH720840 JFD720840 JOZ720840 JYV720840 KIR720840 KSN720840 LCJ720840 LMF720840 LWB720840 MFX720840 MPT720840 MZP720840 NJL720840 NTH720840 ODD720840 OMZ720840 OWV720840 PGR720840 PQN720840 QAJ720840 QKF720840 QUB720840 RDX720840 RNT720840 RXP720840 SHL720840 SRH720840 TBD720840 TKZ720840 TUV720840 UER720840 UON720840 UYJ720840 VIF720840 VSB720840 WBX720840 WLT720840 WVP720840 H786376 JD786376 SZ786376 ACV786376 AMR786376 AWN786376 BGJ786376 BQF786376 CAB786376 CJX786376 CTT786376 DDP786376 DNL786376 DXH786376 EHD786376 EQZ786376 FAV786376 FKR786376 FUN786376 GEJ786376 GOF786376 GYB786376 HHX786376 HRT786376 IBP786376 ILL786376 IVH786376 JFD786376 JOZ786376 JYV786376 KIR786376 KSN786376 LCJ786376 LMF786376 LWB786376 MFX786376 MPT786376 MZP786376 NJL786376 NTH786376 ODD786376 OMZ786376 OWV786376 PGR786376 PQN786376 QAJ786376 QKF786376 QUB786376 RDX786376 RNT786376 RXP786376 SHL786376 SRH786376 TBD786376 TKZ786376 TUV786376 UER786376 UON786376 UYJ786376 VIF786376 VSB786376 WBX786376 WLT786376 WVP786376 H851912 JD851912 SZ851912 ACV851912 AMR851912 AWN851912 BGJ851912 BQF851912 CAB851912 CJX851912 CTT851912 DDP851912 DNL851912 DXH851912 EHD851912 EQZ851912 FAV851912 FKR851912 FUN851912 GEJ851912 GOF851912 GYB851912 HHX851912 HRT851912 IBP851912 ILL851912 IVH851912 JFD851912 JOZ851912 JYV851912 KIR851912 KSN851912 LCJ851912 LMF851912 LWB851912 MFX851912 MPT851912 MZP851912 NJL851912 NTH851912 ODD851912 OMZ851912 OWV851912 PGR851912 PQN851912 QAJ851912 QKF851912 QUB851912 RDX851912 RNT851912 RXP851912 SHL851912 SRH851912 TBD851912 TKZ851912 TUV851912 UER851912 UON851912 UYJ851912 VIF851912 VSB851912 WBX851912 WLT851912 WVP851912 H917448 JD917448 SZ917448 ACV917448 AMR917448 AWN917448 BGJ917448 BQF917448 CAB917448 CJX917448 CTT917448 DDP917448 DNL917448 DXH917448 EHD917448 EQZ917448 FAV917448 FKR917448 FUN917448 GEJ917448 GOF917448 GYB917448 HHX917448 HRT917448 IBP917448 ILL917448 IVH917448 JFD917448 JOZ917448 JYV917448 KIR917448 KSN917448 LCJ917448 LMF917448 LWB917448 MFX917448 MPT917448 MZP917448 NJL917448 NTH917448 ODD917448 OMZ917448 OWV917448 PGR917448 PQN917448 QAJ917448 QKF917448 QUB917448 RDX917448 RNT917448 RXP917448 SHL917448 SRH917448 TBD917448 TKZ917448 TUV917448 UER917448 UON917448 UYJ917448 VIF917448 VSB917448 WBX917448 WLT917448 WVP917448 H982984 JD982984 SZ982984 ACV982984 AMR982984 AWN982984 BGJ982984 BQF982984 CAB982984 CJX982984 CTT982984 DDP982984 DNL982984 DXH982984 EHD982984 EQZ982984 FAV982984 FKR982984 FUN982984 GEJ982984 GOF982984 GYB982984 HHX982984 HRT982984 IBP982984 ILL982984 IVH982984 JFD982984 JOZ982984 JYV982984 KIR982984 KSN982984 LCJ982984 LMF982984 LWB982984 MFX982984 MPT982984 MZP982984 NJL982984 NTH982984 ODD982984 OMZ982984 OWV982984 PGR982984 PQN982984 QAJ982984 QKF982984 QUB982984 RDX982984 RNT982984 RXP982984 SHL982984 SRH982984 TBD982984 TKZ982984 TUV982984 UER982984 UON982984 UYJ982984 VIF982984 VSB982984 WBX982984 WLT982984 WVP982984">
      <formula1>0</formula1>
      <formula2>10</formula2>
    </dataValidation>
    <dataValidation type="list" allowBlank="1" showInputMessage="1" showErrorMessage="1" sqref="B65532:B65533 WVJ983036:WVJ983037 WLN983036:WLN983037 WBR983036:WBR983037 VRV983036:VRV983037 VHZ983036:VHZ983037 UYD983036:UYD983037 UOH983036:UOH983037 UEL983036:UEL983037 TUP983036:TUP983037 TKT983036:TKT983037 TAX983036:TAX983037 SRB983036:SRB983037 SHF983036:SHF983037 RXJ983036:RXJ983037 RNN983036:RNN983037 RDR983036:RDR983037 QTV983036:QTV983037 QJZ983036:QJZ983037 QAD983036:QAD983037 PQH983036:PQH983037 PGL983036:PGL983037 OWP983036:OWP983037 OMT983036:OMT983037 OCX983036:OCX983037 NTB983036:NTB983037 NJF983036:NJF983037 MZJ983036:MZJ983037 MPN983036:MPN983037 MFR983036:MFR983037 LVV983036:LVV983037 LLZ983036:LLZ983037 LCD983036:LCD983037 KSH983036:KSH983037 KIL983036:KIL983037 JYP983036:JYP983037 JOT983036:JOT983037 JEX983036:JEX983037 IVB983036:IVB983037 ILF983036:ILF983037 IBJ983036:IBJ983037 HRN983036:HRN983037 HHR983036:HHR983037 GXV983036:GXV983037 GNZ983036:GNZ983037 GED983036:GED983037 FUH983036:FUH983037 FKL983036:FKL983037 FAP983036:FAP983037 EQT983036:EQT983037 EGX983036:EGX983037 DXB983036:DXB983037 DNF983036:DNF983037 DDJ983036:DDJ983037 CTN983036:CTN983037 CJR983036:CJR983037 BZV983036:BZV983037 BPZ983036:BPZ983037 BGD983036:BGD983037 AWH983036:AWH983037 AML983036:AML983037 ACP983036:ACP983037 ST983036:ST983037 IX983036:IX983037 B983036:B983037 WVJ917500:WVJ917501 WLN917500:WLN917501 WBR917500:WBR917501 VRV917500:VRV917501 VHZ917500:VHZ917501 UYD917500:UYD917501 UOH917500:UOH917501 UEL917500:UEL917501 TUP917500:TUP917501 TKT917500:TKT917501 TAX917500:TAX917501 SRB917500:SRB917501 SHF917500:SHF917501 RXJ917500:RXJ917501 RNN917500:RNN917501 RDR917500:RDR917501 QTV917500:QTV917501 QJZ917500:QJZ917501 QAD917500:QAD917501 PQH917500:PQH917501 PGL917500:PGL917501 OWP917500:OWP917501 OMT917500:OMT917501 OCX917500:OCX917501 NTB917500:NTB917501 NJF917500:NJF917501 MZJ917500:MZJ917501 MPN917500:MPN917501 MFR917500:MFR917501 LVV917500:LVV917501 LLZ917500:LLZ917501 LCD917500:LCD917501 KSH917500:KSH917501 KIL917500:KIL917501 JYP917500:JYP917501 JOT917500:JOT917501 JEX917500:JEX917501 IVB917500:IVB917501 ILF917500:ILF917501 IBJ917500:IBJ917501 HRN917500:HRN917501 HHR917500:HHR917501 GXV917500:GXV917501 GNZ917500:GNZ917501 GED917500:GED917501 FUH917500:FUH917501 FKL917500:FKL917501 FAP917500:FAP917501 EQT917500:EQT917501 EGX917500:EGX917501 DXB917500:DXB917501 DNF917500:DNF917501 DDJ917500:DDJ917501 CTN917500:CTN917501 CJR917500:CJR917501 BZV917500:BZV917501 BPZ917500:BPZ917501 BGD917500:BGD917501 AWH917500:AWH917501 AML917500:AML917501 ACP917500:ACP917501 ST917500:ST917501 IX917500:IX917501 B917500:B917501 WVJ851964:WVJ851965 WLN851964:WLN851965 WBR851964:WBR851965 VRV851964:VRV851965 VHZ851964:VHZ851965 UYD851964:UYD851965 UOH851964:UOH851965 UEL851964:UEL851965 TUP851964:TUP851965 TKT851964:TKT851965 TAX851964:TAX851965 SRB851964:SRB851965 SHF851964:SHF851965 RXJ851964:RXJ851965 RNN851964:RNN851965 RDR851964:RDR851965 QTV851964:QTV851965 QJZ851964:QJZ851965 QAD851964:QAD851965 PQH851964:PQH851965 PGL851964:PGL851965 OWP851964:OWP851965 OMT851964:OMT851965 OCX851964:OCX851965 NTB851964:NTB851965 NJF851964:NJF851965 MZJ851964:MZJ851965 MPN851964:MPN851965 MFR851964:MFR851965 LVV851964:LVV851965 LLZ851964:LLZ851965 LCD851964:LCD851965 KSH851964:KSH851965 KIL851964:KIL851965 JYP851964:JYP851965 JOT851964:JOT851965 JEX851964:JEX851965 IVB851964:IVB851965 ILF851964:ILF851965 IBJ851964:IBJ851965 HRN851964:HRN851965 HHR851964:HHR851965 GXV851964:GXV851965 GNZ851964:GNZ851965 GED851964:GED851965 FUH851964:FUH851965 FKL851964:FKL851965 FAP851964:FAP851965 EQT851964:EQT851965 EGX851964:EGX851965 DXB851964:DXB851965 DNF851964:DNF851965 DDJ851964:DDJ851965 CTN851964:CTN851965 CJR851964:CJR851965 BZV851964:BZV851965 BPZ851964:BPZ851965 BGD851964:BGD851965 AWH851964:AWH851965 AML851964:AML851965 ACP851964:ACP851965 ST851964:ST851965 IX851964:IX851965 B851964:B851965 WVJ786428:WVJ786429 WLN786428:WLN786429 WBR786428:WBR786429 VRV786428:VRV786429 VHZ786428:VHZ786429 UYD786428:UYD786429 UOH786428:UOH786429 UEL786428:UEL786429 TUP786428:TUP786429 TKT786428:TKT786429 TAX786428:TAX786429 SRB786428:SRB786429 SHF786428:SHF786429 RXJ786428:RXJ786429 RNN786428:RNN786429 RDR786428:RDR786429 QTV786428:QTV786429 QJZ786428:QJZ786429 QAD786428:QAD786429 PQH786428:PQH786429 PGL786428:PGL786429 OWP786428:OWP786429 OMT786428:OMT786429 OCX786428:OCX786429 NTB786428:NTB786429 NJF786428:NJF786429 MZJ786428:MZJ786429 MPN786428:MPN786429 MFR786428:MFR786429 LVV786428:LVV786429 LLZ786428:LLZ786429 LCD786428:LCD786429 KSH786428:KSH786429 KIL786428:KIL786429 JYP786428:JYP786429 JOT786428:JOT786429 JEX786428:JEX786429 IVB786428:IVB786429 ILF786428:ILF786429 IBJ786428:IBJ786429 HRN786428:HRN786429 HHR786428:HHR786429 GXV786428:GXV786429 GNZ786428:GNZ786429 GED786428:GED786429 FUH786428:FUH786429 FKL786428:FKL786429 FAP786428:FAP786429 EQT786428:EQT786429 EGX786428:EGX786429 DXB786428:DXB786429 DNF786428:DNF786429 DDJ786428:DDJ786429 CTN786428:CTN786429 CJR786428:CJR786429 BZV786428:BZV786429 BPZ786428:BPZ786429 BGD786428:BGD786429 AWH786428:AWH786429 AML786428:AML786429 ACP786428:ACP786429 ST786428:ST786429 IX786428:IX786429 B786428:B786429 WVJ720892:WVJ720893 WLN720892:WLN720893 WBR720892:WBR720893 VRV720892:VRV720893 VHZ720892:VHZ720893 UYD720892:UYD720893 UOH720892:UOH720893 UEL720892:UEL720893 TUP720892:TUP720893 TKT720892:TKT720893 TAX720892:TAX720893 SRB720892:SRB720893 SHF720892:SHF720893 RXJ720892:RXJ720893 RNN720892:RNN720893 RDR720892:RDR720893 QTV720892:QTV720893 QJZ720892:QJZ720893 QAD720892:QAD720893 PQH720892:PQH720893 PGL720892:PGL720893 OWP720892:OWP720893 OMT720892:OMT720893 OCX720892:OCX720893 NTB720892:NTB720893 NJF720892:NJF720893 MZJ720892:MZJ720893 MPN720892:MPN720893 MFR720892:MFR720893 LVV720892:LVV720893 LLZ720892:LLZ720893 LCD720892:LCD720893 KSH720892:KSH720893 KIL720892:KIL720893 JYP720892:JYP720893 JOT720892:JOT720893 JEX720892:JEX720893 IVB720892:IVB720893 ILF720892:ILF720893 IBJ720892:IBJ720893 HRN720892:HRN720893 HHR720892:HHR720893 GXV720892:GXV720893 GNZ720892:GNZ720893 GED720892:GED720893 FUH720892:FUH720893 FKL720892:FKL720893 FAP720892:FAP720893 EQT720892:EQT720893 EGX720892:EGX720893 DXB720892:DXB720893 DNF720892:DNF720893 DDJ720892:DDJ720893 CTN720892:CTN720893 CJR720892:CJR720893 BZV720892:BZV720893 BPZ720892:BPZ720893 BGD720892:BGD720893 AWH720892:AWH720893 AML720892:AML720893 ACP720892:ACP720893 ST720892:ST720893 IX720892:IX720893 B720892:B720893 WVJ655356:WVJ655357 WLN655356:WLN655357 WBR655356:WBR655357 VRV655356:VRV655357 VHZ655356:VHZ655357 UYD655356:UYD655357 UOH655356:UOH655357 UEL655356:UEL655357 TUP655356:TUP655357 TKT655356:TKT655357 TAX655356:TAX655357 SRB655356:SRB655357 SHF655356:SHF655357 RXJ655356:RXJ655357 RNN655356:RNN655357 RDR655356:RDR655357 QTV655356:QTV655357 QJZ655356:QJZ655357 QAD655356:QAD655357 PQH655356:PQH655357 PGL655356:PGL655357 OWP655356:OWP655357 OMT655356:OMT655357 OCX655356:OCX655357 NTB655356:NTB655357 NJF655356:NJF655357 MZJ655356:MZJ655357 MPN655356:MPN655357 MFR655356:MFR655357 LVV655356:LVV655357 LLZ655356:LLZ655357 LCD655356:LCD655357 KSH655356:KSH655357 KIL655356:KIL655357 JYP655356:JYP655357 JOT655356:JOT655357 JEX655356:JEX655357 IVB655356:IVB655357 ILF655356:ILF655357 IBJ655356:IBJ655357 HRN655356:HRN655357 HHR655356:HHR655357 GXV655356:GXV655357 GNZ655356:GNZ655357 GED655356:GED655357 FUH655356:FUH655357 FKL655356:FKL655357 FAP655356:FAP655357 EQT655356:EQT655357 EGX655356:EGX655357 DXB655356:DXB655357 DNF655356:DNF655357 DDJ655356:DDJ655357 CTN655356:CTN655357 CJR655356:CJR655357 BZV655356:BZV655357 BPZ655356:BPZ655357 BGD655356:BGD655357 AWH655356:AWH655357 AML655356:AML655357 ACP655356:ACP655357 ST655356:ST655357 IX655356:IX655357 B655356:B655357 WVJ589820:WVJ589821 WLN589820:WLN589821 WBR589820:WBR589821 VRV589820:VRV589821 VHZ589820:VHZ589821 UYD589820:UYD589821 UOH589820:UOH589821 UEL589820:UEL589821 TUP589820:TUP589821 TKT589820:TKT589821 TAX589820:TAX589821 SRB589820:SRB589821 SHF589820:SHF589821 RXJ589820:RXJ589821 RNN589820:RNN589821 RDR589820:RDR589821 QTV589820:QTV589821 QJZ589820:QJZ589821 QAD589820:QAD589821 PQH589820:PQH589821 PGL589820:PGL589821 OWP589820:OWP589821 OMT589820:OMT589821 OCX589820:OCX589821 NTB589820:NTB589821 NJF589820:NJF589821 MZJ589820:MZJ589821 MPN589820:MPN589821 MFR589820:MFR589821 LVV589820:LVV589821 LLZ589820:LLZ589821 LCD589820:LCD589821 KSH589820:KSH589821 KIL589820:KIL589821 JYP589820:JYP589821 JOT589820:JOT589821 JEX589820:JEX589821 IVB589820:IVB589821 ILF589820:ILF589821 IBJ589820:IBJ589821 HRN589820:HRN589821 HHR589820:HHR589821 GXV589820:GXV589821 GNZ589820:GNZ589821 GED589820:GED589821 FUH589820:FUH589821 FKL589820:FKL589821 FAP589820:FAP589821 EQT589820:EQT589821 EGX589820:EGX589821 DXB589820:DXB589821 DNF589820:DNF589821 DDJ589820:DDJ589821 CTN589820:CTN589821 CJR589820:CJR589821 BZV589820:BZV589821 BPZ589820:BPZ589821 BGD589820:BGD589821 AWH589820:AWH589821 AML589820:AML589821 ACP589820:ACP589821 ST589820:ST589821 IX589820:IX589821 B589820:B589821 WVJ524284:WVJ524285 WLN524284:WLN524285 WBR524284:WBR524285 VRV524284:VRV524285 VHZ524284:VHZ524285 UYD524284:UYD524285 UOH524284:UOH524285 UEL524284:UEL524285 TUP524284:TUP524285 TKT524284:TKT524285 TAX524284:TAX524285 SRB524284:SRB524285 SHF524284:SHF524285 RXJ524284:RXJ524285 RNN524284:RNN524285 RDR524284:RDR524285 QTV524284:QTV524285 QJZ524284:QJZ524285 QAD524284:QAD524285 PQH524284:PQH524285 PGL524284:PGL524285 OWP524284:OWP524285 OMT524284:OMT524285 OCX524284:OCX524285 NTB524284:NTB524285 NJF524284:NJF524285 MZJ524284:MZJ524285 MPN524284:MPN524285 MFR524284:MFR524285 LVV524284:LVV524285 LLZ524284:LLZ524285 LCD524284:LCD524285 KSH524284:KSH524285 KIL524284:KIL524285 JYP524284:JYP524285 JOT524284:JOT524285 JEX524284:JEX524285 IVB524284:IVB524285 ILF524284:ILF524285 IBJ524284:IBJ524285 HRN524284:HRN524285 HHR524284:HHR524285 GXV524284:GXV524285 GNZ524284:GNZ524285 GED524284:GED524285 FUH524284:FUH524285 FKL524284:FKL524285 FAP524284:FAP524285 EQT524284:EQT524285 EGX524284:EGX524285 DXB524284:DXB524285 DNF524284:DNF524285 DDJ524284:DDJ524285 CTN524284:CTN524285 CJR524284:CJR524285 BZV524284:BZV524285 BPZ524284:BPZ524285 BGD524284:BGD524285 AWH524284:AWH524285 AML524284:AML524285 ACP524284:ACP524285 ST524284:ST524285 IX524284:IX524285 B524284:B524285 WVJ458748:WVJ458749 WLN458748:WLN458749 WBR458748:WBR458749 VRV458748:VRV458749 VHZ458748:VHZ458749 UYD458748:UYD458749 UOH458748:UOH458749 UEL458748:UEL458749 TUP458748:TUP458749 TKT458748:TKT458749 TAX458748:TAX458749 SRB458748:SRB458749 SHF458748:SHF458749 RXJ458748:RXJ458749 RNN458748:RNN458749 RDR458748:RDR458749 QTV458748:QTV458749 QJZ458748:QJZ458749 QAD458748:QAD458749 PQH458748:PQH458749 PGL458748:PGL458749 OWP458748:OWP458749 OMT458748:OMT458749 OCX458748:OCX458749 NTB458748:NTB458749 NJF458748:NJF458749 MZJ458748:MZJ458749 MPN458748:MPN458749 MFR458748:MFR458749 LVV458748:LVV458749 LLZ458748:LLZ458749 LCD458748:LCD458749 KSH458748:KSH458749 KIL458748:KIL458749 JYP458748:JYP458749 JOT458748:JOT458749 JEX458748:JEX458749 IVB458748:IVB458749 ILF458748:ILF458749 IBJ458748:IBJ458749 HRN458748:HRN458749 HHR458748:HHR458749 GXV458748:GXV458749 GNZ458748:GNZ458749 GED458748:GED458749 FUH458748:FUH458749 FKL458748:FKL458749 FAP458748:FAP458749 EQT458748:EQT458749 EGX458748:EGX458749 DXB458748:DXB458749 DNF458748:DNF458749 DDJ458748:DDJ458749 CTN458748:CTN458749 CJR458748:CJR458749 BZV458748:BZV458749 BPZ458748:BPZ458749 BGD458748:BGD458749 AWH458748:AWH458749 AML458748:AML458749 ACP458748:ACP458749 ST458748:ST458749 IX458748:IX458749 B458748:B458749 WVJ393212:WVJ393213 WLN393212:WLN393213 WBR393212:WBR393213 VRV393212:VRV393213 VHZ393212:VHZ393213 UYD393212:UYD393213 UOH393212:UOH393213 UEL393212:UEL393213 TUP393212:TUP393213 TKT393212:TKT393213 TAX393212:TAX393213 SRB393212:SRB393213 SHF393212:SHF393213 RXJ393212:RXJ393213 RNN393212:RNN393213 RDR393212:RDR393213 QTV393212:QTV393213 QJZ393212:QJZ393213 QAD393212:QAD393213 PQH393212:PQH393213 PGL393212:PGL393213 OWP393212:OWP393213 OMT393212:OMT393213 OCX393212:OCX393213 NTB393212:NTB393213 NJF393212:NJF393213 MZJ393212:MZJ393213 MPN393212:MPN393213 MFR393212:MFR393213 LVV393212:LVV393213 LLZ393212:LLZ393213 LCD393212:LCD393213 KSH393212:KSH393213 KIL393212:KIL393213 JYP393212:JYP393213 JOT393212:JOT393213 JEX393212:JEX393213 IVB393212:IVB393213 ILF393212:ILF393213 IBJ393212:IBJ393213 HRN393212:HRN393213 HHR393212:HHR393213 GXV393212:GXV393213 GNZ393212:GNZ393213 GED393212:GED393213 FUH393212:FUH393213 FKL393212:FKL393213 FAP393212:FAP393213 EQT393212:EQT393213 EGX393212:EGX393213 DXB393212:DXB393213 DNF393212:DNF393213 DDJ393212:DDJ393213 CTN393212:CTN393213 CJR393212:CJR393213 BZV393212:BZV393213 BPZ393212:BPZ393213 BGD393212:BGD393213 AWH393212:AWH393213 AML393212:AML393213 ACP393212:ACP393213 ST393212:ST393213 IX393212:IX393213 B393212:B393213 WVJ327676:WVJ327677 WLN327676:WLN327677 WBR327676:WBR327677 VRV327676:VRV327677 VHZ327676:VHZ327677 UYD327676:UYD327677 UOH327676:UOH327677 UEL327676:UEL327677 TUP327676:TUP327677 TKT327676:TKT327677 TAX327676:TAX327677 SRB327676:SRB327677 SHF327676:SHF327677 RXJ327676:RXJ327677 RNN327676:RNN327677 RDR327676:RDR327677 QTV327676:QTV327677 QJZ327676:QJZ327677 QAD327676:QAD327677 PQH327676:PQH327677 PGL327676:PGL327677 OWP327676:OWP327677 OMT327676:OMT327677 OCX327676:OCX327677 NTB327676:NTB327677 NJF327676:NJF327677 MZJ327676:MZJ327677 MPN327676:MPN327677 MFR327676:MFR327677 LVV327676:LVV327677 LLZ327676:LLZ327677 LCD327676:LCD327677 KSH327676:KSH327677 KIL327676:KIL327677 JYP327676:JYP327677 JOT327676:JOT327677 JEX327676:JEX327677 IVB327676:IVB327677 ILF327676:ILF327677 IBJ327676:IBJ327677 HRN327676:HRN327677 HHR327676:HHR327677 GXV327676:GXV327677 GNZ327676:GNZ327677 GED327676:GED327677 FUH327676:FUH327677 FKL327676:FKL327677 FAP327676:FAP327677 EQT327676:EQT327677 EGX327676:EGX327677 DXB327676:DXB327677 DNF327676:DNF327677 DDJ327676:DDJ327677 CTN327676:CTN327677 CJR327676:CJR327677 BZV327676:BZV327677 BPZ327676:BPZ327677 BGD327676:BGD327677 AWH327676:AWH327677 AML327676:AML327677 ACP327676:ACP327677 ST327676:ST327677 IX327676:IX327677 B327676:B327677 WVJ262140:WVJ262141 WLN262140:WLN262141 WBR262140:WBR262141 VRV262140:VRV262141 VHZ262140:VHZ262141 UYD262140:UYD262141 UOH262140:UOH262141 UEL262140:UEL262141 TUP262140:TUP262141 TKT262140:TKT262141 TAX262140:TAX262141 SRB262140:SRB262141 SHF262140:SHF262141 RXJ262140:RXJ262141 RNN262140:RNN262141 RDR262140:RDR262141 QTV262140:QTV262141 QJZ262140:QJZ262141 QAD262140:QAD262141 PQH262140:PQH262141 PGL262140:PGL262141 OWP262140:OWP262141 OMT262140:OMT262141 OCX262140:OCX262141 NTB262140:NTB262141 NJF262140:NJF262141 MZJ262140:MZJ262141 MPN262140:MPN262141 MFR262140:MFR262141 LVV262140:LVV262141 LLZ262140:LLZ262141 LCD262140:LCD262141 KSH262140:KSH262141 KIL262140:KIL262141 JYP262140:JYP262141 JOT262140:JOT262141 JEX262140:JEX262141 IVB262140:IVB262141 ILF262140:ILF262141 IBJ262140:IBJ262141 HRN262140:HRN262141 HHR262140:HHR262141 GXV262140:GXV262141 GNZ262140:GNZ262141 GED262140:GED262141 FUH262140:FUH262141 FKL262140:FKL262141 FAP262140:FAP262141 EQT262140:EQT262141 EGX262140:EGX262141 DXB262140:DXB262141 DNF262140:DNF262141 DDJ262140:DDJ262141 CTN262140:CTN262141 CJR262140:CJR262141 BZV262140:BZV262141 BPZ262140:BPZ262141 BGD262140:BGD262141 AWH262140:AWH262141 AML262140:AML262141 ACP262140:ACP262141 ST262140:ST262141 IX262140:IX262141 B262140:B262141 WVJ196604:WVJ196605 WLN196604:WLN196605 WBR196604:WBR196605 VRV196604:VRV196605 VHZ196604:VHZ196605 UYD196604:UYD196605 UOH196604:UOH196605 UEL196604:UEL196605 TUP196604:TUP196605 TKT196604:TKT196605 TAX196604:TAX196605 SRB196604:SRB196605 SHF196604:SHF196605 RXJ196604:RXJ196605 RNN196604:RNN196605 RDR196604:RDR196605 QTV196604:QTV196605 QJZ196604:QJZ196605 QAD196604:QAD196605 PQH196604:PQH196605 PGL196604:PGL196605 OWP196604:OWP196605 OMT196604:OMT196605 OCX196604:OCX196605 NTB196604:NTB196605 NJF196604:NJF196605 MZJ196604:MZJ196605 MPN196604:MPN196605 MFR196604:MFR196605 LVV196604:LVV196605 LLZ196604:LLZ196605 LCD196604:LCD196605 KSH196604:KSH196605 KIL196604:KIL196605 JYP196604:JYP196605 JOT196604:JOT196605 JEX196604:JEX196605 IVB196604:IVB196605 ILF196604:ILF196605 IBJ196604:IBJ196605 HRN196604:HRN196605 HHR196604:HHR196605 GXV196604:GXV196605 GNZ196604:GNZ196605 GED196604:GED196605 FUH196604:FUH196605 FKL196604:FKL196605 FAP196604:FAP196605 EQT196604:EQT196605 EGX196604:EGX196605 DXB196604:DXB196605 DNF196604:DNF196605 DDJ196604:DDJ196605 CTN196604:CTN196605 CJR196604:CJR196605 BZV196604:BZV196605 BPZ196604:BPZ196605 BGD196604:BGD196605 AWH196604:AWH196605 AML196604:AML196605 ACP196604:ACP196605 ST196604:ST196605 IX196604:IX196605 B196604:B196605 WVJ131068:WVJ131069 WLN131068:WLN131069 WBR131068:WBR131069 VRV131068:VRV131069 VHZ131068:VHZ131069 UYD131068:UYD131069 UOH131068:UOH131069 UEL131068:UEL131069 TUP131068:TUP131069 TKT131068:TKT131069 TAX131068:TAX131069 SRB131068:SRB131069 SHF131068:SHF131069 RXJ131068:RXJ131069 RNN131068:RNN131069 RDR131068:RDR131069 QTV131068:QTV131069 QJZ131068:QJZ131069 QAD131068:QAD131069 PQH131068:PQH131069 PGL131068:PGL131069 OWP131068:OWP131069 OMT131068:OMT131069 OCX131068:OCX131069 NTB131068:NTB131069 NJF131068:NJF131069 MZJ131068:MZJ131069 MPN131068:MPN131069 MFR131068:MFR131069 LVV131068:LVV131069 LLZ131068:LLZ131069 LCD131068:LCD131069 KSH131068:KSH131069 KIL131068:KIL131069 JYP131068:JYP131069 JOT131068:JOT131069 JEX131068:JEX131069 IVB131068:IVB131069 ILF131068:ILF131069 IBJ131068:IBJ131069 HRN131068:HRN131069 HHR131068:HHR131069 GXV131068:GXV131069 GNZ131068:GNZ131069 GED131068:GED131069 FUH131068:FUH131069 FKL131068:FKL131069 FAP131068:FAP131069 EQT131068:EQT131069 EGX131068:EGX131069 DXB131068:DXB131069 DNF131068:DNF131069 DDJ131068:DDJ131069 CTN131068:CTN131069 CJR131068:CJR131069 BZV131068:BZV131069 BPZ131068:BPZ131069 BGD131068:BGD131069 AWH131068:AWH131069 AML131068:AML131069 ACP131068:ACP131069 ST131068:ST131069 IX131068:IX131069 B131068:B131069 WVJ65532:WVJ65533 WLN65532:WLN65533 WBR65532:WBR65533 VRV65532:VRV65533 VHZ65532:VHZ65533 UYD65532:UYD65533 UOH65532:UOH65533 UEL65532:UEL65533 TUP65532:TUP65533 TKT65532:TKT65533 TAX65532:TAX65533 SRB65532:SRB65533 SHF65532:SHF65533 RXJ65532:RXJ65533 RNN65532:RNN65533 RDR65532:RDR65533 QTV65532:QTV65533 QJZ65532:QJZ65533 QAD65532:QAD65533 PQH65532:PQH65533 PGL65532:PGL65533 OWP65532:OWP65533 OMT65532:OMT65533 OCX65532:OCX65533 NTB65532:NTB65533 NJF65532:NJF65533 MZJ65532:MZJ65533 MPN65532:MPN65533 MFR65532:MFR65533 LVV65532:LVV65533 LLZ65532:LLZ65533 LCD65532:LCD65533 KSH65532:KSH65533 KIL65532:KIL65533 JYP65532:JYP65533 JOT65532:JOT65533 JEX65532:JEX65533 IVB65532:IVB65533 ILF65532:ILF65533 IBJ65532:IBJ65533 HRN65532:HRN65533 HHR65532:HHR65533 GXV65532:GXV65533 GNZ65532:GNZ65533 GED65532:GED65533 FUH65532:FUH65533 FKL65532:FKL65533 FAP65532:FAP65533 EQT65532:EQT65533 EGX65532:EGX65533 DXB65532:DXB65533 DNF65532:DNF65533 DDJ65532:DDJ65533 CTN65532:CTN65533 CJR65532:CJR65533 BZV65532:BZV65533 BPZ65532:BPZ65533 BGD65532:BGD65533 AWH65532:AWH65533 AML65532:AML65533 ACP65532:ACP65533 ST65532:ST65533 IX65532:IX65533">
      <formula1>#REF!</formula1>
    </dataValidation>
    <dataValidation type="list" allowBlank="1" showInputMessage="1" showErrorMessage="1" error="Positive number must be entered in this cell." sqref="H4:H5">
      <formula1>Yesnolist</formula1>
    </dataValidation>
    <dataValidation type="list" allowBlank="1" showInputMessage="1" showErrorMessage="1" error="Positive number must be entered in this cell." sqref="H6">
      <formula1>Energy</formula1>
    </dataValidation>
    <dataValidation type="decimal" allowBlank="1" showInputMessage="1" showErrorMessage="1" error="Positive number must be entered in this cell." prompt="Must be between 0 and 13% for oil content or between 75 and 105% when expressed as percent of corn NE." sqref="H7">
      <formula1>0</formula1>
      <formula2>1.2</formula2>
    </dataValidation>
  </dataValidations>
  <pageMargins left="0.41" right="0.28999999999999998" top="0.5" bottom="0.57999999999999996" header="0.25" footer="0.25"/>
  <pageSetup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GC197"/>
  <sheetViews>
    <sheetView workbookViewId="0">
      <pane xSplit="2" ySplit="7" topLeftCell="C159" activePane="bottomRight" state="frozen"/>
      <selection activeCell="F172" sqref="F172"/>
      <selection pane="topRight" activeCell="F172" sqref="F172"/>
      <selection pane="bottomLeft" activeCell="F172" sqref="F172"/>
      <selection pane="bottomRight" activeCell="F172" sqref="F172"/>
    </sheetView>
  </sheetViews>
  <sheetFormatPr defaultRowHeight="12.75" x14ac:dyDescent="0.2"/>
  <cols>
    <col min="2" max="2" width="30.140625" bestFit="1" customWidth="1"/>
    <col min="4" max="4" width="12.5703125" customWidth="1"/>
    <col min="10" max="10" width="8.28515625" customWidth="1"/>
    <col min="11" max="11" width="9.85546875" customWidth="1"/>
    <col min="37" max="37" width="10" customWidth="1"/>
    <col min="40" max="40" width="10.28515625" customWidth="1"/>
    <col min="51" max="51" width="9.85546875" customWidth="1"/>
    <col min="54" max="54" width="10.42578125" customWidth="1"/>
    <col min="60" max="61" width="7.5703125" customWidth="1"/>
    <col min="63" max="63" width="7.5703125" customWidth="1"/>
    <col min="94" max="94" width="9.85546875" customWidth="1"/>
    <col min="99" max="99" width="10.42578125" customWidth="1"/>
    <col min="105" max="105" width="10" bestFit="1" customWidth="1"/>
    <col min="106" max="106" width="9.5703125" bestFit="1" customWidth="1"/>
    <col min="107" max="107" width="9.140625" customWidth="1"/>
    <col min="108" max="108" width="11.5703125" customWidth="1"/>
    <col min="109" max="109" width="12.5703125" customWidth="1"/>
    <col min="110" max="110" width="10" customWidth="1"/>
    <col min="111" max="111" width="8.28515625" customWidth="1"/>
    <col min="112" max="112" width="9.85546875" customWidth="1"/>
    <col min="113" max="117" width="8.28515625" customWidth="1"/>
    <col min="118" max="118" width="3.5703125" customWidth="1"/>
    <col min="119" max="119" width="2.5703125" customWidth="1"/>
    <col min="120" max="120" width="9.140625" customWidth="1"/>
    <col min="121" max="121" width="3.85546875" customWidth="1"/>
    <col min="122" max="127" width="9.140625" customWidth="1"/>
    <col min="128" max="128" width="12.42578125" customWidth="1"/>
    <col min="129" max="129" width="2.85546875" customWidth="1"/>
    <col min="130" max="144" width="9.140625" customWidth="1"/>
  </cols>
  <sheetData>
    <row r="1" spans="1:151" x14ac:dyDescent="0.2">
      <c r="B1" s="29" t="s">
        <v>52</v>
      </c>
    </row>
    <row r="2" spans="1:151" x14ac:dyDescent="0.2">
      <c r="B2" s="81" t="s">
        <v>419</v>
      </c>
    </row>
    <row r="3" spans="1:151" hidden="1" x14ac:dyDescent="0.2">
      <c r="B3" s="81"/>
    </row>
    <row r="5" spans="1:151" ht="15" x14ac:dyDescent="0.25">
      <c r="A5" s="212" t="s">
        <v>298</v>
      </c>
      <c r="B5" t="s">
        <v>27</v>
      </c>
      <c r="C5" s="209"/>
      <c r="G5" s="209"/>
      <c r="H5" s="209"/>
      <c r="L5" s="209"/>
      <c r="M5" s="209"/>
      <c r="N5" s="209"/>
      <c r="O5" s="209"/>
      <c r="P5" s="209"/>
      <c r="Q5" s="209"/>
      <c r="R5" s="209"/>
      <c r="S5" s="209"/>
      <c r="T5" s="209"/>
      <c r="U5" s="209"/>
      <c r="V5" s="209"/>
      <c r="W5" s="209"/>
      <c r="X5" s="209"/>
      <c r="Y5" s="209"/>
      <c r="Z5" s="209"/>
      <c r="AA5" s="209"/>
      <c r="AB5" s="209"/>
      <c r="AC5" s="209"/>
      <c r="AD5" s="209"/>
      <c r="AE5" s="209"/>
      <c r="AF5" s="209"/>
      <c r="AG5" s="209"/>
      <c r="AL5" s="209"/>
      <c r="AQ5" s="209"/>
      <c r="AR5" s="209"/>
      <c r="AS5" s="209"/>
      <c r="AT5" s="209"/>
      <c r="AU5" s="209"/>
      <c r="AZ5" s="209"/>
      <c r="BE5" s="209"/>
      <c r="BF5" s="209"/>
      <c r="BJ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Q5" s="211"/>
      <c r="CR5" s="209"/>
      <c r="CS5" s="209"/>
      <c r="CW5" s="209"/>
      <c r="CX5" s="209"/>
      <c r="CY5" s="209"/>
      <c r="DA5" s="22">
        <v>12</v>
      </c>
      <c r="DB5" s="28" t="s">
        <v>28</v>
      </c>
    </row>
    <row r="6" spans="1:151" ht="15" x14ac:dyDescent="0.25">
      <c r="A6" s="212"/>
      <c r="C6" s="210" t="s">
        <v>249</v>
      </c>
      <c r="G6" s="209"/>
      <c r="H6" s="210" t="s">
        <v>250</v>
      </c>
      <c r="L6" s="210"/>
      <c r="M6" s="210"/>
      <c r="N6" s="210"/>
      <c r="O6" s="210"/>
      <c r="P6" s="210"/>
      <c r="Q6" s="210"/>
      <c r="R6" s="210"/>
      <c r="S6" s="210"/>
      <c r="T6" s="210"/>
      <c r="U6" s="210"/>
      <c r="V6" s="210"/>
      <c r="W6" s="210"/>
      <c r="X6" s="210"/>
      <c r="Y6" s="210"/>
      <c r="Z6" s="210"/>
      <c r="AA6" s="210"/>
      <c r="AB6" s="210" t="s">
        <v>251</v>
      </c>
      <c r="AC6" s="210"/>
      <c r="AD6" s="210"/>
      <c r="AE6" s="209"/>
      <c r="AF6" s="209" t="s">
        <v>252</v>
      </c>
      <c r="AG6" s="209"/>
      <c r="AL6" s="209"/>
      <c r="AQ6" s="209"/>
      <c r="AR6" s="209"/>
      <c r="AS6" s="209" t="s">
        <v>253</v>
      </c>
      <c r="AT6" s="209"/>
      <c r="AU6" s="209"/>
      <c r="AV6" s="31"/>
      <c r="AW6" s="31"/>
      <c r="AX6" s="102"/>
      <c r="AY6" s="31"/>
      <c r="AZ6" s="209"/>
      <c r="BA6" s="31"/>
      <c r="BB6" s="31"/>
      <c r="BC6" s="32"/>
      <c r="BD6" s="31"/>
      <c r="BE6" s="209"/>
      <c r="BF6" s="209"/>
      <c r="BJ6" s="209"/>
      <c r="BM6" s="209"/>
      <c r="BN6" s="209"/>
      <c r="BO6" s="209" t="s">
        <v>254</v>
      </c>
      <c r="BP6" s="209"/>
      <c r="BQ6" s="209"/>
      <c r="BR6" s="209"/>
      <c r="BS6" s="209"/>
      <c r="BT6" s="209"/>
      <c r="BU6" s="209"/>
      <c r="BV6" s="209" t="s">
        <v>255</v>
      </c>
      <c r="BW6" s="209"/>
      <c r="BX6" s="209"/>
      <c r="BY6" s="209"/>
      <c r="BZ6" s="209"/>
      <c r="CA6" s="209"/>
      <c r="CB6" s="209"/>
      <c r="CC6" s="209"/>
      <c r="CD6" s="209"/>
      <c r="CE6" s="209"/>
      <c r="CF6" s="209"/>
      <c r="CG6" s="209"/>
      <c r="CH6" s="209"/>
      <c r="CI6" s="209"/>
      <c r="CJ6" s="209" t="s">
        <v>256</v>
      </c>
      <c r="CK6" s="209"/>
      <c r="CL6" s="209"/>
      <c r="CM6" s="31"/>
      <c r="CN6" s="31"/>
      <c r="CO6" s="102"/>
      <c r="CP6" s="31"/>
      <c r="CQ6" s="209"/>
      <c r="CR6" s="209"/>
      <c r="CS6" s="209"/>
      <c r="CT6" s="31"/>
      <c r="CU6" s="31"/>
      <c r="CV6" s="32"/>
      <c r="CW6" s="209"/>
      <c r="CX6" s="209" t="s">
        <v>257</v>
      </c>
      <c r="CY6" s="209"/>
      <c r="DP6" s="31"/>
      <c r="DR6" s="102" t="s">
        <v>108</v>
      </c>
      <c r="DS6" s="31"/>
      <c r="DT6" s="31"/>
      <c r="DU6" s="31"/>
      <c r="DV6" s="31"/>
      <c r="DW6" s="31"/>
      <c r="DX6" s="31"/>
      <c r="DZ6" s="102" t="s">
        <v>110</v>
      </c>
      <c r="EA6" s="31"/>
      <c r="EB6" s="31"/>
      <c r="EC6" s="31"/>
      <c r="ED6" s="31"/>
      <c r="EE6" s="31"/>
      <c r="EF6" s="31"/>
      <c r="EG6" s="31"/>
      <c r="EH6" s="31"/>
      <c r="EI6" s="31"/>
      <c r="EJ6" s="31"/>
      <c r="EK6" s="31"/>
      <c r="EL6" s="32"/>
    </row>
    <row r="7" spans="1:151" ht="42" customHeight="1" thickBot="1" x14ac:dyDescent="0.3">
      <c r="A7" s="214"/>
      <c r="B7" s="62" t="s">
        <v>15</v>
      </c>
      <c r="C7" s="210" t="s">
        <v>258</v>
      </c>
      <c r="D7" s="83" t="s">
        <v>80</v>
      </c>
      <c r="E7" s="83" t="s">
        <v>11</v>
      </c>
      <c r="F7" s="83" t="s">
        <v>47</v>
      </c>
      <c r="G7" s="210"/>
      <c r="H7" s="210" t="s">
        <v>259</v>
      </c>
      <c r="I7" s="83" t="s">
        <v>12</v>
      </c>
      <c r="J7" s="83" t="s">
        <v>73</v>
      </c>
      <c r="K7" s="83" t="s">
        <v>72</v>
      </c>
      <c r="L7" s="210" t="s">
        <v>261</v>
      </c>
      <c r="M7" s="210" t="s">
        <v>262</v>
      </c>
      <c r="N7" s="210" t="s">
        <v>3</v>
      </c>
      <c r="O7" s="210" t="s">
        <v>263</v>
      </c>
      <c r="P7" s="210" t="s">
        <v>264</v>
      </c>
      <c r="Q7" s="210" t="s">
        <v>265</v>
      </c>
      <c r="R7" s="210" t="s">
        <v>266</v>
      </c>
      <c r="S7" s="210" t="s">
        <v>267</v>
      </c>
      <c r="T7" s="210" t="s">
        <v>268</v>
      </c>
      <c r="U7" s="210" t="s">
        <v>269</v>
      </c>
      <c r="V7" s="210" t="s">
        <v>270</v>
      </c>
      <c r="W7" s="210" t="s">
        <v>271</v>
      </c>
      <c r="X7" s="210" t="s">
        <v>272</v>
      </c>
      <c r="Y7" s="210" t="s">
        <v>273</v>
      </c>
      <c r="Z7" s="210" t="s">
        <v>274</v>
      </c>
      <c r="AA7" s="210"/>
      <c r="AB7" s="210" t="s">
        <v>275</v>
      </c>
      <c r="AC7" s="210" t="s">
        <v>276</v>
      </c>
      <c r="AD7" s="210" t="s">
        <v>277</v>
      </c>
      <c r="AE7" s="210"/>
      <c r="AF7" s="210" t="s">
        <v>278</v>
      </c>
      <c r="AG7" s="210" t="s">
        <v>279</v>
      </c>
      <c r="AH7" s="83" t="s">
        <v>5</v>
      </c>
      <c r="AI7" s="83" t="s">
        <v>6</v>
      </c>
      <c r="AJ7" s="83" t="s">
        <v>4</v>
      </c>
      <c r="AK7" s="83" t="s">
        <v>7</v>
      </c>
      <c r="AL7" s="210" t="s">
        <v>284</v>
      </c>
      <c r="AM7" s="83" t="s">
        <v>8</v>
      </c>
      <c r="AN7" s="83" t="s">
        <v>9</v>
      </c>
      <c r="AO7" s="83" t="s">
        <v>10</v>
      </c>
      <c r="AP7" s="83" t="s">
        <v>65</v>
      </c>
      <c r="AQ7" s="210" t="s">
        <v>288</v>
      </c>
      <c r="AR7" s="210"/>
      <c r="AS7" s="210" t="s">
        <v>289</v>
      </c>
      <c r="AT7" s="210" t="s">
        <v>278</v>
      </c>
      <c r="AU7" s="210" t="s">
        <v>279</v>
      </c>
      <c r="AV7" s="83" t="s">
        <v>5</v>
      </c>
      <c r="AW7" s="83" t="s">
        <v>6</v>
      </c>
      <c r="AX7" s="83" t="s">
        <v>4</v>
      </c>
      <c r="AY7" s="83" t="s">
        <v>7</v>
      </c>
      <c r="AZ7" s="210" t="s">
        <v>284</v>
      </c>
      <c r="BA7" s="83" t="s">
        <v>8</v>
      </c>
      <c r="BB7" s="83" t="s">
        <v>9</v>
      </c>
      <c r="BC7" s="83" t="s">
        <v>10</v>
      </c>
      <c r="BD7" s="83" t="s">
        <v>22</v>
      </c>
      <c r="BE7" s="210" t="s">
        <v>288</v>
      </c>
      <c r="BF7" s="210"/>
      <c r="BG7" s="83" t="s">
        <v>13</v>
      </c>
      <c r="BH7" s="83" t="s">
        <v>86</v>
      </c>
      <c r="BI7" s="83" t="s">
        <v>87</v>
      </c>
      <c r="BJ7" s="210" t="s">
        <v>290</v>
      </c>
      <c r="BK7" s="83" t="s">
        <v>85</v>
      </c>
      <c r="BL7" s="83" t="s">
        <v>14</v>
      </c>
      <c r="BM7" s="210" t="s">
        <v>291</v>
      </c>
      <c r="BN7" s="210"/>
      <c r="BO7" s="210" t="s">
        <v>292</v>
      </c>
      <c r="BP7" s="210" t="s">
        <v>293</v>
      </c>
      <c r="BQ7" s="210" t="s">
        <v>294</v>
      </c>
      <c r="BR7" s="210"/>
      <c r="BS7" s="210"/>
      <c r="BT7" s="210" t="s">
        <v>295</v>
      </c>
      <c r="BU7" s="210"/>
      <c r="BV7" s="210" t="s">
        <v>260</v>
      </c>
      <c r="BW7" s="210" t="s">
        <v>278</v>
      </c>
      <c r="BX7" s="210" t="s">
        <v>279</v>
      </c>
      <c r="BY7" s="210" t="s">
        <v>280</v>
      </c>
      <c r="BZ7" s="210" t="s">
        <v>281</v>
      </c>
      <c r="CA7" s="210" t="s">
        <v>282</v>
      </c>
      <c r="CB7" s="210" t="s">
        <v>283</v>
      </c>
      <c r="CC7" s="210" t="s">
        <v>296</v>
      </c>
      <c r="CD7" s="210" t="s">
        <v>284</v>
      </c>
      <c r="CE7" s="210" t="s">
        <v>297</v>
      </c>
      <c r="CF7" s="210" t="s">
        <v>285</v>
      </c>
      <c r="CG7" s="210" t="s">
        <v>286</v>
      </c>
      <c r="CH7" s="210" t="s">
        <v>287</v>
      </c>
      <c r="CI7" s="210"/>
      <c r="CJ7" s="210" t="s">
        <v>260</v>
      </c>
      <c r="CK7" s="210" t="s">
        <v>278</v>
      </c>
      <c r="CL7" s="210" t="s">
        <v>279</v>
      </c>
      <c r="CM7" s="83" t="s">
        <v>5</v>
      </c>
      <c r="CN7" s="83" t="s">
        <v>6</v>
      </c>
      <c r="CO7" s="83" t="s">
        <v>4</v>
      </c>
      <c r="CP7" s="83" t="s">
        <v>7</v>
      </c>
      <c r="CQ7" s="210" t="s">
        <v>296</v>
      </c>
      <c r="CR7" s="210" t="s">
        <v>284</v>
      </c>
      <c r="CS7" s="210" t="s">
        <v>297</v>
      </c>
      <c r="CT7" s="83" t="s">
        <v>8</v>
      </c>
      <c r="CU7" s="83" t="s">
        <v>9</v>
      </c>
      <c r="CV7" s="83" t="s">
        <v>10</v>
      </c>
      <c r="CW7" s="210"/>
      <c r="CX7" s="210" t="s">
        <v>293</v>
      </c>
      <c r="CY7" s="210" t="s">
        <v>294</v>
      </c>
      <c r="DA7" s="62" t="s">
        <v>83</v>
      </c>
      <c r="DB7" s="62" t="s">
        <v>20</v>
      </c>
      <c r="DC7" s="83" t="s">
        <v>19</v>
      </c>
      <c r="DD7" s="83" t="s">
        <v>64</v>
      </c>
      <c r="DE7" s="83" t="s">
        <v>51</v>
      </c>
      <c r="DF7" s="83" t="s">
        <v>62</v>
      </c>
      <c r="DG7" s="83" t="s">
        <v>61</v>
      </c>
      <c r="DH7" s="83" t="s">
        <v>79</v>
      </c>
      <c r="DI7" s="83" t="s">
        <v>74</v>
      </c>
      <c r="DJ7" s="103" t="s">
        <v>137</v>
      </c>
      <c r="DK7" s="83" t="s">
        <v>101</v>
      </c>
      <c r="DL7" s="83" t="s">
        <v>101</v>
      </c>
      <c r="DM7" s="83" t="s">
        <v>75</v>
      </c>
      <c r="DN7" s="83"/>
      <c r="DO7" s="83"/>
      <c r="DP7" s="83" t="s">
        <v>22</v>
      </c>
      <c r="DQ7" s="84"/>
      <c r="DR7" s="103" t="s">
        <v>103</v>
      </c>
      <c r="DS7" s="103" t="s">
        <v>104</v>
      </c>
      <c r="DT7" s="103" t="s">
        <v>105</v>
      </c>
      <c r="DU7" s="103" t="s">
        <v>119</v>
      </c>
      <c r="DV7" s="103" t="s">
        <v>106</v>
      </c>
      <c r="DW7" s="103" t="s">
        <v>107</v>
      </c>
      <c r="DX7" s="103" t="s">
        <v>109</v>
      </c>
      <c r="DY7" s="84"/>
      <c r="DZ7" s="103" t="s">
        <v>111</v>
      </c>
      <c r="EA7" s="103" t="s">
        <v>112</v>
      </c>
      <c r="EB7" s="103" t="s">
        <v>113</v>
      </c>
      <c r="EC7" s="103" t="s">
        <v>114</v>
      </c>
      <c r="ED7" s="103" t="s">
        <v>115</v>
      </c>
      <c r="EE7" s="103" t="s">
        <v>116</v>
      </c>
      <c r="EF7" s="103" t="s">
        <v>117</v>
      </c>
      <c r="EG7" s="103" t="s">
        <v>118</v>
      </c>
      <c r="EH7" s="103" t="s">
        <v>120</v>
      </c>
      <c r="EI7" s="103" t="s">
        <v>121</v>
      </c>
      <c r="EJ7" s="103" t="s">
        <v>122</v>
      </c>
      <c r="EK7" s="103" t="s">
        <v>123</v>
      </c>
      <c r="EL7" s="103" t="s">
        <v>124</v>
      </c>
      <c r="EM7" s="103"/>
      <c r="EN7" s="103" t="s">
        <v>239</v>
      </c>
      <c r="EO7" s="103" t="s">
        <v>240</v>
      </c>
      <c r="EP7" s="103"/>
      <c r="EQ7" s="103"/>
      <c r="ER7" s="103"/>
      <c r="ES7" s="103"/>
      <c r="ET7" s="84"/>
      <c r="EU7" s="84"/>
    </row>
    <row r="8" spans="1:151" ht="12.75" hidden="1" customHeight="1" x14ac:dyDescent="0.25">
      <c r="A8" s="214"/>
      <c r="B8" s="108" t="s">
        <v>1</v>
      </c>
      <c r="C8">
        <f>C24</f>
        <v>3933</v>
      </c>
      <c r="D8">
        <f t="shared" ref="D8:BO8" si="0">D24</f>
        <v>3451</v>
      </c>
      <c r="E8">
        <f t="shared" si="0"/>
        <v>3395</v>
      </c>
      <c r="F8">
        <f t="shared" si="0"/>
        <v>2672</v>
      </c>
      <c r="G8">
        <f t="shared" si="0"/>
        <v>0</v>
      </c>
      <c r="H8">
        <f t="shared" si="0"/>
        <v>88.31</v>
      </c>
      <c r="I8">
        <f t="shared" si="0"/>
        <v>8.24</v>
      </c>
      <c r="J8">
        <f t="shared" si="0"/>
        <v>1.98</v>
      </c>
      <c r="K8">
        <f t="shared" si="0"/>
        <v>3.48</v>
      </c>
      <c r="L8">
        <f t="shared" si="0"/>
        <v>3.68</v>
      </c>
      <c r="M8">
        <f t="shared" si="0"/>
        <v>1.3</v>
      </c>
      <c r="N8">
        <f t="shared" si="0"/>
        <v>0</v>
      </c>
      <c r="O8">
        <f t="shared" si="0"/>
        <v>0.09</v>
      </c>
      <c r="P8">
        <f t="shared" si="0"/>
        <v>0.01</v>
      </c>
      <c r="Q8">
        <f t="shared" si="0"/>
        <v>0.01</v>
      </c>
      <c r="R8">
        <f t="shared" si="0"/>
        <v>0.01</v>
      </c>
      <c r="S8">
        <f t="shared" si="0"/>
        <v>0</v>
      </c>
      <c r="T8">
        <f t="shared" si="0"/>
        <v>62.55</v>
      </c>
      <c r="U8">
        <f t="shared" si="0"/>
        <v>9.11</v>
      </c>
      <c r="V8">
        <f t="shared" si="0"/>
        <v>2.88</v>
      </c>
      <c r="W8">
        <f t="shared" si="0"/>
        <v>0.32</v>
      </c>
      <c r="X8">
        <f t="shared" si="0"/>
        <v>13.73</v>
      </c>
      <c r="Y8">
        <f t="shared" si="0"/>
        <v>0</v>
      </c>
      <c r="Z8">
        <f t="shared" si="0"/>
        <v>0</v>
      </c>
      <c r="AA8">
        <f t="shared" si="0"/>
        <v>0</v>
      </c>
      <c r="AB8">
        <f t="shared" si="0"/>
        <v>12.650000000000006</v>
      </c>
      <c r="AC8">
        <f t="shared" si="0"/>
        <v>55</v>
      </c>
      <c r="AD8">
        <f t="shared" si="0"/>
        <v>40.263400000000004</v>
      </c>
      <c r="AE8">
        <f t="shared" si="0"/>
        <v>0</v>
      </c>
      <c r="AF8">
        <f t="shared" si="0"/>
        <v>0.37</v>
      </c>
      <c r="AG8">
        <f t="shared" si="0"/>
        <v>0.24</v>
      </c>
      <c r="AH8">
        <f t="shared" si="0"/>
        <v>0.28000000000000003</v>
      </c>
      <c r="AI8">
        <f t="shared" si="0"/>
        <v>0.96</v>
      </c>
      <c r="AJ8">
        <f t="shared" si="0"/>
        <v>0.25</v>
      </c>
      <c r="AK8">
        <f t="shared" si="0"/>
        <v>0.18</v>
      </c>
      <c r="AL8">
        <f t="shared" si="0"/>
        <v>0.39</v>
      </c>
      <c r="AM8">
        <f t="shared" si="0"/>
        <v>0.28000000000000003</v>
      </c>
      <c r="AN8">
        <f t="shared" si="0"/>
        <v>0.06</v>
      </c>
      <c r="AO8">
        <f t="shared" si="0"/>
        <v>0.38</v>
      </c>
      <c r="AP8">
        <f t="shared" si="0"/>
        <v>0.19</v>
      </c>
      <c r="AQ8">
        <f t="shared" si="0"/>
        <v>0.26</v>
      </c>
      <c r="AR8">
        <f t="shared" si="0"/>
        <v>0</v>
      </c>
      <c r="AS8">
        <f t="shared" si="0"/>
        <v>80</v>
      </c>
      <c r="AT8">
        <f t="shared" si="0"/>
        <v>87</v>
      </c>
      <c r="AU8">
        <f t="shared" si="0"/>
        <v>83</v>
      </c>
      <c r="AV8">
        <f t="shared" si="0"/>
        <v>82</v>
      </c>
      <c r="AW8">
        <f t="shared" si="0"/>
        <v>87</v>
      </c>
      <c r="AX8">
        <f t="shared" si="0"/>
        <v>74</v>
      </c>
      <c r="AY8">
        <f t="shared" si="0"/>
        <v>83</v>
      </c>
      <c r="AZ8">
        <f t="shared" si="0"/>
        <v>85</v>
      </c>
      <c r="BA8">
        <f t="shared" si="0"/>
        <v>77</v>
      </c>
      <c r="BB8">
        <f t="shared" si="0"/>
        <v>80</v>
      </c>
      <c r="BC8">
        <f t="shared" si="0"/>
        <v>82</v>
      </c>
      <c r="BD8">
        <f t="shared" si="0"/>
        <v>80</v>
      </c>
      <c r="BE8">
        <f t="shared" si="0"/>
        <v>79</v>
      </c>
      <c r="BF8">
        <f t="shared" si="0"/>
        <v>0</v>
      </c>
      <c r="BG8">
        <f t="shared" si="0"/>
        <v>0.02</v>
      </c>
      <c r="BH8">
        <f t="shared" si="0"/>
        <v>0.05</v>
      </c>
      <c r="BI8">
        <f t="shared" si="0"/>
        <v>0.32</v>
      </c>
      <c r="BJ8">
        <f t="shared" si="0"/>
        <v>0.12</v>
      </c>
      <c r="BK8">
        <f t="shared" si="0"/>
        <v>0.02</v>
      </c>
      <c r="BL8">
        <f t="shared" si="0"/>
        <v>0.26</v>
      </c>
      <c r="BM8">
        <f t="shared" si="0"/>
        <v>0</v>
      </c>
      <c r="BN8">
        <f t="shared" si="0"/>
        <v>0</v>
      </c>
      <c r="BO8">
        <f t="shared" si="0"/>
        <v>0.21</v>
      </c>
      <c r="BP8">
        <f t="shared" ref="BP8:EA8" si="1">BP24</f>
        <v>26</v>
      </c>
      <c r="BQ8">
        <f t="shared" si="1"/>
        <v>34</v>
      </c>
      <c r="BR8">
        <f t="shared" si="1"/>
        <v>0</v>
      </c>
      <c r="BS8">
        <f t="shared" si="1"/>
        <v>0</v>
      </c>
      <c r="BT8">
        <f t="shared" si="1"/>
        <v>6.9575000000000031</v>
      </c>
      <c r="BU8">
        <f t="shared" si="1"/>
        <v>0</v>
      </c>
      <c r="BV8">
        <f t="shared" si="1"/>
        <v>5.3559999999999999</v>
      </c>
      <c r="BW8">
        <f t="shared" si="1"/>
        <v>0.27750000000000002</v>
      </c>
      <c r="BX8">
        <f t="shared" si="1"/>
        <v>0.18479999999999999</v>
      </c>
      <c r="BY8">
        <f t="shared" si="1"/>
        <v>0.20440000000000003</v>
      </c>
      <c r="BZ8">
        <f t="shared" si="1"/>
        <v>0.78720000000000001</v>
      </c>
      <c r="CA8">
        <f t="shared" si="1"/>
        <v>0.15</v>
      </c>
      <c r="CB8">
        <f t="shared" si="1"/>
        <v>0.1386</v>
      </c>
      <c r="CC8">
        <f t="shared" si="1"/>
        <v>0.28110000000000002</v>
      </c>
      <c r="CD8">
        <f t="shared" si="1"/>
        <v>0.30420000000000003</v>
      </c>
      <c r="CE8">
        <f t="shared" si="1"/>
        <v>0.49660000000000004</v>
      </c>
      <c r="CF8">
        <f t="shared" si="1"/>
        <v>0.17080000000000001</v>
      </c>
      <c r="CG8">
        <f t="shared" si="1"/>
        <v>3.7199999999999997E-2</v>
      </c>
      <c r="CH8">
        <f t="shared" si="1"/>
        <v>0.26979999999999998</v>
      </c>
      <c r="CI8">
        <f t="shared" si="1"/>
        <v>0</v>
      </c>
      <c r="CJ8">
        <f t="shared" si="1"/>
        <v>6.5920000000000005</v>
      </c>
      <c r="CK8" s="180">
        <f t="shared" ref="CK8:CK9" si="2">AF8*AT8/100</f>
        <v>0.32189999999999996</v>
      </c>
      <c r="CL8" s="180">
        <f t="shared" ref="CL8:CL9" si="3">AG8*AU8/100</f>
        <v>0.19919999999999999</v>
      </c>
      <c r="CM8" s="180">
        <f t="shared" ref="CM8:CM9" si="4">AH8*AV8/100</f>
        <v>0.2296</v>
      </c>
      <c r="CN8" s="180">
        <f t="shared" ref="CN8:CN9" si="5">AI8*AW8/100</f>
        <v>0.83519999999999994</v>
      </c>
      <c r="CO8" s="180">
        <f t="shared" ref="CO8:CO9" si="6">AJ8*AX8/100</f>
        <v>0.185</v>
      </c>
      <c r="CP8" s="180">
        <f t="shared" ref="CP8:CP9" si="7">AK8*AY8/100</f>
        <v>0.14940000000000001</v>
      </c>
      <c r="CQ8" s="180">
        <f t="shared" ref="CQ8:CQ9" si="8">(AK8*AY8+BD8*AP8)/100</f>
        <v>0.3014</v>
      </c>
      <c r="CR8" s="180">
        <f>AL8*AZ8/100</f>
        <v>0.33149999999999996</v>
      </c>
      <c r="CS8" s="180">
        <f t="shared" ref="CS8:CS71" si="9">CR8+BE8*AQ8/100</f>
        <v>0.53689999999999993</v>
      </c>
      <c r="CT8" s="180">
        <f>AM8*BA8/100</f>
        <v>0.21560000000000001</v>
      </c>
      <c r="CU8" s="180">
        <f t="shared" ref="CU8:CV8" si="10">AN8*BB8/100</f>
        <v>4.8000000000000001E-2</v>
      </c>
      <c r="CV8" s="180">
        <f t="shared" si="10"/>
        <v>0.31159999999999999</v>
      </c>
      <c r="CW8">
        <f t="shared" si="1"/>
        <v>0</v>
      </c>
      <c r="CX8">
        <f t="shared" si="1"/>
        <v>6.7599999999999993E-2</v>
      </c>
      <c r="CY8">
        <f t="shared" si="1"/>
        <v>8.8399999999999992E-2</v>
      </c>
      <c r="CZ8">
        <f t="shared" si="1"/>
        <v>0</v>
      </c>
      <c r="DA8">
        <f t="shared" si="1"/>
        <v>0</v>
      </c>
      <c r="DB8">
        <f t="shared" si="1"/>
        <v>142.85714285714286</v>
      </c>
      <c r="DC8">
        <f t="shared" si="1"/>
        <v>7.1428571428571425E-2</v>
      </c>
      <c r="DD8">
        <f t="shared" si="1"/>
        <v>2650</v>
      </c>
      <c r="DE8">
        <f t="shared" si="1"/>
        <v>2730</v>
      </c>
      <c r="DF8">
        <f t="shared" si="1"/>
        <v>0.14000000000000001</v>
      </c>
      <c r="DG8">
        <f t="shared" si="1"/>
        <v>3.6400000000000002E-2</v>
      </c>
      <c r="DH8">
        <f t="shared" si="1"/>
        <v>1.92</v>
      </c>
      <c r="DI8">
        <f t="shared" si="1"/>
        <v>0</v>
      </c>
      <c r="DJ8">
        <f t="shared" si="1"/>
        <v>0</v>
      </c>
      <c r="DK8">
        <f t="shared" si="1"/>
        <v>0.75</v>
      </c>
      <c r="DL8">
        <f t="shared" si="1"/>
        <v>0.19500000000000001</v>
      </c>
      <c r="DM8">
        <f t="shared" si="1"/>
        <v>43.5</v>
      </c>
      <c r="DN8">
        <f t="shared" si="1"/>
        <v>0</v>
      </c>
      <c r="DO8">
        <f t="shared" si="1"/>
        <v>0</v>
      </c>
      <c r="DP8">
        <f t="shared" si="1"/>
        <v>15.2</v>
      </c>
      <c r="DQ8">
        <f t="shared" si="1"/>
        <v>0</v>
      </c>
      <c r="DR8">
        <f t="shared" si="1"/>
        <v>0</v>
      </c>
      <c r="DS8">
        <f t="shared" si="1"/>
        <v>0</v>
      </c>
      <c r="DT8">
        <f t="shared" si="1"/>
        <v>0</v>
      </c>
      <c r="DU8">
        <f t="shared" si="1"/>
        <v>0</v>
      </c>
      <c r="DV8">
        <f t="shared" si="1"/>
        <v>0</v>
      </c>
      <c r="DW8">
        <f t="shared" si="1"/>
        <v>0</v>
      </c>
      <c r="DX8">
        <f t="shared" si="1"/>
        <v>0</v>
      </c>
      <c r="DY8">
        <f t="shared" si="1"/>
        <v>0</v>
      </c>
      <c r="DZ8">
        <f t="shared" si="1"/>
        <v>0</v>
      </c>
      <c r="EA8">
        <f t="shared" si="1"/>
        <v>0</v>
      </c>
      <c r="EB8">
        <f t="shared" ref="EB8:EU8" si="11">EB24</f>
        <v>0</v>
      </c>
      <c r="EC8">
        <f t="shared" si="11"/>
        <v>0</v>
      </c>
      <c r="ED8">
        <f t="shared" si="11"/>
        <v>0</v>
      </c>
      <c r="EE8">
        <f t="shared" si="11"/>
        <v>0</v>
      </c>
      <c r="EF8">
        <f t="shared" si="11"/>
        <v>0</v>
      </c>
      <c r="EG8">
        <f t="shared" si="11"/>
        <v>0</v>
      </c>
      <c r="EH8">
        <f t="shared" si="11"/>
        <v>0</v>
      </c>
      <c r="EI8">
        <f t="shared" si="11"/>
        <v>0</v>
      </c>
      <c r="EJ8">
        <f t="shared" si="11"/>
        <v>0</v>
      </c>
      <c r="EK8">
        <f t="shared" si="11"/>
        <v>0</v>
      </c>
      <c r="EL8">
        <f t="shared" si="11"/>
        <v>0</v>
      </c>
      <c r="EM8">
        <f t="shared" si="11"/>
        <v>0</v>
      </c>
      <c r="EN8">
        <f t="shared" si="11"/>
        <v>0</v>
      </c>
      <c r="EO8">
        <f t="shared" si="11"/>
        <v>0</v>
      </c>
      <c r="EP8">
        <f t="shared" si="11"/>
        <v>0</v>
      </c>
      <c r="EQ8">
        <f t="shared" si="11"/>
        <v>0</v>
      </c>
      <c r="ER8">
        <f t="shared" si="11"/>
        <v>0</v>
      </c>
      <c r="ES8">
        <f t="shared" si="11"/>
        <v>0</v>
      </c>
      <c r="ET8">
        <f t="shared" si="11"/>
        <v>0</v>
      </c>
      <c r="EU8">
        <f t="shared" si="11"/>
        <v>0</v>
      </c>
    </row>
    <row r="9" spans="1:151" ht="12.75" hidden="1" customHeight="1" x14ac:dyDescent="0.25">
      <c r="A9" s="214"/>
      <c r="B9" s="109" t="s">
        <v>0</v>
      </c>
      <c r="C9">
        <f>C70</f>
        <v>3881</v>
      </c>
      <c r="D9">
        <f t="shared" ref="D9:BO9" si="12">D70</f>
        <v>3596</v>
      </c>
      <c r="E9">
        <f t="shared" si="12"/>
        <v>3532</v>
      </c>
      <c r="F9">
        <f t="shared" si="12"/>
        <v>2780</v>
      </c>
      <c r="G9">
        <f t="shared" si="12"/>
        <v>0</v>
      </c>
      <c r="H9">
        <f t="shared" si="12"/>
        <v>89.39</v>
      </c>
      <c r="I9">
        <f t="shared" si="12"/>
        <v>9.36</v>
      </c>
      <c r="J9">
        <f t="shared" si="12"/>
        <v>2.14</v>
      </c>
      <c r="K9">
        <f t="shared" si="12"/>
        <v>3.42</v>
      </c>
      <c r="L9">
        <f t="shared" si="12"/>
        <v>2.12</v>
      </c>
      <c r="M9">
        <f t="shared" si="12"/>
        <v>1.64</v>
      </c>
      <c r="N9">
        <f t="shared" si="12"/>
        <v>0</v>
      </c>
      <c r="O9">
        <f t="shared" si="12"/>
        <v>0</v>
      </c>
      <c r="P9">
        <f t="shared" si="12"/>
        <v>0</v>
      </c>
      <c r="Q9">
        <f t="shared" si="12"/>
        <v>0</v>
      </c>
      <c r="R9">
        <f t="shared" si="12"/>
        <v>0</v>
      </c>
      <c r="S9">
        <f t="shared" si="12"/>
        <v>0</v>
      </c>
      <c r="T9">
        <f t="shared" si="12"/>
        <v>70.05</v>
      </c>
      <c r="U9">
        <f t="shared" si="12"/>
        <v>10.63</v>
      </c>
      <c r="V9">
        <f t="shared" si="12"/>
        <v>4.93</v>
      </c>
      <c r="W9">
        <f t="shared" si="12"/>
        <v>0.44</v>
      </c>
      <c r="X9">
        <f t="shared" si="12"/>
        <v>4.3499999999999996</v>
      </c>
      <c r="Y9">
        <f t="shared" si="12"/>
        <v>0</v>
      </c>
      <c r="Z9">
        <f t="shared" si="12"/>
        <v>0</v>
      </c>
      <c r="AA9">
        <f t="shared" si="12"/>
        <v>0</v>
      </c>
      <c r="AB9">
        <f t="shared" si="12"/>
        <v>4.9200000000000017</v>
      </c>
      <c r="AC9">
        <f t="shared" si="12"/>
        <v>66</v>
      </c>
      <c r="AD9">
        <f t="shared" si="12"/>
        <v>40.595999999999997</v>
      </c>
      <c r="AE9">
        <f t="shared" si="12"/>
        <v>0</v>
      </c>
      <c r="AF9">
        <f t="shared" si="12"/>
        <v>0.36</v>
      </c>
      <c r="AG9">
        <f t="shared" si="12"/>
        <v>0.21</v>
      </c>
      <c r="AH9">
        <f t="shared" si="12"/>
        <v>0.36</v>
      </c>
      <c r="AI9">
        <f t="shared" si="12"/>
        <v>1.21</v>
      </c>
      <c r="AJ9">
        <f t="shared" si="12"/>
        <v>0.2</v>
      </c>
      <c r="AK9">
        <f t="shared" si="12"/>
        <v>0.16</v>
      </c>
      <c r="AL9">
        <f t="shared" si="12"/>
        <v>0.48</v>
      </c>
      <c r="AM9">
        <f t="shared" si="12"/>
        <v>0.3</v>
      </c>
      <c r="AN9">
        <f t="shared" si="12"/>
        <v>7.0000000000000007E-2</v>
      </c>
      <c r="AO9">
        <f t="shared" si="12"/>
        <v>0.46</v>
      </c>
      <c r="AP9">
        <f t="shared" si="12"/>
        <v>0.18</v>
      </c>
      <c r="AQ9">
        <f t="shared" si="12"/>
        <v>0.32</v>
      </c>
      <c r="AR9">
        <f t="shared" si="12"/>
        <v>0</v>
      </c>
      <c r="AS9">
        <f t="shared" si="12"/>
        <v>77</v>
      </c>
      <c r="AT9">
        <f t="shared" si="12"/>
        <v>80</v>
      </c>
      <c r="AU9">
        <f t="shared" si="12"/>
        <v>74</v>
      </c>
      <c r="AV9">
        <f t="shared" si="12"/>
        <v>78</v>
      </c>
      <c r="AW9">
        <f t="shared" si="12"/>
        <v>83</v>
      </c>
      <c r="AX9">
        <f t="shared" si="12"/>
        <v>74</v>
      </c>
      <c r="AY9">
        <f t="shared" si="12"/>
        <v>79</v>
      </c>
      <c r="AZ9">
        <f t="shared" si="12"/>
        <v>83</v>
      </c>
      <c r="BA9">
        <f t="shared" si="12"/>
        <v>75</v>
      </c>
      <c r="BB9">
        <f t="shared" si="12"/>
        <v>74</v>
      </c>
      <c r="BC9">
        <f t="shared" si="12"/>
        <v>77</v>
      </c>
      <c r="BD9">
        <f t="shared" si="12"/>
        <v>67</v>
      </c>
      <c r="BE9">
        <f t="shared" si="12"/>
        <v>75</v>
      </c>
      <c r="BF9">
        <f t="shared" si="12"/>
        <v>0</v>
      </c>
      <c r="BG9">
        <f t="shared" si="12"/>
        <v>0.02</v>
      </c>
      <c r="BH9">
        <f t="shared" si="12"/>
        <v>0.09</v>
      </c>
      <c r="BI9">
        <f t="shared" si="12"/>
        <v>0.35</v>
      </c>
      <c r="BJ9">
        <f t="shared" si="12"/>
        <v>0.15</v>
      </c>
      <c r="BK9">
        <f t="shared" si="12"/>
        <v>0.01</v>
      </c>
      <c r="BL9">
        <f t="shared" si="12"/>
        <v>0.27</v>
      </c>
      <c r="BM9">
        <f t="shared" si="12"/>
        <v>0.08</v>
      </c>
      <c r="BN9">
        <f t="shared" si="12"/>
        <v>0</v>
      </c>
      <c r="BO9">
        <f t="shared" si="12"/>
        <v>0.18</v>
      </c>
      <c r="BP9">
        <f t="shared" ref="BP9:EA9" si="13">BP70</f>
        <v>30</v>
      </c>
      <c r="BQ9">
        <f t="shared" si="13"/>
        <v>40</v>
      </c>
      <c r="BR9">
        <f t="shared" si="13"/>
        <v>0</v>
      </c>
      <c r="BS9">
        <f t="shared" si="13"/>
        <v>0</v>
      </c>
      <c r="BT9">
        <f t="shared" si="13"/>
        <v>3.2472000000000012</v>
      </c>
      <c r="BU9">
        <f t="shared" si="13"/>
        <v>0</v>
      </c>
      <c r="BV9">
        <f t="shared" si="13"/>
        <v>5.8967999999999998</v>
      </c>
      <c r="BW9">
        <f t="shared" si="13"/>
        <v>0.24480000000000002</v>
      </c>
      <c r="BX9">
        <f t="shared" si="13"/>
        <v>0.13439999999999999</v>
      </c>
      <c r="BY9">
        <f t="shared" si="13"/>
        <v>0.24840000000000001</v>
      </c>
      <c r="BZ9">
        <f t="shared" si="13"/>
        <v>0.94379999999999997</v>
      </c>
      <c r="CA9">
        <f t="shared" si="13"/>
        <v>0.10600000000000001</v>
      </c>
      <c r="CB9">
        <f t="shared" si="13"/>
        <v>0.11840000000000001</v>
      </c>
      <c r="CC9">
        <f t="shared" si="13"/>
        <v>0.21920000000000001</v>
      </c>
      <c r="CD9">
        <f t="shared" si="13"/>
        <v>0.36479999999999996</v>
      </c>
      <c r="CE9">
        <f t="shared" si="13"/>
        <v>0.58560000000000001</v>
      </c>
      <c r="CF9">
        <f t="shared" si="13"/>
        <v>0.16200000000000001</v>
      </c>
      <c r="CG9">
        <f t="shared" si="13"/>
        <v>4.5500000000000006E-2</v>
      </c>
      <c r="CH9">
        <f t="shared" si="13"/>
        <v>0.30360000000000004</v>
      </c>
      <c r="CI9">
        <f t="shared" si="13"/>
        <v>0</v>
      </c>
      <c r="CJ9">
        <f t="shared" si="13"/>
        <v>7.2071999999999994</v>
      </c>
      <c r="CK9" s="180">
        <f t="shared" si="2"/>
        <v>0.28799999999999998</v>
      </c>
      <c r="CL9" s="180">
        <f t="shared" si="3"/>
        <v>0.15539999999999998</v>
      </c>
      <c r="CM9" s="180">
        <f t="shared" si="4"/>
        <v>0.28079999999999999</v>
      </c>
      <c r="CN9" s="180">
        <f t="shared" si="5"/>
        <v>1.0043</v>
      </c>
      <c r="CO9" s="180">
        <f t="shared" si="6"/>
        <v>0.14800000000000002</v>
      </c>
      <c r="CP9" s="180">
        <f t="shared" si="7"/>
        <v>0.12640000000000001</v>
      </c>
      <c r="CQ9" s="180">
        <f t="shared" si="8"/>
        <v>0.247</v>
      </c>
      <c r="CR9" s="180">
        <f t="shared" ref="CR9:CR72" si="14">AL9*AZ9/100</f>
        <v>0.39839999999999998</v>
      </c>
      <c r="CS9" s="180">
        <f t="shared" si="9"/>
        <v>0.63839999999999997</v>
      </c>
      <c r="CT9" s="180">
        <f t="shared" ref="CT9:CT72" si="15">AM9*BA9/100</f>
        <v>0.22500000000000001</v>
      </c>
      <c r="CU9" s="180">
        <f t="shared" ref="CU9:CU72" si="16">AN9*BB9/100</f>
        <v>5.1800000000000006E-2</v>
      </c>
      <c r="CV9" s="180">
        <f t="shared" ref="CV9:CV72" si="17">AO9*BC9/100</f>
        <v>0.35420000000000001</v>
      </c>
      <c r="CW9">
        <f t="shared" si="13"/>
        <v>0</v>
      </c>
      <c r="CX9">
        <f t="shared" si="13"/>
        <v>8.1000000000000016E-2</v>
      </c>
      <c r="CY9">
        <f t="shared" si="13"/>
        <v>0.10800000000000001</v>
      </c>
      <c r="CZ9">
        <f t="shared" si="13"/>
        <v>0</v>
      </c>
      <c r="DA9">
        <f t="shared" si="13"/>
        <v>0</v>
      </c>
      <c r="DB9">
        <f t="shared" si="13"/>
        <v>200</v>
      </c>
      <c r="DC9">
        <f t="shared" si="13"/>
        <v>0.1</v>
      </c>
      <c r="DD9">
        <f t="shared" si="13"/>
        <v>2620</v>
      </c>
      <c r="DE9">
        <f t="shared" si="13"/>
        <v>2650</v>
      </c>
      <c r="DF9">
        <f t="shared" si="13"/>
        <v>0.2</v>
      </c>
      <c r="DG9">
        <f t="shared" si="13"/>
        <v>5.4000000000000006E-2</v>
      </c>
      <c r="DH9">
        <f t="shared" si="13"/>
        <v>1.1299999999999999</v>
      </c>
      <c r="DI9">
        <f t="shared" si="13"/>
        <v>0</v>
      </c>
      <c r="DJ9">
        <f t="shared" si="13"/>
        <v>0</v>
      </c>
      <c r="DK9">
        <f t="shared" si="13"/>
        <v>0.7</v>
      </c>
      <c r="DL9">
        <f t="shared" si="13"/>
        <v>0.189</v>
      </c>
      <c r="DM9">
        <f t="shared" si="13"/>
        <v>41.04</v>
      </c>
      <c r="DN9">
        <f t="shared" si="13"/>
        <v>0</v>
      </c>
      <c r="DO9">
        <f t="shared" si="13"/>
        <v>0</v>
      </c>
      <c r="DP9">
        <f t="shared" si="13"/>
        <v>12.059999999999999</v>
      </c>
      <c r="DQ9">
        <f t="shared" si="13"/>
        <v>0</v>
      </c>
      <c r="DR9">
        <f t="shared" si="13"/>
        <v>0</v>
      </c>
      <c r="DS9">
        <f t="shared" si="13"/>
        <v>0</v>
      </c>
      <c r="DT9">
        <f t="shared" si="13"/>
        <v>0</v>
      </c>
      <c r="DU9">
        <f t="shared" si="13"/>
        <v>0</v>
      </c>
      <c r="DV9">
        <f t="shared" si="13"/>
        <v>0</v>
      </c>
      <c r="DW9">
        <f t="shared" si="13"/>
        <v>0</v>
      </c>
      <c r="DX9">
        <f t="shared" si="13"/>
        <v>0</v>
      </c>
      <c r="DY9">
        <f t="shared" si="13"/>
        <v>0</v>
      </c>
      <c r="DZ9">
        <f t="shared" si="13"/>
        <v>0</v>
      </c>
      <c r="EA9">
        <f t="shared" si="13"/>
        <v>0</v>
      </c>
      <c r="EB9">
        <f t="shared" ref="EB9:EU9" si="18">EB70</f>
        <v>0</v>
      </c>
      <c r="EC9">
        <f t="shared" si="18"/>
        <v>0</v>
      </c>
      <c r="ED9">
        <f t="shared" si="18"/>
        <v>0</v>
      </c>
      <c r="EE9">
        <f t="shared" si="18"/>
        <v>0</v>
      </c>
      <c r="EF9">
        <f t="shared" si="18"/>
        <v>0</v>
      </c>
      <c r="EG9">
        <f t="shared" si="18"/>
        <v>0</v>
      </c>
      <c r="EH9">
        <f t="shared" si="18"/>
        <v>0</v>
      </c>
      <c r="EI9">
        <f t="shared" si="18"/>
        <v>0</v>
      </c>
      <c r="EJ9">
        <f t="shared" si="18"/>
        <v>0</v>
      </c>
      <c r="EK9">
        <f t="shared" si="18"/>
        <v>0</v>
      </c>
      <c r="EL9">
        <f t="shared" si="18"/>
        <v>0</v>
      </c>
      <c r="EM9">
        <f t="shared" si="18"/>
        <v>0</v>
      </c>
      <c r="EN9">
        <f t="shared" si="18"/>
        <v>0</v>
      </c>
      <c r="EO9">
        <f t="shared" si="18"/>
        <v>0</v>
      </c>
      <c r="EP9">
        <f t="shared" si="18"/>
        <v>0</v>
      </c>
      <c r="EQ9">
        <f t="shared" si="18"/>
        <v>0</v>
      </c>
      <c r="ER9">
        <f t="shared" si="18"/>
        <v>0</v>
      </c>
      <c r="ES9">
        <f t="shared" si="18"/>
        <v>0</v>
      </c>
      <c r="ET9">
        <f t="shared" si="18"/>
        <v>0</v>
      </c>
      <c r="EU9">
        <f t="shared" si="18"/>
        <v>0</v>
      </c>
    </row>
    <row r="10" spans="1:151" ht="12.75" customHeight="1" x14ac:dyDescent="0.2">
      <c r="A10" s="215">
        <v>1</v>
      </c>
      <c r="B10" t="s">
        <v>299</v>
      </c>
      <c r="C10">
        <v>4038</v>
      </c>
      <c r="D10">
        <v>1830</v>
      </c>
      <c r="E10">
        <v>1720</v>
      </c>
      <c r="F10">
        <v>897</v>
      </c>
      <c r="H10">
        <v>92.3</v>
      </c>
      <c r="I10">
        <v>16.25</v>
      </c>
      <c r="K10">
        <v>1.7</v>
      </c>
      <c r="L10">
        <v>1.7</v>
      </c>
      <c r="M10">
        <v>10.1</v>
      </c>
      <c r="T10">
        <v>3.4</v>
      </c>
      <c r="U10">
        <v>42</v>
      </c>
      <c r="V10">
        <v>32.15</v>
      </c>
      <c r="W10">
        <v>8.3000000000000007</v>
      </c>
      <c r="X10">
        <v>3.4</v>
      </c>
      <c r="Y10" t="s">
        <v>226</v>
      </c>
      <c r="Z10" t="s">
        <v>226</v>
      </c>
      <c r="AB10">
        <v>60.85</v>
      </c>
      <c r="AC10">
        <v>45</v>
      </c>
      <c r="AD10" s="217">
        <v>38.783000000000001</v>
      </c>
      <c r="AF10">
        <v>0.71</v>
      </c>
      <c r="AG10">
        <v>0.37</v>
      </c>
      <c r="AH10">
        <v>0.68</v>
      </c>
      <c r="AI10">
        <v>1.21</v>
      </c>
      <c r="AJ10">
        <v>0.74</v>
      </c>
      <c r="AK10">
        <v>0.25</v>
      </c>
      <c r="AL10">
        <v>0.84</v>
      </c>
      <c r="AM10">
        <v>0.7</v>
      </c>
      <c r="AN10">
        <v>0.24</v>
      </c>
      <c r="AO10">
        <v>0.86</v>
      </c>
      <c r="AP10">
        <v>0.18</v>
      </c>
      <c r="AQ10">
        <v>0.55000000000000004</v>
      </c>
      <c r="AS10" s="25">
        <v>62.083333333333336</v>
      </c>
      <c r="AT10">
        <v>74</v>
      </c>
      <c r="AU10">
        <v>59</v>
      </c>
      <c r="AV10">
        <v>68</v>
      </c>
      <c r="AW10">
        <v>71</v>
      </c>
      <c r="AX10">
        <v>56</v>
      </c>
      <c r="AY10">
        <v>71</v>
      </c>
      <c r="AZ10">
        <v>70</v>
      </c>
      <c r="BA10">
        <v>63</v>
      </c>
      <c r="BB10">
        <v>46</v>
      </c>
      <c r="BC10">
        <v>64</v>
      </c>
      <c r="BD10">
        <v>37</v>
      </c>
      <c r="BE10">
        <v>66</v>
      </c>
      <c r="BG10">
        <v>1.1399999999999999</v>
      </c>
      <c r="BH10">
        <v>0.47</v>
      </c>
      <c r="BI10">
        <v>2.2999999999999998</v>
      </c>
      <c r="BJ10">
        <v>0.23</v>
      </c>
      <c r="BK10">
        <v>0.09</v>
      </c>
      <c r="BL10">
        <v>0.3</v>
      </c>
      <c r="BM10">
        <v>0.28999999999999998</v>
      </c>
      <c r="BP10">
        <v>50</v>
      </c>
      <c r="BQ10">
        <v>55</v>
      </c>
      <c r="BT10" s="4">
        <v>27.3825</v>
      </c>
      <c r="BV10" s="180">
        <v>6.3375000000000004</v>
      </c>
      <c r="BW10" s="180">
        <v>0.45439999999999997</v>
      </c>
      <c r="BX10" s="180">
        <v>0.185</v>
      </c>
      <c r="BY10" s="180">
        <v>0.40120000000000006</v>
      </c>
      <c r="BZ10" s="180">
        <v>0.76230000000000009</v>
      </c>
      <c r="CA10" s="180">
        <v>0.37</v>
      </c>
      <c r="CB10" s="180">
        <v>0.16</v>
      </c>
      <c r="CC10" s="180">
        <v>0.19600000000000001</v>
      </c>
      <c r="CD10" s="180">
        <v>0.52079999999999993</v>
      </c>
      <c r="CE10" s="180">
        <v>0.84529999999999994</v>
      </c>
      <c r="CF10" s="180">
        <v>0.35699999999999998</v>
      </c>
      <c r="CG10" s="180">
        <v>9.3599999999999989E-2</v>
      </c>
      <c r="CH10" s="180">
        <v>0.47299999999999998</v>
      </c>
      <c r="CI10" s="180"/>
      <c r="CJ10" s="180">
        <v>10.088541666666668</v>
      </c>
      <c r="CK10" s="180">
        <f>AF10*AT10/100</f>
        <v>0.52539999999999998</v>
      </c>
      <c r="CL10" s="180">
        <f t="shared" ref="CL10:CP10" si="19">AG10*AU10/100</f>
        <v>0.21829999999999999</v>
      </c>
      <c r="CM10" s="180">
        <f t="shared" si="19"/>
        <v>0.46240000000000003</v>
      </c>
      <c r="CN10" s="180">
        <f t="shared" si="19"/>
        <v>0.85909999999999997</v>
      </c>
      <c r="CO10" s="180">
        <f t="shared" si="19"/>
        <v>0.41439999999999999</v>
      </c>
      <c r="CP10" s="180">
        <f t="shared" si="19"/>
        <v>0.17749999999999999</v>
      </c>
      <c r="CQ10" s="180">
        <f>(AK10*AY10+BD10*AP10)/100</f>
        <v>0.24410000000000001</v>
      </c>
      <c r="CR10" s="180">
        <f t="shared" si="14"/>
        <v>0.58799999999999997</v>
      </c>
      <c r="CS10" s="180">
        <f t="shared" si="9"/>
        <v>0.95100000000000007</v>
      </c>
      <c r="CT10" s="180">
        <f t="shared" si="15"/>
        <v>0.44099999999999995</v>
      </c>
      <c r="CU10" s="180">
        <f t="shared" si="16"/>
        <v>0.1104</v>
      </c>
      <c r="CV10" s="180">
        <f t="shared" si="17"/>
        <v>0.5504</v>
      </c>
      <c r="CW10" s="180"/>
      <c r="CX10">
        <f t="shared" ref="CX10:CX73" si="20">BP10*BL10/100</f>
        <v>0.15</v>
      </c>
      <c r="CY10">
        <f t="shared" ref="CY10:CY73" si="21">BQ10*BL10/100</f>
        <v>0.16500000000000001</v>
      </c>
      <c r="DA10" s="34"/>
      <c r="DB10" s="63">
        <f t="shared" ref="DB10" si="22">DC10*2000</f>
        <v>160</v>
      </c>
      <c r="DC10" s="35">
        <v>0.08</v>
      </c>
      <c r="DD10" s="37">
        <v>860</v>
      </c>
      <c r="DE10" s="37">
        <v>1027</v>
      </c>
      <c r="DF10" s="117">
        <v>1</v>
      </c>
      <c r="DG10" s="39">
        <f>BL10*DF10</f>
        <v>0.3</v>
      </c>
      <c r="DH10" s="40">
        <v>0.35</v>
      </c>
      <c r="DI10" s="92">
        <v>0</v>
      </c>
      <c r="DJ10" s="93">
        <v>0</v>
      </c>
      <c r="DK10" s="97"/>
      <c r="DL10" s="97"/>
      <c r="DM10" s="204">
        <f>125*K10/10</f>
        <v>21.25</v>
      </c>
      <c r="DN10" s="40"/>
      <c r="DO10" s="40"/>
      <c r="DP10" s="41">
        <f>IF(AP10="","",AP10*BD10)</f>
        <v>6.66</v>
      </c>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row>
    <row r="11" spans="1:151" ht="12.75" customHeight="1" x14ac:dyDescent="0.2">
      <c r="A11" s="215">
        <v>2</v>
      </c>
      <c r="B11" t="s">
        <v>300</v>
      </c>
      <c r="C11">
        <v>4558</v>
      </c>
      <c r="D11">
        <v>3940</v>
      </c>
      <c r="E11">
        <v>3856</v>
      </c>
      <c r="F11">
        <v>2981</v>
      </c>
      <c r="H11">
        <v>90.8</v>
      </c>
      <c r="I11">
        <v>12.3</v>
      </c>
      <c r="K11">
        <v>8.0500000000000007</v>
      </c>
      <c r="M11">
        <v>2.9</v>
      </c>
      <c r="T11">
        <v>52.8</v>
      </c>
      <c r="U11">
        <v>2</v>
      </c>
      <c r="V11">
        <v>5.51</v>
      </c>
      <c r="AB11">
        <v>14.75</v>
      </c>
      <c r="AC11">
        <v>53</v>
      </c>
      <c r="AD11" s="217">
        <v>42.506500000000003</v>
      </c>
      <c r="AF11">
        <v>0.57999999999999996</v>
      </c>
      <c r="AG11">
        <v>0.22</v>
      </c>
      <c r="AH11">
        <v>0.51</v>
      </c>
      <c r="AI11">
        <v>0.88</v>
      </c>
      <c r="AJ11">
        <v>0.41</v>
      </c>
      <c r="AK11">
        <v>0.19</v>
      </c>
      <c r="AL11">
        <v>0.5</v>
      </c>
      <c r="AM11">
        <v>0.42</v>
      </c>
      <c r="AN11">
        <v>0.15</v>
      </c>
      <c r="AO11">
        <v>0.53</v>
      </c>
      <c r="AP11">
        <v>0.18</v>
      </c>
      <c r="AQ11">
        <v>0.55000000000000004</v>
      </c>
      <c r="AS11" s="25">
        <v>86.875</v>
      </c>
      <c r="AV11">
        <v>94</v>
      </c>
      <c r="AW11">
        <v>90</v>
      </c>
      <c r="AX11">
        <v>77</v>
      </c>
      <c r="AY11">
        <v>90</v>
      </c>
      <c r="BA11">
        <v>69</v>
      </c>
      <c r="BB11">
        <v>91</v>
      </c>
      <c r="BC11">
        <v>93</v>
      </c>
      <c r="BD11">
        <v>91</v>
      </c>
      <c r="BG11">
        <v>0.13</v>
      </c>
      <c r="BH11">
        <v>1.48</v>
      </c>
      <c r="BI11">
        <v>0.39</v>
      </c>
      <c r="BJ11">
        <v>0.24</v>
      </c>
      <c r="BK11">
        <v>1.1399999999999999</v>
      </c>
      <c r="BL11">
        <v>0.25</v>
      </c>
      <c r="BM11">
        <v>0.02</v>
      </c>
      <c r="BP11">
        <v>55</v>
      </c>
      <c r="BQ11">
        <v>59</v>
      </c>
      <c r="BT11" s="4">
        <v>7.8174999999999999</v>
      </c>
      <c r="BV11" s="180">
        <v>0</v>
      </c>
      <c r="BW11" s="180">
        <v>0</v>
      </c>
      <c r="BX11" s="180">
        <v>0</v>
      </c>
      <c r="BY11" s="180">
        <v>0</v>
      </c>
      <c r="BZ11" s="180">
        <v>0</v>
      </c>
      <c r="CA11" s="180">
        <v>0</v>
      </c>
      <c r="CB11" s="180">
        <v>0</v>
      </c>
      <c r="CC11" s="180">
        <v>0</v>
      </c>
      <c r="CD11" s="180">
        <v>0</v>
      </c>
      <c r="CE11" s="180">
        <v>0</v>
      </c>
      <c r="CF11" s="180">
        <v>0</v>
      </c>
      <c r="CG11" s="180">
        <v>0</v>
      </c>
      <c r="CH11" s="180">
        <v>0</v>
      </c>
      <c r="CI11" s="180"/>
      <c r="CJ11" s="180">
        <v>10.685625</v>
      </c>
      <c r="CK11" s="180">
        <f t="shared" ref="CK11:CK37" si="23">AF11*AT11/100</f>
        <v>0</v>
      </c>
      <c r="CL11" s="180">
        <f t="shared" ref="CL11:CL37" si="24">AG11*AU11/100</f>
        <v>0</v>
      </c>
      <c r="CM11" s="180">
        <f t="shared" ref="CM11:CM37" si="25">AH11*AV11/100</f>
        <v>0.47939999999999999</v>
      </c>
      <c r="CN11" s="180">
        <f t="shared" ref="CN11:CN37" si="26">AI11*AW11/100</f>
        <v>0.79200000000000004</v>
      </c>
      <c r="CO11" s="180">
        <f t="shared" ref="CO11:CO37" si="27">AJ11*AX11/100</f>
        <v>0.31569999999999998</v>
      </c>
      <c r="CP11" s="180">
        <f t="shared" ref="CP11:CP37" si="28">AK11*AY11/100</f>
        <v>0.17100000000000001</v>
      </c>
      <c r="CQ11" s="180">
        <f t="shared" ref="CQ11:CQ74" si="29">(AK11*AY11+BD11*AP11)/100</f>
        <v>0.33480000000000004</v>
      </c>
      <c r="CR11" s="180">
        <f t="shared" si="14"/>
        <v>0</v>
      </c>
      <c r="CS11" s="180">
        <f t="shared" si="9"/>
        <v>0</v>
      </c>
      <c r="CT11" s="180">
        <f t="shared" si="15"/>
        <v>0.2898</v>
      </c>
      <c r="CU11" s="180">
        <f t="shared" si="16"/>
        <v>0.13650000000000001</v>
      </c>
      <c r="CV11" s="180">
        <f t="shared" si="17"/>
        <v>0.4929</v>
      </c>
      <c r="CW11" s="180"/>
      <c r="CX11">
        <f t="shared" si="20"/>
        <v>0.13750000000000001</v>
      </c>
      <c r="CY11">
        <f t="shared" si="21"/>
        <v>0.14749999999999999</v>
      </c>
      <c r="DA11" s="34"/>
      <c r="DB11" s="63">
        <f t="shared" ref="DB11" si="30">DC11*2000</f>
        <v>100</v>
      </c>
      <c r="DC11" s="35">
        <v>0.05</v>
      </c>
      <c r="DD11" s="37"/>
      <c r="DE11" s="37"/>
      <c r="DF11" s="118">
        <v>0.2</v>
      </c>
      <c r="DG11" s="39">
        <f>BL11*DF11</f>
        <v>0.05</v>
      </c>
      <c r="DH11" s="40">
        <v>5.7</v>
      </c>
      <c r="DI11" s="92">
        <v>0</v>
      </c>
      <c r="DJ11" s="93">
        <v>0</v>
      </c>
      <c r="DK11" s="97"/>
      <c r="DL11" s="97"/>
      <c r="DM11" s="204">
        <f>125*K11/10</f>
        <v>100.62500000000001</v>
      </c>
      <c r="DN11" s="40"/>
      <c r="DO11" s="40"/>
      <c r="DP11" s="41">
        <f>IF(AP11="","",AP11*BD11)</f>
        <v>16.38</v>
      </c>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row>
    <row r="12" spans="1:151" ht="12.75" customHeight="1" x14ac:dyDescent="0.2">
      <c r="A12" s="215">
        <v>3</v>
      </c>
      <c r="B12" t="s">
        <v>2</v>
      </c>
      <c r="C12">
        <v>3939</v>
      </c>
      <c r="D12">
        <v>3150</v>
      </c>
      <c r="E12">
        <v>3073</v>
      </c>
      <c r="F12">
        <v>2327</v>
      </c>
      <c r="H12">
        <v>89.9</v>
      </c>
      <c r="I12">
        <v>11.33</v>
      </c>
      <c r="J12">
        <v>3.9</v>
      </c>
      <c r="K12">
        <v>2.11</v>
      </c>
      <c r="L12">
        <v>2.1</v>
      </c>
      <c r="M12">
        <v>2.38</v>
      </c>
      <c r="T12">
        <v>50.21</v>
      </c>
      <c r="U12">
        <v>18.29</v>
      </c>
      <c r="V12">
        <v>5.78</v>
      </c>
      <c r="W12">
        <v>2.2799999999999998</v>
      </c>
      <c r="X12">
        <v>15.35</v>
      </c>
      <c r="AB12">
        <v>23.870000000000012</v>
      </c>
      <c r="AC12">
        <v>45</v>
      </c>
      <c r="AD12" s="217">
        <v>40.442400000000006</v>
      </c>
      <c r="AF12">
        <v>0.53</v>
      </c>
      <c r="AG12">
        <v>0.27</v>
      </c>
      <c r="AH12">
        <v>0.37</v>
      </c>
      <c r="AI12">
        <v>0.72</v>
      </c>
      <c r="AJ12">
        <v>0.4</v>
      </c>
      <c r="AK12">
        <v>0.2</v>
      </c>
      <c r="AL12">
        <v>0.53</v>
      </c>
      <c r="AM12">
        <v>0.36</v>
      </c>
      <c r="AN12">
        <v>0.13</v>
      </c>
      <c r="AO12">
        <v>0.52</v>
      </c>
      <c r="AP12">
        <v>0.26</v>
      </c>
      <c r="AQ12">
        <v>0.28000000000000003</v>
      </c>
      <c r="AS12">
        <v>79</v>
      </c>
      <c r="AT12">
        <v>85</v>
      </c>
      <c r="AU12">
        <v>81</v>
      </c>
      <c r="AV12">
        <v>79</v>
      </c>
      <c r="AW12">
        <v>81</v>
      </c>
      <c r="AX12">
        <v>75</v>
      </c>
      <c r="AY12">
        <v>82</v>
      </c>
      <c r="AZ12">
        <v>81</v>
      </c>
      <c r="BA12">
        <v>76</v>
      </c>
      <c r="BB12">
        <v>82</v>
      </c>
      <c r="BC12">
        <v>80</v>
      </c>
      <c r="BD12">
        <v>81</v>
      </c>
      <c r="BE12">
        <v>78</v>
      </c>
      <c r="BG12">
        <v>0.06</v>
      </c>
      <c r="BH12">
        <v>0.12</v>
      </c>
      <c r="BI12">
        <v>0.38</v>
      </c>
      <c r="BJ12">
        <v>0.14000000000000001</v>
      </c>
      <c r="BK12">
        <v>0.02</v>
      </c>
      <c r="BL12">
        <v>0.35</v>
      </c>
      <c r="BM12">
        <v>0.13</v>
      </c>
      <c r="BO12">
        <v>0.22</v>
      </c>
      <c r="BP12">
        <v>39</v>
      </c>
      <c r="BQ12">
        <v>45</v>
      </c>
      <c r="BT12" s="4">
        <v>10.741500000000006</v>
      </c>
      <c r="BV12" s="180">
        <v>7.4777999999999993</v>
      </c>
      <c r="BW12" s="180">
        <v>0.39750000000000002</v>
      </c>
      <c r="BX12" s="180">
        <v>0.1971</v>
      </c>
      <c r="BY12" s="180">
        <v>0.26640000000000003</v>
      </c>
      <c r="BZ12" s="180">
        <v>0.53280000000000005</v>
      </c>
      <c r="CA12" s="180">
        <v>0.26400000000000001</v>
      </c>
      <c r="CB12" s="180">
        <v>0.15200000000000002</v>
      </c>
      <c r="CC12" s="180">
        <v>0.34179999999999999</v>
      </c>
      <c r="CD12" s="180">
        <v>0.40279999999999999</v>
      </c>
      <c r="CE12" s="180">
        <v>0.59319999999999995</v>
      </c>
      <c r="CF12" s="180">
        <v>0.21599999999999997</v>
      </c>
      <c r="CG12" s="180">
        <v>9.4899999999999998E-2</v>
      </c>
      <c r="CH12" s="180">
        <v>0.36920000000000003</v>
      </c>
      <c r="CI12" s="180"/>
      <c r="CJ12" s="180">
        <v>8.9507000000000012</v>
      </c>
      <c r="CK12" s="180">
        <f t="shared" si="23"/>
        <v>0.45050000000000007</v>
      </c>
      <c r="CL12" s="180">
        <f t="shared" si="24"/>
        <v>0.21870000000000001</v>
      </c>
      <c r="CM12" s="180">
        <f t="shared" si="25"/>
        <v>0.2923</v>
      </c>
      <c r="CN12" s="180">
        <f t="shared" si="26"/>
        <v>0.58320000000000005</v>
      </c>
      <c r="CO12" s="180">
        <f t="shared" si="27"/>
        <v>0.3</v>
      </c>
      <c r="CP12" s="180">
        <f t="shared" si="28"/>
        <v>0.16400000000000003</v>
      </c>
      <c r="CQ12" s="180">
        <f t="shared" si="29"/>
        <v>0.3746000000000001</v>
      </c>
      <c r="CR12" s="180">
        <f t="shared" si="14"/>
        <v>0.42930000000000001</v>
      </c>
      <c r="CS12" s="180">
        <f t="shared" si="9"/>
        <v>0.64770000000000005</v>
      </c>
      <c r="CT12" s="180">
        <f t="shared" si="15"/>
        <v>0.27360000000000001</v>
      </c>
      <c r="CU12" s="180">
        <f t="shared" si="16"/>
        <v>0.1066</v>
      </c>
      <c r="CV12" s="180">
        <f t="shared" si="17"/>
        <v>0.41600000000000004</v>
      </c>
      <c r="CW12" s="180"/>
      <c r="CX12">
        <f t="shared" si="20"/>
        <v>0.13649999999999998</v>
      </c>
      <c r="CY12">
        <f t="shared" si="21"/>
        <v>0.15749999999999997</v>
      </c>
      <c r="DA12" s="34"/>
      <c r="DB12" s="63">
        <f t="shared" ref="DB12" si="31">DC12*2000</f>
        <v>85.714285714285708</v>
      </c>
      <c r="DC12" s="35">
        <f>1.8/42</f>
        <v>4.2857142857142858E-2</v>
      </c>
      <c r="DD12" s="37">
        <v>2280</v>
      </c>
      <c r="DE12" s="37">
        <v>2320</v>
      </c>
      <c r="DF12" s="117">
        <v>0.3</v>
      </c>
      <c r="DG12" s="39">
        <f>BL12*DF12</f>
        <v>0.105</v>
      </c>
      <c r="DH12" s="40">
        <v>0.91</v>
      </c>
      <c r="DI12" s="92">
        <v>0</v>
      </c>
      <c r="DJ12" s="93">
        <v>0</v>
      </c>
      <c r="DK12" s="97">
        <v>0.55000000000000004</v>
      </c>
      <c r="DL12" s="97">
        <f>DK12*BL12</f>
        <v>0.1925</v>
      </c>
      <c r="DM12" s="204">
        <f>100*K12/10</f>
        <v>21.1</v>
      </c>
      <c r="DN12" s="40"/>
      <c r="DO12" s="45"/>
      <c r="DP12" s="41">
        <f>IF(AP12="","",AP12*BD12)</f>
        <v>21.060000000000002</v>
      </c>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row>
    <row r="13" spans="1:151" ht="12.75" customHeight="1" x14ac:dyDescent="0.2">
      <c r="A13" s="215">
        <v>4</v>
      </c>
      <c r="B13" t="s">
        <v>301</v>
      </c>
      <c r="C13">
        <v>3959</v>
      </c>
      <c r="D13">
        <v>3266</v>
      </c>
      <c r="E13">
        <v>3179</v>
      </c>
      <c r="F13">
        <v>2464</v>
      </c>
      <c r="H13">
        <v>89.58</v>
      </c>
      <c r="I13">
        <v>12.77</v>
      </c>
      <c r="J13">
        <v>1.1000000000000001</v>
      </c>
      <c r="K13">
        <v>3.17</v>
      </c>
      <c r="M13">
        <v>1.94</v>
      </c>
      <c r="T13">
        <v>54.56</v>
      </c>
      <c r="U13">
        <v>12.55</v>
      </c>
      <c r="V13">
        <v>2.1800000000000002</v>
      </c>
      <c r="AB13">
        <v>17.14</v>
      </c>
      <c r="AC13">
        <v>45</v>
      </c>
      <c r="AD13" s="217">
        <v>40.896700000000003</v>
      </c>
      <c r="AF13">
        <v>0.68</v>
      </c>
      <c r="AG13">
        <v>0.4</v>
      </c>
      <c r="AH13">
        <v>0.35</v>
      </c>
      <c r="AI13">
        <v>0.74</v>
      </c>
      <c r="AJ13">
        <v>0.51</v>
      </c>
      <c r="AK13">
        <v>0.2</v>
      </c>
      <c r="AL13">
        <v>0.54</v>
      </c>
      <c r="AM13">
        <v>0.37</v>
      </c>
      <c r="AN13">
        <v>0.13</v>
      </c>
      <c r="AO13">
        <v>0.55000000000000004</v>
      </c>
      <c r="AP13">
        <v>0.23</v>
      </c>
      <c r="AQ13">
        <v>0.25</v>
      </c>
      <c r="AS13">
        <v>69</v>
      </c>
      <c r="AT13">
        <v>77</v>
      </c>
      <c r="AU13">
        <v>77</v>
      </c>
      <c r="AV13">
        <v>75</v>
      </c>
      <c r="AW13">
        <v>75</v>
      </c>
      <c r="AX13">
        <v>65</v>
      </c>
      <c r="AY13">
        <v>73</v>
      </c>
      <c r="AZ13">
        <v>75</v>
      </c>
      <c r="BA13">
        <v>70</v>
      </c>
      <c r="BC13">
        <v>75</v>
      </c>
      <c r="BD13">
        <v>72</v>
      </c>
      <c r="BE13">
        <v>74</v>
      </c>
      <c r="BG13">
        <v>0.06</v>
      </c>
      <c r="BH13">
        <v>0.1</v>
      </c>
      <c r="BI13">
        <v>0.44</v>
      </c>
      <c r="BJ13">
        <v>0.12</v>
      </c>
      <c r="BK13">
        <v>0.02</v>
      </c>
      <c r="BL13">
        <v>0.36</v>
      </c>
      <c r="BO13">
        <v>0.26</v>
      </c>
      <c r="BP13">
        <v>31</v>
      </c>
      <c r="BQ13">
        <v>36</v>
      </c>
      <c r="BT13" s="4">
        <v>7.713000000000001</v>
      </c>
      <c r="BV13" s="180">
        <v>8.0450999999999997</v>
      </c>
      <c r="BW13" s="180">
        <v>0.46240000000000003</v>
      </c>
      <c r="BX13" s="180">
        <v>0.28400000000000003</v>
      </c>
      <c r="BY13" s="180">
        <v>0.22750000000000001</v>
      </c>
      <c r="BZ13" s="180">
        <v>0.50319999999999998</v>
      </c>
      <c r="CA13" s="180">
        <v>0.28560000000000002</v>
      </c>
      <c r="CB13" s="180">
        <v>0.13600000000000001</v>
      </c>
      <c r="CC13" s="180">
        <v>0.28320000000000001</v>
      </c>
      <c r="CD13" s="180">
        <v>0.37800000000000006</v>
      </c>
      <c r="CE13" s="180">
        <v>0.54050000000000009</v>
      </c>
      <c r="CF13" s="180">
        <v>0.2072</v>
      </c>
      <c r="CG13" s="180">
        <v>0</v>
      </c>
      <c r="CH13" s="180">
        <v>0.36300000000000004</v>
      </c>
      <c r="CI13" s="180"/>
      <c r="CJ13" s="180">
        <v>8.8112999999999992</v>
      </c>
      <c r="CK13" s="180">
        <f t="shared" si="23"/>
        <v>0.52360000000000007</v>
      </c>
      <c r="CL13" s="180">
        <f t="shared" si="24"/>
        <v>0.308</v>
      </c>
      <c r="CM13" s="180">
        <f t="shared" si="25"/>
        <v>0.26250000000000001</v>
      </c>
      <c r="CN13" s="180">
        <f t="shared" si="26"/>
        <v>0.55500000000000005</v>
      </c>
      <c r="CO13" s="180">
        <f t="shared" si="27"/>
        <v>0.33149999999999996</v>
      </c>
      <c r="CP13" s="180">
        <f t="shared" si="28"/>
        <v>0.14600000000000002</v>
      </c>
      <c r="CQ13" s="180">
        <f t="shared" si="29"/>
        <v>0.31160000000000004</v>
      </c>
      <c r="CR13" s="180">
        <f t="shared" si="14"/>
        <v>0.40500000000000003</v>
      </c>
      <c r="CS13" s="180">
        <f t="shared" si="9"/>
        <v>0.59000000000000008</v>
      </c>
      <c r="CT13" s="180">
        <f t="shared" si="15"/>
        <v>0.25900000000000001</v>
      </c>
      <c r="CU13" s="180">
        <f t="shared" si="16"/>
        <v>0</v>
      </c>
      <c r="CV13" s="180">
        <f t="shared" si="17"/>
        <v>0.41249999999999998</v>
      </c>
      <c r="CW13" s="180"/>
      <c r="CX13">
        <f t="shared" si="20"/>
        <v>0.1116</v>
      </c>
      <c r="CY13">
        <f t="shared" si="21"/>
        <v>0.12959999999999999</v>
      </c>
      <c r="DA13" s="34"/>
      <c r="DB13" s="63"/>
      <c r="DC13" s="35"/>
      <c r="DD13" s="87"/>
      <c r="DE13" s="87"/>
      <c r="DF13" s="117"/>
      <c r="DG13" s="39"/>
      <c r="DH13" s="82"/>
      <c r="DI13" s="92"/>
      <c r="DJ13" s="93"/>
      <c r="DK13" s="97"/>
      <c r="DL13" s="97"/>
      <c r="DM13" s="85"/>
      <c r="DN13" s="82"/>
      <c r="DO13" s="86"/>
      <c r="DP13" s="41"/>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row>
    <row r="14" spans="1:151" x14ac:dyDescent="0.2">
      <c r="A14" s="215">
        <v>5</v>
      </c>
      <c r="B14" t="s">
        <v>302</v>
      </c>
      <c r="C14">
        <v>4473</v>
      </c>
      <c r="D14">
        <v>3245</v>
      </c>
      <c r="E14">
        <v>3060</v>
      </c>
      <c r="F14">
        <v>2143</v>
      </c>
      <c r="H14">
        <v>88.12</v>
      </c>
      <c r="I14">
        <v>27.16</v>
      </c>
      <c r="J14">
        <v>8.5500000000000007</v>
      </c>
      <c r="K14">
        <v>1.3</v>
      </c>
      <c r="M14">
        <v>3.43</v>
      </c>
      <c r="N14">
        <v>0</v>
      </c>
      <c r="O14">
        <v>0</v>
      </c>
      <c r="P14">
        <v>0</v>
      </c>
      <c r="Q14">
        <v>0</v>
      </c>
      <c r="R14">
        <v>0</v>
      </c>
      <c r="T14">
        <v>39.22</v>
      </c>
      <c r="U14">
        <v>13.29</v>
      </c>
      <c r="V14">
        <v>10.33</v>
      </c>
      <c r="W14">
        <v>0.48</v>
      </c>
      <c r="AB14">
        <v>17.010000000000012</v>
      </c>
      <c r="AC14">
        <v>60</v>
      </c>
      <c r="AD14" s="217">
        <v>40.294100000000007</v>
      </c>
      <c r="AF14">
        <v>2.4300000000000002</v>
      </c>
      <c r="AG14">
        <v>0.72</v>
      </c>
      <c r="AH14">
        <v>1.1299999999999999</v>
      </c>
      <c r="AI14">
        <v>1.94</v>
      </c>
      <c r="AJ14">
        <v>1.65</v>
      </c>
      <c r="AK14">
        <v>0.19</v>
      </c>
      <c r="AL14">
        <v>1.19</v>
      </c>
      <c r="AM14">
        <v>0.91</v>
      </c>
      <c r="AN14">
        <v>0.22</v>
      </c>
      <c r="AO14">
        <v>1.22</v>
      </c>
      <c r="AP14">
        <v>0.34</v>
      </c>
      <c r="AQ14">
        <v>0.84</v>
      </c>
      <c r="AS14">
        <v>79</v>
      </c>
      <c r="AT14">
        <v>90</v>
      </c>
      <c r="AU14">
        <v>79</v>
      </c>
      <c r="AV14">
        <v>81</v>
      </c>
      <c r="AW14">
        <v>82</v>
      </c>
      <c r="AX14">
        <v>85</v>
      </c>
      <c r="AY14">
        <v>73</v>
      </c>
      <c r="AZ14">
        <v>80</v>
      </c>
      <c r="BA14">
        <v>78</v>
      </c>
      <c r="BB14">
        <v>64</v>
      </c>
      <c r="BC14">
        <v>78</v>
      </c>
      <c r="BD14">
        <v>62</v>
      </c>
      <c r="BE14">
        <v>82</v>
      </c>
      <c r="BG14">
        <v>0.14000000000000001</v>
      </c>
      <c r="BH14">
        <v>7.0000000000000007E-2</v>
      </c>
      <c r="BI14">
        <v>1.2</v>
      </c>
      <c r="BJ14">
        <v>0.15</v>
      </c>
      <c r="BK14">
        <v>0.03</v>
      </c>
      <c r="BL14">
        <v>0.42</v>
      </c>
      <c r="BM14">
        <v>0.28999999999999998</v>
      </c>
      <c r="BO14">
        <v>0.23</v>
      </c>
      <c r="BP14">
        <v>32</v>
      </c>
      <c r="BQ14">
        <v>36</v>
      </c>
      <c r="BT14" s="4">
        <v>10.206000000000007</v>
      </c>
      <c r="BV14" s="180">
        <v>19.826800000000002</v>
      </c>
      <c r="BW14" s="180">
        <v>2.1383999999999999</v>
      </c>
      <c r="BX14" s="180">
        <v>0.54720000000000002</v>
      </c>
      <c r="BY14" s="180">
        <v>0.87009999999999987</v>
      </c>
      <c r="BZ14" s="180">
        <v>1.5326</v>
      </c>
      <c r="CA14" s="180">
        <v>1.3529999999999998</v>
      </c>
      <c r="CB14" s="180">
        <v>0.1235</v>
      </c>
      <c r="CC14" s="180">
        <v>0.31390000000000001</v>
      </c>
      <c r="CD14" s="180">
        <v>0.9163</v>
      </c>
      <c r="CE14" s="180">
        <v>1.5379</v>
      </c>
      <c r="CF14" s="180">
        <v>0.63700000000000001</v>
      </c>
      <c r="CG14" s="180">
        <v>0.13419999999999999</v>
      </c>
      <c r="CH14" s="180">
        <v>0.89060000000000006</v>
      </c>
      <c r="CI14" s="180"/>
      <c r="CJ14" s="180">
        <v>21.456399999999999</v>
      </c>
      <c r="CK14" s="180">
        <f t="shared" si="23"/>
        <v>2.1870000000000003</v>
      </c>
      <c r="CL14" s="180">
        <f t="shared" si="24"/>
        <v>0.56879999999999997</v>
      </c>
      <c r="CM14" s="180">
        <f t="shared" si="25"/>
        <v>0.91529999999999989</v>
      </c>
      <c r="CN14" s="180">
        <f t="shared" si="26"/>
        <v>1.5907999999999998</v>
      </c>
      <c r="CO14" s="180">
        <f t="shared" si="27"/>
        <v>1.4025000000000001</v>
      </c>
      <c r="CP14" s="180">
        <f t="shared" si="28"/>
        <v>0.13870000000000002</v>
      </c>
      <c r="CQ14" s="180">
        <f t="shared" si="29"/>
        <v>0.34950000000000003</v>
      </c>
      <c r="CR14" s="180">
        <f t="shared" si="14"/>
        <v>0.95199999999999985</v>
      </c>
      <c r="CS14" s="180">
        <f t="shared" si="9"/>
        <v>1.6407999999999998</v>
      </c>
      <c r="CT14" s="180">
        <f t="shared" si="15"/>
        <v>0.70979999999999999</v>
      </c>
      <c r="CU14" s="180">
        <f t="shared" si="16"/>
        <v>0.14080000000000001</v>
      </c>
      <c r="CV14" s="180">
        <f t="shared" si="17"/>
        <v>0.9516</v>
      </c>
      <c r="CW14" s="180"/>
      <c r="CX14">
        <f t="shared" si="20"/>
        <v>0.13439999999999999</v>
      </c>
      <c r="CY14">
        <f t="shared" si="21"/>
        <v>0.1512</v>
      </c>
      <c r="DA14" s="34"/>
      <c r="DB14" s="63"/>
      <c r="DC14" s="35"/>
      <c r="DD14" s="37"/>
      <c r="DE14" s="37"/>
      <c r="DF14" s="119"/>
      <c r="DG14" s="39"/>
      <c r="DH14" s="40"/>
      <c r="DI14" s="92"/>
      <c r="DJ14" s="93"/>
      <c r="DK14" s="97"/>
      <c r="DL14" s="97"/>
      <c r="DM14" s="79"/>
      <c r="DN14" s="40"/>
      <c r="DO14" s="40"/>
      <c r="DP14" s="41"/>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row>
    <row r="15" spans="1:151" x14ac:dyDescent="0.2">
      <c r="A15" s="215">
        <v>6</v>
      </c>
      <c r="B15" t="s">
        <v>303</v>
      </c>
      <c r="C15">
        <v>5330</v>
      </c>
      <c r="D15">
        <v>4376</v>
      </c>
      <c r="E15">
        <v>3773</v>
      </c>
      <c r="F15">
        <v>2279</v>
      </c>
      <c r="H15">
        <v>93.23</v>
      </c>
      <c r="I15">
        <v>88.65</v>
      </c>
      <c r="K15">
        <v>1.45</v>
      </c>
      <c r="L15">
        <v>2</v>
      </c>
      <c r="M15">
        <v>5.82</v>
      </c>
      <c r="T15">
        <v>0</v>
      </c>
      <c r="V15">
        <v>0</v>
      </c>
      <c r="AB15">
        <v>0</v>
      </c>
      <c r="AC15">
        <v>0</v>
      </c>
      <c r="AD15" s="217">
        <v>48.086500000000001</v>
      </c>
      <c r="AF15">
        <v>3.83</v>
      </c>
      <c r="AG15">
        <v>5.39</v>
      </c>
      <c r="AH15">
        <v>0.97</v>
      </c>
      <c r="AI15">
        <v>11.45</v>
      </c>
      <c r="AJ15">
        <v>8.6</v>
      </c>
      <c r="AK15">
        <v>1.18</v>
      </c>
      <c r="AL15">
        <v>6.15</v>
      </c>
      <c r="AM15">
        <v>4.3600000000000003</v>
      </c>
      <c r="AN15">
        <v>1.34</v>
      </c>
      <c r="AO15">
        <v>7.96</v>
      </c>
      <c r="AP15">
        <v>1.26</v>
      </c>
      <c r="AQ15">
        <v>2.66</v>
      </c>
      <c r="AS15">
        <v>89</v>
      </c>
      <c r="AT15">
        <v>92</v>
      </c>
      <c r="AU15">
        <v>91</v>
      </c>
      <c r="AV15">
        <v>73</v>
      </c>
      <c r="AW15">
        <v>93</v>
      </c>
      <c r="AX15">
        <v>93</v>
      </c>
      <c r="AY15">
        <v>88</v>
      </c>
      <c r="AZ15">
        <v>92</v>
      </c>
      <c r="BA15">
        <v>87</v>
      </c>
      <c r="BB15">
        <v>91</v>
      </c>
      <c r="BC15">
        <v>92</v>
      </c>
      <c r="BD15">
        <v>86</v>
      </c>
      <c r="BE15">
        <v>88</v>
      </c>
      <c r="BG15">
        <v>0.05</v>
      </c>
      <c r="BH15">
        <v>0.63</v>
      </c>
      <c r="BI15">
        <v>0.15</v>
      </c>
      <c r="BJ15">
        <v>0.11</v>
      </c>
      <c r="BK15">
        <v>0.63</v>
      </c>
      <c r="BL15">
        <v>0.21</v>
      </c>
      <c r="BM15">
        <v>0.47</v>
      </c>
      <c r="BP15">
        <v>67</v>
      </c>
      <c r="BQ15">
        <v>88</v>
      </c>
      <c r="BT15" s="4">
        <v>0</v>
      </c>
      <c r="BV15" s="180">
        <v>77.125500000000002</v>
      </c>
      <c r="BW15" s="180">
        <v>3.4853000000000005</v>
      </c>
      <c r="BX15" s="180">
        <v>4.851</v>
      </c>
      <c r="BY15" s="180">
        <v>0.65959999999999996</v>
      </c>
      <c r="BZ15" s="180">
        <v>9.7324999999999982</v>
      </c>
      <c r="CA15" s="180">
        <v>7.9979999999999993</v>
      </c>
      <c r="CB15" s="180">
        <v>0.9675999999999999</v>
      </c>
      <c r="CC15" s="180">
        <v>1.9882</v>
      </c>
      <c r="CD15" s="180">
        <v>5.5964999999999998</v>
      </c>
      <c r="CE15" s="180">
        <v>7.7776999999999994</v>
      </c>
      <c r="CF15" s="180">
        <v>3.7496000000000005</v>
      </c>
      <c r="CG15" s="180">
        <v>1.1926000000000001</v>
      </c>
      <c r="CH15" s="180">
        <v>7.2435999999999998</v>
      </c>
      <c r="CI15" s="180"/>
      <c r="CJ15" s="180">
        <v>78.898499999999999</v>
      </c>
      <c r="CK15" s="180">
        <f t="shared" si="23"/>
        <v>3.5236000000000001</v>
      </c>
      <c r="CL15" s="180">
        <f t="shared" si="24"/>
        <v>4.9048999999999996</v>
      </c>
      <c r="CM15" s="180">
        <f t="shared" si="25"/>
        <v>0.70810000000000006</v>
      </c>
      <c r="CN15" s="180">
        <f t="shared" si="26"/>
        <v>10.648499999999999</v>
      </c>
      <c r="CO15" s="180">
        <f t="shared" si="27"/>
        <v>7.9979999999999993</v>
      </c>
      <c r="CP15" s="180">
        <f t="shared" si="28"/>
        <v>1.0384</v>
      </c>
      <c r="CQ15" s="180">
        <f t="shared" si="29"/>
        <v>2.1219999999999999</v>
      </c>
      <c r="CR15" s="180">
        <f t="shared" si="14"/>
        <v>5.6580000000000004</v>
      </c>
      <c r="CS15" s="180">
        <f t="shared" si="9"/>
        <v>7.998800000000001</v>
      </c>
      <c r="CT15" s="180">
        <f t="shared" si="15"/>
        <v>3.7932000000000006</v>
      </c>
      <c r="CU15" s="180">
        <f t="shared" si="16"/>
        <v>1.2194</v>
      </c>
      <c r="CV15" s="180">
        <f t="shared" si="17"/>
        <v>7.3232000000000008</v>
      </c>
      <c r="CW15" s="180"/>
      <c r="CX15">
        <f t="shared" si="20"/>
        <v>0.14069999999999999</v>
      </c>
      <c r="CY15">
        <f t="shared" si="21"/>
        <v>0.18479999999999999</v>
      </c>
      <c r="DA15" s="34"/>
      <c r="DB15" s="63">
        <f t="shared" ref="DB15" si="32">DC15*2000</f>
        <v>1600</v>
      </c>
      <c r="DC15" s="35">
        <v>0.8</v>
      </c>
      <c r="DD15" s="112">
        <v>2070</v>
      </c>
      <c r="DE15" s="112">
        <v>2070</v>
      </c>
      <c r="DF15" s="117">
        <v>0.92</v>
      </c>
      <c r="DG15" s="39">
        <f>BL15*DF15</f>
        <v>0.19320000000000001</v>
      </c>
      <c r="DH15" s="40">
        <v>0.17</v>
      </c>
      <c r="DI15" s="92">
        <v>0</v>
      </c>
      <c r="DJ15" s="93">
        <v>0</v>
      </c>
      <c r="DK15" s="97"/>
      <c r="DL15" s="97"/>
      <c r="DM15" s="204">
        <f>44*K15/10</f>
        <v>6.38</v>
      </c>
      <c r="DN15" s="40"/>
      <c r="DO15" s="45"/>
      <c r="DP15" s="41">
        <f>IF(AP15="","",AP15*BD15)</f>
        <v>108.36</v>
      </c>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row>
    <row r="16" spans="1:151" x14ac:dyDescent="0.2">
      <c r="A16" s="215">
        <v>7</v>
      </c>
      <c r="B16" t="s">
        <v>304</v>
      </c>
      <c r="C16">
        <v>4733</v>
      </c>
      <c r="D16">
        <v>4546</v>
      </c>
      <c r="E16">
        <v>4017</v>
      </c>
      <c r="F16">
        <v>2506</v>
      </c>
      <c r="H16">
        <v>91.97</v>
      </c>
      <c r="I16">
        <v>77.84</v>
      </c>
      <c r="K16">
        <v>2</v>
      </c>
      <c r="L16">
        <v>2.7</v>
      </c>
      <c r="M16">
        <v>8.68</v>
      </c>
      <c r="T16">
        <v>0</v>
      </c>
      <c r="V16">
        <v>0</v>
      </c>
      <c r="AB16">
        <v>0</v>
      </c>
      <c r="AC16">
        <v>0</v>
      </c>
      <c r="AD16" s="217">
        <v>42.775200000000005</v>
      </c>
      <c r="AF16">
        <v>4.3899999999999997</v>
      </c>
      <c r="AG16">
        <v>2.5299999999999998</v>
      </c>
      <c r="AH16">
        <v>2.69</v>
      </c>
      <c r="AI16">
        <v>7.39</v>
      </c>
      <c r="AJ16">
        <v>6.9</v>
      </c>
      <c r="AK16">
        <v>0.79</v>
      </c>
      <c r="AL16">
        <v>4.25</v>
      </c>
      <c r="AM16">
        <v>4.47</v>
      </c>
      <c r="AN16">
        <v>1.41</v>
      </c>
      <c r="AO16">
        <v>5.12</v>
      </c>
      <c r="AP16">
        <v>2.6</v>
      </c>
      <c r="AQ16">
        <v>3.89</v>
      </c>
      <c r="AS16">
        <v>81</v>
      </c>
      <c r="AT16">
        <v>91</v>
      </c>
      <c r="AU16">
        <v>87</v>
      </c>
      <c r="AV16">
        <v>85</v>
      </c>
      <c r="AW16">
        <v>87</v>
      </c>
      <c r="AX16">
        <v>87</v>
      </c>
      <c r="AY16">
        <v>84</v>
      </c>
      <c r="AZ16">
        <v>86</v>
      </c>
      <c r="BA16">
        <v>80</v>
      </c>
      <c r="BB16">
        <v>92</v>
      </c>
      <c r="BC16">
        <v>82</v>
      </c>
      <c r="BD16">
        <v>85</v>
      </c>
      <c r="BE16">
        <v>76</v>
      </c>
      <c r="BG16">
        <v>0.13</v>
      </c>
      <c r="BH16">
        <v>1.19</v>
      </c>
      <c r="BI16">
        <v>0.02</v>
      </c>
      <c r="BJ16">
        <v>0.03</v>
      </c>
      <c r="BK16">
        <v>2.76</v>
      </c>
      <c r="BL16">
        <v>1.28</v>
      </c>
      <c r="BM16">
        <v>1.02</v>
      </c>
      <c r="BP16">
        <v>92</v>
      </c>
      <c r="BQ16">
        <v>98</v>
      </c>
      <c r="BT16" s="4">
        <v>0</v>
      </c>
      <c r="BV16" s="180">
        <v>59.1584</v>
      </c>
      <c r="BW16" s="180">
        <v>3.8632</v>
      </c>
      <c r="BX16" s="180">
        <v>2.1504999999999996</v>
      </c>
      <c r="BY16" s="180">
        <v>2.1789000000000001</v>
      </c>
      <c r="BZ16" s="180">
        <v>6.2076000000000002</v>
      </c>
      <c r="CA16" s="180">
        <v>5.8650000000000002</v>
      </c>
      <c r="CB16" s="180">
        <v>0.63200000000000001</v>
      </c>
      <c r="CC16" s="180">
        <v>2.7640000000000002</v>
      </c>
      <c r="CD16" s="180">
        <v>3.5274999999999999</v>
      </c>
      <c r="CE16" s="180">
        <v>6.4061000000000003</v>
      </c>
      <c r="CF16" s="180">
        <v>3.4419</v>
      </c>
      <c r="CG16" s="180">
        <v>1.1984999999999999</v>
      </c>
      <c r="CH16" s="180">
        <v>4.0448000000000004</v>
      </c>
      <c r="CI16" s="180"/>
      <c r="CJ16" s="180">
        <v>63.050399999999996</v>
      </c>
      <c r="CK16" s="180">
        <f t="shared" si="23"/>
        <v>3.9948999999999995</v>
      </c>
      <c r="CL16" s="180">
        <f t="shared" si="24"/>
        <v>2.2010999999999998</v>
      </c>
      <c r="CM16" s="180">
        <f t="shared" si="25"/>
        <v>2.2865000000000002</v>
      </c>
      <c r="CN16" s="180">
        <f t="shared" si="26"/>
        <v>6.4292999999999996</v>
      </c>
      <c r="CO16" s="180">
        <f t="shared" si="27"/>
        <v>6.003000000000001</v>
      </c>
      <c r="CP16" s="180">
        <f t="shared" si="28"/>
        <v>0.66359999999999997</v>
      </c>
      <c r="CQ16" s="180">
        <f t="shared" si="29"/>
        <v>2.8736000000000002</v>
      </c>
      <c r="CR16" s="180">
        <f t="shared" si="14"/>
        <v>3.6549999999999998</v>
      </c>
      <c r="CS16" s="180">
        <f t="shared" si="9"/>
        <v>6.6113999999999997</v>
      </c>
      <c r="CT16" s="180">
        <f t="shared" si="15"/>
        <v>3.5759999999999996</v>
      </c>
      <c r="CU16" s="180">
        <f t="shared" si="16"/>
        <v>1.2971999999999999</v>
      </c>
      <c r="CV16" s="180">
        <f t="shared" si="17"/>
        <v>4.1984000000000004</v>
      </c>
      <c r="CW16" s="180"/>
      <c r="CX16">
        <f t="shared" si="20"/>
        <v>1.1776</v>
      </c>
      <c r="CY16">
        <f t="shared" si="21"/>
        <v>1.2544</v>
      </c>
      <c r="DA16" s="34"/>
      <c r="DB16" s="63">
        <f t="shared" ref="DB16" si="33">DC16*2000</f>
        <v>4000</v>
      </c>
      <c r="DC16" s="35">
        <v>2</v>
      </c>
      <c r="DD16" s="112">
        <v>2027.337080405933</v>
      </c>
      <c r="DE16" s="112">
        <v>2027.337080405933</v>
      </c>
      <c r="DF16" s="117">
        <v>0.92</v>
      </c>
      <c r="DG16" s="39">
        <f>BL16*DF16</f>
        <v>1.1776</v>
      </c>
      <c r="DH16" s="40"/>
      <c r="DI16" s="92">
        <v>0</v>
      </c>
      <c r="DJ16" s="93">
        <v>0</v>
      </c>
      <c r="DK16" s="97"/>
      <c r="DL16" s="97"/>
      <c r="DM16" s="204">
        <f>44*K16/10</f>
        <v>8.8000000000000007</v>
      </c>
      <c r="DN16" s="40"/>
      <c r="DO16" s="48"/>
      <c r="DP16" s="41">
        <f>IF(AP16="","",AP16*BD16)</f>
        <v>221</v>
      </c>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row>
    <row r="17" spans="1:151" x14ac:dyDescent="0.2">
      <c r="A17" s="215">
        <v>8</v>
      </c>
      <c r="B17" t="s">
        <v>305</v>
      </c>
      <c r="C17">
        <v>4805</v>
      </c>
      <c r="D17">
        <v>2100</v>
      </c>
      <c r="E17">
        <v>1920</v>
      </c>
      <c r="F17">
        <v>1155</v>
      </c>
      <c r="H17">
        <v>92</v>
      </c>
      <c r="I17">
        <v>26.5</v>
      </c>
      <c r="K17">
        <v>4.72</v>
      </c>
      <c r="L17">
        <v>7.3</v>
      </c>
      <c r="M17">
        <v>4.4000000000000004</v>
      </c>
      <c r="T17">
        <v>5.3</v>
      </c>
      <c r="U17">
        <v>48.7</v>
      </c>
      <c r="V17">
        <v>20.14</v>
      </c>
      <c r="AB17">
        <v>51.080000000000005</v>
      </c>
      <c r="AC17">
        <v>34</v>
      </c>
      <c r="AD17" s="217">
        <v>42.950200000000009</v>
      </c>
      <c r="AF17">
        <v>1.53</v>
      </c>
      <c r="AG17">
        <v>0.53</v>
      </c>
      <c r="AH17">
        <v>1.02</v>
      </c>
      <c r="AI17">
        <v>2.08</v>
      </c>
      <c r="AJ17">
        <v>1.08</v>
      </c>
      <c r="AK17">
        <v>0.45</v>
      </c>
      <c r="AL17">
        <v>1.22</v>
      </c>
      <c r="AM17">
        <v>0.95</v>
      </c>
      <c r="AN17">
        <v>0.26</v>
      </c>
      <c r="AO17">
        <v>1.26</v>
      </c>
      <c r="AP17">
        <v>0.49</v>
      </c>
      <c r="AQ17">
        <v>0.88</v>
      </c>
      <c r="AS17">
        <v>85</v>
      </c>
      <c r="AT17">
        <v>93</v>
      </c>
      <c r="AU17">
        <v>83</v>
      </c>
      <c r="AV17">
        <v>87</v>
      </c>
      <c r="AW17">
        <v>86</v>
      </c>
      <c r="AX17">
        <v>80</v>
      </c>
      <c r="AY17">
        <v>87</v>
      </c>
      <c r="AZ17">
        <v>90</v>
      </c>
      <c r="BA17">
        <v>80</v>
      </c>
      <c r="BB17">
        <v>81</v>
      </c>
      <c r="BC17">
        <v>84</v>
      </c>
      <c r="BD17">
        <v>76</v>
      </c>
      <c r="BE17">
        <v>93</v>
      </c>
      <c r="BG17">
        <v>0.21</v>
      </c>
      <c r="BH17">
        <v>0.15</v>
      </c>
      <c r="BI17">
        <v>0.08</v>
      </c>
      <c r="BJ17">
        <v>0.16</v>
      </c>
      <c r="BK17">
        <v>0.26</v>
      </c>
      <c r="BL17">
        <v>0.57999999999999996</v>
      </c>
      <c r="BM17">
        <v>0.31</v>
      </c>
      <c r="BO17">
        <v>0.35</v>
      </c>
      <c r="BP17">
        <v>32</v>
      </c>
      <c r="BQ17">
        <v>39</v>
      </c>
      <c r="BT17" s="4">
        <v>17.367200000000004</v>
      </c>
      <c r="BV17" s="180">
        <v>18.55</v>
      </c>
      <c r="BW17" s="180">
        <v>1.2393000000000001</v>
      </c>
      <c r="BX17" s="180">
        <v>0.371</v>
      </c>
      <c r="BY17" s="180">
        <v>0.82620000000000005</v>
      </c>
      <c r="BZ17" s="180">
        <v>1.5184</v>
      </c>
      <c r="CA17" s="180">
        <v>0.74520000000000008</v>
      </c>
      <c r="CB17" s="180">
        <v>0.33300000000000002</v>
      </c>
      <c r="CC17" s="180">
        <v>0.6613</v>
      </c>
      <c r="CD17" s="180">
        <v>0.98819999999999997</v>
      </c>
      <c r="CE17" s="180">
        <v>1.7889999999999999</v>
      </c>
      <c r="CF17" s="180">
        <v>0.66500000000000004</v>
      </c>
      <c r="CG17" s="180">
        <v>0.1898</v>
      </c>
      <c r="CH17" s="180">
        <v>0.91980000000000006</v>
      </c>
      <c r="CI17" s="180"/>
      <c r="CJ17" s="180">
        <v>22.524999999999999</v>
      </c>
      <c r="CK17" s="180">
        <f t="shared" si="23"/>
        <v>1.4228999999999998</v>
      </c>
      <c r="CL17" s="180">
        <f t="shared" si="24"/>
        <v>0.43990000000000001</v>
      </c>
      <c r="CM17" s="180">
        <f t="shared" si="25"/>
        <v>0.88739999999999997</v>
      </c>
      <c r="CN17" s="180">
        <f t="shared" si="26"/>
        <v>1.7887999999999999</v>
      </c>
      <c r="CO17" s="180">
        <f t="shared" si="27"/>
        <v>0.8640000000000001</v>
      </c>
      <c r="CP17" s="180">
        <f t="shared" si="28"/>
        <v>0.39149999999999996</v>
      </c>
      <c r="CQ17" s="180">
        <f t="shared" si="29"/>
        <v>0.76390000000000002</v>
      </c>
      <c r="CR17" s="180">
        <f t="shared" si="14"/>
        <v>1.0979999999999999</v>
      </c>
      <c r="CS17" s="180">
        <f t="shared" si="9"/>
        <v>1.9163999999999999</v>
      </c>
      <c r="CT17" s="180">
        <f t="shared" si="15"/>
        <v>0.76</v>
      </c>
      <c r="CU17" s="180">
        <f t="shared" si="16"/>
        <v>0.21060000000000001</v>
      </c>
      <c r="CV17" s="180">
        <f t="shared" si="17"/>
        <v>1.0584</v>
      </c>
      <c r="CW17" s="180"/>
      <c r="CX17">
        <f t="shared" si="20"/>
        <v>0.18559999999999999</v>
      </c>
      <c r="CY17">
        <f t="shared" si="21"/>
        <v>0.22619999999999998</v>
      </c>
      <c r="DA17" s="34"/>
      <c r="DB17" s="63"/>
      <c r="DC17" s="35"/>
      <c r="DD17" s="37"/>
      <c r="DE17" s="37"/>
      <c r="DF17" s="119"/>
      <c r="DG17" s="39"/>
      <c r="DH17" s="78"/>
      <c r="DI17" s="92"/>
      <c r="DJ17" s="93"/>
      <c r="DK17" s="97"/>
      <c r="DL17" s="97"/>
      <c r="DM17" s="79"/>
      <c r="DN17" s="40"/>
      <c r="DO17" s="40"/>
      <c r="DP17" s="41"/>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96"/>
      <c r="EO17" s="96"/>
      <c r="EP17" s="40"/>
      <c r="EQ17" s="40"/>
      <c r="ER17" s="40"/>
      <c r="ES17" s="40"/>
      <c r="ET17" s="40"/>
      <c r="EU17" s="40"/>
    </row>
    <row r="18" spans="1:151" x14ac:dyDescent="0.2">
      <c r="A18" s="215">
        <v>9</v>
      </c>
      <c r="B18" t="s">
        <v>306</v>
      </c>
      <c r="C18">
        <v>6371</v>
      </c>
      <c r="D18">
        <v>5234</v>
      </c>
      <c r="E18">
        <v>5084</v>
      </c>
      <c r="F18">
        <v>4059</v>
      </c>
      <c r="H18">
        <v>94.57</v>
      </c>
      <c r="I18">
        <v>22.06</v>
      </c>
      <c r="J18">
        <v>6.1</v>
      </c>
      <c r="K18">
        <v>43.61</v>
      </c>
      <c r="M18">
        <v>3.71</v>
      </c>
      <c r="T18">
        <v>0.7</v>
      </c>
      <c r="U18">
        <v>16.71</v>
      </c>
      <c r="V18">
        <v>12.57</v>
      </c>
      <c r="W18">
        <v>5.4</v>
      </c>
      <c r="AB18">
        <v>24.489999999999991</v>
      </c>
      <c r="AC18">
        <v>58</v>
      </c>
      <c r="AD18" s="217">
        <v>56.163899999999998</v>
      </c>
      <c r="AF18">
        <v>1</v>
      </c>
      <c r="AG18">
        <v>0.6</v>
      </c>
      <c r="AH18">
        <v>0.6</v>
      </c>
      <c r="AI18">
        <v>1.1399999999999999</v>
      </c>
      <c r="AJ18">
        <v>1.01</v>
      </c>
      <c r="AK18">
        <v>0.38</v>
      </c>
      <c r="AL18">
        <v>0.73</v>
      </c>
      <c r="AM18">
        <v>0.83</v>
      </c>
      <c r="AN18">
        <v>0.23</v>
      </c>
      <c r="AO18">
        <v>0.83</v>
      </c>
      <c r="AP18">
        <v>0.46</v>
      </c>
      <c r="AQ18">
        <v>0.55000000000000004</v>
      </c>
      <c r="AS18">
        <v>64</v>
      </c>
      <c r="AT18">
        <v>84</v>
      </c>
      <c r="AU18">
        <v>80</v>
      </c>
      <c r="AV18">
        <v>74</v>
      </c>
      <c r="AW18">
        <v>76</v>
      </c>
      <c r="AX18">
        <v>73</v>
      </c>
      <c r="AY18">
        <v>81</v>
      </c>
      <c r="AZ18">
        <v>77</v>
      </c>
      <c r="BA18">
        <v>70</v>
      </c>
      <c r="BB18">
        <v>71</v>
      </c>
      <c r="BC18">
        <v>71</v>
      </c>
      <c r="BD18">
        <v>70</v>
      </c>
      <c r="BE18">
        <v>75</v>
      </c>
      <c r="BG18">
        <v>0.36</v>
      </c>
      <c r="BI18">
        <v>1.02</v>
      </c>
      <c r="BJ18">
        <v>0.19</v>
      </c>
      <c r="BL18">
        <v>0.7</v>
      </c>
      <c r="BO18">
        <v>0.79</v>
      </c>
      <c r="BP18">
        <v>28</v>
      </c>
      <c r="BQ18">
        <v>32</v>
      </c>
      <c r="BT18" s="4">
        <v>14.204199999999993</v>
      </c>
      <c r="BV18" s="180">
        <v>14.559599999999998</v>
      </c>
      <c r="BW18" s="180">
        <v>0.81</v>
      </c>
      <c r="BX18" s="180">
        <v>0.46199999999999997</v>
      </c>
      <c r="BY18" s="180">
        <v>0.43799999999999994</v>
      </c>
      <c r="BZ18" s="180">
        <v>0.83219999999999994</v>
      </c>
      <c r="CA18" s="180">
        <v>0.70700000000000007</v>
      </c>
      <c r="CB18" s="180">
        <v>0.2964</v>
      </c>
      <c r="CC18" s="180">
        <v>0.60000000000000009</v>
      </c>
      <c r="CD18" s="180">
        <v>0.53290000000000004</v>
      </c>
      <c r="CE18" s="180">
        <v>0.91790000000000005</v>
      </c>
      <c r="CF18" s="180">
        <v>0.53120000000000001</v>
      </c>
      <c r="CG18" s="180">
        <v>0.15180000000000002</v>
      </c>
      <c r="CH18" s="180">
        <v>0.54779999999999995</v>
      </c>
      <c r="CI18" s="180"/>
      <c r="CJ18" s="180">
        <v>14.118399999999999</v>
      </c>
      <c r="CK18" s="180">
        <f t="shared" si="23"/>
        <v>0.84</v>
      </c>
      <c r="CL18" s="180">
        <f t="shared" si="24"/>
        <v>0.48</v>
      </c>
      <c r="CM18" s="180">
        <f t="shared" si="25"/>
        <v>0.44400000000000001</v>
      </c>
      <c r="CN18" s="180">
        <f t="shared" si="26"/>
        <v>0.86639999999999984</v>
      </c>
      <c r="CO18" s="180">
        <f t="shared" si="27"/>
        <v>0.73730000000000007</v>
      </c>
      <c r="CP18" s="180">
        <f t="shared" si="28"/>
        <v>0.30780000000000002</v>
      </c>
      <c r="CQ18" s="180">
        <f t="shared" si="29"/>
        <v>0.62980000000000003</v>
      </c>
      <c r="CR18" s="180">
        <f t="shared" si="14"/>
        <v>0.56210000000000004</v>
      </c>
      <c r="CS18" s="180">
        <f t="shared" si="9"/>
        <v>0.97460000000000002</v>
      </c>
      <c r="CT18" s="180">
        <f t="shared" si="15"/>
        <v>0.58099999999999996</v>
      </c>
      <c r="CU18" s="180">
        <f t="shared" si="16"/>
        <v>0.16330000000000003</v>
      </c>
      <c r="CV18" s="180">
        <f t="shared" si="17"/>
        <v>0.58930000000000005</v>
      </c>
      <c r="CW18" s="180"/>
      <c r="CX18">
        <f t="shared" si="20"/>
        <v>0.19599999999999998</v>
      </c>
      <c r="CY18">
        <f t="shared" si="21"/>
        <v>0.22399999999999998</v>
      </c>
      <c r="DA18" s="34"/>
      <c r="DB18" s="63"/>
      <c r="DC18" s="35"/>
      <c r="DD18" s="37"/>
      <c r="DE18" s="37"/>
      <c r="DF18" s="119"/>
      <c r="DG18" s="39"/>
      <c r="DH18" s="78"/>
      <c r="DI18" s="92"/>
      <c r="DJ18" s="93"/>
      <c r="DK18" s="97"/>
      <c r="DL18" s="97"/>
      <c r="DM18" s="79"/>
      <c r="DN18" s="40"/>
      <c r="DO18" s="40"/>
      <c r="DP18" s="41"/>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96"/>
      <c r="EO18" s="96"/>
      <c r="EP18" s="40"/>
      <c r="EQ18" s="40"/>
      <c r="ER18" s="40"/>
      <c r="ES18" s="40"/>
      <c r="ET18" s="40"/>
      <c r="EU18" s="40"/>
    </row>
    <row r="19" spans="1:151" x14ac:dyDescent="0.2">
      <c r="A19" s="215">
        <v>10</v>
      </c>
      <c r="B19" t="s">
        <v>307</v>
      </c>
      <c r="C19">
        <v>4873</v>
      </c>
      <c r="D19">
        <v>3779</v>
      </c>
      <c r="E19">
        <v>3540</v>
      </c>
      <c r="F19">
        <v>2351</v>
      </c>
      <c r="H19">
        <v>93.11</v>
      </c>
      <c r="I19">
        <v>35.19</v>
      </c>
      <c r="J19">
        <v>9.77</v>
      </c>
      <c r="K19">
        <v>9.9700000000000006</v>
      </c>
      <c r="M19">
        <v>6.39</v>
      </c>
      <c r="T19">
        <v>3.8</v>
      </c>
      <c r="U19">
        <v>23.77</v>
      </c>
      <c r="V19">
        <v>17.57</v>
      </c>
      <c r="W19">
        <v>7.31</v>
      </c>
      <c r="X19">
        <v>25.81</v>
      </c>
      <c r="AB19">
        <v>37.760000000000005</v>
      </c>
      <c r="AC19">
        <v>58</v>
      </c>
      <c r="AD19" s="217">
        <v>44.891900000000007</v>
      </c>
      <c r="AF19">
        <v>1.76</v>
      </c>
      <c r="AG19">
        <v>0.82</v>
      </c>
      <c r="AH19">
        <v>1.67</v>
      </c>
      <c r="AI19">
        <v>1.95</v>
      </c>
      <c r="AJ19">
        <v>1.58</v>
      </c>
      <c r="AK19">
        <v>0.61</v>
      </c>
      <c r="AL19">
        <v>1.48</v>
      </c>
      <c r="AM19">
        <v>1.22</v>
      </c>
      <c r="AN19">
        <v>0.32</v>
      </c>
      <c r="AO19">
        <v>1.63</v>
      </c>
      <c r="AP19">
        <v>0.79</v>
      </c>
      <c r="AQ19">
        <v>0.78</v>
      </c>
      <c r="AS19">
        <v>75</v>
      </c>
      <c r="AT19">
        <v>83</v>
      </c>
      <c r="AU19">
        <v>78</v>
      </c>
      <c r="AV19">
        <v>78</v>
      </c>
      <c r="AW19">
        <v>78</v>
      </c>
      <c r="AX19">
        <v>71</v>
      </c>
      <c r="AY19">
        <v>83</v>
      </c>
      <c r="AZ19">
        <v>80</v>
      </c>
      <c r="BA19">
        <v>70</v>
      </c>
      <c r="BB19">
        <v>73</v>
      </c>
      <c r="BC19">
        <v>73</v>
      </c>
      <c r="BD19">
        <v>76</v>
      </c>
      <c r="BE19">
        <v>74</v>
      </c>
      <c r="BG19">
        <v>0.69</v>
      </c>
      <c r="BJ19">
        <v>0.52</v>
      </c>
      <c r="BL19">
        <v>1.1499999999999999</v>
      </c>
      <c r="BO19">
        <v>0.87</v>
      </c>
      <c r="BP19">
        <v>28</v>
      </c>
      <c r="BQ19">
        <v>32</v>
      </c>
      <c r="BT19" s="4">
        <v>21.900800000000004</v>
      </c>
      <c r="BV19" s="180">
        <v>24.632999999999996</v>
      </c>
      <c r="BW19" s="180">
        <v>1.4080000000000001</v>
      </c>
      <c r="BX19" s="180">
        <v>0.62319999999999998</v>
      </c>
      <c r="BY19" s="180">
        <v>1.2691999999999999</v>
      </c>
      <c r="BZ19" s="180">
        <v>1.5015000000000001</v>
      </c>
      <c r="CA19" s="180">
        <v>1.1060000000000001</v>
      </c>
      <c r="CB19" s="180">
        <v>0.50019999999999998</v>
      </c>
      <c r="CC19" s="180">
        <v>1.0848</v>
      </c>
      <c r="CD19" s="180">
        <v>1.1692</v>
      </c>
      <c r="CE19" s="180">
        <v>1.7307999999999999</v>
      </c>
      <c r="CF19" s="180">
        <v>0.8173999999999999</v>
      </c>
      <c r="CG19" s="180">
        <v>0.23039999999999999</v>
      </c>
      <c r="CH19" s="180">
        <v>1.1573</v>
      </c>
      <c r="CI19" s="180"/>
      <c r="CJ19" s="180">
        <v>26.392499999999998</v>
      </c>
      <c r="CK19" s="180">
        <f t="shared" si="23"/>
        <v>1.4608000000000001</v>
      </c>
      <c r="CL19" s="180">
        <f t="shared" si="24"/>
        <v>0.63959999999999995</v>
      </c>
      <c r="CM19" s="180">
        <f t="shared" si="25"/>
        <v>1.3026</v>
      </c>
      <c r="CN19" s="180">
        <f t="shared" si="26"/>
        <v>1.5209999999999999</v>
      </c>
      <c r="CO19" s="180">
        <f t="shared" si="27"/>
        <v>1.1218000000000001</v>
      </c>
      <c r="CP19" s="180">
        <f t="shared" si="28"/>
        <v>0.50629999999999997</v>
      </c>
      <c r="CQ19" s="180">
        <f t="shared" si="29"/>
        <v>1.1067</v>
      </c>
      <c r="CR19" s="180">
        <f t="shared" si="14"/>
        <v>1.1840000000000002</v>
      </c>
      <c r="CS19" s="180">
        <f t="shared" si="9"/>
        <v>1.7612000000000001</v>
      </c>
      <c r="CT19" s="180">
        <f t="shared" si="15"/>
        <v>0.85399999999999987</v>
      </c>
      <c r="CU19" s="180">
        <f t="shared" si="16"/>
        <v>0.2336</v>
      </c>
      <c r="CV19" s="180">
        <f t="shared" si="17"/>
        <v>1.1899</v>
      </c>
      <c r="CW19" s="180"/>
      <c r="CX19">
        <f t="shared" si="20"/>
        <v>0.32199999999999995</v>
      </c>
      <c r="CY19">
        <f t="shared" si="21"/>
        <v>0.36799999999999999</v>
      </c>
      <c r="DA19" s="34"/>
      <c r="DB19" s="63">
        <f t="shared" ref="DB19" si="34">DC19*2000</f>
        <v>160</v>
      </c>
      <c r="DC19" s="35">
        <v>0.08</v>
      </c>
      <c r="DD19" s="37">
        <v>1505</v>
      </c>
      <c r="DE19" s="37">
        <v>1625</v>
      </c>
      <c r="DF19" s="117">
        <v>0.21</v>
      </c>
      <c r="DG19" s="39">
        <f>BL19*DF19</f>
        <v>0.24149999999999996</v>
      </c>
      <c r="DH19" s="40">
        <v>0.42</v>
      </c>
      <c r="DI19" s="92">
        <v>0</v>
      </c>
      <c r="DJ19" s="93">
        <v>0</v>
      </c>
      <c r="DK19" s="97"/>
      <c r="DL19" s="97"/>
      <c r="DM19" s="204">
        <f>125*K19/10</f>
        <v>124.625</v>
      </c>
      <c r="DN19" s="40"/>
      <c r="DO19" s="40"/>
      <c r="DP19" s="41">
        <f>IF(AP19="","",AP19*BD19)</f>
        <v>60.040000000000006</v>
      </c>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row>
    <row r="20" spans="1:151" x14ac:dyDescent="0.2">
      <c r="A20" s="215">
        <v>11</v>
      </c>
      <c r="B20" t="s">
        <v>308</v>
      </c>
      <c r="C20">
        <v>4332</v>
      </c>
      <c r="D20">
        <v>3273</v>
      </c>
      <c r="E20">
        <v>3013</v>
      </c>
      <c r="F20">
        <v>1890</v>
      </c>
      <c r="H20">
        <v>91.33</v>
      </c>
      <c r="I20">
        <v>37.5</v>
      </c>
      <c r="J20">
        <v>10.5</v>
      </c>
      <c r="K20">
        <v>3.22</v>
      </c>
      <c r="M20">
        <v>6.89</v>
      </c>
      <c r="S20">
        <v>26.77</v>
      </c>
      <c r="T20">
        <v>6.07</v>
      </c>
      <c r="U20">
        <v>22.64</v>
      </c>
      <c r="V20">
        <v>15.42</v>
      </c>
      <c r="W20">
        <v>3.36</v>
      </c>
      <c r="X20">
        <v>26.6</v>
      </c>
      <c r="AB20">
        <v>37.65</v>
      </c>
      <c r="AC20">
        <v>58</v>
      </c>
      <c r="AD20" s="217">
        <v>41.935499999999998</v>
      </c>
      <c r="AF20">
        <v>2.2799999999999998</v>
      </c>
      <c r="AG20">
        <v>1.07</v>
      </c>
      <c r="AH20">
        <v>1.42</v>
      </c>
      <c r="AI20">
        <v>2.4500000000000002</v>
      </c>
      <c r="AJ20">
        <v>2.0699999999999998</v>
      </c>
      <c r="AK20">
        <v>0.71</v>
      </c>
      <c r="AL20">
        <v>1.48</v>
      </c>
      <c r="AM20">
        <v>1.55</v>
      </c>
      <c r="AN20">
        <v>0.43</v>
      </c>
      <c r="AO20">
        <v>1.78</v>
      </c>
      <c r="AP20">
        <v>0.86</v>
      </c>
      <c r="AQ20">
        <v>1.06</v>
      </c>
      <c r="AS20">
        <v>74</v>
      </c>
      <c r="AT20">
        <v>85</v>
      </c>
      <c r="AU20">
        <v>78</v>
      </c>
      <c r="AV20">
        <v>76</v>
      </c>
      <c r="AW20">
        <v>78</v>
      </c>
      <c r="AX20">
        <v>74</v>
      </c>
      <c r="AY20">
        <v>85</v>
      </c>
      <c r="AZ20">
        <v>77</v>
      </c>
      <c r="BA20">
        <v>70</v>
      </c>
      <c r="BB20">
        <v>71</v>
      </c>
      <c r="BC20">
        <v>74</v>
      </c>
      <c r="BD20">
        <v>74</v>
      </c>
      <c r="BE20">
        <v>77</v>
      </c>
      <c r="BG20">
        <v>0.69</v>
      </c>
      <c r="BH20">
        <v>0.11</v>
      </c>
      <c r="BI20">
        <v>1.69</v>
      </c>
      <c r="BJ20">
        <v>0.28000000000000003</v>
      </c>
      <c r="BK20">
        <v>7.0000000000000007E-2</v>
      </c>
      <c r="BL20">
        <v>1.08</v>
      </c>
      <c r="BM20">
        <v>0.85</v>
      </c>
      <c r="BO20">
        <v>0.65</v>
      </c>
      <c r="BP20">
        <v>28</v>
      </c>
      <c r="BQ20">
        <v>32</v>
      </c>
      <c r="BT20" s="4">
        <v>21.837</v>
      </c>
      <c r="BV20" s="180">
        <v>25.5</v>
      </c>
      <c r="BW20" s="180">
        <v>1.8695999999999997</v>
      </c>
      <c r="BX20" s="180">
        <v>0.80249999999999999</v>
      </c>
      <c r="BY20" s="180">
        <v>1.0224</v>
      </c>
      <c r="BZ20" s="180">
        <v>1.8130000000000002</v>
      </c>
      <c r="CA20" s="180">
        <v>1.4697</v>
      </c>
      <c r="CB20" s="180">
        <v>0.58219999999999994</v>
      </c>
      <c r="CC20" s="180">
        <v>1.1841999999999999</v>
      </c>
      <c r="CD20" s="180">
        <v>1.0952</v>
      </c>
      <c r="CE20" s="180">
        <v>1.8584000000000001</v>
      </c>
      <c r="CF20" s="180">
        <v>1.0075000000000001</v>
      </c>
      <c r="CG20" s="180">
        <v>0.2838</v>
      </c>
      <c r="CH20" s="180">
        <v>1.2282000000000002</v>
      </c>
      <c r="CI20" s="180"/>
      <c r="CJ20" s="180">
        <v>27.75</v>
      </c>
      <c r="CK20" s="180">
        <f t="shared" si="23"/>
        <v>1.9379999999999997</v>
      </c>
      <c r="CL20" s="180">
        <f t="shared" si="24"/>
        <v>0.83460000000000012</v>
      </c>
      <c r="CM20" s="180">
        <f t="shared" si="25"/>
        <v>1.0791999999999999</v>
      </c>
      <c r="CN20" s="180">
        <f t="shared" si="26"/>
        <v>1.9110000000000003</v>
      </c>
      <c r="CO20" s="180">
        <f t="shared" si="27"/>
        <v>1.5317999999999998</v>
      </c>
      <c r="CP20" s="180">
        <f t="shared" si="28"/>
        <v>0.60349999999999993</v>
      </c>
      <c r="CQ20" s="180">
        <f t="shared" si="29"/>
        <v>1.2399</v>
      </c>
      <c r="CR20" s="180">
        <f t="shared" si="14"/>
        <v>1.1395999999999999</v>
      </c>
      <c r="CS20" s="180">
        <f t="shared" si="9"/>
        <v>1.9558</v>
      </c>
      <c r="CT20" s="180">
        <f t="shared" si="15"/>
        <v>1.085</v>
      </c>
      <c r="CU20" s="180">
        <f t="shared" si="16"/>
        <v>0.30530000000000002</v>
      </c>
      <c r="CV20" s="180">
        <f t="shared" si="17"/>
        <v>1.3171999999999999</v>
      </c>
      <c r="CW20" s="180"/>
      <c r="CX20">
        <f t="shared" si="20"/>
        <v>0.3024</v>
      </c>
      <c r="CY20">
        <f t="shared" si="21"/>
        <v>0.34560000000000002</v>
      </c>
      <c r="DA20" s="34"/>
      <c r="DB20" s="63"/>
      <c r="DC20" s="35"/>
      <c r="DD20" s="37"/>
      <c r="DE20" s="37"/>
      <c r="DF20" s="119"/>
      <c r="DG20" s="39"/>
      <c r="DH20" s="40"/>
      <c r="DI20" s="92"/>
      <c r="DJ20" s="93"/>
      <c r="DK20" s="97"/>
      <c r="DL20" s="97"/>
      <c r="DM20" s="79"/>
      <c r="DN20" s="40"/>
      <c r="DO20" s="40"/>
      <c r="DP20" s="41"/>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row>
    <row r="21" spans="1:151" x14ac:dyDescent="0.2">
      <c r="A21" s="215">
        <v>12</v>
      </c>
      <c r="B21" t="s">
        <v>309</v>
      </c>
      <c r="C21">
        <v>3451</v>
      </c>
      <c r="D21">
        <v>3407</v>
      </c>
      <c r="E21">
        <v>3387</v>
      </c>
      <c r="F21">
        <v>2647</v>
      </c>
      <c r="H21">
        <v>88.09</v>
      </c>
      <c r="I21">
        <v>2.88</v>
      </c>
      <c r="J21">
        <v>4.18</v>
      </c>
      <c r="K21">
        <v>0.94</v>
      </c>
      <c r="M21">
        <v>5.7</v>
      </c>
      <c r="N21">
        <v>0</v>
      </c>
      <c r="O21">
        <v>0</v>
      </c>
      <c r="P21">
        <v>0</v>
      </c>
      <c r="Q21">
        <v>0</v>
      </c>
      <c r="R21">
        <v>0</v>
      </c>
      <c r="T21">
        <v>67.849999999999994</v>
      </c>
      <c r="U21">
        <v>6.55</v>
      </c>
      <c r="V21">
        <v>5.99</v>
      </c>
      <c r="AB21">
        <v>10.720000000000013</v>
      </c>
      <c r="AC21">
        <v>36</v>
      </c>
      <c r="AD21" s="217">
        <v>36.918800000000005</v>
      </c>
      <c r="AF21">
        <v>0.18</v>
      </c>
      <c r="AG21">
        <v>0.08</v>
      </c>
      <c r="AH21">
        <v>0.11</v>
      </c>
      <c r="AI21">
        <v>0.19</v>
      </c>
      <c r="AJ21">
        <v>0.12</v>
      </c>
      <c r="AK21">
        <v>0.04</v>
      </c>
      <c r="AL21">
        <v>0.15</v>
      </c>
      <c r="AM21">
        <v>0.11</v>
      </c>
      <c r="AN21">
        <v>0.04</v>
      </c>
      <c r="AO21">
        <v>0.14000000000000001</v>
      </c>
      <c r="AP21">
        <v>0.05</v>
      </c>
      <c r="AQ21">
        <v>0.04</v>
      </c>
      <c r="AS21" s="25">
        <v>77.916666666666671</v>
      </c>
      <c r="AT21">
        <v>90</v>
      </c>
      <c r="AU21">
        <v>80</v>
      </c>
      <c r="AV21">
        <v>81</v>
      </c>
      <c r="AW21">
        <v>79</v>
      </c>
      <c r="AX21">
        <v>71</v>
      </c>
      <c r="AY21">
        <v>84</v>
      </c>
      <c r="AZ21">
        <v>80</v>
      </c>
      <c r="BA21">
        <v>73</v>
      </c>
      <c r="BB21">
        <v>77</v>
      </c>
      <c r="BC21">
        <v>76</v>
      </c>
      <c r="BD21">
        <v>68</v>
      </c>
      <c r="BE21">
        <v>76</v>
      </c>
      <c r="BG21">
        <v>0.28000000000000003</v>
      </c>
      <c r="BH21">
        <v>7.0000000000000007E-2</v>
      </c>
      <c r="BI21">
        <v>0.49</v>
      </c>
      <c r="BJ21">
        <v>0.11</v>
      </c>
      <c r="BK21">
        <v>0.03</v>
      </c>
      <c r="BL21">
        <v>0.12</v>
      </c>
      <c r="BM21">
        <v>0.5</v>
      </c>
      <c r="BO21">
        <v>0.04</v>
      </c>
      <c r="BP21">
        <v>10</v>
      </c>
      <c r="BQ21">
        <v>24</v>
      </c>
      <c r="BT21" s="4">
        <v>3.8592000000000048</v>
      </c>
      <c r="BV21" s="180">
        <v>0</v>
      </c>
      <c r="BW21" s="180">
        <v>0</v>
      </c>
      <c r="BX21" s="180">
        <v>0</v>
      </c>
      <c r="BY21" s="180">
        <v>0</v>
      </c>
      <c r="BZ21" s="180">
        <v>0</v>
      </c>
      <c r="CA21" s="180">
        <v>0</v>
      </c>
      <c r="CB21" s="180">
        <v>0</v>
      </c>
      <c r="CC21" s="180">
        <v>0</v>
      </c>
      <c r="CD21" s="180">
        <v>0</v>
      </c>
      <c r="CE21" s="180">
        <v>0</v>
      </c>
      <c r="CF21" s="180">
        <v>0</v>
      </c>
      <c r="CG21" s="180">
        <v>0</v>
      </c>
      <c r="CH21" s="180">
        <v>0</v>
      </c>
      <c r="CI21" s="180"/>
      <c r="CJ21" s="180">
        <v>2.2440000000000002</v>
      </c>
      <c r="CK21" s="180">
        <f t="shared" si="23"/>
        <v>0.16200000000000001</v>
      </c>
      <c r="CL21" s="180">
        <f t="shared" si="24"/>
        <v>6.4000000000000001E-2</v>
      </c>
      <c r="CM21" s="180">
        <f t="shared" si="25"/>
        <v>8.9099999999999999E-2</v>
      </c>
      <c r="CN21" s="180">
        <f t="shared" si="26"/>
        <v>0.15010000000000001</v>
      </c>
      <c r="CO21" s="180">
        <f t="shared" si="27"/>
        <v>8.5199999999999998E-2</v>
      </c>
      <c r="CP21" s="180">
        <f t="shared" si="28"/>
        <v>3.3599999999999998E-2</v>
      </c>
      <c r="CQ21" s="180">
        <f t="shared" si="29"/>
        <v>6.7599999999999993E-2</v>
      </c>
      <c r="CR21" s="180">
        <f t="shared" si="14"/>
        <v>0.12</v>
      </c>
      <c r="CS21" s="180">
        <f t="shared" si="9"/>
        <v>0.15040000000000001</v>
      </c>
      <c r="CT21" s="180">
        <f t="shared" si="15"/>
        <v>8.0299999999999996E-2</v>
      </c>
      <c r="CU21" s="180">
        <f t="shared" si="16"/>
        <v>3.0800000000000001E-2</v>
      </c>
      <c r="CV21" s="180">
        <f t="shared" si="17"/>
        <v>0.10640000000000001</v>
      </c>
      <c r="CW21" s="180"/>
      <c r="CX21">
        <f t="shared" si="20"/>
        <v>1.2E-2</v>
      </c>
      <c r="CY21">
        <f t="shared" si="21"/>
        <v>2.8799999999999999E-2</v>
      </c>
      <c r="DA21" s="34"/>
      <c r="DB21" s="63"/>
      <c r="DC21" s="35"/>
      <c r="DD21" s="37"/>
      <c r="DE21" s="37"/>
      <c r="DF21" s="119"/>
      <c r="DG21" s="39"/>
      <c r="DH21" s="40"/>
      <c r="DI21" s="92"/>
      <c r="DJ21" s="93"/>
      <c r="DK21" s="97"/>
      <c r="DL21" s="97"/>
      <c r="DM21" s="79"/>
      <c r="DN21" s="40"/>
      <c r="DO21" s="52"/>
      <c r="DP21" s="41"/>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row>
    <row r="22" spans="1:151" x14ac:dyDescent="0.2">
      <c r="A22" s="215">
        <v>13</v>
      </c>
      <c r="B22" t="s">
        <v>310</v>
      </c>
      <c r="C22">
        <v>3828</v>
      </c>
      <c r="D22">
        <v>2773</v>
      </c>
      <c r="E22">
        <v>2728</v>
      </c>
      <c r="F22">
        <v>1757</v>
      </c>
      <c r="H22">
        <v>90.9</v>
      </c>
      <c r="I22">
        <v>6.64</v>
      </c>
      <c r="K22">
        <v>2.4900000000000002</v>
      </c>
      <c r="M22">
        <v>7.73</v>
      </c>
      <c r="T22">
        <v>2.5299999999999998</v>
      </c>
      <c r="U22">
        <v>21.23</v>
      </c>
      <c r="V22">
        <v>20.2</v>
      </c>
      <c r="AB22">
        <v>71.510000000000005</v>
      </c>
      <c r="AC22">
        <v>78</v>
      </c>
      <c r="AD22" s="217">
        <v>38.704300000000003</v>
      </c>
      <c r="AF22">
        <v>0.26</v>
      </c>
      <c r="AG22">
        <v>0.12</v>
      </c>
      <c r="AH22">
        <v>0.18</v>
      </c>
      <c r="AI22">
        <v>0.32</v>
      </c>
      <c r="AJ22">
        <v>0.19</v>
      </c>
      <c r="AK22">
        <v>7.0000000000000007E-2</v>
      </c>
      <c r="AL22">
        <v>0.24</v>
      </c>
      <c r="AM22">
        <v>0.18</v>
      </c>
      <c r="AN22">
        <v>0.05</v>
      </c>
      <c r="AO22">
        <v>0.24</v>
      </c>
      <c r="AP22">
        <v>0.08</v>
      </c>
      <c r="AQ22">
        <v>0.16</v>
      </c>
      <c r="AS22" s="25">
        <v>81.083333333333329</v>
      </c>
      <c r="AT22">
        <v>89</v>
      </c>
      <c r="AU22">
        <v>84</v>
      </c>
      <c r="AV22">
        <v>81</v>
      </c>
      <c r="AW22">
        <v>83</v>
      </c>
      <c r="AX22">
        <v>77</v>
      </c>
      <c r="AY22">
        <v>85</v>
      </c>
      <c r="AZ22">
        <v>84</v>
      </c>
      <c r="BA22">
        <v>76</v>
      </c>
      <c r="BB22">
        <v>77</v>
      </c>
      <c r="BC22">
        <v>78</v>
      </c>
      <c r="BD22">
        <v>73</v>
      </c>
      <c r="BE22">
        <v>86</v>
      </c>
      <c r="BG22">
        <v>1.71</v>
      </c>
      <c r="BI22">
        <v>0.74</v>
      </c>
      <c r="BJ22">
        <v>0.11</v>
      </c>
      <c r="BK22">
        <v>0.52</v>
      </c>
      <c r="BL22">
        <v>0.09</v>
      </c>
      <c r="BM22">
        <v>7.0000000000000007E-2</v>
      </c>
      <c r="BO22">
        <v>0.04</v>
      </c>
      <c r="BP22">
        <v>69</v>
      </c>
      <c r="BQ22">
        <v>50</v>
      </c>
      <c r="BT22" s="4">
        <v>55.777800000000006</v>
      </c>
      <c r="BV22" s="180">
        <v>0</v>
      </c>
      <c r="BW22" s="180">
        <v>0</v>
      </c>
      <c r="BX22" s="180">
        <v>0</v>
      </c>
      <c r="BY22" s="180">
        <v>0</v>
      </c>
      <c r="BZ22" s="180">
        <v>0</v>
      </c>
      <c r="CA22" s="180">
        <v>0</v>
      </c>
      <c r="CB22" s="180">
        <v>0</v>
      </c>
      <c r="CC22" s="180">
        <v>0</v>
      </c>
      <c r="CD22" s="180">
        <v>0</v>
      </c>
      <c r="CE22" s="180">
        <v>0</v>
      </c>
      <c r="CF22" s="180">
        <v>0</v>
      </c>
      <c r="CG22" s="180">
        <v>0</v>
      </c>
      <c r="CH22" s="180">
        <v>0</v>
      </c>
      <c r="CI22" s="180"/>
      <c r="CJ22" s="180">
        <v>5.3839333333333332</v>
      </c>
      <c r="CK22" s="180">
        <f t="shared" si="23"/>
        <v>0.23139999999999999</v>
      </c>
      <c r="CL22" s="180">
        <f t="shared" si="24"/>
        <v>0.1008</v>
      </c>
      <c r="CM22" s="180">
        <f t="shared" si="25"/>
        <v>0.14580000000000001</v>
      </c>
      <c r="CN22" s="180">
        <f t="shared" si="26"/>
        <v>0.2656</v>
      </c>
      <c r="CO22" s="180">
        <f t="shared" si="27"/>
        <v>0.14630000000000001</v>
      </c>
      <c r="CP22" s="180">
        <f t="shared" si="28"/>
        <v>5.9500000000000004E-2</v>
      </c>
      <c r="CQ22" s="180">
        <f t="shared" si="29"/>
        <v>0.11789999999999999</v>
      </c>
      <c r="CR22" s="180">
        <f t="shared" si="14"/>
        <v>0.2016</v>
      </c>
      <c r="CS22" s="180">
        <f t="shared" si="9"/>
        <v>0.3392</v>
      </c>
      <c r="CT22" s="180">
        <f t="shared" si="15"/>
        <v>0.1368</v>
      </c>
      <c r="CU22" s="180">
        <f t="shared" si="16"/>
        <v>3.85E-2</v>
      </c>
      <c r="CV22" s="180">
        <f t="shared" si="17"/>
        <v>0.18719999999999998</v>
      </c>
      <c r="CW22" s="180"/>
      <c r="CX22">
        <f t="shared" si="20"/>
        <v>6.2100000000000002E-2</v>
      </c>
      <c r="CY22">
        <f t="shared" si="21"/>
        <v>4.4999999999999998E-2</v>
      </c>
      <c r="DA22" s="53"/>
      <c r="DB22" s="63"/>
      <c r="DC22" s="35"/>
      <c r="DD22" s="43"/>
      <c r="DE22" s="43"/>
      <c r="DF22" s="117"/>
      <c r="DG22" s="39"/>
      <c r="DH22" s="77"/>
      <c r="DI22" s="92"/>
      <c r="DJ22" s="93"/>
      <c r="DK22" s="97"/>
      <c r="DL22" s="97"/>
      <c r="DM22" s="79"/>
      <c r="DN22" s="40"/>
      <c r="DO22" s="40"/>
      <c r="DP22" s="41"/>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row>
    <row r="23" spans="1:151" x14ac:dyDescent="0.2">
      <c r="A23" s="215">
        <v>14</v>
      </c>
      <c r="B23" t="s">
        <v>311</v>
      </c>
      <c r="C23">
        <v>4199</v>
      </c>
      <c r="D23">
        <v>3010</v>
      </c>
      <c r="E23">
        <v>2861</v>
      </c>
      <c r="F23">
        <v>1747</v>
      </c>
      <c r="H23">
        <v>92</v>
      </c>
      <c r="I23">
        <v>21.9</v>
      </c>
      <c r="K23">
        <v>3</v>
      </c>
      <c r="M23">
        <v>6.2</v>
      </c>
      <c r="T23">
        <v>2.6</v>
      </c>
      <c r="U23">
        <v>51.3</v>
      </c>
      <c r="V23">
        <v>25.5</v>
      </c>
      <c r="AB23">
        <v>58.29999999999999</v>
      </c>
      <c r="AC23">
        <v>79</v>
      </c>
      <c r="AD23" s="217">
        <v>41.265999999999998</v>
      </c>
      <c r="AF23">
        <v>2.38</v>
      </c>
      <c r="AG23">
        <v>0.39</v>
      </c>
      <c r="AH23">
        <v>0.75</v>
      </c>
      <c r="AI23">
        <v>1.36</v>
      </c>
      <c r="AJ23">
        <v>0.57999999999999996</v>
      </c>
      <c r="AK23">
        <v>0.35</v>
      </c>
      <c r="AL23">
        <v>0.84</v>
      </c>
      <c r="AM23">
        <v>0.67</v>
      </c>
      <c r="AN23">
        <v>0.19</v>
      </c>
      <c r="AO23">
        <v>1.07</v>
      </c>
      <c r="AP23">
        <v>0.28999999999999998</v>
      </c>
      <c r="AQ23">
        <v>0.57999999999999996</v>
      </c>
      <c r="AS23" s="25">
        <v>71.916666666666671</v>
      </c>
      <c r="AT23">
        <v>88</v>
      </c>
      <c r="AU23">
        <v>70</v>
      </c>
      <c r="AV23">
        <v>72</v>
      </c>
      <c r="AW23">
        <v>73</v>
      </c>
      <c r="AX23">
        <v>64</v>
      </c>
      <c r="AY23">
        <v>77</v>
      </c>
      <c r="AZ23">
        <v>75</v>
      </c>
      <c r="BA23">
        <v>67</v>
      </c>
      <c r="BB23">
        <v>69</v>
      </c>
      <c r="BC23">
        <v>71</v>
      </c>
      <c r="BD23">
        <v>65</v>
      </c>
      <c r="BE23">
        <v>72</v>
      </c>
      <c r="BG23">
        <v>0.13</v>
      </c>
      <c r="BH23">
        <v>0.37</v>
      </c>
      <c r="BI23">
        <v>1.83</v>
      </c>
      <c r="BJ23">
        <v>0.31</v>
      </c>
      <c r="BK23">
        <v>0.04</v>
      </c>
      <c r="BL23">
        <v>0.57999999999999996</v>
      </c>
      <c r="BM23">
        <v>0.31</v>
      </c>
      <c r="BO23">
        <v>0.26</v>
      </c>
      <c r="BP23">
        <v>34</v>
      </c>
      <c r="BQ23">
        <v>44</v>
      </c>
      <c r="BT23" s="4">
        <v>46.056999999999988</v>
      </c>
      <c r="BV23" s="180">
        <v>11.388</v>
      </c>
      <c r="BW23" s="180">
        <v>1.9278</v>
      </c>
      <c r="BX23" s="180">
        <v>0.2457</v>
      </c>
      <c r="BY23" s="180">
        <v>0.48</v>
      </c>
      <c r="BZ23" s="180">
        <v>0.92480000000000007</v>
      </c>
      <c r="CA23" s="180">
        <v>0.29580000000000001</v>
      </c>
      <c r="CB23" s="180">
        <v>0.23449999999999999</v>
      </c>
      <c r="CC23" s="180">
        <v>0.3911</v>
      </c>
      <c r="CD23" s="180">
        <v>0.59640000000000004</v>
      </c>
      <c r="CE23" s="180">
        <v>0.90380000000000005</v>
      </c>
      <c r="CF23" s="180">
        <v>0.3417</v>
      </c>
      <c r="CG23" s="180">
        <v>0.1197</v>
      </c>
      <c r="CH23" s="180">
        <v>0.72760000000000002</v>
      </c>
      <c r="CI23" s="180"/>
      <c r="CJ23" s="180">
        <v>15.749749999999999</v>
      </c>
      <c r="CK23" s="180">
        <f t="shared" si="23"/>
        <v>2.0943999999999998</v>
      </c>
      <c r="CL23" s="180">
        <f t="shared" si="24"/>
        <v>0.27300000000000002</v>
      </c>
      <c r="CM23" s="180">
        <f t="shared" si="25"/>
        <v>0.54</v>
      </c>
      <c r="CN23" s="180">
        <f t="shared" si="26"/>
        <v>0.99280000000000002</v>
      </c>
      <c r="CO23" s="180">
        <f t="shared" si="27"/>
        <v>0.37119999999999997</v>
      </c>
      <c r="CP23" s="180">
        <f t="shared" si="28"/>
        <v>0.26950000000000002</v>
      </c>
      <c r="CQ23" s="180">
        <f t="shared" si="29"/>
        <v>0.45799999999999996</v>
      </c>
      <c r="CR23" s="180">
        <f t="shared" si="14"/>
        <v>0.63</v>
      </c>
      <c r="CS23" s="180">
        <f t="shared" si="9"/>
        <v>1.0476000000000001</v>
      </c>
      <c r="CT23" s="180">
        <f t="shared" si="15"/>
        <v>0.44890000000000002</v>
      </c>
      <c r="CU23" s="180">
        <f t="shared" si="16"/>
        <v>0.13109999999999999</v>
      </c>
      <c r="CV23" s="180">
        <f t="shared" si="17"/>
        <v>0.75970000000000004</v>
      </c>
      <c r="CW23" s="180"/>
      <c r="CX23">
        <f t="shared" si="20"/>
        <v>0.19719999999999999</v>
      </c>
      <c r="CY23">
        <f t="shared" si="21"/>
        <v>0.25519999999999998</v>
      </c>
      <c r="DA23" s="53"/>
      <c r="DB23" s="63"/>
      <c r="DC23" s="35"/>
      <c r="DD23" s="43"/>
      <c r="DE23" s="43"/>
      <c r="DF23" s="117"/>
      <c r="DG23" s="39"/>
      <c r="DH23" s="77"/>
      <c r="DI23" s="92"/>
      <c r="DJ23" s="93"/>
      <c r="DK23" s="97"/>
      <c r="DL23" s="97"/>
      <c r="DM23" s="79"/>
      <c r="DN23" s="40"/>
      <c r="DO23" s="40"/>
      <c r="DP23" s="41"/>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row>
    <row r="24" spans="1:151" x14ac:dyDescent="0.2">
      <c r="A24" s="215">
        <v>15</v>
      </c>
      <c r="B24" t="s">
        <v>312</v>
      </c>
      <c r="C24">
        <v>3933</v>
      </c>
      <c r="D24">
        <v>3451</v>
      </c>
      <c r="E24">
        <v>3395</v>
      </c>
      <c r="F24">
        <v>2672</v>
      </c>
      <c r="H24">
        <v>88.31</v>
      </c>
      <c r="I24">
        <v>8.24</v>
      </c>
      <c r="J24">
        <v>1.98</v>
      </c>
      <c r="K24">
        <v>3.48</v>
      </c>
      <c r="L24">
        <v>3.68</v>
      </c>
      <c r="M24">
        <v>1.3</v>
      </c>
      <c r="N24">
        <v>0</v>
      </c>
      <c r="O24">
        <v>0.09</v>
      </c>
      <c r="P24">
        <v>0.01</v>
      </c>
      <c r="Q24">
        <v>0.01</v>
      </c>
      <c r="R24">
        <v>0.01</v>
      </c>
      <c r="T24">
        <v>62.55</v>
      </c>
      <c r="U24">
        <v>9.11</v>
      </c>
      <c r="V24">
        <v>2.88</v>
      </c>
      <c r="W24">
        <v>0.32</v>
      </c>
      <c r="X24">
        <v>13.73</v>
      </c>
      <c r="AB24">
        <v>12.650000000000006</v>
      </c>
      <c r="AC24">
        <v>55</v>
      </c>
      <c r="AD24" s="217">
        <v>40.263400000000004</v>
      </c>
      <c r="AF24">
        <v>0.37</v>
      </c>
      <c r="AG24">
        <v>0.24</v>
      </c>
      <c r="AH24">
        <v>0.28000000000000003</v>
      </c>
      <c r="AI24">
        <v>0.96</v>
      </c>
      <c r="AJ24">
        <v>0.25</v>
      </c>
      <c r="AK24">
        <v>0.18</v>
      </c>
      <c r="AL24">
        <v>0.39</v>
      </c>
      <c r="AM24">
        <v>0.28000000000000003</v>
      </c>
      <c r="AN24">
        <v>0.06</v>
      </c>
      <c r="AO24">
        <v>0.38</v>
      </c>
      <c r="AP24">
        <v>0.19</v>
      </c>
      <c r="AQ24">
        <v>0.26</v>
      </c>
      <c r="AS24">
        <v>80</v>
      </c>
      <c r="AT24">
        <v>87</v>
      </c>
      <c r="AU24">
        <v>83</v>
      </c>
      <c r="AV24">
        <v>82</v>
      </c>
      <c r="AW24">
        <v>87</v>
      </c>
      <c r="AX24">
        <v>74</v>
      </c>
      <c r="AY24">
        <v>83</v>
      </c>
      <c r="AZ24">
        <v>85</v>
      </c>
      <c r="BA24">
        <v>77</v>
      </c>
      <c r="BB24">
        <v>80</v>
      </c>
      <c r="BC24">
        <v>82</v>
      </c>
      <c r="BD24">
        <v>80</v>
      </c>
      <c r="BE24">
        <v>79</v>
      </c>
      <c r="BG24">
        <v>0.02</v>
      </c>
      <c r="BH24">
        <v>0.05</v>
      </c>
      <c r="BI24">
        <v>0.32</v>
      </c>
      <c r="BJ24">
        <v>0.12</v>
      </c>
      <c r="BK24">
        <v>0.02</v>
      </c>
      <c r="BL24">
        <v>0.26</v>
      </c>
      <c r="BO24">
        <v>0.21</v>
      </c>
      <c r="BP24">
        <v>26</v>
      </c>
      <c r="BQ24">
        <v>34</v>
      </c>
      <c r="BT24" s="4">
        <v>6.9575000000000031</v>
      </c>
      <c r="BV24" s="180">
        <v>5.3559999999999999</v>
      </c>
      <c r="BW24" s="180">
        <v>0.27750000000000002</v>
      </c>
      <c r="BX24" s="180">
        <v>0.18479999999999999</v>
      </c>
      <c r="BY24" s="180">
        <v>0.20440000000000003</v>
      </c>
      <c r="BZ24" s="180">
        <v>0.78720000000000001</v>
      </c>
      <c r="CA24" s="180">
        <v>0.15</v>
      </c>
      <c r="CB24" s="180">
        <v>0.1386</v>
      </c>
      <c r="CC24" s="180">
        <v>0.28110000000000002</v>
      </c>
      <c r="CD24" s="180">
        <v>0.30420000000000003</v>
      </c>
      <c r="CE24" s="180">
        <v>0.49660000000000004</v>
      </c>
      <c r="CF24" s="180">
        <v>0.17080000000000001</v>
      </c>
      <c r="CG24" s="180">
        <v>3.7199999999999997E-2</v>
      </c>
      <c r="CH24" s="180">
        <v>0.26979999999999998</v>
      </c>
      <c r="CI24" s="180"/>
      <c r="CJ24" s="180">
        <v>6.5920000000000005</v>
      </c>
      <c r="CK24" s="180">
        <f t="shared" si="23"/>
        <v>0.32189999999999996</v>
      </c>
      <c r="CL24" s="180">
        <f t="shared" si="24"/>
        <v>0.19919999999999999</v>
      </c>
      <c r="CM24" s="180">
        <f t="shared" si="25"/>
        <v>0.2296</v>
      </c>
      <c r="CN24" s="180">
        <f t="shared" si="26"/>
        <v>0.83519999999999994</v>
      </c>
      <c r="CO24" s="180">
        <f t="shared" si="27"/>
        <v>0.185</v>
      </c>
      <c r="CP24" s="180">
        <f t="shared" si="28"/>
        <v>0.14940000000000001</v>
      </c>
      <c r="CQ24" s="180">
        <f t="shared" si="29"/>
        <v>0.3014</v>
      </c>
      <c r="CR24" s="180">
        <f t="shared" si="14"/>
        <v>0.33149999999999996</v>
      </c>
      <c r="CS24" s="180">
        <f t="shared" si="9"/>
        <v>0.53689999999999993</v>
      </c>
      <c r="CT24" s="180">
        <f t="shared" si="15"/>
        <v>0.21560000000000001</v>
      </c>
      <c r="CU24" s="180">
        <f t="shared" si="16"/>
        <v>4.8000000000000001E-2</v>
      </c>
      <c r="CV24" s="180">
        <f t="shared" si="17"/>
        <v>0.31159999999999999</v>
      </c>
      <c r="CW24" s="180"/>
      <c r="CX24">
        <f t="shared" si="20"/>
        <v>6.7599999999999993E-2</v>
      </c>
      <c r="CY24">
        <f t="shared" si="21"/>
        <v>8.8399999999999992E-2</v>
      </c>
      <c r="DA24" s="21"/>
      <c r="DB24" s="63">
        <f>DC24*2000</f>
        <v>142.85714285714286</v>
      </c>
      <c r="DC24" s="57">
        <f>'DDGS Calculator'!D3/56</f>
        <v>7.1428571428571425E-2</v>
      </c>
      <c r="DD24" s="58">
        <v>2650</v>
      </c>
      <c r="DE24" s="58">
        <v>2730</v>
      </c>
      <c r="DF24" s="116">
        <v>0.14000000000000001</v>
      </c>
      <c r="DG24" s="59">
        <f>BL24*DF24</f>
        <v>3.6400000000000002E-2</v>
      </c>
      <c r="DH24" s="60">
        <v>1.92</v>
      </c>
      <c r="DI24" s="92">
        <v>0</v>
      </c>
      <c r="DJ24" s="93">
        <v>0</v>
      </c>
      <c r="DK24" s="97">
        <v>0.75</v>
      </c>
      <c r="DL24" s="97">
        <f>DK24*BL24</f>
        <v>0.19500000000000001</v>
      </c>
      <c r="DM24" s="79">
        <f>125*K24/10</f>
        <v>43.5</v>
      </c>
      <c r="DN24" s="60"/>
      <c r="DO24" s="60"/>
      <c r="DP24" s="61">
        <f>IF(AP24="","",AP24*BD24)</f>
        <v>15.2</v>
      </c>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40"/>
      <c r="EQ24" s="40"/>
      <c r="ER24" s="40"/>
      <c r="ES24" s="40"/>
      <c r="ET24" s="40"/>
      <c r="EU24" s="40"/>
    </row>
    <row r="25" spans="1:151" x14ac:dyDescent="0.2">
      <c r="A25" s="215">
        <v>16</v>
      </c>
      <c r="B25" t="s">
        <v>313</v>
      </c>
      <c r="C25">
        <v>3987</v>
      </c>
      <c r="D25">
        <v>3455</v>
      </c>
      <c r="E25">
        <v>3394</v>
      </c>
      <c r="F25">
        <v>2718</v>
      </c>
      <c r="H25">
        <v>87.93</v>
      </c>
      <c r="I25">
        <v>9.02</v>
      </c>
      <c r="J25">
        <v>2.2200000000000002</v>
      </c>
      <c r="K25">
        <v>4.8499999999999996</v>
      </c>
      <c r="L25">
        <v>5.01</v>
      </c>
      <c r="M25">
        <v>1.44</v>
      </c>
      <c r="T25">
        <v>67.44</v>
      </c>
      <c r="U25">
        <v>6.98</v>
      </c>
      <c r="V25">
        <v>2.33</v>
      </c>
      <c r="X25">
        <v>9.6</v>
      </c>
      <c r="AB25">
        <v>5.180000000000021</v>
      </c>
      <c r="AC25">
        <v>55</v>
      </c>
      <c r="AD25" s="217">
        <v>40.47120000000001</v>
      </c>
      <c r="AF25">
        <v>0.44</v>
      </c>
      <c r="AG25">
        <v>0.26</v>
      </c>
      <c r="AH25">
        <v>0.32</v>
      </c>
      <c r="AI25">
        <v>1.0900000000000001</v>
      </c>
      <c r="AJ25">
        <v>0.27</v>
      </c>
      <c r="AK25">
        <v>0.2</v>
      </c>
      <c r="AL25">
        <v>0.43</v>
      </c>
      <c r="AM25">
        <v>0.31</v>
      </c>
      <c r="AN25">
        <v>7.0000000000000007E-2</v>
      </c>
      <c r="AO25">
        <v>0.44</v>
      </c>
      <c r="AP25">
        <v>0.22</v>
      </c>
      <c r="AQ25">
        <v>0.28000000000000003</v>
      </c>
      <c r="AS25">
        <v>83</v>
      </c>
      <c r="AT25">
        <v>83</v>
      </c>
      <c r="AU25">
        <v>82</v>
      </c>
      <c r="AV25">
        <v>85</v>
      </c>
      <c r="AW25">
        <v>87</v>
      </c>
      <c r="AX25">
        <v>79</v>
      </c>
      <c r="AY25">
        <v>83</v>
      </c>
      <c r="AZ25">
        <v>86</v>
      </c>
      <c r="BA25">
        <v>78</v>
      </c>
      <c r="BB25">
        <v>76</v>
      </c>
      <c r="BC25">
        <v>81</v>
      </c>
      <c r="BD25">
        <v>82</v>
      </c>
      <c r="BE25">
        <v>80</v>
      </c>
      <c r="BG25">
        <v>0.04</v>
      </c>
      <c r="BI25">
        <v>0.3</v>
      </c>
      <c r="BJ25">
        <v>0.11</v>
      </c>
      <c r="BL25">
        <v>0.27</v>
      </c>
      <c r="BO25">
        <v>0.16</v>
      </c>
      <c r="BP25">
        <v>26</v>
      </c>
      <c r="BQ25">
        <v>34</v>
      </c>
      <c r="BT25" s="4">
        <v>2.8490000000000117</v>
      </c>
      <c r="BV25" s="180">
        <v>6.6748000000000003</v>
      </c>
      <c r="BW25" s="180">
        <v>0.33</v>
      </c>
      <c r="BX25" s="180">
        <v>0.20019999999999999</v>
      </c>
      <c r="BY25" s="180">
        <v>0.2432</v>
      </c>
      <c r="BZ25" s="180">
        <v>0.90470000000000017</v>
      </c>
      <c r="CA25" s="180">
        <v>0.17550000000000002</v>
      </c>
      <c r="CB25" s="180">
        <v>0.158</v>
      </c>
      <c r="CC25" s="180">
        <v>0.3296</v>
      </c>
      <c r="CD25" s="180">
        <v>0.34399999999999997</v>
      </c>
      <c r="CE25" s="180">
        <v>0.54</v>
      </c>
      <c r="CF25" s="180">
        <v>0.19219999999999998</v>
      </c>
      <c r="CG25" s="180">
        <v>4.5500000000000006E-2</v>
      </c>
      <c r="CH25" s="180">
        <v>0.31679999999999997</v>
      </c>
      <c r="CI25" s="180"/>
      <c r="CJ25" s="180">
        <v>7.4865999999999993</v>
      </c>
      <c r="CK25" s="180">
        <f t="shared" si="23"/>
        <v>0.36520000000000002</v>
      </c>
      <c r="CL25" s="180">
        <f t="shared" si="24"/>
        <v>0.2132</v>
      </c>
      <c r="CM25" s="180">
        <f t="shared" si="25"/>
        <v>0.27200000000000002</v>
      </c>
      <c r="CN25" s="180">
        <f t="shared" si="26"/>
        <v>0.94830000000000014</v>
      </c>
      <c r="CO25" s="180">
        <f t="shared" si="27"/>
        <v>0.21330000000000002</v>
      </c>
      <c r="CP25" s="180">
        <f t="shared" si="28"/>
        <v>0.16600000000000001</v>
      </c>
      <c r="CQ25" s="180">
        <f t="shared" si="29"/>
        <v>0.34639999999999999</v>
      </c>
      <c r="CR25" s="180">
        <f t="shared" si="14"/>
        <v>0.36979999999999996</v>
      </c>
      <c r="CS25" s="180">
        <f t="shared" si="9"/>
        <v>0.59379999999999999</v>
      </c>
      <c r="CT25" s="180">
        <f t="shared" si="15"/>
        <v>0.24179999999999999</v>
      </c>
      <c r="CU25" s="180">
        <f t="shared" si="16"/>
        <v>5.3200000000000004E-2</v>
      </c>
      <c r="CV25" s="180">
        <f t="shared" si="17"/>
        <v>0.35639999999999999</v>
      </c>
      <c r="CW25" s="180"/>
      <c r="CX25">
        <f t="shared" si="20"/>
        <v>7.0199999999999999E-2</v>
      </c>
      <c r="CY25">
        <f t="shared" si="21"/>
        <v>9.1799999999999993E-2</v>
      </c>
      <c r="DA25" s="34"/>
      <c r="DB25" s="63">
        <f t="shared" ref="DB25" si="35">DC25*2000</f>
        <v>96</v>
      </c>
      <c r="DC25" s="35">
        <v>4.8000000000000001E-2</v>
      </c>
      <c r="DD25" s="37"/>
      <c r="DE25" s="37"/>
      <c r="DF25" s="117">
        <v>0.14000000000000001</v>
      </c>
      <c r="DG25" s="39">
        <f>BL25*DF25</f>
        <v>3.7800000000000007E-2</v>
      </c>
      <c r="DH25" s="203">
        <f>0.59*K25</f>
        <v>2.8614999999999995</v>
      </c>
      <c r="DI25" s="92">
        <v>0</v>
      </c>
      <c r="DJ25" s="93">
        <v>0</v>
      </c>
      <c r="DK25" s="97"/>
      <c r="DL25" s="97"/>
      <c r="DM25" s="204">
        <f>125*K25/10</f>
        <v>60.625</v>
      </c>
      <c r="DN25" s="40"/>
      <c r="DO25" s="45"/>
      <c r="DP25" s="41">
        <f>IF(AP25="","",AP25*BD25)</f>
        <v>18.04</v>
      </c>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row>
    <row r="26" spans="1:151" x14ac:dyDescent="0.2">
      <c r="A26" s="215">
        <v>17</v>
      </c>
      <c r="B26" t="s">
        <v>314</v>
      </c>
      <c r="C26">
        <v>4652</v>
      </c>
      <c r="D26">
        <v>2649</v>
      </c>
      <c r="E26">
        <v>2584</v>
      </c>
      <c r="F26">
        <v>1977</v>
      </c>
      <c r="H26">
        <v>88.5</v>
      </c>
      <c r="I26">
        <v>9.5299999999999994</v>
      </c>
      <c r="J26">
        <v>6.61</v>
      </c>
      <c r="K26">
        <v>8.52</v>
      </c>
      <c r="M26">
        <v>2.5299999999999998</v>
      </c>
      <c r="N26">
        <v>0</v>
      </c>
      <c r="O26">
        <v>0</v>
      </c>
      <c r="P26">
        <v>0</v>
      </c>
      <c r="Q26">
        <v>0</v>
      </c>
      <c r="R26">
        <v>0</v>
      </c>
      <c r="T26">
        <v>31.73</v>
      </c>
      <c r="U26">
        <v>32.96</v>
      </c>
      <c r="V26">
        <v>9.23</v>
      </c>
      <c r="AB26">
        <v>36.19</v>
      </c>
      <c r="AC26">
        <v>43</v>
      </c>
      <c r="AD26" s="217">
        <v>41.772799999999997</v>
      </c>
      <c r="AF26">
        <v>0.56000000000000005</v>
      </c>
      <c r="AG26">
        <v>0.28999999999999998</v>
      </c>
      <c r="AH26">
        <v>0.3</v>
      </c>
      <c r="AI26">
        <v>0.97</v>
      </c>
      <c r="AJ26">
        <v>0.35</v>
      </c>
      <c r="AK26">
        <v>0.19</v>
      </c>
      <c r="AL26">
        <v>0.37</v>
      </c>
      <c r="AM26">
        <v>0.35</v>
      </c>
      <c r="AN26">
        <v>0.08</v>
      </c>
      <c r="AO26">
        <v>0.46</v>
      </c>
      <c r="AP26">
        <v>0.2</v>
      </c>
      <c r="AQ26">
        <v>0.3</v>
      </c>
      <c r="AS26" s="25">
        <v>80.5</v>
      </c>
      <c r="AT26">
        <v>89</v>
      </c>
      <c r="AU26">
        <v>83</v>
      </c>
      <c r="AV26">
        <v>81</v>
      </c>
      <c r="AW26">
        <v>84</v>
      </c>
      <c r="AX26">
        <v>74</v>
      </c>
      <c r="AY26">
        <v>86</v>
      </c>
      <c r="AZ26">
        <v>83</v>
      </c>
      <c r="BA26">
        <v>74</v>
      </c>
      <c r="BB26">
        <v>75</v>
      </c>
      <c r="BC26">
        <v>79</v>
      </c>
      <c r="BD26">
        <v>73</v>
      </c>
      <c r="BE26">
        <v>85</v>
      </c>
      <c r="BG26">
        <v>0.47</v>
      </c>
      <c r="BL26">
        <v>0.28999999999999998</v>
      </c>
      <c r="BP26">
        <v>20</v>
      </c>
      <c r="BQ26">
        <v>27</v>
      </c>
      <c r="BT26" s="4">
        <v>15.561699999999998</v>
      </c>
      <c r="BV26" s="180">
        <v>6.0038999999999998</v>
      </c>
      <c r="BW26" s="180">
        <v>0</v>
      </c>
      <c r="BX26" s="180">
        <v>0</v>
      </c>
      <c r="BY26" s="180">
        <v>0.21</v>
      </c>
      <c r="BZ26" s="180">
        <v>0.77599999999999991</v>
      </c>
      <c r="CA26" s="180">
        <v>0.20649999999999999</v>
      </c>
      <c r="CB26" s="180">
        <v>0.15579999999999999</v>
      </c>
      <c r="CC26" s="180">
        <v>0.2838</v>
      </c>
      <c r="CD26" s="180">
        <v>0.27379999999999999</v>
      </c>
      <c r="CE26" s="180">
        <v>0.50180000000000002</v>
      </c>
      <c r="CF26" s="180">
        <v>0.1925</v>
      </c>
      <c r="CG26" s="180">
        <v>4.3200000000000002E-2</v>
      </c>
      <c r="CH26" s="180">
        <v>0.31740000000000002</v>
      </c>
      <c r="CI26" s="180"/>
      <c r="CJ26" s="180">
        <v>7.6716499999999996</v>
      </c>
      <c r="CK26" s="180">
        <f t="shared" si="23"/>
        <v>0.49840000000000001</v>
      </c>
      <c r="CL26" s="180">
        <f t="shared" si="24"/>
        <v>0.24069999999999997</v>
      </c>
      <c r="CM26" s="180">
        <f t="shared" si="25"/>
        <v>0.24299999999999999</v>
      </c>
      <c r="CN26" s="180">
        <f t="shared" si="26"/>
        <v>0.81480000000000008</v>
      </c>
      <c r="CO26" s="180">
        <f t="shared" si="27"/>
        <v>0.25900000000000001</v>
      </c>
      <c r="CP26" s="180">
        <f t="shared" si="28"/>
        <v>0.16339999999999999</v>
      </c>
      <c r="CQ26" s="180">
        <f t="shared" si="29"/>
        <v>0.30940000000000001</v>
      </c>
      <c r="CR26" s="180">
        <f t="shared" si="14"/>
        <v>0.30709999999999998</v>
      </c>
      <c r="CS26" s="180">
        <f t="shared" si="9"/>
        <v>0.56210000000000004</v>
      </c>
      <c r="CT26" s="180">
        <f t="shared" si="15"/>
        <v>0.25900000000000001</v>
      </c>
      <c r="CU26" s="180">
        <f t="shared" si="16"/>
        <v>0.06</v>
      </c>
      <c r="CV26" s="180">
        <f t="shared" si="17"/>
        <v>0.36340000000000006</v>
      </c>
      <c r="CW26" s="180"/>
      <c r="CX26">
        <f t="shared" si="20"/>
        <v>5.7999999999999996E-2</v>
      </c>
      <c r="CY26">
        <f t="shared" si="21"/>
        <v>7.8299999999999995E-2</v>
      </c>
      <c r="DA26" s="53"/>
      <c r="DB26" s="63"/>
      <c r="DC26" s="35"/>
      <c r="DD26" s="43"/>
      <c r="DE26" s="43"/>
      <c r="DF26" s="117"/>
      <c r="DG26" s="39"/>
      <c r="DH26" s="77"/>
      <c r="DI26" s="92"/>
      <c r="DJ26" s="93"/>
      <c r="DK26" s="97"/>
      <c r="DL26" s="97"/>
      <c r="DM26" s="79"/>
      <c r="DN26" s="40"/>
      <c r="DO26" s="40"/>
      <c r="DP26" s="41"/>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row>
    <row r="27" spans="1:151" x14ac:dyDescent="0.2">
      <c r="A27" s="215">
        <v>18</v>
      </c>
      <c r="B27" t="s">
        <v>315</v>
      </c>
      <c r="C27">
        <v>4919</v>
      </c>
      <c r="D27">
        <v>3355</v>
      </c>
      <c r="E27">
        <v>3158</v>
      </c>
      <c r="F27">
        <v>2109</v>
      </c>
      <c r="H27">
        <v>90.82</v>
      </c>
      <c r="I27">
        <v>28.89</v>
      </c>
      <c r="J27">
        <v>9.48</v>
      </c>
      <c r="K27">
        <v>8.69</v>
      </c>
      <c r="M27">
        <v>3.04</v>
      </c>
      <c r="T27">
        <v>3.83</v>
      </c>
      <c r="U27">
        <v>41.86</v>
      </c>
      <c r="V27">
        <v>15.55</v>
      </c>
      <c r="X27">
        <v>43.9</v>
      </c>
      <c r="AB27">
        <v>46.37</v>
      </c>
      <c r="AC27">
        <v>43</v>
      </c>
      <c r="AD27" s="217">
        <v>44.467799999999997</v>
      </c>
      <c r="AF27">
        <v>1.22</v>
      </c>
      <c r="AG27">
        <v>0.78</v>
      </c>
      <c r="AH27">
        <v>1.19</v>
      </c>
      <c r="AI27">
        <v>4.03</v>
      </c>
      <c r="AJ27">
        <v>0.87</v>
      </c>
      <c r="AK27">
        <v>0.62</v>
      </c>
      <c r="AL27">
        <v>1.62</v>
      </c>
      <c r="AM27">
        <v>1.1299999999999999</v>
      </c>
      <c r="AN27">
        <v>0.21</v>
      </c>
      <c r="AO27">
        <v>1.56</v>
      </c>
      <c r="AP27">
        <v>0.56999999999999995</v>
      </c>
      <c r="AQ27">
        <v>1.31</v>
      </c>
      <c r="AS27">
        <v>76</v>
      </c>
      <c r="AT27">
        <v>83</v>
      </c>
      <c r="AU27">
        <v>84</v>
      </c>
      <c r="AV27">
        <v>83</v>
      </c>
      <c r="AW27">
        <v>86</v>
      </c>
      <c r="AX27">
        <v>78</v>
      </c>
      <c r="AY27">
        <v>89</v>
      </c>
      <c r="AZ27">
        <v>87</v>
      </c>
      <c r="BA27">
        <v>78</v>
      </c>
      <c r="BB27">
        <v>71</v>
      </c>
      <c r="BC27">
        <v>81</v>
      </c>
      <c r="BD27">
        <v>81</v>
      </c>
      <c r="BE27">
        <v>80</v>
      </c>
      <c r="BG27">
        <v>0.08</v>
      </c>
      <c r="BH27">
        <v>0.08</v>
      </c>
      <c r="BI27">
        <v>0.17</v>
      </c>
      <c r="BJ27">
        <v>0.25</v>
      </c>
      <c r="BK27">
        <v>0.09</v>
      </c>
      <c r="BL27">
        <v>0.56000000000000005</v>
      </c>
      <c r="BP27">
        <v>60</v>
      </c>
      <c r="BQ27">
        <v>65</v>
      </c>
      <c r="BT27" s="4">
        <v>19.9391</v>
      </c>
      <c r="BV27" s="180">
        <v>19.356300000000001</v>
      </c>
      <c r="BW27" s="180">
        <v>0.91500000000000004</v>
      </c>
      <c r="BX27" s="180">
        <v>0.63180000000000003</v>
      </c>
      <c r="BY27" s="180">
        <v>0.95199999999999985</v>
      </c>
      <c r="BZ27" s="180">
        <v>3.3852000000000002</v>
      </c>
      <c r="CA27" s="180">
        <v>0.6351</v>
      </c>
      <c r="CB27" s="180">
        <v>0.54559999999999997</v>
      </c>
      <c r="CC27" s="180">
        <v>0.98449999999999993</v>
      </c>
      <c r="CD27" s="180">
        <v>1.3446</v>
      </c>
      <c r="CE27" s="180">
        <v>1.3446</v>
      </c>
      <c r="CF27" s="180">
        <v>0.8022999999999999</v>
      </c>
      <c r="CG27" s="180">
        <v>0.13229999999999997</v>
      </c>
      <c r="CH27" s="180">
        <v>1.2168000000000001</v>
      </c>
      <c r="CI27" s="180"/>
      <c r="CJ27" s="180">
        <v>21.956399999999999</v>
      </c>
      <c r="CK27" s="180">
        <f t="shared" si="23"/>
        <v>1.0125999999999999</v>
      </c>
      <c r="CL27" s="180">
        <f t="shared" si="24"/>
        <v>0.6552</v>
      </c>
      <c r="CM27" s="180">
        <f t="shared" si="25"/>
        <v>0.98769999999999991</v>
      </c>
      <c r="CN27" s="180">
        <f t="shared" si="26"/>
        <v>3.4658000000000002</v>
      </c>
      <c r="CO27" s="180">
        <f t="shared" si="27"/>
        <v>0.67859999999999998</v>
      </c>
      <c r="CP27" s="180">
        <f t="shared" si="28"/>
        <v>0.55179999999999996</v>
      </c>
      <c r="CQ27" s="180">
        <f t="shared" si="29"/>
        <v>1.0134999999999998</v>
      </c>
      <c r="CR27" s="180">
        <f t="shared" si="14"/>
        <v>1.4094</v>
      </c>
      <c r="CS27" s="180">
        <f t="shared" si="9"/>
        <v>2.4573999999999998</v>
      </c>
      <c r="CT27" s="180">
        <f t="shared" si="15"/>
        <v>0.88139999999999985</v>
      </c>
      <c r="CU27" s="180">
        <f t="shared" si="16"/>
        <v>0.14910000000000001</v>
      </c>
      <c r="CV27" s="180">
        <f t="shared" si="17"/>
        <v>1.2636000000000001</v>
      </c>
      <c r="CW27" s="180"/>
      <c r="CX27">
        <f t="shared" si="20"/>
        <v>0.33600000000000002</v>
      </c>
      <c r="CY27">
        <f t="shared" si="21"/>
        <v>0.36400000000000005</v>
      </c>
      <c r="DA27" s="53"/>
      <c r="DB27" s="63"/>
      <c r="DC27" s="35"/>
      <c r="DD27" s="43"/>
      <c r="DE27" s="43"/>
      <c r="DF27" s="117"/>
      <c r="DG27" s="39"/>
      <c r="DH27" s="77"/>
      <c r="DI27" s="92"/>
      <c r="DJ27" s="93"/>
      <c r="DK27" s="97"/>
      <c r="DL27" s="97"/>
      <c r="DM27" s="79"/>
      <c r="DN27" s="40"/>
      <c r="DO27" s="40"/>
      <c r="DP27" s="41"/>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row>
    <row r="28" spans="1:151" x14ac:dyDescent="0.2">
      <c r="A28" s="215">
        <v>19</v>
      </c>
      <c r="B28" t="s">
        <v>316</v>
      </c>
      <c r="C28">
        <v>4849</v>
      </c>
      <c r="D28">
        <v>3620</v>
      </c>
      <c r="E28">
        <v>3434</v>
      </c>
      <c r="F28">
        <v>2384</v>
      </c>
      <c r="H28">
        <v>89.31</v>
      </c>
      <c r="I28">
        <v>27.33</v>
      </c>
      <c r="J28">
        <v>7.06</v>
      </c>
      <c r="K28">
        <v>10.43</v>
      </c>
      <c r="L28">
        <v>11.27</v>
      </c>
      <c r="M28">
        <v>4.1100000000000003</v>
      </c>
      <c r="T28">
        <v>6.73</v>
      </c>
      <c r="U28">
        <v>32.5</v>
      </c>
      <c r="V28">
        <v>11.75</v>
      </c>
      <c r="W28">
        <v>2.61</v>
      </c>
      <c r="X28">
        <v>31.35</v>
      </c>
      <c r="AB28">
        <v>40.710000000000008</v>
      </c>
      <c r="AC28">
        <v>70</v>
      </c>
      <c r="AD28" s="217">
        <v>43.692400000000006</v>
      </c>
      <c r="AF28">
        <v>1.1599999999999999</v>
      </c>
      <c r="AG28">
        <v>0.71</v>
      </c>
      <c r="AH28">
        <v>1.02</v>
      </c>
      <c r="AI28">
        <v>3.13</v>
      </c>
      <c r="AJ28">
        <v>0.77</v>
      </c>
      <c r="AK28">
        <v>0.55000000000000004</v>
      </c>
      <c r="AL28">
        <v>1.34</v>
      </c>
      <c r="AM28">
        <v>0.99</v>
      </c>
      <c r="AN28">
        <v>0.21</v>
      </c>
      <c r="AO28">
        <v>1.35</v>
      </c>
      <c r="AP28">
        <v>0.51</v>
      </c>
      <c r="AQ28">
        <v>1.04</v>
      </c>
      <c r="AS28">
        <v>74</v>
      </c>
      <c r="AT28">
        <v>81</v>
      </c>
      <c r="AU28">
        <v>78</v>
      </c>
      <c r="AV28">
        <v>76</v>
      </c>
      <c r="AW28">
        <v>84</v>
      </c>
      <c r="AX28">
        <v>61</v>
      </c>
      <c r="AY28">
        <v>82</v>
      </c>
      <c r="AZ28">
        <v>81</v>
      </c>
      <c r="BA28">
        <v>71</v>
      </c>
      <c r="BB28">
        <v>71</v>
      </c>
      <c r="BC28">
        <v>75</v>
      </c>
      <c r="BD28">
        <v>73</v>
      </c>
      <c r="BE28">
        <v>81</v>
      </c>
      <c r="BG28">
        <v>0.12</v>
      </c>
      <c r="BI28">
        <v>0.9</v>
      </c>
      <c r="BJ28">
        <v>0.28999999999999998</v>
      </c>
      <c r="BK28">
        <v>0.22</v>
      </c>
      <c r="BL28">
        <v>0.73</v>
      </c>
      <c r="BM28">
        <v>0.66</v>
      </c>
      <c r="BO28">
        <v>0.26</v>
      </c>
      <c r="BP28">
        <v>60</v>
      </c>
      <c r="BQ28">
        <v>65</v>
      </c>
      <c r="BT28" s="4">
        <v>28.497000000000007</v>
      </c>
      <c r="BV28" s="180">
        <v>17.491199999999999</v>
      </c>
      <c r="BW28" s="180">
        <v>0.85839999999999994</v>
      </c>
      <c r="BX28" s="180">
        <v>0.52539999999999998</v>
      </c>
      <c r="BY28" s="180">
        <v>0.73439999999999994</v>
      </c>
      <c r="BZ28" s="180">
        <v>2.5665999999999998</v>
      </c>
      <c r="CA28" s="180">
        <v>0.42349999999999999</v>
      </c>
      <c r="CB28" s="180">
        <v>0.44</v>
      </c>
      <c r="CC28" s="180">
        <v>0.79190000000000005</v>
      </c>
      <c r="CD28" s="180">
        <v>1.0452000000000001</v>
      </c>
      <c r="CE28" s="180">
        <v>1.8564000000000003</v>
      </c>
      <c r="CF28" s="180">
        <v>0.63359999999999994</v>
      </c>
      <c r="CG28" s="180">
        <v>0.13229999999999997</v>
      </c>
      <c r="CH28" s="180">
        <v>0.95850000000000013</v>
      </c>
      <c r="CI28" s="180"/>
      <c r="CJ28" s="180">
        <v>20.2242</v>
      </c>
      <c r="CK28" s="180">
        <f t="shared" si="23"/>
        <v>0.93959999999999999</v>
      </c>
      <c r="CL28" s="180">
        <f t="shared" si="24"/>
        <v>0.55379999999999996</v>
      </c>
      <c r="CM28" s="180">
        <f t="shared" si="25"/>
        <v>0.7752</v>
      </c>
      <c r="CN28" s="180">
        <f t="shared" si="26"/>
        <v>2.6292</v>
      </c>
      <c r="CO28" s="180">
        <f t="shared" si="27"/>
        <v>0.46970000000000001</v>
      </c>
      <c r="CP28" s="180">
        <f t="shared" si="28"/>
        <v>0.45100000000000001</v>
      </c>
      <c r="CQ28" s="180">
        <f t="shared" si="29"/>
        <v>0.82330000000000014</v>
      </c>
      <c r="CR28" s="180">
        <f t="shared" si="14"/>
        <v>1.0854000000000001</v>
      </c>
      <c r="CS28" s="180">
        <f t="shared" si="9"/>
        <v>1.9278000000000002</v>
      </c>
      <c r="CT28" s="180">
        <f t="shared" si="15"/>
        <v>0.70290000000000008</v>
      </c>
      <c r="CU28" s="180">
        <f t="shared" si="16"/>
        <v>0.14910000000000001</v>
      </c>
      <c r="CV28" s="180">
        <f t="shared" si="17"/>
        <v>1.0125</v>
      </c>
      <c r="CW28" s="180"/>
      <c r="CX28">
        <f t="shared" si="20"/>
        <v>0.43799999999999994</v>
      </c>
      <c r="CY28">
        <f t="shared" si="21"/>
        <v>0.47449999999999998</v>
      </c>
      <c r="DA28" s="33"/>
      <c r="DB28" s="63">
        <f t="shared" ref="DB28:DB29" si="36">DC28*2000</f>
        <v>250</v>
      </c>
      <c r="DC28" s="35">
        <v>0.125</v>
      </c>
      <c r="DD28" s="200">
        <f>DD20</f>
        <v>0</v>
      </c>
      <c r="DE28" s="200">
        <f>DE20</f>
        <v>0</v>
      </c>
      <c r="DF28" s="202">
        <v>0.77</v>
      </c>
      <c r="DG28" s="39">
        <f>BL28*DF28</f>
        <v>0.56210000000000004</v>
      </c>
      <c r="DH28" s="203">
        <f>0.59*K28</f>
        <v>6.1536999999999997</v>
      </c>
      <c r="DI28" s="40"/>
      <c r="DJ28" s="93">
        <v>0</v>
      </c>
      <c r="DK28" s="97">
        <v>0.25</v>
      </c>
      <c r="DL28" s="97">
        <f>DK28*BL28</f>
        <v>0.1825</v>
      </c>
      <c r="DM28" s="204">
        <f>125*K28/10</f>
        <v>130.375</v>
      </c>
      <c r="DN28" s="40"/>
      <c r="DO28" s="40"/>
      <c r="DP28" s="41">
        <f>IF(AP28="","",AP28*BD28)</f>
        <v>37.230000000000004</v>
      </c>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96">
        <v>4.1500000000000002E-2</v>
      </c>
      <c r="EO28" s="96">
        <v>0.88500000000000001</v>
      </c>
      <c r="EP28" s="40"/>
      <c r="EQ28" s="40"/>
      <c r="ER28" s="40"/>
      <c r="ES28" s="40"/>
      <c r="ET28" s="40"/>
      <c r="EU28" s="40"/>
    </row>
    <row r="29" spans="1:151" x14ac:dyDescent="0.2">
      <c r="A29" s="215">
        <v>20</v>
      </c>
      <c r="B29" t="s">
        <v>317</v>
      </c>
      <c r="C29">
        <v>4710</v>
      </c>
      <c r="D29">
        <v>3582</v>
      </c>
      <c r="E29">
        <v>3396</v>
      </c>
      <c r="F29">
        <v>2343</v>
      </c>
      <c r="H29">
        <v>89.35</v>
      </c>
      <c r="I29">
        <v>27.36</v>
      </c>
      <c r="J29">
        <v>8.92</v>
      </c>
      <c r="K29">
        <v>8.9</v>
      </c>
      <c r="L29">
        <v>8.7100000000000009</v>
      </c>
      <c r="M29">
        <v>4.04</v>
      </c>
      <c r="T29">
        <v>9.6300000000000008</v>
      </c>
      <c r="U29">
        <v>30.46</v>
      </c>
      <c r="V29">
        <v>12.02</v>
      </c>
      <c r="AB29">
        <v>39.419999999999995</v>
      </c>
      <c r="AC29">
        <v>70</v>
      </c>
      <c r="AD29" s="217">
        <v>43.241</v>
      </c>
      <c r="AF29">
        <v>1.23</v>
      </c>
      <c r="AG29">
        <v>0.74</v>
      </c>
      <c r="AH29">
        <v>1.06</v>
      </c>
      <c r="AI29">
        <v>3.25</v>
      </c>
      <c r="AJ29">
        <v>0.9</v>
      </c>
      <c r="AK29">
        <v>0.56999999999999995</v>
      </c>
      <c r="AL29">
        <v>1.37</v>
      </c>
      <c r="AM29">
        <v>0.99</v>
      </c>
      <c r="AN29">
        <v>0.2</v>
      </c>
      <c r="AO29">
        <v>1.39</v>
      </c>
      <c r="AP29">
        <v>0.44</v>
      </c>
      <c r="AQ29">
        <v>1.22</v>
      </c>
      <c r="AS29">
        <v>74</v>
      </c>
      <c r="AT29">
        <v>81</v>
      </c>
      <c r="AU29">
        <v>78</v>
      </c>
      <c r="AV29">
        <v>76</v>
      </c>
      <c r="AW29">
        <v>84</v>
      </c>
      <c r="AX29">
        <v>61</v>
      </c>
      <c r="AY29">
        <v>82</v>
      </c>
      <c r="AZ29">
        <v>81</v>
      </c>
      <c r="BA29">
        <v>71</v>
      </c>
      <c r="BB29">
        <v>71</v>
      </c>
      <c r="BC29">
        <v>75</v>
      </c>
      <c r="BD29">
        <v>73</v>
      </c>
      <c r="BE29">
        <v>81</v>
      </c>
      <c r="BG29">
        <v>0.08</v>
      </c>
      <c r="BH29">
        <v>0.2</v>
      </c>
      <c r="BI29">
        <v>0.88</v>
      </c>
      <c r="BJ29">
        <v>0.49</v>
      </c>
      <c r="BK29">
        <v>0.3</v>
      </c>
      <c r="BL29">
        <v>0.6</v>
      </c>
      <c r="BM29">
        <v>0.48</v>
      </c>
      <c r="BP29">
        <v>60</v>
      </c>
      <c r="BQ29">
        <v>65</v>
      </c>
      <c r="BT29" s="4">
        <v>27.593999999999998</v>
      </c>
      <c r="BV29" s="180">
        <v>17.510400000000001</v>
      </c>
      <c r="BW29" s="180">
        <v>0.91020000000000001</v>
      </c>
      <c r="BX29" s="180">
        <v>0.54759999999999998</v>
      </c>
      <c r="BY29" s="180">
        <v>0.7632000000000001</v>
      </c>
      <c r="BZ29" s="180">
        <v>2.665</v>
      </c>
      <c r="CA29" s="180">
        <v>0.495</v>
      </c>
      <c r="CB29" s="180">
        <v>0.45599999999999996</v>
      </c>
      <c r="CC29" s="180">
        <v>0.75959999999999994</v>
      </c>
      <c r="CD29" s="180">
        <v>1.0686000000000002</v>
      </c>
      <c r="CE29" s="180">
        <v>2.0202</v>
      </c>
      <c r="CF29" s="180">
        <v>0.63359999999999994</v>
      </c>
      <c r="CG29" s="180">
        <v>0.126</v>
      </c>
      <c r="CH29" s="180">
        <v>0.9869</v>
      </c>
      <c r="CI29" s="180"/>
      <c r="CJ29" s="180">
        <v>20.246399999999998</v>
      </c>
      <c r="CK29" s="180">
        <f t="shared" si="23"/>
        <v>0.99629999999999996</v>
      </c>
      <c r="CL29" s="180">
        <f t="shared" si="24"/>
        <v>0.57719999999999994</v>
      </c>
      <c r="CM29" s="180">
        <f t="shared" si="25"/>
        <v>0.80559999999999998</v>
      </c>
      <c r="CN29" s="180">
        <f t="shared" si="26"/>
        <v>2.73</v>
      </c>
      <c r="CO29" s="180">
        <f t="shared" si="27"/>
        <v>0.54899999999999993</v>
      </c>
      <c r="CP29" s="180">
        <f t="shared" si="28"/>
        <v>0.46739999999999993</v>
      </c>
      <c r="CQ29" s="180">
        <f t="shared" si="29"/>
        <v>0.78859999999999986</v>
      </c>
      <c r="CR29" s="180">
        <f t="shared" si="14"/>
        <v>1.1097000000000001</v>
      </c>
      <c r="CS29" s="180">
        <f t="shared" si="9"/>
        <v>2.0979000000000001</v>
      </c>
      <c r="CT29" s="180">
        <f t="shared" si="15"/>
        <v>0.70290000000000008</v>
      </c>
      <c r="CU29" s="180">
        <f t="shared" si="16"/>
        <v>0.14200000000000002</v>
      </c>
      <c r="CV29" s="180">
        <f t="shared" si="17"/>
        <v>1.0424999999999998</v>
      </c>
      <c r="CW29" s="180"/>
      <c r="CX29">
        <f t="shared" si="20"/>
        <v>0.36</v>
      </c>
      <c r="CY29">
        <f t="shared" si="21"/>
        <v>0.39</v>
      </c>
      <c r="DA29" s="53"/>
      <c r="DB29" s="63">
        <f t="shared" si="36"/>
        <v>250</v>
      </c>
      <c r="DC29" s="35">
        <v>0.125</v>
      </c>
      <c r="DD29" s="43"/>
      <c r="DE29" s="43"/>
      <c r="DF29" s="202">
        <v>0.77</v>
      </c>
      <c r="DG29" s="39">
        <f>BL29*DF29</f>
        <v>0.46199999999999997</v>
      </c>
      <c r="DH29" s="203">
        <f>0.59*K29</f>
        <v>5.2510000000000003</v>
      </c>
      <c r="DI29" s="92"/>
      <c r="DJ29" s="93"/>
      <c r="DK29" s="97">
        <v>0.25</v>
      </c>
      <c r="DL29" s="97">
        <v>0.18</v>
      </c>
      <c r="DM29" s="204">
        <f t="shared" ref="DM29:DM30" si="37">125*K29/10</f>
        <v>111.25</v>
      </c>
      <c r="DN29" s="40"/>
      <c r="DO29" s="40"/>
      <c r="DP29" s="41"/>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row>
    <row r="30" spans="1:151" x14ac:dyDescent="0.2">
      <c r="A30" s="215">
        <v>21</v>
      </c>
      <c r="B30" t="s">
        <v>318</v>
      </c>
      <c r="C30">
        <v>5098</v>
      </c>
      <c r="D30">
        <v>3291</v>
      </c>
      <c r="E30">
        <v>3102</v>
      </c>
      <c r="F30">
        <v>2009</v>
      </c>
      <c r="H30">
        <v>89.25</v>
      </c>
      <c r="I30">
        <v>27.86</v>
      </c>
      <c r="J30">
        <v>6.19</v>
      </c>
      <c r="K30">
        <v>3.57</v>
      </c>
      <c r="M30">
        <v>4.6399999999999997</v>
      </c>
      <c r="T30">
        <v>10</v>
      </c>
      <c r="U30">
        <v>33.75</v>
      </c>
      <c r="V30">
        <v>16.91</v>
      </c>
      <c r="AB30">
        <v>43.18</v>
      </c>
      <c r="AC30">
        <v>70</v>
      </c>
      <c r="AD30" s="217">
        <v>41.31</v>
      </c>
      <c r="AF30">
        <v>1.31</v>
      </c>
      <c r="AG30">
        <v>0.82</v>
      </c>
      <c r="AH30">
        <v>1.02</v>
      </c>
      <c r="AI30">
        <v>3.64</v>
      </c>
      <c r="AJ30">
        <v>0.68</v>
      </c>
      <c r="AK30">
        <v>0.5</v>
      </c>
      <c r="AL30">
        <v>1.69</v>
      </c>
      <c r="AM30">
        <v>0.97</v>
      </c>
      <c r="AN30">
        <v>0.18</v>
      </c>
      <c r="AO30">
        <v>1.34</v>
      </c>
      <c r="AP30">
        <v>0.51</v>
      </c>
      <c r="AQ30">
        <v>1.1299999999999999</v>
      </c>
      <c r="AS30">
        <v>74</v>
      </c>
      <c r="AT30">
        <v>81</v>
      </c>
      <c r="AU30">
        <v>78</v>
      </c>
      <c r="AV30">
        <v>76</v>
      </c>
      <c r="AW30">
        <v>84</v>
      </c>
      <c r="AX30">
        <v>61</v>
      </c>
      <c r="AY30">
        <v>82</v>
      </c>
      <c r="AZ30">
        <v>81</v>
      </c>
      <c r="BA30">
        <v>71</v>
      </c>
      <c r="BB30">
        <v>71</v>
      </c>
      <c r="BC30">
        <v>75</v>
      </c>
      <c r="BD30">
        <v>73</v>
      </c>
      <c r="BE30">
        <v>81</v>
      </c>
      <c r="BG30">
        <v>0.05</v>
      </c>
      <c r="BL30">
        <v>0.76</v>
      </c>
      <c r="BP30">
        <v>60</v>
      </c>
      <c r="BQ30">
        <v>65</v>
      </c>
      <c r="BT30" s="4">
        <v>30.225999999999999</v>
      </c>
      <c r="BV30" s="180">
        <v>17.830400000000001</v>
      </c>
      <c r="BW30" s="180">
        <v>0.96939999999999993</v>
      </c>
      <c r="BX30" s="180">
        <v>0.60680000000000001</v>
      </c>
      <c r="BY30" s="180">
        <v>0.73439999999999994</v>
      </c>
      <c r="BZ30" s="180">
        <v>2.9848000000000003</v>
      </c>
      <c r="CA30" s="180">
        <v>0.37400000000000005</v>
      </c>
      <c r="CB30" s="180">
        <v>0.4</v>
      </c>
      <c r="CC30" s="180">
        <v>0.75190000000000001</v>
      </c>
      <c r="CD30" s="180">
        <v>1.3182</v>
      </c>
      <c r="CE30" s="180">
        <v>2.1995999999999998</v>
      </c>
      <c r="CF30" s="180">
        <v>0.62080000000000002</v>
      </c>
      <c r="CG30" s="180">
        <v>0.1134</v>
      </c>
      <c r="CH30" s="180">
        <v>0.95140000000000002</v>
      </c>
      <c r="CI30" s="180"/>
      <c r="CJ30" s="180">
        <v>20.616399999999999</v>
      </c>
      <c r="CK30" s="180">
        <f t="shared" si="23"/>
        <v>1.0610999999999999</v>
      </c>
      <c r="CL30" s="180">
        <f t="shared" si="24"/>
        <v>0.63959999999999995</v>
      </c>
      <c r="CM30" s="180">
        <f t="shared" si="25"/>
        <v>0.7752</v>
      </c>
      <c r="CN30" s="180">
        <f t="shared" si="26"/>
        <v>3.0575999999999999</v>
      </c>
      <c r="CO30" s="180">
        <f t="shared" si="27"/>
        <v>0.41480000000000006</v>
      </c>
      <c r="CP30" s="180">
        <f t="shared" si="28"/>
        <v>0.41</v>
      </c>
      <c r="CQ30" s="180">
        <f t="shared" si="29"/>
        <v>0.7823</v>
      </c>
      <c r="CR30" s="180">
        <f t="shared" si="14"/>
        <v>1.3688999999999998</v>
      </c>
      <c r="CS30" s="180">
        <f t="shared" si="9"/>
        <v>2.2841999999999998</v>
      </c>
      <c r="CT30" s="180">
        <f t="shared" si="15"/>
        <v>0.68870000000000009</v>
      </c>
      <c r="CU30" s="180">
        <f t="shared" si="16"/>
        <v>0.1278</v>
      </c>
      <c r="CV30" s="180">
        <f t="shared" si="17"/>
        <v>1.0049999999999999</v>
      </c>
      <c r="CW30" s="180"/>
      <c r="CX30">
        <f t="shared" si="20"/>
        <v>0.45600000000000002</v>
      </c>
      <c r="CY30">
        <f t="shared" si="21"/>
        <v>0.49399999999999999</v>
      </c>
      <c r="DA30" s="53"/>
      <c r="DB30" s="63"/>
      <c r="DC30" s="35"/>
      <c r="DD30" s="43"/>
      <c r="DE30" s="43"/>
      <c r="DF30" s="117"/>
      <c r="DG30" s="39"/>
      <c r="DH30" s="77"/>
      <c r="DI30" s="92"/>
      <c r="DJ30" s="93"/>
      <c r="DK30" s="97"/>
      <c r="DL30" s="97"/>
      <c r="DM30" s="204">
        <f t="shared" si="37"/>
        <v>44.625</v>
      </c>
      <c r="DN30" s="40"/>
      <c r="DO30" s="40"/>
      <c r="DP30" s="41"/>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row>
    <row r="31" spans="1:151" x14ac:dyDescent="0.2">
      <c r="A31" s="215">
        <v>22</v>
      </c>
      <c r="B31" t="s">
        <v>319</v>
      </c>
      <c r="C31">
        <v>5173</v>
      </c>
      <c r="D31">
        <v>4040</v>
      </c>
      <c r="E31">
        <v>3732</v>
      </c>
      <c r="F31">
        <v>2342</v>
      </c>
      <c r="H31">
        <v>91.2</v>
      </c>
      <c r="I31">
        <v>45.35</v>
      </c>
      <c r="J31">
        <v>7.3</v>
      </c>
      <c r="K31">
        <v>3.54</v>
      </c>
      <c r="L31">
        <v>3.7</v>
      </c>
      <c r="M31">
        <v>2.39</v>
      </c>
      <c r="T31">
        <v>10.15</v>
      </c>
      <c r="U31">
        <v>33.630000000000003</v>
      </c>
      <c r="V31">
        <v>20.63</v>
      </c>
      <c r="W31">
        <v>3.77</v>
      </c>
      <c r="AB31">
        <v>29.770000000000003</v>
      </c>
      <c r="AC31">
        <v>43</v>
      </c>
      <c r="AD31" s="217">
        <v>44.588400000000007</v>
      </c>
      <c r="AF31">
        <v>1.62</v>
      </c>
      <c r="AG31">
        <v>1.07</v>
      </c>
      <c r="AH31">
        <v>1.83</v>
      </c>
      <c r="AI31">
        <v>6.18</v>
      </c>
      <c r="AJ31">
        <v>1.22</v>
      </c>
      <c r="AK31">
        <v>0.93</v>
      </c>
      <c r="AL31">
        <v>2.42</v>
      </c>
      <c r="AM31">
        <v>1.59</v>
      </c>
      <c r="AN31">
        <v>0.24</v>
      </c>
      <c r="AO31">
        <v>2.12</v>
      </c>
      <c r="AP31">
        <v>0.82</v>
      </c>
      <c r="AQ31">
        <v>1.92</v>
      </c>
      <c r="AS31">
        <v>76</v>
      </c>
      <c r="AT31">
        <v>85</v>
      </c>
      <c r="AU31">
        <v>79</v>
      </c>
      <c r="AV31">
        <v>80</v>
      </c>
      <c r="AW31">
        <v>86</v>
      </c>
      <c r="AX31">
        <v>69</v>
      </c>
      <c r="AY31">
        <v>86</v>
      </c>
      <c r="AZ31">
        <v>84</v>
      </c>
      <c r="BA31">
        <v>75</v>
      </c>
      <c r="BB31">
        <v>82</v>
      </c>
      <c r="BC31">
        <v>78</v>
      </c>
      <c r="BD31">
        <v>78</v>
      </c>
      <c r="BE31">
        <v>85</v>
      </c>
      <c r="BG31">
        <v>0.02</v>
      </c>
      <c r="BI31">
        <v>0.37</v>
      </c>
      <c r="BJ31">
        <v>0.09</v>
      </c>
      <c r="BK31">
        <v>0.06</v>
      </c>
      <c r="BL31">
        <v>0.36</v>
      </c>
      <c r="BM31">
        <v>0.75</v>
      </c>
      <c r="BO31">
        <v>0.11</v>
      </c>
      <c r="BP31">
        <v>64</v>
      </c>
      <c r="BQ31">
        <v>73</v>
      </c>
      <c r="BT31" s="4">
        <v>12.801100000000002</v>
      </c>
      <c r="BV31" s="180">
        <v>31.745000000000001</v>
      </c>
      <c r="BW31" s="180">
        <v>1.3122</v>
      </c>
      <c r="BX31" s="180">
        <v>0.82389999999999997</v>
      </c>
      <c r="BY31" s="180">
        <v>1.4091</v>
      </c>
      <c r="BZ31" s="180">
        <v>5.2529999999999992</v>
      </c>
      <c r="CA31" s="180">
        <v>0.79299999999999993</v>
      </c>
      <c r="CB31" s="180">
        <v>0.79049999999999998</v>
      </c>
      <c r="CC31" s="180">
        <v>1.4055</v>
      </c>
      <c r="CD31" s="180">
        <v>1.9843999999999999</v>
      </c>
      <c r="CE31" s="180">
        <v>3.5779999999999998</v>
      </c>
      <c r="CF31" s="180">
        <v>1.1130000000000002</v>
      </c>
      <c r="CG31" s="180">
        <v>0.18239999999999998</v>
      </c>
      <c r="CH31" s="180">
        <v>1.59</v>
      </c>
      <c r="CI31" s="180"/>
      <c r="CJ31" s="180">
        <v>34.466000000000001</v>
      </c>
      <c r="CK31" s="180">
        <f t="shared" si="23"/>
        <v>1.3770000000000002</v>
      </c>
      <c r="CL31" s="180">
        <f t="shared" si="24"/>
        <v>0.84530000000000005</v>
      </c>
      <c r="CM31" s="180">
        <f t="shared" si="25"/>
        <v>1.464</v>
      </c>
      <c r="CN31" s="180">
        <f t="shared" si="26"/>
        <v>5.3148</v>
      </c>
      <c r="CO31" s="180">
        <f t="shared" si="27"/>
        <v>0.84179999999999988</v>
      </c>
      <c r="CP31" s="180">
        <f t="shared" si="28"/>
        <v>0.79980000000000007</v>
      </c>
      <c r="CQ31" s="180">
        <f t="shared" si="29"/>
        <v>1.4394</v>
      </c>
      <c r="CR31" s="180">
        <f t="shared" si="14"/>
        <v>2.0327999999999999</v>
      </c>
      <c r="CS31" s="180">
        <f t="shared" si="9"/>
        <v>3.6647999999999996</v>
      </c>
      <c r="CT31" s="180">
        <f t="shared" si="15"/>
        <v>1.1924999999999999</v>
      </c>
      <c r="CU31" s="180">
        <f t="shared" si="16"/>
        <v>0.1968</v>
      </c>
      <c r="CV31" s="180">
        <f t="shared" si="17"/>
        <v>1.6536000000000002</v>
      </c>
      <c r="CW31" s="180"/>
      <c r="CX31">
        <f t="shared" si="20"/>
        <v>0.23039999999999999</v>
      </c>
      <c r="CY31">
        <f t="shared" si="21"/>
        <v>0.26279999999999998</v>
      </c>
      <c r="DA31" s="34">
        <v>36.5</v>
      </c>
      <c r="DB31" s="63">
        <f t="shared" ref="DB31" si="38">DC31*2000</f>
        <v>120</v>
      </c>
      <c r="DC31" s="35">
        <v>0.06</v>
      </c>
      <c r="DD31" s="37"/>
      <c r="DE31" s="37"/>
      <c r="DF31" s="118">
        <v>0.77</v>
      </c>
      <c r="DG31" s="39">
        <f>BL31*DF31</f>
        <v>0.2772</v>
      </c>
      <c r="DH31" s="203">
        <f>0.59*K31</f>
        <v>2.0886</v>
      </c>
      <c r="DI31" s="92"/>
      <c r="DJ31" s="93"/>
      <c r="DK31" s="97"/>
      <c r="DL31" s="97"/>
      <c r="DM31" s="204">
        <f>125*K31/10</f>
        <v>44.25</v>
      </c>
      <c r="DN31" s="40"/>
      <c r="DO31" s="40"/>
      <c r="DP31" s="41">
        <f>IF(AP31="","",AP31*BD31)</f>
        <v>63.959999999999994</v>
      </c>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55">
        <v>1.6500000000000001E-2</v>
      </c>
      <c r="EO31" s="96">
        <v>0.89539999999999997</v>
      </c>
      <c r="EP31" s="40"/>
      <c r="EQ31" s="40"/>
      <c r="ER31" s="40"/>
      <c r="ES31" s="40"/>
      <c r="ET31" s="40"/>
      <c r="EU31" s="40"/>
    </row>
    <row r="32" spans="1:151" x14ac:dyDescent="0.2">
      <c r="A32" s="215">
        <v>23</v>
      </c>
      <c r="B32" t="s">
        <v>320</v>
      </c>
      <c r="C32">
        <v>4919</v>
      </c>
      <c r="D32">
        <v>3670</v>
      </c>
      <c r="E32">
        <v>3569</v>
      </c>
      <c r="F32">
        <v>2807</v>
      </c>
      <c r="H32">
        <v>90.87</v>
      </c>
      <c r="I32">
        <v>14.79</v>
      </c>
      <c r="K32">
        <v>19.739999999999998</v>
      </c>
      <c r="L32">
        <v>17.600000000000001</v>
      </c>
      <c r="M32">
        <v>5.54</v>
      </c>
      <c r="N32">
        <v>0</v>
      </c>
      <c r="O32">
        <v>0</v>
      </c>
      <c r="P32">
        <v>0</v>
      </c>
      <c r="Q32">
        <v>0</v>
      </c>
      <c r="R32">
        <v>0</v>
      </c>
      <c r="T32">
        <v>23.51</v>
      </c>
      <c r="U32">
        <v>18.27</v>
      </c>
      <c r="V32">
        <v>6.67</v>
      </c>
      <c r="W32">
        <v>2.37</v>
      </c>
      <c r="AB32">
        <v>27.290000000000017</v>
      </c>
      <c r="AC32">
        <v>55</v>
      </c>
      <c r="AD32" s="217">
        <v>45.466000000000008</v>
      </c>
      <c r="AF32">
        <v>1.1100000000000001</v>
      </c>
      <c r="AG32">
        <v>0.42</v>
      </c>
      <c r="AH32">
        <v>0.43</v>
      </c>
      <c r="AI32">
        <v>1.05</v>
      </c>
      <c r="AJ32">
        <v>0.78</v>
      </c>
      <c r="AK32">
        <v>0.26</v>
      </c>
      <c r="AL32">
        <v>0.56999999999999995</v>
      </c>
      <c r="AM32">
        <v>0.52</v>
      </c>
      <c r="AN32">
        <v>0.1</v>
      </c>
      <c r="AO32">
        <v>0.72</v>
      </c>
      <c r="AP32">
        <v>0.32</v>
      </c>
      <c r="AQ32">
        <v>0.41</v>
      </c>
      <c r="AS32">
        <v>56</v>
      </c>
      <c r="AT32">
        <v>87</v>
      </c>
      <c r="AU32">
        <v>72</v>
      </c>
      <c r="AV32">
        <v>61</v>
      </c>
      <c r="AW32">
        <v>69</v>
      </c>
      <c r="AX32">
        <v>64</v>
      </c>
      <c r="AY32">
        <v>72</v>
      </c>
      <c r="AZ32">
        <v>66</v>
      </c>
      <c r="BA32">
        <v>57</v>
      </c>
      <c r="BB32">
        <v>63</v>
      </c>
      <c r="BC32">
        <v>67</v>
      </c>
      <c r="BD32">
        <v>66</v>
      </c>
      <c r="BE32">
        <v>61</v>
      </c>
      <c r="BG32">
        <v>0.02</v>
      </c>
      <c r="BI32">
        <v>1.53</v>
      </c>
      <c r="BJ32">
        <v>0.52</v>
      </c>
      <c r="BK32">
        <v>0.01</v>
      </c>
      <c r="BL32">
        <v>1.27</v>
      </c>
      <c r="BM32">
        <v>0.17</v>
      </c>
      <c r="BO32">
        <v>1.07</v>
      </c>
      <c r="BP32">
        <v>33</v>
      </c>
      <c r="BQ32">
        <v>37</v>
      </c>
      <c r="BT32" s="4">
        <v>15.00950000000001</v>
      </c>
      <c r="BV32" s="180">
        <v>4.8807</v>
      </c>
      <c r="BW32" s="180">
        <v>0.87690000000000012</v>
      </c>
      <c r="BX32" s="180">
        <v>0.27300000000000002</v>
      </c>
      <c r="BY32" s="180">
        <v>0.21929999999999999</v>
      </c>
      <c r="BZ32" s="180">
        <v>0.64049999999999996</v>
      </c>
      <c r="CA32" s="180">
        <v>0.43680000000000002</v>
      </c>
      <c r="CB32" s="180">
        <v>0.17420000000000002</v>
      </c>
      <c r="CC32" s="180">
        <v>0.35980000000000001</v>
      </c>
      <c r="CD32" s="180">
        <v>0.32489999999999997</v>
      </c>
      <c r="CE32" s="180">
        <v>0.53400000000000003</v>
      </c>
      <c r="CF32" s="180">
        <v>0.21840000000000001</v>
      </c>
      <c r="CG32" s="180">
        <v>0.05</v>
      </c>
      <c r="CH32" s="180">
        <v>0.41039999999999999</v>
      </c>
      <c r="CI32" s="180"/>
      <c r="CJ32" s="180">
        <v>8.2824000000000009</v>
      </c>
      <c r="CK32" s="180">
        <f t="shared" si="23"/>
        <v>0.96570000000000011</v>
      </c>
      <c r="CL32" s="180">
        <f t="shared" si="24"/>
        <v>0.3024</v>
      </c>
      <c r="CM32" s="180">
        <f t="shared" si="25"/>
        <v>0.26229999999999998</v>
      </c>
      <c r="CN32" s="180">
        <f t="shared" si="26"/>
        <v>0.72450000000000003</v>
      </c>
      <c r="CO32" s="180">
        <f t="shared" si="27"/>
        <v>0.49920000000000003</v>
      </c>
      <c r="CP32" s="180">
        <f t="shared" si="28"/>
        <v>0.18719999999999998</v>
      </c>
      <c r="CQ32" s="180">
        <f t="shared" si="29"/>
        <v>0.39840000000000003</v>
      </c>
      <c r="CR32" s="180">
        <f t="shared" si="14"/>
        <v>0.37619999999999998</v>
      </c>
      <c r="CS32" s="180">
        <f t="shared" si="9"/>
        <v>0.62629999999999997</v>
      </c>
      <c r="CT32" s="180">
        <f t="shared" si="15"/>
        <v>0.2964</v>
      </c>
      <c r="CU32" s="180">
        <f t="shared" si="16"/>
        <v>6.3E-2</v>
      </c>
      <c r="CV32" s="180">
        <f t="shared" si="17"/>
        <v>0.48239999999999994</v>
      </c>
      <c r="CW32" s="180"/>
      <c r="CX32">
        <f t="shared" si="20"/>
        <v>0.41910000000000003</v>
      </c>
      <c r="CY32">
        <f t="shared" si="21"/>
        <v>0.46990000000000004</v>
      </c>
    </row>
    <row r="33" spans="1:151" x14ac:dyDescent="0.2">
      <c r="A33" s="215">
        <v>24</v>
      </c>
      <c r="B33" t="s">
        <v>321</v>
      </c>
      <c r="C33">
        <v>4178</v>
      </c>
      <c r="D33">
        <v>2988</v>
      </c>
      <c r="E33">
        <v>2830</v>
      </c>
      <c r="F33">
        <v>1888</v>
      </c>
      <c r="H33">
        <v>90.1</v>
      </c>
      <c r="I33">
        <v>23.33</v>
      </c>
      <c r="J33">
        <v>9.5299999999999994</v>
      </c>
      <c r="K33">
        <v>2.12</v>
      </c>
      <c r="L33">
        <v>5.41</v>
      </c>
      <c r="M33">
        <v>2.96</v>
      </c>
      <c r="T33">
        <v>14.2</v>
      </c>
      <c r="U33">
        <v>44.46</v>
      </c>
      <c r="V33">
        <v>10.75</v>
      </c>
      <c r="W33">
        <v>1.0900000000000001</v>
      </c>
      <c r="X33">
        <v>41.56</v>
      </c>
      <c r="AB33">
        <v>47.489999999999995</v>
      </c>
      <c r="AC33">
        <v>55</v>
      </c>
      <c r="AD33" s="217">
        <v>41.5946</v>
      </c>
      <c r="AF33">
        <v>1.49</v>
      </c>
      <c r="AG33">
        <v>1.17</v>
      </c>
      <c r="AH33">
        <v>0.64</v>
      </c>
      <c r="AI33">
        <v>0.75</v>
      </c>
      <c r="AJ33">
        <v>1.7</v>
      </c>
      <c r="AK33">
        <v>1.04</v>
      </c>
      <c r="AL33">
        <v>0.37</v>
      </c>
      <c r="AM33">
        <v>0.89</v>
      </c>
      <c r="AN33">
        <v>0.78</v>
      </c>
      <c r="AO33">
        <v>0.63</v>
      </c>
      <c r="AP33">
        <v>0.25</v>
      </c>
      <c r="AQ33">
        <v>0.63</v>
      </c>
      <c r="AT33">
        <v>83</v>
      </c>
      <c r="AU33">
        <v>78</v>
      </c>
      <c r="AV33">
        <v>75</v>
      </c>
      <c r="AW33">
        <v>78</v>
      </c>
      <c r="AX33">
        <v>62</v>
      </c>
      <c r="AY33">
        <v>80</v>
      </c>
      <c r="AZ33">
        <v>81</v>
      </c>
      <c r="BA33">
        <v>70</v>
      </c>
      <c r="BB33">
        <v>66</v>
      </c>
      <c r="BC33">
        <v>73</v>
      </c>
      <c r="BD33">
        <v>63</v>
      </c>
      <c r="BE33">
        <v>79</v>
      </c>
      <c r="BG33">
        <v>0.03</v>
      </c>
      <c r="BI33">
        <v>0.54</v>
      </c>
      <c r="BJ33">
        <v>0.36</v>
      </c>
      <c r="BL33">
        <v>0.9</v>
      </c>
      <c r="BM33">
        <v>0.36</v>
      </c>
      <c r="BP33">
        <v>33</v>
      </c>
      <c r="BQ33">
        <v>37</v>
      </c>
      <c r="BT33" s="4">
        <v>26.119499999999999</v>
      </c>
      <c r="BV33" s="180">
        <v>13.997999999999999</v>
      </c>
      <c r="BW33" s="180">
        <v>1.1323999999999999</v>
      </c>
      <c r="BX33" s="180">
        <v>0.83069999999999988</v>
      </c>
      <c r="BY33" s="180">
        <v>0.4224</v>
      </c>
      <c r="BZ33" s="180">
        <v>0.54</v>
      </c>
      <c r="CA33" s="180">
        <v>0.90099999999999991</v>
      </c>
      <c r="CB33" s="180">
        <v>0.80079999999999996</v>
      </c>
      <c r="CC33" s="180">
        <v>0.94829999999999992</v>
      </c>
      <c r="CD33" s="180">
        <v>0.27750000000000002</v>
      </c>
      <c r="CE33" s="180">
        <v>0.75</v>
      </c>
      <c r="CF33" s="180">
        <v>0.52510000000000001</v>
      </c>
      <c r="CG33" s="180">
        <v>0.41340000000000005</v>
      </c>
      <c r="CH33" s="180">
        <v>0.4032</v>
      </c>
      <c r="CI33" s="180"/>
      <c r="CJ33" s="180">
        <v>0</v>
      </c>
      <c r="CK33" s="180">
        <f t="shared" si="23"/>
        <v>1.2366999999999999</v>
      </c>
      <c r="CL33" s="180">
        <f t="shared" si="24"/>
        <v>0.91259999999999986</v>
      </c>
      <c r="CM33" s="180">
        <f t="shared" si="25"/>
        <v>0.48</v>
      </c>
      <c r="CN33" s="180">
        <f t="shared" si="26"/>
        <v>0.58499999999999996</v>
      </c>
      <c r="CO33" s="180">
        <f t="shared" si="27"/>
        <v>1.0539999999999998</v>
      </c>
      <c r="CP33" s="180">
        <f t="shared" si="28"/>
        <v>0.83200000000000007</v>
      </c>
      <c r="CQ33" s="180">
        <f t="shared" si="29"/>
        <v>0.98950000000000005</v>
      </c>
      <c r="CR33" s="180">
        <f t="shared" si="14"/>
        <v>0.29969999999999997</v>
      </c>
      <c r="CS33" s="180">
        <f t="shared" si="9"/>
        <v>0.7974</v>
      </c>
      <c r="CT33" s="180">
        <f t="shared" si="15"/>
        <v>0.623</v>
      </c>
      <c r="CU33" s="180">
        <f t="shared" si="16"/>
        <v>0.51480000000000004</v>
      </c>
      <c r="CV33" s="180">
        <f t="shared" si="17"/>
        <v>0.45990000000000003</v>
      </c>
      <c r="CW33" s="180"/>
      <c r="CX33">
        <f t="shared" si="20"/>
        <v>0.29699999999999999</v>
      </c>
      <c r="CY33">
        <f t="shared" si="21"/>
        <v>0.33300000000000002</v>
      </c>
    </row>
    <row r="34" spans="1:151" x14ac:dyDescent="0.2">
      <c r="A34" s="215">
        <v>25</v>
      </c>
      <c r="B34" t="s">
        <v>322</v>
      </c>
      <c r="C34">
        <v>3989</v>
      </c>
      <c r="D34">
        <v>2990</v>
      </c>
      <c r="E34">
        <v>2872</v>
      </c>
      <c r="F34">
        <v>2043</v>
      </c>
      <c r="H34">
        <v>87.13</v>
      </c>
      <c r="I34">
        <v>17.39</v>
      </c>
      <c r="J34">
        <v>7.08</v>
      </c>
      <c r="K34">
        <v>4.21</v>
      </c>
      <c r="M34">
        <v>5.14</v>
      </c>
      <c r="N34">
        <v>0</v>
      </c>
      <c r="O34">
        <v>0</v>
      </c>
      <c r="P34">
        <v>0</v>
      </c>
      <c r="Q34">
        <v>0</v>
      </c>
      <c r="R34">
        <v>0</v>
      </c>
      <c r="T34">
        <v>23.67</v>
      </c>
      <c r="U34">
        <v>27.5</v>
      </c>
      <c r="V34">
        <v>8.43</v>
      </c>
      <c r="X34">
        <v>26.8</v>
      </c>
      <c r="AB34">
        <v>36.72</v>
      </c>
      <c r="AC34">
        <v>48</v>
      </c>
      <c r="AD34" s="217">
        <v>39.355100000000007</v>
      </c>
      <c r="AF34">
        <v>1.04</v>
      </c>
      <c r="AG34">
        <v>0.67</v>
      </c>
      <c r="AH34">
        <v>0.66</v>
      </c>
      <c r="AI34">
        <v>1.96</v>
      </c>
      <c r="AJ34">
        <v>0.63</v>
      </c>
      <c r="AK34">
        <v>0.35</v>
      </c>
      <c r="AL34">
        <v>0.76</v>
      </c>
      <c r="AM34">
        <v>0.74</v>
      </c>
      <c r="AN34">
        <v>7.0000000000000007E-2</v>
      </c>
      <c r="AO34">
        <v>1.01</v>
      </c>
      <c r="AP34">
        <v>0.46</v>
      </c>
      <c r="AQ34">
        <v>0.57999999999999996</v>
      </c>
      <c r="AS34" s="25">
        <v>76.583333333333329</v>
      </c>
      <c r="AT34">
        <v>86</v>
      </c>
      <c r="AU34">
        <v>75</v>
      </c>
      <c r="AV34">
        <v>80</v>
      </c>
      <c r="AW34">
        <v>85</v>
      </c>
      <c r="AX34">
        <v>66</v>
      </c>
      <c r="AY34">
        <v>82</v>
      </c>
      <c r="AZ34">
        <v>85</v>
      </c>
      <c r="BA34">
        <v>71</v>
      </c>
      <c r="BB34">
        <v>66</v>
      </c>
      <c r="BC34">
        <v>77</v>
      </c>
      <c r="BD34">
        <v>62</v>
      </c>
      <c r="BE34">
        <v>84</v>
      </c>
      <c r="BG34">
        <v>0.09</v>
      </c>
      <c r="BH34">
        <v>0.22</v>
      </c>
      <c r="BI34">
        <v>0.98</v>
      </c>
      <c r="BJ34">
        <v>0.33</v>
      </c>
      <c r="BK34">
        <v>0.15</v>
      </c>
      <c r="BL34">
        <v>0.78</v>
      </c>
      <c r="BM34">
        <v>0.22</v>
      </c>
      <c r="BO34">
        <v>0.62</v>
      </c>
      <c r="BP34">
        <v>26</v>
      </c>
      <c r="BQ34">
        <v>32</v>
      </c>
      <c r="BT34" s="4">
        <v>17.625599999999999</v>
      </c>
      <c r="BV34" s="180">
        <v>11.1296</v>
      </c>
      <c r="BW34" s="180">
        <v>0.8216</v>
      </c>
      <c r="BX34" s="180">
        <v>0.46230000000000004</v>
      </c>
      <c r="BY34" s="180">
        <v>0.44880000000000003</v>
      </c>
      <c r="BZ34" s="180">
        <v>1.5875999999999999</v>
      </c>
      <c r="CA34" s="180">
        <v>0.32130000000000003</v>
      </c>
      <c r="CB34" s="180">
        <v>0.27649999999999997</v>
      </c>
      <c r="CC34" s="180">
        <v>0.52029999999999998</v>
      </c>
      <c r="CD34" s="180">
        <v>0.60799999999999998</v>
      </c>
      <c r="CE34" s="180">
        <v>1.0720000000000001</v>
      </c>
      <c r="CF34" s="180">
        <v>0.42180000000000001</v>
      </c>
      <c r="CG34" s="180">
        <v>3.2900000000000006E-2</v>
      </c>
      <c r="CH34" s="180">
        <v>0.71709999999999996</v>
      </c>
      <c r="CI34" s="180"/>
      <c r="CJ34" s="180">
        <v>13.317841666666666</v>
      </c>
      <c r="CK34" s="180">
        <f t="shared" si="23"/>
        <v>0.89439999999999997</v>
      </c>
      <c r="CL34" s="180">
        <f t="shared" si="24"/>
        <v>0.50249999999999995</v>
      </c>
      <c r="CM34" s="180">
        <f t="shared" si="25"/>
        <v>0.52800000000000002</v>
      </c>
      <c r="CN34" s="180">
        <f t="shared" si="26"/>
        <v>1.6659999999999999</v>
      </c>
      <c r="CO34" s="180">
        <f t="shared" si="27"/>
        <v>0.4158</v>
      </c>
      <c r="CP34" s="180">
        <f t="shared" si="28"/>
        <v>0.28699999999999998</v>
      </c>
      <c r="CQ34" s="180">
        <f t="shared" si="29"/>
        <v>0.57220000000000004</v>
      </c>
      <c r="CR34" s="180">
        <f t="shared" si="14"/>
        <v>0.64599999999999991</v>
      </c>
      <c r="CS34" s="180">
        <f t="shared" si="9"/>
        <v>1.1332</v>
      </c>
      <c r="CT34" s="180">
        <f t="shared" si="15"/>
        <v>0.52539999999999998</v>
      </c>
      <c r="CU34" s="180">
        <f t="shared" si="16"/>
        <v>4.6199999999999998E-2</v>
      </c>
      <c r="CV34" s="180">
        <f t="shared" si="17"/>
        <v>0.77769999999999995</v>
      </c>
      <c r="CW34" s="180"/>
      <c r="CX34">
        <f t="shared" si="20"/>
        <v>0.20280000000000001</v>
      </c>
      <c r="CY34">
        <f t="shared" si="21"/>
        <v>0.24960000000000002</v>
      </c>
    </row>
    <row r="35" spans="1:151" x14ac:dyDescent="0.2">
      <c r="A35" s="215">
        <v>26</v>
      </c>
      <c r="B35" t="s">
        <v>323</v>
      </c>
      <c r="C35">
        <v>4865</v>
      </c>
      <c r="D35">
        <v>4133</v>
      </c>
      <c r="E35">
        <v>3737</v>
      </c>
      <c r="F35">
        <v>2464</v>
      </c>
      <c r="H35">
        <v>90.04</v>
      </c>
      <c r="I35">
        <v>58.25</v>
      </c>
      <c r="J35">
        <v>0.7</v>
      </c>
      <c r="K35">
        <v>4.74</v>
      </c>
      <c r="L35">
        <v>0.63</v>
      </c>
      <c r="M35">
        <v>1.46</v>
      </c>
      <c r="N35">
        <v>0</v>
      </c>
      <c r="O35">
        <v>0</v>
      </c>
      <c r="P35">
        <v>0</v>
      </c>
      <c r="Q35">
        <v>0</v>
      </c>
      <c r="R35">
        <v>0</v>
      </c>
      <c r="T35">
        <v>17.93</v>
      </c>
      <c r="U35">
        <v>1.57</v>
      </c>
      <c r="V35">
        <v>7.08</v>
      </c>
      <c r="AB35">
        <v>7.6600000000000037</v>
      </c>
      <c r="AC35">
        <v>97</v>
      </c>
      <c r="AD35" s="217">
        <v>45.81110000000001</v>
      </c>
      <c r="AF35">
        <v>1.66</v>
      </c>
      <c r="AG35">
        <v>1.32</v>
      </c>
      <c r="AH35">
        <v>2.23</v>
      </c>
      <c r="AI35">
        <v>9.82</v>
      </c>
      <c r="AJ35">
        <v>0.93</v>
      </c>
      <c r="AK35">
        <v>1.21</v>
      </c>
      <c r="AL35">
        <v>3.52</v>
      </c>
      <c r="AM35">
        <v>1.81</v>
      </c>
      <c r="AN35">
        <v>0.27</v>
      </c>
      <c r="AO35">
        <v>2.42</v>
      </c>
      <c r="AP35">
        <v>1.01</v>
      </c>
      <c r="AQ35">
        <v>2.86</v>
      </c>
      <c r="AS35">
        <v>75</v>
      </c>
      <c r="AT35">
        <v>91</v>
      </c>
      <c r="AU35">
        <v>87</v>
      </c>
      <c r="AV35">
        <v>93</v>
      </c>
      <c r="AW35">
        <v>96</v>
      </c>
      <c r="AX35">
        <v>81</v>
      </c>
      <c r="AY35">
        <v>93</v>
      </c>
      <c r="AZ35">
        <v>94</v>
      </c>
      <c r="BA35">
        <v>87</v>
      </c>
      <c r="BB35">
        <v>77</v>
      </c>
      <c r="BC35">
        <v>91</v>
      </c>
      <c r="BD35">
        <v>88</v>
      </c>
      <c r="BE35">
        <v>94</v>
      </c>
      <c r="BG35">
        <v>0.03</v>
      </c>
      <c r="BH35">
        <v>0.06</v>
      </c>
      <c r="BI35">
        <v>0.18</v>
      </c>
      <c r="BJ35">
        <v>0.09</v>
      </c>
      <c r="BK35">
        <v>0.02</v>
      </c>
      <c r="BL35">
        <v>0.49</v>
      </c>
      <c r="BM35">
        <v>1</v>
      </c>
      <c r="BP35">
        <v>38</v>
      </c>
      <c r="BQ35">
        <v>47</v>
      </c>
      <c r="BT35" s="4">
        <v>7.4302000000000028</v>
      </c>
      <c r="BV35" s="180">
        <v>41.94</v>
      </c>
      <c r="BW35" s="180">
        <v>1.4607999999999999</v>
      </c>
      <c r="BX35" s="180">
        <v>1.1352000000000002</v>
      </c>
      <c r="BY35" s="180">
        <v>2.0293000000000001</v>
      </c>
      <c r="BZ35" s="180">
        <v>9.4272000000000009</v>
      </c>
      <c r="CA35" s="180">
        <v>0.71609999999999996</v>
      </c>
      <c r="CB35" s="180">
        <v>1.1132</v>
      </c>
      <c r="CC35" s="180">
        <v>1.9818</v>
      </c>
      <c r="CD35" s="180">
        <v>3.2736000000000001</v>
      </c>
      <c r="CE35" s="180">
        <v>5.9333999999999998</v>
      </c>
      <c r="CF35" s="180">
        <v>1.5204</v>
      </c>
      <c r="CG35" s="180">
        <v>0.16470000000000001</v>
      </c>
      <c r="CH35" s="180">
        <v>2.1537999999999999</v>
      </c>
      <c r="CI35" s="180"/>
      <c r="CJ35" s="180">
        <v>43.6875</v>
      </c>
      <c r="CK35" s="180">
        <f t="shared" si="23"/>
        <v>1.5105999999999999</v>
      </c>
      <c r="CL35" s="180">
        <f t="shared" si="24"/>
        <v>1.1484000000000001</v>
      </c>
      <c r="CM35" s="180">
        <f t="shared" si="25"/>
        <v>2.0739000000000001</v>
      </c>
      <c r="CN35" s="180">
        <f t="shared" si="26"/>
        <v>9.4272000000000009</v>
      </c>
      <c r="CO35" s="180">
        <f t="shared" si="27"/>
        <v>0.75329999999999997</v>
      </c>
      <c r="CP35" s="180">
        <f t="shared" si="28"/>
        <v>1.1253</v>
      </c>
      <c r="CQ35" s="180">
        <f t="shared" si="29"/>
        <v>2.0141</v>
      </c>
      <c r="CR35" s="180">
        <f t="shared" si="14"/>
        <v>3.3087999999999997</v>
      </c>
      <c r="CS35" s="180">
        <f t="shared" si="9"/>
        <v>5.9971999999999994</v>
      </c>
      <c r="CT35" s="180">
        <f t="shared" si="15"/>
        <v>1.5747</v>
      </c>
      <c r="CU35" s="180">
        <f t="shared" si="16"/>
        <v>0.20790000000000003</v>
      </c>
      <c r="CV35" s="180">
        <f t="shared" si="17"/>
        <v>2.2021999999999999</v>
      </c>
      <c r="CW35" s="180"/>
      <c r="CX35">
        <f t="shared" si="20"/>
        <v>0.1862</v>
      </c>
      <c r="CY35">
        <f t="shared" si="21"/>
        <v>0.2303</v>
      </c>
      <c r="DA35" s="34"/>
      <c r="DB35" s="63"/>
      <c r="DC35" s="35"/>
      <c r="DD35" s="37"/>
      <c r="DE35" s="37"/>
      <c r="DF35" s="117"/>
      <c r="DG35" s="39"/>
      <c r="DH35" s="40"/>
      <c r="DI35" s="92"/>
      <c r="DJ35" s="93"/>
      <c r="DK35" s="97"/>
      <c r="DL35" s="97"/>
      <c r="DM35" s="79"/>
      <c r="DN35" s="40"/>
      <c r="DO35" s="40"/>
      <c r="DP35" s="41"/>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row>
    <row r="36" spans="1:151" x14ac:dyDescent="0.2">
      <c r="A36" s="215">
        <v>27</v>
      </c>
      <c r="B36" t="s">
        <v>324</v>
      </c>
      <c r="C36">
        <v>4145</v>
      </c>
      <c r="D36">
        <v>3355</v>
      </c>
      <c r="E36">
        <v>3293</v>
      </c>
      <c r="F36">
        <v>2574</v>
      </c>
      <c r="H36">
        <v>87.47</v>
      </c>
      <c r="I36">
        <v>9.1199999999999992</v>
      </c>
      <c r="J36">
        <v>3.19</v>
      </c>
      <c r="K36">
        <v>7.4</v>
      </c>
      <c r="M36">
        <v>2.34</v>
      </c>
      <c r="N36">
        <v>0</v>
      </c>
      <c r="O36">
        <v>0</v>
      </c>
      <c r="P36">
        <v>0</v>
      </c>
      <c r="Q36">
        <v>0</v>
      </c>
      <c r="R36">
        <v>0</v>
      </c>
      <c r="T36">
        <v>47.58</v>
      </c>
      <c r="U36">
        <v>14.3</v>
      </c>
      <c r="V36">
        <v>4.51</v>
      </c>
      <c r="X36">
        <v>10.11</v>
      </c>
      <c r="AB36">
        <v>21.029999999999987</v>
      </c>
      <c r="AC36">
        <v>43</v>
      </c>
      <c r="AD36" s="217">
        <v>40.85629999999999</v>
      </c>
      <c r="AF36">
        <v>0.56000000000000005</v>
      </c>
      <c r="AG36">
        <v>0.28000000000000003</v>
      </c>
      <c r="AH36">
        <v>0.36</v>
      </c>
      <c r="AI36">
        <v>0.98</v>
      </c>
      <c r="AJ36">
        <v>0.38</v>
      </c>
      <c r="AK36">
        <v>0.18</v>
      </c>
      <c r="AL36">
        <v>0.43</v>
      </c>
      <c r="AM36">
        <v>0.4</v>
      </c>
      <c r="AN36">
        <v>0.1</v>
      </c>
      <c r="AO36">
        <v>0.52</v>
      </c>
      <c r="AP36">
        <v>0.18</v>
      </c>
      <c r="AQ36">
        <v>0.4</v>
      </c>
      <c r="AS36" s="25">
        <v>80.083333333333329</v>
      </c>
      <c r="AT36">
        <v>87</v>
      </c>
      <c r="AU36">
        <v>80</v>
      </c>
      <c r="AV36">
        <v>81</v>
      </c>
      <c r="AW36">
        <v>86</v>
      </c>
      <c r="AX36">
        <v>71</v>
      </c>
      <c r="AY36">
        <v>87</v>
      </c>
      <c r="AZ36">
        <v>86</v>
      </c>
      <c r="BA36">
        <v>73</v>
      </c>
      <c r="BB36">
        <v>68</v>
      </c>
      <c r="BC36">
        <v>80</v>
      </c>
      <c r="BD36">
        <v>74</v>
      </c>
      <c r="BE36">
        <v>88</v>
      </c>
      <c r="BG36">
        <v>0.28999999999999998</v>
      </c>
      <c r="BH36">
        <v>7.0000000000000007E-2</v>
      </c>
      <c r="BI36">
        <v>0.61</v>
      </c>
      <c r="BJ36">
        <v>0.24</v>
      </c>
      <c r="BK36">
        <v>0.08</v>
      </c>
      <c r="BL36">
        <v>0.73</v>
      </c>
      <c r="BM36">
        <v>0.03</v>
      </c>
      <c r="BO36">
        <v>0.49</v>
      </c>
      <c r="BP36">
        <v>26</v>
      </c>
      <c r="BQ36">
        <v>34</v>
      </c>
      <c r="BT36" s="4">
        <v>9.0428999999999942</v>
      </c>
      <c r="BV36" s="180">
        <v>0</v>
      </c>
      <c r="BW36" s="180">
        <v>0</v>
      </c>
      <c r="BX36" s="180">
        <v>0</v>
      </c>
      <c r="BY36" s="180">
        <v>0</v>
      </c>
      <c r="BZ36" s="180">
        <v>0</v>
      </c>
      <c r="CA36" s="180">
        <v>0</v>
      </c>
      <c r="CB36" s="180">
        <v>0</v>
      </c>
      <c r="CC36" s="180">
        <v>0</v>
      </c>
      <c r="CD36" s="180">
        <v>0</v>
      </c>
      <c r="CE36" s="180">
        <v>0</v>
      </c>
      <c r="CF36" s="180">
        <v>0</v>
      </c>
      <c r="CG36" s="180">
        <v>0</v>
      </c>
      <c r="CH36" s="180">
        <v>0</v>
      </c>
      <c r="CI36" s="180"/>
      <c r="CJ36" s="180">
        <v>7.3035999999999994</v>
      </c>
      <c r="CK36" s="180">
        <f t="shared" si="23"/>
        <v>0.48720000000000008</v>
      </c>
      <c r="CL36" s="180">
        <f t="shared" si="24"/>
        <v>0.22400000000000003</v>
      </c>
      <c r="CM36" s="180">
        <f t="shared" si="25"/>
        <v>0.29160000000000003</v>
      </c>
      <c r="CN36" s="180">
        <f t="shared" si="26"/>
        <v>0.84279999999999999</v>
      </c>
      <c r="CO36" s="180">
        <f t="shared" si="27"/>
        <v>0.26979999999999998</v>
      </c>
      <c r="CP36" s="180">
        <f t="shared" si="28"/>
        <v>0.15659999999999999</v>
      </c>
      <c r="CQ36" s="180">
        <f t="shared" si="29"/>
        <v>0.2898</v>
      </c>
      <c r="CR36" s="180">
        <f t="shared" si="14"/>
        <v>0.36979999999999996</v>
      </c>
      <c r="CS36" s="180">
        <f t="shared" si="9"/>
        <v>0.7218</v>
      </c>
      <c r="CT36" s="180">
        <f t="shared" si="15"/>
        <v>0.29200000000000004</v>
      </c>
      <c r="CU36" s="180">
        <f t="shared" si="16"/>
        <v>6.8000000000000005E-2</v>
      </c>
      <c r="CV36" s="180">
        <f t="shared" si="17"/>
        <v>0.41600000000000004</v>
      </c>
      <c r="CW36" s="180"/>
      <c r="CX36">
        <f t="shared" si="20"/>
        <v>0.1898</v>
      </c>
      <c r="CY36">
        <f t="shared" si="21"/>
        <v>0.2482</v>
      </c>
      <c r="DA36" s="34"/>
      <c r="DB36" s="63">
        <f t="shared" ref="DB36" si="39">DC36*2000</f>
        <v>90</v>
      </c>
      <c r="DC36" s="35">
        <v>4.4999999999999998E-2</v>
      </c>
      <c r="DD36" s="37">
        <v>2714</v>
      </c>
      <c r="DE36" s="37">
        <v>2389</v>
      </c>
      <c r="DF36" s="118">
        <v>0.14000000000000001</v>
      </c>
      <c r="DG36" s="39">
        <f>BL36*DF36</f>
        <v>0.10220000000000001</v>
      </c>
      <c r="DH36" s="40">
        <v>2.97</v>
      </c>
      <c r="DI36" s="92">
        <v>0</v>
      </c>
      <c r="DJ36" s="93">
        <v>0</v>
      </c>
      <c r="DK36" s="97"/>
      <c r="DL36" s="97"/>
      <c r="DM36" s="204">
        <f>125*K36/10</f>
        <v>92.5</v>
      </c>
      <c r="DN36" s="40"/>
      <c r="DO36" s="45"/>
      <c r="DP36" s="41">
        <f>IF(AP36="","",AP36*BD36)</f>
        <v>13.32</v>
      </c>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row>
    <row r="37" spans="1:151" x14ac:dyDescent="0.2">
      <c r="A37" s="215">
        <v>28</v>
      </c>
      <c r="B37" t="s">
        <v>325</v>
      </c>
      <c r="C37">
        <v>5248</v>
      </c>
      <c r="D37">
        <v>3207</v>
      </c>
      <c r="E37">
        <v>3045</v>
      </c>
      <c r="F37">
        <v>1970</v>
      </c>
      <c r="H37">
        <v>92.56</v>
      </c>
      <c r="I37">
        <v>23.77</v>
      </c>
      <c r="K37">
        <v>16.510000000000002</v>
      </c>
      <c r="M37">
        <v>4</v>
      </c>
      <c r="T37">
        <v>2.2999999999999998</v>
      </c>
      <c r="U37">
        <v>51.04</v>
      </c>
      <c r="V37">
        <v>38.590000000000003</v>
      </c>
      <c r="W37">
        <v>10.75</v>
      </c>
      <c r="AB37">
        <v>45.980000000000004</v>
      </c>
      <c r="AC37">
        <v>31</v>
      </c>
      <c r="AD37" s="217">
        <v>46.848700000000008</v>
      </c>
      <c r="AF37">
        <v>2.41</v>
      </c>
      <c r="AG37">
        <v>0.61</v>
      </c>
      <c r="AH37">
        <v>0.7</v>
      </c>
      <c r="AI37">
        <v>1.18</v>
      </c>
      <c r="AJ37">
        <v>0.87</v>
      </c>
      <c r="AK37">
        <v>0.33</v>
      </c>
      <c r="AL37">
        <v>1.17</v>
      </c>
      <c r="AM37">
        <v>0.67</v>
      </c>
      <c r="AN37">
        <v>0.25</v>
      </c>
      <c r="AO37">
        <v>0.98</v>
      </c>
      <c r="AP37">
        <v>0.33</v>
      </c>
      <c r="AQ37">
        <v>0.56000000000000005</v>
      </c>
      <c r="BG37">
        <v>0.15</v>
      </c>
      <c r="BL37">
        <v>0.65</v>
      </c>
      <c r="BP37">
        <v>31</v>
      </c>
      <c r="BQ37">
        <v>36</v>
      </c>
      <c r="BT37" s="4">
        <v>14.253800000000002</v>
      </c>
      <c r="BV37" s="180">
        <v>17.3521</v>
      </c>
      <c r="BW37" s="180">
        <v>2.0967000000000002</v>
      </c>
      <c r="BX37" s="180">
        <v>0.43920000000000003</v>
      </c>
      <c r="BY37" s="180">
        <v>0.46899999999999997</v>
      </c>
      <c r="BZ37" s="180">
        <v>0.82599999999999996</v>
      </c>
      <c r="CA37" s="180">
        <v>0.51329999999999998</v>
      </c>
      <c r="CB37" s="180">
        <v>0.23100000000000001</v>
      </c>
      <c r="CC37" s="180">
        <v>0.47189999999999999</v>
      </c>
      <c r="CD37" s="180">
        <v>0.9242999999999999</v>
      </c>
      <c r="CE37" s="180">
        <v>1.3331</v>
      </c>
      <c r="CF37" s="180">
        <v>0.42880000000000001</v>
      </c>
      <c r="CG37" s="180">
        <v>0.17</v>
      </c>
      <c r="CH37" s="180">
        <v>0.67620000000000002</v>
      </c>
      <c r="CI37" s="180"/>
      <c r="CJ37" s="180">
        <v>0</v>
      </c>
      <c r="CK37" s="180">
        <f t="shared" si="23"/>
        <v>0</v>
      </c>
      <c r="CL37" s="180">
        <f t="shared" si="24"/>
        <v>0</v>
      </c>
      <c r="CM37" s="180">
        <f t="shared" si="25"/>
        <v>0</v>
      </c>
      <c r="CN37" s="180">
        <f t="shared" si="26"/>
        <v>0</v>
      </c>
      <c r="CO37" s="180">
        <f t="shared" si="27"/>
        <v>0</v>
      </c>
      <c r="CP37" s="180">
        <f t="shared" si="28"/>
        <v>0</v>
      </c>
      <c r="CQ37" s="180">
        <f t="shared" si="29"/>
        <v>0</v>
      </c>
      <c r="CR37" s="180">
        <f t="shared" si="14"/>
        <v>0</v>
      </c>
      <c r="CS37" s="180">
        <f t="shared" si="9"/>
        <v>0</v>
      </c>
      <c r="CT37" s="180">
        <f t="shared" si="15"/>
        <v>0</v>
      </c>
      <c r="CU37" s="180">
        <f t="shared" si="16"/>
        <v>0</v>
      </c>
      <c r="CV37" s="180">
        <f t="shared" si="17"/>
        <v>0</v>
      </c>
      <c r="CW37" s="180"/>
      <c r="CX37">
        <f t="shared" si="20"/>
        <v>0.20150000000000001</v>
      </c>
      <c r="CY37">
        <f t="shared" si="21"/>
        <v>0.23400000000000001</v>
      </c>
      <c r="DA37" s="34"/>
      <c r="DB37" s="63"/>
      <c r="DC37" s="35"/>
      <c r="DD37" s="37"/>
      <c r="DE37" s="37"/>
      <c r="DF37" s="119"/>
      <c r="DG37" s="39"/>
      <c r="DH37" s="40"/>
      <c r="DI37" s="92"/>
      <c r="DJ37" s="93"/>
      <c r="DK37" s="97"/>
      <c r="DL37" s="97"/>
      <c r="DM37" s="79"/>
      <c r="DN37" s="40"/>
      <c r="DO37" s="40"/>
      <c r="DP37" s="41"/>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row>
    <row r="38" spans="1:151" x14ac:dyDescent="0.2">
      <c r="A38" s="215">
        <v>29</v>
      </c>
      <c r="B38" t="s">
        <v>326</v>
      </c>
      <c r="C38">
        <v>4383</v>
      </c>
      <c r="D38">
        <v>2912</v>
      </c>
      <c r="E38">
        <v>2645</v>
      </c>
      <c r="F38">
        <v>1624</v>
      </c>
      <c r="H38">
        <v>90.69</v>
      </c>
      <c r="I38">
        <v>39.22</v>
      </c>
      <c r="J38">
        <v>13.96</v>
      </c>
      <c r="K38">
        <v>5.5</v>
      </c>
      <c r="M38">
        <v>6.39</v>
      </c>
      <c r="N38">
        <v>0</v>
      </c>
      <c r="O38">
        <v>0</v>
      </c>
      <c r="P38">
        <v>0</v>
      </c>
      <c r="Q38">
        <v>0</v>
      </c>
      <c r="R38">
        <v>0</v>
      </c>
      <c r="T38">
        <v>1.95</v>
      </c>
      <c r="U38">
        <v>25.15</v>
      </c>
      <c r="V38">
        <v>17.920000000000002</v>
      </c>
      <c r="AB38">
        <v>37.629999999999995</v>
      </c>
      <c r="AC38">
        <v>31</v>
      </c>
      <c r="AD38" s="217">
        <v>42.758099999999999</v>
      </c>
      <c r="AF38">
        <v>4.04</v>
      </c>
      <c r="AG38">
        <v>1.1100000000000001</v>
      </c>
      <c r="AH38">
        <v>1.21</v>
      </c>
      <c r="AI38">
        <v>2.1800000000000002</v>
      </c>
      <c r="AJ38">
        <v>1.5</v>
      </c>
      <c r="AK38">
        <v>0.51</v>
      </c>
      <c r="AL38">
        <v>1.98</v>
      </c>
      <c r="AM38">
        <v>1.36</v>
      </c>
      <c r="AN38">
        <v>0.53</v>
      </c>
      <c r="AO38">
        <v>1.86</v>
      </c>
      <c r="AP38">
        <v>0.82</v>
      </c>
      <c r="AQ38">
        <v>0.98</v>
      </c>
      <c r="AS38">
        <v>77</v>
      </c>
      <c r="AT38">
        <v>88</v>
      </c>
      <c r="AU38">
        <v>74</v>
      </c>
      <c r="AV38">
        <v>70</v>
      </c>
      <c r="AW38">
        <v>73</v>
      </c>
      <c r="AX38">
        <v>63</v>
      </c>
      <c r="AY38">
        <v>73</v>
      </c>
      <c r="AZ38">
        <v>81</v>
      </c>
      <c r="BA38">
        <v>68</v>
      </c>
      <c r="BB38">
        <v>71</v>
      </c>
      <c r="BC38">
        <v>73</v>
      </c>
      <c r="BD38">
        <v>76</v>
      </c>
      <c r="BE38">
        <v>76</v>
      </c>
      <c r="BG38">
        <v>0.25</v>
      </c>
      <c r="BH38">
        <v>0.05</v>
      </c>
      <c r="BI38">
        <v>1.4</v>
      </c>
      <c r="BJ38">
        <v>0.5</v>
      </c>
      <c r="BK38">
        <v>0.04</v>
      </c>
      <c r="BL38">
        <v>0.98</v>
      </c>
      <c r="BM38">
        <v>0.31</v>
      </c>
      <c r="BP38">
        <v>31</v>
      </c>
      <c r="BQ38">
        <v>36</v>
      </c>
      <c r="BT38" s="4">
        <v>11.665299999999997</v>
      </c>
      <c r="BV38" s="180">
        <v>28.630600000000001</v>
      </c>
      <c r="BW38" s="180">
        <v>3.5148000000000001</v>
      </c>
      <c r="BX38" s="180">
        <v>0.79920000000000002</v>
      </c>
      <c r="BY38" s="180">
        <v>0.81069999999999998</v>
      </c>
      <c r="BZ38" s="180">
        <v>1.5260000000000002</v>
      </c>
      <c r="CA38" s="180">
        <v>0.88500000000000001</v>
      </c>
      <c r="CB38" s="180">
        <v>0.35700000000000004</v>
      </c>
      <c r="CC38" s="180">
        <v>0.9556</v>
      </c>
      <c r="CD38" s="180">
        <v>1.5641999999999998</v>
      </c>
      <c r="CE38" s="180">
        <v>2.2795999999999998</v>
      </c>
      <c r="CF38" s="180">
        <v>0.87040000000000006</v>
      </c>
      <c r="CG38" s="180">
        <v>0.3604</v>
      </c>
      <c r="CH38" s="180">
        <v>1.2834000000000001</v>
      </c>
      <c r="CI38" s="180"/>
      <c r="CJ38" s="180">
        <v>30.199400000000001</v>
      </c>
      <c r="CK38" s="180">
        <f t="shared" ref="CK38:CK101" si="40">AF38*AT38/100</f>
        <v>3.5551999999999997</v>
      </c>
      <c r="CL38" s="180">
        <f t="shared" ref="CL38:CL101" si="41">AG38*AU38/100</f>
        <v>0.82140000000000002</v>
      </c>
      <c r="CM38" s="180">
        <f t="shared" ref="CM38:CM101" si="42">AH38*AV38/100</f>
        <v>0.84699999999999998</v>
      </c>
      <c r="CN38" s="180">
        <f t="shared" ref="CN38:CN101" si="43">AI38*AW38/100</f>
        <v>1.5914000000000001</v>
      </c>
      <c r="CO38" s="180">
        <f t="shared" ref="CO38:CO101" si="44">AJ38*AX38/100</f>
        <v>0.94499999999999995</v>
      </c>
      <c r="CP38" s="180">
        <f t="shared" ref="CP38:CP101" si="45">AK38*AY38/100</f>
        <v>0.37230000000000002</v>
      </c>
      <c r="CQ38" s="180">
        <f t="shared" si="29"/>
        <v>0.99549999999999994</v>
      </c>
      <c r="CR38" s="180">
        <f t="shared" si="14"/>
        <v>1.6037999999999999</v>
      </c>
      <c r="CS38" s="180">
        <f t="shared" si="9"/>
        <v>2.3485999999999998</v>
      </c>
      <c r="CT38" s="180">
        <f t="shared" si="15"/>
        <v>0.92480000000000007</v>
      </c>
      <c r="CU38" s="180">
        <f t="shared" si="16"/>
        <v>0.37630000000000002</v>
      </c>
      <c r="CV38" s="180">
        <f t="shared" si="17"/>
        <v>1.3578000000000001</v>
      </c>
      <c r="CW38" s="180"/>
      <c r="CX38">
        <f t="shared" si="20"/>
        <v>0.30380000000000001</v>
      </c>
      <c r="CY38">
        <f t="shared" si="21"/>
        <v>0.3528</v>
      </c>
      <c r="DA38" s="42"/>
      <c r="DB38" s="63"/>
      <c r="DC38" s="35"/>
      <c r="DD38" s="37"/>
      <c r="DE38" s="37"/>
      <c r="DF38" s="117"/>
      <c r="DG38" s="39"/>
      <c r="DH38" s="40"/>
      <c r="DI38" s="92"/>
      <c r="DJ38" s="93"/>
      <c r="DK38" s="97"/>
      <c r="DL38" s="97"/>
      <c r="DM38" s="79"/>
      <c r="DN38" s="40"/>
      <c r="DO38" s="40"/>
      <c r="DP38" s="41"/>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row>
    <row r="39" spans="1:151" ht="12.75" customHeight="1" x14ac:dyDescent="0.2">
      <c r="A39" s="215">
        <v>30</v>
      </c>
      <c r="B39" t="s">
        <v>327</v>
      </c>
      <c r="C39">
        <v>5467</v>
      </c>
      <c r="D39">
        <v>3400</v>
      </c>
      <c r="E39">
        <v>2850</v>
      </c>
      <c r="F39">
        <v>1740</v>
      </c>
      <c r="H39">
        <v>94.24</v>
      </c>
      <c r="I39">
        <v>80.900000000000006</v>
      </c>
      <c r="J39">
        <v>0.32</v>
      </c>
      <c r="K39">
        <v>5.97</v>
      </c>
      <c r="M39">
        <v>5.08</v>
      </c>
      <c r="T39">
        <v>0</v>
      </c>
      <c r="V39">
        <v>0</v>
      </c>
      <c r="AB39">
        <v>2.2899999999999894</v>
      </c>
      <c r="AC39">
        <v>0</v>
      </c>
      <c r="AD39" s="217">
        <v>48.444699999999997</v>
      </c>
      <c r="AF39">
        <v>5.63</v>
      </c>
      <c r="AG39">
        <v>0.82</v>
      </c>
      <c r="AH39">
        <v>3.63</v>
      </c>
      <c r="AI39">
        <v>6.59</v>
      </c>
      <c r="AJ39">
        <v>2</v>
      </c>
      <c r="AK39">
        <v>0.59</v>
      </c>
      <c r="AL39">
        <v>3.95</v>
      </c>
      <c r="AM39">
        <v>3.72</v>
      </c>
      <c r="AN39">
        <v>0.6</v>
      </c>
      <c r="AO39">
        <v>5.75</v>
      </c>
      <c r="AP39">
        <v>4.32</v>
      </c>
      <c r="AQ39">
        <v>2.12</v>
      </c>
      <c r="AS39">
        <v>68</v>
      </c>
      <c r="AT39">
        <v>81</v>
      </c>
      <c r="AU39">
        <v>56</v>
      </c>
      <c r="AV39">
        <v>76</v>
      </c>
      <c r="AW39">
        <v>77</v>
      </c>
      <c r="AX39">
        <v>56</v>
      </c>
      <c r="AY39">
        <v>73</v>
      </c>
      <c r="AZ39">
        <v>79</v>
      </c>
      <c r="BA39">
        <v>71</v>
      </c>
      <c r="BB39">
        <v>63</v>
      </c>
      <c r="BC39">
        <v>75</v>
      </c>
      <c r="BD39">
        <v>73</v>
      </c>
      <c r="BE39">
        <v>79</v>
      </c>
      <c r="BG39">
        <v>0.41</v>
      </c>
      <c r="BH39">
        <v>0.26</v>
      </c>
      <c r="BI39">
        <v>0.19</v>
      </c>
      <c r="BJ39">
        <v>0.2</v>
      </c>
      <c r="BK39">
        <v>0.34</v>
      </c>
      <c r="BL39">
        <v>0.28000000000000003</v>
      </c>
      <c r="BM39">
        <v>1.39</v>
      </c>
      <c r="BP39">
        <v>74</v>
      </c>
      <c r="BQ39">
        <v>89</v>
      </c>
      <c r="BT39" s="4">
        <v>0</v>
      </c>
      <c r="BV39" s="180">
        <v>60.674999999999997</v>
      </c>
      <c r="BW39" s="180">
        <v>4.5602999999999998</v>
      </c>
      <c r="BX39" s="180">
        <v>0.44279999999999992</v>
      </c>
      <c r="BY39" s="180">
        <v>2.7225000000000001</v>
      </c>
      <c r="BZ39" s="180">
        <v>5.0743</v>
      </c>
      <c r="CA39" s="180">
        <v>1.08</v>
      </c>
      <c r="CB39" s="180">
        <v>0.38350000000000001</v>
      </c>
      <c r="CC39" s="180">
        <v>3.4507000000000003</v>
      </c>
      <c r="CD39" s="180">
        <v>3.0810000000000004</v>
      </c>
      <c r="CE39" s="180">
        <v>4.6286000000000005</v>
      </c>
      <c r="CF39" s="180">
        <v>2.5668000000000002</v>
      </c>
      <c r="CG39" s="180">
        <v>0.36</v>
      </c>
      <c r="CH39" s="180">
        <v>4.3125</v>
      </c>
      <c r="CI39" s="180"/>
      <c r="CJ39" s="180">
        <v>55.012000000000008</v>
      </c>
      <c r="CK39" s="180">
        <f t="shared" si="40"/>
        <v>4.5602999999999998</v>
      </c>
      <c r="CL39" s="180">
        <f t="shared" si="41"/>
        <v>0.45919999999999994</v>
      </c>
      <c r="CM39" s="180">
        <f t="shared" si="42"/>
        <v>2.7587999999999999</v>
      </c>
      <c r="CN39" s="180">
        <f t="shared" si="43"/>
        <v>5.0743</v>
      </c>
      <c r="CO39" s="180">
        <f t="shared" si="44"/>
        <v>1.1200000000000001</v>
      </c>
      <c r="CP39" s="180">
        <f t="shared" si="45"/>
        <v>0.43070000000000003</v>
      </c>
      <c r="CQ39" s="180">
        <f t="shared" si="29"/>
        <v>3.5843000000000003</v>
      </c>
      <c r="CR39" s="180">
        <f t="shared" si="14"/>
        <v>3.1205000000000003</v>
      </c>
      <c r="CS39" s="180">
        <f t="shared" si="9"/>
        <v>4.795300000000001</v>
      </c>
      <c r="CT39" s="180">
        <f t="shared" si="15"/>
        <v>2.6412</v>
      </c>
      <c r="CU39" s="180">
        <f t="shared" si="16"/>
        <v>0.37799999999999995</v>
      </c>
      <c r="CV39" s="180">
        <f t="shared" si="17"/>
        <v>4.3125</v>
      </c>
      <c r="CW39" s="180"/>
      <c r="CX39">
        <f t="shared" si="20"/>
        <v>0.20720000000000002</v>
      </c>
      <c r="CY39">
        <f t="shared" si="21"/>
        <v>0.2492</v>
      </c>
      <c r="DA39" s="42"/>
      <c r="DB39" s="63"/>
      <c r="DC39" s="35"/>
      <c r="DD39" s="88"/>
      <c r="DE39" s="88"/>
      <c r="DF39" s="117"/>
      <c r="DG39" s="39"/>
      <c r="DH39" s="40"/>
      <c r="DI39" s="92"/>
      <c r="DJ39" s="93"/>
      <c r="DK39" s="97"/>
      <c r="DL39" s="97"/>
      <c r="DM39" s="79"/>
      <c r="DN39" s="40"/>
      <c r="DO39" s="46"/>
      <c r="DP39" s="41"/>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row>
    <row r="40" spans="1:151" ht="12.75" customHeight="1" x14ac:dyDescent="0.2">
      <c r="A40" s="215">
        <v>31</v>
      </c>
      <c r="B40" t="s">
        <v>328</v>
      </c>
      <c r="C40">
        <v>4496</v>
      </c>
      <c r="D40">
        <v>3958</v>
      </c>
      <c r="E40">
        <v>3528</v>
      </c>
      <c r="F40">
        <v>2351</v>
      </c>
      <c r="H40">
        <v>93.7</v>
      </c>
      <c r="I40">
        <v>63.28</v>
      </c>
      <c r="J40">
        <v>0.24</v>
      </c>
      <c r="K40">
        <v>9.7100000000000009</v>
      </c>
      <c r="L40">
        <v>8.73</v>
      </c>
      <c r="M40">
        <v>16.07</v>
      </c>
      <c r="T40">
        <v>0</v>
      </c>
      <c r="V40">
        <v>0</v>
      </c>
      <c r="AB40">
        <v>4.6400000000000006</v>
      </c>
      <c r="AC40">
        <v>87</v>
      </c>
      <c r="AD40" s="217">
        <v>43.006000000000007</v>
      </c>
      <c r="AF40">
        <v>3.84</v>
      </c>
      <c r="AG40">
        <v>1.44</v>
      </c>
      <c r="AH40">
        <v>2.56</v>
      </c>
      <c r="AI40">
        <v>4.47</v>
      </c>
      <c r="AJ40">
        <v>4.5599999999999996</v>
      </c>
      <c r="AK40">
        <v>1.73</v>
      </c>
      <c r="AL40">
        <v>2.4700000000000002</v>
      </c>
      <c r="AM40">
        <v>2.58</v>
      </c>
      <c r="AN40">
        <v>0.63</v>
      </c>
      <c r="AO40">
        <v>3.06</v>
      </c>
      <c r="AP40">
        <v>0.61</v>
      </c>
      <c r="AQ40">
        <v>1.88</v>
      </c>
      <c r="AS40">
        <v>85</v>
      </c>
      <c r="AT40">
        <v>86</v>
      </c>
      <c r="AU40">
        <v>84</v>
      </c>
      <c r="AV40">
        <v>83</v>
      </c>
      <c r="AW40">
        <v>83</v>
      </c>
      <c r="AX40">
        <v>86</v>
      </c>
      <c r="AY40">
        <v>87</v>
      </c>
      <c r="AZ40">
        <v>82</v>
      </c>
      <c r="BA40">
        <v>81</v>
      </c>
      <c r="BB40">
        <v>76</v>
      </c>
      <c r="BC40">
        <v>83</v>
      </c>
      <c r="BD40">
        <v>64</v>
      </c>
      <c r="BE40">
        <v>74</v>
      </c>
      <c r="BG40">
        <v>4.28</v>
      </c>
      <c r="BI40">
        <v>0.62</v>
      </c>
      <c r="BJ40">
        <v>0.13</v>
      </c>
      <c r="BL40">
        <v>2.93</v>
      </c>
      <c r="BP40">
        <v>79</v>
      </c>
      <c r="BQ40">
        <v>82</v>
      </c>
      <c r="BT40" s="4">
        <v>4.0368000000000004</v>
      </c>
      <c r="BV40" s="180">
        <v>51.889600000000002</v>
      </c>
      <c r="BW40" s="180">
        <v>3.2639999999999998</v>
      </c>
      <c r="BX40" s="180">
        <v>1.1808000000000001</v>
      </c>
      <c r="BY40" s="180">
        <v>2.0992000000000002</v>
      </c>
      <c r="BZ40" s="180">
        <v>3.6653999999999995</v>
      </c>
      <c r="CA40" s="180">
        <v>3.8759999999999994</v>
      </c>
      <c r="CB40" s="180">
        <v>1.4878</v>
      </c>
      <c r="CC40" s="180">
        <v>1.8660000000000001</v>
      </c>
      <c r="CD40" s="180">
        <v>1.9760000000000002</v>
      </c>
      <c r="CE40" s="180">
        <v>3.3483999999999998</v>
      </c>
      <c r="CF40" s="180">
        <v>2.0124</v>
      </c>
      <c r="CG40" s="180">
        <v>0.45990000000000003</v>
      </c>
      <c r="CH40" s="180">
        <v>2.4786000000000001</v>
      </c>
      <c r="CI40" s="180"/>
      <c r="CJ40" s="180">
        <v>53.788000000000004</v>
      </c>
      <c r="CK40" s="180">
        <f t="shared" si="40"/>
        <v>3.3024</v>
      </c>
      <c r="CL40" s="180">
        <f t="shared" si="41"/>
        <v>1.2096</v>
      </c>
      <c r="CM40" s="180">
        <f t="shared" si="42"/>
        <v>2.1248</v>
      </c>
      <c r="CN40" s="180">
        <f t="shared" si="43"/>
        <v>3.7100999999999997</v>
      </c>
      <c r="CO40" s="180">
        <f t="shared" si="44"/>
        <v>3.9215999999999998</v>
      </c>
      <c r="CP40" s="180">
        <f t="shared" si="45"/>
        <v>1.5050999999999999</v>
      </c>
      <c r="CQ40" s="180">
        <f t="shared" si="29"/>
        <v>1.8954999999999997</v>
      </c>
      <c r="CR40" s="180">
        <f t="shared" si="14"/>
        <v>2.0254000000000003</v>
      </c>
      <c r="CS40" s="180">
        <f t="shared" si="9"/>
        <v>3.4166000000000003</v>
      </c>
      <c r="CT40" s="180">
        <f t="shared" si="15"/>
        <v>2.0898000000000003</v>
      </c>
      <c r="CU40" s="180">
        <f t="shared" si="16"/>
        <v>0.4788</v>
      </c>
      <c r="CV40" s="180">
        <f t="shared" si="17"/>
        <v>2.5398000000000001</v>
      </c>
      <c r="CW40" s="180"/>
      <c r="CX40">
        <f t="shared" si="20"/>
        <v>2.3147000000000002</v>
      </c>
      <c r="CY40">
        <f t="shared" si="21"/>
        <v>2.4026000000000001</v>
      </c>
      <c r="DA40" s="34"/>
      <c r="DB40" s="63">
        <f t="shared" ref="DB40" si="46">DC40*2000</f>
        <v>1400</v>
      </c>
      <c r="DC40" s="35">
        <v>0.7</v>
      </c>
      <c r="DD40" s="37">
        <v>2190</v>
      </c>
      <c r="DE40" s="37">
        <v>2180</v>
      </c>
      <c r="DF40" s="117">
        <v>0.94</v>
      </c>
      <c r="DG40" s="39">
        <f>BL40*DF40</f>
        <v>2.7542</v>
      </c>
      <c r="DH40" s="40">
        <v>0.12</v>
      </c>
      <c r="DI40" s="92">
        <v>0</v>
      </c>
      <c r="DJ40" s="93">
        <v>0</v>
      </c>
      <c r="DK40" s="97"/>
      <c r="DL40" s="97"/>
      <c r="DM40" s="204">
        <f>75*K40/10</f>
        <v>72.825000000000017</v>
      </c>
      <c r="DN40" s="40"/>
      <c r="DO40" s="38"/>
      <c r="DP40" s="41">
        <f>IF(AP40="","",AP40*BD40)</f>
        <v>39.04</v>
      </c>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row>
    <row r="41" spans="1:151" ht="12.75" customHeight="1" x14ac:dyDescent="0.2">
      <c r="A41" s="215">
        <v>32</v>
      </c>
      <c r="B41" t="s">
        <v>329</v>
      </c>
      <c r="C41">
        <v>6117</v>
      </c>
      <c r="H41">
        <v>92.13</v>
      </c>
      <c r="I41">
        <v>22.53</v>
      </c>
      <c r="J41">
        <v>6</v>
      </c>
      <c r="K41">
        <v>33.770000000000003</v>
      </c>
      <c r="M41">
        <v>3.33</v>
      </c>
      <c r="T41">
        <v>4</v>
      </c>
      <c r="U41">
        <v>39.65</v>
      </c>
      <c r="V41">
        <v>24.85</v>
      </c>
      <c r="AB41">
        <v>28.499999999999993</v>
      </c>
      <c r="AC41">
        <v>60</v>
      </c>
      <c r="AD41" s="217">
        <v>52.191099999999999</v>
      </c>
      <c r="AF41">
        <v>2.2000000000000002</v>
      </c>
      <c r="AG41">
        <v>0.51</v>
      </c>
      <c r="AH41">
        <v>0.95</v>
      </c>
      <c r="AI41">
        <v>1.35</v>
      </c>
      <c r="AJ41">
        <v>0.91</v>
      </c>
      <c r="AK41">
        <v>0.43</v>
      </c>
      <c r="AL41">
        <v>1.08</v>
      </c>
      <c r="AM41">
        <v>0.85</v>
      </c>
      <c r="AO41">
        <v>1.1599999999999999</v>
      </c>
      <c r="AP41">
        <v>0.41</v>
      </c>
      <c r="AS41" s="25">
        <v>81.833333333333329</v>
      </c>
      <c r="AV41">
        <v>77</v>
      </c>
      <c r="AX41">
        <v>84</v>
      </c>
      <c r="AY41">
        <v>85</v>
      </c>
      <c r="BA41">
        <v>82</v>
      </c>
      <c r="BB41">
        <v>86</v>
      </c>
      <c r="BC41">
        <v>77</v>
      </c>
      <c r="BG41">
        <v>0.38</v>
      </c>
      <c r="BL41">
        <v>0.61</v>
      </c>
      <c r="BP41">
        <v>21</v>
      </c>
      <c r="BQ41">
        <v>28</v>
      </c>
      <c r="BT41" s="4">
        <v>17.099999999999994</v>
      </c>
      <c r="BV41" s="180">
        <v>0</v>
      </c>
      <c r="BW41" s="180">
        <v>0</v>
      </c>
      <c r="BX41" s="180">
        <v>0</v>
      </c>
      <c r="BY41" s="180">
        <v>0</v>
      </c>
      <c r="BZ41" s="180">
        <v>0</v>
      </c>
      <c r="CA41" s="180">
        <v>0</v>
      </c>
      <c r="CB41" s="180">
        <v>0</v>
      </c>
      <c r="CC41" s="180">
        <v>0</v>
      </c>
      <c r="CD41" s="180">
        <v>0</v>
      </c>
      <c r="CE41" s="180">
        <v>0</v>
      </c>
      <c r="CF41" s="180">
        <v>0</v>
      </c>
      <c r="CG41" s="180">
        <v>0</v>
      </c>
      <c r="CH41" s="180">
        <v>0</v>
      </c>
      <c r="CI41" s="180"/>
      <c r="CJ41" s="180">
        <v>18.437049999999999</v>
      </c>
      <c r="CK41" s="180">
        <f t="shared" si="40"/>
        <v>0</v>
      </c>
      <c r="CL41" s="180">
        <f t="shared" si="41"/>
        <v>0</v>
      </c>
      <c r="CM41" s="180">
        <f t="shared" si="42"/>
        <v>0.73149999999999993</v>
      </c>
      <c r="CN41" s="180">
        <f t="shared" si="43"/>
        <v>0</v>
      </c>
      <c r="CO41" s="180">
        <f t="shared" si="44"/>
        <v>0.76439999999999997</v>
      </c>
      <c r="CP41" s="180">
        <f t="shared" si="45"/>
        <v>0.36549999999999999</v>
      </c>
      <c r="CQ41" s="180">
        <f t="shared" si="29"/>
        <v>0.36549999999999999</v>
      </c>
      <c r="CR41" s="180">
        <f t="shared" si="14"/>
        <v>0</v>
      </c>
      <c r="CS41" s="180">
        <f t="shared" si="9"/>
        <v>0</v>
      </c>
      <c r="CT41" s="180">
        <f t="shared" si="15"/>
        <v>0.69700000000000006</v>
      </c>
      <c r="CU41" s="180">
        <f t="shared" si="16"/>
        <v>0</v>
      </c>
      <c r="CV41" s="180">
        <f t="shared" si="17"/>
        <v>0.89319999999999988</v>
      </c>
      <c r="CW41" s="180"/>
      <c r="CX41">
        <f t="shared" si="20"/>
        <v>0.12809999999999999</v>
      </c>
      <c r="CY41">
        <f t="shared" si="21"/>
        <v>0.17079999999999998</v>
      </c>
      <c r="DA41" s="42"/>
      <c r="DB41" s="63"/>
      <c r="DC41" s="35"/>
      <c r="DD41" s="88"/>
      <c r="DE41" s="88"/>
      <c r="DF41" s="117"/>
      <c r="DG41" s="39"/>
      <c r="DH41" s="40"/>
      <c r="DI41" s="92"/>
      <c r="DJ41" s="93"/>
      <c r="DK41" s="97"/>
      <c r="DL41" s="97"/>
      <c r="DM41" s="79"/>
      <c r="DN41" s="40"/>
      <c r="DO41" s="46"/>
      <c r="DP41" s="41"/>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row>
    <row r="42" spans="1:151" ht="12.75" customHeight="1" x14ac:dyDescent="0.2">
      <c r="A42" s="215">
        <v>33</v>
      </c>
      <c r="B42" t="s">
        <v>330</v>
      </c>
      <c r="C42">
        <v>4887</v>
      </c>
      <c r="D42">
        <v>3060</v>
      </c>
      <c r="E42">
        <v>2834</v>
      </c>
      <c r="F42">
        <v>1830</v>
      </c>
      <c r="H42">
        <v>90.18</v>
      </c>
      <c r="I42">
        <v>33.28</v>
      </c>
      <c r="J42">
        <v>9.18</v>
      </c>
      <c r="K42">
        <v>6.45</v>
      </c>
      <c r="M42">
        <v>5.23</v>
      </c>
      <c r="O42">
        <v>4.67</v>
      </c>
      <c r="T42">
        <v>5.17</v>
      </c>
      <c r="U42">
        <v>24.93</v>
      </c>
      <c r="V42">
        <v>15.87</v>
      </c>
      <c r="W42">
        <v>5.89</v>
      </c>
      <c r="AB42">
        <v>35.379999999999995</v>
      </c>
      <c r="AC42">
        <v>60</v>
      </c>
      <c r="AD42" s="217">
        <v>42.697600000000001</v>
      </c>
      <c r="AF42">
        <v>3</v>
      </c>
      <c r="AG42">
        <v>0.67</v>
      </c>
      <c r="AH42">
        <v>1.33</v>
      </c>
      <c r="AI42">
        <v>1.91</v>
      </c>
      <c r="AJ42">
        <v>1.19</v>
      </c>
      <c r="AK42">
        <v>0.77</v>
      </c>
      <c r="AL42">
        <v>1.49</v>
      </c>
      <c r="AM42">
        <v>1.1299999999999999</v>
      </c>
      <c r="AN42">
        <v>0.51</v>
      </c>
      <c r="AO42">
        <v>1.55</v>
      </c>
      <c r="AP42">
        <v>0.59</v>
      </c>
      <c r="AQ42">
        <v>0.72</v>
      </c>
      <c r="AS42">
        <v>78</v>
      </c>
      <c r="AT42">
        <v>82</v>
      </c>
      <c r="AU42">
        <v>74</v>
      </c>
      <c r="AV42">
        <v>79</v>
      </c>
      <c r="AW42">
        <v>78</v>
      </c>
      <c r="AX42">
        <v>77</v>
      </c>
      <c r="AY42">
        <v>82</v>
      </c>
      <c r="AZ42">
        <v>79</v>
      </c>
      <c r="BA42">
        <v>74</v>
      </c>
      <c r="BB42">
        <v>78</v>
      </c>
      <c r="BC42">
        <v>75</v>
      </c>
      <c r="BD42">
        <v>77</v>
      </c>
      <c r="BE42">
        <v>78</v>
      </c>
      <c r="BG42">
        <v>0.37</v>
      </c>
      <c r="BH42">
        <v>0.06</v>
      </c>
      <c r="BI42">
        <v>1.26</v>
      </c>
      <c r="BJ42">
        <v>0.5</v>
      </c>
      <c r="BK42">
        <v>0.13</v>
      </c>
      <c r="BL42">
        <v>0.87</v>
      </c>
      <c r="BM42">
        <v>0.39</v>
      </c>
      <c r="BP42">
        <v>21</v>
      </c>
      <c r="BQ42">
        <v>28</v>
      </c>
      <c r="BT42" s="4">
        <v>21.227999999999998</v>
      </c>
      <c r="BV42" s="180">
        <v>20.300800000000002</v>
      </c>
      <c r="BW42" s="180">
        <v>2.4</v>
      </c>
      <c r="BX42" s="180">
        <v>0.46230000000000004</v>
      </c>
      <c r="BY42" s="180">
        <v>0.98419999999999996</v>
      </c>
      <c r="BZ42" s="180">
        <v>1.3943000000000001</v>
      </c>
      <c r="CA42" s="180">
        <v>0.77349999999999997</v>
      </c>
      <c r="CB42" s="180">
        <v>0.56980000000000008</v>
      </c>
      <c r="CC42" s="180">
        <v>0.92380000000000007</v>
      </c>
      <c r="CD42" s="180">
        <v>1.1174999999999999</v>
      </c>
      <c r="CE42" s="180">
        <v>1.5854999999999999</v>
      </c>
      <c r="CF42" s="180">
        <v>0.66669999999999985</v>
      </c>
      <c r="CG42" s="180">
        <v>0.29070000000000001</v>
      </c>
      <c r="CH42" s="180">
        <v>1.054</v>
      </c>
      <c r="CI42" s="180"/>
      <c r="CJ42" s="180">
        <v>25.958400000000001</v>
      </c>
      <c r="CK42" s="180">
        <f t="shared" si="40"/>
        <v>2.46</v>
      </c>
      <c r="CL42" s="180">
        <f t="shared" si="41"/>
        <v>0.49580000000000007</v>
      </c>
      <c r="CM42" s="180">
        <f t="shared" si="42"/>
        <v>1.0507</v>
      </c>
      <c r="CN42" s="180">
        <f t="shared" si="43"/>
        <v>1.4897999999999998</v>
      </c>
      <c r="CO42" s="180">
        <f t="shared" si="44"/>
        <v>0.9163</v>
      </c>
      <c r="CP42" s="180">
        <f t="shared" si="45"/>
        <v>0.63139999999999996</v>
      </c>
      <c r="CQ42" s="180">
        <f t="shared" si="29"/>
        <v>1.0856999999999999</v>
      </c>
      <c r="CR42" s="180">
        <f t="shared" si="14"/>
        <v>1.1771</v>
      </c>
      <c r="CS42" s="180">
        <f t="shared" si="9"/>
        <v>1.7387000000000001</v>
      </c>
      <c r="CT42" s="180">
        <f t="shared" si="15"/>
        <v>0.83619999999999994</v>
      </c>
      <c r="CU42" s="180">
        <f t="shared" si="16"/>
        <v>0.39779999999999999</v>
      </c>
      <c r="CV42" s="180">
        <f t="shared" si="17"/>
        <v>1.1625000000000001</v>
      </c>
      <c r="CW42" s="180"/>
      <c r="CX42">
        <f t="shared" si="20"/>
        <v>0.1827</v>
      </c>
      <c r="CY42">
        <f t="shared" si="21"/>
        <v>0.24359999999999998</v>
      </c>
      <c r="DA42" s="42"/>
      <c r="DB42" s="63"/>
      <c r="DC42" s="35"/>
      <c r="DD42" s="88"/>
      <c r="DE42" s="88"/>
      <c r="DF42" s="117"/>
      <c r="DG42" s="39"/>
      <c r="DH42" s="40"/>
      <c r="DI42" s="92"/>
      <c r="DJ42" s="93"/>
      <c r="DK42" s="97"/>
      <c r="DL42" s="97"/>
      <c r="DM42" s="79"/>
      <c r="DN42" s="40"/>
      <c r="DO42" s="46"/>
      <c r="DP42" s="41"/>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row>
    <row r="43" spans="1:151" ht="12.75" customHeight="1" x14ac:dyDescent="0.2">
      <c r="A43" s="215">
        <v>34</v>
      </c>
      <c r="B43" t="s">
        <v>331</v>
      </c>
      <c r="C43">
        <v>4366</v>
      </c>
      <c r="D43">
        <v>3397</v>
      </c>
      <c r="E43">
        <v>3176</v>
      </c>
      <c r="F43">
        <v>2043</v>
      </c>
      <c r="H43">
        <v>91.13</v>
      </c>
      <c r="I43">
        <v>32.44</v>
      </c>
      <c r="J43">
        <v>14.25</v>
      </c>
      <c r="K43">
        <v>6.08</v>
      </c>
      <c r="M43">
        <v>3.67</v>
      </c>
      <c r="T43">
        <v>7.44</v>
      </c>
      <c r="U43">
        <v>24.11</v>
      </c>
      <c r="V43">
        <v>19.899999999999999</v>
      </c>
      <c r="W43">
        <v>1.52</v>
      </c>
      <c r="Y43">
        <v>30.03</v>
      </c>
      <c r="Z43">
        <v>1.61</v>
      </c>
      <c r="AB43">
        <v>41.5</v>
      </c>
      <c r="AC43">
        <v>87</v>
      </c>
      <c r="AD43" s="217">
        <v>43.762600000000006</v>
      </c>
      <c r="AF43">
        <v>3.61</v>
      </c>
      <c r="AG43">
        <v>0.92</v>
      </c>
      <c r="AH43">
        <v>1.39</v>
      </c>
      <c r="AI43">
        <v>2.31</v>
      </c>
      <c r="AJ43">
        <v>1.58</v>
      </c>
      <c r="AK43">
        <v>0.21</v>
      </c>
      <c r="AL43">
        <v>1.34</v>
      </c>
      <c r="AM43">
        <v>1.2</v>
      </c>
      <c r="AN43">
        <v>0.26</v>
      </c>
      <c r="AO43">
        <v>1.32</v>
      </c>
      <c r="AP43">
        <v>0.46</v>
      </c>
      <c r="AQ43">
        <v>1.1599999999999999</v>
      </c>
      <c r="AS43">
        <v>86</v>
      </c>
      <c r="AT43">
        <v>93</v>
      </c>
      <c r="AU43">
        <v>86</v>
      </c>
      <c r="AV43">
        <v>85</v>
      </c>
      <c r="AW43">
        <v>85</v>
      </c>
      <c r="AX43">
        <v>85</v>
      </c>
      <c r="AY43">
        <v>81</v>
      </c>
      <c r="AZ43">
        <v>84</v>
      </c>
      <c r="BA43">
        <v>82</v>
      </c>
      <c r="BB43">
        <v>82</v>
      </c>
      <c r="BC43">
        <v>81</v>
      </c>
      <c r="BD43">
        <v>83</v>
      </c>
      <c r="BE43">
        <v>82</v>
      </c>
      <c r="BG43">
        <v>0.37</v>
      </c>
      <c r="BH43">
        <v>0.03</v>
      </c>
      <c r="BI43">
        <v>1.1000000000000001</v>
      </c>
      <c r="BJ43">
        <v>0.19</v>
      </c>
      <c r="BK43">
        <v>0.02</v>
      </c>
      <c r="BL43">
        <v>0.31</v>
      </c>
      <c r="BM43">
        <v>0.24</v>
      </c>
      <c r="BO43">
        <v>0.21</v>
      </c>
      <c r="BP43">
        <v>50</v>
      </c>
      <c r="BQ43">
        <v>57</v>
      </c>
      <c r="BT43" s="4">
        <v>36.104999999999997</v>
      </c>
      <c r="BV43" s="180">
        <v>25.951999999999998</v>
      </c>
      <c r="BW43" s="180">
        <v>3.3212000000000002</v>
      </c>
      <c r="BX43" s="180">
        <v>0.76359999999999995</v>
      </c>
      <c r="BY43" s="180">
        <v>1.1536999999999999</v>
      </c>
      <c r="BZ43" s="180">
        <v>1.8942000000000001</v>
      </c>
      <c r="CA43" s="180">
        <v>1.2956000000000001</v>
      </c>
      <c r="CB43" s="180">
        <v>0.1575</v>
      </c>
      <c r="CC43" s="180">
        <v>0.51629999999999998</v>
      </c>
      <c r="CD43" s="180">
        <v>1.0988</v>
      </c>
      <c r="CE43" s="180">
        <v>2.0152000000000001</v>
      </c>
      <c r="CF43" s="180">
        <v>0.91200000000000003</v>
      </c>
      <c r="CG43" s="180">
        <v>0.20280000000000001</v>
      </c>
      <c r="CH43" s="180">
        <v>1.0164</v>
      </c>
      <c r="CI43" s="180"/>
      <c r="CJ43" s="180">
        <v>27.898399999999995</v>
      </c>
      <c r="CK43" s="180">
        <f t="shared" si="40"/>
        <v>3.3572999999999995</v>
      </c>
      <c r="CL43" s="180">
        <f t="shared" si="41"/>
        <v>0.79120000000000001</v>
      </c>
      <c r="CM43" s="180">
        <f t="shared" si="42"/>
        <v>1.1815</v>
      </c>
      <c r="CN43" s="180">
        <f t="shared" si="43"/>
        <v>1.9635</v>
      </c>
      <c r="CO43" s="180">
        <f t="shared" si="44"/>
        <v>1.3430000000000002</v>
      </c>
      <c r="CP43" s="180">
        <f t="shared" si="45"/>
        <v>0.17009999999999997</v>
      </c>
      <c r="CQ43" s="180">
        <f t="shared" si="29"/>
        <v>0.55189999999999995</v>
      </c>
      <c r="CR43" s="180">
        <f t="shared" si="14"/>
        <v>1.1255999999999999</v>
      </c>
      <c r="CS43" s="180">
        <f t="shared" si="9"/>
        <v>2.0768</v>
      </c>
      <c r="CT43" s="180">
        <f t="shared" si="15"/>
        <v>0.98399999999999987</v>
      </c>
      <c r="CU43" s="180">
        <f t="shared" si="16"/>
        <v>0.2132</v>
      </c>
      <c r="CV43" s="180">
        <f t="shared" si="17"/>
        <v>1.0691999999999999</v>
      </c>
      <c r="CW43" s="180"/>
      <c r="CX43">
        <f t="shared" si="20"/>
        <v>0.155</v>
      </c>
      <c r="CY43">
        <f t="shared" si="21"/>
        <v>0.17669999999999997</v>
      </c>
      <c r="DA43" s="42"/>
      <c r="DB43" s="63"/>
      <c r="DC43" s="35"/>
      <c r="DD43" s="88"/>
      <c r="DE43" s="88"/>
      <c r="DF43" s="117"/>
      <c r="DG43" s="39"/>
      <c r="DH43" s="40"/>
      <c r="DI43" s="92"/>
      <c r="DJ43" s="93"/>
      <c r="DK43" s="97"/>
      <c r="DL43" s="97"/>
      <c r="DM43" s="79"/>
      <c r="DN43" s="40"/>
      <c r="DO43" s="46"/>
      <c r="DP43" s="41"/>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row>
    <row r="44" spans="1:151" ht="12.75" customHeight="1" x14ac:dyDescent="0.2">
      <c r="A44" s="215">
        <v>35</v>
      </c>
      <c r="B44" t="s">
        <v>332</v>
      </c>
      <c r="C44">
        <v>4497</v>
      </c>
      <c r="D44">
        <v>3452</v>
      </c>
      <c r="E44">
        <v>3068</v>
      </c>
      <c r="F44">
        <v>2010</v>
      </c>
      <c r="H44">
        <v>96.12</v>
      </c>
      <c r="I44">
        <v>56.4</v>
      </c>
      <c r="K44">
        <v>11.09</v>
      </c>
      <c r="M44">
        <v>21.59</v>
      </c>
      <c r="T44">
        <v>0</v>
      </c>
      <c r="U44">
        <v>31.6</v>
      </c>
      <c r="V44">
        <v>8.3000000000000007</v>
      </c>
      <c r="AB44">
        <v>7.0400000000000063</v>
      </c>
      <c r="AC44">
        <v>57</v>
      </c>
      <c r="AD44" s="217">
        <v>41.488399999999999</v>
      </c>
      <c r="AF44">
        <v>3.65</v>
      </c>
      <c r="AG44">
        <v>1.24</v>
      </c>
      <c r="AH44">
        <v>1.82</v>
      </c>
      <c r="AI44">
        <v>3.7</v>
      </c>
      <c r="AJ44">
        <v>3.2</v>
      </c>
      <c r="AK44">
        <v>0.83</v>
      </c>
      <c r="AL44">
        <v>1.98</v>
      </c>
      <c r="AM44">
        <v>1.89</v>
      </c>
      <c r="AN44">
        <v>0.4</v>
      </c>
      <c r="AO44">
        <v>2.61</v>
      </c>
      <c r="AP44">
        <v>0.56000000000000005</v>
      </c>
      <c r="AQ44">
        <v>1.35</v>
      </c>
      <c r="AS44">
        <v>76</v>
      </c>
      <c r="AT44">
        <v>84</v>
      </c>
      <c r="AU44">
        <v>75</v>
      </c>
      <c r="AV44">
        <v>78</v>
      </c>
      <c r="AW44">
        <v>77</v>
      </c>
      <c r="AX44">
        <v>78</v>
      </c>
      <c r="AY44">
        <v>82</v>
      </c>
      <c r="AZ44">
        <v>79</v>
      </c>
      <c r="BA44">
        <v>74</v>
      </c>
      <c r="BB44">
        <v>76</v>
      </c>
      <c r="BC44">
        <v>76</v>
      </c>
      <c r="BD44">
        <v>62</v>
      </c>
      <c r="BE44">
        <v>78</v>
      </c>
      <c r="BG44">
        <v>6.37</v>
      </c>
      <c r="BH44">
        <v>0.97</v>
      </c>
      <c r="BI44">
        <v>0.56999999999999995</v>
      </c>
      <c r="BJ44">
        <v>0.35</v>
      </c>
      <c r="BK44">
        <v>0.8</v>
      </c>
      <c r="BL44">
        <v>3.16</v>
      </c>
      <c r="BM44">
        <v>0.45</v>
      </c>
      <c r="BP44">
        <v>82</v>
      </c>
      <c r="BQ44">
        <v>86</v>
      </c>
      <c r="BT44" s="4">
        <v>4.0128000000000039</v>
      </c>
      <c r="BV44" s="180">
        <v>41.171999999999997</v>
      </c>
      <c r="BW44" s="180">
        <v>3.0295000000000001</v>
      </c>
      <c r="BX44" s="180">
        <v>0.9052</v>
      </c>
      <c r="BY44" s="180">
        <v>1.365</v>
      </c>
      <c r="BZ44" s="180">
        <v>2.7749999999999999</v>
      </c>
      <c r="CA44" s="180">
        <v>2.4320000000000004</v>
      </c>
      <c r="CB44" s="180">
        <v>0.66399999999999992</v>
      </c>
      <c r="CC44" s="180">
        <v>0.99439999999999995</v>
      </c>
      <c r="CD44" s="180">
        <v>1.5246000000000002</v>
      </c>
      <c r="CE44" s="180">
        <v>2.5641000000000003</v>
      </c>
      <c r="CF44" s="180">
        <v>1.3418999999999999</v>
      </c>
      <c r="CG44" s="180">
        <v>0.26800000000000002</v>
      </c>
      <c r="CH44" s="180">
        <v>1.9313999999999998</v>
      </c>
      <c r="CI44" s="180"/>
      <c r="CJ44" s="180">
        <v>42.863999999999997</v>
      </c>
      <c r="CK44" s="180">
        <f t="shared" si="40"/>
        <v>3.0659999999999998</v>
      </c>
      <c r="CL44" s="180">
        <f t="shared" si="41"/>
        <v>0.93</v>
      </c>
      <c r="CM44" s="180">
        <f t="shared" si="42"/>
        <v>1.4196</v>
      </c>
      <c r="CN44" s="180">
        <f t="shared" si="43"/>
        <v>2.8490000000000002</v>
      </c>
      <c r="CO44" s="180">
        <f t="shared" si="44"/>
        <v>2.4960000000000004</v>
      </c>
      <c r="CP44" s="180">
        <f t="shared" si="45"/>
        <v>0.68059999999999998</v>
      </c>
      <c r="CQ44" s="180">
        <f t="shared" si="29"/>
        <v>1.0278</v>
      </c>
      <c r="CR44" s="180">
        <f t="shared" si="14"/>
        <v>1.5641999999999998</v>
      </c>
      <c r="CS44" s="180">
        <f t="shared" si="9"/>
        <v>2.6172</v>
      </c>
      <c r="CT44" s="180">
        <f t="shared" si="15"/>
        <v>1.3985999999999998</v>
      </c>
      <c r="CU44" s="180">
        <f t="shared" si="16"/>
        <v>0.30400000000000005</v>
      </c>
      <c r="CV44" s="180">
        <f t="shared" si="17"/>
        <v>1.9835999999999998</v>
      </c>
      <c r="CW44" s="180"/>
      <c r="CX44">
        <f t="shared" si="20"/>
        <v>2.5912000000000002</v>
      </c>
      <c r="CY44">
        <f t="shared" si="21"/>
        <v>2.7176</v>
      </c>
      <c r="DA44" s="42"/>
      <c r="DB44" s="63"/>
      <c r="DC44" s="35"/>
      <c r="DD44" s="88"/>
      <c r="DE44" s="88"/>
      <c r="DF44" s="117"/>
      <c r="DG44" s="39"/>
      <c r="DH44" s="40"/>
      <c r="DI44" s="92"/>
      <c r="DJ44" s="93"/>
      <c r="DK44" s="97"/>
      <c r="DL44" s="97"/>
      <c r="DM44" s="79"/>
      <c r="DN44" s="40"/>
      <c r="DO44" s="46"/>
      <c r="DP44" s="41"/>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row>
    <row r="45" spans="1:151" ht="12.75" customHeight="1" x14ac:dyDescent="0.2">
      <c r="A45" s="215">
        <v>36</v>
      </c>
      <c r="B45" t="s">
        <v>333</v>
      </c>
      <c r="C45">
        <v>3806</v>
      </c>
      <c r="D45">
        <v>3303</v>
      </c>
      <c r="E45">
        <v>2963</v>
      </c>
      <c r="F45">
        <v>1961</v>
      </c>
      <c r="H45">
        <v>95.16</v>
      </c>
      <c r="I45">
        <v>50.05</v>
      </c>
      <c r="K45">
        <v>9.2100000000000009</v>
      </c>
      <c r="M45">
        <v>31.95</v>
      </c>
      <c r="T45">
        <v>0</v>
      </c>
      <c r="U45">
        <v>32.5</v>
      </c>
      <c r="V45">
        <v>5.05</v>
      </c>
      <c r="AB45">
        <v>3.9499999999999993</v>
      </c>
      <c r="AC45">
        <v>0</v>
      </c>
      <c r="AD45" s="217">
        <v>35.303599999999996</v>
      </c>
      <c r="AF45">
        <v>3.53</v>
      </c>
      <c r="AG45">
        <v>0.91</v>
      </c>
      <c r="AH45">
        <v>1.47</v>
      </c>
      <c r="AI45">
        <v>3.06</v>
      </c>
      <c r="AJ45">
        <v>2.59</v>
      </c>
      <c r="AK45">
        <v>0.69</v>
      </c>
      <c r="AL45">
        <v>1.65</v>
      </c>
      <c r="AM45">
        <v>1.63</v>
      </c>
      <c r="AN45">
        <v>0.3</v>
      </c>
      <c r="AO45">
        <v>2.19</v>
      </c>
      <c r="AP45">
        <v>0.46</v>
      </c>
      <c r="AQ45">
        <v>1.08</v>
      </c>
      <c r="AS45">
        <v>72</v>
      </c>
      <c r="AT45">
        <v>83</v>
      </c>
      <c r="AU45">
        <v>71</v>
      </c>
      <c r="AV45">
        <v>73</v>
      </c>
      <c r="AW45">
        <v>76</v>
      </c>
      <c r="AX45">
        <v>73</v>
      </c>
      <c r="AY45">
        <v>84</v>
      </c>
      <c r="AZ45">
        <v>79</v>
      </c>
      <c r="BA45">
        <v>69</v>
      </c>
      <c r="BB45">
        <v>62</v>
      </c>
      <c r="BC45">
        <v>76</v>
      </c>
      <c r="BD45">
        <v>56</v>
      </c>
      <c r="BE45">
        <v>68</v>
      </c>
      <c r="BG45">
        <v>10.94</v>
      </c>
      <c r="BH45">
        <v>0.69</v>
      </c>
      <c r="BI45">
        <v>0.65</v>
      </c>
      <c r="BJ45">
        <v>0.41</v>
      </c>
      <c r="BK45">
        <v>0.63</v>
      </c>
      <c r="BL45">
        <v>5.26</v>
      </c>
      <c r="BM45">
        <v>0.38</v>
      </c>
      <c r="BP45">
        <v>68</v>
      </c>
      <c r="BQ45">
        <v>70</v>
      </c>
      <c r="BT45" s="4">
        <v>0</v>
      </c>
      <c r="BV45" s="180">
        <v>34.033999999999999</v>
      </c>
      <c r="BW45" s="180">
        <v>2.8239999999999998</v>
      </c>
      <c r="BX45" s="180">
        <v>0.61880000000000002</v>
      </c>
      <c r="BY45" s="180">
        <v>1.0143</v>
      </c>
      <c r="BZ45" s="180">
        <v>2.2031999999999998</v>
      </c>
      <c r="CA45" s="180">
        <v>1.8129999999999997</v>
      </c>
      <c r="CB45" s="180">
        <v>0.55889999999999995</v>
      </c>
      <c r="CC45" s="180">
        <v>0.77049999999999996</v>
      </c>
      <c r="CD45" s="180">
        <v>1.254</v>
      </c>
      <c r="CE45" s="180">
        <v>1.8912</v>
      </c>
      <c r="CF45" s="180">
        <v>1.0431999999999999</v>
      </c>
      <c r="CG45" s="180">
        <v>0.156</v>
      </c>
      <c r="CH45" s="180">
        <v>1.5768</v>
      </c>
      <c r="CI45" s="180"/>
      <c r="CJ45" s="180">
        <v>36.036000000000001</v>
      </c>
      <c r="CK45" s="180">
        <f t="shared" si="40"/>
        <v>2.9298999999999999</v>
      </c>
      <c r="CL45" s="180">
        <f t="shared" si="41"/>
        <v>0.64610000000000001</v>
      </c>
      <c r="CM45" s="180">
        <f t="shared" si="42"/>
        <v>1.0730999999999999</v>
      </c>
      <c r="CN45" s="180">
        <f t="shared" si="43"/>
        <v>2.3256000000000001</v>
      </c>
      <c r="CO45" s="180">
        <f t="shared" si="44"/>
        <v>1.8906999999999998</v>
      </c>
      <c r="CP45" s="180">
        <f t="shared" si="45"/>
        <v>0.57959999999999989</v>
      </c>
      <c r="CQ45" s="180">
        <f t="shared" si="29"/>
        <v>0.83719999999999994</v>
      </c>
      <c r="CR45" s="180">
        <f t="shared" si="14"/>
        <v>1.3034999999999999</v>
      </c>
      <c r="CS45" s="180">
        <f t="shared" si="9"/>
        <v>2.0378999999999996</v>
      </c>
      <c r="CT45" s="180">
        <f t="shared" si="15"/>
        <v>1.1247</v>
      </c>
      <c r="CU45" s="180">
        <f t="shared" si="16"/>
        <v>0.18599999999999997</v>
      </c>
      <c r="CV45" s="180">
        <f t="shared" si="17"/>
        <v>1.6643999999999999</v>
      </c>
      <c r="CW45" s="180"/>
      <c r="CX45">
        <f t="shared" si="20"/>
        <v>3.5768</v>
      </c>
      <c r="CY45">
        <f t="shared" si="21"/>
        <v>3.6819999999999999</v>
      </c>
      <c r="DA45" s="42">
        <v>51.5</v>
      </c>
      <c r="DB45" s="63">
        <f t="shared" ref="DB45" si="47">DC45*2000</f>
        <v>300</v>
      </c>
      <c r="DC45" s="35">
        <v>0.15</v>
      </c>
      <c r="DD45" s="88">
        <v>1724.0497076023391</v>
      </c>
      <c r="DE45" s="88">
        <v>1672</v>
      </c>
      <c r="DF45" s="117">
        <v>0.9</v>
      </c>
      <c r="DG45" s="39">
        <f>BL45*DF45</f>
        <v>4.734</v>
      </c>
      <c r="DH45" s="40">
        <v>0.72</v>
      </c>
      <c r="DI45" s="92">
        <v>0</v>
      </c>
      <c r="DJ45" s="93">
        <v>0</v>
      </c>
      <c r="DK45" s="97"/>
      <c r="DL45" s="97"/>
      <c r="DM45" s="204">
        <f>64*K45/10</f>
        <v>58.944000000000003</v>
      </c>
      <c r="DN45" s="40"/>
      <c r="DO45" s="220"/>
      <c r="DP45" s="41">
        <f>IF(AP45="","",AP45*BD45)</f>
        <v>25.76</v>
      </c>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row>
    <row r="46" spans="1:151" ht="12.75" customHeight="1" x14ac:dyDescent="0.2">
      <c r="A46" s="215">
        <v>37</v>
      </c>
      <c r="B46" t="s">
        <v>334</v>
      </c>
      <c r="C46">
        <v>5670</v>
      </c>
      <c r="D46">
        <v>4135</v>
      </c>
      <c r="E46">
        <v>3530</v>
      </c>
      <c r="F46">
        <v>2088</v>
      </c>
      <c r="H46">
        <v>91.72</v>
      </c>
      <c r="I46">
        <v>88.95</v>
      </c>
      <c r="J46">
        <v>0</v>
      </c>
      <c r="K46">
        <v>0.17</v>
      </c>
      <c r="M46">
        <v>0</v>
      </c>
      <c r="T46">
        <v>0</v>
      </c>
      <c r="V46">
        <v>0</v>
      </c>
      <c r="AB46">
        <v>2.5999999999999961</v>
      </c>
      <c r="AC46">
        <v>95</v>
      </c>
      <c r="AD46" s="217">
        <v>48.442700000000002</v>
      </c>
      <c r="AF46">
        <v>3.13</v>
      </c>
      <c r="AG46">
        <v>2.57</v>
      </c>
      <c r="AH46">
        <v>4.49</v>
      </c>
      <c r="AI46">
        <v>8.24</v>
      </c>
      <c r="AJ46">
        <v>6.87</v>
      </c>
      <c r="AK46">
        <v>2.52</v>
      </c>
      <c r="AL46">
        <v>4.49</v>
      </c>
      <c r="AM46">
        <v>3.77</v>
      </c>
      <c r="AN46">
        <v>1.33</v>
      </c>
      <c r="AO46">
        <v>5.81</v>
      </c>
      <c r="AP46">
        <v>0.45</v>
      </c>
      <c r="AQ46">
        <v>4.87</v>
      </c>
      <c r="AS46">
        <v>94</v>
      </c>
      <c r="AT46">
        <v>95</v>
      </c>
      <c r="AU46">
        <v>97</v>
      </c>
      <c r="AV46">
        <v>95</v>
      </c>
      <c r="AW46">
        <v>97</v>
      </c>
      <c r="AX46">
        <v>97</v>
      </c>
      <c r="AY46">
        <v>98</v>
      </c>
      <c r="AZ46">
        <v>96</v>
      </c>
      <c r="BA46">
        <v>93</v>
      </c>
      <c r="BB46">
        <v>96</v>
      </c>
      <c r="BC46">
        <v>96</v>
      </c>
      <c r="BD46">
        <v>85</v>
      </c>
      <c r="BE46">
        <v>97</v>
      </c>
      <c r="BG46">
        <v>0.2</v>
      </c>
      <c r="BH46">
        <v>0.04</v>
      </c>
      <c r="BI46">
        <v>0.01</v>
      </c>
      <c r="BJ46">
        <v>0.01</v>
      </c>
      <c r="BK46">
        <v>0.01</v>
      </c>
      <c r="BL46">
        <v>0.68</v>
      </c>
      <c r="BM46">
        <v>0.6</v>
      </c>
      <c r="BP46">
        <v>87</v>
      </c>
      <c r="BQ46">
        <v>98</v>
      </c>
      <c r="BT46" s="4">
        <v>2.4699999999999962</v>
      </c>
      <c r="BV46" s="180">
        <v>77.386500000000012</v>
      </c>
      <c r="BW46" s="180">
        <v>2.7544</v>
      </c>
      <c r="BX46" s="180">
        <v>2.3900999999999999</v>
      </c>
      <c r="BY46" s="180">
        <v>4.0859000000000005</v>
      </c>
      <c r="BZ46" s="180">
        <v>7.7456000000000005</v>
      </c>
      <c r="CA46" s="180">
        <v>6.5264999999999995</v>
      </c>
      <c r="CB46" s="180">
        <v>2.4192</v>
      </c>
      <c r="CC46" s="180">
        <v>2.7206999999999999</v>
      </c>
      <c r="CD46" s="180">
        <v>4.1757</v>
      </c>
      <c r="CE46" s="180">
        <v>8.7534999999999989</v>
      </c>
      <c r="CF46" s="180">
        <v>3.2422000000000004</v>
      </c>
      <c r="CG46" s="180">
        <v>1.2236000000000002</v>
      </c>
      <c r="CH46" s="180">
        <v>5.3452000000000002</v>
      </c>
      <c r="CI46" s="180"/>
      <c r="CJ46" s="180">
        <v>83.613000000000014</v>
      </c>
      <c r="CK46" s="180">
        <f t="shared" si="40"/>
        <v>2.9734999999999996</v>
      </c>
      <c r="CL46" s="180">
        <f t="shared" si="41"/>
        <v>2.4929000000000001</v>
      </c>
      <c r="CM46" s="180">
        <f t="shared" si="42"/>
        <v>4.2655000000000003</v>
      </c>
      <c r="CN46" s="180">
        <f t="shared" si="43"/>
        <v>7.9927999999999999</v>
      </c>
      <c r="CO46" s="180">
        <f t="shared" si="44"/>
        <v>6.6638999999999999</v>
      </c>
      <c r="CP46" s="180">
        <f t="shared" si="45"/>
        <v>2.4696000000000002</v>
      </c>
      <c r="CQ46" s="180">
        <f t="shared" si="29"/>
        <v>2.8521000000000005</v>
      </c>
      <c r="CR46" s="180">
        <f t="shared" si="14"/>
        <v>4.3104000000000005</v>
      </c>
      <c r="CS46" s="180">
        <f t="shared" si="9"/>
        <v>9.0343</v>
      </c>
      <c r="CT46" s="180">
        <f t="shared" si="15"/>
        <v>3.5061</v>
      </c>
      <c r="CU46" s="180">
        <f t="shared" si="16"/>
        <v>1.2768000000000002</v>
      </c>
      <c r="CV46" s="180">
        <f t="shared" si="17"/>
        <v>5.5776000000000003</v>
      </c>
      <c r="CW46" s="180"/>
      <c r="CX46">
        <f t="shared" si="20"/>
        <v>0.59160000000000001</v>
      </c>
      <c r="CY46">
        <f t="shared" si="21"/>
        <v>0.66639999999999999</v>
      </c>
      <c r="DA46" s="42"/>
      <c r="DB46" s="63"/>
      <c r="DC46" s="35"/>
      <c r="DD46" s="88"/>
      <c r="DE46" s="88"/>
      <c r="DF46" s="117"/>
      <c r="DG46" s="39"/>
      <c r="DH46" s="40"/>
      <c r="DI46" s="92"/>
      <c r="DJ46" s="93"/>
      <c r="DK46" s="97"/>
      <c r="DL46" s="97"/>
      <c r="DM46" s="79"/>
      <c r="DN46" s="40"/>
      <c r="DO46" s="46"/>
      <c r="DP46" s="41"/>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row>
    <row r="47" spans="1:151" ht="12.75" customHeight="1" x14ac:dyDescent="0.2">
      <c r="A47" s="215">
        <v>38</v>
      </c>
      <c r="B47" t="s">
        <v>335</v>
      </c>
      <c r="C47">
        <v>4143</v>
      </c>
      <c r="D47">
        <v>3525</v>
      </c>
      <c r="E47">
        <v>3525</v>
      </c>
      <c r="F47">
        <v>2923</v>
      </c>
      <c r="H47">
        <v>95</v>
      </c>
      <c r="I47">
        <v>0</v>
      </c>
      <c r="K47">
        <v>0</v>
      </c>
      <c r="M47">
        <v>0</v>
      </c>
      <c r="N47">
        <v>95</v>
      </c>
      <c r="T47">
        <v>0</v>
      </c>
      <c r="V47">
        <v>0</v>
      </c>
      <c r="AB47">
        <v>0</v>
      </c>
      <c r="AC47">
        <v>0</v>
      </c>
      <c r="AD47" s="217">
        <v>39.9</v>
      </c>
      <c r="BT47" s="4">
        <v>0</v>
      </c>
      <c r="BV47" s="180">
        <v>0</v>
      </c>
      <c r="BW47" s="180">
        <v>0</v>
      </c>
      <c r="BX47" s="180">
        <v>0</v>
      </c>
      <c r="BY47" s="180">
        <v>0</v>
      </c>
      <c r="BZ47" s="180">
        <v>0</v>
      </c>
      <c r="CA47" s="180">
        <v>0</v>
      </c>
      <c r="CB47" s="180">
        <v>0</v>
      </c>
      <c r="CC47" s="180">
        <v>0</v>
      </c>
      <c r="CD47" s="180">
        <v>0</v>
      </c>
      <c r="CE47" s="180">
        <v>0</v>
      </c>
      <c r="CF47" s="180">
        <v>0</v>
      </c>
      <c r="CG47" s="180">
        <v>0</v>
      </c>
      <c r="CH47" s="180">
        <v>0</v>
      </c>
      <c r="CI47" s="180"/>
      <c r="CJ47" s="180">
        <v>0</v>
      </c>
      <c r="CK47" s="180">
        <f t="shared" si="40"/>
        <v>0</v>
      </c>
      <c r="CL47" s="180">
        <f t="shared" si="41"/>
        <v>0</v>
      </c>
      <c r="CM47" s="180">
        <f t="shared" si="42"/>
        <v>0</v>
      </c>
      <c r="CN47" s="180">
        <f t="shared" si="43"/>
        <v>0</v>
      </c>
      <c r="CO47" s="180">
        <f t="shared" si="44"/>
        <v>0</v>
      </c>
      <c r="CP47" s="180">
        <f t="shared" si="45"/>
        <v>0</v>
      </c>
      <c r="CQ47" s="180">
        <f t="shared" si="29"/>
        <v>0</v>
      </c>
      <c r="CR47" s="180">
        <f t="shared" si="14"/>
        <v>0</v>
      </c>
      <c r="CS47" s="180">
        <f t="shared" si="9"/>
        <v>0</v>
      </c>
      <c r="CT47" s="180">
        <f t="shared" si="15"/>
        <v>0</v>
      </c>
      <c r="CU47" s="180">
        <f t="shared" si="16"/>
        <v>0</v>
      </c>
      <c r="CV47" s="180">
        <f t="shared" si="17"/>
        <v>0</v>
      </c>
      <c r="CW47" s="180"/>
      <c r="CX47">
        <f t="shared" si="20"/>
        <v>0</v>
      </c>
      <c r="CY47">
        <f t="shared" si="21"/>
        <v>0</v>
      </c>
      <c r="DA47" s="34"/>
      <c r="DB47" s="63">
        <f t="shared" ref="DB47:DB48" si="48">DC47*2000</f>
        <v>600</v>
      </c>
      <c r="DC47" s="35">
        <v>0.3</v>
      </c>
      <c r="DD47" s="112">
        <v>3038.7358916478556</v>
      </c>
      <c r="DE47" s="112">
        <v>2995.9367945823928</v>
      </c>
      <c r="DF47" s="124">
        <v>0</v>
      </c>
      <c r="DG47" s="39">
        <f>BL47*DF47</f>
        <v>0</v>
      </c>
      <c r="DH47" s="92">
        <v>0</v>
      </c>
      <c r="DI47" s="40">
        <v>100</v>
      </c>
      <c r="DJ47" s="93">
        <v>0</v>
      </c>
      <c r="DK47" s="97"/>
      <c r="DL47" s="97"/>
      <c r="DM47" s="40">
        <f>44*K47/10</f>
        <v>0</v>
      </c>
      <c r="DN47" s="40"/>
      <c r="DO47" s="40"/>
      <c r="DP47" s="41" t="str">
        <f>IF(AP47="","",AP47*BD47)</f>
        <v/>
      </c>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row>
    <row r="48" spans="1:151" ht="12.75" customHeight="1" x14ac:dyDescent="0.2">
      <c r="A48" s="215">
        <v>39</v>
      </c>
      <c r="B48" t="s">
        <v>336</v>
      </c>
      <c r="C48">
        <v>4437</v>
      </c>
      <c r="D48">
        <v>3980</v>
      </c>
      <c r="E48">
        <v>3730</v>
      </c>
      <c r="F48">
        <v>2695</v>
      </c>
      <c r="H48">
        <v>94.6</v>
      </c>
      <c r="I48">
        <v>36.770000000000003</v>
      </c>
      <c r="K48">
        <v>0.9</v>
      </c>
      <c r="M48">
        <v>8</v>
      </c>
      <c r="N48">
        <v>47.82</v>
      </c>
      <c r="T48">
        <v>0</v>
      </c>
      <c r="V48">
        <v>0</v>
      </c>
      <c r="AB48">
        <v>1.1099999999999923</v>
      </c>
      <c r="AC48">
        <v>94</v>
      </c>
      <c r="AD48" s="217">
        <v>40.756</v>
      </c>
      <c r="AF48">
        <v>1.17</v>
      </c>
      <c r="AG48">
        <v>0.94</v>
      </c>
      <c r="AH48">
        <v>1.45</v>
      </c>
      <c r="AI48">
        <v>3.02</v>
      </c>
      <c r="AJ48">
        <v>2.42</v>
      </c>
      <c r="AK48">
        <v>0.82</v>
      </c>
      <c r="AL48">
        <v>1.51</v>
      </c>
      <c r="AM48">
        <v>1.44</v>
      </c>
      <c r="AN48">
        <v>0.44</v>
      </c>
      <c r="AO48">
        <v>1.85</v>
      </c>
      <c r="AP48">
        <v>0.33</v>
      </c>
      <c r="AQ48">
        <v>1.48</v>
      </c>
      <c r="AS48">
        <v>90</v>
      </c>
      <c r="AT48">
        <v>95</v>
      </c>
      <c r="AU48">
        <v>93</v>
      </c>
      <c r="AV48">
        <v>91</v>
      </c>
      <c r="AW48">
        <v>94</v>
      </c>
      <c r="AX48">
        <v>94</v>
      </c>
      <c r="AY48">
        <v>92</v>
      </c>
      <c r="AZ48">
        <v>95</v>
      </c>
      <c r="BA48">
        <v>92</v>
      </c>
      <c r="BB48">
        <v>88</v>
      </c>
      <c r="BC48">
        <v>92</v>
      </c>
      <c r="BD48">
        <v>86</v>
      </c>
      <c r="BE48">
        <v>93</v>
      </c>
      <c r="BG48">
        <v>1.27</v>
      </c>
      <c r="BH48">
        <v>1</v>
      </c>
      <c r="BI48">
        <v>1.6</v>
      </c>
      <c r="BJ48">
        <v>0.12</v>
      </c>
      <c r="BK48">
        <v>0.48</v>
      </c>
      <c r="BL48">
        <v>1.06</v>
      </c>
      <c r="BM48">
        <v>0.32</v>
      </c>
      <c r="BP48">
        <v>91</v>
      </c>
      <c r="BQ48">
        <v>98</v>
      </c>
      <c r="BT48" s="4">
        <v>1.0433999999999928</v>
      </c>
      <c r="BV48" s="180">
        <v>31.622200000000003</v>
      </c>
      <c r="BW48" s="180">
        <v>1.0529999999999999</v>
      </c>
      <c r="BX48" s="180">
        <v>0.85539999999999994</v>
      </c>
      <c r="BY48" s="180">
        <v>1.2904999999999998</v>
      </c>
      <c r="BZ48" s="180">
        <v>2.7783999999999995</v>
      </c>
      <c r="CA48" s="180">
        <v>2.2263999999999999</v>
      </c>
      <c r="CB48" s="180">
        <v>0.74619999999999986</v>
      </c>
      <c r="CC48" s="180">
        <v>1.0134999999999998</v>
      </c>
      <c r="CD48" s="180">
        <v>1.4043000000000001</v>
      </c>
      <c r="CE48" s="180">
        <v>2.7511000000000001</v>
      </c>
      <c r="CF48" s="180">
        <v>1.2671999999999999</v>
      </c>
      <c r="CG48" s="180">
        <v>0.39600000000000002</v>
      </c>
      <c r="CH48" s="180">
        <v>1.6465000000000001</v>
      </c>
      <c r="CI48" s="180"/>
      <c r="CJ48" s="180">
        <v>33.093000000000004</v>
      </c>
      <c r="CK48" s="180">
        <f t="shared" si="40"/>
        <v>1.1114999999999999</v>
      </c>
      <c r="CL48" s="180">
        <f t="shared" si="41"/>
        <v>0.87419999999999998</v>
      </c>
      <c r="CM48" s="180">
        <f t="shared" si="42"/>
        <v>1.3194999999999999</v>
      </c>
      <c r="CN48" s="180">
        <f t="shared" si="43"/>
        <v>2.8388</v>
      </c>
      <c r="CO48" s="180">
        <f t="shared" si="44"/>
        <v>2.2747999999999999</v>
      </c>
      <c r="CP48" s="180">
        <f t="shared" si="45"/>
        <v>0.75439999999999996</v>
      </c>
      <c r="CQ48" s="180">
        <f t="shared" si="29"/>
        <v>1.0382</v>
      </c>
      <c r="CR48" s="180">
        <f t="shared" si="14"/>
        <v>1.4344999999999999</v>
      </c>
      <c r="CS48" s="180">
        <f t="shared" si="9"/>
        <v>2.8108999999999997</v>
      </c>
      <c r="CT48" s="180">
        <f t="shared" si="15"/>
        <v>1.3248</v>
      </c>
      <c r="CU48" s="180">
        <f t="shared" si="16"/>
        <v>0.38719999999999999</v>
      </c>
      <c r="CV48" s="180">
        <f t="shared" si="17"/>
        <v>1.7020000000000002</v>
      </c>
      <c r="CW48" s="180"/>
      <c r="CX48">
        <f t="shared" si="20"/>
        <v>0.96460000000000012</v>
      </c>
      <c r="CY48">
        <f t="shared" si="21"/>
        <v>1.0388000000000002</v>
      </c>
      <c r="DA48" s="34"/>
      <c r="DB48" s="63">
        <f t="shared" si="48"/>
        <v>2400</v>
      </c>
      <c r="DC48" s="35">
        <v>1.2</v>
      </c>
      <c r="DD48" s="37">
        <v>2700</v>
      </c>
      <c r="DE48" s="37">
        <v>2700</v>
      </c>
      <c r="DF48" s="117">
        <v>0.91</v>
      </c>
      <c r="DG48" s="39">
        <f>BL48*DF48</f>
        <v>0.96460000000000012</v>
      </c>
      <c r="DH48" s="77">
        <v>0.01</v>
      </c>
      <c r="DI48" s="40">
        <v>50</v>
      </c>
      <c r="DJ48" s="93">
        <v>0</v>
      </c>
      <c r="DK48" s="97"/>
      <c r="DL48" s="97"/>
      <c r="DM48" s="204">
        <f>44*K48/10</f>
        <v>3.96</v>
      </c>
      <c r="DN48" s="40"/>
      <c r="DO48" s="40"/>
      <c r="DP48" s="41">
        <f>IF(AP48="","",AP48*BD48)</f>
        <v>28.380000000000003</v>
      </c>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row>
    <row r="49" spans="1:151" x14ac:dyDescent="0.2">
      <c r="A49" s="215">
        <v>40</v>
      </c>
      <c r="B49" t="s">
        <v>337</v>
      </c>
      <c r="C49">
        <v>3647</v>
      </c>
      <c r="D49">
        <v>3494</v>
      </c>
      <c r="E49">
        <v>3415</v>
      </c>
      <c r="F49">
        <v>2704</v>
      </c>
      <c r="H49">
        <v>97.15</v>
      </c>
      <c r="I49">
        <v>11.55</v>
      </c>
      <c r="J49">
        <v>0.08</v>
      </c>
      <c r="K49">
        <v>0.83</v>
      </c>
      <c r="M49">
        <v>8</v>
      </c>
      <c r="N49">
        <v>72.88</v>
      </c>
      <c r="T49">
        <v>0</v>
      </c>
      <c r="V49">
        <v>0</v>
      </c>
      <c r="AB49">
        <v>3.8900000000000148</v>
      </c>
      <c r="AC49">
        <v>76</v>
      </c>
      <c r="AD49" s="217">
        <v>39.112400000000008</v>
      </c>
      <c r="AF49">
        <v>0.26</v>
      </c>
      <c r="AG49">
        <v>0.21</v>
      </c>
      <c r="AH49">
        <v>0.64</v>
      </c>
      <c r="AI49">
        <v>1.1100000000000001</v>
      </c>
      <c r="AJ49">
        <v>0.88</v>
      </c>
      <c r="AK49">
        <v>0.17</v>
      </c>
      <c r="AL49">
        <v>0.35</v>
      </c>
      <c r="AM49">
        <v>0.71</v>
      </c>
      <c r="AN49">
        <v>0.2</v>
      </c>
      <c r="AO49">
        <v>0.61</v>
      </c>
      <c r="AP49">
        <v>0.26</v>
      </c>
      <c r="AQ49">
        <v>0.27</v>
      </c>
      <c r="AS49">
        <v>102</v>
      </c>
      <c r="AT49">
        <v>98</v>
      </c>
      <c r="AU49">
        <v>96</v>
      </c>
      <c r="AV49">
        <v>96</v>
      </c>
      <c r="AW49">
        <v>98</v>
      </c>
      <c r="AX49">
        <v>97</v>
      </c>
      <c r="AY49">
        <v>98</v>
      </c>
      <c r="AZ49">
        <v>90</v>
      </c>
      <c r="BA49">
        <v>89</v>
      </c>
      <c r="BB49">
        <v>97</v>
      </c>
      <c r="BC49">
        <v>96</v>
      </c>
      <c r="BD49">
        <v>93</v>
      </c>
      <c r="BE49">
        <v>97</v>
      </c>
      <c r="BG49">
        <v>0.62</v>
      </c>
      <c r="BH49">
        <v>1.4</v>
      </c>
      <c r="BI49">
        <v>1.96</v>
      </c>
      <c r="BJ49">
        <v>0.13</v>
      </c>
      <c r="BK49">
        <v>0.94</v>
      </c>
      <c r="BL49">
        <v>0.69</v>
      </c>
      <c r="BM49">
        <v>0.72</v>
      </c>
      <c r="BP49">
        <v>82</v>
      </c>
      <c r="BQ49">
        <v>92</v>
      </c>
      <c r="BT49" s="4">
        <v>2.956400000000011</v>
      </c>
      <c r="BV49" s="180">
        <v>10.048500000000001</v>
      </c>
      <c r="BW49" s="180">
        <v>0.21580000000000002</v>
      </c>
      <c r="BX49" s="180">
        <v>0.18899999999999997</v>
      </c>
      <c r="BY49" s="180">
        <v>0.60160000000000002</v>
      </c>
      <c r="BZ49" s="180">
        <v>1.0434000000000001</v>
      </c>
      <c r="CA49" s="180">
        <v>0.82719999999999994</v>
      </c>
      <c r="CB49" s="180">
        <v>0.16150000000000003</v>
      </c>
      <c r="CC49" s="180">
        <v>0.3851</v>
      </c>
      <c r="CD49" s="180">
        <v>0.27299999999999996</v>
      </c>
      <c r="CE49" s="180">
        <v>0.50519999999999998</v>
      </c>
      <c r="CF49" s="180">
        <v>0.60349999999999993</v>
      </c>
      <c r="CG49" s="180">
        <v>0.15600000000000003</v>
      </c>
      <c r="CH49" s="180">
        <v>0.55509999999999993</v>
      </c>
      <c r="CI49" s="180"/>
      <c r="CJ49" s="180">
        <v>11.781000000000001</v>
      </c>
      <c r="CK49" s="180">
        <f t="shared" si="40"/>
        <v>0.25480000000000003</v>
      </c>
      <c r="CL49" s="180">
        <f t="shared" si="41"/>
        <v>0.2016</v>
      </c>
      <c r="CM49" s="180">
        <f t="shared" si="42"/>
        <v>0.61439999999999995</v>
      </c>
      <c r="CN49" s="180">
        <f t="shared" si="43"/>
        <v>1.0878000000000001</v>
      </c>
      <c r="CO49" s="180">
        <f t="shared" si="44"/>
        <v>0.85360000000000003</v>
      </c>
      <c r="CP49" s="180">
        <f t="shared" si="45"/>
        <v>0.1666</v>
      </c>
      <c r="CQ49" s="180">
        <f t="shared" si="29"/>
        <v>0.40840000000000004</v>
      </c>
      <c r="CR49" s="180">
        <f t="shared" si="14"/>
        <v>0.31499999999999995</v>
      </c>
      <c r="CS49" s="180">
        <f t="shared" si="9"/>
        <v>0.57689999999999997</v>
      </c>
      <c r="CT49" s="180">
        <f t="shared" si="15"/>
        <v>0.63190000000000002</v>
      </c>
      <c r="CU49" s="180">
        <f t="shared" si="16"/>
        <v>0.19400000000000003</v>
      </c>
      <c r="CV49" s="180">
        <f t="shared" si="17"/>
        <v>0.58560000000000001</v>
      </c>
      <c r="CW49" s="180"/>
      <c r="CX49">
        <f t="shared" si="20"/>
        <v>0.56579999999999997</v>
      </c>
      <c r="CY49">
        <f t="shared" si="21"/>
        <v>0.63479999999999992</v>
      </c>
      <c r="DA49" s="42"/>
      <c r="DB49" s="63">
        <f t="shared" ref="DB49:DB50" si="49">DC49*2000</f>
        <v>1100</v>
      </c>
      <c r="DC49" s="35">
        <v>0.55000000000000004</v>
      </c>
      <c r="DD49" s="37">
        <v>2840</v>
      </c>
      <c r="DE49" s="37">
        <v>2800</v>
      </c>
      <c r="DF49" s="117">
        <v>0.97</v>
      </c>
      <c r="DG49" s="39">
        <f>BL49*DF49</f>
        <v>0.6692999999999999</v>
      </c>
      <c r="DH49" s="40">
        <v>1.1000000000000001</v>
      </c>
      <c r="DI49" s="40">
        <v>72</v>
      </c>
      <c r="DJ49" s="93">
        <v>0</v>
      </c>
      <c r="DK49" s="97"/>
      <c r="DL49" s="97"/>
      <c r="DM49" s="204">
        <f>44*K49/10</f>
        <v>3.6519999999999997</v>
      </c>
      <c r="DN49" s="40"/>
      <c r="DO49" s="38"/>
      <c r="DP49" s="41">
        <f>IF(AP49="","",AP49*BD49)</f>
        <v>24.18</v>
      </c>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row>
    <row r="50" spans="1:151" ht="12.75" customHeight="1" x14ac:dyDescent="0.2">
      <c r="A50" s="215">
        <v>41</v>
      </c>
      <c r="B50" t="s">
        <v>338</v>
      </c>
      <c r="C50">
        <v>3657</v>
      </c>
      <c r="D50">
        <v>3626</v>
      </c>
      <c r="E50">
        <v>3606</v>
      </c>
      <c r="F50">
        <v>2922</v>
      </c>
      <c r="H50">
        <v>98</v>
      </c>
      <c r="I50">
        <v>3</v>
      </c>
      <c r="K50">
        <v>0.2</v>
      </c>
      <c r="M50">
        <v>9</v>
      </c>
      <c r="N50">
        <v>85</v>
      </c>
      <c r="T50">
        <v>0</v>
      </c>
      <c r="V50">
        <v>0</v>
      </c>
      <c r="AB50">
        <v>0.79999999999999716</v>
      </c>
      <c r="AC50">
        <v>76</v>
      </c>
      <c r="AD50" s="217">
        <v>37.801999999999992</v>
      </c>
      <c r="AH50">
        <v>0.13</v>
      </c>
      <c r="AI50">
        <v>0.22</v>
      </c>
      <c r="AJ50">
        <v>0.2</v>
      </c>
      <c r="AK50">
        <v>0.04</v>
      </c>
      <c r="AM50">
        <v>0.13</v>
      </c>
      <c r="AN50">
        <v>0.13</v>
      </c>
      <c r="AO50">
        <v>0.13</v>
      </c>
      <c r="AP50">
        <v>0.05</v>
      </c>
      <c r="AS50" s="221">
        <f>AS49</f>
        <v>102</v>
      </c>
      <c r="AT50" s="221">
        <f t="shared" ref="AT50:BE50" si="50">AT49</f>
        <v>98</v>
      </c>
      <c r="AU50" s="221">
        <f t="shared" si="50"/>
        <v>96</v>
      </c>
      <c r="AV50" s="221">
        <f t="shared" si="50"/>
        <v>96</v>
      </c>
      <c r="AW50" s="221">
        <f t="shared" si="50"/>
        <v>98</v>
      </c>
      <c r="AX50" s="221">
        <f t="shared" si="50"/>
        <v>97</v>
      </c>
      <c r="AY50" s="221">
        <f t="shared" si="50"/>
        <v>98</v>
      </c>
      <c r="AZ50" s="221">
        <f t="shared" si="50"/>
        <v>90</v>
      </c>
      <c r="BA50" s="221">
        <f t="shared" si="50"/>
        <v>89</v>
      </c>
      <c r="BB50" s="221">
        <f t="shared" si="50"/>
        <v>97</v>
      </c>
      <c r="BC50" s="221">
        <f t="shared" si="50"/>
        <v>96</v>
      </c>
      <c r="BD50" s="221">
        <f t="shared" si="50"/>
        <v>93</v>
      </c>
      <c r="BE50" s="221">
        <f t="shared" si="50"/>
        <v>97</v>
      </c>
      <c r="BG50">
        <v>0.27</v>
      </c>
      <c r="BH50" s="221">
        <v>2.23</v>
      </c>
      <c r="BI50" s="221">
        <v>2.1</v>
      </c>
      <c r="BJ50" s="221"/>
      <c r="BK50" s="221">
        <v>1</v>
      </c>
      <c r="BL50">
        <v>0.34</v>
      </c>
      <c r="BP50">
        <v>82</v>
      </c>
      <c r="BQ50">
        <v>92</v>
      </c>
      <c r="BT50" s="4">
        <v>0.60799999999999788</v>
      </c>
      <c r="BV50" s="180">
        <v>0</v>
      </c>
      <c r="BW50" s="180">
        <v>0</v>
      </c>
      <c r="BX50" s="180">
        <v>0</v>
      </c>
      <c r="BY50" s="180">
        <v>0</v>
      </c>
      <c r="BZ50" s="180">
        <v>0</v>
      </c>
      <c r="CA50" s="180">
        <v>0</v>
      </c>
      <c r="CB50" s="180">
        <v>0</v>
      </c>
      <c r="CC50" s="180">
        <v>0</v>
      </c>
      <c r="CD50" s="180">
        <v>0</v>
      </c>
      <c r="CE50" s="180">
        <v>0</v>
      </c>
      <c r="CF50" s="180">
        <v>0</v>
      </c>
      <c r="CG50" s="180">
        <v>0</v>
      </c>
      <c r="CH50" s="180">
        <v>0</v>
      </c>
      <c r="CI50" s="180"/>
      <c r="CJ50" s="180">
        <v>0</v>
      </c>
      <c r="CK50" s="180">
        <f t="shared" si="40"/>
        <v>0</v>
      </c>
      <c r="CL50" s="180">
        <f t="shared" si="41"/>
        <v>0</v>
      </c>
      <c r="CM50" s="180">
        <f t="shared" si="42"/>
        <v>0.12480000000000001</v>
      </c>
      <c r="CN50" s="180">
        <f t="shared" si="43"/>
        <v>0.21559999999999999</v>
      </c>
      <c r="CO50" s="180">
        <f t="shared" si="44"/>
        <v>0.19400000000000003</v>
      </c>
      <c r="CP50" s="180">
        <f t="shared" si="45"/>
        <v>3.9199999999999999E-2</v>
      </c>
      <c r="CQ50" s="180">
        <f t="shared" si="29"/>
        <v>8.5699999999999998E-2</v>
      </c>
      <c r="CR50" s="180">
        <f t="shared" si="14"/>
        <v>0</v>
      </c>
      <c r="CS50" s="180">
        <f t="shared" si="9"/>
        <v>0</v>
      </c>
      <c r="CT50" s="180">
        <f t="shared" si="15"/>
        <v>0.1157</v>
      </c>
      <c r="CU50" s="180">
        <f t="shared" si="16"/>
        <v>0.12610000000000002</v>
      </c>
      <c r="CV50" s="180">
        <f t="shared" si="17"/>
        <v>0.12480000000000001</v>
      </c>
      <c r="CW50" s="180"/>
      <c r="CX50">
        <f t="shared" si="20"/>
        <v>0.27880000000000005</v>
      </c>
      <c r="CY50">
        <f t="shared" si="21"/>
        <v>0.31280000000000002</v>
      </c>
      <c r="DA50" s="34"/>
      <c r="DB50" s="63">
        <f t="shared" si="49"/>
        <v>900</v>
      </c>
      <c r="DC50" s="35">
        <v>0.45</v>
      </c>
      <c r="DD50" s="112">
        <v>2840</v>
      </c>
      <c r="DE50" s="112">
        <v>2800</v>
      </c>
      <c r="DF50" s="117">
        <v>0.97</v>
      </c>
      <c r="DG50" s="39">
        <f>BL50*DF50</f>
        <v>0.32980000000000004</v>
      </c>
      <c r="DH50" s="203">
        <v>0</v>
      </c>
      <c r="DI50" s="40">
        <v>80</v>
      </c>
      <c r="DJ50" s="93">
        <v>0</v>
      </c>
      <c r="DK50" s="97"/>
      <c r="DL50" s="97"/>
      <c r="DM50" s="204">
        <f>44*K50/10</f>
        <v>0.88000000000000012</v>
      </c>
      <c r="DN50" s="40"/>
      <c r="DO50" s="50"/>
      <c r="DP50" s="41">
        <f>IF(AP50="","",AP50*BD50)</f>
        <v>4.6500000000000004</v>
      </c>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row>
    <row r="51" spans="1:151" ht="12.75" customHeight="1" x14ac:dyDescent="0.2">
      <c r="A51" s="215">
        <v>42</v>
      </c>
      <c r="B51" t="s">
        <v>339</v>
      </c>
      <c r="C51">
        <v>5245</v>
      </c>
      <c r="D51">
        <v>4949</v>
      </c>
      <c r="E51">
        <v>4430</v>
      </c>
      <c r="F51">
        <v>2797</v>
      </c>
      <c r="H51">
        <v>94.4</v>
      </c>
      <c r="I51">
        <v>76.319999999999993</v>
      </c>
      <c r="J51">
        <v>1.33</v>
      </c>
      <c r="K51">
        <v>0.2</v>
      </c>
      <c r="M51">
        <v>2.63</v>
      </c>
      <c r="N51">
        <v>5</v>
      </c>
      <c r="T51">
        <v>0</v>
      </c>
      <c r="V51">
        <v>0</v>
      </c>
      <c r="AB51">
        <v>10.250000000000014</v>
      </c>
      <c r="AC51">
        <v>76</v>
      </c>
      <c r="AD51" s="217">
        <v>47.314100000000003</v>
      </c>
      <c r="AF51">
        <v>2.0099999999999998</v>
      </c>
      <c r="AG51">
        <v>1.46</v>
      </c>
      <c r="AH51">
        <v>4.74</v>
      </c>
      <c r="AI51">
        <v>8.43</v>
      </c>
      <c r="AJ51">
        <v>6.85</v>
      </c>
      <c r="AK51">
        <v>1.65</v>
      </c>
      <c r="AL51">
        <v>2.7</v>
      </c>
      <c r="AM51">
        <v>4.82</v>
      </c>
      <c r="AN51">
        <v>1.59</v>
      </c>
      <c r="AO51">
        <v>4.54</v>
      </c>
      <c r="AP51">
        <v>1.79</v>
      </c>
      <c r="AQ51">
        <v>2.34</v>
      </c>
      <c r="AS51">
        <v>86</v>
      </c>
      <c r="AT51">
        <v>93</v>
      </c>
      <c r="AU51">
        <v>92</v>
      </c>
      <c r="AV51">
        <v>95</v>
      </c>
      <c r="AW51">
        <v>95</v>
      </c>
      <c r="AX51">
        <v>93</v>
      </c>
      <c r="AY51">
        <v>96</v>
      </c>
      <c r="AZ51">
        <v>87</v>
      </c>
      <c r="BA51">
        <v>85</v>
      </c>
      <c r="BB51">
        <v>95</v>
      </c>
      <c r="BC51">
        <v>95</v>
      </c>
      <c r="BD51">
        <v>85</v>
      </c>
      <c r="BE51">
        <v>86</v>
      </c>
      <c r="BG51">
        <v>0.63</v>
      </c>
      <c r="BL51">
        <v>0.38</v>
      </c>
      <c r="BP51">
        <v>82</v>
      </c>
      <c r="BQ51">
        <v>92</v>
      </c>
      <c r="BT51" s="4">
        <v>7.7900000000000116</v>
      </c>
      <c r="BV51" s="180">
        <v>64.108799999999988</v>
      </c>
      <c r="BW51" s="180">
        <v>1.7687999999999999</v>
      </c>
      <c r="BX51" s="180">
        <v>1.2556</v>
      </c>
      <c r="BY51" s="180">
        <v>4.2186000000000003</v>
      </c>
      <c r="BZ51" s="180">
        <v>7.5869999999999997</v>
      </c>
      <c r="CA51" s="180">
        <v>6.3019999999999996</v>
      </c>
      <c r="CB51" s="180">
        <v>1.5015000000000001</v>
      </c>
      <c r="CC51" s="180">
        <v>3.0051000000000001</v>
      </c>
      <c r="CD51" s="180">
        <v>2.214</v>
      </c>
      <c r="CE51" s="180">
        <v>4.1093999999999999</v>
      </c>
      <c r="CF51" s="180">
        <v>4.0006000000000004</v>
      </c>
      <c r="CG51" s="180">
        <v>1.3992000000000002</v>
      </c>
      <c r="CH51" s="180">
        <v>4.0860000000000003</v>
      </c>
      <c r="CI51" s="180"/>
      <c r="CJ51" s="180">
        <v>65.635199999999998</v>
      </c>
      <c r="CK51" s="180">
        <f t="shared" si="40"/>
        <v>1.8692999999999997</v>
      </c>
      <c r="CL51" s="180">
        <f t="shared" si="41"/>
        <v>1.3431999999999999</v>
      </c>
      <c r="CM51" s="180">
        <f t="shared" si="42"/>
        <v>4.5030000000000001</v>
      </c>
      <c r="CN51" s="180">
        <f t="shared" si="43"/>
        <v>8.0084999999999997</v>
      </c>
      <c r="CO51" s="180">
        <f t="shared" si="44"/>
        <v>6.3704999999999998</v>
      </c>
      <c r="CP51" s="180">
        <f t="shared" si="45"/>
        <v>1.5839999999999999</v>
      </c>
      <c r="CQ51" s="180">
        <f t="shared" si="29"/>
        <v>3.1054999999999997</v>
      </c>
      <c r="CR51" s="180">
        <f t="shared" si="14"/>
        <v>2.3490000000000002</v>
      </c>
      <c r="CS51" s="180">
        <f t="shared" si="9"/>
        <v>4.3613999999999997</v>
      </c>
      <c r="CT51" s="180">
        <f t="shared" si="15"/>
        <v>4.0970000000000004</v>
      </c>
      <c r="CU51" s="180">
        <f t="shared" si="16"/>
        <v>1.5105000000000002</v>
      </c>
      <c r="CV51" s="180">
        <f t="shared" si="17"/>
        <v>4.3129999999999997</v>
      </c>
      <c r="CW51" s="180"/>
      <c r="CX51">
        <f t="shared" si="20"/>
        <v>0.31159999999999999</v>
      </c>
      <c r="CY51">
        <f t="shared" si="21"/>
        <v>0.34960000000000002</v>
      </c>
      <c r="DA51" s="34"/>
      <c r="DB51" s="63"/>
      <c r="DC51" s="35"/>
      <c r="DD51" s="37"/>
      <c r="DE51" s="37"/>
      <c r="DF51" s="117"/>
      <c r="DG51" s="39"/>
      <c r="DH51" s="40"/>
      <c r="DI51" s="92"/>
      <c r="DJ51" s="93"/>
      <c r="DK51" s="97"/>
      <c r="DL51" s="97"/>
      <c r="DM51" s="79"/>
      <c r="DN51" s="40"/>
      <c r="DO51" s="38"/>
      <c r="DP51" s="41"/>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row>
    <row r="52" spans="1:151" ht="12.75" customHeight="1" x14ac:dyDescent="0.2">
      <c r="A52" s="215">
        <v>43</v>
      </c>
      <c r="B52" t="s">
        <v>340</v>
      </c>
      <c r="C52">
        <v>4472</v>
      </c>
      <c r="D52">
        <v>3020</v>
      </c>
      <c r="E52">
        <v>2939</v>
      </c>
      <c r="F52">
        <v>2218</v>
      </c>
      <c r="H52">
        <v>88.5</v>
      </c>
      <c r="I52">
        <v>11.9</v>
      </c>
      <c r="K52">
        <v>4.25</v>
      </c>
      <c r="M52">
        <v>3.2</v>
      </c>
      <c r="T52">
        <v>54.95</v>
      </c>
      <c r="U52">
        <v>15.8</v>
      </c>
      <c r="V52">
        <v>13.8</v>
      </c>
      <c r="X52">
        <v>4.78</v>
      </c>
      <c r="AB52">
        <v>14.199999999999989</v>
      </c>
      <c r="AC52">
        <v>24</v>
      </c>
      <c r="AD52" s="217">
        <v>40.104999999999997</v>
      </c>
      <c r="AF52">
        <v>0.56999999999999995</v>
      </c>
      <c r="AG52">
        <v>0.28999999999999998</v>
      </c>
      <c r="AH52">
        <v>0.49</v>
      </c>
      <c r="AI52">
        <v>1.22</v>
      </c>
      <c r="AJ52">
        <v>0.37</v>
      </c>
      <c r="AK52">
        <v>0.28000000000000003</v>
      </c>
      <c r="AL52">
        <v>0.55000000000000004</v>
      </c>
      <c r="AM52">
        <v>0.45</v>
      </c>
      <c r="AN52">
        <v>0.17</v>
      </c>
      <c r="AO52">
        <v>0.66</v>
      </c>
      <c r="AP52">
        <v>0.32</v>
      </c>
      <c r="AQ52">
        <v>0.57999999999999996</v>
      </c>
      <c r="AS52">
        <v>88</v>
      </c>
      <c r="AT52">
        <v>89</v>
      </c>
      <c r="AU52">
        <v>90</v>
      </c>
      <c r="AV52">
        <v>89</v>
      </c>
      <c r="AW52">
        <v>91</v>
      </c>
      <c r="AX52">
        <v>83</v>
      </c>
      <c r="AY52">
        <v>75</v>
      </c>
      <c r="AZ52">
        <v>91</v>
      </c>
      <c r="BA52">
        <v>86</v>
      </c>
      <c r="BB52">
        <v>97</v>
      </c>
      <c r="BC52">
        <v>87</v>
      </c>
      <c r="BD52">
        <v>88</v>
      </c>
      <c r="BE52">
        <v>86</v>
      </c>
      <c r="BG52">
        <v>0.03</v>
      </c>
      <c r="BH52">
        <v>0.03</v>
      </c>
      <c r="BI52">
        <v>0.43</v>
      </c>
      <c r="BJ52">
        <v>0.16</v>
      </c>
      <c r="BK52">
        <v>0.04</v>
      </c>
      <c r="BL52">
        <v>0.31</v>
      </c>
      <c r="BM52">
        <v>0.14000000000000001</v>
      </c>
      <c r="BP52">
        <v>50</v>
      </c>
      <c r="BQ52">
        <v>55</v>
      </c>
      <c r="BT52" s="4">
        <v>3.4079999999999973</v>
      </c>
      <c r="BV52" s="180">
        <v>9.4009999999999998</v>
      </c>
      <c r="BW52" s="180">
        <v>0.46739999999999993</v>
      </c>
      <c r="BX52" s="180">
        <v>0.2465</v>
      </c>
      <c r="BY52" s="180">
        <v>0.40670000000000001</v>
      </c>
      <c r="BZ52" s="180">
        <v>1.0613999999999999</v>
      </c>
      <c r="CA52" s="180">
        <v>0.27379999999999999</v>
      </c>
      <c r="CB52" s="180">
        <v>0.20160000000000003</v>
      </c>
      <c r="CC52" s="180">
        <v>0.46400000000000008</v>
      </c>
      <c r="CD52" s="180">
        <v>0.46750000000000008</v>
      </c>
      <c r="CE52" s="180">
        <v>0.93730000000000002</v>
      </c>
      <c r="CF52" s="180">
        <v>0.33750000000000002</v>
      </c>
      <c r="CG52" s="180">
        <v>0.14280000000000001</v>
      </c>
      <c r="CH52" s="180">
        <v>0.53459999999999996</v>
      </c>
      <c r="CI52" s="180"/>
      <c r="CJ52" s="180">
        <v>10.472000000000001</v>
      </c>
      <c r="CK52" s="180">
        <f t="shared" si="40"/>
        <v>0.50729999999999997</v>
      </c>
      <c r="CL52" s="180">
        <f t="shared" si="41"/>
        <v>0.26099999999999995</v>
      </c>
      <c r="CM52" s="180">
        <f t="shared" si="42"/>
        <v>0.43609999999999999</v>
      </c>
      <c r="CN52" s="180">
        <f t="shared" si="43"/>
        <v>1.1101999999999999</v>
      </c>
      <c r="CO52" s="180">
        <f t="shared" si="44"/>
        <v>0.30709999999999998</v>
      </c>
      <c r="CP52" s="180">
        <f t="shared" si="45"/>
        <v>0.21000000000000005</v>
      </c>
      <c r="CQ52" s="180">
        <f t="shared" si="29"/>
        <v>0.49160000000000004</v>
      </c>
      <c r="CR52" s="180">
        <f t="shared" si="14"/>
        <v>0.50050000000000006</v>
      </c>
      <c r="CS52" s="180">
        <f t="shared" si="9"/>
        <v>0.99930000000000008</v>
      </c>
      <c r="CT52" s="180">
        <f t="shared" si="15"/>
        <v>0.38700000000000001</v>
      </c>
      <c r="CU52" s="180">
        <f t="shared" si="16"/>
        <v>0.16490000000000002</v>
      </c>
      <c r="CV52" s="180">
        <f t="shared" si="17"/>
        <v>0.57420000000000004</v>
      </c>
      <c r="CW52" s="180"/>
      <c r="CX52">
        <f t="shared" si="20"/>
        <v>0.155</v>
      </c>
      <c r="CY52">
        <f t="shared" si="21"/>
        <v>0.17050000000000001</v>
      </c>
      <c r="DA52" s="34"/>
      <c r="DB52" s="63"/>
      <c r="DC52" s="35"/>
      <c r="DD52" s="47"/>
      <c r="DE52" s="47"/>
      <c r="DF52" s="117"/>
      <c r="DG52" s="39"/>
      <c r="DH52" s="40"/>
      <c r="DI52" s="92"/>
      <c r="DJ52" s="93"/>
      <c r="DK52" s="97"/>
      <c r="DL52" s="97"/>
      <c r="DM52" s="79"/>
      <c r="DN52" s="40"/>
      <c r="DO52" s="38"/>
      <c r="DP52" s="41"/>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row>
    <row r="53" spans="1:151" ht="12.75" customHeight="1" x14ac:dyDescent="0.2">
      <c r="A53" s="215">
        <v>44</v>
      </c>
      <c r="B53" t="s">
        <v>341</v>
      </c>
      <c r="C53">
        <v>3045</v>
      </c>
      <c r="D53">
        <v>2366</v>
      </c>
      <c r="E53">
        <v>2298</v>
      </c>
      <c r="F53">
        <v>1795</v>
      </c>
      <c r="H53">
        <v>72.2</v>
      </c>
      <c r="I53">
        <v>10</v>
      </c>
      <c r="K53">
        <v>0.16</v>
      </c>
      <c r="M53">
        <v>6.3</v>
      </c>
      <c r="O53">
        <v>47.5</v>
      </c>
      <c r="T53">
        <v>0</v>
      </c>
      <c r="V53">
        <v>0.08</v>
      </c>
      <c r="AB53">
        <v>8.2400000000000091</v>
      </c>
      <c r="AC53">
        <v>53</v>
      </c>
      <c r="AD53" s="217">
        <v>29.079600000000006</v>
      </c>
      <c r="AF53">
        <v>0.06</v>
      </c>
      <c r="AG53">
        <v>0.04</v>
      </c>
      <c r="AH53">
        <v>0.24</v>
      </c>
      <c r="AI53">
        <v>0.24</v>
      </c>
      <c r="AJ53">
        <v>0.1</v>
      </c>
      <c r="AK53">
        <v>0.03</v>
      </c>
      <c r="AL53">
        <v>0.06</v>
      </c>
      <c r="AM53">
        <v>0.08</v>
      </c>
      <c r="AN53">
        <v>0.05</v>
      </c>
      <c r="AO53">
        <v>0.15</v>
      </c>
      <c r="AP53">
        <v>0.05</v>
      </c>
      <c r="AQ53">
        <v>0.24</v>
      </c>
      <c r="AS53" s="25">
        <v>88.25</v>
      </c>
      <c r="AT53">
        <v>92</v>
      </c>
      <c r="AU53">
        <v>90</v>
      </c>
      <c r="AV53">
        <v>88</v>
      </c>
      <c r="AW53">
        <v>89</v>
      </c>
      <c r="AX53">
        <v>86</v>
      </c>
      <c r="AY53">
        <v>90</v>
      </c>
      <c r="AZ53">
        <v>90</v>
      </c>
      <c r="BA53">
        <v>86</v>
      </c>
      <c r="BB53">
        <v>86</v>
      </c>
      <c r="BC53">
        <v>87</v>
      </c>
      <c r="BD53">
        <v>84</v>
      </c>
      <c r="BE53">
        <v>91</v>
      </c>
      <c r="BG53">
        <v>0.25</v>
      </c>
      <c r="BL53">
        <v>0.16</v>
      </c>
      <c r="BP53">
        <v>50</v>
      </c>
      <c r="BQ53">
        <v>63</v>
      </c>
      <c r="BT53" s="4">
        <v>4.3672000000000049</v>
      </c>
      <c r="BV53" s="180">
        <v>8.6</v>
      </c>
      <c r="BW53" s="180">
        <v>0</v>
      </c>
      <c r="BX53" s="180">
        <v>0</v>
      </c>
      <c r="BY53" s="180">
        <v>0.18960000000000002</v>
      </c>
      <c r="BZ53" s="180">
        <v>0.17759999999999998</v>
      </c>
      <c r="CA53" s="180">
        <v>3.7000000000000005E-2</v>
      </c>
      <c r="CB53" s="180">
        <v>2.0400000000000001E-2</v>
      </c>
      <c r="CC53" s="180">
        <v>4.2400000000000007E-2</v>
      </c>
      <c r="CD53" s="180">
        <v>2.76E-2</v>
      </c>
      <c r="CE53" s="180">
        <v>0.22199999999999998</v>
      </c>
      <c r="CF53" s="180">
        <v>2.5600000000000001E-2</v>
      </c>
      <c r="CG53" s="180">
        <v>2.2000000000000002E-2</v>
      </c>
      <c r="CH53" s="180">
        <v>8.8499999999999995E-2</v>
      </c>
      <c r="CI53" s="180"/>
      <c r="CJ53" s="180">
        <v>8.8249999999999993</v>
      </c>
      <c r="CK53" s="180">
        <f t="shared" si="40"/>
        <v>5.5199999999999999E-2</v>
      </c>
      <c r="CL53" s="180">
        <f t="shared" si="41"/>
        <v>3.6000000000000004E-2</v>
      </c>
      <c r="CM53" s="180">
        <f t="shared" si="42"/>
        <v>0.21119999999999997</v>
      </c>
      <c r="CN53" s="180">
        <f t="shared" si="43"/>
        <v>0.21359999999999998</v>
      </c>
      <c r="CO53" s="180">
        <f t="shared" si="44"/>
        <v>8.5999999999999993E-2</v>
      </c>
      <c r="CP53" s="180">
        <f t="shared" si="45"/>
        <v>2.6999999999999996E-2</v>
      </c>
      <c r="CQ53" s="180">
        <f t="shared" si="29"/>
        <v>6.9000000000000006E-2</v>
      </c>
      <c r="CR53" s="180">
        <f t="shared" si="14"/>
        <v>5.3999999999999992E-2</v>
      </c>
      <c r="CS53" s="180">
        <f t="shared" si="9"/>
        <v>0.27239999999999998</v>
      </c>
      <c r="CT53" s="180">
        <f t="shared" si="15"/>
        <v>6.88E-2</v>
      </c>
      <c r="CU53" s="180">
        <f t="shared" si="16"/>
        <v>4.2999999999999997E-2</v>
      </c>
      <c r="CV53" s="180">
        <f t="shared" si="17"/>
        <v>0.13049999999999998</v>
      </c>
      <c r="CW53" s="180"/>
      <c r="CX53">
        <f t="shared" si="20"/>
        <v>0.08</v>
      </c>
      <c r="CY53">
        <f t="shared" si="21"/>
        <v>0.1008</v>
      </c>
      <c r="DA53" s="34"/>
      <c r="DB53" s="63"/>
      <c r="DC53" s="35"/>
      <c r="DD53" s="47"/>
      <c r="DE53" s="47"/>
      <c r="DF53" s="117"/>
      <c r="DG53" s="39"/>
      <c r="DH53" s="40"/>
      <c r="DI53" s="92"/>
      <c r="DJ53" s="93"/>
      <c r="DK53" s="97"/>
      <c r="DL53" s="97"/>
      <c r="DM53" s="79"/>
      <c r="DN53" s="40"/>
      <c r="DO53" s="52"/>
      <c r="DP53" s="41"/>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row>
    <row r="54" spans="1:151" ht="12.75" customHeight="1" x14ac:dyDescent="0.2">
      <c r="A54" s="215">
        <v>45</v>
      </c>
      <c r="B54" t="s">
        <v>342</v>
      </c>
      <c r="C54">
        <v>4223</v>
      </c>
      <c r="D54">
        <v>2366</v>
      </c>
      <c r="E54">
        <v>2333</v>
      </c>
      <c r="F54">
        <v>1842</v>
      </c>
      <c r="H54">
        <v>74.099999999999994</v>
      </c>
      <c r="I54">
        <v>4.8</v>
      </c>
      <c r="K54">
        <v>0.15</v>
      </c>
      <c r="M54">
        <v>10.8</v>
      </c>
      <c r="O54">
        <v>45</v>
      </c>
      <c r="T54">
        <v>0</v>
      </c>
      <c r="V54">
        <v>0.15</v>
      </c>
      <c r="AB54">
        <v>13.349999999999994</v>
      </c>
      <c r="AC54">
        <v>53</v>
      </c>
      <c r="AD54" s="217">
        <v>27.565499999999997</v>
      </c>
      <c r="AF54">
        <v>0.02</v>
      </c>
      <c r="AG54">
        <v>0.01</v>
      </c>
      <c r="AH54">
        <v>0.04</v>
      </c>
      <c r="AI54">
        <v>0.06</v>
      </c>
      <c r="AJ54">
        <v>0.02</v>
      </c>
      <c r="AK54">
        <v>0.02</v>
      </c>
      <c r="AL54">
        <v>0.03</v>
      </c>
      <c r="AM54">
        <v>0.05</v>
      </c>
      <c r="AN54">
        <v>0.01</v>
      </c>
      <c r="AO54">
        <v>0.11</v>
      </c>
      <c r="AP54">
        <v>0.04</v>
      </c>
      <c r="AQ54">
        <v>0.03</v>
      </c>
      <c r="AS54" s="25">
        <v>88.25</v>
      </c>
      <c r="AT54">
        <v>92</v>
      </c>
      <c r="AU54">
        <v>90</v>
      </c>
      <c r="AV54">
        <v>88</v>
      </c>
      <c r="AW54">
        <v>89</v>
      </c>
      <c r="AX54">
        <v>86</v>
      </c>
      <c r="AY54">
        <v>90</v>
      </c>
      <c r="AZ54">
        <v>90</v>
      </c>
      <c r="BA54">
        <v>86</v>
      </c>
      <c r="BB54">
        <v>86</v>
      </c>
      <c r="BC54">
        <v>87</v>
      </c>
      <c r="BD54">
        <v>84</v>
      </c>
      <c r="BE54">
        <v>91</v>
      </c>
      <c r="BG54">
        <v>0.82</v>
      </c>
      <c r="BL54">
        <v>0.08</v>
      </c>
      <c r="BO54">
        <v>0.01</v>
      </c>
      <c r="BP54">
        <v>50</v>
      </c>
      <c r="BQ54">
        <v>63</v>
      </c>
      <c r="BT54" s="4">
        <v>7.0754999999999972</v>
      </c>
      <c r="BV54" s="180">
        <v>3.6959999999999997</v>
      </c>
      <c r="BW54" s="180">
        <v>0</v>
      </c>
      <c r="BX54" s="180">
        <v>0</v>
      </c>
      <c r="BY54" s="180">
        <v>1.1599999999999999E-2</v>
      </c>
      <c r="BZ54" s="180">
        <v>1.4999999999999999E-2</v>
      </c>
      <c r="CA54" s="180">
        <v>0</v>
      </c>
      <c r="CB54" s="180">
        <v>1.04E-2</v>
      </c>
      <c r="CC54" s="180">
        <v>2.64E-2</v>
      </c>
      <c r="CD54" s="180">
        <v>0</v>
      </c>
      <c r="CE54" s="180">
        <v>0</v>
      </c>
      <c r="CF54" s="180">
        <v>0</v>
      </c>
      <c r="CG54" s="180">
        <v>0</v>
      </c>
      <c r="CH54" s="180">
        <v>5.6100000000000004E-2</v>
      </c>
      <c r="CI54" s="180"/>
      <c r="CJ54" s="180">
        <v>4.2359999999999998</v>
      </c>
      <c r="CK54" s="180">
        <f t="shared" si="40"/>
        <v>1.84E-2</v>
      </c>
      <c r="CL54" s="180">
        <f t="shared" si="41"/>
        <v>9.0000000000000011E-3</v>
      </c>
      <c r="CM54" s="180">
        <f t="shared" si="42"/>
        <v>3.5200000000000002E-2</v>
      </c>
      <c r="CN54" s="180">
        <f t="shared" si="43"/>
        <v>5.3399999999999996E-2</v>
      </c>
      <c r="CO54" s="180">
        <f t="shared" si="44"/>
        <v>1.72E-2</v>
      </c>
      <c r="CP54" s="180">
        <f t="shared" si="45"/>
        <v>1.8000000000000002E-2</v>
      </c>
      <c r="CQ54" s="180">
        <f t="shared" si="29"/>
        <v>5.16E-2</v>
      </c>
      <c r="CR54" s="180">
        <f t="shared" si="14"/>
        <v>2.6999999999999996E-2</v>
      </c>
      <c r="CS54" s="180">
        <f t="shared" si="9"/>
        <v>5.4300000000000001E-2</v>
      </c>
      <c r="CT54" s="180">
        <f t="shared" si="15"/>
        <v>4.2999999999999997E-2</v>
      </c>
      <c r="CU54" s="180">
        <f t="shared" si="16"/>
        <v>8.6E-3</v>
      </c>
      <c r="CV54" s="180">
        <f t="shared" si="17"/>
        <v>9.5700000000000007E-2</v>
      </c>
      <c r="CW54" s="180"/>
      <c r="CX54">
        <f t="shared" si="20"/>
        <v>0.04</v>
      </c>
      <c r="CY54">
        <f t="shared" si="21"/>
        <v>5.04E-2</v>
      </c>
      <c r="DA54" s="42"/>
      <c r="DB54" s="63"/>
      <c r="DC54" s="35"/>
      <c r="DD54" s="37"/>
      <c r="DE54" s="37"/>
      <c r="DF54" s="117"/>
      <c r="DG54" s="39"/>
      <c r="DH54" s="40"/>
      <c r="DI54" s="40"/>
      <c r="DJ54" s="93"/>
      <c r="DK54" s="97"/>
      <c r="DL54" s="97"/>
      <c r="DM54" s="79"/>
      <c r="DN54" s="40"/>
      <c r="DO54" s="38"/>
      <c r="DP54" s="41"/>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row>
    <row r="55" spans="1:151" ht="12.75" customHeight="1" x14ac:dyDescent="0.2">
      <c r="A55" s="215">
        <v>46</v>
      </c>
      <c r="B55" t="s">
        <v>343</v>
      </c>
      <c r="C55">
        <v>4272</v>
      </c>
      <c r="D55">
        <v>2627</v>
      </c>
      <c r="E55">
        <v>2551</v>
      </c>
      <c r="F55">
        <v>1893</v>
      </c>
      <c r="H55">
        <v>89.88</v>
      </c>
      <c r="I55">
        <v>11.16</v>
      </c>
      <c r="K55">
        <v>5.42</v>
      </c>
      <c r="L55">
        <v>4.2</v>
      </c>
      <c r="M55">
        <v>2.64</v>
      </c>
      <c r="T55">
        <v>39.06</v>
      </c>
      <c r="U55">
        <v>25.3</v>
      </c>
      <c r="V55">
        <v>13.73</v>
      </c>
      <c r="X55">
        <v>33.93</v>
      </c>
      <c r="AB55">
        <v>31.599999999999994</v>
      </c>
      <c r="AC55">
        <v>29</v>
      </c>
      <c r="AD55" s="217">
        <v>41.440400000000004</v>
      </c>
      <c r="AF55">
        <v>0.73</v>
      </c>
      <c r="AG55">
        <v>0.24</v>
      </c>
      <c r="AH55">
        <v>0.41</v>
      </c>
      <c r="AI55">
        <v>0.79</v>
      </c>
      <c r="AJ55">
        <v>0.49</v>
      </c>
      <c r="AK55" s="229">
        <f>0.68-AP55</f>
        <v>0.32000000000000006</v>
      </c>
      <c r="AL55">
        <v>0.52</v>
      </c>
      <c r="AM55">
        <v>0.42</v>
      </c>
      <c r="AN55">
        <v>0.14000000000000001</v>
      </c>
      <c r="AO55">
        <v>0.63</v>
      </c>
      <c r="AP55">
        <v>0.36</v>
      </c>
      <c r="AQ55">
        <v>0.41</v>
      </c>
      <c r="AS55" s="25">
        <v>80.416666666666671</v>
      </c>
      <c r="AT55">
        <v>90</v>
      </c>
      <c r="AU55">
        <v>85</v>
      </c>
      <c r="AV55">
        <v>81</v>
      </c>
      <c r="AW55">
        <v>83</v>
      </c>
      <c r="AX55">
        <v>76</v>
      </c>
      <c r="AY55">
        <v>83</v>
      </c>
      <c r="AZ55">
        <v>84</v>
      </c>
      <c r="BA55">
        <v>71</v>
      </c>
      <c r="BB55">
        <v>75</v>
      </c>
      <c r="BC55">
        <v>80</v>
      </c>
      <c r="BD55">
        <v>75</v>
      </c>
      <c r="BE55">
        <v>82</v>
      </c>
      <c r="BG55">
        <v>0.03</v>
      </c>
      <c r="BH55">
        <v>0.1</v>
      </c>
      <c r="BI55">
        <v>0.42</v>
      </c>
      <c r="BJ55">
        <v>0.16</v>
      </c>
      <c r="BK55">
        <v>0.08</v>
      </c>
      <c r="BL55">
        <v>0.35</v>
      </c>
      <c r="BM55">
        <v>0.21</v>
      </c>
      <c r="BO55">
        <v>0.19</v>
      </c>
      <c r="BP55">
        <v>33</v>
      </c>
      <c r="BQ55">
        <v>39</v>
      </c>
      <c r="BT55" s="4">
        <v>9.1639999999999979</v>
      </c>
      <c r="BV55" s="180">
        <v>6.9192</v>
      </c>
      <c r="BW55" s="180">
        <v>0.62049999999999994</v>
      </c>
      <c r="BX55" s="180">
        <v>0.19439999999999999</v>
      </c>
      <c r="BY55" s="180">
        <v>0.29930000000000001</v>
      </c>
      <c r="BZ55" s="180">
        <v>0.59250000000000003</v>
      </c>
      <c r="CA55" s="180">
        <v>0.34299999999999997</v>
      </c>
      <c r="CB55" s="180">
        <v>0.53720000000000001</v>
      </c>
      <c r="CC55" s="180">
        <v>0.78560000000000008</v>
      </c>
      <c r="CD55" s="180">
        <v>0.42120000000000002</v>
      </c>
      <c r="CE55" s="180">
        <v>0.73280000000000001</v>
      </c>
      <c r="CF55" s="180">
        <v>0.24779999999999996</v>
      </c>
      <c r="CG55" s="180">
        <v>8.2600000000000021E-2</v>
      </c>
      <c r="CH55" s="180">
        <v>0.4536</v>
      </c>
      <c r="CI55" s="180"/>
      <c r="CJ55" s="180">
        <v>8.9745000000000008</v>
      </c>
      <c r="CK55" s="180">
        <f t="shared" si="40"/>
        <v>0.65700000000000003</v>
      </c>
      <c r="CL55" s="180">
        <f t="shared" si="41"/>
        <v>0.20399999999999999</v>
      </c>
      <c r="CM55" s="180">
        <f t="shared" si="42"/>
        <v>0.33210000000000001</v>
      </c>
      <c r="CN55" s="180">
        <f t="shared" si="43"/>
        <v>0.65570000000000006</v>
      </c>
      <c r="CO55" s="180">
        <f t="shared" si="44"/>
        <v>0.37240000000000001</v>
      </c>
      <c r="CP55" s="180">
        <f t="shared" si="45"/>
        <v>0.26560000000000006</v>
      </c>
      <c r="CQ55" s="180">
        <f t="shared" si="29"/>
        <v>0.53560000000000008</v>
      </c>
      <c r="CR55" s="180">
        <f t="shared" si="14"/>
        <v>0.43680000000000002</v>
      </c>
      <c r="CS55" s="180">
        <f t="shared" si="9"/>
        <v>0.77300000000000002</v>
      </c>
      <c r="CT55" s="180">
        <f t="shared" si="15"/>
        <v>0.29820000000000002</v>
      </c>
      <c r="CU55" s="180">
        <f t="shared" si="16"/>
        <v>0.10500000000000002</v>
      </c>
      <c r="CV55" s="180">
        <f t="shared" si="17"/>
        <v>0.504</v>
      </c>
      <c r="CW55" s="180"/>
      <c r="CX55">
        <f t="shared" si="20"/>
        <v>0.11549999999999999</v>
      </c>
      <c r="CY55">
        <f t="shared" si="21"/>
        <v>0.13649999999999998</v>
      </c>
      <c r="DA55" s="34"/>
      <c r="DB55" s="63"/>
      <c r="DC55" s="35"/>
      <c r="DD55" s="47"/>
      <c r="DE55" s="47"/>
      <c r="DF55" s="117"/>
      <c r="DG55" s="39"/>
      <c r="DH55" s="78"/>
      <c r="DI55" s="40"/>
      <c r="DJ55" s="93"/>
      <c r="DK55" s="97"/>
      <c r="DL55" s="97"/>
      <c r="DM55" s="79"/>
      <c r="DN55" s="40"/>
      <c r="DO55" s="50"/>
      <c r="DP55" s="41"/>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row>
    <row r="56" spans="1:151" ht="12.75" customHeight="1" x14ac:dyDescent="0.2">
      <c r="A56" s="215">
        <v>47</v>
      </c>
      <c r="B56" t="s">
        <v>344</v>
      </c>
      <c r="C56">
        <v>4422</v>
      </c>
      <c r="D56">
        <v>4126</v>
      </c>
      <c r="E56">
        <v>4026</v>
      </c>
      <c r="F56">
        <v>3164</v>
      </c>
      <c r="H56">
        <v>91.8</v>
      </c>
      <c r="I56">
        <v>14.7</v>
      </c>
      <c r="J56">
        <v>2.2000000000000002</v>
      </c>
      <c r="K56">
        <v>10.65</v>
      </c>
      <c r="L56">
        <v>7.2</v>
      </c>
      <c r="M56">
        <v>1.73</v>
      </c>
      <c r="T56">
        <v>56.35</v>
      </c>
      <c r="U56">
        <v>11.07</v>
      </c>
      <c r="V56">
        <v>3.7</v>
      </c>
      <c r="AB56">
        <v>8.3699999999999832</v>
      </c>
      <c r="AC56">
        <v>47</v>
      </c>
      <c r="AD56" s="217">
        <v>44.445499999999996</v>
      </c>
      <c r="AF56">
        <v>0.89</v>
      </c>
      <c r="AG56">
        <v>0.27</v>
      </c>
      <c r="AH56">
        <v>0.54</v>
      </c>
      <c r="AI56">
        <v>0.96</v>
      </c>
      <c r="AJ56">
        <v>0.56000000000000005</v>
      </c>
      <c r="AK56">
        <v>0.22</v>
      </c>
      <c r="AL56">
        <v>0.65</v>
      </c>
      <c r="AM56">
        <v>0.48</v>
      </c>
      <c r="AN56">
        <v>0.15</v>
      </c>
      <c r="AO56">
        <v>0.7</v>
      </c>
      <c r="AP56">
        <v>0.41</v>
      </c>
      <c r="AQ56">
        <v>0.32</v>
      </c>
      <c r="AS56">
        <v>81</v>
      </c>
      <c r="AT56">
        <v>95</v>
      </c>
      <c r="AU56">
        <v>93</v>
      </c>
      <c r="AV56">
        <v>89</v>
      </c>
      <c r="AW56">
        <v>91</v>
      </c>
      <c r="AX56">
        <v>90</v>
      </c>
      <c r="AY56">
        <v>89</v>
      </c>
      <c r="AZ56">
        <v>92</v>
      </c>
      <c r="BA56">
        <v>85</v>
      </c>
      <c r="BC56">
        <v>90</v>
      </c>
      <c r="BD56">
        <v>81</v>
      </c>
      <c r="BE56">
        <v>91</v>
      </c>
      <c r="BG56">
        <v>0.08</v>
      </c>
      <c r="BH56">
        <v>0.11</v>
      </c>
      <c r="BI56">
        <v>0.36</v>
      </c>
      <c r="BJ56">
        <v>0.12</v>
      </c>
      <c r="BK56">
        <v>0.02</v>
      </c>
      <c r="BL56">
        <v>0.38</v>
      </c>
      <c r="BM56">
        <v>0.14000000000000001</v>
      </c>
      <c r="BP56">
        <v>33</v>
      </c>
      <c r="BQ56">
        <v>39</v>
      </c>
      <c r="BT56" s="4">
        <v>3.933899999999992</v>
      </c>
      <c r="BV56" s="180">
        <v>10.731</v>
      </c>
      <c r="BW56" s="180">
        <v>0.79210000000000003</v>
      </c>
      <c r="BX56" s="180">
        <v>0.2268</v>
      </c>
      <c r="BY56" s="180">
        <v>0.44819999999999999</v>
      </c>
      <c r="BZ56" s="180">
        <v>0.81599999999999995</v>
      </c>
      <c r="CA56" s="180">
        <v>0.48160000000000003</v>
      </c>
      <c r="CB56" s="180">
        <v>0.18260000000000001</v>
      </c>
      <c r="CC56" s="180">
        <v>0.49419999999999997</v>
      </c>
      <c r="CD56" s="180">
        <v>0.5655</v>
      </c>
      <c r="CE56" s="180">
        <v>0.82790000000000008</v>
      </c>
      <c r="CF56" s="180">
        <v>0.37439999999999996</v>
      </c>
      <c r="CG56" s="180">
        <v>0</v>
      </c>
      <c r="CH56" s="180">
        <v>0.59499999999999997</v>
      </c>
      <c r="CI56" s="180"/>
      <c r="CJ56" s="180">
        <v>11.907</v>
      </c>
      <c r="CK56" s="180">
        <f t="shared" si="40"/>
        <v>0.84549999999999992</v>
      </c>
      <c r="CL56" s="180">
        <f t="shared" si="41"/>
        <v>0.25110000000000005</v>
      </c>
      <c r="CM56" s="180">
        <f t="shared" si="42"/>
        <v>0.48060000000000003</v>
      </c>
      <c r="CN56" s="180">
        <f t="shared" si="43"/>
        <v>0.87360000000000004</v>
      </c>
      <c r="CO56" s="180">
        <f t="shared" si="44"/>
        <v>0.504</v>
      </c>
      <c r="CP56" s="180">
        <f t="shared" si="45"/>
        <v>0.19580000000000003</v>
      </c>
      <c r="CQ56" s="180">
        <f t="shared" si="29"/>
        <v>0.52790000000000004</v>
      </c>
      <c r="CR56" s="180">
        <f t="shared" si="14"/>
        <v>0.59800000000000009</v>
      </c>
      <c r="CS56" s="180">
        <f t="shared" si="9"/>
        <v>0.8892000000000001</v>
      </c>
      <c r="CT56" s="180">
        <f t="shared" si="15"/>
        <v>0.40799999999999997</v>
      </c>
      <c r="CU56" s="180">
        <f t="shared" si="16"/>
        <v>0</v>
      </c>
      <c r="CV56" s="180">
        <f t="shared" si="17"/>
        <v>0.62999999999999989</v>
      </c>
      <c r="CW56" s="180"/>
      <c r="CX56">
        <f t="shared" si="20"/>
        <v>0.12540000000000001</v>
      </c>
      <c r="CY56">
        <f t="shared" si="21"/>
        <v>0.1482</v>
      </c>
      <c r="DA56" s="34"/>
      <c r="DB56" s="63"/>
      <c r="DC56" s="35"/>
      <c r="DD56" s="47"/>
      <c r="DE56" s="47"/>
      <c r="DF56" s="124"/>
      <c r="DG56" s="39"/>
      <c r="DH56" s="92"/>
      <c r="DI56" s="40"/>
      <c r="DJ56" s="93"/>
      <c r="DK56" s="97"/>
      <c r="DL56" s="97"/>
      <c r="DM56" s="40"/>
      <c r="DN56" s="40"/>
      <c r="DO56" s="40"/>
      <c r="DP56" s="41"/>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row>
    <row r="57" spans="1:151" x14ac:dyDescent="0.2">
      <c r="A57" s="215">
        <v>48</v>
      </c>
      <c r="B57" t="s">
        <v>345</v>
      </c>
      <c r="C57">
        <v>4576</v>
      </c>
      <c r="D57">
        <v>3690</v>
      </c>
      <c r="E57">
        <v>3595</v>
      </c>
      <c r="F57">
        <v>2720</v>
      </c>
      <c r="H57">
        <v>87.1</v>
      </c>
      <c r="I57">
        <v>13.9</v>
      </c>
      <c r="K57">
        <v>5.9</v>
      </c>
      <c r="M57">
        <v>2.4</v>
      </c>
      <c r="T57">
        <v>46.8</v>
      </c>
      <c r="U57">
        <v>9.6999999999999993</v>
      </c>
      <c r="V57">
        <v>6.5</v>
      </c>
      <c r="AB57">
        <v>18.09999999999998</v>
      </c>
      <c r="AC57">
        <v>47</v>
      </c>
      <c r="AD57" s="217">
        <v>40.587999999999987</v>
      </c>
      <c r="AF57">
        <v>0.85</v>
      </c>
      <c r="AG57">
        <v>0.24</v>
      </c>
      <c r="AH57">
        <v>0.55000000000000004</v>
      </c>
      <c r="AI57">
        <v>0.98</v>
      </c>
      <c r="AJ57">
        <v>0.48</v>
      </c>
      <c r="AK57">
        <v>0.2</v>
      </c>
      <c r="AL57">
        <v>0.66</v>
      </c>
      <c r="AM57">
        <v>0.44</v>
      </c>
      <c r="AN57">
        <v>0.18</v>
      </c>
      <c r="AO57">
        <v>0.72</v>
      </c>
      <c r="AP57">
        <v>0.22</v>
      </c>
      <c r="AQ57">
        <v>0.51</v>
      </c>
      <c r="AS57" s="25">
        <v>83.25</v>
      </c>
      <c r="AT57">
        <v>86</v>
      </c>
      <c r="AU57">
        <v>83</v>
      </c>
      <c r="AV57">
        <v>83</v>
      </c>
      <c r="AW57">
        <v>83</v>
      </c>
      <c r="AX57">
        <v>79</v>
      </c>
      <c r="AY57">
        <v>86</v>
      </c>
      <c r="AZ57">
        <v>86</v>
      </c>
      <c r="BA57">
        <v>80</v>
      </c>
      <c r="BB57">
        <v>82</v>
      </c>
      <c r="BC57">
        <v>82</v>
      </c>
      <c r="BD57">
        <v>85</v>
      </c>
      <c r="BE57">
        <v>84</v>
      </c>
      <c r="BG57">
        <v>0.08</v>
      </c>
      <c r="BH57">
        <v>0.09</v>
      </c>
      <c r="BI57">
        <v>0.38</v>
      </c>
      <c r="BJ57">
        <v>0.11</v>
      </c>
      <c r="BK57">
        <v>0.05</v>
      </c>
      <c r="BL57">
        <v>0.41</v>
      </c>
      <c r="BM57">
        <v>0.2</v>
      </c>
      <c r="BP57">
        <v>33</v>
      </c>
      <c r="BQ57">
        <v>39</v>
      </c>
      <c r="BT57" s="4">
        <v>8.5069999999999908</v>
      </c>
      <c r="BV57" s="180">
        <v>0</v>
      </c>
      <c r="BW57" s="180">
        <v>0.73099999999999998</v>
      </c>
      <c r="BX57" s="180">
        <v>0.19919999999999999</v>
      </c>
      <c r="BY57" s="180">
        <v>0.45650000000000007</v>
      </c>
      <c r="BZ57" s="180">
        <v>0.81340000000000001</v>
      </c>
      <c r="CA57" s="180">
        <v>0.37920000000000004</v>
      </c>
      <c r="CB57" s="180">
        <v>0.17</v>
      </c>
      <c r="CC57" s="180">
        <v>0.34600000000000003</v>
      </c>
      <c r="CD57" s="180">
        <v>0.5676000000000001</v>
      </c>
      <c r="CE57" s="180">
        <v>0.98580000000000012</v>
      </c>
      <c r="CF57" s="180">
        <v>0.33439999999999998</v>
      </c>
      <c r="CG57" s="180">
        <v>0.14399999999999999</v>
      </c>
      <c r="CH57" s="180">
        <v>0.59040000000000004</v>
      </c>
      <c r="CI57" s="180"/>
      <c r="CJ57" s="180">
        <v>11.57175</v>
      </c>
      <c r="CK57" s="180">
        <f t="shared" si="40"/>
        <v>0.73099999999999998</v>
      </c>
      <c r="CL57" s="180">
        <f t="shared" si="41"/>
        <v>0.19919999999999999</v>
      </c>
      <c r="CM57" s="180">
        <f t="shared" si="42"/>
        <v>0.45650000000000007</v>
      </c>
      <c r="CN57" s="180">
        <f t="shared" si="43"/>
        <v>0.81340000000000001</v>
      </c>
      <c r="CO57" s="180">
        <f t="shared" si="44"/>
        <v>0.37920000000000004</v>
      </c>
      <c r="CP57" s="180">
        <f t="shared" si="45"/>
        <v>0.17199999999999999</v>
      </c>
      <c r="CQ57" s="180">
        <f t="shared" si="29"/>
        <v>0.35899999999999999</v>
      </c>
      <c r="CR57" s="180">
        <f t="shared" si="14"/>
        <v>0.5676000000000001</v>
      </c>
      <c r="CS57" s="180">
        <f t="shared" si="9"/>
        <v>0.99600000000000022</v>
      </c>
      <c r="CT57" s="180">
        <f t="shared" si="15"/>
        <v>0.35200000000000004</v>
      </c>
      <c r="CU57" s="180">
        <f t="shared" si="16"/>
        <v>0.14760000000000001</v>
      </c>
      <c r="CV57" s="180">
        <f t="shared" si="17"/>
        <v>0.59040000000000004</v>
      </c>
      <c r="CW57" s="180"/>
      <c r="CX57">
        <f t="shared" si="20"/>
        <v>0.1353</v>
      </c>
      <c r="CY57">
        <f t="shared" si="21"/>
        <v>0.15989999999999999</v>
      </c>
      <c r="DA57" s="34"/>
      <c r="DB57" s="63">
        <f t="shared" ref="DB57" si="51">DC57*2000</f>
        <v>350</v>
      </c>
      <c r="DC57" s="35">
        <v>0.17499999999999999</v>
      </c>
      <c r="DD57" s="37">
        <v>2389</v>
      </c>
      <c r="DE57" s="37">
        <v>2413</v>
      </c>
      <c r="DF57" s="117">
        <v>0.13</v>
      </c>
      <c r="DG57" s="39">
        <f>BL57*DF57</f>
        <v>5.33E-2</v>
      </c>
      <c r="DH57" s="40">
        <v>2.4</v>
      </c>
      <c r="DI57" s="92">
        <v>0</v>
      </c>
      <c r="DJ57" s="93">
        <v>0</v>
      </c>
      <c r="DK57" s="97"/>
      <c r="DL57" s="97"/>
      <c r="DM57" s="204">
        <f>125*K57/10</f>
        <v>73.75</v>
      </c>
      <c r="DN57" s="40"/>
      <c r="DO57" s="40"/>
      <c r="DP57" s="41">
        <f>IF(AP57="","",AP57*BD57)</f>
        <v>18.7</v>
      </c>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row>
    <row r="58" spans="1:151" x14ac:dyDescent="0.2">
      <c r="A58" s="215">
        <v>49</v>
      </c>
      <c r="B58" t="s">
        <v>346</v>
      </c>
      <c r="C58">
        <v>4906</v>
      </c>
      <c r="D58">
        <v>3895</v>
      </c>
      <c r="E58">
        <v>3594</v>
      </c>
      <c r="F58">
        <v>2381</v>
      </c>
      <c r="H58">
        <v>92</v>
      </c>
      <c r="I58">
        <v>44.23</v>
      </c>
      <c r="K58">
        <v>6.5</v>
      </c>
      <c r="M58">
        <v>6</v>
      </c>
      <c r="T58">
        <v>6.65</v>
      </c>
      <c r="U58">
        <v>14.6</v>
      </c>
      <c r="V58">
        <v>9.1</v>
      </c>
      <c r="AB58">
        <v>28.620000000000005</v>
      </c>
      <c r="AC58">
        <v>67</v>
      </c>
      <c r="AD58" s="217">
        <v>44.186900000000009</v>
      </c>
      <c r="AF58">
        <v>5.2</v>
      </c>
      <c r="AG58">
        <v>1.04</v>
      </c>
      <c r="AH58">
        <v>1.46</v>
      </c>
      <c r="AI58">
        <v>2.65</v>
      </c>
      <c r="AJ58">
        <v>1.55</v>
      </c>
      <c r="AK58">
        <v>0.5</v>
      </c>
      <c r="AL58">
        <v>2.12</v>
      </c>
      <c r="AM58">
        <v>1.1599999999999999</v>
      </c>
      <c r="AN58">
        <v>0.33</v>
      </c>
      <c r="AO58">
        <v>1.75</v>
      </c>
      <c r="AP58">
        <v>0.6</v>
      </c>
      <c r="AQ58">
        <v>1.74</v>
      </c>
      <c r="AS58">
        <v>87</v>
      </c>
      <c r="AT58">
        <v>93</v>
      </c>
      <c r="AU58">
        <v>81</v>
      </c>
      <c r="AV58">
        <v>81</v>
      </c>
      <c r="AW58">
        <v>81</v>
      </c>
      <c r="AX58">
        <v>76</v>
      </c>
      <c r="AY58">
        <v>83</v>
      </c>
      <c r="AZ58">
        <v>88</v>
      </c>
      <c r="BA58">
        <v>74</v>
      </c>
      <c r="BB58">
        <v>76</v>
      </c>
      <c r="BC58">
        <v>78</v>
      </c>
      <c r="BD58">
        <v>81</v>
      </c>
      <c r="BE58">
        <v>92</v>
      </c>
      <c r="BG58">
        <v>0.17</v>
      </c>
      <c r="BH58">
        <v>0.03</v>
      </c>
      <c r="BI58">
        <v>1.2</v>
      </c>
      <c r="BJ58">
        <v>0.33</v>
      </c>
      <c r="BK58">
        <v>0.06</v>
      </c>
      <c r="BL58">
        <v>0.63</v>
      </c>
      <c r="BM58">
        <v>0.28999999999999998</v>
      </c>
      <c r="BP58">
        <v>28</v>
      </c>
      <c r="BQ58">
        <v>32</v>
      </c>
      <c r="BT58" s="4">
        <v>19.175400000000003</v>
      </c>
      <c r="BV58" s="180">
        <v>34.941699999999997</v>
      </c>
      <c r="BW58" s="180">
        <v>4.8360000000000003</v>
      </c>
      <c r="BX58" s="180">
        <v>0.8216</v>
      </c>
      <c r="BY58" s="180">
        <v>1.1388</v>
      </c>
      <c r="BZ58" s="180">
        <v>2.0935000000000001</v>
      </c>
      <c r="CA58" s="180">
        <v>1.1315</v>
      </c>
      <c r="CB58" s="180">
        <v>0.4</v>
      </c>
      <c r="CC58" s="180">
        <v>0.86799999999999999</v>
      </c>
      <c r="CD58" s="180">
        <v>1.8232000000000002</v>
      </c>
      <c r="CE58" s="180">
        <v>3.3544</v>
      </c>
      <c r="CF58" s="180">
        <v>0.81199999999999983</v>
      </c>
      <c r="CG58" s="180">
        <v>0.2409</v>
      </c>
      <c r="CH58" s="180">
        <v>1.3125</v>
      </c>
      <c r="CI58" s="180"/>
      <c r="CJ58" s="180">
        <v>38.4801</v>
      </c>
      <c r="CK58" s="180">
        <f t="shared" si="40"/>
        <v>4.8360000000000003</v>
      </c>
      <c r="CL58" s="180">
        <f t="shared" si="41"/>
        <v>0.84240000000000004</v>
      </c>
      <c r="CM58" s="180">
        <f t="shared" si="42"/>
        <v>1.1825999999999999</v>
      </c>
      <c r="CN58" s="180">
        <f t="shared" si="43"/>
        <v>2.1465000000000001</v>
      </c>
      <c r="CO58" s="180">
        <f t="shared" si="44"/>
        <v>1.1779999999999999</v>
      </c>
      <c r="CP58" s="180">
        <f t="shared" si="45"/>
        <v>0.41499999999999998</v>
      </c>
      <c r="CQ58" s="180">
        <f t="shared" si="29"/>
        <v>0.90099999999999991</v>
      </c>
      <c r="CR58" s="180">
        <f t="shared" si="14"/>
        <v>1.8655999999999999</v>
      </c>
      <c r="CS58" s="180">
        <f t="shared" si="9"/>
        <v>3.4664000000000001</v>
      </c>
      <c r="CT58" s="180">
        <f t="shared" si="15"/>
        <v>0.85839999999999994</v>
      </c>
      <c r="CU58" s="180">
        <f t="shared" si="16"/>
        <v>0.25080000000000002</v>
      </c>
      <c r="CV58" s="180">
        <f t="shared" si="17"/>
        <v>1.365</v>
      </c>
      <c r="CW58" s="180"/>
      <c r="CX58">
        <f t="shared" si="20"/>
        <v>0.1764</v>
      </c>
      <c r="CY58">
        <f t="shared" si="21"/>
        <v>0.2016</v>
      </c>
      <c r="DA58" s="34"/>
      <c r="DB58" s="63"/>
      <c r="DC58" s="35"/>
      <c r="DD58" s="37"/>
      <c r="DE58" s="37"/>
      <c r="DF58" s="117"/>
      <c r="DG58" s="39"/>
      <c r="DH58" s="77"/>
      <c r="DI58" s="92"/>
      <c r="DJ58" s="93"/>
      <c r="DK58" s="97"/>
      <c r="DL58" s="97"/>
      <c r="DM58" s="79"/>
      <c r="DN58" s="40"/>
      <c r="DO58" s="82"/>
      <c r="DP58" s="41"/>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row>
    <row r="59" spans="1:151" x14ac:dyDescent="0.2">
      <c r="A59" s="215">
        <v>50</v>
      </c>
      <c r="B59" t="s">
        <v>347</v>
      </c>
      <c r="C59">
        <v>4622</v>
      </c>
      <c r="D59">
        <v>3415</v>
      </c>
      <c r="E59">
        <v>3109</v>
      </c>
      <c r="F59">
        <v>1924</v>
      </c>
      <c r="H59">
        <v>91.8</v>
      </c>
      <c r="I59">
        <v>45.03</v>
      </c>
      <c r="K59">
        <v>1.2</v>
      </c>
      <c r="M59">
        <v>6</v>
      </c>
      <c r="T59">
        <v>6.7</v>
      </c>
      <c r="U59">
        <v>16.2</v>
      </c>
      <c r="V59">
        <v>12.46</v>
      </c>
      <c r="AB59">
        <v>32.86999999999999</v>
      </c>
      <c r="AC59">
        <v>67</v>
      </c>
      <c r="AD59" s="217">
        <v>42.517399999999995</v>
      </c>
      <c r="AF59">
        <v>5.27</v>
      </c>
      <c r="AG59">
        <v>0.98</v>
      </c>
      <c r="AH59">
        <v>1.42</v>
      </c>
      <c r="AI59">
        <v>2.61</v>
      </c>
      <c r="AJ59">
        <v>1.44</v>
      </c>
      <c r="AK59">
        <v>0.5</v>
      </c>
      <c r="AL59">
        <v>1.97</v>
      </c>
      <c r="AM59">
        <v>1.26</v>
      </c>
      <c r="AN59">
        <v>0.4</v>
      </c>
      <c r="AO59">
        <v>1.58</v>
      </c>
      <c r="AP59">
        <v>0.54</v>
      </c>
      <c r="AQ59">
        <v>1.42</v>
      </c>
      <c r="AS59">
        <v>87</v>
      </c>
      <c r="AT59">
        <v>93</v>
      </c>
      <c r="AU59">
        <v>81</v>
      </c>
      <c r="AV59">
        <v>81</v>
      </c>
      <c r="AW59">
        <v>81</v>
      </c>
      <c r="AX59">
        <v>76</v>
      </c>
      <c r="AY59">
        <v>83</v>
      </c>
      <c r="AZ59">
        <v>88</v>
      </c>
      <c r="BA59">
        <v>74</v>
      </c>
      <c r="BB59">
        <v>76</v>
      </c>
      <c r="BC59">
        <v>78</v>
      </c>
      <c r="BD59">
        <v>81</v>
      </c>
      <c r="BE59">
        <v>92</v>
      </c>
      <c r="BG59">
        <v>0.39</v>
      </c>
      <c r="BH59">
        <v>0.04</v>
      </c>
      <c r="BI59">
        <v>1.25</v>
      </c>
      <c r="BJ59">
        <v>0.31</v>
      </c>
      <c r="BK59">
        <v>7.0000000000000007E-2</v>
      </c>
      <c r="BL59">
        <v>0.57999999999999996</v>
      </c>
      <c r="BM59">
        <v>0.3</v>
      </c>
      <c r="BP59">
        <v>28</v>
      </c>
      <c r="BQ59">
        <v>32</v>
      </c>
      <c r="BT59" s="4">
        <v>22.022899999999996</v>
      </c>
      <c r="BV59" s="180">
        <v>35.573700000000002</v>
      </c>
      <c r="BW59" s="180">
        <v>4.9010999999999996</v>
      </c>
      <c r="BX59" s="180">
        <v>0.7742</v>
      </c>
      <c r="BY59" s="180">
        <v>1.1075999999999999</v>
      </c>
      <c r="BZ59" s="180">
        <v>2.0619000000000001</v>
      </c>
      <c r="CA59" s="180">
        <v>1.0511999999999999</v>
      </c>
      <c r="CB59" s="180">
        <v>0.4</v>
      </c>
      <c r="CC59" s="180">
        <v>0.82120000000000004</v>
      </c>
      <c r="CD59" s="180">
        <v>1.6941999999999999</v>
      </c>
      <c r="CE59" s="180">
        <v>2.9438</v>
      </c>
      <c r="CF59" s="180">
        <v>0.88200000000000001</v>
      </c>
      <c r="CG59" s="180">
        <v>0.29200000000000004</v>
      </c>
      <c r="CH59" s="180">
        <v>1.1850000000000001</v>
      </c>
      <c r="CI59" s="180"/>
      <c r="CJ59" s="180">
        <v>39.176099999999998</v>
      </c>
      <c r="CK59" s="180">
        <f t="shared" si="40"/>
        <v>4.9010999999999996</v>
      </c>
      <c r="CL59" s="180">
        <f t="shared" si="41"/>
        <v>0.79379999999999995</v>
      </c>
      <c r="CM59" s="180">
        <f t="shared" si="42"/>
        <v>1.1501999999999999</v>
      </c>
      <c r="CN59" s="180">
        <f t="shared" si="43"/>
        <v>2.1141000000000001</v>
      </c>
      <c r="CO59" s="180">
        <f t="shared" si="44"/>
        <v>1.0944</v>
      </c>
      <c r="CP59" s="180">
        <f t="shared" si="45"/>
        <v>0.41499999999999998</v>
      </c>
      <c r="CQ59" s="180">
        <f t="shared" si="29"/>
        <v>0.85240000000000005</v>
      </c>
      <c r="CR59" s="180">
        <f t="shared" si="14"/>
        <v>1.7335999999999998</v>
      </c>
      <c r="CS59" s="180">
        <f t="shared" si="9"/>
        <v>3.0399999999999996</v>
      </c>
      <c r="CT59" s="180">
        <f t="shared" si="15"/>
        <v>0.9323999999999999</v>
      </c>
      <c r="CU59" s="180">
        <f t="shared" si="16"/>
        <v>0.30400000000000005</v>
      </c>
      <c r="CV59" s="180">
        <f t="shared" si="17"/>
        <v>1.2324000000000002</v>
      </c>
      <c r="CW59" s="180"/>
      <c r="CX59">
        <f t="shared" si="20"/>
        <v>0.16239999999999999</v>
      </c>
      <c r="CY59">
        <f t="shared" si="21"/>
        <v>0.18559999999999999</v>
      </c>
      <c r="DA59" s="34"/>
      <c r="DB59" s="63"/>
      <c r="DC59" s="35"/>
      <c r="DD59" s="37"/>
      <c r="DE59" s="37"/>
      <c r="DF59" s="117"/>
      <c r="DG59" s="39"/>
      <c r="DH59" s="40"/>
      <c r="DI59" s="92"/>
      <c r="DJ59" s="93"/>
      <c r="DK59" s="97"/>
      <c r="DL59" s="97"/>
      <c r="DM59" s="79"/>
      <c r="DN59" s="40"/>
      <c r="DO59" s="40"/>
      <c r="DP59" s="41"/>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row>
    <row r="60" spans="1:151" x14ac:dyDescent="0.2">
      <c r="A60" s="215">
        <v>51</v>
      </c>
      <c r="B60" t="s">
        <v>348</v>
      </c>
      <c r="C60">
        <v>4035</v>
      </c>
      <c r="D60">
        <v>3504</v>
      </c>
      <c r="E60">
        <v>3353</v>
      </c>
      <c r="F60">
        <v>2419</v>
      </c>
      <c r="H60">
        <v>88.1</v>
      </c>
      <c r="I60">
        <v>22.17</v>
      </c>
      <c r="J60">
        <v>6.16</v>
      </c>
      <c r="K60">
        <v>1.2</v>
      </c>
      <c r="M60">
        <v>2.86</v>
      </c>
      <c r="O60">
        <v>0.19</v>
      </c>
      <c r="P60">
        <v>0.04</v>
      </c>
      <c r="Q60">
        <v>0.23</v>
      </c>
      <c r="R60">
        <v>0.32</v>
      </c>
      <c r="T60">
        <v>43.46</v>
      </c>
      <c r="U60">
        <v>12.84</v>
      </c>
      <c r="V60">
        <v>6.9</v>
      </c>
      <c r="W60">
        <v>0.45</v>
      </c>
      <c r="AB60">
        <v>18.219999999999992</v>
      </c>
      <c r="AC60">
        <v>86</v>
      </c>
      <c r="AD60" s="217">
        <v>40.045599999999993</v>
      </c>
      <c r="AF60">
        <v>1.91</v>
      </c>
      <c r="AG60">
        <v>0.53</v>
      </c>
      <c r="AH60">
        <v>0.94</v>
      </c>
      <c r="AI60">
        <v>1.56</v>
      </c>
      <c r="AJ60">
        <v>1.63</v>
      </c>
      <c r="AK60">
        <v>0.21</v>
      </c>
      <c r="AL60">
        <v>1.02</v>
      </c>
      <c r="AM60">
        <v>0.83</v>
      </c>
      <c r="AN60">
        <v>0.21</v>
      </c>
      <c r="AO60">
        <v>1.03</v>
      </c>
      <c r="AP60">
        <v>0.31</v>
      </c>
      <c r="AQ60">
        <v>0.59</v>
      </c>
      <c r="AS60">
        <v>80</v>
      </c>
      <c r="AT60">
        <v>90</v>
      </c>
      <c r="AU60">
        <v>82</v>
      </c>
      <c r="AV60">
        <v>81</v>
      </c>
      <c r="AW60">
        <v>81</v>
      </c>
      <c r="AX60">
        <v>85</v>
      </c>
      <c r="AY60">
        <v>77</v>
      </c>
      <c r="AZ60">
        <v>80</v>
      </c>
      <c r="BA60">
        <v>76</v>
      </c>
      <c r="BB60">
        <v>69</v>
      </c>
      <c r="BC60">
        <v>78</v>
      </c>
      <c r="BD60">
        <v>68</v>
      </c>
      <c r="BE60">
        <v>78</v>
      </c>
      <c r="BG60">
        <v>0.09</v>
      </c>
      <c r="BL60">
        <v>0.42</v>
      </c>
      <c r="BO60">
        <v>0.17</v>
      </c>
      <c r="BP60">
        <v>49</v>
      </c>
      <c r="BQ60">
        <v>56</v>
      </c>
      <c r="BT60" s="4">
        <v>15.669199999999995</v>
      </c>
      <c r="BV60" s="180">
        <v>16.184100000000001</v>
      </c>
      <c r="BW60" s="180">
        <v>1.6617</v>
      </c>
      <c r="BX60" s="180">
        <v>0.41340000000000005</v>
      </c>
      <c r="BY60" s="180">
        <v>0.71439999999999992</v>
      </c>
      <c r="BZ60" s="180">
        <v>1.2012</v>
      </c>
      <c r="CA60" s="180">
        <v>1.3366</v>
      </c>
      <c r="CB60" s="180">
        <v>0.1512</v>
      </c>
      <c r="CC60" s="180">
        <v>0.34029999999999999</v>
      </c>
      <c r="CD60" s="180">
        <v>0.7854000000000001</v>
      </c>
      <c r="CE60" s="180">
        <v>1.222</v>
      </c>
      <c r="CF60" s="180">
        <v>0.56440000000000001</v>
      </c>
      <c r="CG60" s="180">
        <v>0.13229999999999997</v>
      </c>
      <c r="CH60" s="180">
        <v>0.74159999999999993</v>
      </c>
      <c r="CI60" s="180"/>
      <c r="CJ60" s="180">
        <v>17.736000000000001</v>
      </c>
      <c r="CK60" s="180">
        <f t="shared" si="40"/>
        <v>1.7190000000000001</v>
      </c>
      <c r="CL60" s="180">
        <f t="shared" si="41"/>
        <v>0.43459999999999999</v>
      </c>
      <c r="CM60" s="180">
        <f t="shared" si="42"/>
        <v>0.76139999999999997</v>
      </c>
      <c r="CN60" s="180">
        <f t="shared" si="43"/>
        <v>1.2636000000000001</v>
      </c>
      <c r="CO60" s="180">
        <f t="shared" si="44"/>
        <v>1.3854999999999997</v>
      </c>
      <c r="CP60" s="180">
        <f t="shared" si="45"/>
        <v>0.16169999999999998</v>
      </c>
      <c r="CQ60" s="180">
        <f t="shared" si="29"/>
        <v>0.3725</v>
      </c>
      <c r="CR60" s="180">
        <f t="shared" si="14"/>
        <v>0.81599999999999995</v>
      </c>
      <c r="CS60" s="180">
        <f t="shared" si="9"/>
        <v>1.2761999999999998</v>
      </c>
      <c r="CT60" s="180">
        <f t="shared" si="15"/>
        <v>0.63080000000000003</v>
      </c>
      <c r="CU60" s="180">
        <f t="shared" si="16"/>
        <v>0.1449</v>
      </c>
      <c r="CV60" s="180">
        <f t="shared" si="17"/>
        <v>0.8034</v>
      </c>
      <c r="CW60" s="180"/>
      <c r="CX60">
        <f t="shared" si="20"/>
        <v>0.20579999999999998</v>
      </c>
      <c r="CY60">
        <f t="shared" si="21"/>
        <v>0.23519999999999999</v>
      </c>
      <c r="DA60" s="34"/>
      <c r="DB60" s="63">
        <f t="shared" ref="DB60" si="52">DC60*2000</f>
        <v>160</v>
      </c>
      <c r="DC60" s="35">
        <v>0.08</v>
      </c>
      <c r="DD60" s="37">
        <v>2317</v>
      </c>
      <c r="DE60" s="37">
        <v>2389</v>
      </c>
      <c r="DF60" s="118">
        <v>0.21</v>
      </c>
      <c r="DG60" s="39">
        <f>BL60*DF60</f>
        <v>8.8199999999999987E-2</v>
      </c>
      <c r="DH60" s="40">
        <v>0.47</v>
      </c>
      <c r="DI60" s="92">
        <v>0</v>
      </c>
      <c r="DJ60" s="93">
        <v>0</v>
      </c>
      <c r="DK60" s="97"/>
      <c r="DL60" s="97"/>
      <c r="DM60" s="204">
        <f>125*K60/10</f>
        <v>15</v>
      </c>
      <c r="DN60" s="40"/>
      <c r="DO60" s="40"/>
      <c r="DP60" s="41">
        <f>IF(AP60="","",AP60*BD60)</f>
        <v>21.08</v>
      </c>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row>
    <row r="61" spans="1:151" x14ac:dyDescent="0.2">
      <c r="A61" s="215">
        <v>52</v>
      </c>
      <c r="B61" t="s">
        <v>349</v>
      </c>
      <c r="C61">
        <v>5562</v>
      </c>
      <c r="D61">
        <v>4620</v>
      </c>
      <c r="E61">
        <v>4057</v>
      </c>
      <c r="F61">
        <v>2610</v>
      </c>
      <c r="H61">
        <v>94.31</v>
      </c>
      <c r="I61">
        <v>82.82</v>
      </c>
      <c r="K61">
        <v>8.0399999999999991</v>
      </c>
      <c r="M61">
        <v>6.22</v>
      </c>
      <c r="T61">
        <v>0</v>
      </c>
      <c r="V61">
        <v>0</v>
      </c>
      <c r="AB61">
        <v>0</v>
      </c>
      <c r="AC61">
        <v>0</v>
      </c>
      <c r="AD61" s="217">
        <v>50.004999999999995</v>
      </c>
      <c r="AF61">
        <v>6.46</v>
      </c>
      <c r="AG61">
        <v>1.96</v>
      </c>
      <c r="AH61">
        <v>3.73</v>
      </c>
      <c r="AI61">
        <v>6.57</v>
      </c>
      <c r="AJ61">
        <v>5.78</v>
      </c>
      <c r="AK61">
        <v>0.8</v>
      </c>
      <c r="AL61">
        <v>4.4800000000000004</v>
      </c>
      <c r="AM61">
        <v>3.01</v>
      </c>
      <c r="AN61">
        <v>0.83</v>
      </c>
      <c r="AO61">
        <v>4.0599999999999996</v>
      </c>
      <c r="AP61">
        <v>0.8</v>
      </c>
      <c r="AS61">
        <v>80</v>
      </c>
      <c r="AT61">
        <v>90</v>
      </c>
      <c r="AU61">
        <v>82</v>
      </c>
      <c r="AV61">
        <v>81</v>
      </c>
      <c r="AW61">
        <v>81</v>
      </c>
      <c r="AX61">
        <v>85</v>
      </c>
      <c r="AY61">
        <v>77</v>
      </c>
      <c r="AZ61">
        <v>80</v>
      </c>
      <c r="BA61">
        <v>76</v>
      </c>
      <c r="BB61">
        <v>69</v>
      </c>
      <c r="BC61">
        <v>78</v>
      </c>
      <c r="BD61">
        <v>68</v>
      </c>
      <c r="BT61" s="4">
        <v>0</v>
      </c>
      <c r="BV61" s="180">
        <v>60.458599999999997</v>
      </c>
      <c r="BW61" s="180">
        <v>5.6201999999999996</v>
      </c>
      <c r="BX61" s="180">
        <v>1.5287999999999999</v>
      </c>
      <c r="BY61" s="180">
        <v>2.8348</v>
      </c>
      <c r="BZ61" s="180">
        <v>5.0589000000000004</v>
      </c>
      <c r="CA61" s="180">
        <v>4.7396000000000003</v>
      </c>
      <c r="CB61" s="180">
        <v>0.57600000000000007</v>
      </c>
      <c r="CC61" s="180">
        <v>1.0640000000000001</v>
      </c>
      <c r="CD61" s="180">
        <v>3.4496000000000002</v>
      </c>
      <c r="CE61" s="180">
        <v>3.4496000000000002</v>
      </c>
      <c r="CF61" s="180">
        <v>2.0467999999999997</v>
      </c>
      <c r="CG61" s="180">
        <v>0.52290000000000003</v>
      </c>
      <c r="CH61" s="180">
        <v>2.9232</v>
      </c>
      <c r="CI61" s="180"/>
      <c r="CJ61" s="180">
        <v>66.256</v>
      </c>
      <c r="CK61" s="180">
        <f t="shared" si="40"/>
        <v>5.8140000000000001</v>
      </c>
      <c r="CL61" s="180">
        <f t="shared" si="41"/>
        <v>1.6072</v>
      </c>
      <c r="CM61" s="180">
        <f t="shared" si="42"/>
        <v>3.0213000000000001</v>
      </c>
      <c r="CN61" s="180">
        <f t="shared" si="43"/>
        <v>5.3217000000000008</v>
      </c>
      <c r="CO61" s="180">
        <f t="shared" si="44"/>
        <v>4.9130000000000003</v>
      </c>
      <c r="CP61" s="180">
        <f t="shared" si="45"/>
        <v>0.61599999999999999</v>
      </c>
      <c r="CQ61" s="180">
        <f t="shared" si="29"/>
        <v>1.1599999999999999</v>
      </c>
      <c r="CR61" s="180">
        <f t="shared" si="14"/>
        <v>3.5840000000000005</v>
      </c>
      <c r="CS61" s="180">
        <f t="shared" si="9"/>
        <v>3.5840000000000005</v>
      </c>
      <c r="CT61" s="180">
        <f t="shared" si="15"/>
        <v>2.2875999999999999</v>
      </c>
      <c r="CU61" s="180">
        <f t="shared" si="16"/>
        <v>0.57269999999999999</v>
      </c>
      <c r="CV61" s="180">
        <f t="shared" si="17"/>
        <v>3.1667999999999994</v>
      </c>
      <c r="CW61" s="180"/>
      <c r="CX61">
        <f t="shared" si="20"/>
        <v>0</v>
      </c>
      <c r="CY61">
        <f t="shared" si="21"/>
        <v>0</v>
      </c>
      <c r="DA61" s="34"/>
      <c r="DB61" s="63"/>
      <c r="DC61" s="35"/>
      <c r="DD61" s="37"/>
      <c r="DE61" s="37"/>
      <c r="DF61" s="124"/>
      <c r="DG61" s="39"/>
      <c r="DH61" s="92"/>
      <c r="DI61" s="92"/>
      <c r="DJ61" s="93"/>
      <c r="DK61" s="97"/>
      <c r="DL61" s="97"/>
      <c r="DM61" s="204"/>
      <c r="DN61" s="40"/>
      <c r="DO61" s="40"/>
      <c r="DP61" s="41"/>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row>
    <row r="62" spans="1:151" x14ac:dyDescent="0.2">
      <c r="A62" s="215">
        <v>53</v>
      </c>
      <c r="B62" t="s">
        <v>350</v>
      </c>
      <c r="C62">
        <v>5439</v>
      </c>
      <c r="D62">
        <v>4140</v>
      </c>
      <c r="E62">
        <v>3597</v>
      </c>
      <c r="H62">
        <v>93.39</v>
      </c>
      <c r="I62">
        <v>79.8</v>
      </c>
      <c r="J62">
        <v>1.43</v>
      </c>
      <c r="K62">
        <v>2.78</v>
      </c>
      <c r="M62">
        <v>1.28</v>
      </c>
      <c r="T62">
        <v>0</v>
      </c>
      <c r="AB62">
        <v>9.5300000000000047</v>
      </c>
      <c r="AC62">
        <v>0</v>
      </c>
      <c r="AD62" s="217">
        <v>48.695300000000003</v>
      </c>
      <c r="AF62">
        <v>4.1399999999999997</v>
      </c>
      <c r="AG62">
        <v>1.76</v>
      </c>
      <c r="AH62">
        <v>4.18</v>
      </c>
      <c r="AI62">
        <v>8.14</v>
      </c>
      <c r="AJ62">
        <v>6.18</v>
      </c>
      <c r="AK62">
        <v>1.74</v>
      </c>
      <c r="AL62">
        <v>5.0999999999999996</v>
      </c>
      <c r="AM62">
        <v>4.6100000000000003</v>
      </c>
      <c r="AN62">
        <v>1.1000000000000001</v>
      </c>
      <c r="AO62">
        <v>5.36</v>
      </c>
      <c r="AP62">
        <v>1.1299999999999999</v>
      </c>
      <c r="AQ62">
        <v>3.93</v>
      </c>
      <c r="AS62">
        <v>87</v>
      </c>
      <c r="AT62">
        <v>92</v>
      </c>
      <c r="AU62">
        <v>88</v>
      </c>
      <c r="AV62">
        <v>87</v>
      </c>
      <c r="AW62">
        <v>89</v>
      </c>
      <c r="AX62">
        <v>88</v>
      </c>
      <c r="AY62">
        <v>91</v>
      </c>
      <c r="AZ62">
        <v>82</v>
      </c>
      <c r="BA62">
        <v>85</v>
      </c>
      <c r="BB62">
        <v>79</v>
      </c>
      <c r="BC62">
        <v>88</v>
      </c>
      <c r="BD62">
        <v>67</v>
      </c>
      <c r="BE62">
        <v>85</v>
      </c>
      <c r="BT62" s="4">
        <v>0</v>
      </c>
      <c r="BV62" s="180">
        <v>67.83</v>
      </c>
      <c r="BW62" s="180">
        <v>3.7673999999999994</v>
      </c>
      <c r="BX62" s="180">
        <v>1.5312000000000001</v>
      </c>
      <c r="BY62" s="180">
        <v>3.6365999999999996</v>
      </c>
      <c r="BZ62" s="180">
        <v>7.2446000000000002</v>
      </c>
      <c r="CA62" s="180">
        <v>5.4383999999999988</v>
      </c>
      <c r="CB62" s="180">
        <v>1.5659999999999998</v>
      </c>
      <c r="CC62" s="180">
        <v>2.3004999999999995</v>
      </c>
      <c r="CD62" s="180">
        <v>4.1819999999999995</v>
      </c>
      <c r="CE62" s="180">
        <v>7.2473999999999998</v>
      </c>
      <c r="CF62" s="180">
        <v>3.8724000000000003</v>
      </c>
      <c r="CG62" s="180">
        <v>0.8580000000000001</v>
      </c>
      <c r="CH62" s="180">
        <v>4.7168000000000001</v>
      </c>
      <c r="CI62" s="180"/>
      <c r="CJ62" s="180">
        <v>69.425999999999988</v>
      </c>
      <c r="CK62" s="180">
        <f t="shared" si="40"/>
        <v>3.8087999999999997</v>
      </c>
      <c r="CL62" s="180">
        <f t="shared" si="41"/>
        <v>1.5488</v>
      </c>
      <c r="CM62" s="180">
        <f t="shared" si="42"/>
        <v>3.6365999999999996</v>
      </c>
      <c r="CN62" s="180">
        <f t="shared" si="43"/>
        <v>7.2446000000000002</v>
      </c>
      <c r="CO62" s="180">
        <f t="shared" si="44"/>
        <v>5.4383999999999988</v>
      </c>
      <c r="CP62" s="180">
        <f t="shared" si="45"/>
        <v>1.5834000000000001</v>
      </c>
      <c r="CQ62" s="180">
        <f t="shared" si="29"/>
        <v>2.3405</v>
      </c>
      <c r="CR62" s="180">
        <f t="shared" si="14"/>
        <v>4.1819999999999995</v>
      </c>
      <c r="CS62" s="180">
        <f t="shared" si="9"/>
        <v>7.5224999999999991</v>
      </c>
      <c r="CT62" s="180">
        <f t="shared" si="15"/>
        <v>3.9185000000000003</v>
      </c>
      <c r="CU62" s="180">
        <f t="shared" si="16"/>
        <v>0.86900000000000011</v>
      </c>
      <c r="CV62" s="180">
        <f t="shared" si="17"/>
        <v>4.7168000000000001</v>
      </c>
      <c r="CW62" s="180"/>
      <c r="CX62">
        <f t="shared" si="20"/>
        <v>0</v>
      </c>
      <c r="CY62">
        <f t="shared" si="21"/>
        <v>0</v>
      </c>
      <c r="DA62" s="34"/>
      <c r="DB62" s="63"/>
      <c r="DC62" s="35"/>
      <c r="DD62" s="37"/>
      <c r="DE62" s="37"/>
      <c r="DF62" s="50"/>
      <c r="DG62" s="39"/>
      <c r="DH62" s="92"/>
      <c r="DI62" s="92"/>
      <c r="DJ62" s="93"/>
      <c r="DK62" s="97"/>
      <c r="DL62" s="97"/>
      <c r="DM62" s="204"/>
      <c r="DN62" s="40"/>
      <c r="DO62" s="40"/>
      <c r="DP62" s="41"/>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row>
    <row r="63" spans="1:151" x14ac:dyDescent="0.2">
      <c r="A63" s="215">
        <v>54</v>
      </c>
      <c r="B63" t="s">
        <v>351</v>
      </c>
      <c r="C63">
        <v>5300</v>
      </c>
      <c r="D63">
        <v>3090</v>
      </c>
      <c r="E63">
        <v>2655</v>
      </c>
      <c r="F63">
        <v>1774</v>
      </c>
      <c r="H63">
        <v>92.08</v>
      </c>
      <c r="I63">
        <v>64.03</v>
      </c>
      <c r="J63">
        <v>0.35</v>
      </c>
      <c r="K63">
        <v>12.02</v>
      </c>
      <c r="L63">
        <v>18.3</v>
      </c>
      <c r="M63">
        <v>13.32</v>
      </c>
      <c r="T63">
        <v>0</v>
      </c>
      <c r="V63">
        <v>0</v>
      </c>
      <c r="AB63">
        <v>2.7099999999999973</v>
      </c>
      <c r="AC63">
        <v>0</v>
      </c>
      <c r="AD63" s="217">
        <v>44.290599999999998</v>
      </c>
      <c r="AF63">
        <v>4.3499999999999996</v>
      </c>
      <c r="AG63">
        <v>1.28</v>
      </c>
      <c r="AH63">
        <v>2.38</v>
      </c>
      <c r="AI63">
        <v>4.42</v>
      </c>
      <c r="AJ63">
        <v>3.69</v>
      </c>
      <c r="AK63">
        <v>1.25</v>
      </c>
      <c r="AL63">
        <v>2.23</v>
      </c>
      <c r="AM63">
        <v>2.35</v>
      </c>
      <c r="AN63">
        <v>0.46</v>
      </c>
      <c r="AO63">
        <v>2.91</v>
      </c>
      <c r="AP63">
        <v>0.63</v>
      </c>
      <c r="AQ63">
        <v>1.93</v>
      </c>
      <c r="AS63">
        <v>78</v>
      </c>
      <c r="AT63">
        <v>89</v>
      </c>
      <c r="AU63">
        <v>82</v>
      </c>
      <c r="AV63">
        <v>81</v>
      </c>
      <c r="AW63">
        <v>82</v>
      </c>
      <c r="AX63">
        <v>85</v>
      </c>
      <c r="AY63">
        <v>77</v>
      </c>
      <c r="AZ63">
        <v>84</v>
      </c>
      <c r="BA63">
        <v>77</v>
      </c>
      <c r="BB63">
        <v>78</v>
      </c>
      <c r="BC63">
        <v>80</v>
      </c>
      <c r="BD63">
        <v>72</v>
      </c>
      <c r="BE63">
        <v>69</v>
      </c>
      <c r="BG63">
        <v>4.54</v>
      </c>
      <c r="BH63">
        <v>0.49</v>
      </c>
      <c r="BI63">
        <v>0.53</v>
      </c>
      <c r="BJ63">
        <v>0.18</v>
      </c>
      <c r="BK63">
        <v>0.49</v>
      </c>
      <c r="BL63">
        <v>2.5099999999999998</v>
      </c>
      <c r="BM63">
        <v>0.52</v>
      </c>
      <c r="BP63">
        <v>48</v>
      </c>
      <c r="BQ63">
        <v>53</v>
      </c>
      <c r="BT63" s="4">
        <v>0</v>
      </c>
      <c r="BV63" s="180">
        <v>48.022500000000001</v>
      </c>
      <c r="BW63" s="180">
        <v>3.7845</v>
      </c>
      <c r="BX63" s="180">
        <v>1.024</v>
      </c>
      <c r="BY63" s="180">
        <v>1.8801999999999999</v>
      </c>
      <c r="BZ63" s="180">
        <v>3.536</v>
      </c>
      <c r="CA63" s="180">
        <v>3.0995999999999997</v>
      </c>
      <c r="CB63" s="180">
        <v>0.92500000000000004</v>
      </c>
      <c r="CC63" s="180">
        <v>1.3660000000000001</v>
      </c>
      <c r="CD63" s="180">
        <v>1.8285999999999998</v>
      </c>
      <c r="CE63" s="180">
        <v>2.8129</v>
      </c>
      <c r="CF63" s="180">
        <v>1.7390000000000001</v>
      </c>
      <c r="CG63" s="180">
        <v>0.34039999999999998</v>
      </c>
      <c r="CH63" s="180">
        <v>2.2698</v>
      </c>
      <c r="CI63" s="180"/>
      <c r="CJ63" s="180">
        <v>49.943400000000004</v>
      </c>
      <c r="CK63" s="180">
        <f t="shared" si="40"/>
        <v>3.8714999999999997</v>
      </c>
      <c r="CL63" s="180">
        <f t="shared" si="41"/>
        <v>1.0496000000000001</v>
      </c>
      <c r="CM63" s="180">
        <f t="shared" si="42"/>
        <v>1.9278</v>
      </c>
      <c r="CN63" s="180">
        <f t="shared" si="43"/>
        <v>3.6244000000000001</v>
      </c>
      <c r="CO63" s="180">
        <f t="shared" si="44"/>
        <v>3.1364999999999998</v>
      </c>
      <c r="CP63" s="180">
        <f t="shared" si="45"/>
        <v>0.96250000000000002</v>
      </c>
      <c r="CQ63" s="180">
        <f t="shared" si="29"/>
        <v>1.4161000000000001</v>
      </c>
      <c r="CR63" s="180">
        <f t="shared" si="14"/>
        <v>1.8732</v>
      </c>
      <c r="CS63" s="180">
        <f t="shared" si="9"/>
        <v>3.2048999999999999</v>
      </c>
      <c r="CT63" s="180">
        <f t="shared" si="15"/>
        <v>1.8095000000000001</v>
      </c>
      <c r="CU63" s="180">
        <f t="shared" si="16"/>
        <v>0.35880000000000001</v>
      </c>
      <c r="CV63" s="180">
        <f t="shared" si="17"/>
        <v>2.3280000000000003</v>
      </c>
      <c r="CW63" s="180"/>
      <c r="CX63">
        <f t="shared" si="20"/>
        <v>1.2047999999999999</v>
      </c>
      <c r="CY63">
        <f t="shared" si="21"/>
        <v>1.3303</v>
      </c>
      <c r="DA63" s="34"/>
      <c r="DB63" s="63">
        <f t="shared" ref="DB63" si="53">DC63*2000</f>
        <v>240</v>
      </c>
      <c r="DC63" s="35">
        <v>0.12</v>
      </c>
      <c r="DD63" s="37"/>
      <c r="DE63" s="37"/>
      <c r="DF63" s="118">
        <v>0.9</v>
      </c>
      <c r="DG63" s="39">
        <f>BL63*DF63</f>
        <v>2.2589999999999999</v>
      </c>
      <c r="DH63" s="40">
        <v>2.54</v>
      </c>
      <c r="DI63" s="92">
        <v>0</v>
      </c>
      <c r="DJ63" s="93">
        <v>0</v>
      </c>
      <c r="DK63" s="97"/>
      <c r="DL63" s="97"/>
      <c r="DM63" s="204">
        <f>78*K63/10</f>
        <v>93.756</v>
      </c>
      <c r="DN63" s="40"/>
      <c r="DO63" s="40"/>
      <c r="DP63" s="41">
        <f>IF(AP63="","",AP63*BD63)</f>
        <v>45.36</v>
      </c>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row>
    <row r="64" spans="1:151" x14ac:dyDescent="0.2">
      <c r="A64" s="215">
        <v>55</v>
      </c>
      <c r="B64" t="s">
        <v>352</v>
      </c>
      <c r="C64">
        <v>3723</v>
      </c>
      <c r="D64">
        <v>3681</v>
      </c>
      <c r="E64">
        <v>3627</v>
      </c>
      <c r="F64">
        <v>2881</v>
      </c>
      <c r="H64">
        <v>87.78</v>
      </c>
      <c r="I64">
        <v>7.87</v>
      </c>
      <c r="J64">
        <v>0.52</v>
      </c>
      <c r="K64">
        <v>1.3</v>
      </c>
      <c r="L64">
        <v>1.71</v>
      </c>
      <c r="M64">
        <v>0.81</v>
      </c>
      <c r="N64">
        <v>0</v>
      </c>
      <c r="O64">
        <v>0.19</v>
      </c>
      <c r="P64">
        <v>0</v>
      </c>
      <c r="Q64">
        <v>0</v>
      </c>
      <c r="R64">
        <v>0</v>
      </c>
      <c r="T64">
        <v>75.19</v>
      </c>
      <c r="U64">
        <v>1.28</v>
      </c>
      <c r="V64">
        <v>0.64</v>
      </c>
      <c r="AB64">
        <v>2.4200000000000017</v>
      </c>
      <c r="AC64">
        <v>34</v>
      </c>
      <c r="AD64" s="217">
        <v>39.411499999999997</v>
      </c>
      <c r="AF64">
        <v>0.44</v>
      </c>
      <c r="AG64">
        <v>0.33</v>
      </c>
      <c r="AH64">
        <v>0.32</v>
      </c>
      <c r="AI64">
        <v>0.56000000000000005</v>
      </c>
      <c r="AJ64">
        <v>0.35</v>
      </c>
      <c r="AK64">
        <v>0.25</v>
      </c>
      <c r="AL64">
        <v>0.44</v>
      </c>
      <c r="AM64">
        <v>0.23</v>
      </c>
      <c r="AN64">
        <v>0.11</v>
      </c>
      <c r="AO64">
        <v>0.42</v>
      </c>
      <c r="AP64">
        <v>0.18</v>
      </c>
      <c r="AQ64">
        <v>0.18</v>
      </c>
      <c r="AS64">
        <v>94</v>
      </c>
      <c r="AT64">
        <v>93</v>
      </c>
      <c r="AU64">
        <v>85</v>
      </c>
      <c r="AV64">
        <v>81</v>
      </c>
      <c r="AW64">
        <v>83</v>
      </c>
      <c r="AX64">
        <v>89</v>
      </c>
      <c r="AY64">
        <v>87</v>
      </c>
      <c r="AZ64">
        <v>80</v>
      </c>
      <c r="BA64">
        <v>85</v>
      </c>
      <c r="BB64">
        <v>77</v>
      </c>
      <c r="BC64">
        <v>86</v>
      </c>
      <c r="BD64">
        <v>77</v>
      </c>
      <c r="BE64">
        <v>84</v>
      </c>
      <c r="BG64">
        <v>0.09</v>
      </c>
      <c r="BL64">
        <v>0.34</v>
      </c>
      <c r="BO64">
        <v>0.18</v>
      </c>
      <c r="BP64">
        <v>29</v>
      </c>
      <c r="BQ64">
        <v>33</v>
      </c>
      <c r="BT64" s="4">
        <v>0.82280000000000053</v>
      </c>
      <c r="BV64" s="180">
        <v>6.2960000000000003</v>
      </c>
      <c r="BW64" s="180">
        <v>0.38719999999999999</v>
      </c>
      <c r="BX64" s="180">
        <v>0.26400000000000001</v>
      </c>
      <c r="BY64" s="180">
        <v>0.2336</v>
      </c>
      <c r="BZ64" s="180">
        <v>0.43120000000000003</v>
      </c>
      <c r="CA64" s="180">
        <v>0.28000000000000003</v>
      </c>
      <c r="CB64" s="180">
        <v>0.21249999999999999</v>
      </c>
      <c r="CC64" s="180">
        <v>0.32589999999999997</v>
      </c>
      <c r="CD64" s="180">
        <v>0.33</v>
      </c>
      <c r="CE64" s="180">
        <v>0.4506</v>
      </c>
      <c r="CF64" s="180">
        <v>0.16560000000000002</v>
      </c>
      <c r="CG64" s="180">
        <v>6.93E-2</v>
      </c>
      <c r="CH64" s="180">
        <v>0.30659999999999998</v>
      </c>
      <c r="CI64" s="180"/>
      <c r="CJ64" s="180">
        <v>7.3978000000000002</v>
      </c>
      <c r="CK64" s="180">
        <f t="shared" si="40"/>
        <v>0.40920000000000001</v>
      </c>
      <c r="CL64" s="180">
        <f t="shared" si="41"/>
        <v>0.28050000000000003</v>
      </c>
      <c r="CM64" s="180">
        <f t="shared" si="42"/>
        <v>0.25920000000000004</v>
      </c>
      <c r="CN64" s="180">
        <f t="shared" si="43"/>
        <v>0.46480000000000005</v>
      </c>
      <c r="CO64" s="180">
        <f t="shared" si="44"/>
        <v>0.3115</v>
      </c>
      <c r="CP64" s="180">
        <f t="shared" si="45"/>
        <v>0.2175</v>
      </c>
      <c r="CQ64" s="180">
        <f t="shared" si="29"/>
        <v>0.35609999999999997</v>
      </c>
      <c r="CR64" s="180">
        <f t="shared" si="14"/>
        <v>0.35200000000000004</v>
      </c>
      <c r="CS64" s="180">
        <f t="shared" si="9"/>
        <v>0.50320000000000009</v>
      </c>
      <c r="CT64" s="180">
        <f t="shared" si="15"/>
        <v>0.19550000000000001</v>
      </c>
      <c r="CU64" s="180">
        <f t="shared" si="16"/>
        <v>8.4700000000000011E-2</v>
      </c>
      <c r="CV64" s="180">
        <f t="shared" si="17"/>
        <v>0.36119999999999997</v>
      </c>
      <c r="CW64" s="180"/>
      <c r="CX64">
        <f t="shared" si="20"/>
        <v>9.8600000000000007E-2</v>
      </c>
      <c r="CY64">
        <f t="shared" si="21"/>
        <v>0.11220000000000001</v>
      </c>
      <c r="DA64" s="34"/>
      <c r="DB64" s="63"/>
      <c r="DC64" s="35"/>
      <c r="DD64" s="37"/>
      <c r="DE64" s="37"/>
      <c r="DF64" s="124"/>
      <c r="DG64" s="39"/>
      <c r="DH64" s="92"/>
      <c r="DI64" s="92"/>
      <c r="DJ64" s="93"/>
      <c r="DK64" s="97"/>
      <c r="DL64" s="97"/>
      <c r="DM64" s="79"/>
      <c r="DN64" s="40"/>
      <c r="DO64" s="40"/>
      <c r="DP64" s="41"/>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row>
    <row r="65" spans="1:151" x14ac:dyDescent="0.2">
      <c r="A65" s="215">
        <v>56</v>
      </c>
      <c r="B65" t="s">
        <v>353</v>
      </c>
      <c r="C65">
        <v>4772</v>
      </c>
      <c r="D65">
        <v>3100</v>
      </c>
      <c r="E65">
        <v>2997</v>
      </c>
      <c r="F65">
        <v>2281</v>
      </c>
      <c r="H65">
        <v>91.6</v>
      </c>
      <c r="I65">
        <v>15.11</v>
      </c>
      <c r="K65">
        <v>13.77</v>
      </c>
      <c r="M65">
        <v>14.8</v>
      </c>
      <c r="T65">
        <v>27</v>
      </c>
      <c r="U65">
        <v>26.28</v>
      </c>
      <c r="V65">
        <v>11.87</v>
      </c>
      <c r="AB65">
        <v>20.92</v>
      </c>
      <c r="AC65">
        <v>26</v>
      </c>
      <c r="AD65" s="217">
        <v>39.767500000000005</v>
      </c>
      <c r="AF65">
        <v>1.24</v>
      </c>
      <c r="AG65">
        <v>0.42</v>
      </c>
      <c r="AH65">
        <v>0.51</v>
      </c>
      <c r="AI65">
        <v>1.04</v>
      </c>
      <c r="AJ65">
        <v>0.67</v>
      </c>
      <c r="AK65">
        <v>0.3</v>
      </c>
      <c r="AL65">
        <v>0.65</v>
      </c>
      <c r="AM65">
        <v>0.56000000000000005</v>
      </c>
      <c r="AN65">
        <v>0.19</v>
      </c>
      <c r="AO65">
        <v>0.78</v>
      </c>
      <c r="AP65">
        <v>0.27</v>
      </c>
      <c r="AQ65">
        <v>0.4</v>
      </c>
      <c r="AS65" s="25">
        <v>75.416666666666671</v>
      </c>
      <c r="AT65">
        <v>89</v>
      </c>
      <c r="AU65">
        <v>87</v>
      </c>
      <c r="AV65">
        <v>69</v>
      </c>
      <c r="AW65">
        <v>70</v>
      </c>
      <c r="AX65">
        <v>78</v>
      </c>
      <c r="AY65">
        <v>77</v>
      </c>
      <c r="AZ65">
        <v>73</v>
      </c>
      <c r="BA65">
        <v>71</v>
      </c>
      <c r="BB65">
        <v>73</v>
      </c>
      <c r="BC65">
        <v>69</v>
      </c>
      <c r="BD65">
        <v>68</v>
      </c>
      <c r="BE65">
        <v>81</v>
      </c>
      <c r="BG65">
        <v>0.22</v>
      </c>
      <c r="BH65">
        <v>7.0000000000000007E-2</v>
      </c>
      <c r="BI65">
        <v>1.56</v>
      </c>
      <c r="BJ65">
        <v>0.9</v>
      </c>
      <c r="BK65">
        <v>0.03</v>
      </c>
      <c r="BL65">
        <v>2.16</v>
      </c>
      <c r="BM65">
        <v>0.18</v>
      </c>
      <c r="BO65">
        <v>1.74</v>
      </c>
      <c r="BP65">
        <v>13</v>
      </c>
      <c r="BQ65">
        <v>23</v>
      </c>
      <c r="BT65" s="4">
        <v>5.4392000000000005</v>
      </c>
      <c r="BV65" s="180">
        <v>8.6127000000000002</v>
      </c>
      <c r="BW65" s="180">
        <v>1.054</v>
      </c>
      <c r="BX65" s="180">
        <v>0.3276</v>
      </c>
      <c r="BY65" s="180">
        <v>0.32640000000000002</v>
      </c>
      <c r="BZ65" s="180">
        <v>0.67600000000000005</v>
      </c>
      <c r="CA65" s="180">
        <v>0.4824</v>
      </c>
      <c r="CB65" s="180">
        <v>0.222</v>
      </c>
      <c r="CC65" s="180">
        <v>0.4002</v>
      </c>
      <c r="CD65" s="180">
        <v>0.442</v>
      </c>
      <c r="CE65" s="180">
        <v>0.75</v>
      </c>
      <c r="CF65" s="180">
        <v>0.34160000000000001</v>
      </c>
      <c r="CG65" s="180">
        <v>0.1216</v>
      </c>
      <c r="CH65" s="180">
        <v>0.51480000000000004</v>
      </c>
      <c r="CI65" s="180"/>
      <c r="CJ65" s="180">
        <v>11.395458333333334</v>
      </c>
      <c r="CK65" s="180">
        <f t="shared" si="40"/>
        <v>1.1035999999999999</v>
      </c>
      <c r="CL65" s="180">
        <f t="shared" si="41"/>
        <v>0.3654</v>
      </c>
      <c r="CM65" s="180">
        <f t="shared" si="42"/>
        <v>0.35189999999999999</v>
      </c>
      <c r="CN65" s="180">
        <f t="shared" si="43"/>
        <v>0.72799999999999998</v>
      </c>
      <c r="CO65" s="180">
        <f t="shared" si="44"/>
        <v>0.52260000000000006</v>
      </c>
      <c r="CP65" s="180">
        <f t="shared" si="45"/>
        <v>0.23099999999999998</v>
      </c>
      <c r="CQ65" s="180">
        <f t="shared" si="29"/>
        <v>0.41459999999999991</v>
      </c>
      <c r="CR65" s="180">
        <f t="shared" si="14"/>
        <v>0.47450000000000003</v>
      </c>
      <c r="CS65" s="180">
        <f t="shared" si="9"/>
        <v>0.79849999999999999</v>
      </c>
      <c r="CT65" s="180">
        <f t="shared" si="15"/>
        <v>0.39760000000000006</v>
      </c>
      <c r="CU65" s="180">
        <f t="shared" si="16"/>
        <v>0.13870000000000002</v>
      </c>
      <c r="CV65" s="180">
        <f t="shared" si="17"/>
        <v>0.53820000000000001</v>
      </c>
      <c r="CW65" s="180"/>
      <c r="CX65">
        <f t="shared" si="20"/>
        <v>0.28079999999999999</v>
      </c>
      <c r="CY65">
        <f t="shared" si="21"/>
        <v>0.49680000000000007</v>
      </c>
      <c r="DA65" s="34"/>
      <c r="DB65" s="63"/>
      <c r="DC65" s="35"/>
      <c r="DD65" s="37"/>
      <c r="DE65" s="37"/>
      <c r="DF65" s="124"/>
      <c r="DG65" s="39"/>
      <c r="DH65" s="92"/>
      <c r="DI65" s="92"/>
      <c r="DJ65" s="93"/>
      <c r="DK65" s="97"/>
      <c r="DL65" s="97"/>
      <c r="DM65" s="79"/>
      <c r="DN65" s="40"/>
      <c r="DO65" s="40"/>
      <c r="DP65" s="41"/>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row>
    <row r="66" spans="1:151" x14ac:dyDescent="0.2">
      <c r="A66" s="215">
        <v>57</v>
      </c>
      <c r="B66" t="s">
        <v>354</v>
      </c>
      <c r="C66">
        <v>4056</v>
      </c>
      <c r="D66">
        <v>2199</v>
      </c>
      <c r="E66">
        <v>2081</v>
      </c>
      <c r="F66">
        <v>1553</v>
      </c>
      <c r="H66">
        <v>91.35</v>
      </c>
      <c r="I66">
        <v>17.3</v>
      </c>
      <c r="K66">
        <v>3.52</v>
      </c>
      <c r="M66">
        <v>11.51</v>
      </c>
      <c r="T66">
        <v>26.25</v>
      </c>
      <c r="U66">
        <v>23.56</v>
      </c>
      <c r="V66">
        <v>1.31</v>
      </c>
      <c r="X66">
        <v>25.79</v>
      </c>
      <c r="AB66">
        <v>32.770000000000003</v>
      </c>
      <c r="AC66">
        <v>26</v>
      </c>
      <c r="AD66" s="217">
        <v>38.140700000000002</v>
      </c>
      <c r="AF66">
        <v>1.57</v>
      </c>
      <c r="AG66">
        <v>0.55000000000000004</v>
      </c>
      <c r="AH66">
        <v>0.62</v>
      </c>
      <c r="AI66">
        <v>1.25</v>
      </c>
      <c r="AJ66">
        <v>0.8</v>
      </c>
      <c r="AK66">
        <v>0.36</v>
      </c>
      <c r="AL66">
        <v>0.78</v>
      </c>
      <c r="AM66">
        <v>0.68</v>
      </c>
      <c r="AN66">
        <v>0.25</v>
      </c>
      <c r="AO66">
        <v>0.94</v>
      </c>
      <c r="AP66">
        <v>0.36</v>
      </c>
      <c r="AQ66">
        <v>0.31</v>
      </c>
      <c r="AS66" s="25">
        <v>74.75</v>
      </c>
      <c r="AT66">
        <v>83</v>
      </c>
      <c r="AU66">
        <v>75</v>
      </c>
      <c r="AV66">
        <v>75</v>
      </c>
      <c r="AW66">
        <v>75</v>
      </c>
      <c r="AX66">
        <v>70</v>
      </c>
      <c r="AY66">
        <v>78</v>
      </c>
      <c r="AZ66">
        <v>74</v>
      </c>
      <c r="BA66">
        <v>69</v>
      </c>
      <c r="BB66">
        <v>76</v>
      </c>
      <c r="BC66">
        <v>73</v>
      </c>
      <c r="BD66">
        <v>63</v>
      </c>
      <c r="BE66">
        <v>86</v>
      </c>
      <c r="BG66">
        <v>0.1</v>
      </c>
      <c r="BL66">
        <v>1.89</v>
      </c>
      <c r="BP66">
        <v>24</v>
      </c>
      <c r="BQ66">
        <v>28</v>
      </c>
      <c r="BT66" s="4">
        <v>8.5202000000000009</v>
      </c>
      <c r="BV66" s="180">
        <v>0</v>
      </c>
      <c r="BW66" s="180">
        <v>0</v>
      </c>
      <c r="BX66" s="180">
        <v>0</v>
      </c>
      <c r="BY66" s="180">
        <v>0</v>
      </c>
      <c r="BZ66" s="180">
        <v>0</v>
      </c>
      <c r="CA66" s="180">
        <v>0</v>
      </c>
      <c r="CB66" s="180">
        <v>0</v>
      </c>
      <c r="CC66" s="180">
        <v>0</v>
      </c>
      <c r="CD66" s="180">
        <v>0</v>
      </c>
      <c r="CE66" s="180">
        <v>0</v>
      </c>
      <c r="CF66" s="180">
        <v>0</v>
      </c>
      <c r="CG66" s="180">
        <v>0</v>
      </c>
      <c r="CH66" s="180">
        <v>0</v>
      </c>
      <c r="CI66" s="180"/>
      <c r="CJ66" s="180">
        <v>12.931749999999999</v>
      </c>
      <c r="CK66" s="180">
        <f t="shared" si="40"/>
        <v>1.3030999999999999</v>
      </c>
      <c r="CL66" s="180">
        <f t="shared" si="41"/>
        <v>0.41249999999999998</v>
      </c>
      <c r="CM66" s="180">
        <f t="shared" si="42"/>
        <v>0.46500000000000002</v>
      </c>
      <c r="CN66" s="180">
        <f t="shared" si="43"/>
        <v>0.9375</v>
      </c>
      <c r="CO66" s="180">
        <f t="shared" si="44"/>
        <v>0.56000000000000005</v>
      </c>
      <c r="CP66" s="180">
        <f t="shared" si="45"/>
        <v>0.28079999999999999</v>
      </c>
      <c r="CQ66" s="180">
        <f t="shared" si="29"/>
        <v>0.50759999999999994</v>
      </c>
      <c r="CR66" s="180">
        <f t="shared" si="14"/>
        <v>0.57719999999999994</v>
      </c>
      <c r="CS66" s="180">
        <f t="shared" si="9"/>
        <v>0.84379999999999988</v>
      </c>
      <c r="CT66" s="180">
        <f t="shared" si="15"/>
        <v>0.46920000000000001</v>
      </c>
      <c r="CU66" s="180">
        <f t="shared" si="16"/>
        <v>0.19</v>
      </c>
      <c r="CV66" s="180">
        <f t="shared" si="17"/>
        <v>0.68619999999999992</v>
      </c>
      <c r="CW66" s="180"/>
      <c r="CX66">
        <f t="shared" si="20"/>
        <v>0.4536</v>
      </c>
      <c r="CY66">
        <f t="shared" si="21"/>
        <v>0.52919999999999989</v>
      </c>
      <c r="DA66" s="34"/>
      <c r="DB66" s="63"/>
      <c r="DC66" s="35"/>
      <c r="DD66" s="37"/>
      <c r="DE66" s="37"/>
      <c r="DF66" s="124"/>
      <c r="DG66" s="39"/>
      <c r="DH66" s="92"/>
      <c r="DI66" s="92"/>
      <c r="DJ66" s="93"/>
      <c r="DK66" s="97"/>
      <c r="DL66" s="97"/>
      <c r="DM66" s="79"/>
      <c r="DN66" s="40"/>
      <c r="DO66" s="40"/>
      <c r="DP66" s="41"/>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row>
    <row r="67" spans="1:151" x14ac:dyDescent="0.2">
      <c r="A67" s="215">
        <v>58</v>
      </c>
      <c r="B67" t="s">
        <v>355</v>
      </c>
      <c r="C67">
        <v>4290</v>
      </c>
      <c r="D67">
        <v>3565</v>
      </c>
      <c r="E67">
        <v>3511</v>
      </c>
      <c r="F67">
        <v>2778</v>
      </c>
      <c r="H67">
        <v>89</v>
      </c>
      <c r="I67">
        <v>7.9</v>
      </c>
      <c r="K67">
        <v>1.3</v>
      </c>
      <c r="M67">
        <v>0.8</v>
      </c>
      <c r="T67">
        <v>75.19</v>
      </c>
      <c r="U67">
        <v>12.2</v>
      </c>
      <c r="V67">
        <v>6.4</v>
      </c>
      <c r="AB67">
        <v>3.8100000000000023</v>
      </c>
      <c r="AC67">
        <v>34</v>
      </c>
      <c r="AD67" s="217">
        <v>39.973100000000002</v>
      </c>
      <c r="AF67">
        <v>0.52</v>
      </c>
      <c r="AG67">
        <v>0.18</v>
      </c>
      <c r="AH67">
        <v>0.34</v>
      </c>
      <c r="AI67">
        <v>0.67</v>
      </c>
      <c r="AJ67">
        <v>0.3</v>
      </c>
      <c r="AK67">
        <v>0.18</v>
      </c>
      <c r="AL67">
        <v>0.39</v>
      </c>
      <c r="AM67">
        <v>0.26</v>
      </c>
      <c r="AN67">
        <v>0.1</v>
      </c>
      <c r="AO67">
        <v>0.49</v>
      </c>
      <c r="AP67">
        <v>0.11</v>
      </c>
      <c r="AQ67">
        <v>0.38</v>
      </c>
      <c r="AS67" s="25">
        <v>81.083333333333329</v>
      </c>
      <c r="AT67">
        <v>89</v>
      </c>
      <c r="AU67">
        <v>84</v>
      </c>
      <c r="AV67">
        <v>81</v>
      </c>
      <c r="AW67">
        <v>83</v>
      </c>
      <c r="AX67">
        <v>77</v>
      </c>
      <c r="AY67">
        <v>85</v>
      </c>
      <c r="AZ67">
        <v>84</v>
      </c>
      <c r="BA67">
        <v>76</v>
      </c>
      <c r="BB67">
        <v>77</v>
      </c>
      <c r="BC67">
        <v>78</v>
      </c>
      <c r="BD67">
        <v>73</v>
      </c>
      <c r="BE67">
        <v>86</v>
      </c>
      <c r="BG67">
        <v>0.04</v>
      </c>
      <c r="BH67">
        <v>7.0000000000000007E-2</v>
      </c>
      <c r="BI67">
        <v>0.13</v>
      </c>
      <c r="BJ67">
        <v>0.11</v>
      </c>
      <c r="BK67">
        <v>0.04</v>
      </c>
      <c r="BL67">
        <v>0.21</v>
      </c>
      <c r="BM67">
        <v>0.06</v>
      </c>
      <c r="BO67">
        <v>0.14000000000000001</v>
      </c>
      <c r="BP67">
        <v>31</v>
      </c>
      <c r="BQ67">
        <v>38</v>
      </c>
      <c r="BT67" s="4">
        <v>1.2954000000000008</v>
      </c>
      <c r="BV67" s="180">
        <v>0</v>
      </c>
      <c r="BW67" s="180">
        <v>0</v>
      </c>
      <c r="BX67" s="180">
        <v>0</v>
      </c>
      <c r="BY67" s="180">
        <v>0</v>
      </c>
      <c r="BZ67" s="180">
        <v>0</v>
      </c>
      <c r="CA67" s="180">
        <v>0</v>
      </c>
      <c r="CB67" s="180">
        <v>0</v>
      </c>
      <c r="CC67" s="180">
        <v>0</v>
      </c>
      <c r="CD67" s="180">
        <v>0</v>
      </c>
      <c r="CE67" s="180">
        <v>0</v>
      </c>
      <c r="CF67" s="180">
        <v>0</v>
      </c>
      <c r="CG67" s="180">
        <v>0</v>
      </c>
      <c r="CH67" s="180">
        <v>0</v>
      </c>
      <c r="CI67" s="180"/>
      <c r="CJ67" s="180">
        <v>6.4055833333333325</v>
      </c>
      <c r="CK67" s="180">
        <f t="shared" si="40"/>
        <v>0.46279999999999999</v>
      </c>
      <c r="CL67" s="180">
        <f t="shared" si="41"/>
        <v>0.1512</v>
      </c>
      <c r="CM67" s="180">
        <f t="shared" si="42"/>
        <v>0.27540000000000003</v>
      </c>
      <c r="CN67" s="180">
        <f t="shared" si="43"/>
        <v>0.55610000000000004</v>
      </c>
      <c r="CO67" s="180">
        <f t="shared" si="44"/>
        <v>0.23099999999999998</v>
      </c>
      <c r="CP67" s="180">
        <f t="shared" si="45"/>
        <v>0.153</v>
      </c>
      <c r="CQ67" s="180">
        <f t="shared" si="29"/>
        <v>0.23329999999999998</v>
      </c>
      <c r="CR67" s="180">
        <f t="shared" si="14"/>
        <v>0.3276</v>
      </c>
      <c r="CS67" s="180">
        <f t="shared" si="9"/>
        <v>0.65439999999999998</v>
      </c>
      <c r="CT67" s="180">
        <f t="shared" si="15"/>
        <v>0.19760000000000003</v>
      </c>
      <c r="CU67" s="180">
        <f t="shared" si="16"/>
        <v>7.6999999999999999E-2</v>
      </c>
      <c r="CV67" s="180">
        <f t="shared" si="17"/>
        <v>0.38219999999999998</v>
      </c>
      <c r="CW67" s="180"/>
      <c r="CX67">
        <f t="shared" si="20"/>
        <v>6.5099999999999991E-2</v>
      </c>
      <c r="CY67">
        <f t="shared" si="21"/>
        <v>7.9799999999999996E-2</v>
      </c>
      <c r="DA67" s="34"/>
      <c r="DB67" s="63"/>
      <c r="DC67" s="35"/>
      <c r="DD67" s="37"/>
      <c r="DE67" s="37"/>
      <c r="DF67" s="124"/>
      <c r="DG67" s="39"/>
      <c r="DH67" s="92"/>
      <c r="DI67" s="92"/>
      <c r="DJ67" s="93"/>
      <c r="DK67" s="97"/>
      <c r="DL67" s="97"/>
      <c r="DM67" s="79"/>
      <c r="DN67" s="40"/>
      <c r="DO67" s="40"/>
      <c r="DP67" s="41"/>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row>
    <row r="68" spans="1:151" x14ac:dyDescent="0.2">
      <c r="A68" s="215">
        <v>59</v>
      </c>
      <c r="B68" t="s">
        <v>356</v>
      </c>
      <c r="C68">
        <v>4350</v>
      </c>
      <c r="D68">
        <v>3270</v>
      </c>
      <c r="E68">
        <v>3191</v>
      </c>
      <c r="F68">
        <v>2460</v>
      </c>
      <c r="H68">
        <v>89.4</v>
      </c>
      <c r="I68">
        <v>11.66</v>
      </c>
      <c r="J68">
        <v>2.71</v>
      </c>
      <c r="K68">
        <v>1.98</v>
      </c>
      <c r="M68">
        <v>1.78</v>
      </c>
      <c r="N68">
        <v>0</v>
      </c>
      <c r="O68">
        <v>0</v>
      </c>
      <c r="P68">
        <v>0</v>
      </c>
      <c r="Q68">
        <v>0</v>
      </c>
      <c r="R68">
        <v>0</v>
      </c>
      <c r="T68">
        <v>59.34</v>
      </c>
      <c r="U68">
        <v>12.26</v>
      </c>
      <c r="V68">
        <v>4.5999999999999996</v>
      </c>
      <c r="W68">
        <v>0.77</v>
      </c>
      <c r="AB68">
        <v>14.64</v>
      </c>
      <c r="AC68">
        <v>40</v>
      </c>
      <c r="AD68" s="217">
        <v>40.382200000000005</v>
      </c>
      <c r="AF68">
        <v>0.7</v>
      </c>
      <c r="AG68">
        <v>0.25</v>
      </c>
      <c r="AH68">
        <v>0.34</v>
      </c>
      <c r="AI68">
        <v>0.7</v>
      </c>
      <c r="AJ68">
        <v>0.43</v>
      </c>
      <c r="AK68">
        <v>0.16</v>
      </c>
      <c r="AL68">
        <v>0.5</v>
      </c>
      <c r="AM68">
        <v>0.37</v>
      </c>
      <c r="AN68">
        <v>0.1</v>
      </c>
      <c r="AO68">
        <v>0.49</v>
      </c>
      <c r="AP68">
        <v>0.19</v>
      </c>
      <c r="AQ68">
        <v>0.25</v>
      </c>
      <c r="AS68">
        <v>83</v>
      </c>
      <c r="AT68">
        <v>79</v>
      </c>
      <c r="AU68">
        <v>79</v>
      </c>
      <c r="AV68">
        <v>78</v>
      </c>
      <c r="AW68">
        <v>79</v>
      </c>
      <c r="AX68">
        <v>74</v>
      </c>
      <c r="AY68">
        <v>81</v>
      </c>
      <c r="AZ68">
        <v>82</v>
      </c>
      <c r="BA68">
        <v>74</v>
      </c>
      <c r="BB68">
        <v>76</v>
      </c>
      <c r="BC68">
        <v>77</v>
      </c>
      <c r="BD68">
        <v>83</v>
      </c>
      <c r="BE68">
        <v>76</v>
      </c>
      <c r="BG68">
        <v>0.08</v>
      </c>
      <c r="BH68">
        <v>0.03</v>
      </c>
      <c r="BI68">
        <v>0.48</v>
      </c>
      <c r="BJ68">
        <v>0.12</v>
      </c>
      <c r="BK68">
        <v>0.02</v>
      </c>
      <c r="BL68">
        <v>0.3</v>
      </c>
      <c r="BM68">
        <v>0.15</v>
      </c>
      <c r="BO68">
        <v>0.2</v>
      </c>
      <c r="BP68">
        <v>43</v>
      </c>
      <c r="BQ68">
        <v>50</v>
      </c>
      <c r="BT68" s="4">
        <v>5.8559999999999999</v>
      </c>
      <c r="BV68" s="180">
        <v>8.045399999999999</v>
      </c>
      <c r="BW68" s="180">
        <v>0.5109999999999999</v>
      </c>
      <c r="BX68" s="180">
        <v>0.17749999999999999</v>
      </c>
      <c r="BY68" s="180">
        <v>0.23120000000000002</v>
      </c>
      <c r="BZ68" s="180">
        <v>0.49699999999999994</v>
      </c>
      <c r="CA68" s="180">
        <v>0.2752</v>
      </c>
      <c r="CB68" s="180">
        <v>0.1216</v>
      </c>
      <c r="CC68" s="180">
        <v>0.26219999999999999</v>
      </c>
      <c r="CD68" s="180">
        <v>0.38</v>
      </c>
      <c r="CE68" s="180">
        <v>0.54249999999999998</v>
      </c>
      <c r="CF68" s="180">
        <v>0.21829999999999999</v>
      </c>
      <c r="CG68" s="180">
        <v>6.7000000000000004E-2</v>
      </c>
      <c r="CH68" s="180">
        <v>0.32829999999999998</v>
      </c>
      <c r="CI68" s="180"/>
      <c r="CJ68" s="180">
        <v>9.6777999999999995</v>
      </c>
      <c r="CK68" s="180">
        <f t="shared" si="40"/>
        <v>0.55299999999999994</v>
      </c>
      <c r="CL68" s="180">
        <f t="shared" si="41"/>
        <v>0.19750000000000001</v>
      </c>
      <c r="CM68" s="180">
        <f t="shared" si="42"/>
        <v>0.26520000000000005</v>
      </c>
      <c r="CN68" s="180">
        <f t="shared" si="43"/>
        <v>0.55299999999999994</v>
      </c>
      <c r="CO68" s="180">
        <f t="shared" si="44"/>
        <v>0.31819999999999998</v>
      </c>
      <c r="CP68" s="180">
        <f t="shared" si="45"/>
        <v>0.12960000000000002</v>
      </c>
      <c r="CQ68" s="180">
        <f t="shared" si="29"/>
        <v>0.2873</v>
      </c>
      <c r="CR68" s="180">
        <f t="shared" si="14"/>
        <v>0.41</v>
      </c>
      <c r="CS68" s="180">
        <f t="shared" si="9"/>
        <v>0.6</v>
      </c>
      <c r="CT68" s="180">
        <f t="shared" si="15"/>
        <v>0.27379999999999999</v>
      </c>
      <c r="CU68" s="180">
        <f t="shared" si="16"/>
        <v>7.6000000000000012E-2</v>
      </c>
      <c r="CV68" s="180">
        <f t="shared" si="17"/>
        <v>0.37729999999999997</v>
      </c>
      <c r="CW68" s="180"/>
      <c r="CX68">
        <f t="shared" si="20"/>
        <v>0.129</v>
      </c>
      <c r="CY68">
        <f t="shared" si="21"/>
        <v>0.15</v>
      </c>
      <c r="DA68" s="34"/>
      <c r="DB68" s="63"/>
      <c r="DC68" s="35"/>
      <c r="DD68" s="37"/>
      <c r="DE68" s="37"/>
      <c r="DF68" s="124"/>
      <c r="DG68" s="39"/>
      <c r="DH68" s="92"/>
      <c r="DI68" s="92"/>
      <c r="DJ68" s="93"/>
      <c r="DK68" s="97"/>
      <c r="DL68" s="97"/>
      <c r="DM68" s="79"/>
      <c r="DN68" s="40"/>
      <c r="DO68" s="40"/>
      <c r="DP68" s="41"/>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row>
    <row r="69" spans="1:151" x14ac:dyDescent="0.2">
      <c r="A69" s="215">
        <v>60</v>
      </c>
      <c r="B69" t="s">
        <v>357</v>
      </c>
      <c r="C69">
        <v>4702</v>
      </c>
      <c r="D69">
        <v>3350</v>
      </c>
      <c r="E69">
        <v>3060</v>
      </c>
      <c r="F69">
        <v>1972</v>
      </c>
      <c r="H69">
        <v>93</v>
      </c>
      <c r="I69">
        <v>42.6</v>
      </c>
      <c r="K69">
        <v>7.5</v>
      </c>
      <c r="M69">
        <v>12.7</v>
      </c>
      <c r="T69">
        <v>1.8</v>
      </c>
      <c r="U69">
        <v>18</v>
      </c>
      <c r="V69">
        <v>13.2</v>
      </c>
      <c r="AB69">
        <v>28.4</v>
      </c>
      <c r="AC69">
        <v>64</v>
      </c>
      <c r="AD69" s="217">
        <v>41.85</v>
      </c>
      <c r="AF69">
        <v>4.8600000000000003</v>
      </c>
      <c r="AG69">
        <v>0.98</v>
      </c>
      <c r="AH69">
        <v>1.47</v>
      </c>
      <c r="AI69">
        <v>2.74</v>
      </c>
      <c r="AJ69">
        <v>1.01</v>
      </c>
      <c r="AK69">
        <v>1.1499999999999999</v>
      </c>
      <c r="AL69">
        <v>1.77</v>
      </c>
      <c r="AM69">
        <v>1.44</v>
      </c>
      <c r="AN69">
        <v>0.54</v>
      </c>
      <c r="AO69">
        <v>1.87</v>
      </c>
      <c r="AP69">
        <v>0.82</v>
      </c>
      <c r="AQ69">
        <v>1.52</v>
      </c>
      <c r="AS69" s="25">
        <v>89.666666666666671</v>
      </c>
      <c r="AT69">
        <v>96</v>
      </c>
      <c r="AU69">
        <v>84</v>
      </c>
      <c r="AV69">
        <v>87</v>
      </c>
      <c r="AW69">
        <v>92</v>
      </c>
      <c r="AX69">
        <v>85</v>
      </c>
      <c r="AY69">
        <v>92</v>
      </c>
      <c r="AZ69">
        <v>93</v>
      </c>
      <c r="BA69">
        <v>90</v>
      </c>
      <c r="BB69">
        <v>85</v>
      </c>
      <c r="BC69">
        <v>89</v>
      </c>
      <c r="BD69">
        <v>92</v>
      </c>
      <c r="BE69">
        <v>91</v>
      </c>
      <c r="BG69">
        <v>1.7</v>
      </c>
      <c r="BH69">
        <v>7.0000000000000007E-2</v>
      </c>
      <c r="BI69">
        <v>1.1000000000000001</v>
      </c>
      <c r="BJ69">
        <v>0.54</v>
      </c>
      <c r="BK69">
        <v>0.04</v>
      </c>
      <c r="BL69">
        <v>1.18</v>
      </c>
      <c r="BM69">
        <v>0.56000000000000005</v>
      </c>
      <c r="BO69">
        <v>0.89</v>
      </c>
      <c r="BP69">
        <v>29</v>
      </c>
      <c r="BQ69">
        <v>42</v>
      </c>
      <c r="BT69" s="4">
        <v>18.175999999999998</v>
      </c>
      <c r="BV69" s="180">
        <v>34.506</v>
      </c>
      <c r="BW69" s="180">
        <v>4.5684000000000005</v>
      </c>
      <c r="BX69" s="180">
        <v>0.74480000000000002</v>
      </c>
      <c r="BY69" s="180">
        <v>1.2495000000000001</v>
      </c>
      <c r="BZ69" s="180">
        <v>2.3290000000000002</v>
      </c>
      <c r="CA69" s="180">
        <v>0.76760000000000006</v>
      </c>
      <c r="CB69" s="180">
        <v>1.0349999999999999</v>
      </c>
      <c r="CC69" s="180">
        <v>1.7401999999999997</v>
      </c>
      <c r="CD69" s="180">
        <v>1.5752999999999999</v>
      </c>
      <c r="CE69" s="180">
        <v>2.8976999999999999</v>
      </c>
      <c r="CF69" s="180">
        <v>1.1232</v>
      </c>
      <c r="CG69" s="180">
        <v>0.45900000000000007</v>
      </c>
      <c r="CH69" s="180">
        <v>1.5708000000000002</v>
      </c>
      <c r="CI69" s="180"/>
      <c r="CJ69" s="180">
        <v>38.198</v>
      </c>
      <c r="CK69" s="180">
        <f t="shared" si="40"/>
        <v>4.6656000000000004</v>
      </c>
      <c r="CL69" s="180">
        <f t="shared" si="41"/>
        <v>0.82319999999999993</v>
      </c>
      <c r="CM69" s="180">
        <f t="shared" si="42"/>
        <v>1.2788999999999999</v>
      </c>
      <c r="CN69" s="180">
        <f t="shared" si="43"/>
        <v>2.5207999999999999</v>
      </c>
      <c r="CO69" s="180">
        <f t="shared" si="44"/>
        <v>0.85849999999999993</v>
      </c>
      <c r="CP69" s="180">
        <f t="shared" si="45"/>
        <v>1.0580000000000001</v>
      </c>
      <c r="CQ69" s="180">
        <f t="shared" si="29"/>
        <v>1.8124</v>
      </c>
      <c r="CR69" s="180">
        <f t="shared" si="14"/>
        <v>1.6461000000000001</v>
      </c>
      <c r="CS69" s="180">
        <f t="shared" si="9"/>
        <v>3.0293000000000001</v>
      </c>
      <c r="CT69" s="180">
        <f t="shared" si="15"/>
        <v>1.296</v>
      </c>
      <c r="CU69" s="180">
        <f t="shared" si="16"/>
        <v>0.45900000000000007</v>
      </c>
      <c r="CV69" s="180">
        <f t="shared" si="17"/>
        <v>1.6643000000000001</v>
      </c>
      <c r="CW69" s="180"/>
      <c r="CX69">
        <f t="shared" si="20"/>
        <v>0.3422</v>
      </c>
      <c r="CY69">
        <f t="shared" si="21"/>
        <v>0.49559999999999993</v>
      </c>
      <c r="DA69" s="34"/>
      <c r="DB69" s="63"/>
      <c r="DC69" s="35"/>
      <c r="DD69" s="37"/>
      <c r="DE69" s="37"/>
      <c r="DF69" s="124"/>
      <c r="DG69" s="39"/>
      <c r="DH69" s="92"/>
      <c r="DI69" s="92"/>
      <c r="DJ69" s="93"/>
      <c r="DK69" s="97"/>
      <c r="DL69" s="97"/>
      <c r="DM69" s="79"/>
      <c r="DN69" s="40"/>
      <c r="DO69" s="40"/>
      <c r="DP69" s="41"/>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row>
    <row r="70" spans="1:151" x14ac:dyDescent="0.2">
      <c r="A70" s="215">
        <v>61</v>
      </c>
      <c r="B70" t="s">
        <v>358</v>
      </c>
      <c r="C70">
        <v>3881</v>
      </c>
      <c r="D70">
        <v>3596</v>
      </c>
      <c r="E70">
        <v>3532</v>
      </c>
      <c r="F70">
        <v>2780</v>
      </c>
      <c r="H70">
        <v>89.39</v>
      </c>
      <c r="I70">
        <v>9.36</v>
      </c>
      <c r="J70">
        <v>2.14</v>
      </c>
      <c r="K70">
        <v>3.42</v>
      </c>
      <c r="L70">
        <v>2.12</v>
      </c>
      <c r="M70">
        <v>1.64</v>
      </c>
      <c r="N70">
        <v>0</v>
      </c>
      <c r="O70">
        <v>0</v>
      </c>
      <c r="P70">
        <v>0</v>
      </c>
      <c r="Q70">
        <v>0</v>
      </c>
      <c r="R70">
        <v>0</v>
      </c>
      <c r="T70">
        <v>70.05</v>
      </c>
      <c r="U70">
        <v>10.63</v>
      </c>
      <c r="V70">
        <v>4.93</v>
      </c>
      <c r="W70">
        <v>0.44</v>
      </c>
      <c r="X70">
        <v>4.3499999999999996</v>
      </c>
      <c r="AB70">
        <v>4.9200000000000017</v>
      </c>
      <c r="AC70">
        <v>66</v>
      </c>
      <c r="AD70" s="217">
        <v>40.595999999999997</v>
      </c>
      <c r="AF70">
        <v>0.36</v>
      </c>
      <c r="AG70">
        <v>0.21</v>
      </c>
      <c r="AH70">
        <v>0.36</v>
      </c>
      <c r="AI70">
        <v>1.21</v>
      </c>
      <c r="AJ70">
        <v>0.2</v>
      </c>
      <c r="AK70">
        <v>0.16</v>
      </c>
      <c r="AL70">
        <v>0.48</v>
      </c>
      <c r="AM70">
        <v>0.3</v>
      </c>
      <c r="AN70">
        <v>7.0000000000000007E-2</v>
      </c>
      <c r="AO70">
        <v>0.46</v>
      </c>
      <c r="AP70">
        <v>0.18</v>
      </c>
      <c r="AQ70">
        <v>0.32</v>
      </c>
      <c r="AS70">
        <v>77</v>
      </c>
      <c r="AT70">
        <v>80</v>
      </c>
      <c r="AU70">
        <v>74</v>
      </c>
      <c r="AV70">
        <v>78</v>
      </c>
      <c r="AW70">
        <v>83</v>
      </c>
      <c r="AX70">
        <v>74</v>
      </c>
      <c r="AY70">
        <v>79</v>
      </c>
      <c r="AZ70">
        <v>83</v>
      </c>
      <c r="BA70">
        <v>75</v>
      </c>
      <c r="BB70">
        <v>74</v>
      </c>
      <c r="BC70">
        <v>77</v>
      </c>
      <c r="BD70">
        <v>67</v>
      </c>
      <c r="BE70">
        <v>75</v>
      </c>
      <c r="BG70">
        <v>0.02</v>
      </c>
      <c r="BH70">
        <v>0.09</v>
      </c>
      <c r="BI70">
        <v>0.35</v>
      </c>
      <c r="BJ70">
        <v>0.15</v>
      </c>
      <c r="BK70">
        <v>0.01</v>
      </c>
      <c r="BL70">
        <v>0.27</v>
      </c>
      <c r="BM70">
        <v>0.08</v>
      </c>
      <c r="BO70">
        <v>0.18</v>
      </c>
      <c r="BP70">
        <v>30</v>
      </c>
      <c r="BQ70">
        <v>40</v>
      </c>
      <c r="BT70" s="4">
        <v>3.2472000000000012</v>
      </c>
      <c r="BV70" s="180">
        <v>5.8967999999999998</v>
      </c>
      <c r="BW70" s="180">
        <v>0.24480000000000002</v>
      </c>
      <c r="BX70" s="180">
        <v>0.13439999999999999</v>
      </c>
      <c r="BY70" s="180">
        <v>0.24840000000000001</v>
      </c>
      <c r="BZ70" s="180">
        <v>0.94379999999999997</v>
      </c>
      <c r="CA70" s="180">
        <v>0.10600000000000001</v>
      </c>
      <c r="CB70" s="180">
        <v>0.11840000000000001</v>
      </c>
      <c r="CC70" s="180">
        <v>0.21920000000000001</v>
      </c>
      <c r="CD70" s="180">
        <v>0.36479999999999996</v>
      </c>
      <c r="CE70" s="180">
        <v>0.58560000000000001</v>
      </c>
      <c r="CF70" s="180">
        <v>0.16200000000000001</v>
      </c>
      <c r="CG70" s="180">
        <v>4.5500000000000006E-2</v>
      </c>
      <c r="CH70" s="180">
        <v>0.30360000000000004</v>
      </c>
      <c r="CI70" s="180"/>
      <c r="CJ70" s="180">
        <v>7.2071999999999994</v>
      </c>
      <c r="CK70" s="180">
        <f t="shared" si="40"/>
        <v>0.28799999999999998</v>
      </c>
      <c r="CL70" s="180">
        <f t="shared" si="41"/>
        <v>0.15539999999999998</v>
      </c>
      <c r="CM70" s="180">
        <f t="shared" si="42"/>
        <v>0.28079999999999999</v>
      </c>
      <c r="CN70" s="180">
        <f t="shared" si="43"/>
        <v>1.0043</v>
      </c>
      <c r="CO70" s="180">
        <f t="shared" si="44"/>
        <v>0.14800000000000002</v>
      </c>
      <c r="CP70" s="180">
        <f t="shared" si="45"/>
        <v>0.12640000000000001</v>
      </c>
      <c r="CQ70" s="180">
        <f t="shared" si="29"/>
        <v>0.247</v>
      </c>
      <c r="CR70" s="180">
        <f t="shared" si="14"/>
        <v>0.39839999999999998</v>
      </c>
      <c r="CS70" s="180">
        <f t="shared" si="9"/>
        <v>0.63839999999999997</v>
      </c>
      <c r="CT70" s="180">
        <f t="shared" si="15"/>
        <v>0.22500000000000001</v>
      </c>
      <c r="CU70" s="180">
        <f t="shared" si="16"/>
        <v>5.1800000000000006E-2</v>
      </c>
      <c r="CV70" s="180">
        <f t="shared" si="17"/>
        <v>0.35420000000000001</v>
      </c>
      <c r="CW70" s="180"/>
      <c r="CX70">
        <f t="shared" si="20"/>
        <v>8.1000000000000016E-2</v>
      </c>
      <c r="CY70">
        <f t="shared" si="21"/>
        <v>0.10800000000000001</v>
      </c>
      <c r="DA70" s="34"/>
      <c r="DB70" s="63">
        <f t="shared" ref="DB70:DB71" si="54">DC70*2000</f>
        <v>200</v>
      </c>
      <c r="DC70" s="35">
        <v>0.1</v>
      </c>
      <c r="DD70" s="37">
        <v>2620</v>
      </c>
      <c r="DE70" s="37">
        <v>2650</v>
      </c>
      <c r="DF70" s="117">
        <v>0.2</v>
      </c>
      <c r="DG70" s="39">
        <f>BL70*DF70</f>
        <v>5.4000000000000006E-2</v>
      </c>
      <c r="DH70" s="40">
        <v>1.1299999999999999</v>
      </c>
      <c r="DI70" s="92">
        <v>0</v>
      </c>
      <c r="DJ70" s="93">
        <v>0</v>
      </c>
      <c r="DK70" s="97">
        <v>0.7</v>
      </c>
      <c r="DL70" s="97">
        <f>DK70*BL70</f>
        <v>0.189</v>
      </c>
      <c r="DM70" s="79">
        <f>120*K70/10</f>
        <v>41.04</v>
      </c>
      <c r="DN70" s="40"/>
      <c r="DO70" s="38"/>
      <c r="DP70" s="41">
        <f>IF(AP70="","",AP70*BD70)</f>
        <v>12.059999999999999</v>
      </c>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row>
    <row r="71" spans="1:151" ht="12.75" customHeight="1" x14ac:dyDescent="0.2">
      <c r="A71" s="215">
        <v>62</v>
      </c>
      <c r="B71" t="s">
        <v>359</v>
      </c>
      <c r="C71">
        <v>5227</v>
      </c>
      <c r="D71">
        <v>4193</v>
      </c>
      <c r="E71">
        <v>3938</v>
      </c>
      <c r="F71">
        <v>2874</v>
      </c>
      <c r="H71">
        <v>92.36</v>
      </c>
      <c r="I71">
        <v>37.56</v>
      </c>
      <c r="J71">
        <v>4.07</v>
      </c>
      <c r="K71">
        <v>20.18</v>
      </c>
      <c r="L71">
        <v>15.03</v>
      </c>
      <c r="M71">
        <v>4.8899999999999997</v>
      </c>
      <c r="O71">
        <v>6.42</v>
      </c>
      <c r="P71">
        <v>0.77</v>
      </c>
      <c r="Q71">
        <v>3.89</v>
      </c>
      <c r="R71">
        <v>0.03</v>
      </c>
      <c r="T71">
        <v>1.89</v>
      </c>
      <c r="U71">
        <v>10</v>
      </c>
      <c r="V71">
        <v>6.17</v>
      </c>
      <c r="X71">
        <v>31.45</v>
      </c>
      <c r="AB71">
        <v>21.419999999999995</v>
      </c>
      <c r="AC71">
        <v>87</v>
      </c>
      <c r="AD71" s="217">
        <v>48.269899999999993</v>
      </c>
      <c r="AF71">
        <v>2.4500000000000002</v>
      </c>
      <c r="AG71">
        <v>0.88</v>
      </c>
      <c r="AH71">
        <v>1.6</v>
      </c>
      <c r="AI71">
        <v>2.67</v>
      </c>
      <c r="AJ71">
        <v>2.23</v>
      </c>
      <c r="AK71">
        <v>0.55000000000000004</v>
      </c>
      <c r="AL71">
        <v>1.74</v>
      </c>
      <c r="AM71">
        <v>1.42</v>
      </c>
      <c r="AN71">
        <v>0.49</v>
      </c>
      <c r="AO71">
        <v>1.73</v>
      </c>
      <c r="AP71">
        <v>0.59</v>
      </c>
      <c r="AQ71">
        <v>1.2</v>
      </c>
      <c r="AS71">
        <v>79</v>
      </c>
      <c r="AT71">
        <v>87</v>
      </c>
      <c r="AU71">
        <v>81</v>
      </c>
      <c r="AV71">
        <v>78</v>
      </c>
      <c r="AW71">
        <v>78</v>
      </c>
      <c r="AX71">
        <v>81</v>
      </c>
      <c r="AY71">
        <v>80</v>
      </c>
      <c r="AZ71">
        <v>79</v>
      </c>
      <c r="BA71">
        <v>76</v>
      </c>
      <c r="BB71">
        <v>82</v>
      </c>
      <c r="BC71">
        <v>77</v>
      </c>
      <c r="BD71">
        <v>76</v>
      </c>
      <c r="BE71">
        <v>81</v>
      </c>
      <c r="BG71">
        <v>0.31</v>
      </c>
      <c r="BH71">
        <v>0.03</v>
      </c>
      <c r="BI71">
        <v>1.64</v>
      </c>
      <c r="BJ71">
        <v>0.28000000000000003</v>
      </c>
      <c r="BK71">
        <v>0.03</v>
      </c>
      <c r="BL71">
        <v>0.53</v>
      </c>
      <c r="BM71">
        <v>0.3</v>
      </c>
      <c r="BO71">
        <v>0.33</v>
      </c>
      <c r="BP71">
        <v>39</v>
      </c>
      <c r="BQ71">
        <v>48</v>
      </c>
      <c r="BT71" s="4">
        <v>18.635399999999994</v>
      </c>
      <c r="BV71" s="180">
        <v>27.7944</v>
      </c>
      <c r="BW71" s="180">
        <v>2.0580000000000003</v>
      </c>
      <c r="BX71" s="180">
        <v>0.68640000000000001</v>
      </c>
      <c r="BY71" s="180">
        <v>1.2</v>
      </c>
      <c r="BZ71" s="180">
        <v>2.0024999999999999</v>
      </c>
      <c r="CA71" s="180">
        <v>1.7616999999999998</v>
      </c>
      <c r="CB71" s="180">
        <v>0.41249999999999998</v>
      </c>
      <c r="CC71" s="180">
        <v>0.8254999999999999</v>
      </c>
      <c r="CD71" s="180">
        <v>1.3397999999999999</v>
      </c>
      <c r="CE71" s="180">
        <v>2.2637999999999998</v>
      </c>
      <c r="CF71" s="180">
        <v>1.0082</v>
      </c>
      <c r="CG71" s="180">
        <v>0.3871</v>
      </c>
      <c r="CH71" s="180">
        <v>1.2628999999999999</v>
      </c>
      <c r="CI71" s="180"/>
      <c r="CJ71" s="180">
        <v>29.672400000000003</v>
      </c>
      <c r="CK71" s="180">
        <f t="shared" si="40"/>
        <v>2.1315</v>
      </c>
      <c r="CL71" s="180">
        <f t="shared" si="41"/>
        <v>0.71279999999999999</v>
      </c>
      <c r="CM71" s="180">
        <f t="shared" si="42"/>
        <v>1.2480000000000002</v>
      </c>
      <c r="CN71" s="180">
        <f t="shared" si="43"/>
        <v>2.0825999999999998</v>
      </c>
      <c r="CO71" s="180">
        <f t="shared" si="44"/>
        <v>1.8063</v>
      </c>
      <c r="CP71" s="180">
        <f t="shared" si="45"/>
        <v>0.44</v>
      </c>
      <c r="CQ71" s="180">
        <f t="shared" si="29"/>
        <v>0.88840000000000008</v>
      </c>
      <c r="CR71" s="180">
        <f t="shared" si="14"/>
        <v>1.3746</v>
      </c>
      <c r="CS71" s="180">
        <f t="shared" si="9"/>
        <v>2.3466</v>
      </c>
      <c r="CT71" s="180">
        <f t="shared" si="15"/>
        <v>1.0791999999999999</v>
      </c>
      <c r="CU71" s="180">
        <f t="shared" si="16"/>
        <v>0.40179999999999999</v>
      </c>
      <c r="CV71" s="180">
        <f t="shared" si="17"/>
        <v>1.3321000000000001</v>
      </c>
      <c r="CW71" s="180"/>
      <c r="CX71">
        <f t="shared" si="20"/>
        <v>0.20670000000000002</v>
      </c>
      <c r="CY71">
        <f t="shared" si="21"/>
        <v>0.25440000000000002</v>
      </c>
      <c r="DA71" s="42"/>
      <c r="DB71" s="63">
        <f t="shared" si="54"/>
        <v>400</v>
      </c>
      <c r="DC71" s="35">
        <v>0.2</v>
      </c>
      <c r="DD71" s="37">
        <v>2556</v>
      </c>
      <c r="DE71" s="37">
        <v>2748</v>
      </c>
      <c r="DF71" s="117">
        <v>0.31</v>
      </c>
      <c r="DG71" s="39">
        <f>BL71*DF71</f>
        <v>0.1643</v>
      </c>
      <c r="DH71" s="40">
        <v>9.1300000000000008</v>
      </c>
      <c r="DI71" s="92">
        <v>0</v>
      </c>
      <c r="DJ71" s="93">
        <v>0</v>
      </c>
      <c r="DK71" s="97"/>
      <c r="DL71" s="97"/>
      <c r="DM71" s="204">
        <f>130*K71/10</f>
        <v>262.34000000000003</v>
      </c>
      <c r="DN71" s="40"/>
      <c r="DO71" s="40"/>
      <c r="DP71" s="41">
        <f>IF(AP71="","",AP71*BD71)</f>
        <v>44.839999999999996</v>
      </c>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row>
    <row r="72" spans="1:151" ht="12.75" customHeight="1" x14ac:dyDescent="0.2">
      <c r="A72" s="215">
        <v>63</v>
      </c>
      <c r="B72" t="s">
        <v>360</v>
      </c>
      <c r="C72">
        <v>5306</v>
      </c>
      <c r="H72">
        <v>92.38</v>
      </c>
      <c r="I72">
        <v>42.77</v>
      </c>
      <c r="K72">
        <v>15.59</v>
      </c>
      <c r="M72">
        <v>4.8</v>
      </c>
      <c r="O72">
        <v>4.75</v>
      </c>
      <c r="P72">
        <v>0.85</v>
      </c>
      <c r="Q72">
        <v>4.01</v>
      </c>
      <c r="T72">
        <v>1.89</v>
      </c>
      <c r="U72">
        <v>8.24</v>
      </c>
      <c r="V72">
        <v>5.4</v>
      </c>
      <c r="AB72">
        <v>22.579999999999995</v>
      </c>
      <c r="AC72">
        <v>87</v>
      </c>
      <c r="AD72" s="217">
        <v>47.3583</v>
      </c>
      <c r="AF72">
        <v>3.16</v>
      </c>
      <c r="AG72">
        <v>1.07</v>
      </c>
      <c r="AH72">
        <v>1.51</v>
      </c>
      <c r="AI72">
        <v>3.34</v>
      </c>
      <c r="AJ72">
        <v>2.5</v>
      </c>
      <c r="AK72">
        <v>0.56999999999999995</v>
      </c>
      <c r="AL72">
        <v>2.25</v>
      </c>
      <c r="AM72">
        <v>1.57</v>
      </c>
      <c r="AN72">
        <v>0.48</v>
      </c>
      <c r="AO72">
        <v>1.76</v>
      </c>
      <c r="AP72">
        <v>0.61</v>
      </c>
      <c r="AQ72">
        <v>1.51</v>
      </c>
      <c r="AS72">
        <v>92</v>
      </c>
      <c r="AT72">
        <v>97</v>
      </c>
      <c r="AU72">
        <v>92</v>
      </c>
      <c r="AV72">
        <v>92</v>
      </c>
      <c r="AW72">
        <v>91</v>
      </c>
      <c r="AX72">
        <v>92</v>
      </c>
      <c r="AY72">
        <v>92</v>
      </c>
      <c r="AZ72">
        <v>93</v>
      </c>
      <c r="BA72">
        <v>87</v>
      </c>
      <c r="BB72">
        <v>89</v>
      </c>
      <c r="BC72">
        <v>90</v>
      </c>
      <c r="BD72">
        <v>83</v>
      </c>
      <c r="BE72">
        <v>92</v>
      </c>
      <c r="BG72">
        <v>0.28000000000000003</v>
      </c>
      <c r="BL72">
        <v>0.65</v>
      </c>
      <c r="BP72">
        <v>39</v>
      </c>
      <c r="BQ72">
        <v>48</v>
      </c>
      <c r="BT72" s="4">
        <v>19.644599999999997</v>
      </c>
      <c r="BV72" s="180">
        <v>35.071400000000004</v>
      </c>
      <c r="BW72" s="180">
        <v>2.9388000000000001</v>
      </c>
      <c r="BX72" s="180">
        <v>0.9416000000000001</v>
      </c>
      <c r="BY72" s="180">
        <v>1.3288</v>
      </c>
      <c r="BZ72" s="180">
        <v>2.9057999999999997</v>
      </c>
      <c r="CA72" s="180">
        <v>2.2000000000000002</v>
      </c>
      <c r="CB72" s="180">
        <v>0.50159999999999993</v>
      </c>
      <c r="CC72" s="180">
        <v>0.95909999999999995</v>
      </c>
      <c r="CD72" s="180">
        <v>2.0024999999999999</v>
      </c>
      <c r="CE72" s="180">
        <v>3.3312999999999997</v>
      </c>
      <c r="CF72" s="180">
        <v>1.2246000000000001</v>
      </c>
      <c r="CG72" s="180">
        <v>0.40799999999999997</v>
      </c>
      <c r="CH72" s="180">
        <v>1.4783999999999999</v>
      </c>
      <c r="CI72" s="180"/>
      <c r="CJ72" s="180">
        <v>39.348399999999998</v>
      </c>
      <c r="CK72" s="180">
        <f t="shared" si="40"/>
        <v>3.0652000000000004</v>
      </c>
      <c r="CL72" s="180">
        <f t="shared" si="41"/>
        <v>0.98440000000000016</v>
      </c>
      <c r="CM72" s="180">
        <f t="shared" si="42"/>
        <v>1.3891999999999998</v>
      </c>
      <c r="CN72" s="180">
        <f t="shared" si="43"/>
        <v>3.0394000000000001</v>
      </c>
      <c r="CO72" s="180">
        <f t="shared" si="44"/>
        <v>2.2999999999999998</v>
      </c>
      <c r="CP72" s="180">
        <f t="shared" si="45"/>
        <v>0.52439999999999998</v>
      </c>
      <c r="CQ72" s="180">
        <f t="shared" si="29"/>
        <v>1.0306999999999999</v>
      </c>
      <c r="CR72" s="180">
        <f t="shared" si="14"/>
        <v>2.0924999999999998</v>
      </c>
      <c r="CS72" s="180">
        <f t="shared" ref="CS72:CS135" si="55">CR72+BE72*AQ72/100</f>
        <v>3.4816999999999996</v>
      </c>
      <c r="CT72" s="180">
        <f t="shared" si="15"/>
        <v>1.3659000000000001</v>
      </c>
      <c r="CU72" s="180">
        <f t="shared" si="16"/>
        <v>0.42719999999999997</v>
      </c>
      <c r="CV72" s="180">
        <f t="shared" si="17"/>
        <v>1.5840000000000001</v>
      </c>
      <c r="CW72" s="180"/>
      <c r="CX72">
        <f t="shared" si="20"/>
        <v>0.2535</v>
      </c>
      <c r="CY72">
        <f t="shared" si="21"/>
        <v>0.31200000000000006</v>
      </c>
      <c r="DA72" s="34"/>
      <c r="DB72" s="63"/>
      <c r="DC72" s="35"/>
      <c r="DD72" s="37"/>
      <c r="DE72" s="37"/>
      <c r="DF72" s="124"/>
      <c r="DG72" s="39"/>
      <c r="DH72" s="40"/>
      <c r="DI72" s="92"/>
      <c r="DJ72" s="93"/>
      <c r="DK72" s="97"/>
      <c r="DL72" s="97"/>
      <c r="DM72" s="40"/>
      <c r="DN72" s="40"/>
      <c r="DO72" s="40"/>
      <c r="DP72" s="41"/>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row>
    <row r="73" spans="1:151" ht="12.75" customHeight="1" x14ac:dyDescent="0.2">
      <c r="A73" s="215">
        <v>64</v>
      </c>
      <c r="B73" t="s">
        <v>361</v>
      </c>
      <c r="C73">
        <v>5282</v>
      </c>
      <c r="H73">
        <v>94.4</v>
      </c>
      <c r="I73">
        <v>39.299999999999997</v>
      </c>
      <c r="K73">
        <v>17.7</v>
      </c>
      <c r="M73">
        <v>4.8</v>
      </c>
      <c r="O73">
        <v>5.8</v>
      </c>
      <c r="P73">
        <v>0.1</v>
      </c>
      <c r="Q73">
        <v>1.4</v>
      </c>
      <c r="T73">
        <v>1.89</v>
      </c>
      <c r="U73">
        <v>10.3</v>
      </c>
      <c r="V73">
        <v>7.5</v>
      </c>
      <c r="AB73">
        <v>24.910000000000007</v>
      </c>
      <c r="AC73">
        <v>87</v>
      </c>
      <c r="AD73" s="217">
        <v>48.713100000000004</v>
      </c>
      <c r="AF73">
        <v>2.79</v>
      </c>
      <c r="AG73">
        <v>1.02</v>
      </c>
      <c r="AH73">
        <v>1.88</v>
      </c>
      <c r="AI73">
        <v>3.01</v>
      </c>
      <c r="AJ73">
        <v>2.56</v>
      </c>
      <c r="AK73">
        <v>0.56000000000000005</v>
      </c>
      <c r="AL73">
        <v>1.96</v>
      </c>
      <c r="AM73">
        <v>1.44</v>
      </c>
      <c r="AN73">
        <v>0.61</v>
      </c>
      <c r="AO73">
        <v>1.96</v>
      </c>
      <c r="AP73">
        <v>0.65</v>
      </c>
      <c r="AQ73">
        <v>1.4</v>
      </c>
      <c r="AS73">
        <v>89</v>
      </c>
      <c r="AT73">
        <v>96</v>
      </c>
      <c r="AU73">
        <v>92</v>
      </c>
      <c r="AV73">
        <v>91</v>
      </c>
      <c r="AW73">
        <v>91</v>
      </c>
      <c r="AX73">
        <v>93</v>
      </c>
      <c r="AY73">
        <v>92</v>
      </c>
      <c r="AZ73">
        <v>92</v>
      </c>
      <c r="BA73">
        <v>88</v>
      </c>
      <c r="BB73">
        <v>87</v>
      </c>
      <c r="BC73">
        <v>90</v>
      </c>
      <c r="BD73">
        <v>85</v>
      </c>
      <c r="BE73">
        <v>91</v>
      </c>
      <c r="BG73">
        <v>0.36</v>
      </c>
      <c r="BL73">
        <v>0.6</v>
      </c>
      <c r="BP73">
        <v>39</v>
      </c>
      <c r="BQ73">
        <v>48</v>
      </c>
      <c r="BT73" s="4">
        <v>21.671700000000005</v>
      </c>
      <c r="BV73" s="180">
        <v>32.225999999999999</v>
      </c>
      <c r="BW73" s="180">
        <v>2.5947000000000005</v>
      </c>
      <c r="BX73" s="180">
        <v>0.91799999999999993</v>
      </c>
      <c r="BY73" s="180">
        <v>1.6543999999999999</v>
      </c>
      <c r="BZ73" s="180">
        <v>2.6488</v>
      </c>
      <c r="CA73" s="180">
        <v>2.3040000000000003</v>
      </c>
      <c r="CB73" s="180">
        <v>0.504</v>
      </c>
      <c r="CC73" s="180">
        <v>1.0305</v>
      </c>
      <c r="CD73" s="180">
        <v>1.7444</v>
      </c>
      <c r="CE73" s="180">
        <v>2.9763999999999999</v>
      </c>
      <c r="CF73" s="180">
        <v>1.1952</v>
      </c>
      <c r="CG73" s="180">
        <v>0.51239999999999997</v>
      </c>
      <c r="CH73" s="180">
        <v>1.6659999999999999</v>
      </c>
      <c r="CI73" s="180"/>
      <c r="CJ73" s="180">
        <v>34.976999999999997</v>
      </c>
      <c r="CK73" s="180">
        <f t="shared" si="40"/>
        <v>2.6784000000000003</v>
      </c>
      <c r="CL73" s="180">
        <f t="shared" si="41"/>
        <v>0.93840000000000001</v>
      </c>
      <c r="CM73" s="180">
        <f t="shared" si="42"/>
        <v>1.7107999999999999</v>
      </c>
      <c r="CN73" s="180">
        <f t="shared" si="43"/>
        <v>2.7390999999999996</v>
      </c>
      <c r="CO73" s="180">
        <f t="shared" si="44"/>
        <v>2.3808000000000002</v>
      </c>
      <c r="CP73" s="180">
        <f t="shared" si="45"/>
        <v>0.51519999999999999</v>
      </c>
      <c r="CQ73" s="180">
        <f t="shared" si="29"/>
        <v>1.0677000000000001</v>
      </c>
      <c r="CR73" s="180">
        <f t="shared" ref="CR73:CR136" si="56">AL73*AZ73/100</f>
        <v>1.8031999999999999</v>
      </c>
      <c r="CS73" s="180">
        <f t="shared" si="55"/>
        <v>3.0771999999999999</v>
      </c>
      <c r="CT73" s="180">
        <f t="shared" ref="CT73:CT136" si="57">AM73*BA73/100</f>
        <v>1.2671999999999999</v>
      </c>
      <c r="CU73" s="180">
        <f t="shared" ref="CU73:CU136" si="58">AN73*BB73/100</f>
        <v>0.53069999999999995</v>
      </c>
      <c r="CV73" s="180">
        <f t="shared" ref="CV73:CV136" si="59">AO73*BC73/100</f>
        <v>1.764</v>
      </c>
      <c r="CW73" s="180"/>
      <c r="CX73">
        <f t="shared" si="20"/>
        <v>0.23399999999999999</v>
      </c>
      <c r="CY73">
        <f t="shared" si="21"/>
        <v>0.28799999999999998</v>
      </c>
      <c r="DA73" s="34"/>
      <c r="DB73" s="63"/>
      <c r="DC73" s="35"/>
      <c r="DD73" s="37"/>
      <c r="DE73" s="37"/>
      <c r="DF73" s="124"/>
      <c r="DG73" s="39"/>
      <c r="DH73" s="40"/>
      <c r="DI73" s="92"/>
      <c r="DJ73" s="93"/>
      <c r="DK73" s="97"/>
      <c r="DL73" s="97"/>
      <c r="DM73" s="40"/>
      <c r="DN73" s="40"/>
      <c r="DO73" s="40"/>
      <c r="DP73" s="41"/>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row>
    <row r="74" spans="1:151" ht="12.75" customHeight="1" x14ac:dyDescent="0.2">
      <c r="A74" s="215">
        <v>65</v>
      </c>
      <c r="B74" t="s">
        <v>362</v>
      </c>
      <c r="C74">
        <v>4784</v>
      </c>
      <c r="D74">
        <v>3717</v>
      </c>
      <c r="E74">
        <v>3336</v>
      </c>
      <c r="F74">
        <v>2129</v>
      </c>
      <c r="H74">
        <v>94.5</v>
      </c>
      <c r="I74">
        <v>55.97</v>
      </c>
      <c r="K74">
        <v>5.13</v>
      </c>
      <c r="M74">
        <v>5.7</v>
      </c>
      <c r="O74">
        <v>4.91</v>
      </c>
      <c r="P74">
        <v>0.67</v>
      </c>
      <c r="Q74">
        <v>4.58</v>
      </c>
      <c r="T74">
        <v>1.89</v>
      </c>
      <c r="U74">
        <v>9.99</v>
      </c>
      <c r="V74">
        <v>6.3</v>
      </c>
      <c r="AB74">
        <v>20.9</v>
      </c>
      <c r="AC74">
        <v>88</v>
      </c>
      <c r="AD74" s="217">
        <v>45.7042</v>
      </c>
      <c r="AF74">
        <v>4.13</v>
      </c>
      <c r="AG74">
        <v>1.39</v>
      </c>
      <c r="AH74">
        <v>2.42</v>
      </c>
      <c r="AI74">
        <v>4.09</v>
      </c>
      <c r="AJ74">
        <v>3.33</v>
      </c>
      <c r="AK74">
        <v>0.72</v>
      </c>
      <c r="AL74">
        <v>2.71</v>
      </c>
      <c r="AM74">
        <v>1.96</v>
      </c>
      <c r="AN74">
        <v>0.71</v>
      </c>
      <c r="AO74">
        <v>2.59</v>
      </c>
      <c r="AP74">
        <v>0.8</v>
      </c>
      <c r="AQ74">
        <v>1.88</v>
      </c>
      <c r="AS74">
        <v>91</v>
      </c>
      <c r="AT74">
        <v>97</v>
      </c>
      <c r="AU74">
        <v>93</v>
      </c>
      <c r="AV74">
        <v>92</v>
      </c>
      <c r="AW74">
        <v>92</v>
      </c>
      <c r="AX74">
        <v>93</v>
      </c>
      <c r="AY74">
        <v>92</v>
      </c>
      <c r="AZ74">
        <v>93</v>
      </c>
      <c r="BA74">
        <v>89</v>
      </c>
      <c r="BB74">
        <v>92</v>
      </c>
      <c r="BC74">
        <v>91</v>
      </c>
      <c r="BD74">
        <v>84</v>
      </c>
      <c r="BE74">
        <v>91</v>
      </c>
      <c r="BG74">
        <v>0.28999999999999998</v>
      </c>
      <c r="BL74">
        <v>0.63</v>
      </c>
      <c r="BP74">
        <v>39</v>
      </c>
      <c r="BQ74">
        <v>48</v>
      </c>
      <c r="BT74" s="4">
        <v>18.391999999999999</v>
      </c>
      <c r="BV74" s="180">
        <v>46.455100000000002</v>
      </c>
      <c r="BW74" s="180">
        <v>3.8408999999999995</v>
      </c>
      <c r="BX74" s="180">
        <v>1.2370999999999999</v>
      </c>
      <c r="BY74" s="180">
        <v>2.1537999999999999</v>
      </c>
      <c r="BZ74" s="180">
        <v>3.6400999999999999</v>
      </c>
      <c r="CA74" s="180">
        <v>2.9637000000000002</v>
      </c>
      <c r="CB74" s="180">
        <v>0.64080000000000004</v>
      </c>
      <c r="CC74" s="180">
        <v>1.2568000000000001</v>
      </c>
      <c r="CD74" s="180">
        <v>2.4390000000000001</v>
      </c>
      <c r="CE74" s="180">
        <v>4.0746000000000002</v>
      </c>
      <c r="CF74" s="180">
        <v>1.5875999999999999</v>
      </c>
      <c r="CG74" s="180">
        <v>0.61769999999999992</v>
      </c>
      <c r="CH74" s="180">
        <v>2.2273999999999998</v>
      </c>
      <c r="CI74" s="180"/>
      <c r="CJ74" s="180">
        <v>50.932699999999997</v>
      </c>
      <c r="CK74" s="180">
        <f t="shared" si="40"/>
        <v>4.0061</v>
      </c>
      <c r="CL74" s="180">
        <f t="shared" si="41"/>
        <v>1.2926999999999997</v>
      </c>
      <c r="CM74" s="180">
        <f t="shared" si="42"/>
        <v>2.2263999999999999</v>
      </c>
      <c r="CN74" s="180">
        <f t="shared" si="43"/>
        <v>3.7627999999999999</v>
      </c>
      <c r="CO74" s="180">
        <f t="shared" si="44"/>
        <v>3.0968999999999998</v>
      </c>
      <c r="CP74" s="180">
        <f t="shared" si="45"/>
        <v>0.66239999999999999</v>
      </c>
      <c r="CQ74" s="180">
        <f t="shared" si="29"/>
        <v>1.3344</v>
      </c>
      <c r="CR74" s="180">
        <f t="shared" si="56"/>
        <v>2.5203000000000002</v>
      </c>
      <c r="CS74" s="180">
        <f t="shared" si="55"/>
        <v>4.2310999999999996</v>
      </c>
      <c r="CT74" s="180">
        <f t="shared" si="57"/>
        <v>1.7444</v>
      </c>
      <c r="CU74" s="180">
        <f t="shared" si="58"/>
        <v>0.65319999999999989</v>
      </c>
      <c r="CV74" s="180">
        <f t="shared" si="59"/>
        <v>2.3569</v>
      </c>
      <c r="CW74" s="180"/>
      <c r="CX74">
        <f t="shared" ref="CX74:CX129" si="60">BP74*BL74/100</f>
        <v>0.2457</v>
      </c>
      <c r="CY74">
        <f t="shared" ref="CY74:CY89" si="61">BQ74*BL74/100</f>
        <v>0.3024</v>
      </c>
      <c r="DA74" s="34"/>
      <c r="DB74" s="63"/>
      <c r="DC74" s="35"/>
      <c r="DD74" s="37"/>
      <c r="DE74" s="37"/>
      <c r="DF74" s="124"/>
      <c r="DG74" s="39"/>
      <c r="DH74" s="40"/>
      <c r="DI74" s="92"/>
      <c r="DJ74" s="93"/>
      <c r="DK74" s="97"/>
      <c r="DL74" s="97"/>
      <c r="DM74" s="40"/>
      <c r="DN74" s="40"/>
      <c r="DO74" s="40"/>
      <c r="DP74" s="41"/>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row>
    <row r="75" spans="1:151" ht="12.75" customHeight="1" x14ac:dyDescent="0.2">
      <c r="A75" s="215">
        <v>66</v>
      </c>
      <c r="B75" t="s">
        <v>363</v>
      </c>
      <c r="C75">
        <v>4737</v>
      </c>
      <c r="D75">
        <v>3679</v>
      </c>
      <c r="E75">
        <v>3344</v>
      </c>
      <c r="F75">
        <v>2151</v>
      </c>
      <c r="H75">
        <v>94.6</v>
      </c>
      <c r="I75">
        <v>49.33</v>
      </c>
      <c r="K75">
        <v>4.62</v>
      </c>
      <c r="M75">
        <v>5.7</v>
      </c>
      <c r="O75">
        <v>7.1</v>
      </c>
      <c r="P75">
        <v>0.18</v>
      </c>
      <c r="Q75">
        <v>1.55</v>
      </c>
      <c r="T75">
        <v>1.89</v>
      </c>
      <c r="U75">
        <v>9.98</v>
      </c>
      <c r="V75">
        <v>6.81</v>
      </c>
      <c r="AB75">
        <v>25.959999999999994</v>
      </c>
      <c r="AC75">
        <v>88</v>
      </c>
      <c r="AD75" s="217">
        <v>45.099800000000002</v>
      </c>
      <c r="AF75">
        <v>3.77</v>
      </c>
      <c r="AG75">
        <v>1.29</v>
      </c>
      <c r="AH75">
        <v>2.2400000000000002</v>
      </c>
      <c r="AI75">
        <v>3.75</v>
      </c>
      <c r="AJ75">
        <v>3.12</v>
      </c>
      <c r="AK75">
        <v>0.68</v>
      </c>
      <c r="AL75">
        <v>2.4700000000000002</v>
      </c>
      <c r="AM75">
        <v>1.81</v>
      </c>
      <c r="AN75">
        <v>0.66</v>
      </c>
      <c r="AO75">
        <v>2.4300000000000002</v>
      </c>
      <c r="AP75">
        <v>0.78</v>
      </c>
      <c r="AQ75">
        <v>1.71</v>
      </c>
      <c r="AS75">
        <v>92</v>
      </c>
      <c r="AT75">
        <v>98</v>
      </c>
      <c r="AU75">
        <v>93</v>
      </c>
      <c r="AV75">
        <v>93</v>
      </c>
      <c r="AW75">
        <v>93</v>
      </c>
      <c r="AX75">
        <v>93</v>
      </c>
      <c r="AY75">
        <v>92</v>
      </c>
      <c r="AZ75">
        <v>93</v>
      </c>
      <c r="BA75">
        <v>88</v>
      </c>
      <c r="BB75">
        <v>93</v>
      </c>
      <c r="BC75">
        <v>91</v>
      </c>
      <c r="BD75">
        <v>85</v>
      </c>
      <c r="BE75">
        <v>91</v>
      </c>
      <c r="BG75">
        <v>0.28999999999999998</v>
      </c>
      <c r="BL75">
        <v>0.63</v>
      </c>
      <c r="BP75">
        <v>39</v>
      </c>
      <c r="BQ75">
        <v>48</v>
      </c>
      <c r="BT75" s="4">
        <v>22.844799999999996</v>
      </c>
      <c r="BV75" s="180">
        <v>41.437200000000004</v>
      </c>
      <c r="BW75" s="180">
        <v>3.5438000000000001</v>
      </c>
      <c r="BX75" s="180">
        <v>1.161</v>
      </c>
      <c r="BY75" s="180">
        <v>1.9936</v>
      </c>
      <c r="BZ75" s="180">
        <v>3.3374999999999999</v>
      </c>
      <c r="CA75" s="180">
        <v>2.7768000000000002</v>
      </c>
      <c r="CB75" s="180">
        <v>0.60520000000000007</v>
      </c>
      <c r="CC75" s="180">
        <v>1.2214</v>
      </c>
      <c r="CD75" s="180">
        <v>2.2230000000000003</v>
      </c>
      <c r="CE75" s="180">
        <v>3.7107000000000001</v>
      </c>
      <c r="CF75" s="180">
        <v>1.4661000000000002</v>
      </c>
      <c r="CG75" s="180">
        <v>0.58080000000000009</v>
      </c>
      <c r="CH75" s="180">
        <v>2.0898000000000003</v>
      </c>
      <c r="CI75" s="180"/>
      <c r="CJ75" s="180">
        <v>45.383599999999994</v>
      </c>
      <c r="CK75" s="180">
        <f t="shared" si="40"/>
        <v>3.6945999999999999</v>
      </c>
      <c r="CL75" s="180">
        <f t="shared" si="41"/>
        <v>1.1997</v>
      </c>
      <c r="CM75" s="180">
        <f t="shared" si="42"/>
        <v>2.0832000000000002</v>
      </c>
      <c r="CN75" s="180">
        <f t="shared" si="43"/>
        <v>3.4874999999999998</v>
      </c>
      <c r="CO75" s="180">
        <f t="shared" si="44"/>
        <v>2.9016000000000002</v>
      </c>
      <c r="CP75" s="180">
        <f t="shared" si="45"/>
        <v>0.62560000000000004</v>
      </c>
      <c r="CQ75" s="180">
        <f t="shared" ref="CQ75:CQ138" si="62">(AK75*AY75+BD75*AP75)/100</f>
        <v>1.2886000000000002</v>
      </c>
      <c r="CR75" s="180">
        <f t="shared" si="56"/>
        <v>2.2970999999999999</v>
      </c>
      <c r="CS75" s="180">
        <f t="shared" si="55"/>
        <v>3.8531999999999997</v>
      </c>
      <c r="CT75" s="180">
        <f t="shared" si="57"/>
        <v>1.5928</v>
      </c>
      <c r="CU75" s="180">
        <f t="shared" si="58"/>
        <v>0.61380000000000001</v>
      </c>
      <c r="CV75" s="180">
        <f t="shared" si="59"/>
        <v>2.2113</v>
      </c>
      <c r="CW75" s="180"/>
      <c r="CX75">
        <f t="shared" si="60"/>
        <v>0.2457</v>
      </c>
      <c r="CY75">
        <f t="shared" si="61"/>
        <v>0.3024</v>
      </c>
      <c r="DA75" s="34"/>
      <c r="DB75" s="63"/>
      <c r="DC75" s="35"/>
      <c r="DD75" s="37"/>
      <c r="DE75" s="37"/>
      <c r="DF75" s="124"/>
      <c r="DG75" s="39"/>
      <c r="DH75" s="40"/>
      <c r="DI75" s="92"/>
      <c r="DJ75" s="93"/>
      <c r="DK75" s="97"/>
      <c r="DL75" s="97"/>
      <c r="DM75" s="40"/>
      <c r="DN75" s="40"/>
      <c r="DO75" s="40"/>
      <c r="DP75" s="41"/>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row>
    <row r="76" spans="1:151" ht="12.75" customHeight="1" x14ac:dyDescent="0.2">
      <c r="A76" s="215">
        <v>67</v>
      </c>
      <c r="B76" t="s">
        <v>364</v>
      </c>
      <c r="C76">
        <v>4692</v>
      </c>
      <c r="D76">
        <v>3876</v>
      </c>
      <c r="E76">
        <v>3573</v>
      </c>
      <c r="F76">
        <v>2344</v>
      </c>
      <c r="H76">
        <v>93.85</v>
      </c>
      <c r="I76">
        <v>44.56</v>
      </c>
      <c r="J76">
        <v>5.6</v>
      </c>
      <c r="K76">
        <v>5.69</v>
      </c>
      <c r="L76">
        <v>9.8699999999999992</v>
      </c>
      <c r="M76">
        <v>5.7</v>
      </c>
      <c r="O76">
        <v>7.1</v>
      </c>
      <c r="P76">
        <v>0.77</v>
      </c>
      <c r="Q76">
        <v>4.88</v>
      </c>
      <c r="T76">
        <v>1.89</v>
      </c>
      <c r="U76">
        <v>13.84</v>
      </c>
      <c r="V76">
        <v>7.35</v>
      </c>
      <c r="AB76">
        <v>28.909999999999989</v>
      </c>
      <c r="AC76">
        <v>88</v>
      </c>
      <c r="AD76" s="217">
        <v>44.594799999999999</v>
      </c>
      <c r="AF76">
        <v>3.13</v>
      </c>
      <c r="AG76">
        <v>1.17</v>
      </c>
      <c r="AH76">
        <v>1.97</v>
      </c>
      <c r="AI76">
        <v>3.29</v>
      </c>
      <c r="AJ76">
        <v>2.85</v>
      </c>
      <c r="AK76">
        <v>0.56000000000000005</v>
      </c>
      <c r="AL76">
        <v>2.19</v>
      </c>
      <c r="AM76">
        <v>1.73</v>
      </c>
      <c r="AN76">
        <v>0.67</v>
      </c>
      <c r="AO76">
        <v>2.06</v>
      </c>
      <c r="AP76">
        <v>0.7</v>
      </c>
      <c r="AQ76">
        <v>1.5</v>
      </c>
      <c r="AS76">
        <v>89</v>
      </c>
      <c r="AT76">
        <v>96</v>
      </c>
      <c r="AU76">
        <v>91</v>
      </c>
      <c r="AV76">
        <v>91</v>
      </c>
      <c r="AW76">
        <v>89</v>
      </c>
      <c r="AX76">
        <v>90</v>
      </c>
      <c r="AY76">
        <v>91</v>
      </c>
      <c r="AZ76">
        <v>90</v>
      </c>
      <c r="BA76">
        <v>85</v>
      </c>
      <c r="BB76">
        <v>89</v>
      </c>
      <c r="BC76">
        <v>88</v>
      </c>
      <c r="BD76">
        <v>83</v>
      </c>
      <c r="BE76">
        <v>89</v>
      </c>
      <c r="BG76">
        <v>0.28000000000000003</v>
      </c>
      <c r="BL76">
        <v>0.66</v>
      </c>
      <c r="BP76">
        <v>39</v>
      </c>
      <c r="BQ76">
        <v>48</v>
      </c>
      <c r="BT76" s="4">
        <v>25.440799999999989</v>
      </c>
      <c r="BV76" s="180">
        <v>37.430399999999999</v>
      </c>
      <c r="BW76" s="180">
        <v>2.9108999999999998</v>
      </c>
      <c r="BX76" s="180">
        <v>1.0295999999999998</v>
      </c>
      <c r="BY76" s="180">
        <v>1.7335999999999998</v>
      </c>
      <c r="BZ76" s="180">
        <v>2.8952</v>
      </c>
      <c r="CA76" s="180">
        <v>2.5365000000000002</v>
      </c>
      <c r="CB76" s="180">
        <v>0.49280000000000002</v>
      </c>
      <c r="CC76" s="180">
        <v>1.0387999999999999</v>
      </c>
      <c r="CD76" s="180">
        <v>1.9491000000000001</v>
      </c>
      <c r="CE76" s="180">
        <v>3.2541000000000002</v>
      </c>
      <c r="CF76" s="180">
        <v>1.3666999999999998</v>
      </c>
      <c r="CG76" s="180">
        <v>0.58960000000000001</v>
      </c>
      <c r="CH76" s="180">
        <v>1.7716000000000001</v>
      </c>
      <c r="CI76" s="180"/>
      <c r="CJ76" s="180">
        <v>39.6584</v>
      </c>
      <c r="CK76" s="180">
        <f t="shared" si="40"/>
        <v>3.0048000000000004</v>
      </c>
      <c r="CL76" s="180">
        <f t="shared" si="41"/>
        <v>1.0647</v>
      </c>
      <c r="CM76" s="180">
        <f t="shared" si="42"/>
        <v>1.7927000000000002</v>
      </c>
      <c r="CN76" s="180">
        <f t="shared" si="43"/>
        <v>2.9281000000000001</v>
      </c>
      <c r="CO76" s="180">
        <f t="shared" si="44"/>
        <v>2.5649999999999999</v>
      </c>
      <c r="CP76" s="180">
        <f t="shared" si="45"/>
        <v>0.50960000000000005</v>
      </c>
      <c r="CQ76" s="180">
        <f t="shared" si="62"/>
        <v>1.0906</v>
      </c>
      <c r="CR76" s="180">
        <f t="shared" si="56"/>
        <v>1.9709999999999999</v>
      </c>
      <c r="CS76" s="180">
        <f t="shared" si="55"/>
        <v>3.306</v>
      </c>
      <c r="CT76" s="180">
        <f t="shared" si="57"/>
        <v>1.4705000000000001</v>
      </c>
      <c r="CU76" s="180">
        <f t="shared" si="58"/>
        <v>0.59630000000000005</v>
      </c>
      <c r="CV76" s="180">
        <f t="shared" si="59"/>
        <v>1.8128</v>
      </c>
      <c r="CW76" s="180"/>
      <c r="CX76">
        <f t="shared" si="60"/>
        <v>0.25740000000000002</v>
      </c>
      <c r="CY76">
        <f t="shared" si="61"/>
        <v>0.31679999999999997</v>
      </c>
      <c r="DA76" s="34"/>
      <c r="DB76" s="63"/>
      <c r="DC76" s="35"/>
      <c r="DD76" s="37"/>
      <c r="DE76" s="37"/>
      <c r="DF76" s="124"/>
      <c r="DG76" s="39"/>
      <c r="DH76" s="40"/>
      <c r="DI76" s="92"/>
      <c r="DJ76" s="93"/>
      <c r="DK76" s="97"/>
      <c r="DL76" s="97"/>
      <c r="DM76" s="40"/>
      <c r="DN76" s="40"/>
      <c r="DO76" s="40"/>
      <c r="DP76" s="41"/>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row>
    <row r="77" spans="1:151" ht="12.75" customHeight="1" x14ac:dyDescent="0.2">
      <c r="A77" s="215">
        <v>68</v>
      </c>
      <c r="B77" t="s">
        <v>365</v>
      </c>
      <c r="C77">
        <v>4710</v>
      </c>
      <c r="D77">
        <v>4210</v>
      </c>
      <c r="E77">
        <v>3903</v>
      </c>
      <c r="F77">
        <v>2598</v>
      </c>
      <c r="H77">
        <v>95.57</v>
      </c>
      <c r="I77">
        <v>45.13</v>
      </c>
      <c r="J77">
        <v>3.3</v>
      </c>
      <c r="K77">
        <v>6.64</v>
      </c>
      <c r="M77">
        <v>6.24</v>
      </c>
      <c r="T77">
        <v>1.89</v>
      </c>
      <c r="V77">
        <v>6.33</v>
      </c>
      <c r="AB77">
        <v>35.669999999999987</v>
      </c>
      <c r="AC77">
        <v>88</v>
      </c>
      <c r="AD77" s="217">
        <v>45.848399999999998</v>
      </c>
      <c r="AF77">
        <v>3.02</v>
      </c>
      <c r="AG77">
        <v>1.1399999999999999</v>
      </c>
      <c r="AH77">
        <v>1.9</v>
      </c>
      <c r="AI77">
        <v>3.21</v>
      </c>
      <c r="AJ77">
        <v>2.79</v>
      </c>
      <c r="AK77">
        <v>0.6</v>
      </c>
      <c r="AL77">
        <v>2.15</v>
      </c>
      <c r="AM77">
        <v>1.73</v>
      </c>
      <c r="AN77">
        <v>0.69</v>
      </c>
      <c r="AO77">
        <v>2.0099999999999998</v>
      </c>
      <c r="AP77">
        <v>0.72</v>
      </c>
      <c r="AQ77">
        <v>1.47</v>
      </c>
      <c r="AS77">
        <v>89</v>
      </c>
      <c r="AT77">
        <v>95</v>
      </c>
      <c r="AU77">
        <v>90</v>
      </c>
      <c r="AV77">
        <v>89</v>
      </c>
      <c r="AW77">
        <v>88</v>
      </c>
      <c r="AX77">
        <v>90</v>
      </c>
      <c r="AY77">
        <v>85</v>
      </c>
      <c r="AZ77">
        <v>89</v>
      </c>
      <c r="BA77">
        <v>84</v>
      </c>
      <c r="BB77">
        <v>89</v>
      </c>
      <c r="BC77">
        <v>88</v>
      </c>
      <c r="BD77">
        <v>87</v>
      </c>
      <c r="BE77">
        <v>87</v>
      </c>
      <c r="BP77">
        <v>39</v>
      </c>
      <c r="BQ77">
        <v>48</v>
      </c>
      <c r="BT77" s="4">
        <v>31.389599999999991</v>
      </c>
      <c r="BV77" s="180">
        <v>36.555300000000003</v>
      </c>
      <c r="BW77" s="180">
        <v>2.718</v>
      </c>
      <c r="BX77" s="180">
        <v>0.98039999999999994</v>
      </c>
      <c r="BY77" s="180">
        <v>1.615</v>
      </c>
      <c r="BZ77" s="180">
        <v>2.7285000000000004</v>
      </c>
      <c r="CA77" s="180">
        <v>2.3994</v>
      </c>
      <c r="CB77" s="180">
        <v>0.48</v>
      </c>
      <c r="CC77" s="180">
        <v>1.0488</v>
      </c>
      <c r="CD77" s="180">
        <v>1.849</v>
      </c>
      <c r="CE77" s="180">
        <v>3.0838000000000001</v>
      </c>
      <c r="CF77" s="180">
        <v>1.3148</v>
      </c>
      <c r="CG77" s="180">
        <v>0.60029999999999994</v>
      </c>
      <c r="CH77" s="180">
        <v>1.6682999999999999</v>
      </c>
      <c r="CI77" s="180"/>
      <c r="CJ77" s="180">
        <v>40.165700000000001</v>
      </c>
      <c r="CK77" s="180">
        <f t="shared" si="40"/>
        <v>2.8689999999999998</v>
      </c>
      <c r="CL77" s="180">
        <f t="shared" si="41"/>
        <v>1.026</v>
      </c>
      <c r="CM77" s="180">
        <f t="shared" si="42"/>
        <v>1.6909999999999998</v>
      </c>
      <c r="CN77" s="180">
        <f t="shared" si="43"/>
        <v>2.8248000000000002</v>
      </c>
      <c r="CO77" s="180">
        <f t="shared" si="44"/>
        <v>2.5110000000000001</v>
      </c>
      <c r="CP77" s="180">
        <f t="shared" si="45"/>
        <v>0.51</v>
      </c>
      <c r="CQ77" s="180">
        <f t="shared" si="62"/>
        <v>1.1364000000000001</v>
      </c>
      <c r="CR77" s="180">
        <f t="shared" si="56"/>
        <v>1.9135</v>
      </c>
      <c r="CS77" s="180">
        <f t="shared" si="55"/>
        <v>3.1924000000000001</v>
      </c>
      <c r="CT77" s="180">
        <f t="shared" si="57"/>
        <v>1.4531999999999998</v>
      </c>
      <c r="CU77" s="180">
        <f t="shared" si="58"/>
        <v>0.61409999999999998</v>
      </c>
      <c r="CV77" s="180">
        <f t="shared" si="59"/>
        <v>1.7687999999999999</v>
      </c>
      <c r="CW77" s="180"/>
      <c r="CX77">
        <f t="shared" si="60"/>
        <v>0</v>
      </c>
      <c r="CY77">
        <f t="shared" si="61"/>
        <v>0</v>
      </c>
      <c r="DA77" s="42">
        <v>46.5</v>
      </c>
      <c r="DB77" s="63">
        <f>DC77*2000</f>
        <v>350</v>
      </c>
      <c r="DC77" s="35">
        <v>0.17499999999999999</v>
      </c>
      <c r="DD77" s="44">
        <v>2273.9644970414201</v>
      </c>
      <c r="DE77" s="44">
        <v>2410.4023668639052</v>
      </c>
      <c r="DF77" s="117">
        <v>0.23</v>
      </c>
      <c r="DG77" s="39">
        <f t="shared" ref="DG77:DG86" si="63">BL77*DF77</f>
        <v>0</v>
      </c>
      <c r="DH77" s="80">
        <f>K77*0.51</f>
        <v>3.3864000000000001</v>
      </c>
      <c r="DI77" s="92">
        <v>0</v>
      </c>
      <c r="DJ77" s="93">
        <v>0</v>
      </c>
      <c r="DK77" s="97">
        <v>0.6</v>
      </c>
      <c r="DL77" s="97">
        <f>DK77*BL77</f>
        <v>0</v>
      </c>
      <c r="DM77" s="79">
        <f>130*K77/10</f>
        <v>86.32</v>
      </c>
      <c r="DN77" s="40"/>
      <c r="DO77" s="38"/>
      <c r="DP77" s="41">
        <f t="shared" ref="DP77:DP115" si="64">IF(AP77="","",AP77*BD77)</f>
        <v>62.64</v>
      </c>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row>
    <row r="78" spans="1:151" x14ac:dyDescent="0.2">
      <c r="A78" s="215">
        <v>69</v>
      </c>
      <c r="B78" t="s">
        <v>366</v>
      </c>
      <c r="C78">
        <v>4257</v>
      </c>
      <c r="D78">
        <v>3681</v>
      </c>
      <c r="E78">
        <v>3382</v>
      </c>
      <c r="F78">
        <v>2148</v>
      </c>
      <c r="H78">
        <v>88.79</v>
      </c>
      <c r="I78">
        <v>43.9</v>
      </c>
      <c r="J78">
        <v>6.6</v>
      </c>
      <c r="K78">
        <v>1.24</v>
      </c>
      <c r="M78">
        <v>6.38</v>
      </c>
      <c r="O78">
        <v>7.63</v>
      </c>
      <c r="P78">
        <v>0.9</v>
      </c>
      <c r="Q78">
        <v>4.32</v>
      </c>
      <c r="R78">
        <v>0.12</v>
      </c>
      <c r="T78">
        <v>1.89</v>
      </c>
      <c r="U78">
        <v>9.82</v>
      </c>
      <c r="V78">
        <v>6.66</v>
      </c>
      <c r="X78">
        <v>17.48</v>
      </c>
      <c r="AB78">
        <v>27.750000000000004</v>
      </c>
      <c r="AC78">
        <v>88</v>
      </c>
      <c r="AD78" s="217">
        <v>40.572900000000004</v>
      </c>
      <c r="AF78">
        <v>3.17</v>
      </c>
      <c r="AG78">
        <v>1.26</v>
      </c>
      <c r="AH78">
        <v>1.96</v>
      </c>
      <c r="AI78">
        <v>3.43</v>
      </c>
      <c r="AJ78">
        <v>2.76</v>
      </c>
      <c r="AK78">
        <v>0.6</v>
      </c>
      <c r="AL78">
        <v>2.2599999999999998</v>
      </c>
      <c r="AM78">
        <v>1.76</v>
      </c>
      <c r="AN78">
        <v>0.59</v>
      </c>
      <c r="AO78">
        <v>1.93</v>
      </c>
      <c r="AP78">
        <v>0.68</v>
      </c>
      <c r="AQ78">
        <v>1.55</v>
      </c>
      <c r="AS78">
        <v>85</v>
      </c>
      <c r="AT78">
        <v>92</v>
      </c>
      <c r="AU78">
        <v>86</v>
      </c>
      <c r="AV78">
        <v>88</v>
      </c>
      <c r="AW78">
        <v>86</v>
      </c>
      <c r="AX78">
        <v>88</v>
      </c>
      <c r="AY78">
        <v>89</v>
      </c>
      <c r="AZ78">
        <v>87</v>
      </c>
      <c r="BA78">
        <v>83</v>
      </c>
      <c r="BB78">
        <v>90</v>
      </c>
      <c r="BC78">
        <v>84</v>
      </c>
      <c r="BD78">
        <v>84</v>
      </c>
      <c r="BE78">
        <v>86</v>
      </c>
      <c r="BG78">
        <v>0.35</v>
      </c>
      <c r="BH78">
        <v>0.05</v>
      </c>
      <c r="BI78">
        <v>1.96</v>
      </c>
      <c r="BJ78">
        <v>0.28999999999999998</v>
      </c>
      <c r="BK78">
        <v>0.01</v>
      </c>
      <c r="BL78">
        <v>0.64</v>
      </c>
      <c r="BM78">
        <v>0.39</v>
      </c>
      <c r="BO78">
        <v>0.36</v>
      </c>
      <c r="BP78">
        <v>39</v>
      </c>
      <c r="BQ78">
        <v>48</v>
      </c>
      <c r="BT78" s="4">
        <v>24.420000000000005</v>
      </c>
      <c r="BV78" s="180">
        <v>35.119999999999997</v>
      </c>
      <c r="BW78" s="180">
        <v>2.8530000000000002</v>
      </c>
      <c r="BX78" s="180">
        <v>1.0584</v>
      </c>
      <c r="BY78" s="180">
        <v>1.6463999999999999</v>
      </c>
      <c r="BZ78" s="180">
        <v>2.8468999999999998</v>
      </c>
      <c r="CA78" s="180">
        <v>2.3460000000000001</v>
      </c>
      <c r="CB78" s="180">
        <v>0.51</v>
      </c>
      <c r="CC78" s="180">
        <v>1.0268000000000002</v>
      </c>
      <c r="CD78" s="180">
        <v>1.921</v>
      </c>
      <c r="CE78" s="180">
        <v>3.2075</v>
      </c>
      <c r="CF78" s="180">
        <v>1.3728</v>
      </c>
      <c r="CG78" s="180">
        <v>0.50149999999999995</v>
      </c>
      <c r="CH78" s="180">
        <v>1.5246999999999999</v>
      </c>
      <c r="CI78" s="180"/>
      <c r="CJ78" s="180">
        <v>37.314999999999998</v>
      </c>
      <c r="CK78" s="180">
        <f t="shared" si="40"/>
        <v>2.9163999999999999</v>
      </c>
      <c r="CL78" s="180">
        <f t="shared" si="41"/>
        <v>1.0835999999999999</v>
      </c>
      <c r="CM78" s="180">
        <f t="shared" si="42"/>
        <v>1.7247999999999999</v>
      </c>
      <c r="CN78" s="180">
        <f t="shared" si="43"/>
        <v>2.9498000000000002</v>
      </c>
      <c r="CO78" s="180">
        <f t="shared" si="44"/>
        <v>2.4287999999999998</v>
      </c>
      <c r="CP78" s="180">
        <f t="shared" si="45"/>
        <v>0.53400000000000003</v>
      </c>
      <c r="CQ78" s="180">
        <f t="shared" si="62"/>
        <v>1.1052000000000002</v>
      </c>
      <c r="CR78" s="180">
        <f t="shared" si="56"/>
        <v>1.9661999999999997</v>
      </c>
      <c r="CS78" s="180">
        <f t="shared" si="55"/>
        <v>3.2991999999999999</v>
      </c>
      <c r="CT78" s="180">
        <f t="shared" si="57"/>
        <v>1.4608000000000001</v>
      </c>
      <c r="CU78" s="180">
        <f t="shared" si="58"/>
        <v>0.53099999999999992</v>
      </c>
      <c r="CV78" s="180">
        <f t="shared" si="59"/>
        <v>1.6212</v>
      </c>
      <c r="CW78" s="180"/>
      <c r="CX78">
        <f t="shared" si="60"/>
        <v>0.24960000000000002</v>
      </c>
      <c r="CY78">
        <f t="shared" si="61"/>
        <v>0.30719999999999997</v>
      </c>
      <c r="DA78" s="95">
        <v>43.8</v>
      </c>
      <c r="DB78" s="63">
        <f>DC78*2000</f>
        <v>310</v>
      </c>
      <c r="DC78" s="35">
        <v>0.155</v>
      </c>
      <c r="DD78" s="37">
        <v>1920</v>
      </c>
      <c r="DE78" s="37">
        <v>2070</v>
      </c>
      <c r="DF78" s="117">
        <v>0.31</v>
      </c>
      <c r="DG78" s="39">
        <f t="shared" si="63"/>
        <v>0.19839999999999999</v>
      </c>
      <c r="DH78" s="40">
        <v>0.69</v>
      </c>
      <c r="DI78" s="92">
        <v>0</v>
      </c>
      <c r="DJ78" s="93">
        <v>0</v>
      </c>
      <c r="DK78" s="97"/>
      <c r="DL78" s="97"/>
      <c r="DM78" s="79">
        <f>130*K78/10</f>
        <v>16.119999999999997</v>
      </c>
      <c r="DN78" s="40"/>
      <c r="DO78" s="40"/>
      <c r="DP78" s="41">
        <f t="shared" si="64"/>
        <v>57.120000000000005</v>
      </c>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row>
    <row r="79" spans="1:151" ht="12.75" customHeight="1" x14ac:dyDescent="0.2">
      <c r="A79" s="215">
        <v>70</v>
      </c>
      <c r="B79" t="s">
        <v>367</v>
      </c>
      <c r="C79">
        <v>4256</v>
      </c>
      <c r="D79">
        <v>3619</v>
      </c>
      <c r="E79">
        <v>3294</v>
      </c>
      <c r="F79">
        <v>2087</v>
      </c>
      <c r="H79">
        <v>89.98</v>
      </c>
      <c r="I79">
        <v>47.73</v>
      </c>
      <c r="J79">
        <v>3.89</v>
      </c>
      <c r="K79">
        <v>1.52</v>
      </c>
      <c r="L79">
        <v>2.86</v>
      </c>
      <c r="M79">
        <v>6.27</v>
      </c>
      <c r="N79">
        <v>0</v>
      </c>
      <c r="O79">
        <v>4.3</v>
      </c>
      <c r="P79">
        <v>3.78</v>
      </c>
      <c r="Q79">
        <v>7.33</v>
      </c>
      <c r="R79">
        <v>0</v>
      </c>
      <c r="S79">
        <v>3.81</v>
      </c>
      <c r="T79">
        <v>1.89</v>
      </c>
      <c r="U79">
        <v>8.2100000000000009</v>
      </c>
      <c r="V79">
        <v>5.28</v>
      </c>
      <c r="W79">
        <v>1.1000000000000001</v>
      </c>
      <c r="X79">
        <v>16.71</v>
      </c>
      <c r="AB79">
        <v>28.270000000000007</v>
      </c>
      <c r="AC79">
        <v>88</v>
      </c>
      <c r="AD79" s="217">
        <v>41.477900000000005</v>
      </c>
      <c r="AF79">
        <v>3.45</v>
      </c>
      <c r="AG79">
        <v>1.28</v>
      </c>
      <c r="AH79">
        <v>2.14</v>
      </c>
      <c r="AI79">
        <v>3.62</v>
      </c>
      <c r="AJ79">
        <v>2.96</v>
      </c>
      <c r="AK79">
        <v>0.66</v>
      </c>
      <c r="AL79">
        <v>2.4</v>
      </c>
      <c r="AM79">
        <v>1.86</v>
      </c>
      <c r="AN79">
        <v>0.66</v>
      </c>
      <c r="AO79">
        <v>2.23</v>
      </c>
      <c r="AP79">
        <v>0.7</v>
      </c>
      <c r="AQ79">
        <v>1.59</v>
      </c>
      <c r="AS79">
        <v>87</v>
      </c>
      <c r="AT79">
        <v>94</v>
      </c>
      <c r="AU79">
        <v>90</v>
      </c>
      <c r="AV79">
        <v>89</v>
      </c>
      <c r="AW79">
        <v>88</v>
      </c>
      <c r="AX79">
        <v>89</v>
      </c>
      <c r="AY79">
        <v>90</v>
      </c>
      <c r="AZ79">
        <v>88</v>
      </c>
      <c r="BA79">
        <v>85</v>
      </c>
      <c r="BB79">
        <v>91</v>
      </c>
      <c r="BC79">
        <v>87</v>
      </c>
      <c r="BD79">
        <v>84</v>
      </c>
      <c r="BE79">
        <v>88</v>
      </c>
      <c r="BG79">
        <v>0.33</v>
      </c>
      <c r="BH79">
        <v>0.49</v>
      </c>
      <c r="BI79">
        <v>2.2400000000000002</v>
      </c>
      <c r="BJ79">
        <v>0.27</v>
      </c>
      <c r="BK79">
        <v>0.08</v>
      </c>
      <c r="BL79">
        <v>0.71</v>
      </c>
      <c r="BM79">
        <v>0.4</v>
      </c>
      <c r="BO79">
        <v>0.38</v>
      </c>
      <c r="BP79">
        <v>39</v>
      </c>
      <c r="BQ79">
        <v>48</v>
      </c>
      <c r="BT79" s="4">
        <v>24.877600000000008</v>
      </c>
      <c r="BV79" s="180">
        <v>39.138599999999997</v>
      </c>
      <c r="BW79" s="180">
        <v>3.1740000000000004</v>
      </c>
      <c r="BX79" s="180">
        <v>1.1135999999999999</v>
      </c>
      <c r="BY79" s="180">
        <v>1.8618000000000001</v>
      </c>
      <c r="BZ79" s="180">
        <v>3.1132</v>
      </c>
      <c r="CA79" s="180">
        <v>2.5751999999999997</v>
      </c>
      <c r="CB79" s="180">
        <v>0.58080000000000009</v>
      </c>
      <c r="CC79" s="180">
        <v>1.1337999999999999</v>
      </c>
      <c r="CD79" s="180">
        <v>2.0640000000000001</v>
      </c>
      <c r="CE79" s="180">
        <v>3.3996000000000004</v>
      </c>
      <c r="CF79" s="180">
        <v>1.4880000000000002</v>
      </c>
      <c r="CG79" s="180">
        <v>0.58080000000000009</v>
      </c>
      <c r="CH79" s="180">
        <v>1.8509</v>
      </c>
      <c r="CI79" s="180"/>
      <c r="CJ79" s="180">
        <v>41.525099999999995</v>
      </c>
      <c r="CK79" s="180">
        <f t="shared" si="40"/>
        <v>3.2430000000000003</v>
      </c>
      <c r="CL79" s="180">
        <f t="shared" si="41"/>
        <v>1.1520000000000001</v>
      </c>
      <c r="CM79" s="180">
        <f t="shared" si="42"/>
        <v>1.9046000000000001</v>
      </c>
      <c r="CN79" s="180">
        <f t="shared" si="43"/>
        <v>3.1856</v>
      </c>
      <c r="CO79" s="180">
        <f t="shared" si="44"/>
        <v>2.6343999999999999</v>
      </c>
      <c r="CP79" s="180">
        <f t="shared" si="45"/>
        <v>0.59400000000000008</v>
      </c>
      <c r="CQ79" s="180">
        <f t="shared" si="62"/>
        <v>1.1819999999999999</v>
      </c>
      <c r="CR79" s="180">
        <f t="shared" si="56"/>
        <v>2.1120000000000001</v>
      </c>
      <c r="CS79" s="180">
        <f t="shared" si="55"/>
        <v>3.5112000000000005</v>
      </c>
      <c r="CT79" s="180">
        <f t="shared" si="57"/>
        <v>1.581</v>
      </c>
      <c r="CU79" s="180">
        <f t="shared" si="58"/>
        <v>0.60060000000000002</v>
      </c>
      <c r="CV79" s="180">
        <f t="shared" si="59"/>
        <v>1.9400999999999999</v>
      </c>
      <c r="CW79" s="180"/>
      <c r="CX79">
        <f t="shared" si="60"/>
        <v>0.27689999999999998</v>
      </c>
      <c r="CY79">
        <f t="shared" si="61"/>
        <v>0.34079999999999999</v>
      </c>
      <c r="DA79" s="42">
        <v>46.5</v>
      </c>
      <c r="DB79" s="63">
        <f>DC79*2000</f>
        <v>400</v>
      </c>
      <c r="DC79" s="35">
        <f>'DDGS Calculator'!D4/2000</f>
        <v>0.2</v>
      </c>
      <c r="DD79" s="37">
        <v>2000</v>
      </c>
      <c r="DE79" s="37">
        <v>2120</v>
      </c>
      <c r="DF79" s="117">
        <v>0.23</v>
      </c>
      <c r="DG79" s="39">
        <f t="shared" si="63"/>
        <v>0.1633</v>
      </c>
      <c r="DH79" s="40">
        <v>0.6</v>
      </c>
      <c r="DI79" s="92">
        <v>0</v>
      </c>
      <c r="DJ79" s="93">
        <v>0</v>
      </c>
      <c r="DK79" s="97">
        <v>0.6</v>
      </c>
      <c r="DL79" s="97">
        <f>DK79*BL79</f>
        <v>0.42599999999999999</v>
      </c>
      <c r="DM79" s="79">
        <f>125*K79/10</f>
        <v>19</v>
      </c>
      <c r="DN79" s="40"/>
      <c r="DO79" s="38"/>
      <c r="DP79" s="41">
        <f t="shared" si="64"/>
        <v>58.8</v>
      </c>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row>
    <row r="80" spans="1:151" ht="12.75" customHeight="1" x14ac:dyDescent="0.2">
      <c r="A80" s="215">
        <v>71</v>
      </c>
      <c r="B80" t="s">
        <v>368</v>
      </c>
      <c r="C80">
        <v>4378</v>
      </c>
      <c r="D80">
        <v>3717</v>
      </c>
      <c r="E80">
        <v>3369</v>
      </c>
      <c r="F80">
        <v>2137</v>
      </c>
      <c r="H80">
        <v>88.66</v>
      </c>
      <c r="I80">
        <v>51.17</v>
      </c>
      <c r="J80">
        <v>3.62</v>
      </c>
      <c r="K80">
        <v>1.1000000000000001</v>
      </c>
      <c r="M80">
        <v>6.19</v>
      </c>
      <c r="O80">
        <v>4.28</v>
      </c>
      <c r="P80">
        <v>0.68</v>
      </c>
      <c r="Q80">
        <v>3.12</v>
      </c>
      <c r="T80">
        <v>1.89</v>
      </c>
      <c r="U80">
        <v>5.5</v>
      </c>
      <c r="V80">
        <v>2.95</v>
      </c>
      <c r="AB80">
        <v>24.02999999999999</v>
      </c>
      <c r="AC80">
        <v>88</v>
      </c>
      <c r="AD80" s="217">
        <v>41.284799999999997</v>
      </c>
      <c r="AF80">
        <v>3.78</v>
      </c>
      <c r="AG80">
        <v>1.31</v>
      </c>
      <c r="AH80">
        <v>2.36</v>
      </c>
      <c r="AI80">
        <v>3.87</v>
      </c>
      <c r="AJ80">
        <v>3.11</v>
      </c>
      <c r="AK80">
        <v>0.68</v>
      </c>
      <c r="AL80">
        <v>2.59</v>
      </c>
      <c r="AM80">
        <v>1.92</v>
      </c>
      <c r="AN80">
        <v>0.68</v>
      </c>
      <c r="AO80">
        <v>2.48</v>
      </c>
      <c r="AP80">
        <v>0.79</v>
      </c>
      <c r="AQ80">
        <v>1.98</v>
      </c>
      <c r="AS80">
        <v>85</v>
      </c>
      <c r="AT80">
        <v>92</v>
      </c>
      <c r="AU80">
        <v>88</v>
      </c>
      <c r="AV80">
        <v>84</v>
      </c>
      <c r="AW80">
        <v>85</v>
      </c>
      <c r="AX80">
        <v>87</v>
      </c>
      <c r="AY80">
        <v>89</v>
      </c>
      <c r="AZ80">
        <v>84</v>
      </c>
      <c r="BA80">
        <v>81</v>
      </c>
      <c r="BB80">
        <v>85</v>
      </c>
      <c r="BC80">
        <v>84</v>
      </c>
      <c r="BD80">
        <v>78</v>
      </c>
      <c r="BE80">
        <v>88</v>
      </c>
      <c r="BG80">
        <v>0.56000000000000005</v>
      </c>
      <c r="BL80">
        <v>0.77</v>
      </c>
      <c r="BP80">
        <v>39</v>
      </c>
      <c r="BQ80">
        <v>48</v>
      </c>
      <c r="BT80" s="4">
        <v>21.146399999999989</v>
      </c>
      <c r="BV80" s="180">
        <v>40.936000000000007</v>
      </c>
      <c r="BW80" s="180">
        <v>3.4019999999999997</v>
      </c>
      <c r="BX80" s="180">
        <v>1.1266</v>
      </c>
      <c r="BY80" s="180">
        <v>1.9351999999999998</v>
      </c>
      <c r="BZ80" s="180">
        <v>3.2121000000000004</v>
      </c>
      <c r="CA80" s="180">
        <v>2.6434999999999995</v>
      </c>
      <c r="CB80" s="180">
        <v>0.59160000000000001</v>
      </c>
      <c r="CC80" s="180">
        <v>1.1762000000000001</v>
      </c>
      <c r="CD80" s="180">
        <v>2.1238000000000001</v>
      </c>
      <c r="CE80" s="180">
        <v>3.7869999999999999</v>
      </c>
      <c r="CF80" s="180">
        <v>1.4591999999999998</v>
      </c>
      <c r="CG80" s="180">
        <v>0.56440000000000001</v>
      </c>
      <c r="CH80" s="180">
        <v>2.0087999999999999</v>
      </c>
      <c r="CI80" s="180"/>
      <c r="CJ80" s="180">
        <v>43.494499999999995</v>
      </c>
      <c r="CK80" s="180">
        <f t="shared" si="40"/>
        <v>3.4775999999999998</v>
      </c>
      <c r="CL80" s="180">
        <f t="shared" si="41"/>
        <v>1.1528</v>
      </c>
      <c r="CM80" s="180">
        <f t="shared" si="42"/>
        <v>1.9823999999999997</v>
      </c>
      <c r="CN80" s="180">
        <f t="shared" si="43"/>
        <v>3.2894999999999999</v>
      </c>
      <c r="CO80" s="180">
        <f t="shared" si="44"/>
        <v>2.7056999999999998</v>
      </c>
      <c r="CP80" s="180">
        <f t="shared" si="45"/>
        <v>0.60520000000000007</v>
      </c>
      <c r="CQ80" s="180">
        <f t="shared" si="62"/>
        <v>1.2214</v>
      </c>
      <c r="CR80" s="180">
        <f t="shared" si="56"/>
        <v>2.1756000000000002</v>
      </c>
      <c r="CS80" s="180">
        <f t="shared" si="55"/>
        <v>3.9180000000000001</v>
      </c>
      <c r="CT80" s="180">
        <f t="shared" si="57"/>
        <v>1.5551999999999999</v>
      </c>
      <c r="CU80" s="180">
        <f t="shared" si="58"/>
        <v>0.57800000000000007</v>
      </c>
      <c r="CV80" s="180">
        <f t="shared" si="59"/>
        <v>2.0831999999999997</v>
      </c>
      <c r="CW80" s="180"/>
      <c r="CX80">
        <f t="shared" si="60"/>
        <v>0.30030000000000001</v>
      </c>
      <c r="CY80">
        <f t="shared" si="61"/>
        <v>0.36959999999999998</v>
      </c>
      <c r="DA80" s="42"/>
      <c r="DB80" s="63"/>
      <c r="DC80" s="35">
        <v>0.32</v>
      </c>
      <c r="DD80" s="90">
        <v>0</v>
      </c>
      <c r="DE80" s="90">
        <v>0</v>
      </c>
      <c r="DF80" s="117">
        <v>0.31</v>
      </c>
      <c r="DG80" s="39">
        <f t="shared" si="63"/>
        <v>0.2387</v>
      </c>
      <c r="DH80" s="92">
        <v>0</v>
      </c>
      <c r="DI80" s="92">
        <v>0</v>
      </c>
      <c r="DJ80" s="92">
        <v>0</v>
      </c>
      <c r="DK80" s="99"/>
      <c r="DL80" s="99"/>
      <c r="DM80" s="92">
        <v>0</v>
      </c>
      <c r="DN80" s="40"/>
      <c r="DO80" s="40"/>
      <c r="DP80" s="41">
        <f t="shared" si="64"/>
        <v>61.620000000000005</v>
      </c>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row>
    <row r="81" spans="1:151" ht="12.75" customHeight="1" x14ac:dyDescent="0.2">
      <c r="A81" s="215">
        <v>72</v>
      </c>
      <c r="B81" t="s">
        <v>369</v>
      </c>
      <c r="C81">
        <v>4451</v>
      </c>
      <c r="D81">
        <v>3914</v>
      </c>
      <c r="E81">
        <v>3536</v>
      </c>
      <c r="H81">
        <v>92.7</v>
      </c>
      <c r="I81">
        <v>55.62</v>
      </c>
      <c r="J81">
        <v>4.0599999999999996</v>
      </c>
      <c r="K81">
        <v>1.82</v>
      </c>
      <c r="M81">
        <v>7.05</v>
      </c>
      <c r="T81">
        <v>1.89</v>
      </c>
      <c r="AB81">
        <v>26.320000000000004</v>
      </c>
      <c r="AC81">
        <v>88</v>
      </c>
      <c r="AD81" s="217">
        <v>43.537400000000005</v>
      </c>
      <c r="AF81">
        <v>3.95</v>
      </c>
      <c r="AG81">
        <v>1.41</v>
      </c>
      <c r="AH81">
        <v>2.48</v>
      </c>
      <c r="AI81">
        <v>4.09</v>
      </c>
      <c r="AJ81">
        <v>3.2</v>
      </c>
      <c r="AK81">
        <v>0.71</v>
      </c>
      <c r="AL81">
        <v>2.78</v>
      </c>
      <c r="AM81">
        <v>2.13</v>
      </c>
      <c r="AN81">
        <v>0.72</v>
      </c>
      <c r="AO81">
        <v>2.57</v>
      </c>
      <c r="AP81">
        <v>0.78</v>
      </c>
      <c r="AQ81">
        <v>2.0299999999999998</v>
      </c>
      <c r="AS81">
        <v>88</v>
      </c>
      <c r="AT81">
        <v>96</v>
      </c>
      <c r="AU81">
        <v>90</v>
      </c>
      <c r="AV81">
        <v>89</v>
      </c>
      <c r="AW81">
        <v>89</v>
      </c>
      <c r="AX81">
        <v>86</v>
      </c>
      <c r="AY81">
        <v>91</v>
      </c>
      <c r="AZ81">
        <v>86</v>
      </c>
      <c r="BA81">
        <v>83</v>
      </c>
      <c r="BB81">
        <v>83</v>
      </c>
      <c r="BC81">
        <v>89</v>
      </c>
      <c r="BD81">
        <v>73</v>
      </c>
      <c r="BE81">
        <v>92</v>
      </c>
      <c r="BG81">
        <v>0.31</v>
      </c>
      <c r="BL81">
        <v>0.75</v>
      </c>
      <c r="BP81">
        <v>60</v>
      </c>
      <c r="BQ81">
        <v>66</v>
      </c>
      <c r="BT81" s="4">
        <v>23.161600000000004</v>
      </c>
      <c r="BV81" s="180">
        <v>45.608400000000003</v>
      </c>
      <c r="BW81" s="180">
        <v>3.6340000000000003</v>
      </c>
      <c r="BX81" s="180">
        <v>1.2266999999999999</v>
      </c>
      <c r="BY81" s="180">
        <v>2.1328</v>
      </c>
      <c r="BZ81" s="180">
        <v>3.5174000000000003</v>
      </c>
      <c r="CA81" s="180">
        <v>2.6560000000000001</v>
      </c>
      <c r="CB81" s="180">
        <v>0.62480000000000002</v>
      </c>
      <c r="CC81" s="180">
        <v>1.1552</v>
      </c>
      <c r="CD81" s="180">
        <v>2.3073999999999999</v>
      </c>
      <c r="CE81" s="180">
        <v>4.0531999999999995</v>
      </c>
      <c r="CF81" s="180">
        <v>1.6613999999999998</v>
      </c>
      <c r="CG81" s="180">
        <v>0.57599999999999996</v>
      </c>
      <c r="CH81" s="180">
        <v>2.1587999999999998</v>
      </c>
      <c r="CI81" s="180"/>
      <c r="CJ81" s="180">
        <v>48.945599999999992</v>
      </c>
      <c r="CK81" s="180">
        <f t="shared" si="40"/>
        <v>3.7920000000000003</v>
      </c>
      <c r="CL81" s="180">
        <f t="shared" si="41"/>
        <v>1.2689999999999999</v>
      </c>
      <c r="CM81" s="180">
        <f t="shared" si="42"/>
        <v>2.2071999999999998</v>
      </c>
      <c r="CN81" s="180">
        <f t="shared" si="43"/>
        <v>3.6400999999999999</v>
      </c>
      <c r="CO81" s="180">
        <f t="shared" si="44"/>
        <v>2.7519999999999998</v>
      </c>
      <c r="CP81" s="180">
        <f t="shared" si="45"/>
        <v>0.64610000000000001</v>
      </c>
      <c r="CQ81" s="180">
        <f t="shared" si="62"/>
        <v>1.2155</v>
      </c>
      <c r="CR81" s="180">
        <f t="shared" si="56"/>
        <v>2.3908</v>
      </c>
      <c r="CS81" s="180">
        <f t="shared" si="55"/>
        <v>4.2584</v>
      </c>
      <c r="CT81" s="180">
        <f t="shared" si="57"/>
        <v>1.7679</v>
      </c>
      <c r="CU81" s="180">
        <f t="shared" si="58"/>
        <v>0.59760000000000002</v>
      </c>
      <c r="CV81" s="180">
        <f t="shared" si="59"/>
        <v>2.2873000000000001</v>
      </c>
      <c r="CW81" s="180"/>
      <c r="CX81">
        <f t="shared" si="60"/>
        <v>0.45</v>
      </c>
      <c r="CY81">
        <f t="shared" si="61"/>
        <v>0.495</v>
      </c>
      <c r="DA81" s="34"/>
      <c r="DB81" s="63"/>
      <c r="DC81" s="35">
        <v>0.02</v>
      </c>
      <c r="DD81" s="90">
        <v>0</v>
      </c>
      <c r="DE81" s="90">
        <v>0</v>
      </c>
      <c r="DF81" s="124">
        <v>0</v>
      </c>
      <c r="DG81" s="39">
        <f t="shared" si="63"/>
        <v>0</v>
      </c>
      <c r="DH81" s="92">
        <v>0</v>
      </c>
      <c r="DI81" s="92">
        <v>0</v>
      </c>
      <c r="DJ81" s="92">
        <v>0</v>
      </c>
      <c r="DK81" s="99"/>
      <c r="DL81" s="99"/>
      <c r="DM81" s="92">
        <v>0</v>
      </c>
      <c r="DN81" s="40"/>
      <c r="DO81" s="40"/>
      <c r="DP81" s="41">
        <f t="shared" si="64"/>
        <v>56.940000000000005</v>
      </c>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row>
    <row r="82" spans="1:151" ht="12.75" customHeight="1" x14ac:dyDescent="0.2">
      <c r="A82" s="215">
        <v>73</v>
      </c>
      <c r="B82" t="s">
        <v>370</v>
      </c>
      <c r="C82">
        <v>4533</v>
      </c>
      <c r="D82">
        <v>3975</v>
      </c>
      <c r="E82">
        <v>3607</v>
      </c>
      <c r="H82">
        <v>92.88</v>
      </c>
      <c r="I82">
        <v>54.07</v>
      </c>
      <c r="J82">
        <v>3.46</v>
      </c>
      <c r="K82">
        <v>2.2999999999999998</v>
      </c>
      <c r="M82">
        <v>6.98</v>
      </c>
      <c r="T82">
        <v>1.89</v>
      </c>
      <c r="AB82">
        <v>27.639999999999997</v>
      </c>
      <c r="AC82">
        <v>88</v>
      </c>
      <c r="AD82" s="217">
        <v>43.674700000000001</v>
      </c>
      <c r="AF82">
        <v>3.7</v>
      </c>
      <c r="AG82">
        <v>1.37</v>
      </c>
      <c r="AH82">
        <v>2.5499999999999998</v>
      </c>
      <c r="AI82">
        <v>4.25</v>
      </c>
      <c r="AJ82">
        <v>3.14</v>
      </c>
      <c r="AK82">
        <v>0.75</v>
      </c>
      <c r="AL82">
        <v>2.87</v>
      </c>
      <c r="AM82">
        <v>2.09</v>
      </c>
      <c r="AN82">
        <v>0.69</v>
      </c>
      <c r="AO82">
        <v>2.67</v>
      </c>
      <c r="AP82">
        <v>0.77</v>
      </c>
      <c r="AQ82">
        <v>2.08</v>
      </c>
      <c r="AS82">
        <v>79</v>
      </c>
      <c r="AT82">
        <v>90</v>
      </c>
      <c r="AU82">
        <v>81</v>
      </c>
      <c r="AV82">
        <v>82</v>
      </c>
      <c r="AW82">
        <v>82</v>
      </c>
      <c r="AX82">
        <v>75</v>
      </c>
      <c r="AY82">
        <v>88</v>
      </c>
      <c r="AZ82">
        <v>80</v>
      </c>
      <c r="BA82">
        <v>73</v>
      </c>
      <c r="BB82">
        <v>78</v>
      </c>
      <c r="BC82">
        <v>80</v>
      </c>
      <c r="BD82">
        <v>64</v>
      </c>
      <c r="BE82">
        <v>88</v>
      </c>
      <c r="BG82">
        <v>0.28999999999999998</v>
      </c>
      <c r="BL82">
        <v>0.8</v>
      </c>
      <c r="BP82">
        <v>60</v>
      </c>
      <c r="BQ82">
        <v>66</v>
      </c>
      <c r="BT82" s="4">
        <v>24.323199999999996</v>
      </c>
      <c r="BV82" s="180">
        <v>38.930399999999999</v>
      </c>
      <c r="BW82" s="180">
        <v>3.2190000000000003</v>
      </c>
      <c r="BX82" s="180">
        <v>1.0823</v>
      </c>
      <c r="BY82" s="180">
        <v>2.0145</v>
      </c>
      <c r="BZ82" s="180">
        <v>3.3574999999999999</v>
      </c>
      <c r="CA82" s="180">
        <v>2.2608000000000001</v>
      </c>
      <c r="CB82" s="180">
        <v>0.63749999999999996</v>
      </c>
      <c r="CC82" s="180">
        <v>1.0841000000000001</v>
      </c>
      <c r="CD82" s="180">
        <v>2.2099000000000002</v>
      </c>
      <c r="CE82" s="180">
        <v>3.9571000000000005</v>
      </c>
      <c r="CF82" s="180">
        <v>1.4212</v>
      </c>
      <c r="CG82" s="180">
        <v>0.51749999999999996</v>
      </c>
      <c r="CH82" s="180">
        <v>2.0024999999999999</v>
      </c>
      <c r="CI82" s="180"/>
      <c r="CJ82" s="180">
        <v>42.715299999999999</v>
      </c>
      <c r="CK82" s="180">
        <f t="shared" si="40"/>
        <v>3.33</v>
      </c>
      <c r="CL82" s="180">
        <f t="shared" si="41"/>
        <v>1.1097000000000001</v>
      </c>
      <c r="CM82" s="180">
        <f t="shared" si="42"/>
        <v>2.0909999999999997</v>
      </c>
      <c r="CN82" s="180">
        <f t="shared" si="43"/>
        <v>3.4849999999999999</v>
      </c>
      <c r="CO82" s="180">
        <f t="shared" si="44"/>
        <v>2.355</v>
      </c>
      <c r="CP82" s="180">
        <f t="shared" si="45"/>
        <v>0.66</v>
      </c>
      <c r="CQ82" s="180">
        <f t="shared" si="62"/>
        <v>1.1528</v>
      </c>
      <c r="CR82" s="180">
        <f t="shared" si="56"/>
        <v>2.2960000000000003</v>
      </c>
      <c r="CS82" s="180">
        <f t="shared" si="55"/>
        <v>4.1264000000000003</v>
      </c>
      <c r="CT82" s="180">
        <f t="shared" si="57"/>
        <v>1.5256999999999998</v>
      </c>
      <c r="CU82" s="180">
        <f t="shared" si="58"/>
        <v>0.5381999999999999</v>
      </c>
      <c r="CV82" s="180">
        <f t="shared" si="59"/>
        <v>2.1360000000000001</v>
      </c>
      <c r="CW82" s="180"/>
      <c r="CX82">
        <f t="shared" si="60"/>
        <v>0.48</v>
      </c>
      <c r="CY82">
        <f t="shared" si="61"/>
        <v>0.52800000000000002</v>
      </c>
      <c r="DA82" s="34"/>
      <c r="DB82" s="63"/>
      <c r="DC82" s="35">
        <v>3.5000000000000003E-2</v>
      </c>
      <c r="DD82" s="90">
        <v>0</v>
      </c>
      <c r="DE82" s="90">
        <v>0</v>
      </c>
      <c r="DF82" s="124">
        <v>0</v>
      </c>
      <c r="DG82" s="39">
        <f t="shared" si="63"/>
        <v>0</v>
      </c>
      <c r="DH82" s="92">
        <v>0</v>
      </c>
      <c r="DI82" s="92">
        <v>0</v>
      </c>
      <c r="DJ82" s="92">
        <v>0</v>
      </c>
      <c r="DK82" s="99"/>
      <c r="DL82" s="99"/>
      <c r="DM82" s="92">
        <v>0</v>
      </c>
      <c r="DN82" s="40"/>
      <c r="DO82" s="40"/>
      <c r="DP82" s="41">
        <f t="shared" si="64"/>
        <v>49.28</v>
      </c>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row>
    <row r="83" spans="1:151" ht="12.75" customHeight="1" x14ac:dyDescent="0.2">
      <c r="A83" s="215">
        <v>74</v>
      </c>
      <c r="B83" t="s">
        <v>371</v>
      </c>
      <c r="C83">
        <v>4210</v>
      </c>
      <c r="D83">
        <v>2008</v>
      </c>
      <c r="E83">
        <v>1938</v>
      </c>
      <c r="F83">
        <v>989</v>
      </c>
      <c r="H83">
        <v>90.59</v>
      </c>
      <c r="I83">
        <v>10.27</v>
      </c>
      <c r="J83">
        <v>35.75</v>
      </c>
      <c r="K83">
        <v>1.29</v>
      </c>
      <c r="L83">
        <v>1.71</v>
      </c>
      <c r="M83">
        <v>4.46</v>
      </c>
      <c r="T83">
        <v>3.65</v>
      </c>
      <c r="U83">
        <v>59.39</v>
      </c>
      <c r="V83">
        <v>41.55</v>
      </c>
      <c r="AB83">
        <v>70.92</v>
      </c>
      <c r="AC83">
        <v>51</v>
      </c>
      <c r="AD83" s="217">
        <v>39.9435</v>
      </c>
      <c r="AF83">
        <v>0.6</v>
      </c>
      <c r="AG83">
        <v>0.28999999999999998</v>
      </c>
      <c r="AH83">
        <v>0.38</v>
      </c>
      <c r="AI83">
        <v>0.76</v>
      </c>
      <c r="AJ83">
        <v>0.66</v>
      </c>
      <c r="AK83">
        <v>0.14000000000000001</v>
      </c>
      <c r="AL83">
        <v>0.46</v>
      </c>
      <c r="AM83">
        <v>0.39</v>
      </c>
      <c r="AN83">
        <v>0.09</v>
      </c>
      <c r="AO83">
        <v>0.51</v>
      </c>
      <c r="AP83">
        <v>0.2</v>
      </c>
      <c r="AQ83">
        <v>0.51</v>
      </c>
      <c r="AS83" s="25">
        <v>65.25</v>
      </c>
      <c r="AT83">
        <v>82</v>
      </c>
      <c r="AU83">
        <v>56</v>
      </c>
      <c r="AV83">
        <v>67</v>
      </c>
      <c r="AW83">
        <v>68</v>
      </c>
      <c r="AX83">
        <v>58</v>
      </c>
      <c r="AY83">
        <v>70</v>
      </c>
      <c r="AZ83">
        <v>71</v>
      </c>
      <c r="BA83">
        <v>62</v>
      </c>
      <c r="BB83">
        <v>62</v>
      </c>
      <c r="BC83">
        <v>61</v>
      </c>
      <c r="BD83">
        <v>63</v>
      </c>
      <c r="BE83">
        <v>63</v>
      </c>
      <c r="BG83">
        <v>0.54</v>
      </c>
      <c r="BL83">
        <v>0.12</v>
      </c>
      <c r="BO83">
        <v>0.08</v>
      </c>
      <c r="BP83">
        <v>20</v>
      </c>
      <c r="BQ83">
        <v>33</v>
      </c>
      <c r="BT83" s="4">
        <v>36.169200000000004</v>
      </c>
      <c r="BV83" s="180">
        <v>4.5187999999999997</v>
      </c>
      <c r="BW83" s="180">
        <v>0.44400000000000001</v>
      </c>
      <c r="BX83" s="180">
        <v>0.13629999999999998</v>
      </c>
      <c r="BY83" s="180">
        <v>0.21280000000000002</v>
      </c>
      <c r="BZ83" s="180">
        <v>0.44840000000000002</v>
      </c>
      <c r="CA83" s="180">
        <v>0.33660000000000001</v>
      </c>
      <c r="CB83" s="180">
        <v>8.4000000000000005E-2</v>
      </c>
      <c r="CC83" s="180">
        <v>0.186</v>
      </c>
      <c r="CD83" s="180">
        <v>0.28520000000000001</v>
      </c>
      <c r="CE83" s="180">
        <v>0.57079999999999997</v>
      </c>
      <c r="CF83" s="180">
        <v>0.18330000000000002</v>
      </c>
      <c r="CG83" s="180">
        <v>4.41E-2</v>
      </c>
      <c r="CH83" s="180">
        <v>0.255</v>
      </c>
      <c r="CI83" s="180"/>
      <c r="CJ83" s="180">
        <v>6.7011749999999992</v>
      </c>
      <c r="CK83" s="180">
        <f t="shared" si="40"/>
        <v>0.49199999999999994</v>
      </c>
      <c r="CL83" s="180">
        <f t="shared" si="41"/>
        <v>0.16239999999999999</v>
      </c>
      <c r="CM83" s="180">
        <f t="shared" si="42"/>
        <v>0.25459999999999999</v>
      </c>
      <c r="CN83" s="180">
        <f t="shared" si="43"/>
        <v>0.51680000000000004</v>
      </c>
      <c r="CO83" s="180">
        <f t="shared" si="44"/>
        <v>0.38280000000000003</v>
      </c>
      <c r="CP83" s="180">
        <f t="shared" si="45"/>
        <v>9.8000000000000004E-2</v>
      </c>
      <c r="CQ83" s="180">
        <f t="shared" si="62"/>
        <v>0.22400000000000003</v>
      </c>
      <c r="CR83" s="180">
        <f t="shared" si="56"/>
        <v>0.32660000000000006</v>
      </c>
      <c r="CS83" s="180">
        <f t="shared" si="55"/>
        <v>0.64790000000000014</v>
      </c>
      <c r="CT83" s="180">
        <f t="shared" si="57"/>
        <v>0.24179999999999999</v>
      </c>
      <c r="CU83" s="180">
        <f t="shared" si="58"/>
        <v>5.5800000000000002E-2</v>
      </c>
      <c r="CV83" s="180">
        <f t="shared" si="59"/>
        <v>0.31109999999999999</v>
      </c>
      <c r="CW83" s="180"/>
      <c r="CX83">
        <f t="shared" si="60"/>
        <v>2.4E-2</v>
      </c>
      <c r="CY83">
        <f t="shared" si="61"/>
        <v>3.9599999999999996E-2</v>
      </c>
      <c r="DA83" s="34"/>
      <c r="DB83" s="63">
        <f t="shared" ref="DB83:DB84" si="65">DC83*2000</f>
        <v>96</v>
      </c>
      <c r="DC83" s="35">
        <v>4.8000000000000001E-2</v>
      </c>
      <c r="DD83" s="37"/>
      <c r="DE83" s="37"/>
      <c r="DF83" s="117">
        <v>0.14000000000000001</v>
      </c>
      <c r="DG83" s="39">
        <f t="shared" si="63"/>
        <v>1.6800000000000002E-2</v>
      </c>
      <c r="DH83" s="203">
        <f>0.59*K83</f>
        <v>0.7611</v>
      </c>
      <c r="DI83" s="92">
        <v>0</v>
      </c>
      <c r="DJ83" s="93">
        <v>0</v>
      </c>
      <c r="DK83" s="97"/>
      <c r="DL83" s="97"/>
      <c r="DM83" s="204">
        <f>125*K83/10</f>
        <v>16.125</v>
      </c>
      <c r="DN83" s="40"/>
      <c r="DO83" s="45"/>
      <c r="DP83" s="41">
        <f t="shared" si="64"/>
        <v>12.600000000000001</v>
      </c>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row>
    <row r="84" spans="1:151" ht="12.75" customHeight="1" x14ac:dyDescent="0.2">
      <c r="A84" s="215">
        <v>75</v>
      </c>
      <c r="B84" t="s">
        <v>372</v>
      </c>
      <c r="C84">
        <v>4605</v>
      </c>
      <c r="D84">
        <v>4260</v>
      </c>
      <c r="E84">
        <v>3817</v>
      </c>
      <c r="F84">
        <v>2376</v>
      </c>
      <c r="H84">
        <v>92.64</v>
      </c>
      <c r="I84">
        <v>65.2</v>
      </c>
      <c r="J84">
        <v>3.42</v>
      </c>
      <c r="K84">
        <v>1.05</v>
      </c>
      <c r="L84">
        <v>0.65</v>
      </c>
      <c r="M84">
        <v>6.11</v>
      </c>
      <c r="O84">
        <v>0.67</v>
      </c>
      <c r="P84">
        <v>0.46</v>
      </c>
      <c r="Q84">
        <v>0.91</v>
      </c>
      <c r="S84">
        <v>2.46</v>
      </c>
      <c r="T84">
        <v>1.89</v>
      </c>
      <c r="U84">
        <v>8.1</v>
      </c>
      <c r="V84">
        <v>4.42</v>
      </c>
      <c r="X84">
        <v>18.87</v>
      </c>
      <c r="AB84">
        <v>17.719999999999995</v>
      </c>
      <c r="AC84">
        <v>88</v>
      </c>
      <c r="AD84" s="217">
        <v>44.399900000000002</v>
      </c>
      <c r="AF84">
        <v>4.75</v>
      </c>
      <c r="AG84">
        <v>1.7</v>
      </c>
      <c r="AH84">
        <v>2.99</v>
      </c>
      <c r="AI84">
        <v>5.16</v>
      </c>
      <c r="AJ84">
        <v>4.09</v>
      </c>
      <c r="AK84">
        <v>0.87</v>
      </c>
      <c r="AL84">
        <v>3.38</v>
      </c>
      <c r="AM84">
        <v>2.52</v>
      </c>
      <c r="AN84">
        <v>0.81</v>
      </c>
      <c r="AO84">
        <v>3.14</v>
      </c>
      <c r="AP84">
        <v>0.9</v>
      </c>
      <c r="AQ84">
        <v>2.2599999999999998</v>
      </c>
      <c r="AS84">
        <v>89</v>
      </c>
      <c r="AT84">
        <v>95</v>
      </c>
      <c r="AU84">
        <v>91</v>
      </c>
      <c r="AV84">
        <v>91</v>
      </c>
      <c r="AW84">
        <v>91</v>
      </c>
      <c r="AX84">
        <v>91</v>
      </c>
      <c r="AY84">
        <v>92</v>
      </c>
      <c r="AZ84">
        <v>90</v>
      </c>
      <c r="BA84">
        <v>86</v>
      </c>
      <c r="BB84">
        <v>88</v>
      </c>
      <c r="BC84">
        <v>90</v>
      </c>
      <c r="BD84">
        <v>79</v>
      </c>
      <c r="BE84">
        <v>93</v>
      </c>
      <c r="BG84">
        <v>0.32</v>
      </c>
      <c r="BL84">
        <v>0.82</v>
      </c>
      <c r="BP84">
        <v>39</v>
      </c>
      <c r="BQ84">
        <v>48</v>
      </c>
      <c r="BT84" s="4">
        <v>15.593599999999997</v>
      </c>
      <c r="BV84" s="180">
        <v>55.42</v>
      </c>
      <c r="BW84" s="180">
        <v>4.4175000000000004</v>
      </c>
      <c r="BX84" s="180">
        <v>1.5129999999999999</v>
      </c>
      <c r="BY84" s="180">
        <v>2.6611000000000002</v>
      </c>
      <c r="BZ84" s="180">
        <v>4.5924000000000005</v>
      </c>
      <c r="CA84" s="180">
        <v>3.6400999999999999</v>
      </c>
      <c r="CB84" s="180">
        <v>0.78299999999999992</v>
      </c>
      <c r="CC84" s="180">
        <v>1.458</v>
      </c>
      <c r="CD84" s="180">
        <v>2.9744000000000002</v>
      </c>
      <c r="CE84" s="180">
        <v>4.9858000000000002</v>
      </c>
      <c r="CF84" s="180">
        <v>2.0664000000000002</v>
      </c>
      <c r="CG84" s="180">
        <v>0.68850000000000011</v>
      </c>
      <c r="CH84" s="180">
        <v>2.7318000000000002</v>
      </c>
      <c r="CI84" s="180"/>
      <c r="CJ84" s="180">
        <v>58.027999999999999</v>
      </c>
      <c r="CK84" s="180">
        <f t="shared" si="40"/>
        <v>4.5125000000000002</v>
      </c>
      <c r="CL84" s="180">
        <f t="shared" si="41"/>
        <v>1.5469999999999999</v>
      </c>
      <c r="CM84" s="180">
        <f t="shared" si="42"/>
        <v>2.7209000000000003</v>
      </c>
      <c r="CN84" s="180">
        <f t="shared" si="43"/>
        <v>4.6955999999999998</v>
      </c>
      <c r="CO84" s="180">
        <f t="shared" si="44"/>
        <v>3.7218999999999998</v>
      </c>
      <c r="CP84" s="180">
        <f t="shared" si="45"/>
        <v>0.80040000000000011</v>
      </c>
      <c r="CQ84" s="180">
        <f t="shared" si="62"/>
        <v>1.5114000000000001</v>
      </c>
      <c r="CR84" s="180">
        <f t="shared" si="56"/>
        <v>3.0419999999999998</v>
      </c>
      <c r="CS84" s="180">
        <f t="shared" si="55"/>
        <v>5.1437999999999997</v>
      </c>
      <c r="CT84" s="180">
        <f t="shared" si="57"/>
        <v>2.1671999999999998</v>
      </c>
      <c r="CU84" s="180">
        <f t="shared" si="58"/>
        <v>0.71279999999999999</v>
      </c>
      <c r="CV84" s="180">
        <f t="shared" si="59"/>
        <v>2.8260000000000001</v>
      </c>
      <c r="CW84" s="180"/>
      <c r="CX84">
        <f t="shared" si="60"/>
        <v>0.31979999999999997</v>
      </c>
      <c r="CY84">
        <f t="shared" si="61"/>
        <v>0.39360000000000001</v>
      </c>
      <c r="DA84" s="34"/>
      <c r="DB84" s="63">
        <f t="shared" si="65"/>
        <v>1100</v>
      </c>
      <c r="DC84" s="35">
        <v>0.55000000000000004</v>
      </c>
      <c r="DD84" s="37"/>
      <c r="DE84" s="37"/>
      <c r="DF84" s="117">
        <v>0.23</v>
      </c>
      <c r="DG84" s="39">
        <f t="shared" si="63"/>
        <v>0.18859999999999999</v>
      </c>
      <c r="DH84" s="77">
        <f>K84*0.51</f>
        <v>0.53550000000000009</v>
      </c>
      <c r="DI84" s="92">
        <v>0</v>
      </c>
      <c r="DJ84" s="93">
        <v>0</v>
      </c>
      <c r="DK84" s="97"/>
      <c r="DL84" s="97"/>
      <c r="DM84" s="204">
        <f>130*K84/10</f>
        <v>13.65</v>
      </c>
      <c r="DN84" s="40"/>
      <c r="DO84" s="82"/>
      <c r="DP84" s="41">
        <f t="shared" si="64"/>
        <v>71.100000000000009</v>
      </c>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row>
    <row r="85" spans="1:151" ht="12.75" customHeight="1" x14ac:dyDescent="0.2">
      <c r="A85" s="215">
        <v>76</v>
      </c>
      <c r="B85" t="s">
        <v>373</v>
      </c>
      <c r="C85">
        <v>5386</v>
      </c>
      <c r="D85">
        <v>4150</v>
      </c>
      <c r="E85">
        <v>3573</v>
      </c>
      <c r="F85">
        <v>2187</v>
      </c>
      <c r="H85">
        <v>93.71</v>
      </c>
      <c r="I85">
        <v>84.78</v>
      </c>
      <c r="J85">
        <v>0.17</v>
      </c>
      <c r="K85">
        <v>2.76</v>
      </c>
      <c r="M85">
        <v>4.17</v>
      </c>
      <c r="O85">
        <v>0.13</v>
      </c>
      <c r="S85">
        <v>0.37</v>
      </c>
      <c r="T85">
        <v>1.89</v>
      </c>
      <c r="U85">
        <v>0.19</v>
      </c>
      <c r="V85">
        <v>0</v>
      </c>
      <c r="AB85">
        <v>0</v>
      </c>
      <c r="AC85">
        <v>0</v>
      </c>
      <c r="AD85" s="217">
        <v>47.917200000000008</v>
      </c>
      <c r="AF85">
        <v>6.14</v>
      </c>
      <c r="AG85">
        <v>2.19</v>
      </c>
      <c r="AH85">
        <v>3.83</v>
      </c>
      <c r="AI85">
        <v>6.76</v>
      </c>
      <c r="AJ85">
        <v>5.19</v>
      </c>
      <c r="AK85">
        <v>1.1100000000000001</v>
      </c>
      <c r="AL85">
        <v>4.4000000000000004</v>
      </c>
      <c r="AM85">
        <v>3.09</v>
      </c>
      <c r="AN85">
        <v>1.1299999999999999</v>
      </c>
      <c r="AO85">
        <v>4.0199999999999996</v>
      </c>
      <c r="AP85">
        <v>0.98</v>
      </c>
      <c r="AQ85">
        <v>3.08</v>
      </c>
      <c r="AS85">
        <v>89</v>
      </c>
      <c r="AT85">
        <v>94</v>
      </c>
      <c r="AU85">
        <v>88</v>
      </c>
      <c r="AV85">
        <v>88</v>
      </c>
      <c r="AW85">
        <v>89</v>
      </c>
      <c r="AX85">
        <v>91</v>
      </c>
      <c r="AY85">
        <v>86</v>
      </c>
      <c r="AZ85">
        <v>88</v>
      </c>
      <c r="BA85">
        <v>83</v>
      </c>
      <c r="BB85">
        <v>87</v>
      </c>
      <c r="BC85">
        <v>86</v>
      </c>
      <c r="BD85">
        <v>79</v>
      </c>
      <c r="BE85">
        <v>88</v>
      </c>
      <c r="BG85">
        <v>0.17</v>
      </c>
      <c r="BH85">
        <v>0.02</v>
      </c>
      <c r="BI85">
        <v>0.16</v>
      </c>
      <c r="BJ85">
        <v>0.05</v>
      </c>
      <c r="BK85">
        <v>1.1399999999999999</v>
      </c>
      <c r="BL85">
        <v>0.75</v>
      </c>
      <c r="BP85">
        <v>39</v>
      </c>
      <c r="BQ85">
        <v>48</v>
      </c>
      <c r="BT85" s="4">
        <v>0</v>
      </c>
      <c r="BV85" s="180">
        <v>71.21520000000001</v>
      </c>
      <c r="BW85" s="180">
        <v>5.7101999999999995</v>
      </c>
      <c r="BX85" s="180">
        <v>1.8834</v>
      </c>
      <c r="BY85" s="180">
        <v>3.2938000000000001</v>
      </c>
      <c r="BZ85" s="180">
        <v>5.9488000000000003</v>
      </c>
      <c r="CA85" s="180">
        <v>4.6710000000000003</v>
      </c>
      <c r="CB85" s="180">
        <v>0.93240000000000012</v>
      </c>
      <c r="CC85" s="180">
        <v>1.6576</v>
      </c>
      <c r="CD85" s="180">
        <v>3.8280000000000003</v>
      </c>
      <c r="CE85" s="180">
        <v>6.4768000000000008</v>
      </c>
      <c r="CF85" s="180">
        <v>2.4411</v>
      </c>
      <c r="CG85" s="180">
        <v>0.94919999999999982</v>
      </c>
      <c r="CH85" s="180">
        <v>3.3365999999999998</v>
      </c>
      <c r="CI85" s="180"/>
      <c r="CJ85" s="180">
        <v>75.4542</v>
      </c>
      <c r="CK85" s="180">
        <f t="shared" si="40"/>
        <v>5.7715999999999994</v>
      </c>
      <c r="CL85" s="180">
        <f t="shared" si="41"/>
        <v>1.9272</v>
      </c>
      <c r="CM85" s="180">
        <f t="shared" si="42"/>
        <v>3.3704000000000001</v>
      </c>
      <c r="CN85" s="180">
        <f t="shared" si="43"/>
        <v>6.0164</v>
      </c>
      <c r="CO85" s="180">
        <f t="shared" si="44"/>
        <v>4.7229000000000001</v>
      </c>
      <c r="CP85" s="180">
        <f t="shared" si="45"/>
        <v>0.95460000000000012</v>
      </c>
      <c r="CQ85" s="180">
        <f t="shared" si="62"/>
        <v>1.7287999999999999</v>
      </c>
      <c r="CR85" s="180">
        <f t="shared" si="56"/>
        <v>3.8720000000000003</v>
      </c>
      <c r="CS85" s="180">
        <f t="shared" si="55"/>
        <v>6.5824000000000007</v>
      </c>
      <c r="CT85" s="180">
        <f t="shared" si="57"/>
        <v>2.5646999999999998</v>
      </c>
      <c r="CU85" s="180">
        <f t="shared" si="58"/>
        <v>0.98309999999999986</v>
      </c>
      <c r="CV85" s="180">
        <f t="shared" si="59"/>
        <v>3.4571999999999998</v>
      </c>
      <c r="CW85" s="180"/>
      <c r="CX85">
        <f t="shared" si="60"/>
        <v>0.29249999999999998</v>
      </c>
      <c r="CY85">
        <f t="shared" si="61"/>
        <v>0.36</v>
      </c>
      <c r="DA85" s="34"/>
      <c r="DB85" s="63"/>
      <c r="DC85" s="35">
        <v>0.17499999999999999</v>
      </c>
      <c r="DD85" s="90">
        <v>0</v>
      </c>
      <c r="DE85" s="90">
        <v>0</v>
      </c>
      <c r="DF85" s="117">
        <v>1</v>
      </c>
      <c r="DG85" s="39">
        <f t="shared" si="63"/>
        <v>0.75</v>
      </c>
      <c r="DH85" s="92">
        <v>0</v>
      </c>
      <c r="DI85" s="92">
        <v>0</v>
      </c>
      <c r="DJ85" s="92">
        <v>0</v>
      </c>
      <c r="DK85" s="99"/>
      <c r="DL85" s="99"/>
      <c r="DM85" s="92">
        <v>0</v>
      </c>
      <c r="DN85" s="40"/>
      <c r="DO85" s="40"/>
      <c r="DP85" s="41">
        <f t="shared" si="64"/>
        <v>77.42</v>
      </c>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row>
    <row r="86" spans="1:151" ht="12.75" customHeight="1" x14ac:dyDescent="0.2">
      <c r="A86" s="215">
        <v>77</v>
      </c>
      <c r="B86" t="s">
        <v>374</v>
      </c>
      <c r="C86">
        <v>4039</v>
      </c>
      <c r="D86">
        <v>2865</v>
      </c>
      <c r="E86">
        <v>2803</v>
      </c>
      <c r="F86">
        <v>1734</v>
      </c>
      <c r="H86">
        <v>87.6</v>
      </c>
      <c r="I86">
        <v>9.1</v>
      </c>
      <c r="K86">
        <v>0.97</v>
      </c>
      <c r="M86">
        <v>6.7</v>
      </c>
      <c r="T86">
        <v>0</v>
      </c>
      <c r="U86">
        <v>44.9</v>
      </c>
      <c r="V86">
        <v>23.5</v>
      </c>
      <c r="AB86">
        <v>70.83</v>
      </c>
      <c r="AC86">
        <v>85</v>
      </c>
      <c r="AD86" s="217">
        <v>37.433700000000002</v>
      </c>
      <c r="AF86">
        <v>0.32</v>
      </c>
      <c r="AG86">
        <v>0.23</v>
      </c>
      <c r="AH86">
        <v>0.31</v>
      </c>
      <c r="AI86">
        <v>0.53</v>
      </c>
      <c r="AJ86">
        <v>0.52</v>
      </c>
      <c r="AK86">
        <v>7.0000000000000007E-2</v>
      </c>
      <c r="AL86">
        <v>0.3</v>
      </c>
      <c r="AM86">
        <v>0.38</v>
      </c>
      <c r="AN86">
        <v>0.1</v>
      </c>
      <c r="AO86">
        <v>0.45</v>
      </c>
      <c r="AP86">
        <v>0.06</v>
      </c>
      <c r="AQ86">
        <v>0.4</v>
      </c>
      <c r="AS86" s="25">
        <v>49.916666666666664</v>
      </c>
      <c r="AT86">
        <v>54</v>
      </c>
      <c r="AU86">
        <v>56</v>
      </c>
      <c r="AV86">
        <v>55</v>
      </c>
      <c r="AW86">
        <v>54</v>
      </c>
      <c r="AX86">
        <v>54</v>
      </c>
      <c r="AY86">
        <v>61</v>
      </c>
      <c r="AZ86">
        <v>49</v>
      </c>
      <c r="BA86">
        <v>29</v>
      </c>
      <c r="BB86">
        <v>47</v>
      </c>
      <c r="BC86">
        <v>42</v>
      </c>
      <c r="BD86">
        <v>46</v>
      </c>
      <c r="BE86">
        <v>52</v>
      </c>
      <c r="BG86">
        <v>0.81</v>
      </c>
      <c r="BH86">
        <v>0.1</v>
      </c>
      <c r="BI86">
        <v>0.61</v>
      </c>
      <c r="BJ86">
        <v>0.22</v>
      </c>
      <c r="BK86">
        <v>0.2</v>
      </c>
      <c r="BL86">
        <v>0.09</v>
      </c>
      <c r="BM86">
        <v>0.31</v>
      </c>
      <c r="BP86">
        <v>50</v>
      </c>
      <c r="BQ86">
        <v>63</v>
      </c>
      <c r="BT86" s="4">
        <v>60.205500000000001</v>
      </c>
      <c r="BV86" s="180">
        <v>3.0939999999999999</v>
      </c>
      <c r="BW86" s="180">
        <v>0.14080000000000001</v>
      </c>
      <c r="BX86" s="180">
        <v>0.10580000000000001</v>
      </c>
      <c r="BY86" s="180">
        <v>0.12709999999999999</v>
      </c>
      <c r="BZ86" s="180">
        <v>0.23319999999999999</v>
      </c>
      <c r="CA86" s="180">
        <v>0.24960000000000002</v>
      </c>
      <c r="CB86" s="180">
        <v>3.6400000000000009E-2</v>
      </c>
      <c r="CC86" s="180">
        <v>5.5000000000000007E-2</v>
      </c>
      <c r="CD86" s="180">
        <v>0.114</v>
      </c>
      <c r="CE86" s="180">
        <v>0.29800000000000004</v>
      </c>
      <c r="CF86" s="180">
        <v>6.08E-2</v>
      </c>
      <c r="CG86" s="180">
        <v>3.6000000000000004E-2</v>
      </c>
      <c r="CH86" s="180">
        <v>0.14400000000000002</v>
      </c>
      <c r="CI86" s="180"/>
      <c r="CJ86" s="180">
        <v>4.5424166666666661</v>
      </c>
      <c r="CK86" s="180">
        <f t="shared" si="40"/>
        <v>0.17280000000000001</v>
      </c>
      <c r="CL86" s="180">
        <f t="shared" si="41"/>
        <v>0.1288</v>
      </c>
      <c r="CM86" s="180">
        <f t="shared" si="42"/>
        <v>0.17050000000000001</v>
      </c>
      <c r="CN86" s="180">
        <f t="shared" si="43"/>
        <v>0.28620000000000001</v>
      </c>
      <c r="CO86" s="180">
        <f t="shared" si="44"/>
        <v>0.28079999999999999</v>
      </c>
      <c r="CP86" s="180">
        <f t="shared" si="45"/>
        <v>4.2700000000000002E-2</v>
      </c>
      <c r="CQ86" s="180">
        <f t="shared" si="62"/>
        <v>7.0300000000000001E-2</v>
      </c>
      <c r="CR86" s="180">
        <f t="shared" si="56"/>
        <v>0.14699999999999999</v>
      </c>
      <c r="CS86" s="180">
        <f t="shared" si="55"/>
        <v>0.35499999999999998</v>
      </c>
      <c r="CT86" s="180">
        <f t="shared" si="57"/>
        <v>0.11019999999999999</v>
      </c>
      <c r="CU86" s="180">
        <f t="shared" si="58"/>
        <v>4.7E-2</v>
      </c>
      <c r="CV86" s="180">
        <f t="shared" si="59"/>
        <v>0.18900000000000003</v>
      </c>
      <c r="CW86" s="180"/>
      <c r="CX86">
        <f t="shared" si="60"/>
        <v>4.4999999999999998E-2</v>
      </c>
      <c r="CY86">
        <f t="shared" si="61"/>
        <v>5.67E-2</v>
      </c>
      <c r="DA86" s="34"/>
      <c r="DB86" s="63"/>
      <c r="DC86" s="35">
        <v>0.2</v>
      </c>
      <c r="DD86" s="90">
        <v>0</v>
      </c>
      <c r="DE86" s="90">
        <v>0</v>
      </c>
      <c r="DF86" s="117">
        <v>1</v>
      </c>
      <c r="DG86" s="39">
        <f t="shared" si="63"/>
        <v>0.09</v>
      </c>
      <c r="DH86" s="92">
        <v>0</v>
      </c>
      <c r="DI86" s="92">
        <v>0</v>
      </c>
      <c r="DJ86" s="92">
        <v>0</v>
      </c>
      <c r="DK86" s="99"/>
      <c r="DL86" s="99"/>
      <c r="DM86" s="92">
        <v>0</v>
      </c>
      <c r="DN86" s="40"/>
      <c r="DO86" s="40"/>
      <c r="DP86" s="41">
        <f t="shared" si="64"/>
        <v>2.76</v>
      </c>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row>
    <row r="87" spans="1:151" ht="12.75" customHeight="1" x14ac:dyDescent="0.2">
      <c r="A87" s="215">
        <v>78</v>
      </c>
      <c r="B87" t="s">
        <v>375</v>
      </c>
      <c r="C87">
        <v>6163</v>
      </c>
      <c r="D87">
        <v>4517</v>
      </c>
      <c r="E87">
        <v>4404</v>
      </c>
      <c r="F87">
        <v>3561</v>
      </c>
      <c r="H87">
        <v>96.83</v>
      </c>
      <c r="I87">
        <v>16.600000000000001</v>
      </c>
      <c r="J87">
        <v>13.1</v>
      </c>
      <c r="K87">
        <v>42.69</v>
      </c>
      <c r="M87">
        <v>3.25</v>
      </c>
      <c r="T87">
        <v>2.04</v>
      </c>
      <c r="U87">
        <v>23.23</v>
      </c>
      <c r="V87">
        <v>16.93</v>
      </c>
      <c r="W87">
        <v>4.5199999999999996</v>
      </c>
      <c r="AB87">
        <v>32.249999999999993</v>
      </c>
      <c r="AC87">
        <v>33</v>
      </c>
      <c r="AD87" s="217">
        <v>56.652499999999996</v>
      </c>
      <c r="AF87">
        <v>1.72</v>
      </c>
      <c r="AG87">
        <v>0.55000000000000004</v>
      </c>
      <c r="AH87">
        <v>0.9</v>
      </c>
      <c r="AI87">
        <v>1.36</v>
      </c>
      <c r="AJ87">
        <v>0.54</v>
      </c>
      <c r="AK87">
        <v>0.39</v>
      </c>
      <c r="AL87">
        <v>1.02</v>
      </c>
      <c r="AM87">
        <v>0.85</v>
      </c>
      <c r="AO87">
        <v>0.94</v>
      </c>
      <c r="AP87">
        <v>0.24</v>
      </c>
      <c r="AQ87">
        <v>0.55000000000000004</v>
      </c>
      <c r="AS87" s="25">
        <v>81.454545454545453</v>
      </c>
      <c r="AT87">
        <v>89</v>
      </c>
      <c r="AU87">
        <v>84</v>
      </c>
      <c r="AV87">
        <v>81</v>
      </c>
      <c r="AW87">
        <v>83</v>
      </c>
      <c r="AX87">
        <v>77</v>
      </c>
      <c r="AY87">
        <v>85</v>
      </c>
      <c r="AZ87">
        <v>84</v>
      </c>
      <c r="BA87">
        <v>76</v>
      </c>
      <c r="BC87">
        <v>78</v>
      </c>
      <c r="BD87">
        <v>73</v>
      </c>
      <c r="BE87">
        <v>86</v>
      </c>
      <c r="BG87">
        <v>0.3</v>
      </c>
      <c r="BL87">
        <v>0.2</v>
      </c>
      <c r="BP87">
        <v>20</v>
      </c>
      <c r="BQ87">
        <v>29</v>
      </c>
      <c r="BT87" s="4">
        <v>10.642499999999998</v>
      </c>
      <c r="BV87" s="180">
        <v>0</v>
      </c>
      <c r="BW87" s="180">
        <v>0</v>
      </c>
      <c r="BX87" s="180">
        <v>0</v>
      </c>
      <c r="BY87" s="180">
        <v>0</v>
      </c>
      <c r="BZ87" s="180">
        <v>0</v>
      </c>
      <c r="CA87" s="180">
        <v>0</v>
      </c>
      <c r="CB87" s="180">
        <v>0</v>
      </c>
      <c r="CC87" s="180">
        <v>0</v>
      </c>
      <c r="CD87" s="180">
        <v>0</v>
      </c>
      <c r="CE87" s="180">
        <v>0</v>
      </c>
      <c r="CF87" s="180">
        <v>0</v>
      </c>
      <c r="CG87" s="180">
        <v>0</v>
      </c>
      <c r="CH87" s="180">
        <v>0</v>
      </c>
      <c r="CI87" s="180"/>
      <c r="CJ87" s="180">
        <v>13.521454545454546</v>
      </c>
      <c r="CK87" s="180">
        <f t="shared" si="40"/>
        <v>1.5307999999999999</v>
      </c>
      <c r="CL87" s="180">
        <f t="shared" si="41"/>
        <v>0.46200000000000002</v>
      </c>
      <c r="CM87" s="180">
        <f t="shared" si="42"/>
        <v>0.72900000000000009</v>
      </c>
      <c r="CN87" s="180">
        <f t="shared" si="43"/>
        <v>1.1288</v>
      </c>
      <c r="CO87" s="180">
        <f t="shared" si="44"/>
        <v>0.41580000000000006</v>
      </c>
      <c r="CP87" s="180">
        <f t="shared" si="45"/>
        <v>0.33149999999999996</v>
      </c>
      <c r="CQ87" s="180">
        <f t="shared" si="62"/>
        <v>0.50670000000000004</v>
      </c>
      <c r="CR87" s="180">
        <f t="shared" si="56"/>
        <v>0.85680000000000012</v>
      </c>
      <c r="CS87" s="180">
        <f t="shared" si="55"/>
        <v>1.3298000000000001</v>
      </c>
      <c r="CT87" s="180">
        <f t="shared" si="57"/>
        <v>0.64599999999999991</v>
      </c>
      <c r="CU87" s="180">
        <f t="shared" si="58"/>
        <v>0</v>
      </c>
      <c r="CV87" s="180">
        <f t="shared" si="59"/>
        <v>0.73319999999999996</v>
      </c>
      <c r="CW87" s="180"/>
      <c r="CX87">
        <f t="shared" si="60"/>
        <v>0.04</v>
      </c>
      <c r="CY87">
        <f t="shared" si="61"/>
        <v>5.800000000000001E-2</v>
      </c>
      <c r="DA87" s="34"/>
      <c r="DB87" s="63"/>
      <c r="DC87" s="35">
        <v>0</v>
      </c>
      <c r="DD87" s="90"/>
      <c r="DE87" s="90"/>
      <c r="DF87" s="117"/>
      <c r="DG87" s="39"/>
      <c r="DH87" s="92"/>
      <c r="DI87" s="92"/>
      <c r="DJ87" s="92"/>
      <c r="DK87" s="99"/>
      <c r="DL87" s="99"/>
      <c r="DM87" s="92"/>
      <c r="DN87" s="40"/>
      <c r="DO87" s="40"/>
      <c r="DP87" s="41">
        <f t="shared" si="64"/>
        <v>17.52</v>
      </c>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row>
    <row r="88" spans="1:151" ht="12.75" customHeight="1" x14ac:dyDescent="0.2">
      <c r="A88" s="215">
        <v>79</v>
      </c>
      <c r="B88" t="s">
        <v>376</v>
      </c>
      <c r="C88">
        <v>4086</v>
      </c>
      <c r="D88">
        <v>2010</v>
      </c>
      <c r="E88">
        <v>1801</v>
      </c>
      <c r="F88">
        <v>937</v>
      </c>
      <c r="H88">
        <v>87.93</v>
      </c>
      <c r="I88">
        <v>30.7</v>
      </c>
      <c r="J88">
        <v>23.4</v>
      </c>
      <c r="K88">
        <v>3.06</v>
      </c>
      <c r="M88">
        <v>5.97</v>
      </c>
      <c r="N88">
        <v>0</v>
      </c>
      <c r="O88">
        <v>0</v>
      </c>
      <c r="P88">
        <v>0</v>
      </c>
      <c r="Q88">
        <v>0</v>
      </c>
      <c r="R88">
        <v>0</v>
      </c>
      <c r="T88">
        <v>2.0299999999999998</v>
      </c>
      <c r="U88">
        <v>36.82</v>
      </c>
      <c r="V88">
        <v>28.67</v>
      </c>
      <c r="W88">
        <v>7.54</v>
      </c>
      <c r="AB88">
        <v>46.17</v>
      </c>
      <c r="AC88">
        <v>33</v>
      </c>
      <c r="AD88" s="217">
        <v>40.266300000000001</v>
      </c>
      <c r="AF88">
        <v>2.5299999999999998</v>
      </c>
      <c r="AG88">
        <v>0.78</v>
      </c>
      <c r="AH88">
        <v>1.29</v>
      </c>
      <c r="AI88">
        <v>1.96</v>
      </c>
      <c r="AJ88">
        <v>1.1299999999999999</v>
      </c>
      <c r="AK88">
        <v>0.74</v>
      </c>
      <c r="AL88">
        <v>1.39</v>
      </c>
      <c r="AM88">
        <v>1.17</v>
      </c>
      <c r="AN88">
        <v>0.39</v>
      </c>
      <c r="AO88">
        <v>1.51</v>
      </c>
      <c r="AP88">
        <v>0.53</v>
      </c>
      <c r="AQ88">
        <v>0.7</v>
      </c>
      <c r="AS88">
        <v>83</v>
      </c>
      <c r="AT88">
        <v>93</v>
      </c>
      <c r="AU88">
        <v>83</v>
      </c>
      <c r="AV88">
        <v>82</v>
      </c>
      <c r="AW88">
        <v>82</v>
      </c>
      <c r="AX88">
        <v>80</v>
      </c>
      <c r="AY88">
        <v>90</v>
      </c>
      <c r="AZ88">
        <v>86</v>
      </c>
      <c r="BA88">
        <v>80</v>
      </c>
      <c r="BB88">
        <v>84</v>
      </c>
      <c r="BC88">
        <v>79</v>
      </c>
      <c r="BD88">
        <v>80</v>
      </c>
      <c r="BE88">
        <v>88</v>
      </c>
      <c r="BG88">
        <v>0.38</v>
      </c>
      <c r="BH88">
        <v>0.1</v>
      </c>
      <c r="BI88">
        <v>1.07</v>
      </c>
      <c r="BJ88">
        <v>0.68</v>
      </c>
      <c r="BK88">
        <v>0.02</v>
      </c>
      <c r="BL88">
        <v>0.95</v>
      </c>
      <c r="BM88">
        <v>0.3</v>
      </c>
      <c r="BO88">
        <v>0.84</v>
      </c>
      <c r="BP88">
        <v>20</v>
      </c>
      <c r="BQ88">
        <v>29</v>
      </c>
      <c r="BT88" s="4">
        <v>15.2361</v>
      </c>
      <c r="BV88" s="180">
        <v>23.638999999999999</v>
      </c>
      <c r="BW88" s="180">
        <v>2.3022999999999998</v>
      </c>
      <c r="BX88" s="180">
        <v>0.62400000000000011</v>
      </c>
      <c r="BY88" s="180">
        <v>1.0190999999999999</v>
      </c>
      <c r="BZ88" s="180">
        <v>1.5484</v>
      </c>
      <c r="CA88" s="180">
        <v>0.85880000000000001</v>
      </c>
      <c r="CB88" s="180">
        <v>0.6512</v>
      </c>
      <c r="CC88" s="180">
        <v>1.054</v>
      </c>
      <c r="CD88" s="180">
        <v>1.1536999999999999</v>
      </c>
      <c r="CE88" s="180">
        <v>1.7346999999999999</v>
      </c>
      <c r="CF88" s="180">
        <v>0.87749999999999995</v>
      </c>
      <c r="CG88" s="180">
        <v>0.31200000000000006</v>
      </c>
      <c r="CH88" s="180">
        <v>1.1476</v>
      </c>
      <c r="CI88" s="180"/>
      <c r="CJ88" s="180">
        <v>25.480999999999998</v>
      </c>
      <c r="CK88" s="180">
        <f t="shared" si="40"/>
        <v>2.3529</v>
      </c>
      <c r="CL88" s="180">
        <f t="shared" si="41"/>
        <v>0.64740000000000009</v>
      </c>
      <c r="CM88" s="180">
        <f t="shared" si="42"/>
        <v>1.0578000000000001</v>
      </c>
      <c r="CN88" s="180">
        <f t="shared" si="43"/>
        <v>1.6072</v>
      </c>
      <c r="CO88" s="180">
        <f t="shared" si="44"/>
        <v>0.90399999999999991</v>
      </c>
      <c r="CP88" s="180">
        <f t="shared" si="45"/>
        <v>0.66599999999999993</v>
      </c>
      <c r="CQ88" s="180">
        <f t="shared" si="62"/>
        <v>1.0900000000000001</v>
      </c>
      <c r="CR88" s="180">
        <f t="shared" si="56"/>
        <v>1.1954</v>
      </c>
      <c r="CS88" s="180">
        <f t="shared" si="55"/>
        <v>1.8113999999999999</v>
      </c>
      <c r="CT88" s="180">
        <f t="shared" si="57"/>
        <v>0.93599999999999994</v>
      </c>
      <c r="CU88" s="180">
        <f t="shared" si="58"/>
        <v>0.3276</v>
      </c>
      <c r="CV88" s="180">
        <f t="shared" si="59"/>
        <v>1.1929000000000001</v>
      </c>
      <c r="CW88" s="180"/>
      <c r="CX88">
        <f t="shared" si="60"/>
        <v>0.19</v>
      </c>
      <c r="CY88">
        <f t="shared" si="61"/>
        <v>0.27549999999999997</v>
      </c>
      <c r="DA88" s="34"/>
      <c r="DB88" s="63"/>
      <c r="DC88" s="35">
        <v>0</v>
      </c>
      <c r="DD88" s="90"/>
      <c r="DE88" s="90"/>
      <c r="DF88" s="117"/>
      <c r="DG88" s="39"/>
      <c r="DH88" s="92"/>
      <c r="DI88" s="92"/>
      <c r="DJ88" s="92"/>
      <c r="DK88" s="99"/>
      <c r="DL88" s="99"/>
      <c r="DM88" s="92"/>
      <c r="DN88" s="40"/>
      <c r="DO88" s="40"/>
      <c r="DP88" s="41">
        <f t="shared" si="64"/>
        <v>42.400000000000006</v>
      </c>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row>
    <row r="89" spans="1:151" ht="12.75" customHeight="1" x14ac:dyDescent="0.2">
      <c r="A89" s="215">
        <v>80</v>
      </c>
      <c r="B89" t="s">
        <v>377</v>
      </c>
      <c r="C89">
        <v>4415</v>
      </c>
      <c r="D89">
        <v>2840</v>
      </c>
      <c r="E89">
        <v>2569</v>
      </c>
      <c r="F89">
        <v>1482</v>
      </c>
      <c r="H89">
        <v>90.4</v>
      </c>
      <c r="I89">
        <v>39.86</v>
      </c>
      <c r="J89">
        <v>18.440000000000001</v>
      </c>
      <c r="K89">
        <v>2.9</v>
      </c>
      <c r="M89">
        <v>6.06</v>
      </c>
      <c r="N89">
        <v>0</v>
      </c>
      <c r="O89">
        <v>0</v>
      </c>
      <c r="P89">
        <v>0</v>
      </c>
      <c r="Q89">
        <v>0</v>
      </c>
      <c r="R89">
        <v>0</v>
      </c>
      <c r="T89">
        <v>2.08</v>
      </c>
      <c r="U89">
        <v>30.24</v>
      </c>
      <c r="V89">
        <v>23</v>
      </c>
      <c r="AB89">
        <v>39.500000000000007</v>
      </c>
      <c r="AC89">
        <v>33</v>
      </c>
      <c r="AD89" s="217">
        <v>42.02</v>
      </c>
      <c r="AF89">
        <v>3.32</v>
      </c>
      <c r="AG89">
        <v>0.93</v>
      </c>
      <c r="AH89">
        <v>1.54</v>
      </c>
      <c r="AI89">
        <v>2.4700000000000002</v>
      </c>
      <c r="AJ89">
        <v>1.45</v>
      </c>
      <c r="AK89">
        <v>0.78</v>
      </c>
      <c r="AL89">
        <v>1.63</v>
      </c>
      <c r="AM89">
        <v>1.37</v>
      </c>
      <c r="AN89">
        <v>0.48</v>
      </c>
      <c r="AO89">
        <v>1.76</v>
      </c>
      <c r="AP89">
        <v>0.48</v>
      </c>
      <c r="AQ89">
        <v>0.81</v>
      </c>
      <c r="AS89">
        <v>81</v>
      </c>
      <c r="AT89">
        <v>93</v>
      </c>
      <c r="AU89">
        <v>85</v>
      </c>
      <c r="AV89">
        <v>80</v>
      </c>
      <c r="AW89">
        <v>80</v>
      </c>
      <c r="AX89">
        <v>78</v>
      </c>
      <c r="AY89">
        <v>89</v>
      </c>
      <c r="AZ89">
        <v>81</v>
      </c>
      <c r="BA89">
        <v>77</v>
      </c>
      <c r="BB89">
        <v>80</v>
      </c>
      <c r="BC89">
        <v>79</v>
      </c>
      <c r="BD89">
        <v>82</v>
      </c>
      <c r="BE89">
        <v>84</v>
      </c>
      <c r="BG89">
        <v>0.39</v>
      </c>
      <c r="BH89">
        <v>0.04</v>
      </c>
      <c r="BI89">
        <v>1.27</v>
      </c>
      <c r="BJ89">
        <v>0.75</v>
      </c>
      <c r="BK89">
        <v>0.04</v>
      </c>
      <c r="BL89">
        <v>1.1599999999999999</v>
      </c>
      <c r="BM89">
        <v>0.38</v>
      </c>
      <c r="BO89">
        <v>0.89</v>
      </c>
      <c r="BP89">
        <v>20</v>
      </c>
      <c r="BQ89">
        <v>29</v>
      </c>
      <c r="BT89" s="4">
        <v>13.035000000000002</v>
      </c>
      <c r="BV89" s="180">
        <v>30.293600000000001</v>
      </c>
      <c r="BW89" s="180">
        <v>3.0211999999999999</v>
      </c>
      <c r="BX89" s="180">
        <v>0.76260000000000006</v>
      </c>
      <c r="BY89" s="180">
        <v>1.2012</v>
      </c>
      <c r="BZ89" s="180">
        <v>1.9019000000000004</v>
      </c>
      <c r="CA89" s="180">
        <v>1.0874999999999999</v>
      </c>
      <c r="CB89" s="180">
        <v>0.6552</v>
      </c>
      <c r="CC89" s="180">
        <v>1.0247999999999999</v>
      </c>
      <c r="CD89" s="180">
        <v>1.2876999999999998</v>
      </c>
      <c r="CE89" s="180">
        <v>1.8708999999999998</v>
      </c>
      <c r="CF89" s="180">
        <v>0.98640000000000017</v>
      </c>
      <c r="CG89" s="180">
        <v>0.35039999999999999</v>
      </c>
      <c r="CH89" s="180">
        <v>1.3375999999999999</v>
      </c>
      <c r="CI89" s="180"/>
      <c r="CJ89" s="180">
        <v>32.2866</v>
      </c>
      <c r="CK89" s="180">
        <f t="shared" si="40"/>
        <v>3.0876000000000001</v>
      </c>
      <c r="CL89" s="180">
        <f t="shared" si="41"/>
        <v>0.79049999999999998</v>
      </c>
      <c r="CM89" s="180">
        <f t="shared" si="42"/>
        <v>1.232</v>
      </c>
      <c r="CN89" s="180">
        <f t="shared" si="43"/>
        <v>1.9760000000000002</v>
      </c>
      <c r="CO89" s="180">
        <f t="shared" si="44"/>
        <v>1.131</v>
      </c>
      <c r="CP89" s="180">
        <f t="shared" si="45"/>
        <v>0.69420000000000004</v>
      </c>
      <c r="CQ89" s="180">
        <f t="shared" si="62"/>
        <v>1.0878000000000001</v>
      </c>
      <c r="CR89" s="180">
        <f t="shared" si="56"/>
        <v>1.3203</v>
      </c>
      <c r="CS89" s="180">
        <f t="shared" si="55"/>
        <v>2.0007000000000001</v>
      </c>
      <c r="CT89" s="180">
        <f t="shared" si="57"/>
        <v>1.0549000000000002</v>
      </c>
      <c r="CU89" s="180">
        <f t="shared" si="58"/>
        <v>0.38400000000000001</v>
      </c>
      <c r="CV89" s="180">
        <f t="shared" si="59"/>
        <v>1.3903999999999999</v>
      </c>
      <c r="CW89" s="180"/>
      <c r="CX89">
        <f t="shared" si="60"/>
        <v>0.23199999999999998</v>
      </c>
      <c r="CY89">
        <f t="shared" si="61"/>
        <v>0.33640000000000003</v>
      </c>
      <c r="DA89" s="34"/>
      <c r="DB89" s="63"/>
      <c r="DC89" s="35">
        <v>0</v>
      </c>
      <c r="DD89" s="90"/>
      <c r="DE89" s="90"/>
      <c r="DF89" s="117"/>
      <c r="DG89" s="39"/>
      <c r="DH89" s="92"/>
      <c r="DI89" s="92"/>
      <c r="DJ89" s="92"/>
      <c r="DK89" s="99"/>
      <c r="DL89" s="99"/>
      <c r="DM89" s="92"/>
      <c r="DN89" s="40"/>
      <c r="DO89" s="40"/>
      <c r="DP89" s="41">
        <f t="shared" si="64"/>
        <v>39.36</v>
      </c>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row>
    <row r="90" spans="1:151" ht="12.75" customHeight="1" x14ac:dyDescent="0.2">
      <c r="A90" s="215">
        <v>81</v>
      </c>
      <c r="B90" t="s">
        <v>378</v>
      </c>
      <c r="C90">
        <v>4316</v>
      </c>
      <c r="D90">
        <v>3320</v>
      </c>
      <c r="E90">
        <v>3228</v>
      </c>
      <c r="F90">
        <v>2507</v>
      </c>
      <c r="H90">
        <v>88.48</v>
      </c>
      <c r="I90">
        <v>13.6</v>
      </c>
      <c r="J90">
        <v>2.54</v>
      </c>
      <c r="K90">
        <v>1.77</v>
      </c>
      <c r="M90">
        <v>2.95</v>
      </c>
      <c r="N90">
        <v>0</v>
      </c>
      <c r="O90">
        <v>0</v>
      </c>
      <c r="P90">
        <v>0</v>
      </c>
      <c r="Q90">
        <v>0</v>
      </c>
      <c r="R90">
        <v>0</v>
      </c>
      <c r="T90">
        <v>64.31</v>
      </c>
      <c r="U90">
        <v>10.28</v>
      </c>
      <c r="V90">
        <v>3.45</v>
      </c>
      <c r="W90">
        <v>0.77</v>
      </c>
      <c r="AB90">
        <v>5.8500000000000085</v>
      </c>
      <c r="AC90">
        <v>43</v>
      </c>
      <c r="AD90" s="217">
        <v>39.482100000000003</v>
      </c>
      <c r="AF90">
        <v>0.73</v>
      </c>
      <c r="AG90">
        <v>0.31</v>
      </c>
      <c r="AH90">
        <v>0.45</v>
      </c>
      <c r="AI90">
        <v>0.86</v>
      </c>
      <c r="AJ90">
        <v>0.46</v>
      </c>
      <c r="AK90">
        <v>0.24</v>
      </c>
      <c r="AL90">
        <v>0.52</v>
      </c>
      <c r="AM90">
        <v>0.41</v>
      </c>
      <c r="AN90">
        <v>0.16</v>
      </c>
      <c r="AO90">
        <v>0.59</v>
      </c>
      <c r="AP90">
        <v>0.28999999999999998</v>
      </c>
      <c r="AQ90">
        <v>0.39</v>
      </c>
      <c r="AS90">
        <v>87</v>
      </c>
      <c r="AT90">
        <v>85</v>
      </c>
      <c r="AU90">
        <v>82</v>
      </c>
      <c r="AV90">
        <v>83</v>
      </c>
      <c r="AW90">
        <v>85</v>
      </c>
      <c r="AX90">
        <v>78</v>
      </c>
      <c r="AY90">
        <v>89</v>
      </c>
      <c r="AZ90">
        <v>85</v>
      </c>
      <c r="BA90">
        <v>70</v>
      </c>
      <c r="BB90">
        <v>82</v>
      </c>
      <c r="BC90">
        <v>82</v>
      </c>
      <c r="BD90">
        <v>83</v>
      </c>
      <c r="BE90">
        <v>82</v>
      </c>
      <c r="BG90">
        <v>0.04</v>
      </c>
      <c r="BH90">
        <v>0.03</v>
      </c>
      <c r="BI90">
        <v>0.46</v>
      </c>
      <c r="BJ90">
        <v>0.1</v>
      </c>
      <c r="BK90">
        <v>0.03</v>
      </c>
      <c r="BL90">
        <v>0.33</v>
      </c>
      <c r="BM90">
        <v>0.15</v>
      </c>
      <c r="BO90">
        <v>0.21</v>
      </c>
      <c r="BP90">
        <v>50</v>
      </c>
      <c r="BQ90">
        <v>56</v>
      </c>
      <c r="BT90" s="4">
        <v>2.5155000000000034</v>
      </c>
      <c r="BV90" s="180">
        <v>10.743999999999998</v>
      </c>
      <c r="BW90" s="180">
        <v>0.59129999999999994</v>
      </c>
      <c r="BX90" s="180">
        <v>0.248</v>
      </c>
      <c r="BY90" s="180">
        <v>0.35550000000000004</v>
      </c>
      <c r="BZ90" s="180">
        <v>0.6966</v>
      </c>
      <c r="CA90" s="180">
        <v>0.34039999999999998</v>
      </c>
      <c r="CB90" s="180">
        <v>0.19919999999999999</v>
      </c>
      <c r="CC90" s="180">
        <v>0.43119999999999997</v>
      </c>
      <c r="CD90" s="180">
        <v>0.42120000000000002</v>
      </c>
      <c r="CE90" s="180">
        <v>0.72930000000000006</v>
      </c>
      <c r="CF90" s="180">
        <v>0.26239999999999997</v>
      </c>
      <c r="CG90" s="180">
        <v>0.1216</v>
      </c>
      <c r="CH90" s="180">
        <v>0.45429999999999998</v>
      </c>
      <c r="CI90" s="180"/>
      <c r="CJ90" s="180">
        <v>11.832000000000001</v>
      </c>
      <c r="CK90" s="180">
        <f t="shared" si="40"/>
        <v>0.62049999999999994</v>
      </c>
      <c r="CL90" s="180">
        <f t="shared" si="41"/>
        <v>0.25419999999999998</v>
      </c>
      <c r="CM90" s="180">
        <f t="shared" si="42"/>
        <v>0.3735</v>
      </c>
      <c r="CN90" s="180">
        <f t="shared" si="43"/>
        <v>0.73099999999999998</v>
      </c>
      <c r="CO90" s="180">
        <f t="shared" si="44"/>
        <v>0.35880000000000001</v>
      </c>
      <c r="CP90" s="180">
        <f t="shared" si="45"/>
        <v>0.21359999999999998</v>
      </c>
      <c r="CQ90" s="180">
        <f t="shared" si="62"/>
        <v>0.45429999999999993</v>
      </c>
      <c r="CR90" s="180">
        <f t="shared" si="56"/>
        <v>0.442</v>
      </c>
      <c r="CS90" s="180">
        <f t="shared" si="55"/>
        <v>0.76180000000000003</v>
      </c>
      <c r="CT90" s="180">
        <f t="shared" si="57"/>
        <v>0.28699999999999998</v>
      </c>
      <c r="CU90" s="180">
        <f t="shared" si="58"/>
        <v>0.13120000000000001</v>
      </c>
      <c r="CV90" s="180">
        <f t="shared" si="59"/>
        <v>0.48379999999999995</v>
      </c>
      <c r="CW90" s="180"/>
      <c r="CX90">
        <f t="shared" si="60"/>
        <v>0.16500000000000001</v>
      </c>
      <c r="CY90">
        <f t="shared" ref="CY90:CY117" si="66">BQ90*BL90/100</f>
        <v>0.18479999999999999</v>
      </c>
      <c r="DA90" s="34"/>
      <c r="DB90" s="63"/>
      <c r="DC90" s="35">
        <v>0</v>
      </c>
      <c r="DD90" s="90"/>
      <c r="DE90" s="90"/>
      <c r="DF90" s="117"/>
      <c r="DG90" s="39"/>
      <c r="DH90" s="92"/>
      <c r="DI90" s="92"/>
      <c r="DJ90" s="92"/>
      <c r="DK90" s="99"/>
      <c r="DL90" s="99"/>
      <c r="DM90" s="92"/>
      <c r="DN90" s="40"/>
      <c r="DO90" s="40"/>
      <c r="DP90" s="41">
        <f t="shared" si="64"/>
        <v>24.069999999999997</v>
      </c>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row>
    <row r="91" spans="1:151" ht="12.75" customHeight="1" x14ac:dyDescent="0.2">
      <c r="A91" s="215">
        <v>82</v>
      </c>
      <c r="B91" t="s">
        <v>379</v>
      </c>
      <c r="C91">
        <v>3788</v>
      </c>
      <c r="D91">
        <v>3313</v>
      </c>
      <c r="E91">
        <v>3215</v>
      </c>
      <c r="F91">
        <v>2472</v>
      </c>
      <c r="H91">
        <v>88.67</v>
      </c>
      <c r="I91">
        <v>14.46</v>
      </c>
      <c r="J91">
        <v>2.57</v>
      </c>
      <c r="K91">
        <v>1.82</v>
      </c>
      <c r="L91">
        <v>2.5099999999999998</v>
      </c>
      <c r="M91">
        <v>1.98</v>
      </c>
      <c r="N91">
        <v>0</v>
      </c>
      <c r="O91">
        <v>0</v>
      </c>
      <c r="P91">
        <v>0</v>
      </c>
      <c r="Q91">
        <v>0</v>
      </c>
      <c r="R91">
        <v>0</v>
      </c>
      <c r="T91">
        <v>59.5</v>
      </c>
      <c r="U91">
        <v>10.6</v>
      </c>
      <c r="V91">
        <v>3.55</v>
      </c>
      <c r="W91">
        <v>0.97</v>
      </c>
      <c r="X91">
        <v>9.83</v>
      </c>
      <c r="Y91">
        <v>6.81</v>
      </c>
      <c r="Z91">
        <v>2.34</v>
      </c>
      <c r="AB91">
        <v>10.910000000000011</v>
      </c>
      <c r="AC91">
        <v>46</v>
      </c>
      <c r="AD91" s="217">
        <v>40.136500000000012</v>
      </c>
      <c r="AF91">
        <v>0.6</v>
      </c>
      <c r="AG91">
        <v>0.34</v>
      </c>
      <c r="AH91">
        <v>0.47</v>
      </c>
      <c r="AI91">
        <v>0.91</v>
      </c>
      <c r="AJ91">
        <v>0.39</v>
      </c>
      <c r="AK91">
        <v>0.22</v>
      </c>
      <c r="AL91">
        <v>0.64</v>
      </c>
      <c r="AM91">
        <v>0.4</v>
      </c>
      <c r="AN91">
        <v>0.17</v>
      </c>
      <c r="AO91">
        <v>0.57999999999999996</v>
      </c>
      <c r="AP91">
        <v>0.33</v>
      </c>
      <c r="AQ91">
        <v>0.36</v>
      </c>
      <c r="AS91">
        <v>88</v>
      </c>
      <c r="AT91">
        <v>91</v>
      </c>
      <c r="AU91">
        <v>88</v>
      </c>
      <c r="AV91">
        <v>89</v>
      </c>
      <c r="AW91">
        <v>89</v>
      </c>
      <c r="AX91">
        <v>82</v>
      </c>
      <c r="AY91">
        <v>88</v>
      </c>
      <c r="AZ91">
        <v>90</v>
      </c>
      <c r="BA91">
        <v>84</v>
      </c>
      <c r="BB91">
        <v>88</v>
      </c>
      <c r="BC91">
        <v>88</v>
      </c>
      <c r="BD91">
        <v>89</v>
      </c>
      <c r="BE91">
        <v>88</v>
      </c>
      <c r="BG91">
        <v>0.06</v>
      </c>
      <c r="BH91">
        <v>0.06</v>
      </c>
      <c r="BI91">
        <v>0.49</v>
      </c>
      <c r="BJ91">
        <v>0.16</v>
      </c>
      <c r="BK91">
        <v>0.01</v>
      </c>
      <c r="BL91">
        <v>0.39</v>
      </c>
      <c r="BM91">
        <v>0.16</v>
      </c>
      <c r="BO91">
        <v>0.22</v>
      </c>
      <c r="BP91">
        <v>46</v>
      </c>
      <c r="BQ91">
        <v>56</v>
      </c>
      <c r="BT91" s="4">
        <v>5.0186000000000046</v>
      </c>
      <c r="BV91" s="180">
        <v>11.1342</v>
      </c>
      <c r="BW91" s="180">
        <v>0.498</v>
      </c>
      <c r="BX91" s="180">
        <v>0.28220000000000001</v>
      </c>
      <c r="BY91" s="180">
        <v>0.38539999999999996</v>
      </c>
      <c r="BZ91" s="180">
        <v>0.75529999999999997</v>
      </c>
      <c r="CA91" s="180">
        <v>0.28079999999999999</v>
      </c>
      <c r="CB91" s="180">
        <v>0.18260000000000001</v>
      </c>
      <c r="CC91" s="180">
        <v>0.45650000000000002</v>
      </c>
      <c r="CD91" s="180">
        <v>0.54400000000000004</v>
      </c>
      <c r="CE91" s="180">
        <v>0.83200000000000007</v>
      </c>
      <c r="CF91" s="180">
        <v>0.28400000000000003</v>
      </c>
      <c r="CG91" s="180">
        <v>0.13940000000000002</v>
      </c>
      <c r="CH91" s="180">
        <v>0.4582</v>
      </c>
      <c r="CI91" s="180"/>
      <c r="CJ91" s="180">
        <v>12.7248</v>
      </c>
      <c r="CK91" s="180">
        <f t="shared" si="40"/>
        <v>0.54600000000000004</v>
      </c>
      <c r="CL91" s="180">
        <f t="shared" si="41"/>
        <v>0.29920000000000002</v>
      </c>
      <c r="CM91" s="180">
        <f t="shared" si="42"/>
        <v>0.41830000000000001</v>
      </c>
      <c r="CN91" s="180">
        <f t="shared" si="43"/>
        <v>0.80990000000000006</v>
      </c>
      <c r="CO91" s="180">
        <f t="shared" si="44"/>
        <v>0.31980000000000003</v>
      </c>
      <c r="CP91" s="180">
        <f t="shared" si="45"/>
        <v>0.19359999999999999</v>
      </c>
      <c r="CQ91" s="180">
        <f t="shared" si="62"/>
        <v>0.48730000000000007</v>
      </c>
      <c r="CR91" s="180">
        <f t="shared" si="56"/>
        <v>0.57600000000000007</v>
      </c>
      <c r="CS91" s="180">
        <f t="shared" si="55"/>
        <v>0.89280000000000004</v>
      </c>
      <c r="CT91" s="180">
        <f t="shared" si="57"/>
        <v>0.33600000000000002</v>
      </c>
      <c r="CU91" s="180">
        <f t="shared" si="58"/>
        <v>0.14960000000000001</v>
      </c>
      <c r="CV91" s="180">
        <f t="shared" si="59"/>
        <v>0.51039999999999996</v>
      </c>
      <c r="CW91" s="180"/>
      <c r="CX91">
        <f t="shared" si="60"/>
        <v>0.1794</v>
      </c>
      <c r="CY91">
        <f t="shared" si="66"/>
        <v>0.21840000000000001</v>
      </c>
      <c r="DA91" s="42"/>
      <c r="DB91" s="63">
        <f t="shared" ref="DB91" si="67">DC91*2000</f>
        <v>120</v>
      </c>
      <c r="DC91" s="35">
        <v>0.06</v>
      </c>
      <c r="DD91" s="37">
        <v>2450</v>
      </c>
      <c r="DE91" s="37">
        <v>2490</v>
      </c>
      <c r="DF91" s="117">
        <v>0.5</v>
      </c>
      <c r="DG91" s="39">
        <f>BL91*DF91</f>
        <v>0.19500000000000001</v>
      </c>
      <c r="DH91" s="40">
        <v>0.93</v>
      </c>
      <c r="DI91" s="92">
        <v>0</v>
      </c>
      <c r="DJ91" s="93">
        <v>0</v>
      </c>
      <c r="DK91" s="97">
        <v>0.65</v>
      </c>
      <c r="DL91" s="97">
        <f>DK91*BL91</f>
        <v>0.2535</v>
      </c>
      <c r="DM91" s="204">
        <f>125*K91/10</f>
        <v>22.75</v>
      </c>
      <c r="DN91" s="40"/>
      <c r="DO91" s="45"/>
      <c r="DP91" s="41">
        <f t="shared" si="64"/>
        <v>29.37</v>
      </c>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row>
    <row r="92" spans="1:151" ht="12.75" customHeight="1" x14ac:dyDescent="0.2">
      <c r="A92" s="215">
        <v>83</v>
      </c>
      <c r="B92" t="s">
        <v>380</v>
      </c>
      <c r="C92">
        <v>4295</v>
      </c>
      <c r="D92">
        <v>3450</v>
      </c>
      <c r="E92">
        <v>3376</v>
      </c>
      <c r="F92">
        <v>2595</v>
      </c>
      <c r="H92">
        <v>86.38</v>
      </c>
      <c r="I92">
        <v>10.92</v>
      </c>
      <c r="K92">
        <v>1.36</v>
      </c>
      <c r="M92">
        <v>1.99</v>
      </c>
      <c r="T92">
        <v>60.04</v>
      </c>
      <c r="V92">
        <v>3.55</v>
      </c>
      <c r="X92">
        <v>9.9</v>
      </c>
      <c r="Y92">
        <v>6.63</v>
      </c>
      <c r="Z92">
        <v>3.27</v>
      </c>
      <c r="AB92">
        <v>12.07</v>
      </c>
      <c r="AC92">
        <v>46</v>
      </c>
      <c r="AD92" s="217">
        <v>38.670299999999997</v>
      </c>
      <c r="AF92">
        <v>0.52</v>
      </c>
      <c r="AG92">
        <v>0.28000000000000003</v>
      </c>
      <c r="AH92">
        <v>0.34</v>
      </c>
      <c r="AI92">
        <v>0.68</v>
      </c>
      <c r="AJ92">
        <v>0.35</v>
      </c>
      <c r="AK92">
        <v>0.22</v>
      </c>
      <c r="AL92">
        <v>0.52</v>
      </c>
      <c r="AM92">
        <v>0.35</v>
      </c>
      <c r="AN92">
        <v>0.14000000000000001</v>
      </c>
      <c r="AO92">
        <v>0.47</v>
      </c>
      <c r="AP92">
        <v>0.3</v>
      </c>
      <c r="AQ92">
        <v>0.3</v>
      </c>
      <c r="AS92" s="25">
        <v>88.083333333333329</v>
      </c>
      <c r="AT92">
        <v>89</v>
      </c>
      <c r="AU92">
        <v>90</v>
      </c>
      <c r="AV92">
        <v>90</v>
      </c>
      <c r="AW92">
        <v>87</v>
      </c>
      <c r="AX92">
        <v>82</v>
      </c>
      <c r="AY92">
        <v>90</v>
      </c>
      <c r="AZ92">
        <v>91</v>
      </c>
      <c r="BA92">
        <v>85</v>
      </c>
      <c r="BB92">
        <v>88</v>
      </c>
      <c r="BC92">
        <v>87</v>
      </c>
      <c r="BD92">
        <v>90</v>
      </c>
      <c r="BE92">
        <v>88</v>
      </c>
      <c r="BG92">
        <v>0.03</v>
      </c>
      <c r="BH92">
        <v>0.08</v>
      </c>
      <c r="BI92">
        <v>0.46</v>
      </c>
      <c r="BJ92">
        <v>0.11</v>
      </c>
      <c r="BK92">
        <v>0.01</v>
      </c>
      <c r="BL92">
        <v>0.3</v>
      </c>
      <c r="BM92">
        <v>0.16</v>
      </c>
      <c r="BO92">
        <v>0.2</v>
      </c>
      <c r="BP92">
        <v>46</v>
      </c>
      <c r="BQ92">
        <v>56</v>
      </c>
      <c r="BT92" s="4">
        <v>5.5522</v>
      </c>
      <c r="BV92" s="180">
        <v>0</v>
      </c>
      <c r="BW92" s="180">
        <v>0.43160000000000004</v>
      </c>
      <c r="BX92" s="180">
        <v>0.23520000000000002</v>
      </c>
      <c r="BY92" s="180">
        <v>0.28560000000000002</v>
      </c>
      <c r="BZ92" s="180">
        <v>0.57800000000000007</v>
      </c>
      <c r="CA92" s="180">
        <v>0.25549999999999995</v>
      </c>
      <c r="CB92" s="180">
        <v>0.187</v>
      </c>
      <c r="CC92" s="180">
        <v>0.439</v>
      </c>
      <c r="CD92" s="180">
        <v>0.45240000000000002</v>
      </c>
      <c r="CE92" s="180">
        <v>0.70440000000000003</v>
      </c>
      <c r="CF92" s="180">
        <v>0.252</v>
      </c>
      <c r="CG92" s="180">
        <v>0.11340000000000001</v>
      </c>
      <c r="CH92" s="180">
        <v>0.37599999999999995</v>
      </c>
      <c r="CI92" s="180"/>
      <c r="CJ92" s="180">
        <v>9.6186999999999987</v>
      </c>
      <c r="CK92" s="180">
        <f t="shared" si="40"/>
        <v>0.46279999999999999</v>
      </c>
      <c r="CL92" s="180">
        <f t="shared" si="41"/>
        <v>0.252</v>
      </c>
      <c r="CM92" s="180">
        <f t="shared" si="42"/>
        <v>0.30599999999999999</v>
      </c>
      <c r="CN92" s="180">
        <f t="shared" si="43"/>
        <v>0.59160000000000001</v>
      </c>
      <c r="CO92" s="180">
        <f t="shared" si="44"/>
        <v>0.28699999999999998</v>
      </c>
      <c r="CP92" s="180">
        <f t="shared" si="45"/>
        <v>0.19800000000000001</v>
      </c>
      <c r="CQ92" s="180">
        <f t="shared" si="62"/>
        <v>0.46799999999999997</v>
      </c>
      <c r="CR92" s="180">
        <f t="shared" si="56"/>
        <v>0.47320000000000001</v>
      </c>
      <c r="CS92" s="180">
        <f t="shared" si="55"/>
        <v>0.73720000000000008</v>
      </c>
      <c r="CT92" s="180">
        <f t="shared" si="57"/>
        <v>0.29749999999999999</v>
      </c>
      <c r="CU92" s="180">
        <f t="shared" si="58"/>
        <v>0.1232</v>
      </c>
      <c r="CV92" s="180">
        <f t="shared" si="59"/>
        <v>0.40889999999999999</v>
      </c>
      <c r="CW92" s="180"/>
      <c r="CX92">
        <f t="shared" si="60"/>
        <v>0.13799999999999998</v>
      </c>
      <c r="CY92">
        <f t="shared" si="66"/>
        <v>0.16800000000000001</v>
      </c>
      <c r="DA92" s="34"/>
      <c r="DB92" s="63"/>
      <c r="DC92" s="35">
        <v>0.45</v>
      </c>
      <c r="DD92" s="37"/>
      <c r="DE92" s="37"/>
      <c r="DF92" s="117"/>
      <c r="DG92" s="39">
        <f>BL92*DF92</f>
        <v>0</v>
      </c>
      <c r="DH92" s="92">
        <v>0</v>
      </c>
      <c r="DI92" s="92">
        <v>0</v>
      </c>
      <c r="DJ92" s="92">
        <v>0</v>
      </c>
      <c r="DK92" s="99"/>
      <c r="DL92" s="99"/>
      <c r="DM92" s="92">
        <v>0</v>
      </c>
      <c r="DN92" s="40"/>
      <c r="DO92" s="40"/>
      <c r="DP92" s="41">
        <f t="shared" si="64"/>
        <v>27</v>
      </c>
      <c r="DQ92" s="40"/>
      <c r="DR92" s="55">
        <f>50/454</f>
        <v>0.11013215859030837</v>
      </c>
      <c r="DS92" s="55">
        <f>50/454</f>
        <v>0.11013215859030837</v>
      </c>
      <c r="DT92" s="55">
        <f>12/454</f>
        <v>2.643171806167401E-2</v>
      </c>
      <c r="DU92" s="96">
        <f>5/454</f>
        <v>1.1013215859030838E-2</v>
      </c>
      <c r="DV92" s="104">
        <f>0.09/454</f>
        <v>1.9823788546255506E-4</v>
      </c>
      <c r="DW92" s="104">
        <f>0.09/454</f>
        <v>1.9823788546255506E-4</v>
      </c>
      <c r="DX92" s="104"/>
      <c r="DY92" s="104"/>
      <c r="EA92" s="40"/>
      <c r="EB92" s="40"/>
      <c r="EC92" s="40"/>
      <c r="ED92" s="40"/>
      <c r="EE92" s="40"/>
      <c r="EF92" s="40"/>
      <c r="EG92" s="40"/>
      <c r="EH92" s="40"/>
      <c r="EI92" s="40"/>
      <c r="EJ92" s="40"/>
      <c r="EK92" s="40"/>
      <c r="EL92" s="40"/>
      <c r="EM92" s="40"/>
      <c r="EN92" s="40"/>
      <c r="EO92" s="40"/>
      <c r="EP92" s="40"/>
      <c r="EQ92" s="40"/>
      <c r="ER92" s="40"/>
      <c r="ES92" s="40"/>
      <c r="ET92" s="40"/>
      <c r="EU92" s="40"/>
    </row>
    <row r="93" spans="1:151" ht="12.75" customHeight="1" x14ac:dyDescent="0.2">
      <c r="A93" s="215">
        <v>84</v>
      </c>
      <c r="B93" t="s">
        <v>381</v>
      </c>
      <c r="C93">
        <v>4010</v>
      </c>
      <c r="D93">
        <v>2420</v>
      </c>
      <c r="E93">
        <v>2318</v>
      </c>
      <c r="F93">
        <v>1646</v>
      </c>
      <c r="H93">
        <v>87.38</v>
      </c>
      <c r="I93">
        <v>15.08</v>
      </c>
      <c r="J93">
        <v>7.77</v>
      </c>
      <c r="K93">
        <v>4.72</v>
      </c>
      <c r="M93">
        <v>4.16</v>
      </c>
      <c r="N93">
        <v>0</v>
      </c>
      <c r="O93">
        <v>0</v>
      </c>
      <c r="P93">
        <v>0</v>
      </c>
      <c r="Q93">
        <v>0</v>
      </c>
      <c r="R93">
        <v>0</v>
      </c>
      <c r="T93">
        <v>22.56</v>
      </c>
      <c r="U93">
        <v>32.28</v>
      </c>
      <c r="V93">
        <v>11</v>
      </c>
      <c r="AB93">
        <v>40.86</v>
      </c>
      <c r="AC93">
        <v>34</v>
      </c>
      <c r="AD93" s="217">
        <v>39.893000000000001</v>
      </c>
      <c r="AF93">
        <v>0.77</v>
      </c>
      <c r="AG93">
        <v>0.39</v>
      </c>
      <c r="AH93">
        <v>0.47</v>
      </c>
      <c r="AI93">
        <v>0.8</v>
      </c>
      <c r="AJ93">
        <v>0.52</v>
      </c>
      <c r="AK93">
        <v>0.22</v>
      </c>
      <c r="AL93">
        <v>0.49</v>
      </c>
      <c r="AM93">
        <v>0.6</v>
      </c>
      <c r="AN93">
        <v>0.22</v>
      </c>
      <c r="AO93">
        <v>0.66</v>
      </c>
      <c r="AP93">
        <v>0.74</v>
      </c>
      <c r="AQ93">
        <v>0.69</v>
      </c>
      <c r="AS93">
        <v>78</v>
      </c>
      <c r="AT93">
        <v>90</v>
      </c>
      <c r="AU93">
        <v>76</v>
      </c>
      <c r="AV93">
        <v>75</v>
      </c>
      <c r="AW93">
        <v>73</v>
      </c>
      <c r="AX93">
        <v>73</v>
      </c>
      <c r="AY93">
        <v>72</v>
      </c>
      <c r="AZ93">
        <v>83</v>
      </c>
      <c r="BA93">
        <v>64</v>
      </c>
      <c r="BC93">
        <v>79</v>
      </c>
      <c r="BD93">
        <v>77</v>
      </c>
      <c r="BE93">
        <v>56</v>
      </c>
      <c r="BG93">
        <v>0.1</v>
      </c>
      <c r="BH93">
        <v>7.0000000000000007E-2</v>
      </c>
      <c r="BI93">
        <v>1.26</v>
      </c>
      <c r="BJ93">
        <v>0.52</v>
      </c>
      <c r="BK93">
        <v>0.04</v>
      </c>
      <c r="BL93">
        <v>0.99</v>
      </c>
      <c r="BM93">
        <v>0.22</v>
      </c>
      <c r="BO93">
        <v>0.88</v>
      </c>
      <c r="BP93">
        <v>46</v>
      </c>
      <c r="BQ93">
        <v>56</v>
      </c>
      <c r="BT93" s="4">
        <v>13.8924</v>
      </c>
      <c r="BV93" s="180">
        <v>10.405200000000001</v>
      </c>
      <c r="BW93" s="180">
        <v>0.60060000000000002</v>
      </c>
      <c r="BX93" s="180">
        <v>0.26519999999999999</v>
      </c>
      <c r="BY93" s="180">
        <v>0.33839999999999998</v>
      </c>
      <c r="BZ93" s="180">
        <v>0.48800000000000004</v>
      </c>
      <c r="CA93" s="180">
        <v>0.31720000000000004</v>
      </c>
      <c r="CB93" s="180">
        <v>0.1474</v>
      </c>
      <c r="CC93" s="180">
        <v>0.66539999999999999</v>
      </c>
      <c r="CD93" s="180">
        <v>0.36259999999999998</v>
      </c>
      <c r="CE93" s="180">
        <v>0.71449999999999991</v>
      </c>
      <c r="CF93" s="180">
        <v>0.28799999999999998</v>
      </c>
      <c r="CG93" s="180">
        <v>0</v>
      </c>
      <c r="CH93" s="180">
        <v>0.46200000000000002</v>
      </c>
      <c r="CI93" s="180"/>
      <c r="CJ93" s="180">
        <v>11.7624</v>
      </c>
      <c r="CK93" s="180">
        <f t="shared" si="40"/>
        <v>0.69299999999999995</v>
      </c>
      <c r="CL93" s="180">
        <f t="shared" si="41"/>
        <v>0.2964</v>
      </c>
      <c r="CM93" s="180">
        <f t="shared" si="42"/>
        <v>0.35249999999999998</v>
      </c>
      <c r="CN93" s="180">
        <f t="shared" si="43"/>
        <v>0.58400000000000007</v>
      </c>
      <c r="CO93" s="180">
        <f t="shared" si="44"/>
        <v>0.37959999999999999</v>
      </c>
      <c r="CP93" s="180">
        <f t="shared" si="45"/>
        <v>0.15839999999999999</v>
      </c>
      <c r="CQ93" s="180">
        <f t="shared" si="62"/>
        <v>0.72819999999999996</v>
      </c>
      <c r="CR93" s="180">
        <f t="shared" si="56"/>
        <v>0.40670000000000001</v>
      </c>
      <c r="CS93" s="180">
        <f t="shared" si="55"/>
        <v>0.79310000000000003</v>
      </c>
      <c r="CT93" s="180">
        <f t="shared" si="57"/>
        <v>0.38400000000000001</v>
      </c>
      <c r="CU93" s="180">
        <f t="shared" si="58"/>
        <v>0</v>
      </c>
      <c r="CV93" s="180">
        <f t="shared" si="59"/>
        <v>0.52139999999999997</v>
      </c>
      <c r="CW93" s="180"/>
      <c r="CX93">
        <f t="shared" si="60"/>
        <v>0.45539999999999997</v>
      </c>
      <c r="CY93">
        <f t="shared" si="66"/>
        <v>0.5544</v>
      </c>
      <c r="DA93" s="53"/>
      <c r="DB93" s="63">
        <f t="shared" ref="DB93:DB94" si="68">DC93*2000</f>
        <v>100</v>
      </c>
      <c r="DC93" s="35">
        <v>0.05</v>
      </c>
      <c r="DD93" s="43">
        <v>1430</v>
      </c>
      <c r="DE93" s="43">
        <v>1570</v>
      </c>
      <c r="DF93" s="117">
        <v>0.28999999999999998</v>
      </c>
      <c r="DG93" s="39">
        <f>BL93*DF93</f>
        <v>0.28709999999999997</v>
      </c>
      <c r="DH93" s="77">
        <v>1.8</v>
      </c>
      <c r="DI93" s="92">
        <v>0</v>
      </c>
      <c r="DJ93" s="93">
        <v>0</v>
      </c>
      <c r="DK93" s="97"/>
      <c r="DL93" s="97"/>
      <c r="DM93" s="204">
        <f>125*K93/10</f>
        <v>59</v>
      </c>
      <c r="DN93" s="40"/>
      <c r="DO93" s="40"/>
      <c r="DP93" s="41">
        <f t="shared" si="64"/>
        <v>56.98</v>
      </c>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row>
    <row r="94" spans="1:151" ht="12.75" customHeight="1" x14ac:dyDescent="0.2">
      <c r="A94" s="215">
        <v>85</v>
      </c>
      <c r="B94" t="s">
        <v>382</v>
      </c>
      <c r="C94">
        <v>3901</v>
      </c>
      <c r="D94">
        <v>3075</v>
      </c>
      <c r="E94">
        <v>2968</v>
      </c>
      <c r="F94">
        <v>2113</v>
      </c>
      <c r="H94">
        <v>89.1</v>
      </c>
      <c r="I94">
        <v>15.76</v>
      </c>
      <c r="J94">
        <v>5.15</v>
      </c>
      <c r="K94">
        <v>3.15</v>
      </c>
      <c r="L94">
        <v>2.35</v>
      </c>
      <c r="M94">
        <v>2.0499999999999998</v>
      </c>
      <c r="N94">
        <v>0</v>
      </c>
      <c r="O94">
        <v>0</v>
      </c>
      <c r="P94">
        <v>0</v>
      </c>
      <c r="Q94">
        <v>0</v>
      </c>
      <c r="R94">
        <v>0</v>
      </c>
      <c r="T94">
        <v>21.83</v>
      </c>
      <c r="U94">
        <v>34.97</v>
      </c>
      <c r="V94">
        <v>5.98</v>
      </c>
      <c r="AB94">
        <v>46.309999999999988</v>
      </c>
      <c r="AC94">
        <v>37</v>
      </c>
      <c r="AD94" s="217">
        <v>41.191499999999991</v>
      </c>
      <c r="AF94">
        <v>1.1000000000000001</v>
      </c>
      <c r="AG94">
        <v>0.44</v>
      </c>
      <c r="AH94">
        <v>0.51</v>
      </c>
      <c r="AI94">
        <v>1.03</v>
      </c>
      <c r="AJ94">
        <v>0.65</v>
      </c>
      <c r="AK94">
        <v>0.25</v>
      </c>
      <c r="AL94">
        <v>0.64</v>
      </c>
      <c r="AM94">
        <v>0.53</v>
      </c>
      <c r="AN94">
        <v>0.19</v>
      </c>
      <c r="AO94">
        <v>0.72</v>
      </c>
      <c r="AP94">
        <v>0.35</v>
      </c>
      <c r="AQ94">
        <v>0.28999999999999998</v>
      </c>
      <c r="AS94" s="25">
        <v>81</v>
      </c>
      <c r="AT94">
        <v>91</v>
      </c>
      <c r="AU94">
        <v>84</v>
      </c>
      <c r="AV94">
        <v>79</v>
      </c>
      <c r="AW94">
        <v>80</v>
      </c>
      <c r="AX94">
        <v>78</v>
      </c>
      <c r="AY94">
        <v>82</v>
      </c>
      <c r="AZ94">
        <v>84</v>
      </c>
      <c r="BA94">
        <v>73</v>
      </c>
      <c r="BB94">
        <v>81</v>
      </c>
      <c r="BC94">
        <v>81</v>
      </c>
      <c r="BD94">
        <v>76</v>
      </c>
      <c r="BE94">
        <v>83</v>
      </c>
      <c r="BG94">
        <v>0.11</v>
      </c>
      <c r="BH94">
        <v>0.04</v>
      </c>
      <c r="BI94">
        <v>1.06</v>
      </c>
      <c r="BJ94">
        <v>0.41</v>
      </c>
      <c r="BK94">
        <v>0.05</v>
      </c>
      <c r="BL94">
        <v>0.98</v>
      </c>
      <c r="BM94">
        <v>0.17</v>
      </c>
      <c r="BO94">
        <v>0.61</v>
      </c>
      <c r="BP94">
        <v>46</v>
      </c>
      <c r="BQ94">
        <v>56</v>
      </c>
      <c r="BT94" s="4">
        <v>17.134699999999995</v>
      </c>
      <c r="BV94" s="180">
        <v>0</v>
      </c>
      <c r="BW94" s="180">
        <v>0.95700000000000007</v>
      </c>
      <c r="BX94" s="180">
        <v>0.35200000000000004</v>
      </c>
      <c r="BY94" s="180">
        <v>0.39270000000000005</v>
      </c>
      <c r="BZ94" s="180">
        <v>0.77249999999999996</v>
      </c>
      <c r="CA94" s="180">
        <v>0.47450000000000003</v>
      </c>
      <c r="CB94" s="180">
        <v>0.19500000000000001</v>
      </c>
      <c r="CC94" s="180">
        <v>0.44350000000000001</v>
      </c>
      <c r="CD94" s="180">
        <v>0.50560000000000005</v>
      </c>
      <c r="CE94" s="180">
        <v>0.72889999999999999</v>
      </c>
      <c r="CF94" s="180">
        <v>0.3286</v>
      </c>
      <c r="CG94" s="180">
        <v>0.1444</v>
      </c>
      <c r="CH94" s="180">
        <v>0.53280000000000005</v>
      </c>
      <c r="CI94" s="180"/>
      <c r="CJ94" s="180">
        <v>12.765599999999999</v>
      </c>
      <c r="CK94" s="180">
        <f t="shared" si="40"/>
        <v>1.0010000000000001</v>
      </c>
      <c r="CL94" s="180">
        <f t="shared" si="41"/>
        <v>0.36959999999999998</v>
      </c>
      <c r="CM94" s="180">
        <f t="shared" si="42"/>
        <v>0.40289999999999998</v>
      </c>
      <c r="CN94" s="180">
        <f t="shared" si="43"/>
        <v>0.82400000000000007</v>
      </c>
      <c r="CO94" s="180">
        <f t="shared" si="44"/>
        <v>0.50700000000000001</v>
      </c>
      <c r="CP94" s="180">
        <f t="shared" si="45"/>
        <v>0.20499999999999999</v>
      </c>
      <c r="CQ94" s="180">
        <f t="shared" si="62"/>
        <v>0.47099999999999992</v>
      </c>
      <c r="CR94" s="180">
        <f t="shared" si="56"/>
        <v>0.53759999999999997</v>
      </c>
      <c r="CS94" s="180">
        <f t="shared" si="55"/>
        <v>0.77829999999999999</v>
      </c>
      <c r="CT94" s="180">
        <f t="shared" si="57"/>
        <v>0.38690000000000002</v>
      </c>
      <c r="CU94" s="180">
        <f t="shared" si="58"/>
        <v>0.15390000000000001</v>
      </c>
      <c r="CV94" s="180">
        <f t="shared" si="59"/>
        <v>0.58320000000000005</v>
      </c>
      <c r="CW94" s="180"/>
      <c r="CX94">
        <f t="shared" si="60"/>
        <v>0.45079999999999998</v>
      </c>
      <c r="CY94">
        <f t="shared" si="66"/>
        <v>0.54879999999999995</v>
      </c>
      <c r="DA94" s="53"/>
      <c r="DB94" s="63">
        <f t="shared" si="68"/>
        <v>240</v>
      </c>
      <c r="DC94" s="35">
        <v>0.12</v>
      </c>
      <c r="DD94" s="43">
        <v>1850</v>
      </c>
      <c r="DE94" s="43">
        <v>1950</v>
      </c>
      <c r="DF94" s="117">
        <v>0.41</v>
      </c>
      <c r="DG94" s="39">
        <f>BL94*DF94</f>
        <v>0.40179999999999999</v>
      </c>
      <c r="DH94" s="77">
        <v>1.74</v>
      </c>
      <c r="DI94" s="92">
        <v>0</v>
      </c>
      <c r="DJ94" s="93">
        <v>0</v>
      </c>
      <c r="DK94" s="97">
        <v>0.8</v>
      </c>
      <c r="DL94" s="97">
        <f>DK94*BL94</f>
        <v>0.78400000000000003</v>
      </c>
      <c r="DM94" s="204">
        <f>125*K94/10</f>
        <v>39.375</v>
      </c>
      <c r="DN94" s="40"/>
      <c r="DO94" s="40"/>
      <c r="DP94" s="41">
        <f t="shared" si="64"/>
        <v>26.599999999999998</v>
      </c>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row>
    <row r="95" spans="1:151" ht="12.75" customHeight="1" x14ac:dyDescent="0.2">
      <c r="A95" s="215">
        <v>86</v>
      </c>
      <c r="B95" t="s">
        <v>383</v>
      </c>
      <c r="C95">
        <v>4505</v>
      </c>
      <c r="D95">
        <v>2985</v>
      </c>
      <c r="E95">
        <v>2871</v>
      </c>
      <c r="F95">
        <v>2074</v>
      </c>
      <c r="H95">
        <v>87.9</v>
      </c>
      <c r="I95">
        <v>16.760000000000002</v>
      </c>
      <c r="K95">
        <v>4.5999999999999996</v>
      </c>
      <c r="M95">
        <v>2.1</v>
      </c>
      <c r="T95">
        <v>28.6</v>
      </c>
      <c r="U95">
        <v>29.5</v>
      </c>
      <c r="V95">
        <v>8.6</v>
      </c>
      <c r="AB95">
        <v>35.840000000000011</v>
      </c>
      <c r="AC95">
        <v>38</v>
      </c>
      <c r="AD95" s="217">
        <v>41.090800000000002</v>
      </c>
      <c r="AF95">
        <v>1.07</v>
      </c>
      <c r="AG95">
        <v>0.42</v>
      </c>
      <c r="AH95">
        <v>0.53</v>
      </c>
      <c r="AI95">
        <v>0.97</v>
      </c>
      <c r="AJ95">
        <v>0.59</v>
      </c>
      <c r="AK95">
        <v>0.27</v>
      </c>
      <c r="AL95">
        <v>0.62</v>
      </c>
      <c r="AM95">
        <v>0.51</v>
      </c>
      <c r="AN95">
        <v>0.22</v>
      </c>
      <c r="AO95">
        <v>0.76</v>
      </c>
      <c r="AP95">
        <v>0.43</v>
      </c>
      <c r="AQ95">
        <v>0.26</v>
      </c>
      <c r="AS95">
        <v>62</v>
      </c>
      <c r="AT95">
        <v>88</v>
      </c>
      <c r="AU95">
        <v>84</v>
      </c>
      <c r="AV95">
        <v>81</v>
      </c>
      <c r="AW95">
        <v>83</v>
      </c>
      <c r="AX95">
        <v>76</v>
      </c>
      <c r="AY95">
        <v>84</v>
      </c>
      <c r="AZ95">
        <v>84</v>
      </c>
      <c r="BA95">
        <v>76</v>
      </c>
      <c r="BB95">
        <v>84</v>
      </c>
      <c r="BC95">
        <v>81</v>
      </c>
      <c r="BD95">
        <v>82</v>
      </c>
      <c r="BE95">
        <v>84</v>
      </c>
      <c r="BG95">
        <v>0.08</v>
      </c>
      <c r="BH95">
        <v>0.04</v>
      </c>
      <c r="BI95">
        <v>1.06</v>
      </c>
      <c r="BJ95">
        <v>0.25</v>
      </c>
      <c r="BK95">
        <v>0.02</v>
      </c>
      <c r="BL95">
        <v>0.93</v>
      </c>
      <c r="BM95">
        <v>0.2</v>
      </c>
      <c r="BP95">
        <v>46</v>
      </c>
      <c r="BQ95">
        <v>56</v>
      </c>
      <c r="BT95" s="4">
        <v>13.619200000000003</v>
      </c>
      <c r="BV95" s="180">
        <v>8.8828000000000014</v>
      </c>
      <c r="BW95" s="180">
        <v>0.92020000000000013</v>
      </c>
      <c r="BX95" s="180">
        <v>0.34439999999999998</v>
      </c>
      <c r="BY95" s="180">
        <v>0.40810000000000002</v>
      </c>
      <c r="BZ95" s="180">
        <v>0.69840000000000002</v>
      </c>
      <c r="CA95" s="180">
        <v>0.36579999999999996</v>
      </c>
      <c r="CB95" s="180">
        <v>0.21870000000000001</v>
      </c>
      <c r="CC95" s="180">
        <v>0.47670000000000001</v>
      </c>
      <c r="CD95" s="180">
        <v>0.50839999999999996</v>
      </c>
      <c r="CE95" s="180">
        <v>0.71119999999999994</v>
      </c>
      <c r="CF95" s="180">
        <v>0.36719999999999997</v>
      </c>
      <c r="CG95" s="180">
        <v>0.16940000000000002</v>
      </c>
      <c r="CH95" s="180">
        <v>0.5776</v>
      </c>
      <c r="CI95" s="180"/>
      <c r="CJ95" s="180">
        <v>10.391200000000001</v>
      </c>
      <c r="CK95" s="180">
        <f t="shared" si="40"/>
        <v>0.9416000000000001</v>
      </c>
      <c r="CL95" s="180">
        <f t="shared" si="41"/>
        <v>0.3528</v>
      </c>
      <c r="CM95" s="180">
        <f t="shared" si="42"/>
        <v>0.42930000000000001</v>
      </c>
      <c r="CN95" s="180">
        <f t="shared" si="43"/>
        <v>0.80509999999999993</v>
      </c>
      <c r="CO95" s="180">
        <f t="shared" si="44"/>
        <v>0.44839999999999997</v>
      </c>
      <c r="CP95" s="180">
        <f t="shared" si="45"/>
        <v>0.2268</v>
      </c>
      <c r="CQ95" s="180">
        <f t="shared" si="62"/>
        <v>0.57940000000000003</v>
      </c>
      <c r="CR95" s="180">
        <f t="shared" si="56"/>
        <v>0.52079999999999993</v>
      </c>
      <c r="CS95" s="180">
        <f t="shared" si="55"/>
        <v>0.73919999999999997</v>
      </c>
      <c r="CT95" s="180">
        <f t="shared" si="57"/>
        <v>0.3876</v>
      </c>
      <c r="CU95" s="180">
        <f t="shared" si="58"/>
        <v>0.18479999999999999</v>
      </c>
      <c r="CV95" s="180">
        <f t="shared" si="59"/>
        <v>0.61560000000000004</v>
      </c>
      <c r="CW95" s="180"/>
      <c r="CX95">
        <f t="shared" si="60"/>
        <v>0.42780000000000001</v>
      </c>
      <c r="CY95">
        <f t="shared" si="66"/>
        <v>0.52080000000000004</v>
      </c>
      <c r="DA95" s="34"/>
      <c r="DB95" s="63"/>
      <c r="DC95" s="35">
        <v>0</v>
      </c>
      <c r="DD95" s="37"/>
      <c r="DE95" s="37"/>
      <c r="DF95" s="117"/>
      <c r="DG95" s="39"/>
      <c r="DH95" s="92"/>
      <c r="DI95" s="92"/>
      <c r="DJ95" s="92"/>
      <c r="DK95" s="99"/>
      <c r="DL95" s="99"/>
      <c r="DM95" s="92"/>
      <c r="DN95" s="40"/>
      <c r="DO95" s="40"/>
      <c r="DP95" s="41">
        <f t="shared" si="64"/>
        <v>35.26</v>
      </c>
      <c r="DQ95" s="40"/>
      <c r="DR95" s="40"/>
      <c r="DS95" s="40"/>
      <c r="DT95" s="40"/>
      <c r="DU95" s="40"/>
      <c r="DV95" s="40"/>
      <c r="DW95" s="40"/>
      <c r="DX95" s="105"/>
      <c r="DY95" s="40"/>
      <c r="DZ95" s="40"/>
      <c r="EA95" s="40"/>
      <c r="EB95" s="40"/>
      <c r="EC95" s="40"/>
      <c r="ED95" s="40"/>
      <c r="EE95" s="40"/>
      <c r="EF95" s="40"/>
      <c r="EG95" s="40"/>
      <c r="EH95" s="40"/>
      <c r="EI95" s="40"/>
      <c r="EJ95" s="40"/>
      <c r="EK95" s="40"/>
      <c r="EL95" s="40"/>
      <c r="EM95" s="40"/>
      <c r="EN95" s="40"/>
      <c r="EO95" s="40"/>
      <c r="EP95" s="40"/>
      <c r="EQ95" s="40"/>
      <c r="ER95" s="40"/>
      <c r="ES95" s="40"/>
      <c r="ET95" s="40"/>
      <c r="EU95" s="40"/>
    </row>
    <row r="96" spans="1:151" ht="12.75" customHeight="1" x14ac:dyDescent="0.2">
      <c r="A96" s="215">
        <v>87</v>
      </c>
      <c r="B96" t="s">
        <v>384</v>
      </c>
      <c r="C96">
        <v>4650</v>
      </c>
      <c r="D96">
        <v>3151</v>
      </c>
      <c r="E96">
        <v>2902</v>
      </c>
      <c r="F96">
        <v>1847</v>
      </c>
      <c r="H96">
        <v>92.59</v>
      </c>
      <c r="I96">
        <v>36.61</v>
      </c>
      <c r="J96">
        <v>6.75</v>
      </c>
      <c r="K96">
        <v>5.34</v>
      </c>
      <c r="L96">
        <v>5.09</v>
      </c>
      <c r="M96">
        <v>4.57</v>
      </c>
      <c r="T96">
        <v>1.78</v>
      </c>
      <c r="U96">
        <v>34.700000000000003</v>
      </c>
      <c r="V96">
        <v>13.81</v>
      </c>
      <c r="W96">
        <v>4.45</v>
      </c>
      <c r="AB96">
        <v>44.29</v>
      </c>
      <c r="AC96">
        <v>60</v>
      </c>
      <c r="AD96" s="217">
        <v>44.175399999999996</v>
      </c>
      <c r="AF96">
        <v>1.41</v>
      </c>
      <c r="AG96">
        <v>0.76</v>
      </c>
      <c r="AH96">
        <v>1.25</v>
      </c>
      <c r="AI96">
        <v>2.4500000000000002</v>
      </c>
      <c r="AJ96">
        <v>0.73</v>
      </c>
      <c r="AK96">
        <v>0.52</v>
      </c>
      <c r="AL96">
        <v>1.67</v>
      </c>
      <c r="AM96">
        <v>1.1299999999999999</v>
      </c>
      <c r="AN96">
        <v>0.37</v>
      </c>
      <c r="AO96">
        <v>1.6</v>
      </c>
      <c r="AP96">
        <v>0.61</v>
      </c>
      <c r="AQ96">
        <v>1.06</v>
      </c>
      <c r="AS96">
        <v>75</v>
      </c>
      <c r="AT96">
        <v>82</v>
      </c>
      <c r="AU96">
        <v>75</v>
      </c>
      <c r="AV96">
        <v>73</v>
      </c>
      <c r="AW96">
        <v>80</v>
      </c>
      <c r="AX96">
        <v>51</v>
      </c>
      <c r="AY96">
        <v>78</v>
      </c>
      <c r="AZ96">
        <v>84</v>
      </c>
      <c r="BA96">
        <v>71</v>
      </c>
      <c r="BB96">
        <v>77</v>
      </c>
      <c r="BC96">
        <v>73</v>
      </c>
      <c r="BD96">
        <v>76</v>
      </c>
      <c r="BE96">
        <v>81</v>
      </c>
      <c r="BG96">
        <v>0.16</v>
      </c>
      <c r="BI96">
        <v>1.06</v>
      </c>
      <c r="BJ96">
        <v>0.39</v>
      </c>
      <c r="BK96">
        <v>0.28000000000000003</v>
      </c>
      <c r="BL96">
        <v>0.92</v>
      </c>
      <c r="BM96">
        <v>0.44</v>
      </c>
      <c r="BO96">
        <v>0.21</v>
      </c>
      <c r="BP96">
        <v>56</v>
      </c>
      <c r="BQ96">
        <v>61</v>
      </c>
      <c r="BT96" s="4">
        <v>26.574000000000002</v>
      </c>
      <c r="BV96" s="180">
        <v>25.260900000000003</v>
      </c>
      <c r="BW96" s="180">
        <v>1.0715999999999999</v>
      </c>
      <c r="BX96" s="180">
        <v>0.54720000000000002</v>
      </c>
      <c r="BY96" s="180">
        <v>0.86250000000000004</v>
      </c>
      <c r="BZ96" s="180">
        <v>1.8865000000000001</v>
      </c>
      <c r="CA96" s="180">
        <v>0.32119999999999999</v>
      </c>
      <c r="CB96" s="180">
        <v>0.36399999999999999</v>
      </c>
      <c r="CC96" s="180">
        <v>0.78489999999999993</v>
      </c>
      <c r="CD96" s="180">
        <v>1.3694</v>
      </c>
      <c r="CE96" s="180">
        <v>2.1856</v>
      </c>
      <c r="CF96" s="180">
        <v>0.72319999999999995</v>
      </c>
      <c r="CG96" s="180">
        <v>0.26640000000000003</v>
      </c>
      <c r="CH96" s="180">
        <v>1.1040000000000001</v>
      </c>
      <c r="CI96" s="180"/>
      <c r="CJ96" s="180">
        <v>27.4575</v>
      </c>
      <c r="CK96" s="180">
        <f t="shared" si="40"/>
        <v>1.1561999999999999</v>
      </c>
      <c r="CL96" s="180">
        <f t="shared" si="41"/>
        <v>0.56999999999999995</v>
      </c>
      <c r="CM96" s="180">
        <f t="shared" si="42"/>
        <v>0.91249999999999998</v>
      </c>
      <c r="CN96" s="180">
        <f t="shared" si="43"/>
        <v>1.96</v>
      </c>
      <c r="CO96" s="180">
        <f t="shared" si="44"/>
        <v>0.37229999999999996</v>
      </c>
      <c r="CP96" s="180">
        <f t="shared" si="45"/>
        <v>0.40560000000000002</v>
      </c>
      <c r="CQ96" s="180">
        <f t="shared" si="62"/>
        <v>0.86919999999999997</v>
      </c>
      <c r="CR96" s="180">
        <f t="shared" si="56"/>
        <v>1.4028</v>
      </c>
      <c r="CS96" s="180">
        <f t="shared" si="55"/>
        <v>2.2614000000000001</v>
      </c>
      <c r="CT96" s="180">
        <f t="shared" si="57"/>
        <v>0.8022999999999999</v>
      </c>
      <c r="CU96" s="180">
        <f t="shared" si="58"/>
        <v>0.28489999999999999</v>
      </c>
      <c r="CV96" s="180">
        <f t="shared" si="59"/>
        <v>1.1680000000000001</v>
      </c>
      <c r="CW96" s="180"/>
      <c r="CX96">
        <f t="shared" si="60"/>
        <v>0.51519999999999999</v>
      </c>
      <c r="CY96">
        <f t="shared" si="66"/>
        <v>0.56120000000000003</v>
      </c>
      <c r="DA96" s="34"/>
      <c r="DB96" s="63"/>
      <c r="DC96" s="35">
        <v>0</v>
      </c>
      <c r="DD96" s="37"/>
      <c r="DE96" s="37"/>
      <c r="DF96" s="117"/>
      <c r="DG96" s="39"/>
      <c r="DH96" s="92"/>
      <c r="DI96" s="92"/>
      <c r="DJ96" s="92"/>
      <c r="DK96" s="99"/>
      <c r="DL96" s="99"/>
      <c r="DM96" s="92"/>
      <c r="DN96" s="40"/>
      <c r="DO96" s="40"/>
      <c r="DP96" s="41">
        <f t="shared" si="64"/>
        <v>46.36</v>
      </c>
      <c r="DQ96" s="40"/>
      <c r="DR96" s="40"/>
      <c r="DS96" s="40"/>
      <c r="DT96" s="40"/>
      <c r="DU96" s="40"/>
      <c r="DV96" s="40"/>
      <c r="DW96" s="40"/>
      <c r="DX96" s="105"/>
      <c r="DY96" s="40"/>
      <c r="DZ96" s="40"/>
      <c r="EA96" s="40"/>
      <c r="EB96" s="40"/>
      <c r="EC96" s="40"/>
      <c r="ED96" s="40"/>
      <c r="EE96" s="40"/>
      <c r="EF96" s="40"/>
      <c r="EG96" s="40"/>
      <c r="EH96" s="40"/>
      <c r="EI96" s="40"/>
      <c r="EJ96" s="40"/>
      <c r="EK96" s="40"/>
      <c r="EL96" s="40"/>
      <c r="EM96" s="40"/>
      <c r="EN96" s="40"/>
      <c r="EO96" s="40"/>
      <c r="EP96" s="40"/>
      <c r="EQ96" s="40"/>
      <c r="ER96" s="40"/>
      <c r="ES96" s="40"/>
      <c r="ET96" s="40"/>
      <c r="EU96" s="40"/>
    </row>
    <row r="97" spans="1:151" ht="12.75" customHeight="1" x14ac:dyDescent="0.2">
      <c r="A97" s="215">
        <v>88</v>
      </c>
      <c r="B97" t="s">
        <v>385</v>
      </c>
      <c r="C97">
        <v>4461</v>
      </c>
      <c r="D97">
        <v>4015</v>
      </c>
      <c r="E97">
        <v>3699</v>
      </c>
      <c r="F97">
        <v>2414</v>
      </c>
      <c r="H97">
        <v>93.3</v>
      </c>
      <c r="I97">
        <v>46.52</v>
      </c>
      <c r="K97">
        <v>2.0499999999999998</v>
      </c>
      <c r="M97">
        <v>6.9</v>
      </c>
      <c r="T97">
        <v>4.2</v>
      </c>
      <c r="U97">
        <v>4</v>
      </c>
      <c r="V97">
        <v>3</v>
      </c>
      <c r="AB97">
        <v>33.629999999999995</v>
      </c>
      <c r="AC97">
        <v>97</v>
      </c>
      <c r="AD97" s="217">
        <v>43.195099999999996</v>
      </c>
      <c r="AF97">
        <v>2.2000000000000002</v>
      </c>
      <c r="AG97">
        <v>1.0900000000000001</v>
      </c>
      <c r="AH97">
        <v>2.15</v>
      </c>
      <c r="AI97">
        <v>3.13</v>
      </c>
      <c r="AJ97">
        <v>3.22</v>
      </c>
      <c r="AK97">
        <v>0.74</v>
      </c>
      <c r="AL97">
        <v>1.83</v>
      </c>
      <c r="AM97">
        <v>2.2000000000000002</v>
      </c>
      <c r="AN97">
        <v>0.56000000000000005</v>
      </c>
      <c r="AO97">
        <v>2.39</v>
      </c>
      <c r="AP97">
        <v>0.5</v>
      </c>
      <c r="AQ97">
        <v>1.55</v>
      </c>
      <c r="AS97" s="25">
        <v>69.25</v>
      </c>
      <c r="AT97">
        <v>79</v>
      </c>
      <c r="AU97">
        <v>77</v>
      </c>
      <c r="AV97">
        <v>74</v>
      </c>
      <c r="AW97">
        <v>73</v>
      </c>
      <c r="AX97">
        <v>76</v>
      </c>
      <c r="AY97">
        <v>72</v>
      </c>
      <c r="AZ97">
        <v>72</v>
      </c>
      <c r="BA97">
        <v>66</v>
      </c>
      <c r="BB97">
        <v>60</v>
      </c>
      <c r="BC97">
        <v>70</v>
      </c>
      <c r="BD97">
        <v>48</v>
      </c>
      <c r="BE97">
        <v>64</v>
      </c>
      <c r="BG97">
        <v>0.16</v>
      </c>
      <c r="BH97">
        <v>0.12</v>
      </c>
      <c r="BI97">
        <v>1.8</v>
      </c>
      <c r="BJ97">
        <v>0.23</v>
      </c>
      <c r="BK97">
        <v>0.1</v>
      </c>
      <c r="BL97">
        <v>1.4</v>
      </c>
      <c r="BM97">
        <v>0.4</v>
      </c>
      <c r="BP97">
        <v>80</v>
      </c>
      <c r="BQ97">
        <v>85</v>
      </c>
      <c r="BT97" s="4">
        <v>32.621099999999998</v>
      </c>
      <c r="BV97" s="180">
        <v>0</v>
      </c>
      <c r="BW97" s="180">
        <v>1.7380000000000002</v>
      </c>
      <c r="BX97" s="180">
        <v>0.83930000000000005</v>
      </c>
      <c r="BY97" s="180">
        <v>1.591</v>
      </c>
      <c r="BZ97" s="180">
        <v>2.2848999999999999</v>
      </c>
      <c r="CA97" s="180">
        <v>2.4472000000000005</v>
      </c>
      <c r="CB97" s="180">
        <v>0.53280000000000005</v>
      </c>
      <c r="CC97" s="180">
        <v>0.72280000000000011</v>
      </c>
      <c r="CD97" s="180">
        <v>1.3175999999999999</v>
      </c>
      <c r="CE97" s="180">
        <v>2.2630999999999997</v>
      </c>
      <c r="CF97" s="180">
        <v>1.3860000000000001</v>
      </c>
      <c r="CG97" s="180">
        <v>0.33600000000000002</v>
      </c>
      <c r="CH97" s="180">
        <v>1.673</v>
      </c>
      <c r="CI97" s="180"/>
      <c r="CJ97" s="180">
        <v>32.2151</v>
      </c>
      <c r="CK97" s="180">
        <f t="shared" si="40"/>
        <v>1.7380000000000002</v>
      </c>
      <c r="CL97" s="180">
        <f t="shared" si="41"/>
        <v>0.83930000000000005</v>
      </c>
      <c r="CM97" s="180">
        <f t="shared" si="42"/>
        <v>1.591</v>
      </c>
      <c r="CN97" s="180">
        <f t="shared" si="43"/>
        <v>2.2848999999999999</v>
      </c>
      <c r="CO97" s="180">
        <f t="shared" si="44"/>
        <v>2.4472000000000005</v>
      </c>
      <c r="CP97" s="180">
        <f t="shared" si="45"/>
        <v>0.53280000000000005</v>
      </c>
      <c r="CQ97" s="180">
        <f t="shared" si="62"/>
        <v>0.77280000000000004</v>
      </c>
      <c r="CR97" s="180">
        <f t="shared" si="56"/>
        <v>1.3175999999999999</v>
      </c>
      <c r="CS97" s="180">
        <f t="shared" si="55"/>
        <v>2.3095999999999997</v>
      </c>
      <c r="CT97" s="180">
        <f t="shared" si="57"/>
        <v>1.4520000000000002</v>
      </c>
      <c r="CU97" s="180">
        <f t="shared" si="58"/>
        <v>0.33600000000000002</v>
      </c>
      <c r="CV97" s="180">
        <f t="shared" si="59"/>
        <v>1.673</v>
      </c>
      <c r="CW97" s="180"/>
      <c r="CX97">
        <f t="shared" si="60"/>
        <v>1.1200000000000001</v>
      </c>
      <c r="CY97">
        <f t="shared" si="66"/>
        <v>1.19</v>
      </c>
      <c r="DA97" s="34"/>
      <c r="DB97" s="63"/>
      <c r="DC97" s="35">
        <v>0</v>
      </c>
      <c r="DD97" s="37"/>
      <c r="DE97" s="37"/>
      <c r="DF97" s="117"/>
      <c r="DG97" s="39"/>
      <c r="DH97" s="92"/>
      <c r="DI97" s="92"/>
      <c r="DJ97" s="92"/>
      <c r="DK97" s="99"/>
      <c r="DL97" s="99"/>
      <c r="DM97" s="92"/>
      <c r="DN97" s="40"/>
      <c r="DO97" s="40"/>
      <c r="DP97" s="41">
        <f t="shared" si="64"/>
        <v>24</v>
      </c>
      <c r="DQ97" s="40"/>
      <c r="DR97" s="40"/>
      <c r="DS97" s="40"/>
      <c r="DT97" s="40"/>
      <c r="DU97" s="40"/>
      <c r="DV97" s="40"/>
      <c r="DW97" s="40"/>
      <c r="DX97" s="105"/>
      <c r="DY97" s="40"/>
      <c r="DZ97" s="40"/>
      <c r="EA97" s="40"/>
      <c r="EB97" s="40"/>
      <c r="EC97" s="40"/>
      <c r="ED97" s="40"/>
      <c r="EE97" s="40"/>
      <c r="EF97" s="40"/>
      <c r="EG97" s="40"/>
      <c r="EH97" s="40"/>
      <c r="EI97" s="40"/>
      <c r="EJ97" s="40"/>
      <c r="EK97" s="40"/>
      <c r="EL97" s="40"/>
      <c r="EM97" s="40"/>
      <c r="EN97" s="40"/>
      <c r="EO97" s="40"/>
      <c r="EP97" s="40"/>
      <c r="EQ97" s="40"/>
      <c r="ER97" s="40"/>
      <c r="ES97" s="40"/>
      <c r="ET97" s="40"/>
      <c r="EU97" s="40"/>
    </row>
    <row r="98" spans="1:151" ht="12.75" customHeight="1" x14ac:dyDescent="0.2">
      <c r="A98" s="215">
        <v>89</v>
      </c>
      <c r="B98" t="s">
        <v>386</v>
      </c>
      <c r="C98">
        <v>3725</v>
      </c>
      <c r="D98">
        <v>4166</v>
      </c>
      <c r="E98">
        <v>3920</v>
      </c>
      <c r="F98">
        <v>2593</v>
      </c>
      <c r="H98">
        <v>93.3</v>
      </c>
      <c r="I98">
        <v>36.25</v>
      </c>
      <c r="K98">
        <v>2.0499999999999998</v>
      </c>
      <c r="M98">
        <v>6.9</v>
      </c>
      <c r="T98">
        <v>0</v>
      </c>
      <c r="V98">
        <v>3</v>
      </c>
      <c r="AB98">
        <v>48.1</v>
      </c>
      <c r="AC98">
        <v>97</v>
      </c>
      <c r="AD98" s="217">
        <v>42.415500000000002</v>
      </c>
      <c r="AF98">
        <v>1.45</v>
      </c>
      <c r="AG98">
        <v>0.71</v>
      </c>
      <c r="AH98">
        <v>1.36</v>
      </c>
      <c r="AI98">
        <v>1.81</v>
      </c>
      <c r="AJ98">
        <v>2.58</v>
      </c>
      <c r="AK98">
        <v>0.84</v>
      </c>
      <c r="AL98">
        <v>1.18</v>
      </c>
      <c r="AM98">
        <v>1.42</v>
      </c>
      <c r="AO98">
        <v>1.53</v>
      </c>
      <c r="AQ98">
        <v>0.61</v>
      </c>
      <c r="AS98">
        <v>69</v>
      </c>
      <c r="AT98">
        <v>75</v>
      </c>
      <c r="AU98">
        <v>66</v>
      </c>
      <c r="AV98">
        <v>59</v>
      </c>
      <c r="AW98">
        <v>61</v>
      </c>
      <c r="AX98">
        <v>74</v>
      </c>
      <c r="AY98">
        <v>88</v>
      </c>
      <c r="AZ98">
        <v>53</v>
      </c>
      <c r="BA98">
        <v>54</v>
      </c>
      <c r="BC98">
        <v>58</v>
      </c>
      <c r="BL98">
        <v>1.54</v>
      </c>
      <c r="BP98">
        <v>70</v>
      </c>
      <c r="BQ98">
        <v>75</v>
      </c>
      <c r="BT98" s="4">
        <v>46.656999999999996</v>
      </c>
      <c r="BV98" s="180">
        <v>23.925000000000001</v>
      </c>
      <c r="BW98" s="180">
        <v>1.0585</v>
      </c>
      <c r="BX98" s="180">
        <v>0.45439999999999997</v>
      </c>
      <c r="BY98" s="180">
        <v>0.77520000000000011</v>
      </c>
      <c r="BZ98" s="180">
        <v>1.0679000000000001</v>
      </c>
      <c r="CA98" s="180">
        <v>1.8834</v>
      </c>
      <c r="CB98" s="180">
        <v>0.73080000000000001</v>
      </c>
      <c r="CC98" s="180">
        <v>0.73080000000000001</v>
      </c>
      <c r="CD98" s="180">
        <v>0.6018</v>
      </c>
      <c r="CE98" s="180">
        <v>0.96779999999999999</v>
      </c>
      <c r="CF98" s="180">
        <v>0.72420000000000007</v>
      </c>
      <c r="CG98" s="180">
        <v>0</v>
      </c>
      <c r="CH98" s="180">
        <v>0.84150000000000003</v>
      </c>
      <c r="CI98" s="180"/>
      <c r="CJ98" s="180">
        <v>25.012499999999999</v>
      </c>
      <c r="CK98" s="180">
        <f t="shared" si="40"/>
        <v>1.0874999999999999</v>
      </c>
      <c r="CL98" s="180">
        <f t="shared" si="41"/>
        <v>0.46860000000000002</v>
      </c>
      <c r="CM98" s="180">
        <f t="shared" si="42"/>
        <v>0.80240000000000011</v>
      </c>
      <c r="CN98" s="180">
        <f t="shared" si="43"/>
        <v>1.1040999999999999</v>
      </c>
      <c r="CO98" s="180">
        <f t="shared" si="44"/>
        <v>1.9092000000000002</v>
      </c>
      <c r="CP98" s="180">
        <f t="shared" si="45"/>
        <v>0.73919999999999997</v>
      </c>
      <c r="CQ98" s="180">
        <f t="shared" si="62"/>
        <v>0.73919999999999997</v>
      </c>
      <c r="CR98" s="180">
        <f t="shared" si="56"/>
        <v>0.62539999999999996</v>
      </c>
      <c r="CS98" s="180">
        <f t="shared" si="55"/>
        <v>0.62539999999999996</v>
      </c>
      <c r="CT98" s="180">
        <f t="shared" si="57"/>
        <v>0.76679999999999993</v>
      </c>
      <c r="CU98" s="180">
        <f t="shared" si="58"/>
        <v>0</v>
      </c>
      <c r="CV98" s="180">
        <f t="shared" si="59"/>
        <v>0.88739999999999997</v>
      </c>
      <c r="CW98" s="180"/>
      <c r="CX98">
        <f t="shared" si="60"/>
        <v>1.0780000000000001</v>
      </c>
      <c r="CY98">
        <f t="shared" si="66"/>
        <v>1.155</v>
      </c>
      <c r="DA98" s="34"/>
      <c r="DB98" s="63"/>
      <c r="DC98" s="35">
        <v>0</v>
      </c>
      <c r="DD98" s="37"/>
      <c r="DE98" s="37"/>
      <c r="DF98" s="117"/>
      <c r="DG98" s="39"/>
      <c r="DH98" s="92"/>
      <c r="DI98" s="92"/>
      <c r="DJ98" s="92"/>
      <c r="DK98" s="99"/>
      <c r="DL98" s="99"/>
      <c r="DM98" s="92"/>
      <c r="DN98" s="40"/>
      <c r="DO98" s="40"/>
      <c r="DP98" s="41" t="str">
        <f t="shared" si="64"/>
        <v/>
      </c>
      <c r="DQ98" s="40"/>
      <c r="DR98" s="40"/>
      <c r="DS98" s="40"/>
      <c r="DT98" s="40"/>
      <c r="DU98" s="40"/>
      <c r="DV98" s="40"/>
      <c r="DW98" s="40"/>
      <c r="DX98" s="105"/>
      <c r="DY98" s="40"/>
      <c r="DZ98" s="40"/>
      <c r="EA98" s="40"/>
      <c r="EB98" s="40"/>
      <c r="EC98" s="40"/>
      <c r="ED98" s="40"/>
      <c r="EE98" s="40"/>
      <c r="EF98" s="40"/>
      <c r="EG98" s="40"/>
      <c r="EH98" s="40"/>
      <c r="EI98" s="40"/>
      <c r="EJ98" s="40"/>
      <c r="EK98" s="40"/>
      <c r="EL98" s="40"/>
      <c r="EM98" s="40"/>
      <c r="EN98" s="40"/>
      <c r="EO98" s="40"/>
      <c r="EP98" s="40"/>
      <c r="EQ98" s="40"/>
      <c r="ER98" s="40"/>
      <c r="ES98" s="40"/>
      <c r="ET98" s="40"/>
      <c r="EU98" s="40"/>
    </row>
    <row r="99" spans="1:151" ht="12.75" customHeight="1" x14ac:dyDescent="0.2">
      <c r="A99" s="215">
        <v>90</v>
      </c>
      <c r="B99" t="s">
        <v>387</v>
      </c>
      <c r="D99">
        <v>7995</v>
      </c>
      <c r="E99">
        <v>7835</v>
      </c>
      <c r="F99">
        <v>6895</v>
      </c>
      <c r="K99">
        <v>97</v>
      </c>
      <c r="M99">
        <v>0</v>
      </c>
      <c r="AD99" s="217">
        <v>73.72</v>
      </c>
      <c r="BT99" s="4">
        <v>0</v>
      </c>
      <c r="BV99" s="180">
        <v>0</v>
      </c>
      <c r="BW99" s="180">
        <v>0</v>
      </c>
      <c r="BX99" s="180">
        <v>0</v>
      </c>
      <c r="BY99" s="180">
        <v>0</v>
      </c>
      <c r="BZ99" s="180">
        <v>0</v>
      </c>
      <c r="CA99" s="180">
        <v>0</v>
      </c>
      <c r="CB99" s="180">
        <v>0</v>
      </c>
      <c r="CC99" s="180">
        <v>0</v>
      </c>
      <c r="CD99" s="180">
        <v>0</v>
      </c>
      <c r="CE99" s="180">
        <v>0</v>
      </c>
      <c r="CF99" s="180">
        <v>0</v>
      </c>
      <c r="CG99" s="180">
        <v>0</v>
      </c>
      <c r="CH99" s="180">
        <v>0</v>
      </c>
      <c r="CI99" s="180"/>
      <c r="CJ99" s="180">
        <v>0</v>
      </c>
      <c r="CK99" s="180">
        <f t="shared" si="40"/>
        <v>0</v>
      </c>
      <c r="CL99" s="180">
        <f t="shared" si="41"/>
        <v>0</v>
      </c>
      <c r="CM99" s="180">
        <f t="shared" si="42"/>
        <v>0</v>
      </c>
      <c r="CN99" s="180">
        <f t="shared" si="43"/>
        <v>0</v>
      </c>
      <c r="CO99" s="180">
        <f t="shared" si="44"/>
        <v>0</v>
      </c>
      <c r="CP99" s="180">
        <f t="shared" si="45"/>
        <v>0</v>
      </c>
      <c r="CQ99" s="180">
        <f t="shared" si="62"/>
        <v>0</v>
      </c>
      <c r="CR99" s="180">
        <f t="shared" si="56"/>
        <v>0</v>
      </c>
      <c r="CS99" s="180">
        <f t="shared" si="55"/>
        <v>0</v>
      </c>
      <c r="CT99" s="180">
        <f t="shared" si="57"/>
        <v>0</v>
      </c>
      <c r="CU99" s="180">
        <f t="shared" si="58"/>
        <v>0</v>
      </c>
      <c r="CV99" s="180">
        <f t="shared" si="59"/>
        <v>0</v>
      </c>
      <c r="CW99" s="180"/>
      <c r="CX99">
        <f t="shared" si="60"/>
        <v>0</v>
      </c>
      <c r="CY99">
        <f t="shared" si="66"/>
        <v>0</v>
      </c>
      <c r="DA99" s="34"/>
      <c r="DB99" s="63">
        <f t="shared" ref="DB99" si="69">DC99*2000</f>
        <v>800</v>
      </c>
      <c r="DC99" s="35">
        <v>0.4</v>
      </c>
      <c r="DD99" s="37">
        <v>7110</v>
      </c>
      <c r="DE99" s="37">
        <v>7110</v>
      </c>
      <c r="DF99" s="124">
        <v>0</v>
      </c>
      <c r="DG99" s="39">
        <f t="shared" ref="DG99:DG109" si="70">BL99*DF99</f>
        <v>0</v>
      </c>
      <c r="DH99" s="40">
        <v>3.1</v>
      </c>
      <c r="DI99" s="92">
        <v>0</v>
      </c>
      <c r="DJ99" s="93">
        <v>0</v>
      </c>
      <c r="DK99" s="97"/>
      <c r="DL99" s="97"/>
      <c r="DM99" s="40">
        <v>440</v>
      </c>
      <c r="DN99" s="40"/>
      <c r="DO99" s="40"/>
      <c r="DP99" s="41" t="str">
        <f t="shared" si="64"/>
        <v/>
      </c>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row>
    <row r="100" spans="1:151" ht="12.75" customHeight="1" x14ac:dyDescent="0.2">
      <c r="A100" s="215">
        <v>91</v>
      </c>
      <c r="B100" t="s">
        <v>388</v>
      </c>
      <c r="D100">
        <v>8290</v>
      </c>
      <c r="E100">
        <v>8124</v>
      </c>
      <c r="F100">
        <v>7149</v>
      </c>
      <c r="K100">
        <v>97</v>
      </c>
      <c r="M100">
        <v>0</v>
      </c>
      <c r="AD100" s="217">
        <v>73.72</v>
      </c>
      <c r="BT100" s="4">
        <v>0</v>
      </c>
      <c r="BV100" s="180">
        <v>0</v>
      </c>
      <c r="BW100" s="180">
        <v>0</v>
      </c>
      <c r="BX100" s="180">
        <v>0</v>
      </c>
      <c r="BY100" s="180">
        <v>0</v>
      </c>
      <c r="BZ100" s="180">
        <v>0</v>
      </c>
      <c r="CA100" s="180">
        <v>0</v>
      </c>
      <c r="CB100" s="180">
        <v>0</v>
      </c>
      <c r="CC100" s="180">
        <v>0</v>
      </c>
      <c r="CD100" s="180">
        <v>0</v>
      </c>
      <c r="CE100" s="180">
        <v>0</v>
      </c>
      <c r="CF100" s="180">
        <v>0</v>
      </c>
      <c r="CG100" s="180">
        <v>0</v>
      </c>
      <c r="CH100" s="180">
        <v>0</v>
      </c>
      <c r="CI100" s="180"/>
      <c r="CJ100" s="180">
        <v>0</v>
      </c>
      <c r="CK100" s="180">
        <f t="shared" si="40"/>
        <v>0</v>
      </c>
      <c r="CL100" s="180">
        <f t="shared" si="41"/>
        <v>0</v>
      </c>
      <c r="CM100" s="180">
        <f t="shared" si="42"/>
        <v>0</v>
      </c>
      <c r="CN100" s="180">
        <f t="shared" si="43"/>
        <v>0</v>
      </c>
      <c r="CO100" s="180">
        <f t="shared" si="44"/>
        <v>0</v>
      </c>
      <c r="CP100" s="180">
        <f t="shared" si="45"/>
        <v>0</v>
      </c>
      <c r="CQ100" s="180">
        <f t="shared" si="62"/>
        <v>0</v>
      </c>
      <c r="CR100" s="180">
        <f t="shared" si="56"/>
        <v>0</v>
      </c>
      <c r="CS100" s="180">
        <f t="shared" si="55"/>
        <v>0</v>
      </c>
      <c r="CT100" s="180">
        <f t="shared" si="57"/>
        <v>0</v>
      </c>
      <c r="CU100" s="180">
        <f t="shared" si="58"/>
        <v>0</v>
      </c>
      <c r="CV100" s="180">
        <f t="shared" si="59"/>
        <v>0</v>
      </c>
      <c r="CW100" s="180"/>
      <c r="CX100">
        <f t="shared" si="60"/>
        <v>0</v>
      </c>
      <c r="CY100">
        <f t="shared" si="66"/>
        <v>0</v>
      </c>
      <c r="DA100" s="34"/>
      <c r="DB100" s="63">
        <f t="shared" ref="DB100" si="71">DC100*2000</f>
        <v>700</v>
      </c>
      <c r="DC100" s="35">
        <f>'DDGS Calculator'!H9</f>
        <v>0.35</v>
      </c>
      <c r="DD100" s="37">
        <v>7110</v>
      </c>
      <c r="DE100" s="37">
        <v>7110</v>
      </c>
      <c r="DF100" s="124">
        <v>0</v>
      </c>
      <c r="DG100" s="39">
        <f t="shared" si="70"/>
        <v>0</v>
      </c>
      <c r="DH100" s="40">
        <v>11.6</v>
      </c>
      <c r="DI100" s="92">
        <v>0</v>
      </c>
      <c r="DJ100" s="93">
        <v>0</v>
      </c>
      <c r="DK100" s="97"/>
      <c r="DL100" s="97"/>
      <c r="DM100" s="40">
        <v>600</v>
      </c>
      <c r="DN100" s="40"/>
      <c r="DO100" s="40"/>
      <c r="DP100" s="41" t="str">
        <f t="shared" si="64"/>
        <v/>
      </c>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row>
    <row r="101" spans="1:151" ht="12.75" customHeight="1" x14ac:dyDescent="0.2">
      <c r="A101" s="215">
        <v>92</v>
      </c>
      <c r="B101" t="s">
        <v>389</v>
      </c>
      <c r="D101">
        <v>8535</v>
      </c>
      <c r="E101">
        <v>8364</v>
      </c>
      <c r="F101">
        <v>7361</v>
      </c>
      <c r="K101">
        <v>97</v>
      </c>
      <c r="M101">
        <v>0</v>
      </c>
      <c r="AD101" s="217">
        <v>73.72</v>
      </c>
      <c r="BT101" s="4">
        <v>0</v>
      </c>
      <c r="BV101" s="180">
        <v>0</v>
      </c>
      <c r="BW101" s="180">
        <v>0</v>
      </c>
      <c r="BX101" s="180">
        <v>0</v>
      </c>
      <c r="BY101" s="180">
        <v>0</v>
      </c>
      <c r="BZ101" s="180">
        <v>0</v>
      </c>
      <c r="CA101" s="180">
        <v>0</v>
      </c>
      <c r="CB101" s="180">
        <v>0</v>
      </c>
      <c r="CC101" s="180">
        <v>0</v>
      </c>
      <c r="CD101" s="180">
        <v>0</v>
      </c>
      <c r="CE101" s="180">
        <v>0</v>
      </c>
      <c r="CF101" s="180">
        <v>0</v>
      </c>
      <c r="CG101" s="180">
        <v>0</v>
      </c>
      <c r="CH101" s="180">
        <v>0</v>
      </c>
      <c r="CI101" s="180"/>
      <c r="CJ101" s="180">
        <v>0</v>
      </c>
      <c r="CK101" s="180">
        <f t="shared" si="40"/>
        <v>0</v>
      </c>
      <c r="CL101" s="180">
        <f t="shared" si="41"/>
        <v>0</v>
      </c>
      <c r="CM101" s="180">
        <f t="shared" si="42"/>
        <v>0</v>
      </c>
      <c r="CN101" s="180">
        <f t="shared" si="43"/>
        <v>0</v>
      </c>
      <c r="CO101" s="180">
        <f t="shared" si="44"/>
        <v>0</v>
      </c>
      <c r="CP101" s="180">
        <f t="shared" si="45"/>
        <v>0</v>
      </c>
      <c r="CQ101" s="180">
        <f t="shared" si="62"/>
        <v>0</v>
      </c>
      <c r="CR101" s="180">
        <f t="shared" si="56"/>
        <v>0</v>
      </c>
      <c r="CS101" s="180">
        <f t="shared" si="55"/>
        <v>0</v>
      </c>
      <c r="CT101" s="180">
        <f t="shared" si="57"/>
        <v>0</v>
      </c>
      <c r="CU101" s="180">
        <f t="shared" si="58"/>
        <v>0</v>
      </c>
      <c r="CV101" s="180">
        <f t="shared" si="59"/>
        <v>0</v>
      </c>
      <c r="CW101" s="180"/>
      <c r="CX101">
        <f t="shared" si="60"/>
        <v>0</v>
      </c>
      <c r="CY101">
        <f t="shared" si="66"/>
        <v>0</v>
      </c>
      <c r="DA101" s="34"/>
      <c r="DB101" s="63"/>
      <c r="DC101" s="35">
        <v>2.7</v>
      </c>
      <c r="DD101" s="37">
        <v>4130</v>
      </c>
      <c r="DE101" s="37">
        <v>4130</v>
      </c>
      <c r="DF101" s="117"/>
      <c r="DG101" s="39">
        <f t="shared" si="70"/>
        <v>0</v>
      </c>
      <c r="DH101" s="92">
        <v>0</v>
      </c>
      <c r="DI101" s="92">
        <v>0</v>
      </c>
      <c r="DJ101" s="92">
        <v>0</v>
      </c>
      <c r="DK101" s="99"/>
      <c r="DL101" s="99"/>
      <c r="DM101" s="92">
        <v>0</v>
      </c>
      <c r="DN101" s="40"/>
      <c r="DO101" s="38"/>
      <c r="DP101" s="41" t="str">
        <f t="shared" si="64"/>
        <v/>
      </c>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row>
    <row r="102" spans="1:151" ht="12.75" customHeight="1" x14ac:dyDescent="0.2">
      <c r="A102" s="215">
        <v>93</v>
      </c>
      <c r="B102" t="s">
        <v>390</v>
      </c>
      <c r="D102">
        <v>8288</v>
      </c>
      <c r="E102">
        <v>8123</v>
      </c>
      <c r="F102">
        <v>7148</v>
      </c>
      <c r="K102">
        <v>97</v>
      </c>
      <c r="M102">
        <v>0</v>
      </c>
      <c r="AD102" s="217">
        <v>73.72</v>
      </c>
      <c r="BT102" s="4">
        <v>0</v>
      </c>
      <c r="BV102" s="180">
        <v>0</v>
      </c>
      <c r="BW102" s="180">
        <v>0</v>
      </c>
      <c r="BX102" s="180">
        <v>0</v>
      </c>
      <c r="BY102" s="180">
        <v>0</v>
      </c>
      <c r="BZ102" s="180">
        <v>0</v>
      </c>
      <c r="CA102" s="180">
        <v>0</v>
      </c>
      <c r="CB102" s="180">
        <v>0</v>
      </c>
      <c r="CC102" s="180">
        <v>0</v>
      </c>
      <c r="CD102" s="180">
        <v>0</v>
      </c>
      <c r="CE102" s="180">
        <v>0</v>
      </c>
      <c r="CF102" s="180">
        <v>0</v>
      </c>
      <c r="CG102" s="180">
        <v>0</v>
      </c>
      <c r="CH102" s="180">
        <v>0</v>
      </c>
      <c r="CI102" s="180"/>
      <c r="CJ102" s="180">
        <v>0</v>
      </c>
      <c r="CK102" s="180">
        <f t="shared" ref="CK102:CK129" si="72">AF102*AT102/100</f>
        <v>0</v>
      </c>
      <c r="CL102" s="180">
        <f t="shared" ref="CL102:CL129" si="73">AG102*AU102/100</f>
        <v>0</v>
      </c>
      <c r="CM102" s="180">
        <f t="shared" ref="CM102:CM129" si="74">AH102*AV102/100</f>
        <v>0</v>
      </c>
      <c r="CN102" s="180">
        <f t="shared" ref="CN102:CN129" si="75">AI102*AW102/100</f>
        <v>0</v>
      </c>
      <c r="CO102" s="180">
        <f t="shared" ref="CO102:CO129" si="76">AJ102*AX102/100</f>
        <v>0</v>
      </c>
      <c r="CP102" s="180">
        <f t="shared" ref="CP102:CP129" si="77">AK102*AY102/100</f>
        <v>0</v>
      </c>
      <c r="CQ102" s="180">
        <f t="shared" si="62"/>
        <v>0</v>
      </c>
      <c r="CR102" s="180">
        <f t="shared" si="56"/>
        <v>0</v>
      </c>
      <c r="CS102" s="180">
        <f t="shared" si="55"/>
        <v>0</v>
      </c>
      <c r="CT102" s="180">
        <f t="shared" si="57"/>
        <v>0</v>
      </c>
      <c r="CU102" s="180">
        <f t="shared" si="58"/>
        <v>0</v>
      </c>
      <c r="CV102" s="180">
        <f t="shared" si="59"/>
        <v>0</v>
      </c>
      <c r="CW102" s="180"/>
      <c r="CX102">
        <f t="shared" si="60"/>
        <v>0</v>
      </c>
      <c r="CY102">
        <f t="shared" si="66"/>
        <v>0</v>
      </c>
      <c r="DA102" s="34"/>
      <c r="DB102" s="63"/>
      <c r="DC102" s="35">
        <v>1.25</v>
      </c>
      <c r="DD102" s="37">
        <v>2930</v>
      </c>
      <c r="DE102" s="37">
        <v>2930</v>
      </c>
      <c r="DF102" s="117"/>
      <c r="DG102" s="39">
        <f t="shared" si="70"/>
        <v>0</v>
      </c>
      <c r="DH102" s="92">
        <v>0</v>
      </c>
      <c r="DI102" s="92">
        <v>0</v>
      </c>
      <c r="DJ102" s="92">
        <v>0</v>
      </c>
      <c r="DK102" s="99"/>
      <c r="DL102" s="99"/>
      <c r="DM102" s="92">
        <v>0</v>
      </c>
      <c r="DN102" s="40"/>
      <c r="DO102" s="48"/>
      <c r="DP102" s="41" t="str">
        <f t="shared" si="64"/>
        <v/>
      </c>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row>
    <row r="103" spans="1:151" ht="12.75" customHeight="1" x14ac:dyDescent="0.2">
      <c r="A103" s="215">
        <v>94</v>
      </c>
      <c r="B103" t="s">
        <v>391</v>
      </c>
      <c r="D103">
        <v>8550</v>
      </c>
      <c r="E103">
        <v>8379</v>
      </c>
      <c r="F103">
        <v>7374</v>
      </c>
      <c r="K103">
        <v>97</v>
      </c>
      <c r="M103">
        <v>0</v>
      </c>
      <c r="AD103" s="217">
        <v>73.72</v>
      </c>
      <c r="BT103" s="4">
        <v>0</v>
      </c>
      <c r="BV103" s="180">
        <v>0</v>
      </c>
      <c r="BW103" s="180">
        <v>0</v>
      </c>
      <c r="BX103" s="180">
        <v>0</v>
      </c>
      <c r="BY103" s="180">
        <v>0</v>
      </c>
      <c r="BZ103" s="180">
        <v>0</v>
      </c>
      <c r="CA103" s="180">
        <v>0</v>
      </c>
      <c r="CB103" s="180">
        <v>0</v>
      </c>
      <c r="CC103" s="180">
        <v>0</v>
      </c>
      <c r="CD103" s="180">
        <v>0</v>
      </c>
      <c r="CE103" s="180">
        <v>0</v>
      </c>
      <c r="CF103" s="180">
        <v>0</v>
      </c>
      <c r="CG103" s="180">
        <v>0</v>
      </c>
      <c r="CH103" s="180">
        <v>0</v>
      </c>
      <c r="CI103" s="180"/>
      <c r="CJ103" s="180">
        <v>0</v>
      </c>
      <c r="CK103" s="180">
        <f t="shared" si="72"/>
        <v>0</v>
      </c>
      <c r="CL103" s="180">
        <f t="shared" si="73"/>
        <v>0</v>
      </c>
      <c r="CM103" s="180">
        <f t="shared" si="74"/>
        <v>0</v>
      </c>
      <c r="CN103" s="180">
        <f t="shared" si="75"/>
        <v>0</v>
      </c>
      <c r="CO103" s="180">
        <f t="shared" si="76"/>
        <v>0</v>
      </c>
      <c r="CP103" s="180">
        <f t="shared" si="77"/>
        <v>0</v>
      </c>
      <c r="CQ103" s="180">
        <f t="shared" si="62"/>
        <v>0</v>
      </c>
      <c r="CR103" s="180">
        <f t="shared" si="56"/>
        <v>0</v>
      </c>
      <c r="CS103" s="180">
        <f t="shared" si="55"/>
        <v>0</v>
      </c>
      <c r="CT103" s="180">
        <f t="shared" si="57"/>
        <v>0</v>
      </c>
      <c r="CU103" s="180">
        <f t="shared" si="58"/>
        <v>0</v>
      </c>
      <c r="CV103" s="180">
        <f t="shared" si="59"/>
        <v>0</v>
      </c>
      <c r="CW103" s="180"/>
      <c r="CX103">
        <f t="shared" si="60"/>
        <v>0</v>
      </c>
      <c r="CY103">
        <f t="shared" si="66"/>
        <v>0</v>
      </c>
      <c r="DA103" s="34"/>
      <c r="DB103" s="63">
        <f t="shared" ref="DB103" si="78">DC103*2000</f>
        <v>760</v>
      </c>
      <c r="DC103" s="35">
        <v>0.38</v>
      </c>
      <c r="DD103" s="37">
        <v>7110</v>
      </c>
      <c r="DE103" s="37">
        <v>7110</v>
      </c>
      <c r="DF103" s="124">
        <v>0</v>
      </c>
      <c r="DG103" s="39">
        <f t="shared" si="70"/>
        <v>0</v>
      </c>
      <c r="DH103" s="40">
        <v>17.5</v>
      </c>
      <c r="DI103" s="92">
        <v>0</v>
      </c>
      <c r="DJ103" s="93">
        <v>0</v>
      </c>
      <c r="DK103" s="97"/>
      <c r="DL103" s="97"/>
      <c r="DM103" s="40">
        <v>750</v>
      </c>
      <c r="DN103" s="40"/>
      <c r="DO103" s="40"/>
      <c r="DP103" s="41" t="str">
        <f t="shared" si="64"/>
        <v/>
      </c>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row>
    <row r="104" spans="1:151" x14ac:dyDescent="0.2">
      <c r="A104" s="215">
        <v>99</v>
      </c>
      <c r="B104" t="s">
        <v>392</v>
      </c>
      <c r="D104">
        <v>8759</v>
      </c>
      <c r="E104">
        <v>8384</v>
      </c>
      <c r="F104">
        <v>7554</v>
      </c>
      <c r="K104">
        <v>97</v>
      </c>
      <c r="M104">
        <v>0</v>
      </c>
      <c r="AD104" s="217">
        <v>73.72</v>
      </c>
      <c r="BT104" s="4">
        <v>0</v>
      </c>
      <c r="BV104" s="180">
        <v>0</v>
      </c>
      <c r="BW104" s="180">
        <v>0</v>
      </c>
      <c r="BX104" s="180">
        <v>0</v>
      </c>
      <c r="BY104" s="180">
        <v>0</v>
      </c>
      <c r="BZ104" s="180">
        <v>0</v>
      </c>
      <c r="CA104" s="180">
        <v>0</v>
      </c>
      <c r="CB104" s="180">
        <v>0</v>
      </c>
      <c r="CC104" s="180">
        <v>0</v>
      </c>
      <c r="CD104" s="180">
        <v>0</v>
      </c>
      <c r="CE104" s="180">
        <v>0</v>
      </c>
      <c r="CF104" s="180">
        <v>0</v>
      </c>
      <c r="CG104" s="180">
        <v>0</v>
      </c>
      <c r="CH104" s="180">
        <v>0</v>
      </c>
      <c r="CI104" s="180"/>
      <c r="CJ104" s="180">
        <v>0</v>
      </c>
      <c r="CK104" s="180">
        <f t="shared" si="72"/>
        <v>0</v>
      </c>
      <c r="CL104" s="180">
        <f t="shared" si="73"/>
        <v>0</v>
      </c>
      <c r="CM104" s="180">
        <f t="shared" si="74"/>
        <v>0</v>
      </c>
      <c r="CN104" s="180">
        <f t="shared" si="75"/>
        <v>0</v>
      </c>
      <c r="CO104" s="180">
        <f t="shared" si="76"/>
        <v>0</v>
      </c>
      <c r="CP104" s="180">
        <f t="shared" si="77"/>
        <v>0</v>
      </c>
      <c r="CQ104" s="180">
        <f t="shared" si="62"/>
        <v>0</v>
      </c>
      <c r="CR104" s="180">
        <f t="shared" si="56"/>
        <v>0</v>
      </c>
      <c r="CS104" s="180">
        <f t="shared" si="55"/>
        <v>0</v>
      </c>
      <c r="CT104" s="180">
        <f t="shared" si="57"/>
        <v>0</v>
      </c>
      <c r="CU104" s="180">
        <f t="shared" si="58"/>
        <v>0</v>
      </c>
      <c r="CV104" s="180">
        <f t="shared" si="59"/>
        <v>0</v>
      </c>
      <c r="CW104" s="180"/>
      <c r="CX104">
        <f t="shared" si="60"/>
        <v>0</v>
      </c>
      <c r="CY104">
        <f t="shared" si="66"/>
        <v>0</v>
      </c>
      <c r="DA104" s="34"/>
      <c r="DB104" s="63"/>
      <c r="DC104" s="35">
        <v>1.2</v>
      </c>
      <c r="DD104" s="37">
        <v>3650</v>
      </c>
      <c r="DE104" s="37">
        <v>3650</v>
      </c>
      <c r="DF104" s="50"/>
      <c r="DG104" s="39">
        <f t="shared" si="70"/>
        <v>0</v>
      </c>
      <c r="DH104" s="92">
        <v>0</v>
      </c>
      <c r="DI104" s="92">
        <v>0</v>
      </c>
      <c r="DJ104" s="92">
        <v>0</v>
      </c>
      <c r="DK104" s="99"/>
      <c r="DL104" s="99"/>
      <c r="DM104" s="92">
        <v>0</v>
      </c>
      <c r="DN104" s="40"/>
      <c r="DO104" s="40"/>
      <c r="DP104" s="41" t="str">
        <f t="shared" si="64"/>
        <v/>
      </c>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row>
    <row r="105" spans="1:151" x14ac:dyDescent="0.2">
      <c r="A105" s="215">
        <v>100</v>
      </c>
      <c r="B105" t="s">
        <v>393</v>
      </c>
      <c r="D105">
        <v>7169</v>
      </c>
      <c r="E105">
        <v>7025</v>
      </c>
      <c r="F105">
        <v>6182</v>
      </c>
      <c r="K105">
        <v>97</v>
      </c>
      <c r="M105">
        <v>0</v>
      </c>
      <c r="AD105" s="217">
        <v>73.72</v>
      </c>
      <c r="BT105" s="4">
        <v>0</v>
      </c>
      <c r="BV105" s="180">
        <v>0</v>
      </c>
      <c r="BW105" s="180">
        <v>0</v>
      </c>
      <c r="BX105" s="180">
        <v>0</v>
      </c>
      <c r="BY105" s="180">
        <v>0</v>
      </c>
      <c r="BZ105" s="180">
        <v>0</v>
      </c>
      <c r="CA105" s="180">
        <v>0</v>
      </c>
      <c r="CB105" s="180">
        <v>0</v>
      </c>
      <c r="CC105" s="180">
        <v>0</v>
      </c>
      <c r="CD105" s="180">
        <v>0</v>
      </c>
      <c r="CE105" s="180">
        <v>0</v>
      </c>
      <c r="CF105" s="180">
        <v>0</v>
      </c>
      <c r="CG105" s="180">
        <v>0</v>
      </c>
      <c r="CH105" s="180">
        <v>0</v>
      </c>
      <c r="CI105" s="180"/>
      <c r="CJ105" s="180">
        <v>0</v>
      </c>
      <c r="CK105" s="180">
        <f t="shared" si="72"/>
        <v>0</v>
      </c>
      <c r="CL105" s="180">
        <f t="shared" si="73"/>
        <v>0</v>
      </c>
      <c r="CM105" s="180">
        <f t="shared" si="74"/>
        <v>0</v>
      </c>
      <c r="CN105" s="180">
        <f t="shared" si="75"/>
        <v>0</v>
      </c>
      <c r="CO105" s="180">
        <f t="shared" si="76"/>
        <v>0</v>
      </c>
      <c r="CP105" s="180">
        <f t="shared" si="77"/>
        <v>0</v>
      </c>
      <c r="CQ105" s="180">
        <f t="shared" si="62"/>
        <v>0</v>
      </c>
      <c r="CR105" s="180">
        <f t="shared" si="56"/>
        <v>0</v>
      </c>
      <c r="CS105" s="180">
        <f t="shared" si="55"/>
        <v>0</v>
      </c>
      <c r="CT105" s="180">
        <f t="shared" si="57"/>
        <v>0</v>
      </c>
      <c r="CU105" s="180">
        <f t="shared" si="58"/>
        <v>0</v>
      </c>
      <c r="CV105" s="180">
        <f t="shared" si="59"/>
        <v>0</v>
      </c>
      <c r="CW105" s="180"/>
      <c r="CX105">
        <f t="shared" si="60"/>
        <v>0</v>
      </c>
      <c r="CY105">
        <f t="shared" si="66"/>
        <v>0</v>
      </c>
      <c r="DA105" s="33"/>
      <c r="DB105" s="63"/>
      <c r="DC105" s="35">
        <v>7</v>
      </c>
      <c r="DD105" s="110">
        <f>E105*0.77</f>
        <v>5409.25</v>
      </c>
      <c r="DE105" s="110">
        <f>E105*0.77</f>
        <v>5409.25</v>
      </c>
      <c r="DF105" s="50"/>
      <c r="DG105" s="39">
        <f t="shared" si="70"/>
        <v>0</v>
      </c>
      <c r="DH105" s="40"/>
      <c r="DI105" s="40"/>
      <c r="DJ105" s="40"/>
      <c r="DK105" s="40"/>
      <c r="DL105" s="40"/>
      <c r="DM105" s="55"/>
      <c r="DN105" s="55"/>
      <c r="DO105" s="111"/>
      <c r="DP105" s="41" t="str">
        <f t="shared" si="64"/>
        <v/>
      </c>
    </row>
    <row r="106" spans="1:151" x14ac:dyDescent="0.2">
      <c r="A106" s="215">
        <v>101</v>
      </c>
      <c r="B106" t="s">
        <v>394</v>
      </c>
      <c r="D106">
        <v>8754</v>
      </c>
      <c r="E106">
        <v>8579</v>
      </c>
      <c r="F106">
        <v>7549</v>
      </c>
      <c r="K106">
        <v>97</v>
      </c>
      <c r="M106">
        <v>0</v>
      </c>
      <c r="AD106" s="217">
        <v>73.72</v>
      </c>
      <c r="BT106" s="4">
        <v>0</v>
      </c>
      <c r="BV106" s="180">
        <v>0</v>
      </c>
      <c r="BW106" s="180">
        <v>0</v>
      </c>
      <c r="BX106" s="180">
        <v>0</v>
      </c>
      <c r="BY106" s="180">
        <v>0</v>
      </c>
      <c r="BZ106" s="180">
        <v>0</v>
      </c>
      <c r="CA106" s="180">
        <v>0</v>
      </c>
      <c r="CB106" s="180">
        <v>0</v>
      </c>
      <c r="CC106" s="180">
        <v>0</v>
      </c>
      <c r="CD106" s="180">
        <v>0</v>
      </c>
      <c r="CE106" s="180">
        <v>0</v>
      </c>
      <c r="CF106" s="180">
        <v>0</v>
      </c>
      <c r="CG106" s="180">
        <v>0</v>
      </c>
      <c r="CH106" s="180">
        <v>0</v>
      </c>
      <c r="CI106" s="180"/>
      <c r="CJ106" s="180">
        <v>0</v>
      </c>
      <c r="CK106" s="180">
        <f t="shared" si="72"/>
        <v>0</v>
      </c>
      <c r="CL106" s="180">
        <f t="shared" si="73"/>
        <v>0</v>
      </c>
      <c r="CM106" s="180">
        <f t="shared" si="74"/>
        <v>0</v>
      </c>
      <c r="CN106" s="180">
        <f t="shared" si="75"/>
        <v>0</v>
      </c>
      <c r="CO106" s="180">
        <f t="shared" si="76"/>
        <v>0</v>
      </c>
      <c r="CP106" s="180">
        <f t="shared" si="77"/>
        <v>0</v>
      </c>
      <c r="CQ106" s="180">
        <f t="shared" si="62"/>
        <v>0</v>
      </c>
      <c r="CR106" s="180">
        <f t="shared" si="56"/>
        <v>0</v>
      </c>
      <c r="CS106" s="180">
        <f t="shared" si="55"/>
        <v>0</v>
      </c>
      <c r="CT106" s="180">
        <f t="shared" si="57"/>
        <v>0</v>
      </c>
      <c r="CU106" s="180">
        <f t="shared" si="58"/>
        <v>0</v>
      </c>
      <c r="CV106" s="180">
        <f t="shared" si="59"/>
        <v>0</v>
      </c>
      <c r="CW106" s="180"/>
      <c r="CX106">
        <f t="shared" si="60"/>
        <v>0</v>
      </c>
      <c r="CY106">
        <f t="shared" si="66"/>
        <v>0</v>
      </c>
      <c r="DA106" s="33"/>
      <c r="DB106" s="63"/>
      <c r="DC106" s="35">
        <v>7</v>
      </c>
      <c r="DD106" s="110">
        <f>E106*0.77</f>
        <v>6605.83</v>
      </c>
      <c r="DE106" s="110">
        <f>E106*0.77</f>
        <v>6605.83</v>
      </c>
      <c r="DF106" s="50"/>
      <c r="DG106" s="39">
        <f t="shared" si="70"/>
        <v>0</v>
      </c>
      <c r="DH106" s="40"/>
      <c r="DI106" s="40"/>
      <c r="DJ106" s="40"/>
      <c r="DK106" s="55"/>
      <c r="DL106" s="55"/>
      <c r="DM106" s="40"/>
      <c r="DN106" s="40"/>
      <c r="DO106" s="40"/>
      <c r="DP106" s="41" t="str">
        <f t="shared" si="64"/>
        <v/>
      </c>
    </row>
    <row r="107" spans="1:151" x14ac:dyDescent="0.2">
      <c r="A107" s="215">
        <v>106</v>
      </c>
      <c r="B107" t="s">
        <v>395</v>
      </c>
      <c r="D107">
        <v>7265</v>
      </c>
      <c r="E107">
        <v>7119</v>
      </c>
      <c r="F107">
        <v>6265</v>
      </c>
      <c r="K107">
        <v>97</v>
      </c>
      <c r="M107">
        <v>0</v>
      </c>
      <c r="AD107" s="217">
        <v>73.72</v>
      </c>
      <c r="BT107" s="4">
        <v>0</v>
      </c>
      <c r="BV107" s="180">
        <v>0</v>
      </c>
      <c r="BW107" s="180">
        <v>0</v>
      </c>
      <c r="BX107" s="180">
        <v>0</v>
      </c>
      <c r="BY107" s="180">
        <v>0</v>
      </c>
      <c r="BZ107" s="180">
        <v>0</v>
      </c>
      <c r="CA107" s="180">
        <v>0</v>
      </c>
      <c r="CB107" s="180">
        <v>0</v>
      </c>
      <c r="CC107" s="180">
        <v>0</v>
      </c>
      <c r="CD107" s="180">
        <v>0</v>
      </c>
      <c r="CE107" s="180">
        <v>0</v>
      </c>
      <c r="CF107" s="180">
        <v>0</v>
      </c>
      <c r="CG107" s="180">
        <v>0</v>
      </c>
      <c r="CH107" s="180">
        <v>0</v>
      </c>
      <c r="CI107" s="180"/>
      <c r="CJ107" s="180">
        <v>0</v>
      </c>
      <c r="CK107" s="180">
        <f t="shared" si="72"/>
        <v>0</v>
      </c>
      <c r="CL107" s="180">
        <f t="shared" si="73"/>
        <v>0</v>
      </c>
      <c r="CM107" s="180">
        <f t="shared" si="74"/>
        <v>0</v>
      </c>
      <c r="CN107" s="180">
        <f t="shared" si="75"/>
        <v>0</v>
      </c>
      <c r="CO107" s="180">
        <f t="shared" si="76"/>
        <v>0</v>
      </c>
      <c r="CP107" s="180">
        <f t="shared" si="77"/>
        <v>0</v>
      </c>
      <c r="CQ107" s="180">
        <f t="shared" si="62"/>
        <v>0</v>
      </c>
      <c r="CR107" s="180">
        <f t="shared" si="56"/>
        <v>0</v>
      </c>
      <c r="CS107" s="180">
        <f t="shared" si="55"/>
        <v>0</v>
      </c>
      <c r="CT107" s="180">
        <f t="shared" si="57"/>
        <v>0</v>
      </c>
      <c r="CU107" s="180">
        <f t="shared" si="58"/>
        <v>0</v>
      </c>
      <c r="CV107" s="180">
        <f t="shared" si="59"/>
        <v>0</v>
      </c>
      <c r="CW107" s="180"/>
      <c r="CX107">
        <f t="shared" si="60"/>
        <v>0</v>
      </c>
      <c r="CY107">
        <f t="shared" si="66"/>
        <v>0</v>
      </c>
      <c r="DA107" s="33"/>
      <c r="DB107" s="63"/>
      <c r="DC107" s="35">
        <v>0</v>
      </c>
      <c r="DD107" s="110">
        <f>E107*0.77</f>
        <v>5481.63</v>
      </c>
      <c r="DE107" s="110">
        <f>E107*0.77</f>
        <v>5481.63</v>
      </c>
      <c r="DF107" s="50"/>
      <c r="DG107" s="39">
        <f t="shared" si="70"/>
        <v>0</v>
      </c>
      <c r="DH107" s="40"/>
      <c r="DI107" s="40"/>
      <c r="DJ107" s="40"/>
      <c r="DK107" s="55"/>
      <c r="DL107" s="55"/>
      <c r="DM107" s="40"/>
      <c r="DN107" s="40"/>
      <c r="DO107" s="40"/>
      <c r="DP107" s="41" t="str">
        <f t="shared" si="64"/>
        <v/>
      </c>
    </row>
    <row r="108" spans="1:151" x14ac:dyDescent="0.2">
      <c r="A108" s="215">
        <v>110</v>
      </c>
      <c r="B108" t="s">
        <v>84</v>
      </c>
      <c r="D108">
        <v>8749</v>
      </c>
      <c r="E108">
        <v>8574</v>
      </c>
      <c r="F108">
        <v>7545</v>
      </c>
      <c r="K108">
        <v>97</v>
      </c>
      <c r="M108">
        <v>0</v>
      </c>
      <c r="AD108" s="217">
        <v>73.72</v>
      </c>
      <c r="BT108" s="4">
        <v>0</v>
      </c>
      <c r="BV108" s="180">
        <v>0</v>
      </c>
      <c r="BW108" s="180">
        <v>0</v>
      </c>
      <c r="BX108" s="180">
        <v>0</v>
      </c>
      <c r="BY108" s="180">
        <v>0</v>
      </c>
      <c r="BZ108" s="180">
        <v>0</v>
      </c>
      <c r="CA108" s="180">
        <v>0</v>
      </c>
      <c r="CB108" s="180">
        <v>0</v>
      </c>
      <c r="CC108" s="180">
        <v>0</v>
      </c>
      <c r="CD108" s="180">
        <v>0</v>
      </c>
      <c r="CE108" s="180">
        <v>0</v>
      </c>
      <c r="CF108" s="180">
        <v>0</v>
      </c>
      <c r="CG108" s="180">
        <v>0</v>
      </c>
      <c r="CH108" s="180">
        <v>0</v>
      </c>
      <c r="CI108" s="180"/>
      <c r="CJ108" s="180">
        <v>0</v>
      </c>
      <c r="CK108" s="180">
        <f t="shared" si="72"/>
        <v>0</v>
      </c>
      <c r="CL108" s="180">
        <f t="shared" si="73"/>
        <v>0</v>
      </c>
      <c r="CM108" s="180">
        <f t="shared" si="74"/>
        <v>0</v>
      </c>
      <c r="CN108" s="180">
        <f t="shared" si="75"/>
        <v>0</v>
      </c>
      <c r="CO108" s="180">
        <f t="shared" si="76"/>
        <v>0</v>
      </c>
      <c r="CP108" s="180">
        <f t="shared" si="77"/>
        <v>0</v>
      </c>
      <c r="CQ108" s="180">
        <f t="shared" si="62"/>
        <v>0</v>
      </c>
      <c r="CR108" s="180">
        <f t="shared" si="56"/>
        <v>0</v>
      </c>
      <c r="CS108" s="180">
        <f t="shared" si="55"/>
        <v>0</v>
      </c>
      <c r="CT108" s="180">
        <f t="shared" si="57"/>
        <v>0</v>
      </c>
      <c r="CU108" s="180">
        <f t="shared" si="58"/>
        <v>0</v>
      </c>
      <c r="CV108" s="180">
        <f t="shared" si="59"/>
        <v>0</v>
      </c>
      <c r="CW108" s="180"/>
      <c r="CX108">
        <f t="shared" si="60"/>
        <v>0</v>
      </c>
      <c r="CY108">
        <f t="shared" si="66"/>
        <v>0</v>
      </c>
      <c r="DA108" s="34"/>
      <c r="DB108" s="63">
        <f t="shared" ref="DB108" si="79">DC108*2000</f>
        <v>760</v>
      </c>
      <c r="DC108" s="35">
        <v>0.38</v>
      </c>
      <c r="DD108" s="37">
        <v>7110</v>
      </c>
      <c r="DE108" s="37">
        <v>7110</v>
      </c>
      <c r="DF108" s="124">
        <v>0</v>
      </c>
      <c r="DG108" s="39">
        <f t="shared" si="70"/>
        <v>0</v>
      </c>
      <c r="DH108" s="40">
        <v>17.5</v>
      </c>
      <c r="DI108" s="92">
        <v>0</v>
      </c>
      <c r="DJ108" s="93">
        <v>0</v>
      </c>
      <c r="DK108" s="97"/>
      <c r="DL108" s="97"/>
      <c r="DM108" s="40">
        <v>750</v>
      </c>
      <c r="DN108" s="40"/>
      <c r="DO108" s="40"/>
      <c r="DP108" s="41" t="str">
        <f t="shared" si="64"/>
        <v/>
      </c>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row>
    <row r="109" spans="1:151" x14ac:dyDescent="0.2">
      <c r="A109" s="215">
        <v>111</v>
      </c>
      <c r="B109" t="s">
        <v>396</v>
      </c>
      <c r="D109">
        <v>8701</v>
      </c>
      <c r="E109">
        <v>8527</v>
      </c>
      <c r="F109">
        <v>7504</v>
      </c>
      <c r="K109">
        <v>97</v>
      </c>
      <c r="M109">
        <v>0</v>
      </c>
      <c r="AD109" s="217">
        <v>73.72</v>
      </c>
      <c r="BT109" s="4">
        <v>0</v>
      </c>
      <c r="BV109" s="180">
        <v>0</v>
      </c>
      <c r="BW109" s="180">
        <v>0</v>
      </c>
      <c r="BX109" s="180">
        <v>0</v>
      </c>
      <c r="BY109" s="180">
        <v>0</v>
      </c>
      <c r="BZ109" s="180">
        <v>0</v>
      </c>
      <c r="CA109" s="180">
        <v>0</v>
      </c>
      <c r="CB109" s="180">
        <v>0</v>
      </c>
      <c r="CC109" s="180">
        <v>0</v>
      </c>
      <c r="CD109" s="180">
        <v>0</v>
      </c>
      <c r="CE109" s="180">
        <v>0</v>
      </c>
      <c r="CF109" s="180">
        <v>0</v>
      </c>
      <c r="CG109" s="180">
        <v>0</v>
      </c>
      <c r="CH109" s="180">
        <v>0</v>
      </c>
      <c r="CI109" s="180"/>
      <c r="CJ109" s="180">
        <v>0</v>
      </c>
      <c r="CK109" s="180">
        <f t="shared" si="72"/>
        <v>0</v>
      </c>
      <c r="CL109" s="180">
        <f t="shared" si="73"/>
        <v>0</v>
      </c>
      <c r="CM109" s="180">
        <f t="shared" si="74"/>
        <v>0</v>
      </c>
      <c r="CN109" s="180">
        <f t="shared" si="75"/>
        <v>0</v>
      </c>
      <c r="CO109" s="180">
        <f t="shared" si="76"/>
        <v>0</v>
      </c>
      <c r="CP109" s="180">
        <f t="shared" si="77"/>
        <v>0</v>
      </c>
      <c r="CQ109" s="180">
        <f t="shared" si="62"/>
        <v>0</v>
      </c>
      <c r="CR109" s="180">
        <f t="shared" si="56"/>
        <v>0</v>
      </c>
      <c r="CS109" s="180">
        <f t="shared" si="55"/>
        <v>0</v>
      </c>
      <c r="CT109" s="180">
        <f t="shared" si="57"/>
        <v>0</v>
      </c>
      <c r="CU109" s="180">
        <f t="shared" si="58"/>
        <v>0</v>
      </c>
      <c r="CV109" s="180">
        <f t="shared" si="59"/>
        <v>0</v>
      </c>
      <c r="CW109" s="180"/>
      <c r="CX109">
        <f t="shared" si="60"/>
        <v>0</v>
      </c>
      <c r="CY109">
        <f t="shared" si="66"/>
        <v>0</v>
      </c>
      <c r="DA109" s="34"/>
      <c r="DB109" s="63"/>
      <c r="DC109" s="35">
        <v>0.7</v>
      </c>
      <c r="DD109" s="122">
        <f>1427*2.2046</f>
        <v>3145.9642000000003</v>
      </c>
      <c r="DE109" s="122">
        <f>DD109</f>
        <v>3145.9642000000003</v>
      </c>
      <c r="DF109" s="50">
        <v>1</v>
      </c>
      <c r="DG109" s="39">
        <f t="shared" si="70"/>
        <v>0</v>
      </c>
      <c r="DH109" s="92"/>
      <c r="DI109" s="92"/>
      <c r="DJ109" s="92"/>
      <c r="DK109" s="99"/>
      <c r="DL109" s="99"/>
      <c r="DM109" s="92"/>
      <c r="DN109" s="40"/>
      <c r="DO109" s="40"/>
      <c r="DP109" s="41" t="str">
        <f t="shared" si="64"/>
        <v/>
      </c>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row>
    <row r="110" spans="1:151" x14ac:dyDescent="0.2">
      <c r="A110" s="215">
        <v>112</v>
      </c>
      <c r="B110" t="s">
        <v>397</v>
      </c>
      <c r="D110">
        <v>8760</v>
      </c>
      <c r="E110">
        <v>8585</v>
      </c>
      <c r="F110">
        <v>7555</v>
      </c>
      <c r="K110">
        <v>97</v>
      </c>
      <c r="M110">
        <v>0</v>
      </c>
      <c r="AD110" s="217">
        <v>73.72</v>
      </c>
      <c r="BT110" s="4">
        <v>0</v>
      </c>
      <c r="BV110" s="180">
        <v>0</v>
      </c>
      <c r="BW110" s="180">
        <v>0</v>
      </c>
      <c r="BX110" s="180">
        <v>0</v>
      </c>
      <c r="BY110" s="180">
        <v>0</v>
      </c>
      <c r="BZ110" s="180">
        <v>0</v>
      </c>
      <c r="CA110" s="180">
        <v>0</v>
      </c>
      <c r="CB110" s="180">
        <v>0</v>
      </c>
      <c r="CC110" s="180">
        <v>0</v>
      </c>
      <c r="CD110" s="180">
        <v>0</v>
      </c>
      <c r="CE110" s="180">
        <v>0</v>
      </c>
      <c r="CF110" s="180">
        <v>0</v>
      </c>
      <c r="CG110" s="180">
        <v>0</v>
      </c>
      <c r="CH110" s="180">
        <v>0</v>
      </c>
      <c r="CI110" s="180"/>
      <c r="CJ110" s="180">
        <v>0</v>
      </c>
      <c r="CK110" s="180">
        <f t="shared" si="72"/>
        <v>0</v>
      </c>
      <c r="CL110" s="180">
        <f t="shared" si="73"/>
        <v>0</v>
      </c>
      <c r="CM110" s="180">
        <f t="shared" si="74"/>
        <v>0</v>
      </c>
      <c r="CN110" s="180">
        <f t="shared" si="75"/>
        <v>0</v>
      </c>
      <c r="CO110" s="180">
        <f t="shared" si="76"/>
        <v>0</v>
      </c>
      <c r="CP110" s="180">
        <f t="shared" si="77"/>
        <v>0</v>
      </c>
      <c r="CQ110" s="180">
        <f t="shared" si="62"/>
        <v>0</v>
      </c>
      <c r="CR110" s="180">
        <f t="shared" si="56"/>
        <v>0</v>
      </c>
      <c r="CS110" s="180">
        <f t="shared" si="55"/>
        <v>0</v>
      </c>
      <c r="CT110" s="180">
        <f t="shared" si="57"/>
        <v>0</v>
      </c>
      <c r="CU110" s="180">
        <f t="shared" si="58"/>
        <v>0</v>
      </c>
      <c r="CV110" s="180">
        <f t="shared" si="59"/>
        <v>0</v>
      </c>
      <c r="CW110" s="180"/>
      <c r="CX110">
        <f t="shared" si="60"/>
        <v>0</v>
      </c>
      <c r="CY110">
        <f t="shared" si="66"/>
        <v>0</v>
      </c>
      <c r="DA110" s="34"/>
      <c r="DB110" s="63"/>
      <c r="DC110" s="35">
        <v>0.6</v>
      </c>
      <c r="DD110" s="122">
        <v>2640</v>
      </c>
      <c r="DE110" s="122">
        <v>2640</v>
      </c>
      <c r="DF110" s="50"/>
      <c r="DG110" s="39"/>
      <c r="DH110" s="92"/>
      <c r="DI110" s="92"/>
      <c r="DJ110" s="92"/>
      <c r="DK110" s="99"/>
      <c r="DL110" s="99"/>
      <c r="DM110" s="92"/>
      <c r="DN110" s="40"/>
      <c r="DO110" s="40"/>
      <c r="DP110" s="41" t="str">
        <f t="shared" si="64"/>
        <v/>
      </c>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row>
    <row r="111" spans="1:151" x14ac:dyDescent="0.2">
      <c r="A111" s="215">
        <v>113</v>
      </c>
      <c r="B111" t="s">
        <v>398</v>
      </c>
      <c r="D111">
        <v>8393</v>
      </c>
      <c r="E111">
        <v>8225</v>
      </c>
      <c r="F111">
        <v>7238</v>
      </c>
      <c r="K111">
        <v>97</v>
      </c>
      <c r="M111">
        <v>0</v>
      </c>
      <c r="AD111" s="217">
        <v>73.72</v>
      </c>
      <c r="BT111" s="4">
        <v>0</v>
      </c>
      <c r="BV111" s="180">
        <v>0</v>
      </c>
      <c r="BW111" s="180">
        <v>0</v>
      </c>
      <c r="BX111" s="180">
        <v>0</v>
      </c>
      <c r="BY111" s="180">
        <v>0</v>
      </c>
      <c r="BZ111" s="180">
        <v>0</v>
      </c>
      <c r="CA111" s="180">
        <v>0</v>
      </c>
      <c r="CB111" s="180">
        <v>0</v>
      </c>
      <c r="CC111" s="180">
        <v>0</v>
      </c>
      <c r="CD111" s="180">
        <v>0</v>
      </c>
      <c r="CE111" s="180">
        <v>0</v>
      </c>
      <c r="CF111" s="180">
        <v>0</v>
      </c>
      <c r="CG111" s="180">
        <v>0</v>
      </c>
      <c r="CH111" s="180">
        <v>0</v>
      </c>
      <c r="CI111" s="180"/>
      <c r="CJ111" s="180">
        <v>0</v>
      </c>
      <c r="CK111" s="180">
        <f t="shared" si="72"/>
        <v>0</v>
      </c>
      <c r="CL111" s="180">
        <f t="shared" si="73"/>
        <v>0</v>
      </c>
      <c r="CM111" s="180">
        <f t="shared" si="74"/>
        <v>0</v>
      </c>
      <c r="CN111" s="180">
        <f t="shared" si="75"/>
        <v>0</v>
      </c>
      <c r="CO111" s="180">
        <f t="shared" si="76"/>
        <v>0</v>
      </c>
      <c r="CP111" s="180">
        <f t="shared" si="77"/>
        <v>0</v>
      </c>
      <c r="CQ111" s="180">
        <f t="shared" si="62"/>
        <v>0</v>
      </c>
      <c r="CR111" s="180">
        <f t="shared" si="56"/>
        <v>0</v>
      </c>
      <c r="CS111" s="180">
        <f t="shared" si="55"/>
        <v>0</v>
      </c>
      <c r="CT111" s="180">
        <f t="shared" si="57"/>
        <v>0</v>
      </c>
      <c r="CU111" s="180">
        <f t="shared" si="58"/>
        <v>0</v>
      </c>
      <c r="CV111" s="180">
        <f t="shared" si="59"/>
        <v>0</v>
      </c>
      <c r="CW111" s="180"/>
      <c r="CX111">
        <f t="shared" si="60"/>
        <v>0</v>
      </c>
      <c r="CY111">
        <f t="shared" si="66"/>
        <v>0</v>
      </c>
      <c r="DA111" s="34"/>
      <c r="DB111" s="63"/>
      <c r="DC111" s="35">
        <v>2.2000000000000002</v>
      </c>
      <c r="DD111" s="37">
        <f>0.77*E111</f>
        <v>6333.25</v>
      </c>
      <c r="DE111" s="37">
        <f>0.77*E111</f>
        <v>6333.25</v>
      </c>
      <c r="DF111" s="50"/>
      <c r="DG111" s="39"/>
      <c r="DH111" s="92"/>
      <c r="DI111" s="92"/>
      <c r="DJ111" s="92"/>
      <c r="DK111" s="99"/>
      <c r="DL111" s="99"/>
      <c r="DM111" s="92"/>
      <c r="DN111" s="40"/>
      <c r="DO111" s="40"/>
      <c r="DP111" s="41" t="str">
        <f t="shared" si="64"/>
        <v/>
      </c>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row>
    <row r="112" spans="1:151" x14ac:dyDescent="0.2">
      <c r="A112" s="215">
        <v>114</v>
      </c>
      <c r="B112" t="s">
        <v>399</v>
      </c>
      <c r="AD112" s="217">
        <v>0</v>
      </c>
      <c r="BG112">
        <v>38.5</v>
      </c>
      <c r="BH112">
        <v>0.02</v>
      </c>
      <c r="BI112">
        <v>0.08</v>
      </c>
      <c r="BJ112">
        <v>1.61</v>
      </c>
      <c r="BK112">
        <v>0.08</v>
      </c>
      <c r="BL112">
        <v>0.02</v>
      </c>
      <c r="BM112">
        <v>0.08</v>
      </c>
      <c r="BT112" s="4">
        <v>0</v>
      </c>
      <c r="BV112" s="180">
        <v>0</v>
      </c>
      <c r="BW112" s="180">
        <v>0</v>
      </c>
      <c r="BX112" s="180">
        <v>0</v>
      </c>
      <c r="BY112" s="180">
        <v>0</v>
      </c>
      <c r="BZ112" s="180">
        <v>0</v>
      </c>
      <c r="CA112" s="180">
        <v>0</v>
      </c>
      <c r="CB112" s="180">
        <v>0</v>
      </c>
      <c r="CC112" s="180">
        <v>0</v>
      </c>
      <c r="CD112" s="180">
        <v>0</v>
      </c>
      <c r="CE112" s="180">
        <v>0</v>
      </c>
      <c r="CF112" s="180">
        <v>0</v>
      </c>
      <c r="CG112" s="180">
        <v>0</v>
      </c>
      <c r="CH112" s="180">
        <v>0</v>
      </c>
      <c r="CI112" s="180"/>
      <c r="CJ112" s="180">
        <v>0</v>
      </c>
      <c r="CK112" s="180">
        <f t="shared" si="72"/>
        <v>0</v>
      </c>
      <c r="CL112" s="180">
        <f t="shared" si="73"/>
        <v>0</v>
      </c>
      <c r="CM112" s="180">
        <f t="shared" si="74"/>
        <v>0</v>
      </c>
      <c r="CN112" s="180">
        <f t="shared" si="75"/>
        <v>0</v>
      </c>
      <c r="CO112" s="180">
        <f t="shared" si="76"/>
        <v>0</v>
      </c>
      <c r="CP112" s="180">
        <f t="shared" si="77"/>
        <v>0</v>
      </c>
      <c r="CQ112" s="180">
        <f t="shared" si="62"/>
        <v>0</v>
      </c>
      <c r="CR112" s="180">
        <f t="shared" si="56"/>
        <v>0</v>
      </c>
      <c r="CS112" s="180">
        <f t="shared" si="55"/>
        <v>0</v>
      </c>
      <c r="CT112" s="180">
        <f t="shared" si="57"/>
        <v>0</v>
      </c>
      <c r="CU112" s="180">
        <f t="shared" si="58"/>
        <v>0</v>
      </c>
      <c r="CV112" s="180">
        <f t="shared" si="59"/>
        <v>0</v>
      </c>
      <c r="CW112" s="180"/>
      <c r="CX112">
        <f t="shared" si="60"/>
        <v>0</v>
      </c>
      <c r="CY112">
        <f t="shared" si="66"/>
        <v>0</v>
      </c>
      <c r="DA112" s="34"/>
      <c r="DB112" s="63"/>
      <c r="DC112" s="35">
        <v>0</v>
      </c>
      <c r="DD112" s="37"/>
      <c r="DE112" s="37"/>
      <c r="DF112" s="50"/>
      <c r="DG112" s="39"/>
      <c r="DH112" s="92"/>
      <c r="DI112" s="92"/>
      <c r="DJ112" s="92"/>
      <c r="DK112" s="99"/>
      <c r="DL112" s="99"/>
      <c r="DM112" s="92"/>
      <c r="DN112" s="40"/>
      <c r="DO112" s="40"/>
      <c r="DP112" s="41" t="str">
        <f t="shared" si="64"/>
        <v/>
      </c>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row>
    <row r="113" spans="1:151" x14ac:dyDescent="0.2">
      <c r="A113" s="215">
        <v>115</v>
      </c>
      <c r="B113" t="s">
        <v>400</v>
      </c>
      <c r="AD113" s="217">
        <v>0</v>
      </c>
      <c r="BG113">
        <v>34.200000000000003</v>
      </c>
      <c r="BJ113">
        <v>0.4</v>
      </c>
      <c r="BK113">
        <v>6</v>
      </c>
      <c r="BL113">
        <v>17.7</v>
      </c>
      <c r="BM113">
        <v>0</v>
      </c>
      <c r="BP113">
        <v>48</v>
      </c>
      <c r="BQ113">
        <v>53.4</v>
      </c>
      <c r="BT113" s="4">
        <v>0</v>
      </c>
      <c r="BV113" s="180">
        <v>0</v>
      </c>
      <c r="BW113" s="180">
        <v>0</v>
      </c>
      <c r="BX113" s="180">
        <v>0</v>
      </c>
      <c r="BY113" s="180">
        <v>0</v>
      </c>
      <c r="BZ113" s="180">
        <v>0</v>
      </c>
      <c r="CA113" s="180">
        <v>0</v>
      </c>
      <c r="CB113" s="180">
        <v>0</v>
      </c>
      <c r="CC113" s="180">
        <v>0</v>
      </c>
      <c r="CD113" s="180">
        <v>0</v>
      </c>
      <c r="CE113" s="180">
        <v>0</v>
      </c>
      <c r="CF113" s="180">
        <v>0</v>
      </c>
      <c r="CG113" s="180">
        <v>0</v>
      </c>
      <c r="CH113" s="180">
        <v>0</v>
      </c>
      <c r="CI113" s="180"/>
      <c r="CJ113" s="180">
        <v>0</v>
      </c>
      <c r="CK113" s="180">
        <f t="shared" si="72"/>
        <v>0</v>
      </c>
      <c r="CL113" s="180">
        <f t="shared" si="73"/>
        <v>0</v>
      </c>
      <c r="CM113" s="180">
        <f t="shared" si="74"/>
        <v>0</v>
      </c>
      <c r="CN113" s="180">
        <f t="shared" si="75"/>
        <v>0</v>
      </c>
      <c r="CO113" s="180">
        <f t="shared" si="76"/>
        <v>0</v>
      </c>
      <c r="CP113" s="180">
        <f t="shared" si="77"/>
        <v>0</v>
      </c>
      <c r="CQ113" s="180">
        <f t="shared" si="62"/>
        <v>0</v>
      </c>
      <c r="CR113" s="180">
        <f t="shared" si="56"/>
        <v>0</v>
      </c>
      <c r="CS113" s="180">
        <f t="shared" si="55"/>
        <v>0</v>
      </c>
      <c r="CT113" s="180">
        <f t="shared" si="57"/>
        <v>0</v>
      </c>
      <c r="CU113" s="180">
        <f t="shared" si="58"/>
        <v>0</v>
      </c>
      <c r="CV113" s="180">
        <f t="shared" si="59"/>
        <v>0</v>
      </c>
      <c r="CW113" s="180"/>
      <c r="CX113">
        <f t="shared" si="60"/>
        <v>8.4959999999999987</v>
      </c>
      <c r="CY113">
        <f t="shared" si="66"/>
        <v>9.4517999999999986</v>
      </c>
      <c r="DA113" s="34"/>
      <c r="DB113" s="63"/>
      <c r="DC113" s="35">
        <v>0</v>
      </c>
      <c r="DD113" s="37"/>
      <c r="DE113" s="37"/>
      <c r="DF113" s="50"/>
      <c r="DG113" s="39"/>
      <c r="DH113" s="92"/>
      <c r="DI113" s="92"/>
      <c r="DJ113" s="92"/>
      <c r="DK113" s="99"/>
      <c r="DL113" s="99"/>
      <c r="DM113" s="92"/>
      <c r="DN113" s="40"/>
      <c r="DO113" s="40"/>
      <c r="DP113" s="41" t="str">
        <f t="shared" si="64"/>
        <v/>
      </c>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row>
    <row r="114" spans="1:151" x14ac:dyDescent="0.2">
      <c r="A114" s="215">
        <v>116</v>
      </c>
      <c r="B114" t="s">
        <v>401</v>
      </c>
      <c r="AD114" s="217">
        <v>0</v>
      </c>
      <c r="BG114">
        <v>24.8</v>
      </c>
      <c r="BH114">
        <v>0.47</v>
      </c>
      <c r="BI114">
        <v>0.15</v>
      </c>
      <c r="BJ114">
        <v>0.5</v>
      </c>
      <c r="BK114">
        <v>0.2</v>
      </c>
      <c r="BL114">
        <v>18.8</v>
      </c>
      <c r="BM114">
        <v>0.1</v>
      </c>
      <c r="BP114">
        <v>73.900000000000006</v>
      </c>
      <c r="BQ114">
        <v>81.400000000000006</v>
      </c>
      <c r="BT114" s="4">
        <v>0</v>
      </c>
      <c r="BV114" s="180">
        <v>0</v>
      </c>
      <c r="BW114" s="180">
        <v>0</v>
      </c>
      <c r="BX114" s="180">
        <v>0</v>
      </c>
      <c r="BY114" s="180">
        <v>0</v>
      </c>
      <c r="BZ114" s="180">
        <v>0</v>
      </c>
      <c r="CA114" s="180">
        <v>0</v>
      </c>
      <c r="CB114" s="180">
        <v>0</v>
      </c>
      <c r="CC114" s="180">
        <v>0</v>
      </c>
      <c r="CD114" s="180">
        <v>0</v>
      </c>
      <c r="CE114" s="180">
        <v>0</v>
      </c>
      <c r="CF114" s="180">
        <v>0</v>
      </c>
      <c r="CG114" s="180">
        <v>0</v>
      </c>
      <c r="CH114" s="180">
        <v>0</v>
      </c>
      <c r="CI114" s="180"/>
      <c r="CJ114" s="180">
        <v>0</v>
      </c>
      <c r="CK114" s="180">
        <f t="shared" si="72"/>
        <v>0</v>
      </c>
      <c r="CL114" s="180">
        <f t="shared" si="73"/>
        <v>0</v>
      </c>
      <c r="CM114" s="180">
        <f t="shared" si="74"/>
        <v>0</v>
      </c>
      <c r="CN114" s="180">
        <f t="shared" si="75"/>
        <v>0</v>
      </c>
      <c r="CO114" s="180">
        <f t="shared" si="76"/>
        <v>0</v>
      </c>
      <c r="CP114" s="180">
        <f t="shared" si="77"/>
        <v>0</v>
      </c>
      <c r="CQ114" s="180">
        <f t="shared" si="62"/>
        <v>0</v>
      </c>
      <c r="CR114" s="180">
        <f t="shared" si="56"/>
        <v>0</v>
      </c>
      <c r="CS114" s="180">
        <f t="shared" si="55"/>
        <v>0</v>
      </c>
      <c r="CT114" s="180">
        <f t="shared" si="57"/>
        <v>0</v>
      </c>
      <c r="CU114" s="180">
        <f t="shared" si="58"/>
        <v>0</v>
      </c>
      <c r="CV114" s="180">
        <f t="shared" si="59"/>
        <v>0</v>
      </c>
      <c r="CW114" s="180"/>
      <c r="CX114">
        <f t="shared" si="60"/>
        <v>13.893200000000002</v>
      </c>
      <c r="CY114">
        <f t="shared" si="66"/>
        <v>15.303200000000002</v>
      </c>
      <c r="DA114" s="42"/>
      <c r="DB114" s="63">
        <f t="shared" ref="DB114:DB115" si="80">DC114*2000</f>
        <v>600</v>
      </c>
      <c r="DC114" s="35">
        <v>0.3</v>
      </c>
      <c r="DD114" s="90">
        <v>0</v>
      </c>
      <c r="DE114" s="90">
        <v>0</v>
      </c>
      <c r="DF114" s="117">
        <v>1</v>
      </c>
      <c r="DG114" s="39">
        <f>BL114*DF114</f>
        <v>18.8</v>
      </c>
      <c r="DH114" s="92">
        <v>0</v>
      </c>
      <c r="DI114" s="92">
        <v>0</v>
      </c>
      <c r="DJ114" s="92">
        <v>0</v>
      </c>
      <c r="DK114" s="99"/>
      <c r="DL114" s="99"/>
      <c r="DM114" s="92">
        <v>0</v>
      </c>
      <c r="DN114" s="40"/>
      <c r="DO114" s="40"/>
      <c r="DP114" s="41" t="str">
        <f t="shared" si="64"/>
        <v/>
      </c>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row>
    <row r="115" spans="1:151" x14ac:dyDescent="0.2">
      <c r="A115" s="215">
        <v>117</v>
      </c>
      <c r="B115" t="s">
        <v>402</v>
      </c>
      <c r="AD115" s="217">
        <v>0</v>
      </c>
      <c r="BG115">
        <v>16.899999999999999</v>
      </c>
      <c r="BI115">
        <v>0.16</v>
      </c>
      <c r="BJ115">
        <v>0.9</v>
      </c>
      <c r="BK115">
        <v>0.2</v>
      </c>
      <c r="BL115">
        <v>21.5</v>
      </c>
      <c r="BM115">
        <v>0.8</v>
      </c>
      <c r="BP115">
        <v>82.8</v>
      </c>
      <c r="BQ115">
        <v>88.3</v>
      </c>
      <c r="BT115" s="4">
        <v>0</v>
      </c>
      <c r="BV115" s="180">
        <v>0</v>
      </c>
      <c r="BW115" s="180">
        <v>0</v>
      </c>
      <c r="BX115" s="180">
        <v>0</v>
      </c>
      <c r="BY115" s="180">
        <v>0</v>
      </c>
      <c r="BZ115" s="180">
        <v>0</v>
      </c>
      <c r="CA115" s="180">
        <v>0</v>
      </c>
      <c r="CB115" s="180">
        <v>0</v>
      </c>
      <c r="CC115" s="180">
        <v>0</v>
      </c>
      <c r="CD115" s="180">
        <v>0</v>
      </c>
      <c r="CE115" s="180">
        <v>0</v>
      </c>
      <c r="CF115" s="180">
        <v>0</v>
      </c>
      <c r="CG115" s="180">
        <v>0</v>
      </c>
      <c r="CH115" s="180">
        <v>0</v>
      </c>
      <c r="CI115" s="180"/>
      <c r="CJ115" s="180">
        <v>0</v>
      </c>
      <c r="CK115" s="180">
        <f t="shared" si="72"/>
        <v>0</v>
      </c>
      <c r="CL115" s="180">
        <f t="shared" si="73"/>
        <v>0</v>
      </c>
      <c r="CM115" s="180">
        <f t="shared" si="74"/>
        <v>0</v>
      </c>
      <c r="CN115" s="180">
        <f t="shared" si="75"/>
        <v>0</v>
      </c>
      <c r="CO115" s="180">
        <f t="shared" si="76"/>
        <v>0</v>
      </c>
      <c r="CP115" s="180">
        <f t="shared" si="77"/>
        <v>0</v>
      </c>
      <c r="CQ115" s="180">
        <f t="shared" si="62"/>
        <v>0</v>
      </c>
      <c r="CR115" s="180">
        <f t="shared" si="56"/>
        <v>0</v>
      </c>
      <c r="CS115" s="180">
        <f t="shared" si="55"/>
        <v>0</v>
      </c>
      <c r="CT115" s="180">
        <f t="shared" si="57"/>
        <v>0</v>
      </c>
      <c r="CU115" s="180">
        <f t="shared" si="58"/>
        <v>0</v>
      </c>
      <c r="CV115" s="180">
        <f t="shared" si="59"/>
        <v>0</v>
      </c>
      <c r="CW115" s="180"/>
      <c r="CX115">
        <f t="shared" si="60"/>
        <v>17.802</v>
      </c>
      <c r="CY115">
        <f t="shared" si="66"/>
        <v>18.984500000000001</v>
      </c>
      <c r="DA115" s="42"/>
      <c r="DB115" s="63">
        <f t="shared" si="80"/>
        <v>600</v>
      </c>
      <c r="DC115" s="35">
        <f>'DDGS Calculator'!D5/2000</f>
        <v>0.3</v>
      </c>
      <c r="DD115" s="90">
        <v>0</v>
      </c>
      <c r="DE115" s="90">
        <v>0</v>
      </c>
      <c r="DF115" s="117">
        <v>1</v>
      </c>
      <c r="DG115" s="39">
        <f>BL115*DF115</f>
        <v>21.5</v>
      </c>
      <c r="DH115" s="92">
        <v>0</v>
      </c>
      <c r="DI115" s="92">
        <v>0</v>
      </c>
      <c r="DJ115" s="92">
        <v>0</v>
      </c>
      <c r="DK115" s="99"/>
      <c r="DL115" s="99"/>
      <c r="DM115" s="92">
        <v>0</v>
      </c>
      <c r="DN115" s="40"/>
      <c r="DO115" s="40"/>
      <c r="DP115" s="41" t="str">
        <f t="shared" si="64"/>
        <v/>
      </c>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row>
    <row r="116" spans="1:151" x14ac:dyDescent="0.2">
      <c r="A116" s="215">
        <v>118</v>
      </c>
      <c r="B116" t="s">
        <v>403</v>
      </c>
      <c r="AD116" s="217">
        <v>0</v>
      </c>
      <c r="BG116">
        <v>21.85</v>
      </c>
      <c r="BJ116">
        <v>0.48</v>
      </c>
      <c r="BM116">
        <v>16.190000000000001</v>
      </c>
      <c r="BT116" s="4">
        <v>0</v>
      </c>
      <c r="BV116" s="180">
        <v>0</v>
      </c>
      <c r="BW116" s="180">
        <v>0</v>
      </c>
      <c r="BX116" s="180">
        <v>0</v>
      </c>
      <c r="BY116" s="180">
        <v>0</v>
      </c>
      <c r="BZ116" s="180">
        <v>0</v>
      </c>
      <c r="CA116" s="180">
        <v>0</v>
      </c>
      <c r="CB116" s="180">
        <v>0</v>
      </c>
      <c r="CC116" s="180">
        <v>0</v>
      </c>
      <c r="CD116" s="180">
        <v>0</v>
      </c>
      <c r="CE116" s="180">
        <v>0</v>
      </c>
      <c r="CF116" s="180">
        <v>0</v>
      </c>
      <c r="CG116" s="180">
        <v>0</v>
      </c>
      <c r="CH116" s="180">
        <v>0</v>
      </c>
      <c r="CI116" s="180"/>
      <c r="CJ116" s="180">
        <v>0</v>
      </c>
      <c r="CK116" s="180">
        <f t="shared" si="72"/>
        <v>0</v>
      </c>
      <c r="CL116" s="180">
        <f t="shared" si="73"/>
        <v>0</v>
      </c>
      <c r="CM116" s="180">
        <f t="shared" si="74"/>
        <v>0</v>
      </c>
      <c r="CN116" s="180">
        <f t="shared" si="75"/>
        <v>0</v>
      </c>
      <c r="CO116" s="180">
        <f t="shared" si="76"/>
        <v>0</v>
      </c>
      <c r="CP116" s="180">
        <f t="shared" si="77"/>
        <v>0</v>
      </c>
      <c r="CQ116" s="180">
        <f t="shared" si="62"/>
        <v>0</v>
      </c>
      <c r="CR116" s="180">
        <f t="shared" si="56"/>
        <v>0</v>
      </c>
      <c r="CS116" s="180">
        <f t="shared" si="55"/>
        <v>0</v>
      </c>
      <c r="CT116" s="180">
        <f t="shared" si="57"/>
        <v>0</v>
      </c>
      <c r="CU116" s="180">
        <f t="shared" si="58"/>
        <v>0</v>
      </c>
      <c r="CV116" s="180">
        <f t="shared" si="59"/>
        <v>0</v>
      </c>
      <c r="CW116" s="180"/>
      <c r="CX116">
        <f t="shared" si="60"/>
        <v>0</v>
      </c>
      <c r="CY116">
        <f t="shared" si="66"/>
        <v>0</v>
      </c>
      <c r="DA116" s="34"/>
      <c r="DB116" s="63"/>
      <c r="DC116" s="35">
        <v>0</v>
      </c>
      <c r="DD116" s="37"/>
      <c r="DE116" s="37"/>
      <c r="DF116" s="50"/>
      <c r="DG116" s="39"/>
      <c r="DH116" s="92"/>
      <c r="DI116" s="92"/>
      <c r="DJ116" s="92">
        <f>1200*454</f>
        <v>544800</v>
      </c>
      <c r="DK116" s="99"/>
      <c r="DL116" s="99"/>
      <c r="DM116" s="92"/>
      <c r="DN116" s="40"/>
      <c r="DO116" s="40"/>
      <c r="DP116" s="41"/>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row>
    <row r="117" spans="1:151" x14ac:dyDescent="0.2">
      <c r="A117" s="215">
        <v>119</v>
      </c>
      <c r="B117" s="208" t="s">
        <v>416</v>
      </c>
      <c r="AD117" s="217">
        <v>0</v>
      </c>
      <c r="BG117">
        <v>35.840000000000003</v>
      </c>
      <c r="BH117">
        <v>0.02</v>
      </c>
      <c r="BI117">
        <v>0.11</v>
      </c>
      <c r="BJ117">
        <v>2.06</v>
      </c>
      <c r="BK117">
        <v>0.06</v>
      </c>
      <c r="BL117">
        <v>0.01</v>
      </c>
      <c r="BM117">
        <v>0.04</v>
      </c>
      <c r="BT117" s="4">
        <v>0</v>
      </c>
      <c r="BV117" s="180">
        <v>0</v>
      </c>
      <c r="BW117" s="180">
        <v>0</v>
      </c>
      <c r="BX117" s="180">
        <v>0</v>
      </c>
      <c r="BY117" s="180">
        <v>0</v>
      </c>
      <c r="BZ117" s="180">
        <v>0</v>
      </c>
      <c r="CA117" s="180">
        <v>0</v>
      </c>
      <c r="CB117" s="180">
        <v>0</v>
      </c>
      <c r="CC117" s="180">
        <v>0</v>
      </c>
      <c r="CD117" s="180">
        <v>0</v>
      </c>
      <c r="CE117" s="180">
        <v>0</v>
      </c>
      <c r="CF117" s="180">
        <v>0</v>
      </c>
      <c r="CG117" s="180">
        <v>0</v>
      </c>
      <c r="CH117" s="180">
        <v>0</v>
      </c>
      <c r="CI117" s="180"/>
      <c r="CJ117" s="180">
        <v>0</v>
      </c>
      <c r="CK117" s="180">
        <f t="shared" si="72"/>
        <v>0</v>
      </c>
      <c r="CL117" s="180">
        <f t="shared" si="73"/>
        <v>0</v>
      </c>
      <c r="CM117" s="180">
        <f t="shared" si="74"/>
        <v>0</v>
      </c>
      <c r="CN117" s="180">
        <f t="shared" si="75"/>
        <v>0</v>
      </c>
      <c r="CO117" s="180">
        <f t="shared" si="76"/>
        <v>0</v>
      </c>
      <c r="CP117" s="180">
        <f t="shared" si="77"/>
        <v>0</v>
      </c>
      <c r="CQ117" s="180">
        <f t="shared" si="62"/>
        <v>0</v>
      </c>
      <c r="CR117" s="180">
        <f t="shared" si="56"/>
        <v>0</v>
      </c>
      <c r="CS117" s="180">
        <f t="shared" si="55"/>
        <v>0</v>
      </c>
      <c r="CT117" s="180">
        <f t="shared" si="57"/>
        <v>0</v>
      </c>
      <c r="CU117" s="180">
        <f t="shared" si="58"/>
        <v>0</v>
      </c>
      <c r="CV117" s="180">
        <f t="shared" si="59"/>
        <v>0</v>
      </c>
      <c r="CW117" s="180"/>
      <c r="CX117">
        <f t="shared" si="60"/>
        <v>0</v>
      </c>
      <c r="CY117">
        <f t="shared" si="66"/>
        <v>0</v>
      </c>
      <c r="DA117" s="34"/>
      <c r="DB117" s="63">
        <f t="shared" ref="DB117" si="81">DC117*2000</f>
        <v>36.200000000000003</v>
      </c>
      <c r="DC117" s="35">
        <f>'DDGS Calculator'!D6/2000</f>
        <v>1.8100000000000002E-2</v>
      </c>
      <c r="DD117" s="90">
        <v>0</v>
      </c>
      <c r="DE117" s="90">
        <v>0</v>
      </c>
      <c r="DF117" s="124">
        <v>0</v>
      </c>
      <c r="DG117" s="39">
        <f>BL117*DF117</f>
        <v>0</v>
      </c>
      <c r="DH117" s="92">
        <v>0</v>
      </c>
      <c r="DI117" s="92">
        <v>0</v>
      </c>
      <c r="DJ117" s="92">
        <v>0</v>
      </c>
      <c r="DK117" s="99"/>
      <c r="DL117" s="99"/>
      <c r="DM117" s="92">
        <v>0</v>
      </c>
      <c r="DN117" s="40"/>
      <c r="DO117" s="40"/>
      <c r="DP117" s="41" t="str">
        <f>IF(AP117="","",AP117*BD117)</f>
        <v/>
      </c>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row>
    <row r="118" spans="1:151" x14ac:dyDescent="0.2">
      <c r="A118" s="215">
        <v>120</v>
      </c>
      <c r="B118" t="s">
        <v>404</v>
      </c>
      <c r="AD118" s="217">
        <v>0</v>
      </c>
      <c r="BG118">
        <v>10.1</v>
      </c>
      <c r="BL118">
        <v>19.7</v>
      </c>
      <c r="BP118">
        <v>83.9</v>
      </c>
      <c r="BQ118">
        <v>98.2</v>
      </c>
      <c r="BT118" s="4">
        <v>0</v>
      </c>
      <c r="BV118" s="180">
        <v>0</v>
      </c>
      <c r="BW118" s="180">
        <v>0</v>
      </c>
      <c r="BX118" s="180">
        <v>0</v>
      </c>
      <c r="BY118" s="180">
        <v>0</v>
      </c>
      <c r="BZ118" s="180">
        <v>0</v>
      </c>
      <c r="CA118" s="180">
        <v>0</v>
      </c>
      <c r="CB118" s="180">
        <v>0</v>
      </c>
      <c r="CC118" s="180">
        <v>0</v>
      </c>
      <c r="CD118" s="180">
        <v>0</v>
      </c>
      <c r="CE118" s="180">
        <v>0</v>
      </c>
      <c r="CF118" s="180">
        <v>0</v>
      </c>
      <c r="CG118" s="180">
        <v>0</v>
      </c>
      <c r="CH118" s="180">
        <v>0</v>
      </c>
      <c r="CI118" s="180"/>
      <c r="CJ118" s="180">
        <v>0</v>
      </c>
      <c r="CK118" s="180">
        <f t="shared" si="72"/>
        <v>0</v>
      </c>
      <c r="CL118" s="180">
        <f t="shared" si="73"/>
        <v>0</v>
      </c>
      <c r="CM118" s="180">
        <f t="shared" si="74"/>
        <v>0</v>
      </c>
      <c r="CN118" s="180">
        <f t="shared" si="75"/>
        <v>0</v>
      </c>
      <c r="CO118" s="180">
        <f t="shared" si="76"/>
        <v>0</v>
      </c>
      <c r="CP118" s="180">
        <f t="shared" si="77"/>
        <v>0</v>
      </c>
      <c r="CQ118" s="180">
        <f t="shared" si="62"/>
        <v>0</v>
      </c>
      <c r="CR118" s="180">
        <f t="shared" si="56"/>
        <v>0</v>
      </c>
      <c r="CS118" s="180">
        <f t="shared" si="55"/>
        <v>0</v>
      </c>
      <c r="CT118" s="180">
        <f t="shared" si="57"/>
        <v>0</v>
      </c>
      <c r="CU118" s="180">
        <f t="shared" si="58"/>
        <v>0</v>
      </c>
      <c r="CV118" s="180">
        <f t="shared" si="59"/>
        <v>0</v>
      </c>
      <c r="CW118" s="180"/>
      <c r="CX118">
        <f t="shared" si="60"/>
        <v>16.528300000000002</v>
      </c>
      <c r="CY118">
        <f t="shared" ref="CY118:CY121" si="82">BQ118*BL118/100</f>
        <v>19.345399999999998</v>
      </c>
      <c r="DA118" s="34"/>
      <c r="DB118" s="63"/>
      <c r="DC118" s="35">
        <v>0</v>
      </c>
      <c r="DD118" s="37"/>
      <c r="DE118" s="37"/>
      <c r="DF118" s="50"/>
      <c r="DG118" s="39"/>
      <c r="DH118" s="92"/>
      <c r="DI118" s="92"/>
      <c r="DJ118" s="92">
        <f>1200*454</f>
        <v>544800</v>
      </c>
      <c r="DK118" s="99"/>
      <c r="DL118" s="99"/>
      <c r="DM118" s="92"/>
      <c r="DN118" s="40"/>
      <c r="DO118" s="40"/>
      <c r="DP118" s="41"/>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row>
    <row r="119" spans="1:151" x14ac:dyDescent="0.2">
      <c r="A119" s="215">
        <v>121</v>
      </c>
      <c r="B119" t="s">
        <v>405</v>
      </c>
      <c r="AD119" s="217">
        <v>0</v>
      </c>
      <c r="BK119">
        <v>43.3</v>
      </c>
      <c r="BT119" s="4">
        <v>0</v>
      </c>
      <c r="BV119" s="180">
        <v>0</v>
      </c>
      <c r="BW119" s="180">
        <v>0</v>
      </c>
      <c r="BX119" s="180">
        <v>0</v>
      </c>
      <c r="BY119" s="180">
        <v>0</v>
      </c>
      <c r="BZ119" s="180">
        <v>0</v>
      </c>
      <c r="CA119" s="180">
        <v>0</v>
      </c>
      <c r="CB119" s="180">
        <v>0</v>
      </c>
      <c r="CC119" s="180">
        <v>0</v>
      </c>
      <c r="CD119" s="180">
        <v>0</v>
      </c>
      <c r="CE119" s="180">
        <v>0</v>
      </c>
      <c r="CF119" s="180">
        <v>0</v>
      </c>
      <c r="CG119" s="180">
        <v>0</v>
      </c>
      <c r="CH119" s="180">
        <v>0</v>
      </c>
      <c r="CI119" s="180"/>
      <c r="CJ119" s="180">
        <v>0</v>
      </c>
      <c r="CK119" s="180">
        <f t="shared" si="72"/>
        <v>0</v>
      </c>
      <c r="CL119" s="180">
        <f t="shared" si="73"/>
        <v>0</v>
      </c>
      <c r="CM119" s="180">
        <f t="shared" si="74"/>
        <v>0</v>
      </c>
      <c r="CN119" s="180">
        <f t="shared" si="75"/>
        <v>0</v>
      </c>
      <c r="CO119" s="180">
        <f t="shared" si="76"/>
        <v>0</v>
      </c>
      <c r="CP119" s="180">
        <f t="shared" si="77"/>
        <v>0</v>
      </c>
      <c r="CQ119" s="180">
        <f t="shared" si="62"/>
        <v>0</v>
      </c>
      <c r="CR119" s="180">
        <f t="shared" si="56"/>
        <v>0</v>
      </c>
      <c r="CS119" s="180">
        <f t="shared" si="55"/>
        <v>0</v>
      </c>
      <c r="CT119" s="180">
        <f t="shared" si="57"/>
        <v>0</v>
      </c>
      <c r="CU119" s="180">
        <f t="shared" si="58"/>
        <v>0</v>
      </c>
      <c r="CV119" s="180">
        <f t="shared" si="59"/>
        <v>0</v>
      </c>
      <c r="CW119" s="180"/>
      <c r="CX119">
        <f t="shared" si="60"/>
        <v>0</v>
      </c>
      <c r="CY119">
        <f t="shared" si="82"/>
        <v>0</v>
      </c>
      <c r="DA119" s="34"/>
      <c r="DB119" s="63"/>
      <c r="DC119" s="35">
        <v>0</v>
      </c>
      <c r="DD119" s="37"/>
      <c r="DE119" s="37"/>
      <c r="DF119" s="50"/>
      <c r="DG119" s="39"/>
      <c r="DH119" s="92"/>
      <c r="DI119" s="92"/>
      <c r="DJ119" s="92">
        <f>5000*454</f>
        <v>2270000</v>
      </c>
      <c r="DK119" s="99"/>
      <c r="DL119" s="99"/>
      <c r="DM119" s="92"/>
      <c r="DN119" s="40"/>
      <c r="DO119" s="40"/>
      <c r="DP119" s="41"/>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row>
    <row r="120" spans="1:151" x14ac:dyDescent="0.2">
      <c r="A120" s="215">
        <v>122</v>
      </c>
      <c r="B120" t="s">
        <v>406</v>
      </c>
      <c r="AD120" s="217">
        <v>0</v>
      </c>
      <c r="BG120">
        <v>0.01</v>
      </c>
      <c r="BI120">
        <v>0.01</v>
      </c>
      <c r="BK120">
        <v>27</v>
      </c>
      <c r="BT120" s="4">
        <v>0</v>
      </c>
      <c r="BV120" s="180">
        <v>0</v>
      </c>
      <c r="BW120" s="180">
        <v>0</v>
      </c>
      <c r="BX120" s="180">
        <v>0</v>
      </c>
      <c r="BY120" s="180">
        <v>0</v>
      </c>
      <c r="BZ120" s="180">
        <v>0</v>
      </c>
      <c r="CA120" s="180">
        <v>0</v>
      </c>
      <c r="CB120" s="180">
        <v>0</v>
      </c>
      <c r="CC120" s="180">
        <v>0</v>
      </c>
      <c r="CD120" s="180">
        <v>0</v>
      </c>
      <c r="CE120" s="180">
        <v>0</v>
      </c>
      <c r="CF120" s="180">
        <v>0</v>
      </c>
      <c r="CG120" s="180">
        <v>0</v>
      </c>
      <c r="CH120" s="180">
        <v>0</v>
      </c>
      <c r="CI120" s="180"/>
      <c r="CJ120" s="180">
        <v>0</v>
      </c>
      <c r="CK120" s="180">
        <f t="shared" si="72"/>
        <v>0</v>
      </c>
      <c r="CL120" s="180">
        <f t="shared" si="73"/>
        <v>0</v>
      </c>
      <c r="CM120" s="180">
        <f t="shared" si="74"/>
        <v>0</v>
      </c>
      <c r="CN120" s="180">
        <f t="shared" si="75"/>
        <v>0</v>
      </c>
      <c r="CO120" s="180">
        <f t="shared" si="76"/>
        <v>0</v>
      </c>
      <c r="CP120" s="180">
        <f t="shared" si="77"/>
        <v>0</v>
      </c>
      <c r="CQ120" s="180">
        <f t="shared" si="62"/>
        <v>0</v>
      </c>
      <c r="CR120" s="180">
        <f t="shared" si="56"/>
        <v>0</v>
      </c>
      <c r="CS120" s="180">
        <f t="shared" si="55"/>
        <v>0</v>
      </c>
      <c r="CT120" s="180">
        <f t="shared" si="57"/>
        <v>0</v>
      </c>
      <c r="CU120" s="180">
        <f t="shared" si="58"/>
        <v>0</v>
      </c>
      <c r="CV120" s="180">
        <f t="shared" si="59"/>
        <v>0</v>
      </c>
      <c r="CW120" s="180"/>
      <c r="CX120">
        <f t="shared" si="60"/>
        <v>0</v>
      </c>
      <c r="CY120">
        <f t="shared" si="82"/>
        <v>0</v>
      </c>
      <c r="DA120" s="34"/>
      <c r="DB120" s="63"/>
      <c r="DC120" s="35">
        <v>0</v>
      </c>
      <c r="DD120" s="37"/>
      <c r="DE120" s="37"/>
      <c r="DF120" s="50"/>
      <c r="DG120" s="39"/>
      <c r="DH120" s="92"/>
      <c r="DI120" s="92"/>
      <c r="DJ120" s="92">
        <f>(10000*454)/3.5</f>
        <v>1297142.857142857</v>
      </c>
      <c r="DK120" s="99"/>
      <c r="DL120" s="99"/>
      <c r="DM120" s="92"/>
      <c r="DN120" s="40"/>
      <c r="DO120" s="40"/>
      <c r="DP120" s="41"/>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row>
    <row r="121" spans="1:151" x14ac:dyDescent="0.2">
      <c r="A121" s="215">
        <v>123</v>
      </c>
      <c r="B121" t="s">
        <v>407</v>
      </c>
      <c r="AD121" s="217">
        <v>0</v>
      </c>
      <c r="BG121">
        <v>0.3</v>
      </c>
      <c r="BH121">
        <v>59</v>
      </c>
      <c r="BI121">
        <v>0</v>
      </c>
      <c r="BJ121">
        <v>5.0000000000000001E-3</v>
      </c>
      <c r="BK121">
        <v>39.5</v>
      </c>
      <c r="BM121">
        <v>0.2</v>
      </c>
      <c r="BT121" s="4">
        <v>0</v>
      </c>
      <c r="BV121" s="180">
        <v>0</v>
      </c>
      <c r="BW121" s="180">
        <v>0</v>
      </c>
      <c r="BX121" s="180">
        <v>0</v>
      </c>
      <c r="BY121" s="180">
        <v>0</v>
      </c>
      <c r="BZ121" s="180">
        <v>0</v>
      </c>
      <c r="CA121" s="180">
        <v>0</v>
      </c>
      <c r="CB121" s="180">
        <v>0</v>
      </c>
      <c r="CC121" s="180">
        <v>0</v>
      </c>
      <c r="CD121" s="180">
        <v>0</v>
      </c>
      <c r="CE121" s="180">
        <v>0</v>
      </c>
      <c r="CF121" s="180">
        <v>0</v>
      </c>
      <c r="CG121" s="180">
        <v>0</v>
      </c>
      <c r="CH121" s="180">
        <v>0</v>
      </c>
      <c r="CI121" s="180"/>
      <c r="CJ121" s="180">
        <v>0</v>
      </c>
      <c r="CK121" s="180">
        <f t="shared" si="72"/>
        <v>0</v>
      </c>
      <c r="CL121" s="180">
        <f t="shared" si="73"/>
        <v>0</v>
      </c>
      <c r="CM121" s="180">
        <f t="shared" si="74"/>
        <v>0</v>
      </c>
      <c r="CN121" s="180">
        <f t="shared" si="75"/>
        <v>0</v>
      </c>
      <c r="CO121" s="180">
        <f t="shared" si="76"/>
        <v>0</v>
      </c>
      <c r="CP121" s="180">
        <f t="shared" si="77"/>
        <v>0</v>
      </c>
      <c r="CQ121" s="180">
        <f t="shared" si="62"/>
        <v>0</v>
      </c>
      <c r="CR121" s="180">
        <f t="shared" si="56"/>
        <v>0</v>
      </c>
      <c r="CS121" s="180">
        <f t="shared" si="55"/>
        <v>0</v>
      </c>
      <c r="CT121" s="180">
        <f t="shared" si="57"/>
        <v>0</v>
      </c>
      <c r="CU121" s="180">
        <f t="shared" si="58"/>
        <v>0</v>
      </c>
      <c r="CV121" s="180">
        <f t="shared" si="59"/>
        <v>0</v>
      </c>
      <c r="CW121" s="180"/>
      <c r="CX121">
        <f t="shared" si="60"/>
        <v>0</v>
      </c>
      <c r="CY121">
        <f t="shared" si="82"/>
        <v>0</v>
      </c>
      <c r="DA121" s="34"/>
      <c r="DB121" s="63">
        <f t="shared" ref="DB121" si="83">DC121*2000</f>
        <v>60</v>
      </c>
      <c r="DC121" s="35">
        <v>0.03</v>
      </c>
      <c r="DD121" s="90">
        <v>0</v>
      </c>
      <c r="DE121" s="90">
        <v>0</v>
      </c>
      <c r="DF121" s="124">
        <v>0</v>
      </c>
      <c r="DG121" s="39">
        <f>BL121*DF121</f>
        <v>0</v>
      </c>
      <c r="DH121" s="92">
        <v>0</v>
      </c>
      <c r="DI121" s="92">
        <v>0</v>
      </c>
      <c r="DJ121" s="92">
        <v>0</v>
      </c>
      <c r="DK121" s="99"/>
      <c r="DL121" s="99"/>
      <c r="DM121" s="92">
        <v>0</v>
      </c>
      <c r="DN121" s="40"/>
      <c r="DO121" s="40"/>
      <c r="DP121" s="41" t="str">
        <f>IF(AP121="","",AP121*BD121)</f>
        <v/>
      </c>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row>
    <row r="122" spans="1:151" x14ac:dyDescent="0.2">
      <c r="A122" s="215">
        <v>124</v>
      </c>
      <c r="B122" t="s">
        <v>408</v>
      </c>
      <c r="AD122" s="217">
        <v>0</v>
      </c>
      <c r="BG122">
        <v>0.09</v>
      </c>
      <c r="BH122">
        <v>0.02</v>
      </c>
      <c r="BI122">
        <v>0.01</v>
      </c>
      <c r="BJ122">
        <v>0.01</v>
      </c>
      <c r="BK122">
        <v>19.100000000000001</v>
      </c>
      <c r="BL122">
        <v>24.7</v>
      </c>
      <c r="BP122">
        <v>86.7</v>
      </c>
      <c r="BQ122">
        <v>93.8</v>
      </c>
      <c r="BT122" s="4">
        <v>0</v>
      </c>
      <c r="BV122" s="180">
        <v>0</v>
      </c>
      <c r="BW122" s="180">
        <v>0</v>
      </c>
      <c r="BX122" s="180">
        <v>0</v>
      </c>
      <c r="BY122" s="180">
        <v>0</v>
      </c>
      <c r="BZ122" s="180">
        <v>0</v>
      </c>
      <c r="CA122" s="180">
        <v>0</v>
      </c>
      <c r="CB122" s="180">
        <v>0</v>
      </c>
      <c r="CC122" s="180">
        <v>0</v>
      </c>
      <c r="CD122" s="180">
        <v>0</v>
      </c>
      <c r="CE122" s="180">
        <v>0</v>
      </c>
      <c r="CF122" s="180">
        <v>0</v>
      </c>
      <c r="CG122" s="180">
        <v>0</v>
      </c>
      <c r="CH122" s="180">
        <v>0</v>
      </c>
      <c r="CI122" s="180"/>
      <c r="CJ122" s="180">
        <v>0</v>
      </c>
      <c r="CK122" s="180">
        <f t="shared" si="72"/>
        <v>0</v>
      </c>
      <c r="CL122" s="180">
        <f t="shared" si="73"/>
        <v>0</v>
      </c>
      <c r="CM122" s="180">
        <f t="shared" si="74"/>
        <v>0</v>
      </c>
      <c r="CN122" s="180">
        <f t="shared" si="75"/>
        <v>0</v>
      </c>
      <c r="CO122" s="180">
        <f t="shared" si="76"/>
        <v>0</v>
      </c>
      <c r="CP122" s="180">
        <f t="shared" si="77"/>
        <v>0</v>
      </c>
      <c r="CQ122" s="180">
        <f t="shared" si="62"/>
        <v>0</v>
      </c>
      <c r="CR122" s="180">
        <f t="shared" si="56"/>
        <v>0</v>
      </c>
      <c r="CS122" s="180">
        <f t="shared" si="55"/>
        <v>0</v>
      </c>
      <c r="CT122" s="180">
        <f t="shared" si="57"/>
        <v>0</v>
      </c>
      <c r="CU122" s="180">
        <f t="shared" si="58"/>
        <v>0</v>
      </c>
      <c r="CV122" s="180">
        <f t="shared" si="59"/>
        <v>0</v>
      </c>
      <c r="CW122" s="180"/>
      <c r="CX122">
        <f t="shared" si="60"/>
        <v>21.414899999999999</v>
      </c>
      <c r="CY122">
        <f t="shared" ref="CY122:CY129" si="84">BQ122*BL122/100</f>
        <v>23.168599999999998</v>
      </c>
      <c r="DA122" s="34"/>
      <c r="DB122" s="63"/>
      <c r="DC122" s="35">
        <v>0</v>
      </c>
      <c r="DD122" s="37"/>
      <c r="DE122" s="37"/>
      <c r="DF122" s="50"/>
      <c r="DG122" s="39"/>
      <c r="DH122" s="92"/>
      <c r="DI122" s="92"/>
      <c r="DJ122" s="92"/>
      <c r="DK122" s="99"/>
      <c r="DL122" s="99"/>
      <c r="DM122" s="92"/>
      <c r="DN122" s="40"/>
      <c r="DO122" s="40"/>
      <c r="DP122" s="41"/>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row>
    <row r="123" spans="1:151" ht="12.75" customHeight="1" x14ac:dyDescent="0.2">
      <c r="A123" s="215">
        <v>125</v>
      </c>
      <c r="B123" t="s">
        <v>409</v>
      </c>
      <c r="AD123" s="217">
        <v>0</v>
      </c>
      <c r="BK123">
        <v>13.8</v>
      </c>
      <c r="BM123">
        <v>9.6999999999999993</v>
      </c>
      <c r="BT123" s="4">
        <v>0</v>
      </c>
      <c r="BV123" s="180">
        <v>0</v>
      </c>
      <c r="BW123" s="180">
        <v>0</v>
      </c>
      <c r="BX123" s="180">
        <v>0</v>
      </c>
      <c r="BY123" s="180">
        <v>0</v>
      </c>
      <c r="BZ123" s="180">
        <v>0</v>
      </c>
      <c r="CA123" s="180">
        <v>0</v>
      </c>
      <c r="CB123" s="180">
        <v>0</v>
      </c>
      <c r="CC123" s="180">
        <v>0</v>
      </c>
      <c r="CD123" s="180">
        <v>0</v>
      </c>
      <c r="CE123" s="180">
        <v>0</v>
      </c>
      <c r="CF123" s="180">
        <v>0</v>
      </c>
      <c r="CG123" s="180">
        <v>0</v>
      </c>
      <c r="CH123" s="180">
        <v>0</v>
      </c>
      <c r="CI123" s="180"/>
      <c r="CJ123" s="180">
        <v>0</v>
      </c>
      <c r="CK123" s="180">
        <f t="shared" si="72"/>
        <v>0</v>
      </c>
      <c r="CL123" s="180">
        <f t="shared" si="73"/>
        <v>0</v>
      </c>
      <c r="CM123" s="180">
        <f t="shared" si="74"/>
        <v>0</v>
      </c>
      <c r="CN123" s="180">
        <f t="shared" si="75"/>
        <v>0</v>
      </c>
      <c r="CO123" s="180">
        <f t="shared" si="76"/>
        <v>0</v>
      </c>
      <c r="CP123" s="180">
        <f t="shared" si="77"/>
        <v>0</v>
      </c>
      <c r="CQ123" s="180">
        <f t="shared" si="62"/>
        <v>0</v>
      </c>
      <c r="CR123" s="180">
        <f t="shared" si="56"/>
        <v>0</v>
      </c>
      <c r="CS123" s="180">
        <f t="shared" si="55"/>
        <v>0</v>
      </c>
      <c r="CT123" s="180">
        <f t="shared" si="57"/>
        <v>0</v>
      </c>
      <c r="CU123" s="180">
        <f t="shared" si="58"/>
        <v>0</v>
      </c>
      <c r="CV123" s="180">
        <f t="shared" si="59"/>
        <v>0</v>
      </c>
      <c r="CW123" s="180"/>
      <c r="CX123">
        <f t="shared" si="60"/>
        <v>0</v>
      </c>
      <c r="CY123">
        <f t="shared" si="84"/>
        <v>0</v>
      </c>
      <c r="DA123" s="34"/>
      <c r="DB123" s="63"/>
      <c r="DC123" s="35">
        <v>32</v>
      </c>
      <c r="DD123" s="37"/>
      <c r="DE123" s="37"/>
      <c r="DF123" s="117"/>
      <c r="DG123" s="39">
        <f t="shared" ref="DG123:DG133" si="85">BL123*DF123</f>
        <v>0</v>
      </c>
      <c r="DH123" s="92">
        <v>0</v>
      </c>
      <c r="DI123" s="92">
        <v>0</v>
      </c>
      <c r="DJ123" s="92">
        <v>0</v>
      </c>
      <c r="DK123" s="99"/>
      <c r="DL123" s="99"/>
      <c r="DM123" s="92">
        <v>0</v>
      </c>
      <c r="DN123" s="40"/>
      <c r="DO123" s="48"/>
      <c r="DP123" s="41" t="str">
        <f t="shared" ref="DP123:DP135" si="86">IF(AP123="","",AP123*BD123)</f>
        <v/>
      </c>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row>
    <row r="124" spans="1:151" ht="12.75" customHeight="1" x14ac:dyDescent="0.2">
      <c r="A124" s="215">
        <v>126</v>
      </c>
      <c r="B124" t="s">
        <v>410</v>
      </c>
      <c r="C124">
        <v>4780</v>
      </c>
      <c r="D124">
        <v>4780</v>
      </c>
      <c r="E124">
        <v>4350</v>
      </c>
      <c r="G124">
        <v>3370</v>
      </c>
      <c r="I124">
        <v>93.9</v>
      </c>
      <c r="AD124" s="217">
        <v>49.767000000000003</v>
      </c>
      <c r="AJ124">
        <v>78.8</v>
      </c>
      <c r="AX124">
        <v>100</v>
      </c>
      <c r="BH124">
        <v>29</v>
      </c>
      <c r="BT124" s="4">
        <v>0</v>
      </c>
      <c r="BV124" s="180">
        <v>0</v>
      </c>
      <c r="BW124" s="180">
        <v>0</v>
      </c>
      <c r="BX124" s="180">
        <v>0</v>
      </c>
      <c r="BY124" s="180">
        <v>0</v>
      </c>
      <c r="BZ124" s="180">
        <v>0</v>
      </c>
      <c r="CA124" s="180">
        <v>78.8</v>
      </c>
      <c r="CB124" s="180">
        <v>0</v>
      </c>
      <c r="CC124" s="180">
        <v>0</v>
      </c>
      <c r="CD124" s="180">
        <v>0</v>
      </c>
      <c r="CE124" s="180">
        <v>0</v>
      </c>
      <c r="CF124" s="180">
        <v>0</v>
      </c>
      <c r="CG124" s="180">
        <v>0</v>
      </c>
      <c r="CH124" s="180">
        <v>0</v>
      </c>
      <c r="CI124" s="180"/>
      <c r="CJ124" s="180">
        <v>0</v>
      </c>
      <c r="CK124" s="180">
        <f t="shared" si="72"/>
        <v>0</v>
      </c>
      <c r="CL124" s="180">
        <f t="shared" si="73"/>
        <v>0</v>
      </c>
      <c r="CM124" s="180">
        <f t="shared" si="74"/>
        <v>0</v>
      </c>
      <c r="CN124" s="180">
        <f t="shared" si="75"/>
        <v>0</v>
      </c>
      <c r="CO124" s="180">
        <f t="shared" si="76"/>
        <v>78.8</v>
      </c>
      <c r="CP124" s="180">
        <f t="shared" si="77"/>
        <v>0</v>
      </c>
      <c r="CQ124" s="180">
        <f t="shared" si="62"/>
        <v>0</v>
      </c>
      <c r="CR124" s="180">
        <f t="shared" si="56"/>
        <v>0</v>
      </c>
      <c r="CS124" s="180">
        <f t="shared" si="55"/>
        <v>0</v>
      </c>
      <c r="CT124" s="180">
        <f t="shared" si="57"/>
        <v>0</v>
      </c>
      <c r="CU124" s="180">
        <f t="shared" si="58"/>
        <v>0</v>
      </c>
      <c r="CV124" s="180">
        <f t="shared" si="59"/>
        <v>0</v>
      </c>
      <c r="CW124" s="180"/>
      <c r="CX124">
        <f t="shared" si="60"/>
        <v>0</v>
      </c>
      <c r="CY124">
        <f t="shared" si="84"/>
        <v>0</v>
      </c>
      <c r="DA124" s="34"/>
      <c r="DB124" s="63">
        <f t="shared" ref="DB124:DB129" si="87">DC124*2000</f>
        <v>2200</v>
      </c>
      <c r="DC124" s="35">
        <f>'DDGS Calculator'!D7</f>
        <v>1.1000000000000001</v>
      </c>
      <c r="DD124" s="37">
        <v>3380</v>
      </c>
      <c r="DE124" s="37">
        <v>3380</v>
      </c>
      <c r="DF124" s="117"/>
      <c r="DG124" s="39">
        <f t="shared" si="85"/>
        <v>0</v>
      </c>
      <c r="DH124" s="92">
        <v>0</v>
      </c>
      <c r="DI124" s="92">
        <v>0</v>
      </c>
      <c r="DJ124" s="92">
        <v>0</v>
      </c>
      <c r="DK124" s="99"/>
      <c r="DL124" s="99"/>
      <c r="DM124" s="92">
        <v>0</v>
      </c>
      <c r="DN124" s="40"/>
      <c r="DO124" s="48"/>
      <c r="DP124" s="41" t="str">
        <f t="shared" si="86"/>
        <v/>
      </c>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row>
    <row r="125" spans="1:151" ht="12.75" customHeight="1" x14ac:dyDescent="0.2">
      <c r="A125" s="215">
        <v>127</v>
      </c>
      <c r="B125" t="s">
        <v>411</v>
      </c>
      <c r="C125">
        <v>5641</v>
      </c>
      <c r="D125">
        <v>5641</v>
      </c>
      <c r="E125">
        <v>5354</v>
      </c>
      <c r="G125">
        <v>4135</v>
      </c>
      <c r="I125">
        <v>58.69</v>
      </c>
      <c r="AD125" s="217">
        <v>31.105699999999999</v>
      </c>
      <c r="AK125">
        <v>99</v>
      </c>
      <c r="AY125">
        <v>100</v>
      </c>
      <c r="BR125" t="s">
        <v>226</v>
      </c>
      <c r="BT125" s="4">
        <v>0</v>
      </c>
      <c r="BV125" s="180">
        <v>0</v>
      </c>
      <c r="BW125" s="180">
        <v>0</v>
      </c>
      <c r="BX125" s="180">
        <v>0</v>
      </c>
      <c r="BY125" s="180">
        <v>0</v>
      </c>
      <c r="BZ125" s="180">
        <v>0</v>
      </c>
      <c r="CA125" s="180">
        <v>0</v>
      </c>
      <c r="CB125" s="180">
        <v>99</v>
      </c>
      <c r="CC125" s="180">
        <v>99</v>
      </c>
      <c r="CD125" s="180">
        <v>0</v>
      </c>
      <c r="CE125" s="180">
        <v>0</v>
      </c>
      <c r="CF125" s="180">
        <v>0</v>
      </c>
      <c r="CG125" s="180">
        <v>0</v>
      </c>
      <c r="CH125" s="180">
        <v>0</v>
      </c>
      <c r="CI125" s="180"/>
      <c r="CJ125" s="180">
        <v>0</v>
      </c>
      <c r="CK125" s="180">
        <f t="shared" si="72"/>
        <v>0</v>
      </c>
      <c r="CL125" s="180">
        <f t="shared" si="73"/>
        <v>0</v>
      </c>
      <c r="CM125" s="180">
        <f t="shared" si="74"/>
        <v>0</v>
      </c>
      <c r="CN125" s="180">
        <f t="shared" si="75"/>
        <v>0</v>
      </c>
      <c r="CO125" s="180">
        <f t="shared" si="76"/>
        <v>0</v>
      </c>
      <c r="CP125" s="180">
        <f t="shared" si="77"/>
        <v>99</v>
      </c>
      <c r="CQ125" s="180">
        <f t="shared" si="62"/>
        <v>99</v>
      </c>
      <c r="CR125" s="180">
        <f t="shared" si="56"/>
        <v>0</v>
      </c>
      <c r="CS125" s="180">
        <f t="shared" si="55"/>
        <v>0</v>
      </c>
      <c r="CT125" s="180">
        <f t="shared" si="57"/>
        <v>0</v>
      </c>
      <c r="CU125" s="180">
        <f t="shared" si="58"/>
        <v>0</v>
      </c>
      <c r="CV125" s="180">
        <f t="shared" si="59"/>
        <v>0</v>
      </c>
      <c r="CW125" s="180"/>
      <c r="CX125">
        <f t="shared" si="60"/>
        <v>0</v>
      </c>
      <c r="CY125">
        <f t="shared" si="84"/>
        <v>0</v>
      </c>
      <c r="DA125" s="34"/>
      <c r="DB125" s="63">
        <f t="shared" si="87"/>
        <v>5800</v>
      </c>
      <c r="DC125" s="35">
        <f>'DDGS Calculator'!D8</f>
        <v>2.9</v>
      </c>
      <c r="DD125" s="37">
        <v>4130</v>
      </c>
      <c r="DE125" s="37">
        <v>4130</v>
      </c>
      <c r="DF125" s="117"/>
      <c r="DG125" s="39">
        <f t="shared" si="85"/>
        <v>0</v>
      </c>
      <c r="DH125" s="92">
        <v>0</v>
      </c>
      <c r="DI125" s="92">
        <v>0</v>
      </c>
      <c r="DJ125" s="92">
        <v>0</v>
      </c>
      <c r="DK125" s="99"/>
      <c r="DL125" s="99"/>
      <c r="DM125" s="92">
        <v>0</v>
      </c>
      <c r="DN125" s="40"/>
      <c r="DO125" s="38"/>
      <c r="DP125" s="41" t="str">
        <f t="shared" si="86"/>
        <v/>
      </c>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row>
    <row r="126" spans="1:151" ht="12.75" customHeight="1" x14ac:dyDescent="0.2">
      <c r="A126" s="215">
        <v>128</v>
      </c>
      <c r="B126" t="s">
        <v>412</v>
      </c>
      <c r="C126">
        <v>4110</v>
      </c>
      <c r="D126">
        <v>4110</v>
      </c>
      <c r="E126">
        <v>3776</v>
      </c>
      <c r="G126">
        <v>2940</v>
      </c>
      <c r="I126">
        <v>73.5</v>
      </c>
      <c r="AD126" s="217">
        <v>38.955000000000005</v>
      </c>
      <c r="AM126">
        <v>99</v>
      </c>
      <c r="BA126">
        <v>100</v>
      </c>
      <c r="BT126" s="4">
        <v>0</v>
      </c>
      <c r="BV126" s="180">
        <v>1</v>
      </c>
      <c r="BW126" s="180">
        <v>0</v>
      </c>
      <c r="BX126" s="180">
        <v>0</v>
      </c>
      <c r="BY126" s="180">
        <v>0</v>
      </c>
      <c r="BZ126" s="180">
        <v>0</v>
      </c>
      <c r="CA126" s="180">
        <v>0</v>
      </c>
      <c r="CB126" s="180">
        <v>0</v>
      </c>
      <c r="CC126" s="180">
        <v>0</v>
      </c>
      <c r="CD126" s="180">
        <v>0</v>
      </c>
      <c r="CE126" s="180">
        <v>0</v>
      </c>
      <c r="CF126" s="180">
        <v>99</v>
      </c>
      <c r="CG126" s="180">
        <v>0</v>
      </c>
      <c r="CH126" s="180">
        <v>0</v>
      </c>
      <c r="CI126" s="180"/>
      <c r="CJ126" s="180">
        <v>0</v>
      </c>
      <c r="CK126" s="180">
        <f t="shared" si="72"/>
        <v>0</v>
      </c>
      <c r="CL126" s="180">
        <f t="shared" si="73"/>
        <v>0</v>
      </c>
      <c r="CM126" s="180">
        <f t="shared" si="74"/>
        <v>0</v>
      </c>
      <c r="CN126" s="180">
        <f t="shared" si="75"/>
        <v>0</v>
      </c>
      <c r="CO126" s="180">
        <f t="shared" si="76"/>
        <v>0</v>
      </c>
      <c r="CP126" s="180">
        <f t="shared" si="77"/>
        <v>0</v>
      </c>
      <c r="CQ126" s="180">
        <f t="shared" si="62"/>
        <v>0</v>
      </c>
      <c r="CR126" s="180">
        <f t="shared" si="56"/>
        <v>0</v>
      </c>
      <c r="CS126" s="180">
        <f t="shared" si="55"/>
        <v>0</v>
      </c>
      <c r="CT126" s="180">
        <f t="shared" si="57"/>
        <v>99</v>
      </c>
      <c r="CU126" s="180">
        <f t="shared" si="58"/>
        <v>0</v>
      </c>
      <c r="CV126" s="180">
        <f t="shared" si="59"/>
        <v>0</v>
      </c>
      <c r="CW126" s="180"/>
      <c r="CX126">
        <f t="shared" si="60"/>
        <v>0</v>
      </c>
      <c r="CY126">
        <f t="shared" si="84"/>
        <v>0</v>
      </c>
      <c r="DA126" s="34"/>
      <c r="DB126" s="63">
        <f t="shared" si="87"/>
        <v>4000</v>
      </c>
      <c r="DC126" s="35">
        <f>'DDGS Calculator'!D9</f>
        <v>2</v>
      </c>
      <c r="DD126" s="37">
        <v>2930</v>
      </c>
      <c r="DE126" s="37">
        <v>2930</v>
      </c>
      <c r="DF126" s="117"/>
      <c r="DG126" s="39">
        <f t="shared" si="85"/>
        <v>0</v>
      </c>
      <c r="DH126" s="92">
        <v>0</v>
      </c>
      <c r="DI126" s="92">
        <v>0</v>
      </c>
      <c r="DJ126" s="92">
        <v>0</v>
      </c>
      <c r="DK126" s="99"/>
      <c r="DL126" s="99"/>
      <c r="DM126" s="92">
        <v>0</v>
      </c>
      <c r="DN126" s="40"/>
      <c r="DO126" s="48"/>
      <c r="DP126" s="41" t="str">
        <f t="shared" si="86"/>
        <v/>
      </c>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row>
    <row r="127" spans="1:151" ht="12.75" customHeight="1" x14ac:dyDescent="0.2">
      <c r="A127" s="215">
        <v>129</v>
      </c>
      <c r="B127" t="s">
        <v>413</v>
      </c>
      <c r="C127">
        <v>6573</v>
      </c>
      <c r="D127">
        <v>6573</v>
      </c>
      <c r="E127">
        <v>6166</v>
      </c>
      <c r="G127">
        <v>4780</v>
      </c>
      <c r="I127">
        <v>85.75</v>
      </c>
      <c r="AD127" s="217">
        <v>45.447500000000005</v>
      </c>
      <c r="AN127">
        <v>99</v>
      </c>
      <c r="BB127">
        <v>100</v>
      </c>
      <c r="BT127" s="4">
        <v>0</v>
      </c>
      <c r="BV127" s="180">
        <v>2</v>
      </c>
      <c r="BW127" s="180">
        <v>0</v>
      </c>
      <c r="BX127" s="180">
        <v>0</v>
      </c>
      <c r="BY127" s="180">
        <v>0</v>
      </c>
      <c r="BZ127" s="180">
        <v>0</v>
      </c>
      <c r="CA127" s="180">
        <v>0</v>
      </c>
      <c r="CB127" s="180">
        <v>0</v>
      </c>
      <c r="CC127" s="180">
        <v>0</v>
      </c>
      <c r="CD127" s="180">
        <v>0</v>
      </c>
      <c r="CE127" s="180">
        <v>0</v>
      </c>
      <c r="CF127" s="180">
        <v>0</v>
      </c>
      <c r="CG127" s="180">
        <v>99</v>
      </c>
      <c r="CH127" s="180">
        <v>0</v>
      </c>
      <c r="CI127" s="180"/>
      <c r="CJ127" s="180">
        <v>0</v>
      </c>
      <c r="CK127" s="180">
        <f t="shared" si="72"/>
        <v>0</v>
      </c>
      <c r="CL127" s="180">
        <f t="shared" si="73"/>
        <v>0</v>
      </c>
      <c r="CM127" s="180">
        <f t="shared" si="74"/>
        <v>0</v>
      </c>
      <c r="CN127" s="180">
        <f t="shared" si="75"/>
        <v>0</v>
      </c>
      <c r="CO127" s="180">
        <f t="shared" si="76"/>
        <v>0</v>
      </c>
      <c r="CP127" s="180">
        <f t="shared" si="77"/>
        <v>0</v>
      </c>
      <c r="CQ127" s="180">
        <f t="shared" si="62"/>
        <v>0</v>
      </c>
      <c r="CR127" s="180">
        <f t="shared" si="56"/>
        <v>0</v>
      </c>
      <c r="CS127" s="180">
        <f t="shared" si="55"/>
        <v>0</v>
      </c>
      <c r="CT127" s="180">
        <f t="shared" si="57"/>
        <v>0</v>
      </c>
      <c r="CU127" s="180">
        <f t="shared" si="58"/>
        <v>99</v>
      </c>
      <c r="CV127" s="180">
        <f t="shared" si="59"/>
        <v>0</v>
      </c>
      <c r="CW127" s="180"/>
      <c r="CX127">
        <f t="shared" si="60"/>
        <v>0</v>
      </c>
      <c r="CY127">
        <f t="shared" si="84"/>
        <v>0</v>
      </c>
      <c r="DA127" s="34"/>
      <c r="DB127" s="63">
        <f t="shared" si="87"/>
        <v>18000</v>
      </c>
      <c r="DC127" s="35">
        <f>'DDGS Calculator'!H10</f>
        <v>9</v>
      </c>
      <c r="DD127" s="37">
        <v>4770</v>
      </c>
      <c r="DE127" s="37">
        <v>4770</v>
      </c>
      <c r="DF127" s="117"/>
      <c r="DG127" s="39">
        <f t="shared" si="85"/>
        <v>0</v>
      </c>
      <c r="DH127" s="92">
        <v>0</v>
      </c>
      <c r="DI127" s="92">
        <v>0</v>
      </c>
      <c r="DJ127" s="92">
        <v>0</v>
      </c>
      <c r="DK127" s="99"/>
      <c r="DL127" s="99"/>
      <c r="DM127" s="92">
        <v>0</v>
      </c>
      <c r="DN127" s="40"/>
      <c r="DO127" s="48"/>
      <c r="DP127" s="41" t="str">
        <f t="shared" si="86"/>
        <v/>
      </c>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row>
    <row r="128" spans="1:151" x14ac:dyDescent="0.2">
      <c r="A128" s="215">
        <v>130</v>
      </c>
      <c r="B128" t="s">
        <v>414</v>
      </c>
      <c r="C128">
        <v>5963</v>
      </c>
      <c r="D128">
        <v>5963</v>
      </c>
      <c r="E128">
        <v>5580</v>
      </c>
      <c r="G128">
        <v>4326</v>
      </c>
      <c r="I128">
        <v>72.099999999999994</v>
      </c>
      <c r="AD128" s="217">
        <v>38.213000000000001</v>
      </c>
      <c r="AO128">
        <v>99</v>
      </c>
      <c r="BC128">
        <v>100</v>
      </c>
      <c r="BT128" s="4">
        <v>0</v>
      </c>
      <c r="BV128" s="180">
        <v>3</v>
      </c>
      <c r="BW128" s="180">
        <v>0</v>
      </c>
      <c r="BX128" s="180">
        <v>0</v>
      </c>
      <c r="BY128" s="180">
        <v>0</v>
      </c>
      <c r="BZ128" s="180">
        <v>0</v>
      </c>
      <c r="CA128" s="180">
        <v>0</v>
      </c>
      <c r="CB128" s="180">
        <v>0</v>
      </c>
      <c r="CC128" s="180">
        <v>0</v>
      </c>
      <c r="CD128" s="180">
        <v>0</v>
      </c>
      <c r="CE128" s="180">
        <v>0</v>
      </c>
      <c r="CF128" s="180">
        <v>0</v>
      </c>
      <c r="CG128" s="180">
        <v>0</v>
      </c>
      <c r="CH128" s="180">
        <v>99</v>
      </c>
      <c r="CI128" s="180"/>
      <c r="CJ128" s="180">
        <v>0</v>
      </c>
      <c r="CK128" s="180">
        <f t="shared" si="72"/>
        <v>0</v>
      </c>
      <c r="CL128" s="180">
        <f t="shared" si="73"/>
        <v>0</v>
      </c>
      <c r="CM128" s="180">
        <f t="shared" si="74"/>
        <v>0</v>
      </c>
      <c r="CN128" s="180">
        <f t="shared" si="75"/>
        <v>0</v>
      </c>
      <c r="CO128" s="180">
        <f t="shared" si="76"/>
        <v>0</v>
      </c>
      <c r="CP128" s="180">
        <f t="shared" si="77"/>
        <v>0</v>
      </c>
      <c r="CQ128" s="180">
        <f t="shared" si="62"/>
        <v>0</v>
      </c>
      <c r="CR128" s="180">
        <f t="shared" si="56"/>
        <v>0</v>
      </c>
      <c r="CS128" s="180">
        <f t="shared" si="55"/>
        <v>0</v>
      </c>
      <c r="CT128" s="180">
        <f t="shared" si="57"/>
        <v>0</v>
      </c>
      <c r="CU128" s="180">
        <f t="shared" si="58"/>
        <v>0</v>
      </c>
      <c r="CV128" s="180">
        <f t="shared" si="59"/>
        <v>99</v>
      </c>
      <c r="CW128" s="180"/>
      <c r="CX128">
        <f t="shared" si="60"/>
        <v>0</v>
      </c>
      <c r="CY128">
        <f t="shared" si="84"/>
        <v>0</v>
      </c>
      <c r="DA128" s="33"/>
      <c r="DB128" s="63">
        <f t="shared" si="87"/>
        <v>14000</v>
      </c>
      <c r="DC128" s="35">
        <v>7</v>
      </c>
      <c r="DD128" s="110">
        <f>E128*0.77</f>
        <v>4296.6000000000004</v>
      </c>
      <c r="DE128" s="110">
        <f>E128*0.77</f>
        <v>4296.6000000000004</v>
      </c>
      <c r="DF128" s="50"/>
      <c r="DG128" s="39">
        <f t="shared" si="85"/>
        <v>0</v>
      </c>
      <c r="DH128" s="40"/>
      <c r="DI128" s="40"/>
      <c r="DJ128" s="40"/>
      <c r="DK128" s="55"/>
      <c r="DL128" s="55"/>
      <c r="DM128" s="40"/>
      <c r="DN128" s="40"/>
      <c r="DO128" s="40"/>
      <c r="DP128" s="41" t="str">
        <f t="shared" si="86"/>
        <v/>
      </c>
      <c r="EP128" s="40"/>
      <c r="EQ128" s="40"/>
      <c r="ER128" s="40"/>
      <c r="ES128" s="40"/>
      <c r="ET128" s="40"/>
      <c r="EU128" s="40"/>
    </row>
    <row r="129" spans="1:185" x14ac:dyDescent="0.2">
      <c r="A129" s="216">
        <v>131</v>
      </c>
      <c r="B129" s="30" t="s">
        <v>415</v>
      </c>
      <c r="C129" s="30">
        <v>6523</v>
      </c>
      <c r="D129" s="30">
        <v>6523</v>
      </c>
      <c r="E129" s="30">
        <v>6150</v>
      </c>
      <c r="F129" s="30"/>
      <c r="G129" s="30">
        <v>4767</v>
      </c>
      <c r="H129" s="30"/>
      <c r="I129" s="30">
        <v>64.400000000000006</v>
      </c>
      <c r="J129" s="30"/>
      <c r="K129" s="30"/>
      <c r="L129" s="30"/>
      <c r="M129" s="30"/>
      <c r="N129" s="30"/>
      <c r="O129" s="30"/>
      <c r="P129" s="30"/>
      <c r="Q129" s="30"/>
      <c r="R129" s="30"/>
      <c r="S129" s="30"/>
      <c r="T129" s="30"/>
      <c r="U129" s="30"/>
      <c r="V129" s="30"/>
      <c r="W129" s="30"/>
      <c r="X129" s="30"/>
      <c r="Y129" s="30"/>
      <c r="Z129" s="30"/>
      <c r="AA129" s="30"/>
      <c r="AB129" s="30"/>
      <c r="AC129" s="30"/>
      <c r="AD129" s="30">
        <v>34.132000000000005</v>
      </c>
      <c r="AE129" s="30"/>
      <c r="AF129" s="30"/>
      <c r="AG129" s="30"/>
      <c r="AH129" s="30">
        <v>99</v>
      </c>
      <c r="AI129" s="30"/>
      <c r="AJ129" s="30"/>
      <c r="AK129" s="30"/>
      <c r="AL129" s="30"/>
      <c r="AM129" s="30"/>
      <c r="AN129" s="30"/>
      <c r="AO129" s="30"/>
      <c r="AP129" s="30"/>
      <c r="AQ129" s="30"/>
      <c r="AR129" s="30"/>
      <c r="AS129" s="30"/>
      <c r="AT129" s="30"/>
      <c r="AU129" s="30"/>
      <c r="AV129" s="30">
        <v>100</v>
      </c>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218">
        <v>0</v>
      </c>
      <c r="BU129" s="30"/>
      <c r="BV129" s="219">
        <v>4</v>
      </c>
      <c r="BW129" s="219">
        <v>0</v>
      </c>
      <c r="BX129" s="219">
        <v>0</v>
      </c>
      <c r="BY129" s="219">
        <v>99</v>
      </c>
      <c r="BZ129" s="219">
        <v>0</v>
      </c>
      <c r="CA129" s="219">
        <v>0</v>
      </c>
      <c r="CB129" s="219">
        <v>0</v>
      </c>
      <c r="CC129" s="219">
        <v>0</v>
      </c>
      <c r="CD129" s="219">
        <v>0</v>
      </c>
      <c r="CE129" s="219">
        <v>0</v>
      </c>
      <c r="CF129" s="219">
        <v>0</v>
      </c>
      <c r="CG129" s="219">
        <v>0</v>
      </c>
      <c r="CH129" s="219">
        <v>0</v>
      </c>
      <c r="CI129" s="219"/>
      <c r="CJ129" s="219">
        <v>0</v>
      </c>
      <c r="CK129" s="180">
        <f t="shared" si="72"/>
        <v>0</v>
      </c>
      <c r="CL129" s="180">
        <f t="shared" si="73"/>
        <v>0</v>
      </c>
      <c r="CM129" s="180">
        <f t="shared" si="74"/>
        <v>99</v>
      </c>
      <c r="CN129" s="180">
        <f t="shared" si="75"/>
        <v>0</v>
      </c>
      <c r="CO129" s="180">
        <f t="shared" si="76"/>
        <v>0</v>
      </c>
      <c r="CP129" s="180">
        <f t="shared" si="77"/>
        <v>0</v>
      </c>
      <c r="CQ129" s="180">
        <f t="shared" si="62"/>
        <v>0</v>
      </c>
      <c r="CR129" s="180">
        <f t="shared" si="56"/>
        <v>0</v>
      </c>
      <c r="CS129" s="180">
        <f t="shared" si="55"/>
        <v>0</v>
      </c>
      <c r="CT129" s="180">
        <f t="shared" si="57"/>
        <v>0</v>
      </c>
      <c r="CU129" s="180">
        <f t="shared" si="58"/>
        <v>0</v>
      </c>
      <c r="CV129" s="180">
        <f t="shared" si="59"/>
        <v>0</v>
      </c>
      <c r="CW129" s="219"/>
      <c r="CX129">
        <f t="shared" si="60"/>
        <v>0</v>
      </c>
      <c r="CY129">
        <f t="shared" si="84"/>
        <v>0</v>
      </c>
      <c r="DA129" s="33"/>
      <c r="DB129" s="63">
        <f t="shared" si="87"/>
        <v>14000</v>
      </c>
      <c r="DC129" s="35">
        <v>7</v>
      </c>
      <c r="DD129" s="110">
        <f>E129*0.77</f>
        <v>4735.5</v>
      </c>
      <c r="DE129" s="110">
        <f>E129*0.77</f>
        <v>4735.5</v>
      </c>
      <c r="DF129" s="50"/>
      <c r="DG129" s="39">
        <f t="shared" si="85"/>
        <v>0</v>
      </c>
      <c r="DH129" s="40"/>
      <c r="DI129" s="40"/>
      <c r="DJ129" s="40"/>
      <c r="DK129" s="40"/>
      <c r="DL129" s="40"/>
      <c r="DM129" s="55"/>
      <c r="DN129" s="55"/>
      <c r="DO129" s="111"/>
      <c r="DP129" s="41" t="str">
        <f t="shared" si="86"/>
        <v/>
      </c>
      <c r="EP129" s="40"/>
      <c r="EQ129" s="40"/>
      <c r="ER129" s="40"/>
      <c r="ES129" s="40"/>
      <c r="ET129" s="40"/>
      <c r="EU129" s="40"/>
    </row>
    <row r="130" spans="1:185" x14ac:dyDescent="0.2">
      <c r="B130" s="51" t="s">
        <v>53</v>
      </c>
      <c r="D130" s="47">
        <f t="shared" ref="D130" si="88">E130/0.96</f>
        <v>4927.0833333333339</v>
      </c>
      <c r="E130" s="47">
        <v>4730</v>
      </c>
      <c r="F130" s="47"/>
      <c r="G130">
        <v>3650</v>
      </c>
      <c r="I130" s="36">
        <v>0</v>
      </c>
      <c r="J130" s="92">
        <v>0</v>
      </c>
      <c r="K130" s="92">
        <v>0</v>
      </c>
      <c r="AH130" s="89">
        <v>0</v>
      </c>
      <c r="AI130" s="89">
        <v>0</v>
      </c>
      <c r="AJ130" s="89">
        <v>0</v>
      </c>
      <c r="AK130" s="36">
        <v>88</v>
      </c>
      <c r="AM130" s="89">
        <v>0</v>
      </c>
      <c r="AN130" s="89">
        <v>0</v>
      </c>
      <c r="AO130" s="89">
        <v>0</v>
      </c>
      <c r="AP130" s="89">
        <v>0</v>
      </c>
      <c r="AV130" s="222">
        <v>0</v>
      </c>
      <c r="AW130" s="222">
        <v>0</v>
      </c>
      <c r="AX130" s="222">
        <v>0</v>
      </c>
      <c r="AY130" s="223">
        <v>100</v>
      </c>
      <c r="AZ130" s="25"/>
      <c r="BA130" s="222">
        <v>0</v>
      </c>
      <c r="BB130" s="222">
        <v>0</v>
      </c>
      <c r="BC130" s="222">
        <v>0</v>
      </c>
      <c r="BD130" s="223">
        <v>100</v>
      </c>
      <c r="BG130" s="36"/>
      <c r="BH130" s="40"/>
      <c r="BI130" s="92">
        <v>0</v>
      </c>
      <c r="BK130" s="92">
        <v>0</v>
      </c>
      <c r="BL130" s="36"/>
      <c r="CJ130" s="219"/>
      <c r="CK130" s="180">
        <f t="shared" ref="CK130:CK187" si="89">AF130*AT130/100</f>
        <v>0</v>
      </c>
      <c r="CL130" s="180">
        <f t="shared" ref="CL130:CL187" si="90">AG130*AU130/100</f>
        <v>0</v>
      </c>
      <c r="CM130" s="180">
        <f t="shared" ref="CM130:CM187" si="91">AH130*AV130/100</f>
        <v>0</v>
      </c>
      <c r="CN130" s="180">
        <f t="shared" ref="CN130:CN187" si="92">AI130*AW130/100</f>
        <v>0</v>
      </c>
      <c r="CO130" s="180">
        <f t="shared" ref="CO130:CO187" si="93">AJ130*AX130/100</f>
        <v>0</v>
      </c>
      <c r="CP130" s="180">
        <f t="shared" ref="CP130:CP187" si="94">AK130*AY130/100</f>
        <v>88</v>
      </c>
      <c r="CQ130" s="180">
        <f t="shared" si="62"/>
        <v>88</v>
      </c>
      <c r="CR130" s="180">
        <f t="shared" si="56"/>
        <v>0</v>
      </c>
      <c r="CS130" s="180">
        <f t="shared" si="55"/>
        <v>0</v>
      </c>
      <c r="CT130" s="180">
        <f t="shared" si="57"/>
        <v>0</v>
      </c>
      <c r="CU130" s="180">
        <f t="shared" si="58"/>
        <v>0</v>
      </c>
      <c r="CV130" s="180">
        <f t="shared" si="59"/>
        <v>0</v>
      </c>
      <c r="CX130">
        <f>BP130*BL130/100</f>
        <v>0</v>
      </c>
      <c r="CY130">
        <f t="shared" ref="CY130:CY165" si="95">BQ130*BL130/100</f>
        <v>0</v>
      </c>
      <c r="DA130" s="34"/>
      <c r="DB130" s="63">
        <f t="shared" ref="DB130" si="96">DC130*2000</f>
        <v>2400</v>
      </c>
      <c r="DC130" s="35">
        <v>1.2</v>
      </c>
      <c r="DD130" s="37">
        <v>3650</v>
      </c>
      <c r="DE130" s="37">
        <v>3650</v>
      </c>
      <c r="DF130" s="50"/>
      <c r="DG130" s="39">
        <f t="shared" si="85"/>
        <v>0</v>
      </c>
      <c r="DH130" s="92">
        <v>0</v>
      </c>
      <c r="DI130" s="92">
        <v>0</v>
      </c>
      <c r="DJ130" s="92">
        <v>0</v>
      </c>
      <c r="DK130" s="99"/>
      <c r="DL130" s="99"/>
      <c r="DM130" s="92">
        <v>0</v>
      </c>
      <c r="DN130" s="40"/>
      <c r="DO130" s="40"/>
      <c r="DP130" s="41">
        <f t="shared" si="86"/>
        <v>0</v>
      </c>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row>
    <row r="131" spans="1:185" x14ac:dyDescent="0.2">
      <c r="B131" s="106" t="s">
        <v>125</v>
      </c>
      <c r="D131" s="112">
        <f>17.59/4.184*1000</f>
        <v>4204.1108986615673</v>
      </c>
      <c r="E131" s="112">
        <f>15.35/4.184*1000</f>
        <v>3668.738049713193</v>
      </c>
      <c r="F131" s="110"/>
      <c r="G131">
        <v>2824.9282982791588</v>
      </c>
      <c r="I131" s="113">
        <f>0.192*6.25*100</f>
        <v>120</v>
      </c>
      <c r="J131" s="40"/>
      <c r="K131" s="40"/>
      <c r="AH131" s="54"/>
      <c r="AI131" s="54"/>
      <c r="AJ131" s="54"/>
      <c r="AK131" s="54"/>
      <c r="AM131" s="54"/>
      <c r="AN131" s="54"/>
      <c r="AO131" s="54"/>
      <c r="AP131" s="54"/>
      <c r="AV131" s="224"/>
      <c r="AW131" s="224"/>
      <c r="AX131" s="224"/>
      <c r="AY131" s="224"/>
      <c r="AZ131" s="25"/>
      <c r="BA131" s="224"/>
      <c r="BB131" s="224"/>
      <c r="BC131" s="224"/>
      <c r="BD131" s="224"/>
      <c r="BG131" s="54"/>
      <c r="BH131" s="40"/>
      <c r="BI131" s="40"/>
      <c r="BK131" s="40"/>
      <c r="BL131" s="54"/>
      <c r="CJ131" s="219"/>
      <c r="CK131" s="180">
        <f t="shared" si="89"/>
        <v>0</v>
      </c>
      <c r="CL131" s="180">
        <f t="shared" si="90"/>
        <v>0</v>
      </c>
      <c r="CM131" s="180">
        <f t="shared" si="91"/>
        <v>0</v>
      </c>
      <c r="CN131" s="180">
        <f t="shared" si="92"/>
        <v>0</v>
      </c>
      <c r="CO131" s="180">
        <f t="shared" si="93"/>
        <v>0</v>
      </c>
      <c r="CP131" s="180">
        <f t="shared" si="94"/>
        <v>0</v>
      </c>
      <c r="CQ131" s="180">
        <f t="shared" si="62"/>
        <v>0</v>
      </c>
      <c r="CR131" s="180">
        <f t="shared" si="56"/>
        <v>0</v>
      </c>
      <c r="CS131" s="180">
        <f t="shared" si="55"/>
        <v>0</v>
      </c>
      <c r="CT131" s="180">
        <f t="shared" si="57"/>
        <v>0</v>
      </c>
      <c r="CU131" s="180">
        <f t="shared" si="58"/>
        <v>0</v>
      </c>
      <c r="CV131" s="180">
        <f t="shared" si="59"/>
        <v>0</v>
      </c>
      <c r="CX131">
        <f t="shared" ref="CX131:CX187" si="97">BP131*BL131/100</f>
        <v>0</v>
      </c>
      <c r="CY131">
        <f t="shared" si="95"/>
        <v>0</v>
      </c>
      <c r="DA131" s="33"/>
      <c r="DB131" s="63">
        <f t="shared" ref="DB131:DB136" si="98">DC131*2000</f>
        <v>0</v>
      </c>
      <c r="DC131" s="35">
        <v>0</v>
      </c>
      <c r="DD131" s="110">
        <f>E131*0.77</f>
        <v>2824.9282982791588</v>
      </c>
      <c r="DE131" s="110">
        <f>E131*0.77</f>
        <v>2824.9282982791588</v>
      </c>
      <c r="DF131" s="50"/>
      <c r="DG131" s="39">
        <f t="shared" si="85"/>
        <v>0</v>
      </c>
      <c r="DH131" s="40"/>
      <c r="DI131" s="40"/>
      <c r="DJ131" s="40"/>
      <c r="DK131" s="55"/>
      <c r="DL131" s="55"/>
      <c r="DM131" s="40"/>
      <c r="DN131" s="40"/>
      <c r="DO131" s="40"/>
      <c r="DP131" s="41" t="str">
        <f t="shared" si="86"/>
        <v/>
      </c>
    </row>
    <row r="132" spans="1:185" x14ac:dyDescent="0.2">
      <c r="B132" s="106" t="s">
        <v>126</v>
      </c>
      <c r="D132" s="110">
        <f>E132/0.96</f>
        <v>3629.166666666667</v>
      </c>
      <c r="E132" s="114">
        <v>3484</v>
      </c>
      <c r="F132" s="110"/>
      <c r="G132">
        <v>2682.68</v>
      </c>
      <c r="I132" s="54">
        <v>56.8</v>
      </c>
      <c r="J132" s="40"/>
      <c r="K132" s="40"/>
      <c r="AH132" s="54"/>
      <c r="AI132" s="54"/>
      <c r="AJ132" s="54"/>
      <c r="AK132" s="54"/>
      <c r="AM132" s="54"/>
      <c r="AN132" s="54"/>
      <c r="AO132" s="54"/>
      <c r="AP132" s="54"/>
      <c r="AV132" s="224"/>
      <c r="AW132" s="224"/>
      <c r="AX132" s="224"/>
      <c r="AY132" s="224"/>
      <c r="AZ132" s="25"/>
      <c r="BA132" s="224"/>
      <c r="BB132" s="224"/>
      <c r="BC132" s="224"/>
      <c r="BD132" s="224"/>
      <c r="BG132" s="54"/>
      <c r="BH132" s="40"/>
      <c r="BI132" s="40"/>
      <c r="BK132" s="40"/>
      <c r="BL132" s="54"/>
      <c r="CJ132" s="219"/>
      <c r="CK132" s="180">
        <f t="shared" si="89"/>
        <v>0</v>
      </c>
      <c r="CL132" s="180">
        <f t="shared" si="90"/>
        <v>0</v>
      </c>
      <c r="CM132" s="180">
        <f t="shared" si="91"/>
        <v>0</v>
      </c>
      <c r="CN132" s="180">
        <f t="shared" si="92"/>
        <v>0</v>
      </c>
      <c r="CO132" s="180">
        <f t="shared" si="93"/>
        <v>0</v>
      </c>
      <c r="CP132" s="180">
        <f t="shared" si="94"/>
        <v>0</v>
      </c>
      <c r="CQ132" s="180">
        <f t="shared" si="62"/>
        <v>0</v>
      </c>
      <c r="CR132" s="180">
        <f t="shared" si="56"/>
        <v>0</v>
      </c>
      <c r="CS132" s="180">
        <f t="shared" si="55"/>
        <v>0</v>
      </c>
      <c r="CT132" s="180">
        <f t="shared" si="57"/>
        <v>0</v>
      </c>
      <c r="CU132" s="180">
        <f t="shared" si="58"/>
        <v>0</v>
      </c>
      <c r="CV132" s="180">
        <f t="shared" si="59"/>
        <v>0</v>
      </c>
      <c r="CX132">
        <f t="shared" si="97"/>
        <v>0</v>
      </c>
      <c r="CY132">
        <f t="shared" si="95"/>
        <v>0</v>
      </c>
      <c r="DA132" s="33"/>
      <c r="DB132" s="63">
        <f t="shared" si="98"/>
        <v>0</v>
      </c>
      <c r="DC132" s="35">
        <v>0</v>
      </c>
      <c r="DD132" s="110">
        <f>E132*0.77</f>
        <v>2682.68</v>
      </c>
      <c r="DE132" s="110">
        <f>E132*0.77</f>
        <v>2682.68</v>
      </c>
      <c r="DF132" s="50"/>
      <c r="DG132" s="39">
        <f t="shared" si="85"/>
        <v>0</v>
      </c>
      <c r="DH132" s="40"/>
      <c r="DI132" s="40"/>
      <c r="DJ132" s="40"/>
      <c r="DK132" s="55"/>
      <c r="DL132" s="55"/>
      <c r="DM132" s="40"/>
      <c r="DN132" s="40"/>
      <c r="DO132" s="40"/>
      <c r="DP132" s="41" t="str">
        <f t="shared" si="86"/>
        <v/>
      </c>
    </row>
    <row r="133" spans="1:185" x14ac:dyDescent="0.2">
      <c r="B133" s="107" t="s">
        <v>127</v>
      </c>
      <c r="D133" s="47">
        <f>2007*2.2046</f>
        <v>4424.6322</v>
      </c>
      <c r="E133" s="47">
        <f>1916*2.2046</f>
        <v>4224.0136000000002</v>
      </c>
      <c r="F133" s="47"/>
      <c r="G133">
        <v>3145.9642000000003</v>
      </c>
      <c r="I133" s="36">
        <v>75</v>
      </c>
      <c r="J133" s="92"/>
      <c r="K133" s="92"/>
      <c r="AH133" s="123">
        <v>0.4</v>
      </c>
      <c r="AI133" s="123">
        <v>0.7</v>
      </c>
      <c r="AJ133" s="123">
        <v>50.7</v>
      </c>
      <c r="AK133" s="123">
        <v>0.2</v>
      </c>
      <c r="AM133" s="123">
        <v>0.4</v>
      </c>
      <c r="AN133" s="123">
        <v>0.14000000000000001</v>
      </c>
      <c r="AO133" s="123">
        <v>0.7</v>
      </c>
      <c r="AP133" s="123">
        <v>0.1</v>
      </c>
      <c r="AV133" s="223">
        <v>100</v>
      </c>
      <c r="AW133" s="223">
        <v>100</v>
      </c>
      <c r="AX133" s="223">
        <v>100</v>
      </c>
      <c r="AY133" s="223">
        <v>100</v>
      </c>
      <c r="AZ133" s="223">
        <v>100</v>
      </c>
      <c r="BA133" s="223">
        <v>100</v>
      </c>
      <c r="BB133" s="223">
        <v>100</v>
      </c>
      <c r="BC133" s="223">
        <v>100</v>
      </c>
      <c r="BD133" s="223">
        <v>100</v>
      </c>
      <c r="BG133" s="36"/>
      <c r="BH133" s="40"/>
      <c r="BI133" s="92"/>
      <c r="BK133" s="92"/>
      <c r="BL133" s="36">
        <v>0.16</v>
      </c>
      <c r="CJ133" s="219"/>
      <c r="CK133" s="180">
        <f t="shared" si="89"/>
        <v>0</v>
      </c>
      <c r="CL133" s="180">
        <f t="shared" si="90"/>
        <v>0</v>
      </c>
      <c r="CM133" s="180">
        <f t="shared" si="91"/>
        <v>0.4</v>
      </c>
      <c r="CN133" s="180">
        <f t="shared" si="92"/>
        <v>0.7</v>
      </c>
      <c r="CO133" s="180">
        <f t="shared" si="93"/>
        <v>50.7</v>
      </c>
      <c r="CP133" s="180">
        <f t="shared" si="94"/>
        <v>0.2</v>
      </c>
      <c r="CQ133" s="180">
        <f t="shared" si="62"/>
        <v>0.3</v>
      </c>
      <c r="CR133" s="180">
        <f t="shared" si="56"/>
        <v>0</v>
      </c>
      <c r="CS133" s="180">
        <f t="shared" si="55"/>
        <v>0</v>
      </c>
      <c r="CT133" s="180">
        <f t="shared" si="57"/>
        <v>0.4</v>
      </c>
      <c r="CU133" s="180">
        <f t="shared" si="58"/>
        <v>0.14000000000000001</v>
      </c>
      <c r="CV133" s="180">
        <f t="shared" si="59"/>
        <v>0.7</v>
      </c>
      <c r="CX133">
        <f t="shared" si="97"/>
        <v>0</v>
      </c>
      <c r="CY133">
        <f t="shared" si="95"/>
        <v>0</v>
      </c>
      <c r="DA133" s="34"/>
      <c r="DB133" s="63">
        <f t="shared" si="98"/>
        <v>1400</v>
      </c>
      <c r="DC133" s="35">
        <v>0.7</v>
      </c>
      <c r="DD133" s="122">
        <f>1427*2.2046</f>
        <v>3145.9642000000003</v>
      </c>
      <c r="DE133" s="122">
        <f>DD133</f>
        <v>3145.9642000000003</v>
      </c>
      <c r="DF133" s="50">
        <v>1</v>
      </c>
      <c r="DG133" s="39">
        <f t="shared" si="85"/>
        <v>0.16</v>
      </c>
      <c r="DH133" s="92"/>
      <c r="DI133" s="92"/>
      <c r="DJ133" s="92"/>
      <c r="DK133" s="99"/>
      <c r="DL133" s="99"/>
      <c r="DM133" s="92"/>
      <c r="DN133" s="40"/>
      <c r="DO133" s="40"/>
      <c r="DP133" s="41">
        <f t="shared" si="86"/>
        <v>10</v>
      </c>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row>
    <row r="134" spans="1:185" x14ac:dyDescent="0.2">
      <c r="B134" s="107" t="s">
        <v>129</v>
      </c>
      <c r="D134" s="122">
        <v>3740</v>
      </c>
      <c r="E134" s="47">
        <v>3390</v>
      </c>
      <c r="F134" s="47"/>
      <c r="G134">
        <v>2640</v>
      </c>
      <c r="I134" s="36">
        <f>11.5*6.25</f>
        <v>71.875</v>
      </c>
      <c r="J134" s="92"/>
      <c r="K134" s="92"/>
      <c r="AH134" s="89"/>
      <c r="AI134" s="89"/>
      <c r="AJ134" s="123">
        <v>60</v>
      </c>
      <c r="AK134" s="36"/>
      <c r="AM134" s="89"/>
      <c r="AN134" s="89"/>
      <c r="AO134" s="89"/>
      <c r="AP134" s="89"/>
      <c r="AV134" s="222"/>
      <c r="AW134" s="222"/>
      <c r="AX134" s="223">
        <v>100</v>
      </c>
      <c r="AY134" s="225"/>
      <c r="AZ134" s="25"/>
      <c r="BA134" s="222"/>
      <c r="BB134" s="222"/>
      <c r="BC134" s="222"/>
      <c r="BD134" s="225"/>
      <c r="BG134" s="36"/>
      <c r="BH134" s="40"/>
      <c r="BI134" s="92"/>
      <c r="BK134" s="92"/>
      <c r="BL134" s="36"/>
      <c r="CJ134" s="219"/>
      <c r="CK134" s="180">
        <f t="shared" si="89"/>
        <v>0</v>
      </c>
      <c r="CL134" s="180">
        <f t="shared" si="90"/>
        <v>0</v>
      </c>
      <c r="CM134" s="180">
        <f t="shared" si="91"/>
        <v>0</v>
      </c>
      <c r="CN134" s="180">
        <f t="shared" si="92"/>
        <v>0</v>
      </c>
      <c r="CO134" s="180">
        <f t="shared" si="93"/>
        <v>60</v>
      </c>
      <c r="CP134" s="180">
        <f t="shared" si="94"/>
        <v>0</v>
      </c>
      <c r="CQ134" s="180">
        <f t="shared" si="62"/>
        <v>0</v>
      </c>
      <c r="CR134" s="180">
        <f t="shared" si="56"/>
        <v>0</v>
      </c>
      <c r="CS134" s="180">
        <f t="shared" si="55"/>
        <v>0</v>
      </c>
      <c r="CT134" s="180">
        <f t="shared" si="57"/>
        <v>0</v>
      </c>
      <c r="CU134" s="180">
        <f t="shared" si="58"/>
        <v>0</v>
      </c>
      <c r="CV134" s="180">
        <f t="shared" si="59"/>
        <v>0</v>
      </c>
      <c r="CX134">
        <f t="shared" si="97"/>
        <v>0</v>
      </c>
      <c r="CY134">
        <f t="shared" si="95"/>
        <v>0</v>
      </c>
      <c r="DA134" s="34"/>
      <c r="DB134" s="63">
        <f t="shared" si="98"/>
        <v>1200</v>
      </c>
      <c r="DC134" s="35">
        <v>0.6</v>
      </c>
      <c r="DD134" s="122">
        <v>2640</v>
      </c>
      <c r="DE134" s="122">
        <v>2640</v>
      </c>
      <c r="DF134" s="50"/>
      <c r="DG134" s="39"/>
      <c r="DH134" s="92"/>
      <c r="DI134" s="92"/>
      <c r="DJ134" s="92"/>
      <c r="DK134" s="99"/>
      <c r="DL134" s="99"/>
      <c r="DM134" s="92"/>
      <c r="DN134" s="40"/>
      <c r="DO134" s="40"/>
      <c r="DP134" s="41" t="str">
        <f t="shared" si="86"/>
        <v/>
      </c>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row>
    <row r="135" spans="1:185" x14ac:dyDescent="0.2">
      <c r="B135" s="107" t="s">
        <v>128</v>
      </c>
      <c r="D135" s="47">
        <f>E135/0.96</f>
        <v>4578.125</v>
      </c>
      <c r="E135" s="47">
        <v>4395</v>
      </c>
      <c r="F135" s="47"/>
      <c r="G135">
        <v>3384.15</v>
      </c>
      <c r="I135" s="36">
        <v>49.4</v>
      </c>
      <c r="J135" s="92"/>
      <c r="K135" s="92"/>
      <c r="AH135" s="89"/>
      <c r="AI135" s="89"/>
      <c r="AJ135" s="89"/>
      <c r="AK135" s="36">
        <v>84</v>
      </c>
      <c r="AM135" s="89"/>
      <c r="AN135" s="89"/>
      <c r="AO135" s="89"/>
      <c r="AP135" s="89"/>
      <c r="AV135" s="222"/>
      <c r="AW135" s="222"/>
      <c r="AX135" s="222"/>
      <c r="AY135" s="223">
        <v>100</v>
      </c>
      <c r="AZ135" s="25"/>
      <c r="BA135" s="222"/>
      <c r="BB135" s="222"/>
      <c r="BC135" s="222"/>
      <c r="BD135" s="225"/>
      <c r="BG135" s="36">
        <v>12</v>
      </c>
      <c r="BH135" s="40"/>
      <c r="BI135" s="92"/>
      <c r="BK135" s="92"/>
      <c r="BL135" s="36"/>
      <c r="CJ135" s="219"/>
      <c r="CK135" s="180">
        <f t="shared" si="89"/>
        <v>0</v>
      </c>
      <c r="CL135" s="180">
        <f t="shared" si="90"/>
        <v>0</v>
      </c>
      <c r="CM135" s="180">
        <f t="shared" si="91"/>
        <v>0</v>
      </c>
      <c r="CN135" s="180">
        <f t="shared" si="92"/>
        <v>0</v>
      </c>
      <c r="CO135" s="180">
        <f t="shared" si="93"/>
        <v>0</v>
      </c>
      <c r="CP135" s="180">
        <f t="shared" si="94"/>
        <v>84</v>
      </c>
      <c r="CQ135" s="180">
        <f t="shared" si="62"/>
        <v>84</v>
      </c>
      <c r="CR135" s="180">
        <f t="shared" si="56"/>
        <v>0</v>
      </c>
      <c r="CS135" s="180">
        <f t="shared" si="55"/>
        <v>0</v>
      </c>
      <c r="CT135" s="180">
        <f t="shared" si="57"/>
        <v>0</v>
      </c>
      <c r="CU135" s="180">
        <f t="shared" si="58"/>
        <v>0</v>
      </c>
      <c r="CV135" s="180">
        <f t="shared" si="59"/>
        <v>0</v>
      </c>
      <c r="CX135">
        <f t="shared" si="97"/>
        <v>0</v>
      </c>
      <c r="CY135">
        <f t="shared" si="95"/>
        <v>0</v>
      </c>
      <c r="DA135" s="34"/>
      <c r="DB135" s="63">
        <f t="shared" si="98"/>
        <v>4400</v>
      </c>
      <c r="DC135" s="35">
        <v>2.2000000000000002</v>
      </c>
      <c r="DD135" s="37">
        <f>0.77*E135</f>
        <v>3384.15</v>
      </c>
      <c r="DE135" s="37">
        <f>0.77*E135</f>
        <v>3384.15</v>
      </c>
      <c r="DF135" s="50"/>
      <c r="DG135" s="39"/>
      <c r="DH135" s="92"/>
      <c r="DI135" s="92"/>
      <c r="DJ135" s="92"/>
      <c r="DK135" s="99"/>
      <c r="DL135" s="99"/>
      <c r="DM135" s="92"/>
      <c r="DN135" s="40"/>
      <c r="DO135" s="40"/>
      <c r="DP135" s="41" t="str">
        <f t="shared" si="86"/>
        <v/>
      </c>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row>
    <row r="136" spans="1:185" ht="12.75" customHeight="1" x14ac:dyDescent="0.2">
      <c r="B136" s="33" t="s">
        <v>54</v>
      </c>
      <c r="D136" s="37"/>
      <c r="E136" s="37"/>
      <c r="F136" s="37"/>
      <c r="I136" s="36"/>
      <c r="J136" s="92">
        <v>0</v>
      </c>
      <c r="K136" s="92">
        <v>0</v>
      </c>
      <c r="AH136" s="89">
        <v>0</v>
      </c>
      <c r="AI136" s="89">
        <v>0</v>
      </c>
      <c r="AJ136" s="89">
        <v>0</v>
      </c>
      <c r="AK136" s="89">
        <v>0</v>
      </c>
      <c r="AM136" s="89">
        <v>0</v>
      </c>
      <c r="AN136" s="89">
        <v>0</v>
      </c>
      <c r="AO136" s="89">
        <v>0</v>
      </c>
      <c r="AP136" s="89">
        <v>0</v>
      </c>
      <c r="AV136" s="222">
        <v>0</v>
      </c>
      <c r="AW136" s="222">
        <v>0</v>
      </c>
      <c r="AX136" s="222">
        <v>0</v>
      </c>
      <c r="AY136" s="222">
        <v>0</v>
      </c>
      <c r="AZ136" s="25"/>
      <c r="BA136" s="222">
        <v>0</v>
      </c>
      <c r="BB136" s="222">
        <v>0</v>
      </c>
      <c r="BC136" s="222">
        <v>0</v>
      </c>
      <c r="BD136" s="222">
        <v>0</v>
      </c>
      <c r="BG136" s="36"/>
      <c r="BH136" s="40"/>
      <c r="BI136" s="92">
        <v>0</v>
      </c>
      <c r="BK136" s="92">
        <v>0</v>
      </c>
      <c r="BL136" s="36"/>
      <c r="CJ136" s="219"/>
      <c r="CK136" s="180">
        <f t="shared" si="89"/>
        <v>0</v>
      </c>
      <c r="CL136" s="180">
        <f t="shared" si="90"/>
        <v>0</v>
      </c>
      <c r="CM136" s="180">
        <f t="shared" si="91"/>
        <v>0</v>
      </c>
      <c r="CN136" s="180">
        <f t="shared" si="92"/>
        <v>0</v>
      </c>
      <c r="CO136" s="180">
        <f t="shared" si="93"/>
        <v>0</v>
      </c>
      <c r="CP136" s="180">
        <f t="shared" si="94"/>
        <v>0</v>
      </c>
      <c r="CQ136" s="180">
        <f t="shared" si="62"/>
        <v>0</v>
      </c>
      <c r="CR136" s="180">
        <f t="shared" si="56"/>
        <v>0</v>
      </c>
      <c r="CS136" s="180">
        <f t="shared" ref="CS136:CS149" si="99">CR136+BE136*AQ136/100</f>
        <v>0</v>
      </c>
      <c r="CT136" s="180">
        <f t="shared" si="57"/>
        <v>0</v>
      </c>
      <c r="CU136" s="180">
        <f t="shared" si="58"/>
        <v>0</v>
      </c>
      <c r="CV136" s="180">
        <f t="shared" si="59"/>
        <v>0</v>
      </c>
      <c r="CX136">
        <f t="shared" si="97"/>
        <v>0</v>
      </c>
      <c r="CY136">
        <f t="shared" si="95"/>
        <v>0</v>
      </c>
      <c r="DA136" s="34"/>
      <c r="DB136" s="63">
        <f t="shared" si="98"/>
        <v>64000</v>
      </c>
      <c r="DC136" s="35">
        <v>32</v>
      </c>
      <c r="DM136" s="37"/>
      <c r="DN136" s="37"/>
      <c r="DT136" s="117"/>
      <c r="DU136" s="39">
        <f t="shared" ref="DU136" si="100">BL136*DT136</f>
        <v>0</v>
      </c>
      <c r="DW136" s="92">
        <v>0</v>
      </c>
      <c r="DY136" s="92">
        <v>0</v>
      </c>
      <c r="EC136" s="92">
        <v>0</v>
      </c>
      <c r="ED136" s="99"/>
      <c r="EE136" s="99"/>
      <c r="EF136" s="92">
        <v>0</v>
      </c>
      <c r="EG136" s="40"/>
      <c r="EP136" s="48"/>
      <c r="EU136" s="41">
        <f t="shared" ref="EU136" si="101">IF(AP136="","",AP136*BD136)</f>
        <v>0</v>
      </c>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row>
    <row r="137" spans="1:185" x14ac:dyDescent="0.2">
      <c r="B137" s="106" t="s">
        <v>244</v>
      </c>
      <c r="D137" s="110">
        <v>3150</v>
      </c>
      <c r="E137" s="110">
        <v>3033.5296000000003</v>
      </c>
      <c r="F137" s="110">
        <v>1975</v>
      </c>
      <c r="I137" s="54">
        <v>20.97</v>
      </c>
      <c r="J137" s="40"/>
      <c r="K137" s="40">
        <v>2.5270000000000001</v>
      </c>
      <c r="AH137" s="54">
        <v>0.76502613636363637</v>
      </c>
      <c r="AI137" s="54">
        <v>1.3488636363636364</v>
      </c>
      <c r="AJ137" s="54">
        <v>2.81</v>
      </c>
      <c r="AK137" s="54">
        <v>1.2723535457348407</v>
      </c>
      <c r="AM137" s="54">
        <v>1.6383695652173913</v>
      </c>
      <c r="AN137" s="54">
        <v>0.29545454545454547</v>
      </c>
      <c r="AO137" s="54">
        <v>0.87585227272727273</v>
      </c>
      <c r="AP137" s="54">
        <v>0.23797468354430371</v>
      </c>
      <c r="AV137" s="224">
        <v>88</v>
      </c>
      <c r="AW137" s="224">
        <v>88</v>
      </c>
      <c r="AX137" s="224">
        <v>97</v>
      </c>
      <c r="AY137" s="224">
        <v>97</v>
      </c>
      <c r="AZ137" s="25"/>
      <c r="BA137" s="224">
        <v>92</v>
      </c>
      <c r="BB137" s="224">
        <v>88</v>
      </c>
      <c r="BC137" s="224">
        <v>88</v>
      </c>
      <c r="BD137" s="224">
        <v>79</v>
      </c>
      <c r="BG137" s="54">
        <v>3.3079999999999998</v>
      </c>
      <c r="BH137" s="40">
        <v>2.3079999999999998</v>
      </c>
      <c r="BI137" s="40">
        <v>1.607</v>
      </c>
      <c r="BK137" s="40">
        <v>1.9179999999999999</v>
      </c>
      <c r="BL137" s="54">
        <v>1.7485999999999999</v>
      </c>
      <c r="BP137">
        <v>82.8</v>
      </c>
      <c r="BQ137">
        <v>88.3</v>
      </c>
      <c r="CJ137" s="219"/>
      <c r="CK137" s="180">
        <f t="shared" si="89"/>
        <v>0</v>
      </c>
      <c r="CL137" s="180">
        <f t="shared" si="90"/>
        <v>0</v>
      </c>
      <c r="CM137" s="180">
        <f t="shared" si="91"/>
        <v>0.67322300000000002</v>
      </c>
      <c r="CN137" s="180">
        <f t="shared" si="92"/>
        <v>1.1870000000000001</v>
      </c>
      <c r="CO137" s="180">
        <f t="shared" si="93"/>
        <v>2.7256999999999998</v>
      </c>
      <c r="CP137" s="180">
        <f t="shared" si="94"/>
        <v>1.2341829393627954</v>
      </c>
      <c r="CQ137" s="180">
        <f t="shared" si="62"/>
        <v>1.4221829393627954</v>
      </c>
      <c r="CR137" s="180">
        <f t="shared" ref="CR137:CR187" si="102">AL137*AZ137/100</f>
        <v>0</v>
      </c>
      <c r="CS137" s="180">
        <f t="shared" si="99"/>
        <v>0</v>
      </c>
      <c r="CT137" s="180">
        <f t="shared" ref="CT137:CT187" si="103">AM137*BA137/100</f>
        <v>1.5072999999999999</v>
      </c>
      <c r="CU137" s="180">
        <f t="shared" ref="CU137:CU187" si="104">AN137*BB137/100</f>
        <v>0.26</v>
      </c>
      <c r="CV137" s="180">
        <f t="shared" ref="CV137:CV187" si="105">AO137*BC137/100</f>
        <v>0.77075000000000005</v>
      </c>
      <c r="CX137">
        <f t="shared" si="97"/>
        <v>1.4478407999999998</v>
      </c>
      <c r="CY137">
        <f t="shared" si="95"/>
        <v>1.5440137999999999</v>
      </c>
      <c r="DA137" s="33"/>
      <c r="DB137" s="63">
        <f t="shared" ref="DB137:DB147" si="106">DC137*2000</f>
        <v>900</v>
      </c>
      <c r="DC137" s="35">
        <v>0.45</v>
      </c>
      <c r="DD137" s="43"/>
      <c r="DE137" s="43"/>
      <c r="DF137" s="50">
        <v>0.92</v>
      </c>
      <c r="DG137" s="39">
        <f t="shared" ref="DG137:DG147" si="107">BL137*DF137</f>
        <v>1.6087119999999999</v>
      </c>
      <c r="DH137" s="40"/>
      <c r="DI137" s="40">
        <v>41.12</v>
      </c>
      <c r="DJ137" s="40">
        <v>1296</v>
      </c>
      <c r="DK137" s="55"/>
      <c r="DL137" s="55"/>
      <c r="DM137" s="40"/>
      <c r="DN137" s="40"/>
      <c r="DO137" s="40"/>
      <c r="DP137" s="41">
        <f t="shared" ref="DP137:DP148" si="108">IF(AP137="","",AP137*BD137)</f>
        <v>18.799999999999994</v>
      </c>
      <c r="DQ137" s="40"/>
      <c r="DR137" s="40">
        <f>DR92*3/350</f>
        <v>9.4398993077407175E-4</v>
      </c>
      <c r="DS137" s="40">
        <f t="shared" ref="DS137:DW137" si="109">DS92*3/350</f>
        <v>9.4398993077407175E-4</v>
      </c>
      <c r="DT137" s="40">
        <f t="shared" si="109"/>
        <v>2.2655758338577725E-4</v>
      </c>
      <c r="DU137" s="40">
        <f t="shared" si="109"/>
        <v>9.4398993077407173E-5</v>
      </c>
      <c r="DV137" s="40">
        <f t="shared" si="109"/>
        <v>1.6991818753933292E-6</v>
      </c>
      <c r="DW137" s="40">
        <f t="shared" si="109"/>
        <v>1.6991818753933292E-6</v>
      </c>
      <c r="DX137" s="40"/>
      <c r="DY137" s="40"/>
      <c r="DZ137" s="40">
        <f>DZ91*5/350</f>
        <v>0</v>
      </c>
      <c r="EA137" s="40">
        <f t="shared" ref="EA137:EG137" si="110">EA91*5/350</f>
        <v>0</v>
      </c>
      <c r="EB137" s="40">
        <f t="shared" si="110"/>
        <v>0</v>
      </c>
      <c r="EC137" s="40">
        <f t="shared" si="110"/>
        <v>0</v>
      </c>
      <c r="ED137" s="40">
        <f t="shared" si="110"/>
        <v>0</v>
      </c>
      <c r="EE137" s="40">
        <f t="shared" si="110"/>
        <v>0</v>
      </c>
      <c r="EF137" s="40">
        <f t="shared" si="110"/>
        <v>0</v>
      </c>
      <c r="EG137" s="40">
        <f t="shared" si="110"/>
        <v>0</v>
      </c>
      <c r="EH137" s="40"/>
      <c r="EI137" s="40"/>
      <c r="EJ137" s="40"/>
      <c r="EK137" s="40"/>
      <c r="EL137" s="40"/>
      <c r="EM137" s="40"/>
      <c r="EN137" s="40"/>
      <c r="EO137" s="40"/>
      <c r="EP137" s="40"/>
      <c r="EQ137" s="40"/>
      <c r="ER137" s="40"/>
      <c r="ES137" s="40"/>
      <c r="ET137" s="40"/>
      <c r="EU137" s="40"/>
    </row>
    <row r="138" spans="1:185" x14ac:dyDescent="0.2">
      <c r="B138" s="56" t="s">
        <v>98</v>
      </c>
      <c r="D138" s="43"/>
      <c r="E138" s="43"/>
      <c r="F138" s="43"/>
      <c r="I138" s="54"/>
      <c r="J138" s="40"/>
      <c r="K138" s="40">
        <v>1</v>
      </c>
      <c r="AH138" s="54"/>
      <c r="AI138" s="54"/>
      <c r="AJ138" s="54">
        <v>7.26</v>
      </c>
      <c r="AK138" s="54">
        <v>5.21</v>
      </c>
      <c r="AM138" s="54">
        <v>4.26</v>
      </c>
      <c r="AN138" s="54"/>
      <c r="AO138" s="54"/>
      <c r="AP138" s="54"/>
      <c r="AV138" s="224"/>
      <c r="AW138" s="224"/>
      <c r="AX138" s="223">
        <v>100</v>
      </c>
      <c r="AY138" s="223">
        <v>100</v>
      </c>
      <c r="AZ138" s="25"/>
      <c r="BA138" s="223">
        <v>100</v>
      </c>
      <c r="BB138" s="224"/>
      <c r="BC138" s="224"/>
      <c r="BD138" s="223">
        <v>100</v>
      </c>
      <c r="BG138" s="54">
        <v>17</v>
      </c>
      <c r="BH138" s="40"/>
      <c r="BI138" s="40"/>
      <c r="BK138" s="40"/>
      <c r="BL138" s="54">
        <v>6.6</v>
      </c>
      <c r="BP138">
        <v>82.8</v>
      </c>
      <c r="BQ138">
        <v>88.3</v>
      </c>
      <c r="CJ138" s="219"/>
      <c r="CK138" s="180">
        <f t="shared" si="89"/>
        <v>0</v>
      </c>
      <c r="CL138" s="180">
        <f t="shared" si="90"/>
        <v>0</v>
      </c>
      <c r="CM138" s="180">
        <f t="shared" si="91"/>
        <v>0</v>
      </c>
      <c r="CN138" s="180">
        <f t="shared" si="92"/>
        <v>0</v>
      </c>
      <c r="CO138" s="180">
        <f t="shared" si="93"/>
        <v>7.26</v>
      </c>
      <c r="CP138" s="180">
        <f t="shared" si="94"/>
        <v>5.21</v>
      </c>
      <c r="CQ138" s="180">
        <f t="shared" si="62"/>
        <v>5.21</v>
      </c>
      <c r="CR138" s="180">
        <f t="shared" si="102"/>
        <v>0</v>
      </c>
      <c r="CS138" s="180">
        <f t="shared" si="99"/>
        <v>0</v>
      </c>
      <c r="CT138" s="180">
        <f t="shared" si="103"/>
        <v>4.26</v>
      </c>
      <c r="CU138" s="180">
        <f t="shared" si="104"/>
        <v>0</v>
      </c>
      <c r="CV138" s="180">
        <f t="shared" si="105"/>
        <v>0</v>
      </c>
      <c r="CX138">
        <f t="shared" si="97"/>
        <v>5.4647999999999994</v>
      </c>
      <c r="CY138">
        <f t="shared" si="95"/>
        <v>5.8277999999999999</v>
      </c>
      <c r="DA138" s="33"/>
      <c r="DB138" s="63">
        <f t="shared" si="106"/>
        <v>720</v>
      </c>
      <c r="DC138" s="35">
        <v>0.36</v>
      </c>
      <c r="DD138" s="43"/>
      <c r="DE138" s="43"/>
      <c r="DF138" s="117">
        <v>1</v>
      </c>
      <c r="DG138" s="39">
        <f t="shared" si="107"/>
        <v>6.6</v>
      </c>
      <c r="DH138" s="40"/>
      <c r="DI138" s="40"/>
      <c r="DJ138" s="40">
        <v>10460</v>
      </c>
      <c r="DK138" s="55"/>
      <c r="DL138" s="55"/>
      <c r="DM138" s="40"/>
      <c r="DN138" s="40"/>
      <c r="DO138" s="40"/>
      <c r="DP138" s="41" t="str">
        <f t="shared" si="108"/>
        <v/>
      </c>
      <c r="DQ138" s="40"/>
      <c r="DR138" s="40">
        <f>DR92*3/65</f>
        <v>5.0830227041680784E-3</v>
      </c>
      <c r="DS138" s="40">
        <f t="shared" ref="DS138:DW138" si="111">DS92*3/65</f>
        <v>5.0830227041680784E-3</v>
      </c>
      <c r="DT138" s="40">
        <f t="shared" si="111"/>
        <v>1.219925449000339E-3</v>
      </c>
      <c r="DU138" s="40">
        <f t="shared" si="111"/>
        <v>5.0830227041680784E-4</v>
      </c>
      <c r="DV138" s="40">
        <f t="shared" si="111"/>
        <v>9.1494408675025422E-6</v>
      </c>
      <c r="DW138" s="40">
        <f t="shared" si="111"/>
        <v>9.1494408675025422E-6</v>
      </c>
      <c r="DX138" s="40"/>
      <c r="DY138" s="40"/>
      <c r="DZ138" s="40">
        <f>DZ91*5/65</f>
        <v>0</v>
      </c>
      <c r="EA138" s="40">
        <f>EA91*5/65</f>
        <v>0</v>
      </c>
      <c r="EB138" s="40">
        <f t="shared" ref="EB138:EG138" si="112">EB91*5/65</f>
        <v>0</v>
      </c>
      <c r="EC138" s="40">
        <f t="shared" si="112"/>
        <v>0</v>
      </c>
      <c r="ED138" s="40">
        <f t="shared" si="112"/>
        <v>0</v>
      </c>
      <c r="EE138" s="40">
        <f t="shared" si="112"/>
        <v>0</v>
      </c>
      <c r="EF138" s="40">
        <f t="shared" si="112"/>
        <v>0</v>
      </c>
      <c r="EG138" s="40">
        <f t="shared" si="112"/>
        <v>0</v>
      </c>
      <c r="EH138" s="40"/>
      <c r="EI138" s="40"/>
      <c r="EJ138" s="40"/>
      <c r="EK138" s="40"/>
      <c r="EL138" s="40"/>
      <c r="EM138" s="40"/>
      <c r="EN138" s="40"/>
      <c r="EO138" s="40"/>
      <c r="EP138" s="40"/>
      <c r="EQ138" s="40"/>
      <c r="ER138" s="40"/>
      <c r="ES138" s="40"/>
      <c r="ET138" s="40"/>
      <c r="EU138" s="40"/>
    </row>
    <row r="139" spans="1:185" ht="12.75" customHeight="1" x14ac:dyDescent="0.2">
      <c r="B139" s="33" t="s">
        <v>97</v>
      </c>
      <c r="D139" s="37"/>
      <c r="E139" s="37"/>
      <c r="F139" s="37"/>
      <c r="I139" s="36"/>
      <c r="J139" s="92">
        <v>0</v>
      </c>
      <c r="K139" s="40">
        <v>1</v>
      </c>
      <c r="AH139" s="89">
        <v>0</v>
      </c>
      <c r="AI139" s="89">
        <v>0</v>
      </c>
      <c r="AJ139" s="36">
        <v>5.24</v>
      </c>
      <c r="AK139" s="89">
        <v>0</v>
      </c>
      <c r="AM139" s="89">
        <v>0</v>
      </c>
      <c r="AN139" s="89">
        <v>0</v>
      </c>
      <c r="AO139" s="89">
        <v>0</v>
      </c>
      <c r="AP139" s="89">
        <v>0</v>
      </c>
      <c r="AV139" s="222">
        <v>0</v>
      </c>
      <c r="AW139" s="222">
        <v>0</v>
      </c>
      <c r="AX139" s="223">
        <v>100</v>
      </c>
      <c r="AY139" s="222">
        <v>0</v>
      </c>
      <c r="AZ139" s="25"/>
      <c r="BA139" s="222">
        <v>0</v>
      </c>
      <c r="BB139" s="222">
        <v>0</v>
      </c>
      <c r="BC139" s="222">
        <v>0</v>
      </c>
      <c r="BD139" s="222">
        <v>0</v>
      </c>
      <c r="BG139" s="49">
        <v>21.5</v>
      </c>
      <c r="BH139" s="40"/>
      <c r="BI139" s="40"/>
      <c r="BK139" s="40"/>
      <c r="BL139" s="49">
        <v>4.8</v>
      </c>
      <c r="BP139">
        <v>82.8</v>
      </c>
      <c r="BQ139">
        <v>88.3</v>
      </c>
      <c r="CJ139" s="219"/>
      <c r="CK139" s="180">
        <f t="shared" si="89"/>
        <v>0</v>
      </c>
      <c r="CL139" s="180">
        <f t="shared" si="90"/>
        <v>0</v>
      </c>
      <c r="CM139" s="180">
        <f t="shared" si="91"/>
        <v>0</v>
      </c>
      <c r="CN139" s="180">
        <f t="shared" si="92"/>
        <v>0</v>
      </c>
      <c r="CO139" s="180">
        <f t="shared" si="93"/>
        <v>5.24</v>
      </c>
      <c r="CP139" s="180">
        <f t="shared" si="94"/>
        <v>0</v>
      </c>
      <c r="CQ139" s="180">
        <f t="shared" ref="CQ139:CQ187" si="113">(AK139*AY139+BD139*AP139)/100</f>
        <v>0</v>
      </c>
      <c r="CR139" s="180">
        <f t="shared" si="102"/>
        <v>0</v>
      </c>
      <c r="CS139" s="180">
        <f t="shared" si="99"/>
        <v>0</v>
      </c>
      <c r="CT139" s="180">
        <f t="shared" si="103"/>
        <v>0</v>
      </c>
      <c r="CU139" s="180">
        <f t="shared" si="104"/>
        <v>0</v>
      </c>
      <c r="CV139" s="180">
        <f t="shared" si="105"/>
        <v>0</v>
      </c>
      <c r="CX139">
        <f t="shared" si="97"/>
        <v>3.9744000000000002</v>
      </c>
      <c r="CY139">
        <f t="shared" si="95"/>
        <v>4.2383999999999995</v>
      </c>
      <c r="DA139" s="34"/>
      <c r="DB139" s="63">
        <f t="shared" si="106"/>
        <v>440</v>
      </c>
      <c r="DC139" s="35">
        <v>0.22</v>
      </c>
      <c r="DD139" s="37"/>
      <c r="DE139" s="37"/>
      <c r="DF139" s="117">
        <v>1</v>
      </c>
      <c r="DG139" s="39">
        <f t="shared" si="107"/>
        <v>4.8</v>
      </c>
      <c r="DH139" s="92">
        <v>0</v>
      </c>
      <c r="DI139" s="92">
        <v>0</v>
      </c>
      <c r="DJ139" s="40">
        <v>8160</v>
      </c>
      <c r="DK139" s="98"/>
      <c r="DL139" s="98"/>
      <c r="DM139" s="79">
        <f>125*K139/10</f>
        <v>12.5</v>
      </c>
      <c r="DN139" s="40"/>
      <c r="DO139" s="38"/>
      <c r="DP139" s="41">
        <f t="shared" si="108"/>
        <v>0</v>
      </c>
      <c r="DQ139" s="40"/>
      <c r="DR139" s="40">
        <f t="shared" ref="DR139:DV139" si="114">DR92*3/50</f>
        <v>6.6079295154185024E-3</v>
      </c>
      <c r="DS139" s="40">
        <f t="shared" si="114"/>
        <v>6.6079295154185024E-3</v>
      </c>
      <c r="DT139" s="40">
        <f t="shared" si="114"/>
        <v>1.5859030837004407E-3</v>
      </c>
      <c r="DU139" s="40">
        <f t="shared" si="114"/>
        <v>6.6079295154185019E-4</v>
      </c>
      <c r="DV139" s="40">
        <f t="shared" si="114"/>
        <v>1.1894273127753304E-5</v>
      </c>
      <c r="DW139" s="40">
        <f>DW92*3/50</f>
        <v>1.1894273127753304E-5</v>
      </c>
      <c r="DX139" s="40"/>
      <c r="DY139" s="40"/>
      <c r="DZ139" s="40">
        <f>DZ91*3/50</f>
        <v>0</v>
      </c>
      <c r="EA139" s="40">
        <f t="shared" ref="EA139:EG139" si="115">EA91*3/50</f>
        <v>0</v>
      </c>
      <c r="EB139" s="40">
        <f t="shared" si="115"/>
        <v>0</v>
      </c>
      <c r="EC139" s="40">
        <f t="shared" si="115"/>
        <v>0</v>
      </c>
      <c r="ED139" s="40">
        <f t="shared" si="115"/>
        <v>0</v>
      </c>
      <c r="EE139" s="40">
        <f t="shared" si="115"/>
        <v>0</v>
      </c>
      <c r="EF139" s="40">
        <f t="shared" si="115"/>
        <v>0</v>
      </c>
      <c r="EG139" s="40">
        <f t="shared" si="115"/>
        <v>0</v>
      </c>
      <c r="EH139" s="40"/>
      <c r="EI139" s="40"/>
      <c r="EJ139" s="40"/>
      <c r="EK139" s="40"/>
      <c r="EL139" s="40"/>
      <c r="EM139" s="40"/>
      <c r="EN139" s="40"/>
      <c r="EO139" s="40"/>
      <c r="EP139" s="40"/>
      <c r="EQ139" s="40"/>
      <c r="ER139" s="40"/>
      <c r="ES139" s="40"/>
      <c r="ET139" s="40"/>
      <c r="EU139" s="40"/>
    </row>
    <row r="140" spans="1:185" ht="12.75" customHeight="1" x14ac:dyDescent="0.2">
      <c r="B140" s="33" t="s">
        <v>63</v>
      </c>
      <c r="D140" s="37"/>
      <c r="E140" s="37"/>
      <c r="F140" s="37"/>
      <c r="I140" s="36"/>
      <c r="J140" s="92">
        <v>0</v>
      </c>
      <c r="K140" s="40">
        <v>1</v>
      </c>
      <c r="AH140" s="89">
        <v>0</v>
      </c>
      <c r="AI140" s="89">
        <v>0</v>
      </c>
      <c r="AJ140" s="36">
        <v>3.14</v>
      </c>
      <c r="AK140" s="89">
        <v>0</v>
      </c>
      <c r="AM140" s="89">
        <v>0</v>
      </c>
      <c r="AN140" s="89">
        <v>0</v>
      </c>
      <c r="AO140" s="89">
        <v>0</v>
      </c>
      <c r="AP140" s="89">
        <v>0</v>
      </c>
      <c r="AV140" s="222">
        <v>0</v>
      </c>
      <c r="AW140" s="222">
        <v>0</v>
      </c>
      <c r="AX140" s="223">
        <v>100</v>
      </c>
      <c r="AY140" s="222">
        <v>0</v>
      </c>
      <c r="AZ140" s="25"/>
      <c r="BA140" s="222">
        <v>0</v>
      </c>
      <c r="BB140" s="222">
        <v>0</v>
      </c>
      <c r="BC140" s="222">
        <v>0</v>
      </c>
      <c r="BD140" s="222">
        <v>0</v>
      </c>
      <c r="BG140" s="49">
        <v>19.600000000000001</v>
      </c>
      <c r="BH140" s="40"/>
      <c r="BI140" s="40"/>
      <c r="BK140" s="40"/>
      <c r="BL140" s="49">
        <v>10</v>
      </c>
      <c r="BP140">
        <v>82.8</v>
      </c>
      <c r="BQ140">
        <v>88.3</v>
      </c>
      <c r="CJ140" s="219"/>
      <c r="CK140" s="180">
        <f t="shared" si="89"/>
        <v>0</v>
      </c>
      <c r="CL140" s="180">
        <f t="shared" si="90"/>
        <v>0</v>
      </c>
      <c r="CM140" s="180">
        <f t="shared" si="91"/>
        <v>0</v>
      </c>
      <c r="CN140" s="180">
        <f t="shared" si="92"/>
        <v>0</v>
      </c>
      <c r="CO140" s="180">
        <f t="shared" si="93"/>
        <v>3.14</v>
      </c>
      <c r="CP140" s="180">
        <f t="shared" si="94"/>
        <v>0</v>
      </c>
      <c r="CQ140" s="180">
        <f t="shared" si="113"/>
        <v>0</v>
      </c>
      <c r="CR140" s="180">
        <f t="shared" si="102"/>
        <v>0</v>
      </c>
      <c r="CS140" s="180">
        <f t="shared" si="99"/>
        <v>0</v>
      </c>
      <c r="CT140" s="180">
        <f t="shared" si="103"/>
        <v>0</v>
      </c>
      <c r="CU140" s="180">
        <f t="shared" si="104"/>
        <v>0</v>
      </c>
      <c r="CV140" s="180">
        <f t="shared" si="105"/>
        <v>0</v>
      </c>
      <c r="CX140">
        <f t="shared" si="97"/>
        <v>8.2799999999999994</v>
      </c>
      <c r="CY140">
        <f t="shared" si="95"/>
        <v>8.83</v>
      </c>
      <c r="DA140" s="34"/>
      <c r="DB140" s="63">
        <f t="shared" si="106"/>
        <v>400</v>
      </c>
      <c r="DC140" s="35">
        <v>0.2</v>
      </c>
      <c r="DD140" s="37"/>
      <c r="DE140" s="37"/>
      <c r="DF140" s="117">
        <v>1</v>
      </c>
      <c r="DG140" s="39">
        <f t="shared" si="107"/>
        <v>10</v>
      </c>
      <c r="DH140" s="92">
        <v>0</v>
      </c>
      <c r="DI140" s="92">
        <v>0</v>
      </c>
      <c r="DJ140" s="40"/>
      <c r="DK140" s="98"/>
      <c r="DL140" s="98"/>
      <c r="DM140" s="79">
        <f>125*K140/10</f>
        <v>12.5</v>
      </c>
      <c r="DN140" s="40"/>
      <c r="DO140" s="38"/>
      <c r="DP140" s="41">
        <f t="shared" si="108"/>
        <v>0</v>
      </c>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row>
    <row r="141" spans="1:185" x14ac:dyDescent="0.2">
      <c r="B141" s="56" t="s">
        <v>99</v>
      </c>
      <c r="D141" s="43"/>
      <c r="E141" s="43"/>
      <c r="F141" s="43"/>
      <c r="I141" s="54"/>
      <c r="J141" s="40"/>
      <c r="K141" s="40">
        <v>1</v>
      </c>
      <c r="AH141" s="54"/>
      <c r="AI141" s="54"/>
      <c r="AJ141" s="54"/>
      <c r="AK141" s="54"/>
      <c r="AM141" s="54"/>
      <c r="AN141" s="54"/>
      <c r="AO141" s="54"/>
      <c r="AP141" s="54"/>
      <c r="AV141" s="224"/>
      <c r="AW141" s="224"/>
      <c r="AX141" s="224"/>
      <c r="AY141" s="224"/>
      <c r="AZ141" s="25"/>
      <c r="BA141" s="224"/>
      <c r="BB141" s="224"/>
      <c r="BC141" s="224"/>
      <c r="BD141" s="224"/>
      <c r="BG141" s="54">
        <v>21</v>
      </c>
      <c r="BH141" s="40"/>
      <c r="BI141" s="40"/>
      <c r="BK141" s="40"/>
      <c r="BL141" s="54">
        <v>9.1999999999999993</v>
      </c>
      <c r="BP141">
        <v>82.8</v>
      </c>
      <c r="BQ141">
        <v>88.3</v>
      </c>
      <c r="CJ141" s="219"/>
      <c r="CK141" s="180">
        <f t="shared" si="89"/>
        <v>0</v>
      </c>
      <c r="CL141" s="180">
        <f t="shared" si="90"/>
        <v>0</v>
      </c>
      <c r="CM141" s="180">
        <f t="shared" si="91"/>
        <v>0</v>
      </c>
      <c r="CN141" s="180">
        <f t="shared" si="92"/>
        <v>0</v>
      </c>
      <c r="CO141" s="180">
        <f t="shared" si="93"/>
        <v>0</v>
      </c>
      <c r="CP141" s="180">
        <f t="shared" si="94"/>
        <v>0</v>
      </c>
      <c r="CQ141" s="180">
        <f t="shared" si="113"/>
        <v>0</v>
      </c>
      <c r="CR141" s="180">
        <f t="shared" si="102"/>
        <v>0</v>
      </c>
      <c r="CS141" s="180">
        <f t="shared" si="99"/>
        <v>0</v>
      </c>
      <c r="CT141" s="180">
        <f t="shared" si="103"/>
        <v>0</v>
      </c>
      <c r="CU141" s="180">
        <f t="shared" si="104"/>
        <v>0</v>
      </c>
      <c r="CV141" s="180">
        <f t="shared" si="105"/>
        <v>0</v>
      </c>
      <c r="CX141">
        <f t="shared" si="97"/>
        <v>7.6175999999999986</v>
      </c>
      <c r="CY141">
        <f t="shared" si="95"/>
        <v>8.1235999999999997</v>
      </c>
      <c r="DA141" s="33"/>
      <c r="DB141" s="63">
        <f t="shared" si="106"/>
        <v>440</v>
      </c>
      <c r="DC141" s="35">
        <v>0.22</v>
      </c>
      <c r="DD141" s="43"/>
      <c r="DE141" s="43"/>
      <c r="DF141" s="117">
        <v>1</v>
      </c>
      <c r="DG141" s="39">
        <f t="shared" si="107"/>
        <v>9.1999999999999993</v>
      </c>
      <c r="DH141" s="40"/>
      <c r="DI141" s="40"/>
      <c r="DJ141" s="40">
        <f>8163*50/3*5/75</f>
        <v>9070</v>
      </c>
      <c r="DK141" s="55"/>
      <c r="DL141" s="55"/>
      <c r="DM141" s="40"/>
      <c r="DN141" s="40"/>
      <c r="DO141" s="40"/>
      <c r="DP141" s="41" t="str">
        <f t="shared" si="108"/>
        <v/>
      </c>
      <c r="DQ141" s="40"/>
      <c r="DR141" s="40">
        <f>DR92*3/75</f>
        <v>4.4052863436123352E-3</v>
      </c>
      <c r="DS141" s="40">
        <f t="shared" ref="DS141:DW141" si="116">DS92*3/75</f>
        <v>4.4052863436123352E-3</v>
      </c>
      <c r="DT141" s="40">
        <f t="shared" si="116"/>
        <v>1.0572687224669605E-3</v>
      </c>
      <c r="DU141" s="40">
        <f t="shared" si="116"/>
        <v>4.405286343612335E-4</v>
      </c>
      <c r="DV141" s="40">
        <f t="shared" si="116"/>
        <v>7.9295154185022032E-6</v>
      </c>
      <c r="DW141" s="40">
        <f t="shared" si="116"/>
        <v>7.9295154185022032E-6</v>
      </c>
      <c r="DX141" s="40">
        <f>DX93*5/75</f>
        <v>0</v>
      </c>
      <c r="DY141" s="40"/>
      <c r="DZ141" s="40">
        <f>DZ91*5/75</f>
        <v>0</v>
      </c>
      <c r="EA141" s="40">
        <f t="shared" ref="EA141:EG141" si="117">EA91*5/75</f>
        <v>0</v>
      </c>
      <c r="EB141" s="40">
        <f>EB91*5/75+EB93*5/75</f>
        <v>0</v>
      </c>
      <c r="EC141" s="40">
        <f t="shared" si="117"/>
        <v>0</v>
      </c>
      <c r="ED141" s="40">
        <f t="shared" si="117"/>
        <v>0</v>
      </c>
      <c r="EE141" s="40">
        <f t="shared" si="117"/>
        <v>0</v>
      </c>
      <c r="EF141" s="40">
        <f t="shared" si="117"/>
        <v>0</v>
      </c>
      <c r="EG141" s="40">
        <f t="shared" si="117"/>
        <v>0</v>
      </c>
      <c r="EH141" s="40">
        <f>EH93*5/75</f>
        <v>0</v>
      </c>
      <c r="EI141" s="40">
        <f t="shared" ref="EI141:EL141" si="118">EI93*5/75</f>
        <v>0</v>
      </c>
      <c r="EJ141" s="40">
        <f t="shared" si="118"/>
        <v>0</v>
      </c>
      <c r="EK141" s="40">
        <f t="shared" si="118"/>
        <v>0</v>
      </c>
      <c r="EL141" s="40">
        <f t="shared" si="118"/>
        <v>0</v>
      </c>
      <c r="EM141" s="40"/>
      <c r="EN141" s="40"/>
      <c r="EO141" s="40"/>
      <c r="EP141" s="40"/>
      <c r="EQ141" s="40"/>
      <c r="ER141" s="40"/>
      <c r="ES141" s="40"/>
      <c r="ET141" s="40"/>
      <c r="EU141" s="40"/>
    </row>
    <row r="142" spans="1:185" ht="12.75" customHeight="1" x14ac:dyDescent="0.2">
      <c r="B142" s="33" t="s">
        <v>45</v>
      </c>
      <c r="D142" s="37"/>
      <c r="E142" s="37"/>
      <c r="F142" s="37"/>
      <c r="I142" s="36"/>
      <c r="J142" s="92"/>
      <c r="K142" s="92">
        <v>0</v>
      </c>
      <c r="AH142" s="89">
        <v>0</v>
      </c>
      <c r="AI142" s="89">
        <v>0</v>
      </c>
      <c r="AJ142" s="89">
        <v>0</v>
      </c>
      <c r="AK142" s="89">
        <v>0</v>
      </c>
      <c r="AM142" s="89">
        <v>0</v>
      </c>
      <c r="AN142" s="89">
        <v>0</v>
      </c>
      <c r="AO142" s="89">
        <v>0</v>
      </c>
      <c r="AP142" s="89">
        <v>0</v>
      </c>
      <c r="AV142" s="222">
        <v>0</v>
      </c>
      <c r="AW142" s="222">
        <v>0</v>
      </c>
      <c r="AX142" s="222">
        <v>0</v>
      </c>
      <c r="AY142" s="222">
        <v>0</v>
      </c>
      <c r="AZ142" s="25"/>
      <c r="BA142" s="222">
        <v>0</v>
      </c>
      <c r="BB142" s="222">
        <v>0</v>
      </c>
      <c r="BC142" s="222">
        <v>0</v>
      </c>
      <c r="BD142" s="222">
        <v>0</v>
      </c>
      <c r="BG142" s="36"/>
      <c r="BH142" s="40"/>
      <c r="BI142" s="40"/>
      <c r="BK142" s="40"/>
      <c r="BL142" s="36"/>
      <c r="CJ142" s="219"/>
      <c r="CK142" s="180">
        <f t="shared" si="89"/>
        <v>0</v>
      </c>
      <c r="CL142" s="180">
        <f t="shared" si="90"/>
        <v>0</v>
      </c>
      <c r="CM142" s="180">
        <f t="shared" si="91"/>
        <v>0</v>
      </c>
      <c r="CN142" s="180">
        <f t="shared" si="92"/>
        <v>0</v>
      </c>
      <c r="CO142" s="180">
        <f t="shared" si="93"/>
        <v>0</v>
      </c>
      <c r="CP142" s="180">
        <f t="shared" si="94"/>
        <v>0</v>
      </c>
      <c r="CQ142" s="180">
        <f t="shared" si="113"/>
        <v>0</v>
      </c>
      <c r="CR142" s="180">
        <f t="shared" si="102"/>
        <v>0</v>
      </c>
      <c r="CS142" s="180">
        <f t="shared" si="99"/>
        <v>0</v>
      </c>
      <c r="CT142" s="180">
        <f t="shared" si="103"/>
        <v>0</v>
      </c>
      <c r="CU142" s="180">
        <f t="shared" si="104"/>
        <v>0</v>
      </c>
      <c r="CV142" s="180">
        <f t="shared" si="105"/>
        <v>0</v>
      </c>
      <c r="CX142">
        <f t="shared" si="97"/>
        <v>0</v>
      </c>
      <c r="CY142">
        <f t="shared" si="95"/>
        <v>0</v>
      </c>
      <c r="DA142" s="34"/>
      <c r="DB142" s="63">
        <f t="shared" ref="DB142:DB144" si="119">DC142*2000</f>
        <v>1800</v>
      </c>
      <c r="DC142" s="35">
        <v>0.9</v>
      </c>
      <c r="DD142" s="37"/>
      <c r="DE142" s="37"/>
      <c r="DF142" s="117"/>
      <c r="DG142" s="39">
        <f t="shared" si="107"/>
        <v>0</v>
      </c>
      <c r="DH142" s="92">
        <v>0</v>
      </c>
      <c r="DI142" s="92">
        <v>0</v>
      </c>
      <c r="DJ142" s="40">
        <v>136000</v>
      </c>
      <c r="DK142" s="55"/>
      <c r="DL142" s="55"/>
      <c r="DM142" s="92">
        <v>0</v>
      </c>
      <c r="DN142" s="40"/>
      <c r="DO142" s="40"/>
      <c r="DP142" s="41">
        <f t="shared" si="108"/>
        <v>0</v>
      </c>
      <c r="DQ142" s="40"/>
      <c r="DR142" s="40"/>
      <c r="DS142" s="40"/>
      <c r="DT142" s="40"/>
      <c r="DU142" s="40"/>
      <c r="DV142" s="40"/>
      <c r="DW142" s="40"/>
      <c r="DX142" s="40"/>
      <c r="DY142" s="40"/>
      <c r="DZ142" s="40">
        <v>2000000</v>
      </c>
      <c r="EA142" s="40">
        <v>250000</v>
      </c>
      <c r="EB142" s="40">
        <v>8000</v>
      </c>
      <c r="EC142" s="40">
        <v>800</v>
      </c>
      <c r="ED142" s="40">
        <v>7</v>
      </c>
      <c r="EE142" s="40">
        <v>9000</v>
      </c>
      <c r="EF142" s="40">
        <v>5000</v>
      </c>
      <c r="EG142" s="40">
        <v>1500</v>
      </c>
      <c r="EH142" s="40"/>
      <c r="EI142" s="40"/>
      <c r="EJ142" s="40"/>
      <c r="EK142" s="40"/>
      <c r="EL142" s="40"/>
      <c r="EM142" s="40"/>
      <c r="EN142" s="40"/>
      <c r="EO142" s="40"/>
      <c r="EP142" s="40"/>
      <c r="EQ142" s="40"/>
      <c r="ER142" s="40"/>
      <c r="ES142" s="40"/>
      <c r="ET142" s="40"/>
      <c r="EU142" s="40"/>
    </row>
    <row r="143" spans="1:185" ht="12.75" customHeight="1" x14ac:dyDescent="0.2">
      <c r="B143" s="33" t="s">
        <v>16</v>
      </c>
      <c r="D143" s="37"/>
      <c r="E143" s="37"/>
      <c r="F143" s="37"/>
      <c r="I143" s="36"/>
      <c r="J143" s="92">
        <v>0</v>
      </c>
      <c r="K143" s="92">
        <v>0</v>
      </c>
      <c r="AH143" s="89">
        <v>0</v>
      </c>
      <c r="AI143" s="89">
        <v>0</v>
      </c>
      <c r="AJ143" s="89">
        <v>0</v>
      </c>
      <c r="AK143" s="89">
        <v>0</v>
      </c>
      <c r="AM143" s="89">
        <v>0</v>
      </c>
      <c r="AN143" s="89">
        <v>0</v>
      </c>
      <c r="AO143" s="89">
        <v>0</v>
      </c>
      <c r="AP143" s="89">
        <v>0</v>
      </c>
      <c r="AV143" s="222">
        <v>0</v>
      </c>
      <c r="AW143" s="222">
        <v>0</v>
      </c>
      <c r="AX143" s="222">
        <v>0</v>
      </c>
      <c r="AY143" s="222">
        <v>0</v>
      </c>
      <c r="AZ143" s="25"/>
      <c r="BA143" s="222">
        <v>0</v>
      </c>
      <c r="BB143" s="222">
        <v>0</v>
      </c>
      <c r="BC143" s="222">
        <v>0</v>
      </c>
      <c r="BD143" s="222">
        <v>0</v>
      </c>
      <c r="BG143" s="36"/>
      <c r="BH143" s="40"/>
      <c r="BI143" s="40"/>
      <c r="BK143" s="40"/>
      <c r="BL143" s="36"/>
      <c r="CJ143" s="219"/>
      <c r="CK143" s="180">
        <f t="shared" si="89"/>
        <v>0</v>
      </c>
      <c r="CL143" s="180">
        <f t="shared" si="90"/>
        <v>0</v>
      </c>
      <c r="CM143" s="180">
        <f t="shared" si="91"/>
        <v>0</v>
      </c>
      <c r="CN143" s="180">
        <f t="shared" si="92"/>
        <v>0</v>
      </c>
      <c r="CO143" s="180">
        <f t="shared" si="93"/>
        <v>0</v>
      </c>
      <c r="CP143" s="180">
        <f t="shared" si="94"/>
        <v>0</v>
      </c>
      <c r="CQ143" s="180">
        <f t="shared" si="113"/>
        <v>0</v>
      </c>
      <c r="CR143" s="180">
        <f t="shared" si="102"/>
        <v>0</v>
      </c>
      <c r="CS143" s="180">
        <f t="shared" si="99"/>
        <v>0</v>
      </c>
      <c r="CT143" s="180">
        <f t="shared" si="103"/>
        <v>0</v>
      </c>
      <c r="CU143" s="180">
        <f t="shared" si="104"/>
        <v>0</v>
      </c>
      <c r="CV143" s="180">
        <f t="shared" si="105"/>
        <v>0</v>
      </c>
      <c r="CX143">
        <f t="shared" si="97"/>
        <v>0</v>
      </c>
      <c r="CY143">
        <f t="shared" si="95"/>
        <v>0</v>
      </c>
      <c r="DA143" s="34"/>
      <c r="DB143" s="63">
        <f t="shared" si="119"/>
        <v>900</v>
      </c>
      <c r="DC143" s="35">
        <v>0.45</v>
      </c>
      <c r="DD143" s="37"/>
      <c r="DE143" s="37"/>
      <c r="DF143" s="117"/>
      <c r="DG143" s="39">
        <f t="shared" si="107"/>
        <v>0</v>
      </c>
      <c r="DH143" s="92">
        <v>0</v>
      </c>
      <c r="DI143" s="92">
        <v>0</v>
      </c>
      <c r="DJ143" s="92">
        <v>0</v>
      </c>
      <c r="DK143" s="99"/>
      <c r="DL143" s="99"/>
      <c r="DM143" s="92">
        <v>0</v>
      </c>
      <c r="DN143" s="40"/>
      <c r="DO143" s="40"/>
      <c r="DP143" s="41">
        <f t="shared" si="108"/>
        <v>0</v>
      </c>
      <c r="DQ143" s="40"/>
      <c r="DR143" s="55">
        <f>50/454</f>
        <v>0.11013215859030837</v>
      </c>
      <c r="DS143" s="55">
        <f>50/454</f>
        <v>0.11013215859030837</v>
      </c>
      <c r="DT143" s="55">
        <f>12/454</f>
        <v>2.643171806167401E-2</v>
      </c>
      <c r="DU143" s="96">
        <f>5/454</f>
        <v>1.1013215859030838E-2</v>
      </c>
      <c r="DV143" s="104">
        <f>0.09/454</f>
        <v>1.9823788546255506E-4</v>
      </c>
      <c r="DW143" s="104">
        <f>0.09/454</f>
        <v>1.9823788546255506E-4</v>
      </c>
      <c r="DX143" s="104"/>
      <c r="DY143" s="104"/>
      <c r="EA143" s="40"/>
      <c r="EB143" s="40"/>
      <c r="EC143" s="40"/>
      <c r="ED143" s="40"/>
      <c r="EE143" s="40"/>
      <c r="EF143" s="40"/>
      <c r="EG143" s="40"/>
      <c r="EH143" s="40"/>
      <c r="EI143" s="40"/>
      <c r="EJ143" s="40"/>
      <c r="EK143" s="40"/>
      <c r="EL143" s="40"/>
      <c r="EM143" s="40"/>
      <c r="EN143" s="40"/>
      <c r="EO143" s="40"/>
      <c r="EP143" s="40"/>
      <c r="EQ143" s="40"/>
      <c r="ER143" s="40"/>
      <c r="ES143" s="40"/>
      <c r="ET143" s="40"/>
      <c r="EU143" s="40"/>
    </row>
    <row r="144" spans="1:185" ht="12.75" customHeight="1" x14ac:dyDescent="0.2">
      <c r="B144" s="33" t="s">
        <v>25</v>
      </c>
      <c r="D144" s="37"/>
      <c r="E144" s="37"/>
      <c r="F144" s="37"/>
      <c r="I144" s="36"/>
      <c r="J144" s="92"/>
      <c r="K144" s="92">
        <v>0</v>
      </c>
      <c r="AH144" s="89">
        <v>0</v>
      </c>
      <c r="AI144" s="89">
        <v>0</v>
      </c>
      <c r="AJ144" s="89">
        <v>0</v>
      </c>
      <c r="AK144" s="89">
        <v>0</v>
      </c>
      <c r="AM144" s="89">
        <v>0</v>
      </c>
      <c r="AN144" s="89">
        <v>0</v>
      </c>
      <c r="AO144" s="89">
        <v>0</v>
      </c>
      <c r="AP144" s="89">
        <v>0</v>
      </c>
      <c r="AV144" s="222">
        <v>0</v>
      </c>
      <c r="AW144" s="222">
        <v>0</v>
      </c>
      <c r="AX144" s="222">
        <v>0</v>
      </c>
      <c r="AY144" s="222">
        <v>0</v>
      </c>
      <c r="AZ144" s="25"/>
      <c r="BA144" s="222">
        <v>0</v>
      </c>
      <c r="BB144" s="222">
        <v>0</v>
      </c>
      <c r="BC144" s="222">
        <v>0</v>
      </c>
      <c r="BD144" s="222">
        <v>0</v>
      </c>
      <c r="BG144" s="36"/>
      <c r="BH144" s="40"/>
      <c r="BI144" s="40"/>
      <c r="BK144" s="40"/>
      <c r="BL144" s="36"/>
      <c r="CJ144" s="219"/>
      <c r="CK144" s="180">
        <f t="shared" si="89"/>
        <v>0</v>
      </c>
      <c r="CL144" s="180">
        <f t="shared" si="90"/>
        <v>0</v>
      </c>
      <c r="CM144" s="180">
        <f t="shared" si="91"/>
        <v>0</v>
      </c>
      <c r="CN144" s="180">
        <f t="shared" si="92"/>
        <v>0</v>
      </c>
      <c r="CO144" s="180">
        <f t="shared" si="93"/>
        <v>0</v>
      </c>
      <c r="CP144" s="180">
        <f t="shared" si="94"/>
        <v>0</v>
      </c>
      <c r="CQ144" s="180">
        <f t="shared" si="113"/>
        <v>0</v>
      </c>
      <c r="CR144" s="180">
        <f t="shared" si="102"/>
        <v>0</v>
      </c>
      <c r="CS144" s="180">
        <f t="shared" si="99"/>
        <v>0</v>
      </c>
      <c r="CT144" s="180">
        <f t="shared" si="103"/>
        <v>0</v>
      </c>
      <c r="CU144" s="180">
        <f t="shared" si="104"/>
        <v>0</v>
      </c>
      <c r="CV144" s="180">
        <f t="shared" si="105"/>
        <v>0</v>
      </c>
      <c r="CX144">
        <f t="shared" si="97"/>
        <v>0</v>
      </c>
      <c r="CY144">
        <f t="shared" si="95"/>
        <v>0</v>
      </c>
      <c r="DA144" s="34"/>
      <c r="DB144" s="63">
        <f t="shared" si="119"/>
        <v>2600</v>
      </c>
      <c r="DC144" s="35">
        <v>1.3</v>
      </c>
      <c r="DD144" s="37"/>
      <c r="DE144" s="37"/>
      <c r="DF144" s="117"/>
      <c r="DG144" s="39">
        <f t="shared" si="107"/>
        <v>0</v>
      </c>
      <c r="DH144" s="92">
        <v>0</v>
      </c>
      <c r="DI144" s="92">
        <v>0</v>
      </c>
      <c r="DJ144" s="92">
        <v>0</v>
      </c>
      <c r="DK144" s="99"/>
      <c r="DL144" s="99"/>
      <c r="DM144" s="92">
        <v>0</v>
      </c>
      <c r="DN144" s="40"/>
      <c r="DO144" s="40"/>
      <c r="DP144" s="41">
        <f t="shared" si="108"/>
        <v>0</v>
      </c>
      <c r="DQ144" s="40"/>
      <c r="DR144" s="40"/>
      <c r="DS144" s="40"/>
      <c r="DT144" s="40"/>
      <c r="DU144" s="40"/>
      <c r="DV144" s="40"/>
      <c r="DW144" s="40"/>
      <c r="DX144" s="105">
        <f>0.036/454</f>
        <v>7.9295154185022015E-5</v>
      </c>
      <c r="DY144" s="40"/>
      <c r="DZ144" s="40"/>
      <c r="EA144" s="40"/>
      <c r="EB144" s="40">
        <v>4000</v>
      </c>
      <c r="EC144" s="40"/>
      <c r="ED144" s="40"/>
      <c r="EE144" s="40"/>
      <c r="EF144" s="40"/>
      <c r="EG144" s="40"/>
      <c r="EH144" s="40">
        <v>40</v>
      </c>
      <c r="EI144" s="40">
        <v>300</v>
      </c>
      <c r="EJ144" s="40">
        <v>900</v>
      </c>
      <c r="EK144" s="40">
        <v>100000</v>
      </c>
      <c r="EL144" s="40">
        <v>9000</v>
      </c>
      <c r="EM144" s="40"/>
      <c r="EN144" s="40"/>
      <c r="EO144" s="40"/>
      <c r="EP144" s="40"/>
      <c r="EQ144" s="40"/>
      <c r="ER144" s="40"/>
      <c r="ES144" s="40"/>
      <c r="ET144" s="40"/>
      <c r="EU144" s="40"/>
    </row>
    <row r="145" spans="2:151" ht="12.75" customHeight="1" x14ac:dyDescent="0.2">
      <c r="B145" s="109" t="s">
        <v>418</v>
      </c>
      <c r="D145" s="37"/>
      <c r="E145" s="37"/>
      <c r="F145" s="37"/>
      <c r="I145" s="36"/>
      <c r="J145" s="92"/>
      <c r="K145" s="92">
        <v>0</v>
      </c>
      <c r="AH145" s="89">
        <v>0</v>
      </c>
      <c r="AI145" s="89">
        <v>0</v>
      </c>
      <c r="AJ145" s="89">
        <v>0</v>
      </c>
      <c r="AK145" s="89">
        <v>0</v>
      </c>
      <c r="AM145" s="89">
        <v>0</v>
      </c>
      <c r="AN145" s="89">
        <v>0</v>
      </c>
      <c r="AO145" s="89">
        <v>0</v>
      </c>
      <c r="AP145" s="89">
        <v>0</v>
      </c>
      <c r="AV145" s="222">
        <v>0</v>
      </c>
      <c r="AW145" s="222">
        <v>0</v>
      </c>
      <c r="AX145" s="222">
        <v>0</v>
      </c>
      <c r="AY145" s="222">
        <v>0</v>
      </c>
      <c r="AZ145" s="25"/>
      <c r="BA145" s="222">
        <v>0</v>
      </c>
      <c r="BB145" s="222">
        <v>0</v>
      </c>
      <c r="BC145" s="222">
        <v>0</v>
      </c>
      <c r="BD145" s="222">
        <v>0</v>
      </c>
      <c r="BG145" s="36"/>
      <c r="BH145" s="40"/>
      <c r="BI145" s="40"/>
      <c r="BK145" s="40"/>
      <c r="BL145" s="36"/>
      <c r="CJ145" s="219"/>
      <c r="CK145" s="180">
        <f t="shared" si="89"/>
        <v>0</v>
      </c>
      <c r="CL145" s="180">
        <f t="shared" si="90"/>
        <v>0</v>
      </c>
      <c r="CM145" s="180">
        <f t="shared" si="91"/>
        <v>0</v>
      </c>
      <c r="CN145" s="180">
        <f t="shared" si="92"/>
        <v>0</v>
      </c>
      <c r="CO145" s="180">
        <f t="shared" si="93"/>
        <v>0</v>
      </c>
      <c r="CP145" s="180">
        <f t="shared" si="94"/>
        <v>0</v>
      </c>
      <c r="CQ145" s="180">
        <f t="shared" si="113"/>
        <v>0</v>
      </c>
      <c r="CR145" s="180">
        <f t="shared" si="102"/>
        <v>0</v>
      </c>
      <c r="CS145" s="180">
        <f t="shared" si="99"/>
        <v>0</v>
      </c>
      <c r="CT145" s="180">
        <f t="shared" si="103"/>
        <v>0</v>
      </c>
      <c r="CU145" s="180">
        <f t="shared" si="104"/>
        <v>0</v>
      </c>
      <c r="CV145" s="180">
        <f t="shared" si="105"/>
        <v>0</v>
      </c>
      <c r="CX145">
        <f t="shared" si="97"/>
        <v>0</v>
      </c>
      <c r="CY145">
        <f t="shared" si="95"/>
        <v>0</v>
      </c>
      <c r="DA145" s="34"/>
      <c r="DB145" s="63">
        <f t="shared" ref="DB145" si="120">DC145*2000</f>
        <v>1800</v>
      </c>
      <c r="DC145" s="35">
        <v>0.9</v>
      </c>
      <c r="DD145" s="37"/>
      <c r="DE145" s="37"/>
      <c r="DF145" s="117"/>
      <c r="DG145" s="39">
        <f t="shared" si="107"/>
        <v>0</v>
      </c>
      <c r="DH145" s="92">
        <v>0</v>
      </c>
      <c r="DI145" s="92">
        <v>0</v>
      </c>
      <c r="DJ145" s="40"/>
      <c r="DK145" s="55"/>
      <c r="DL145" s="55"/>
      <c r="DM145" s="92">
        <v>0</v>
      </c>
      <c r="DN145" s="40"/>
      <c r="DO145" s="40"/>
      <c r="DP145" s="41">
        <f t="shared" si="108"/>
        <v>0</v>
      </c>
      <c r="DQ145" s="40"/>
      <c r="DR145" s="40"/>
      <c r="DS145" s="40"/>
      <c r="DT145" s="40"/>
      <c r="DU145" s="40"/>
      <c r="DV145" s="40"/>
      <c r="DW145" s="40"/>
      <c r="DX145" s="40"/>
      <c r="DY145" s="40"/>
      <c r="DZ145" s="40">
        <v>2000000</v>
      </c>
      <c r="EA145" s="40">
        <v>250000</v>
      </c>
      <c r="EB145" s="40">
        <v>8000</v>
      </c>
      <c r="EC145" s="40">
        <v>800</v>
      </c>
      <c r="ED145" s="40">
        <v>7</v>
      </c>
      <c r="EE145" s="40">
        <v>9000</v>
      </c>
      <c r="EF145" s="40">
        <v>5000</v>
      </c>
      <c r="EG145" s="40">
        <v>1500</v>
      </c>
      <c r="EH145" s="40"/>
      <c r="EI145" s="40"/>
      <c r="EJ145" s="40"/>
      <c r="EK145" s="40"/>
      <c r="EL145" s="40"/>
      <c r="EM145" s="40"/>
      <c r="EN145" s="40"/>
      <c r="EO145" s="40"/>
      <c r="EP145" s="40"/>
      <c r="EQ145" s="40"/>
      <c r="ER145" s="40"/>
      <c r="ES145" s="40"/>
      <c r="ET145" s="40"/>
      <c r="EU145" s="40"/>
    </row>
    <row r="146" spans="2:151" x14ac:dyDescent="0.2">
      <c r="B146" s="106" t="s">
        <v>242</v>
      </c>
      <c r="D146" s="58"/>
      <c r="E146" s="58"/>
      <c r="F146" s="201"/>
      <c r="I146" s="54"/>
      <c r="J146" s="40"/>
      <c r="K146" s="40"/>
      <c r="AH146" s="54">
        <v>0</v>
      </c>
      <c r="AI146" s="54">
        <v>0</v>
      </c>
      <c r="AJ146" s="54">
        <v>11.8</v>
      </c>
      <c r="AK146" s="54">
        <v>0</v>
      </c>
      <c r="AM146" s="54">
        <v>0</v>
      </c>
      <c r="AN146" s="54">
        <v>0</v>
      </c>
      <c r="AO146" s="54">
        <v>0</v>
      </c>
      <c r="AP146" s="199">
        <v>0</v>
      </c>
      <c r="AV146" s="120"/>
      <c r="AW146" s="120"/>
      <c r="AX146" s="30">
        <v>100</v>
      </c>
      <c r="AY146" s="120"/>
      <c r="BA146" s="120"/>
      <c r="BB146" s="120"/>
      <c r="BC146" s="120"/>
      <c r="BD146" s="205"/>
      <c r="BG146" s="54">
        <v>21</v>
      </c>
      <c r="BH146" s="204">
        <f>0.17*BH82</f>
        <v>0</v>
      </c>
      <c r="BI146" s="204"/>
      <c r="BK146" s="204">
        <f>0.17*BK82</f>
        <v>0</v>
      </c>
      <c r="BL146" s="54">
        <v>0.2</v>
      </c>
      <c r="BP146">
        <v>82.8</v>
      </c>
      <c r="BQ146">
        <v>88.3</v>
      </c>
      <c r="CJ146" s="219"/>
      <c r="CK146" s="180">
        <f t="shared" si="89"/>
        <v>0</v>
      </c>
      <c r="CL146" s="180">
        <f t="shared" si="90"/>
        <v>0</v>
      </c>
      <c r="CM146" s="180">
        <f t="shared" si="91"/>
        <v>0</v>
      </c>
      <c r="CN146" s="180">
        <f t="shared" si="92"/>
        <v>0</v>
      </c>
      <c r="CO146" s="180">
        <f t="shared" si="93"/>
        <v>11.8</v>
      </c>
      <c r="CP146" s="180">
        <f t="shared" si="94"/>
        <v>0</v>
      </c>
      <c r="CQ146" s="180">
        <f t="shared" si="113"/>
        <v>0</v>
      </c>
      <c r="CR146" s="180">
        <f t="shared" si="102"/>
        <v>0</v>
      </c>
      <c r="CS146" s="180">
        <f t="shared" si="99"/>
        <v>0</v>
      </c>
      <c r="CT146" s="180">
        <f t="shared" si="103"/>
        <v>0</v>
      </c>
      <c r="CU146" s="180">
        <f t="shared" si="104"/>
        <v>0</v>
      </c>
      <c r="CV146" s="180">
        <f t="shared" si="105"/>
        <v>0</v>
      </c>
      <c r="CX146">
        <f t="shared" si="97"/>
        <v>0.1656</v>
      </c>
      <c r="CY146">
        <f t="shared" si="95"/>
        <v>0.17660000000000001</v>
      </c>
      <c r="DA146" s="33"/>
      <c r="DB146" s="63">
        <f t="shared" si="106"/>
        <v>500</v>
      </c>
      <c r="DC146" s="35">
        <v>0.25</v>
      </c>
      <c r="DD146" s="200"/>
      <c r="DE146" s="200"/>
      <c r="DF146" s="202">
        <v>1</v>
      </c>
      <c r="DG146" s="39">
        <f t="shared" si="107"/>
        <v>0.2</v>
      </c>
      <c r="DH146" s="203"/>
      <c r="DI146" s="40"/>
      <c r="DJ146" s="93">
        <v>9793</v>
      </c>
      <c r="DK146" s="97"/>
      <c r="DL146" s="97"/>
      <c r="DM146" s="204"/>
      <c r="DN146" s="40"/>
      <c r="DO146" s="40"/>
      <c r="DP146" s="41">
        <f t="shared" si="108"/>
        <v>0</v>
      </c>
      <c r="DQ146" s="40"/>
      <c r="DR146" s="40">
        <f>DR92*3/50</f>
        <v>6.6079295154185024E-3</v>
      </c>
      <c r="DS146" s="40">
        <f t="shared" ref="DS146:DW146" si="121">DS92*3/50</f>
        <v>6.6079295154185024E-3</v>
      </c>
      <c r="DT146" s="40">
        <f t="shared" si="121"/>
        <v>1.5859030837004407E-3</v>
      </c>
      <c r="DU146" s="40">
        <f t="shared" si="121"/>
        <v>6.6079295154185019E-4</v>
      </c>
      <c r="DV146" s="40">
        <f t="shared" si="121"/>
        <v>1.1894273127753304E-5</v>
      </c>
      <c r="DW146" s="40">
        <f t="shared" si="121"/>
        <v>1.1894273127753304E-5</v>
      </c>
      <c r="DX146" s="40"/>
      <c r="DY146" s="40"/>
      <c r="DZ146" s="40">
        <f>DZ91*3/50</f>
        <v>0</v>
      </c>
      <c r="EA146" s="40">
        <f t="shared" ref="EA146:EG146" si="122">EA91*3/50</f>
        <v>0</v>
      </c>
      <c r="EB146" s="40">
        <f t="shared" si="122"/>
        <v>0</v>
      </c>
      <c r="EC146" s="40">
        <f t="shared" si="122"/>
        <v>0</v>
      </c>
      <c r="ED146" s="40">
        <f t="shared" si="122"/>
        <v>0</v>
      </c>
      <c r="EE146" s="40">
        <f t="shared" si="122"/>
        <v>0</v>
      </c>
      <c r="EF146" s="40">
        <f t="shared" si="122"/>
        <v>0</v>
      </c>
      <c r="EG146" s="40">
        <f t="shared" si="122"/>
        <v>0</v>
      </c>
      <c r="EH146" s="40"/>
      <c r="EI146" s="40"/>
      <c r="EJ146" s="40"/>
      <c r="EK146" s="40"/>
      <c r="EL146" s="40"/>
      <c r="EM146" s="40"/>
      <c r="EN146" s="40"/>
      <c r="EO146" s="40"/>
      <c r="EP146" s="40"/>
      <c r="EQ146" s="40"/>
      <c r="ER146" s="40"/>
      <c r="ES146" s="40"/>
      <c r="ET146" s="40"/>
      <c r="EU146" s="40"/>
    </row>
    <row r="147" spans="2:151" x14ac:dyDescent="0.2">
      <c r="B147" s="106" t="s">
        <v>243</v>
      </c>
      <c r="D147" s="58"/>
      <c r="E147" s="58"/>
      <c r="F147" s="201"/>
      <c r="I147" s="54"/>
      <c r="J147" s="40"/>
      <c r="K147" s="40"/>
      <c r="AH147" s="54">
        <v>0</v>
      </c>
      <c r="AI147" s="54">
        <v>0</v>
      </c>
      <c r="AJ147" s="54">
        <v>9.43</v>
      </c>
      <c r="AK147" s="54">
        <v>0.39</v>
      </c>
      <c r="AM147" s="54">
        <v>2</v>
      </c>
      <c r="AN147" s="54">
        <v>0</v>
      </c>
      <c r="AO147" s="54">
        <v>0</v>
      </c>
      <c r="AP147" s="199">
        <v>0</v>
      </c>
      <c r="AV147" s="120"/>
      <c r="AW147" s="120"/>
      <c r="AX147" s="30">
        <v>100</v>
      </c>
      <c r="AY147" s="30">
        <v>100</v>
      </c>
      <c r="BA147" s="30">
        <v>100</v>
      </c>
      <c r="BB147" s="120"/>
      <c r="BC147" s="120"/>
      <c r="BD147" s="205"/>
      <c r="BG147" s="54">
        <v>21</v>
      </c>
      <c r="BH147" s="204">
        <f>BH146</f>
        <v>0</v>
      </c>
      <c r="BI147" s="204"/>
      <c r="BK147" s="204">
        <f>BK146</f>
        <v>0</v>
      </c>
      <c r="BL147" s="54">
        <v>4.8</v>
      </c>
      <c r="BP147">
        <v>82.8</v>
      </c>
      <c r="BQ147">
        <v>88.3</v>
      </c>
      <c r="CJ147" s="219"/>
      <c r="CK147" s="180">
        <f t="shared" si="89"/>
        <v>0</v>
      </c>
      <c r="CL147" s="180">
        <f t="shared" si="90"/>
        <v>0</v>
      </c>
      <c r="CM147" s="180">
        <f t="shared" si="91"/>
        <v>0</v>
      </c>
      <c r="CN147" s="180">
        <f t="shared" si="92"/>
        <v>0</v>
      </c>
      <c r="CO147" s="180">
        <f t="shared" si="93"/>
        <v>9.43</v>
      </c>
      <c r="CP147" s="180">
        <f t="shared" si="94"/>
        <v>0.39</v>
      </c>
      <c r="CQ147" s="180">
        <f t="shared" si="113"/>
        <v>0.39</v>
      </c>
      <c r="CR147" s="180">
        <f t="shared" si="102"/>
        <v>0</v>
      </c>
      <c r="CS147" s="180">
        <f t="shared" si="99"/>
        <v>0</v>
      </c>
      <c r="CT147" s="180">
        <f t="shared" si="103"/>
        <v>2</v>
      </c>
      <c r="CU147" s="180">
        <f t="shared" si="104"/>
        <v>0</v>
      </c>
      <c r="CV147" s="180">
        <f t="shared" si="105"/>
        <v>0</v>
      </c>
      <c r="CX147">
        <f t="shared" si="97"/>
        <v>3.9744000000000002</v>
      </c>
      <c r="CY147">
        <f t="shared" si="95"/>
        <v>4.2383999999999995</v>
      </c>
      <c r="DA147" s="33"/>
      <c r="DB147" s="63">
        <f t="shared" si="106"/>
        <v>600</v>
      </c>
      <c r="DC147" s="35">
        <v>0.3</v>
      </c>
      <c r="DD147" s="200"/>
      <c r="DE147" s="200"/>
      <c r="DF147" s="202">
        <v>1</v>
      </c>
      <c r="DG147" s="39">
        <f t="shared" si="107"/>
        <v>4.8</v>
      </c>
      <c r="DH147" s="203"/>
      <c r="DI147" s="40"/>
      <c r="DJ147" s="93">
        <v>9793</v>
      </c>
      <c r="DK147" s="97"/>
      <c r="DL147" s="97"/>
      <c r="DM147" s="204"/>
      <c r="DN147" s="40"/>
      <c r="DO147" s="40"/>
      <c r="DP147" s="41">
        <f t="shared" si="108"/>
        <v>0</v>
      </c>
      <c r="DQ147" s="40"/>
      <c r="DR147" s="40">
        <f>DR92*3/50</f>
        <v>6.6079295154185024E-3</v>
      </c>
      <c r="DS147" s="40">
        <f t="shared" ref="DS147:DW147" si="123">DS92*3/50</f>
        <v>6.6079295154185024E-3</v>
      </c>
      <c r="DT147" s="40">
        <f t="shared" si="123"/>
        <v>1.5859030837004407E-3</v>
      </c>
      <c r="DU147" s="40">
        <f t="shared" si="123"/>
        <v>6.6079295154185019E-4</v>
      </c>
      <c r="DV147" s="40">
        <f t="shared" si="123"/>
        <v>1.1894273127753304E-5</v>
      </c>
      <c r="DW147" s="40">
        <f t="shared" si="123"/>
        <v>1.1894273127753304E-5</v>
      </c>
      <c r="DX147" s="40"/>
      <c r="DY147" s="40"/>
      <c r="DZ147" s="40">
        <f>DZ91*3/50</f>
        <v>0</v>
      </c>
      <c r="EA147" s="40">
        <f t="shared" ref="EA147:EG147" si="124">EA91*3/50</f>
        <v>0</v>
      </c>
      <c r="EB147" s="40">
        <f t="shared" si="124"/>
        <v>0</v>
      </c>
      <c r="EC147" s="40">
        <f t="shared" si="124"/>
        <v>0</v>
      </c>
      <c r="ED147" s="40">
        <f t="shared" si="124"/>
        <v>0</v>
      </c>
      <c r="EE147" s="40">
        <f t="shared" si="124"/>
        <v>0</v>
      </c>
      <c r="EF147" s="40">
        <f t="shared" si="124"/>
        <v>0</v>
      </c>
      <c r="EG147" s="40">
        <f t="shared" si="124"/>
        <v>0</v>
      </c>
      <c r="EH147" s="40"/>
      <c r="EI147" s="40"/>
      <c r="EJ147" s="40"/>
      <c r="EK147" s="40"/>
      <c r="EL147" s="40"/>
      <c r="EM147" s="40"/>
      <c r="EN147" s="40"/>
      <c r="EO147" s="40"/>
      <c r="EP147" s="40"/>
      <c r="EQ147" s="40"/>
      <c r="ER147" s="40"/>
      <c r="ES147" s="40"/>
      <c r="ET147" s="40"/>
      <c r="EU147" s="40"/>
    </row>
    <row r="148" spans="2:151" x14ac:dyDescent="0.2">
      <c r="B148" s="106" t="s">
        <v>248</v>
      </c>
      <c r="D148" s="43"/>
      <c r="E148" s="43"/>
      <c r="F148" s="43"/>
      <c r="I148" s="54"/>
      <c r="J148" s="40"/>
      <c r="K148" s="40"/>
      <c r="AH148" s="54"/>
      <c r="AI148" s="54"/>
      <c r="AJ148" s="54"/>
      <c r="AK148" s="54"/>
      <c r="AM148" s="54"/>
      <c r="AN148" s="54"/>
      <c r="AO148" s="54"/>
      <c r="AP148" s="54"/>
      <c r="AV148" s="120"/>
      <c r="AW148" s="120"/>
      <c r="AX148" s="120"/>
      <c r="AY148" s="120"/>
      <c r="BA148" s="120"/>
      <c r="BB148" s="120"/>
      <c r="BC148" s="120"/>
      <c r="BD148" s="120"/>
      <c r="BG148" s="54"/>
      <c r="BH148" s="40"/>
      <c r="BI148" s="40"/>
      <c r="BK148" s="40"/>
      <c r="BL148" s="54"/>
      <c r="CJ148" s="219"/>
      <c r="CK148" s="180">
        <f t="shared" si="89"/>
        <v>0</v>
      </c>
      <c r="CL148" s="180">
        <f t="shared" si="90"/>
        <v>0</v>
      </c>
      <c r="CM148" s="180">
        <f t="shared" si="91"/>
        <v>0</v>
      </c>
      <c r="CN148" s="180">
        <f t="shared" si="92"/>
        <v>0</v>
      </c>
      <c r="CO148" s="180">
        <f t="shared" si="93"/>
        <v>0</v>
      </c>
      <c r="CP148" s="180">
        <f t="shared" si="94"/>
        <v>0</v>
      </c>
      <c r="CQ148" s="180">
        <f t="shared" si="113"/>
        <v>0</v>
      </c>
      <c r="CR148" s="180">
        <f t="shared" si="102"/>
        <v>0</v>
      </c>
      <c r="CS148" s="180">
        <f t="shared" si="99"/>
        <v>0</v>
      </c>
      <c r="CT148" s="180">
        <f t="shared" si="103"/>
        <v>0</v>
      </c>
      <c r="CU148" s="180">
        <f t="shared" si="104"/>
        <v>0</v>
      </c>
      <c r="CV148" s="180">
        <f t="shared" si="105"/>
        <v>0</v>
      </c>
      <c r="CX148">
        <f t="shared" si="97"/>
        <v>0</v>
      </c>
      <c r="CY148">
        <f t="shared" si="95"/>
        <v>0</v>
      </c>
      <c r="DA148" s="33"/>
      <c r="DB148" s="63">
        <f t="shared" ref="DB148:DB163" si="125">DC148*2000</f>
        <v>1200</v>
      </c>
      <c r="DC148" s="35">
        <v>0.6</v>
      </c>
      <c r="DD148" s="43"/>
      <c r="DE148" s="43"/>
      <c r="DF148" s="50"/>
      <c r="DG148" s="39"/>
      <c r="DH148" s="40"/>
      <c r="DI148" s="40"/>
      <c r="DJ148" s="40"/>
      <c r="DK148" s="55"/>
      <c r="DL148" s="55"/>
      <c r="DM148" s="40"/>
      <c r="DN148" s="40"/>
      <c r="DO148" s="40"/>
      <c r="DP148" s="41" t="str">
        <f t="shared" si="108"/>
        <v/>
      </c>
      <c r="DQ148" s="40"/>
      <c r="DR148" s="40"/>
      <c r="DS148" s="40"/>
      <c r="DT148" s="40"/>
      <c r="DU148" s="40"/>
      <c r="DV148" s="40"/>
      <c r="DW148" s="40"/>
      <c r="DX148" s="40"/>
      <c r="DY148" s="40"/>
      <c r="DZ148" s="40"/>
      <c r="EA148" s="40"/>
      <c r="EB148" s="40"/>
      <c r="EC148" s="40"/>
      <c r="ED148" s="40"/>
      <c r="EE148" s="40"/>
      <c r="EF148" s="40"/>
      <c r="EG148" s="40"/>
      <c r="EH148" s="40"/>
      <c r="EI148" s="40"/>
      <c r="EJ148" s="40"/>
      <c r="EK148" s="40">
        <f>0.5*453.6*1000</f>
        <v>226800</v>
      </c>
      <c r="EL148" s="40"/>
      <c r="EM148" s="40"/>
      <c r="EN148" s="40"/>
      <c r="EO148" s="40"/>
      <c r="EP148" s="40"/>
      <c r="EQ148" s="40"/>
      <c r="ER148" s="40"/>
      <c r="ES148" s="40"/>
      <c r="ET148" s="40"/>
      <c r="EU148" s="40"/>
    </row>
    <row r="149" spans="2:151" x14ac:dyDescent="0.2">
      <c r="B149" s="107" t="s">
        <v>130</v>
      </c>
      <c r="D149" s="47"/>
      <c r="E149" s="47"/>
      <c r="F149" s="47"/>
      <c r="I149" s="36"/>
      <c r="J149" s="92"/>
      <c r="K149" s="92"/>
      <c r="AH149" s="89"/>
      <c r="AI149" s="89"/>
      <c r="AJ149" s="89"/>
      <c r="AK149" s="36"/>
      <c r="AM149" s="89"/>
      <c r="AN149" s="89"/>
      <c r="AO149" s="89"/>
      <c r="AP149" s="89"/>
      <c r="AV149" s="121"/>
      <c r="AW149" s="121"/>
      <c r="AX149" s="121"/>
      <c r="AY149" s="117"/>
      <c r="BA149" s="121"/>
      <c r="BB149" s="121"/>
      <c r="BC149" s="121"/>
      <c r="BD149" s="117"/>
      <c r="BG149" s="36"/>
      <c r="BH149" s="40"/>
      <c r="BI149" s="92"/>
      <c r="BK149" s="92"/>
      <c r="BL149" s="36"/>
      <c r="CJ149" s="219"/>
      <c r="CK149" s="180">
        <f t="shared" si="89"/>
        <v>0</v>
      </c>
      <c r="CL149" s="180">
        <f t="shared" si="90"/>
        <v>0</v>
      </c>
      <c r="CM149" s="180">
        <f t="shared" si="91"/>
        <v>0</v>
      </c>
      <c r="CN149" s="180">
        <f t="shared" si="92"/>
        <v>0</v>
      </c>
      <c r="CO149" s="180">
        <f t="shared" si="93"/>
        <v>0</v>
      </c>
      <c r="CP149" s="180">
        <f t="shared" si="94"/>
        <v>0</v>
      </c>
      <c r="CQ149" s="180">
        <f t="shared" si="113"/>
        <v>0</v>
      </c>
      <c r="CR149" s="180">
        <f t="shared" si="102"/>
        <v>0</v>
      </c>
      <c r="CS149" s="180">
        <f t="shared" si="99"/>
        <v>0</v>
      </c>
      <c r="CT149" s="180">
        <f t="shared" si="103"/>
        <v>0</v>
      </c>
      <c r="CU149" s="180">
        <f t="shared" si="104"/>
        <v>0</v>
      </c>
      <c r="CV149" s="180">
        <f t="shared" si="105"/>
        <v>0</v>
      </c>
      <c r="CX149">
        <f t="shared" si="97"/>
        <v>0</v>
      </c>
      <c r="CY149">
        <f t="shared" si="95"/>
        <v>0</v>
      </c>
      <c r="DA149" s="34"/>
      <c r="DB149" s="63">
        <f t="shared" si="125"/>
        <v>0</v>
      </c>
      <c r="DC149" s="35">
        <v>0</v>
      </c>
      <c r="DD149" s="37"/>
      <c r="DE149" s="37"/>
      <c r="DF149" s="50"/>
      <c r="DG149" s="39"/>
      <c r="DH149" s="92"/>
      <c r="DI149" s="92"/>
      <c r="DJ149" s="92">
        <f>600*454</f>
        <v>272400</v>
      </c>
      <c r="DK149" s="99"/>
      <c r="DL149" s="99"/>
      <c r="DM149" s="92"/>
      <c r="DN149" s="40"/>
      <c r="DO149" s="40"/>
      <c r="DP149" s="41"/>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row>
    <row r="150" spans="2:151" x14ac:dyDescent="0.2">
      <c r="B150" s="107" t="s">
        <v>131</v>
      </c>
      <c r="D150" s="47"/>
      <c r="E150" s="47"/>
      <c r="F150" s="47"/>
      <c r="I150" s="36"/>
      <c r="J150" s="92"/>
      <c r="K150" s="92"/>
      <c r="AH150" s="89"/>
      <c r="AI150" s="89"/>
      <c r="AJ150" s="89"/>
      <c r="AK150" s="36"/>
      <c r="AM150" s="89"/>
      <c r="AN150" s="89"/>
      <c r="AO150" s="89"/>
      <c r="AP150" s="89"/>
      <c r="AV150" s="121"/>
      <c r="AW150" s="121"/>
      <c r="AX150" s="121"/>
      <c r="AY150" s="117"/>
      <c r="BA150" s="121"/>
      <c r="BB150" s="121"/>
      <c r="BC150" s="121"/>
      <c r="BD150" s="117"/>
      <c r="BG150" s="36"/>
      <c r="BH150" s="40"/>
      <c r="BI150" s="92"/>
      <c r="BK150" s="92"/>
      <c r="BL150" s="36"/>
      <c r="CJ150" s="219"/>
      <c r="CK150" s="180">
        <f t="shared" si="89"/>
        <v>0</v>
      </c>
      <c r="CL150" s="180">
        <f t="shared" si="90"/>
        <v>0</v>
      </c>
      <c r="CM150" s="180">
        <f t="shared" si="91"/>
        <v>0</v>
      </c>
      <c r="CN150" s="180">
        <f t="shared" si="92"/>
        <v>0</v>
      </c>
      <c r="CO150" s="180">
        <f t="shared" si="93"/>
        <v>0</v>
      </c>
      <c r="CP150" s="180">
        <f t="shared" si="94"/>
        <v>0</v>
      </c>
      <c r="CQ150" s="180">
        <f t="shared" si="113"/>
        <v>0</v>
      </c>
      <c r="CR150" s="180">
        <f t="shared" si="102"/>
        <v>0</v>
      </c>
      <c r="CS150" s="180">
        <f t="shared" ref="CS150:CS187" si="126">CR150+BE150*AQ150/100</f>
        <v>0</v>
      </c>
      <c r="CT150" s="180">
        <f t="shared" si="103"/>
        <v>0</v>
      </c>
      <c r="CU150" s="180">
        <f t="shared" si="104"/>
        <v>0</v>
      </c>
      <c r="CV150" s="180">
        <f t="shared" si="105"/>
        <v>0</v>
      </c>
      <c r="CX150">
        <f t="shared" si="97"/>
        <v>0</v>
      </c>
      <c r="CY150">
        <f t="shared" si="95"/>
        <v>0</v>
      </c>
      <c r="DA150" s="34"/>
      <c r="DB150" s="63">
        <f t="shared" si="125"/>
        <v>0</v>
      </c>
      <c r="DC150" s="35">
        <v>0</v>
      </c>
      <c r="DD150" s="37"/>
      <c r="DE150" s="37"/>
      <c r="DF150" s="50"/>
      <c r="DG150" s="39"/>
      <c r="DH150" s="92"/>
      <c r="DI150" s="92"/>
      <c r="DJ150" s="92">
        <f>1200*454</f>
        <v>544800</v>
      </c>
      <c r="DK150" s="99"/>
      <c r="DL150" s="99"/>
      <c r="DM150" s="92"/>
      <c r="DN150" s="40"/>
      <c r="DO150" s="40"/>
      <c r="DP150" s="41"/>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row>
    <row r="151" spans="2:151" x14ac:dyDescent="0.2">
      <c r="B151" s="107" t="s">
        <v>132</v>
      </c>
      <c r="D151" s="47"/>
      <c r="E151" s="47"/>
      <c r="F151" s="47"/>
      <c r="I151" s="36"/>
      <c r="J151" s="92"/>
      <c r="K151" s="92"/>
      <c r="AH151" s="89"/>
      <c r="AI151" s="89"/>
      <c r="AJ151" s="89"/>
      <c r="AK151" s="36"/>
      <c r="AM151" s="89"/>
      <c r="AN151" s="89"/>
      <c r="AO151" s="89"/>
      <c r="AP151" s="89"/>
      <c r="AV151" s="121"/>
      <c r="AW151" s="121"/>
      <c r="AX151" s="121"/>
      <c r="AY151" s="117"/>
      <c r="BA151" s="121"/>
      <c r="BB151" s="121"/>
      <c r="BC151" s="121"/>
      <c r="BD151" s="117"/>
      <c r="BG151" s="36"/>
      <c r="BH151" s="40"/>
      <c r="BI151" s="92"/>
      <c r="BK151" s="92"/>
      <c r="BL151" s="36"/>
      <c r="CJ151" s="219"/>
      <c r="CK151" s="180">
        <f t="shared" si="89"/>
        <v>0</v>
      </c>
      <c r="CL151" s="180">
        <f t="shared" si="90"/>
        <v>0</v>
      </c>
      <c r="CM151" s="180">
        <f t="shared" si="91"/>
        <v>0</v>
      </c>
      <c r="CN151" s="180">
        <f t="shared" si="92"/>
        <v>0</v>
      </c>
      <c r="CO151" s="180">
        <f t="shared" si="93"/>
        <v>0</v>
      </c>
      <c r="CP151" s="180">
        <f t="shared" si="94"/>
        <v>0</v>
      </c>
      <c r="CQ151" s="180">
        <f t="shared" si="113"/>
        <v>0</v>
      </c>
      <c r="CR151" s="180">
        <f t="shared" si="102"/>
        <v>0</v>
      </c>
      <c r="CS151" s="180">
        <f t="shared" si="126"/>
        <v>0</v>
      </c>
      <c r="CT151" s="180">
        <f t="shared" si="103"/>
        <v>0</v>
      </c>
      <c r="CU151" s="180">
        <f t="shared" si="104"/>
        <v>0</v>
      </c>
      <c r="CV151" s="180">
        <f t="shared" si="105"/>
        <v>0</v>
      </c>
      <c r="CX151">
        <f t="shared" si="97"/>
        <v>0</v>
      </c>
      <c r="CY151">
        <f t="shared" si="95"/>
        <v>0</v>
      </c>
      <c r="DA151" s="34"/>
      <c r="DB151" s="63">
        <f t="shared" si="125"/>
        <v>0</v>
      </c>
      <c r="DC151" s="35">
        <v>0</v>
      </c>
      <c r="DD151" s="37"/>
      <c r="DE151" s="37"/>
      <c r="DF151" s="50"/>
      <c r="DG151" s="39"/>
      <c r="DH151" s="92"/>
      <c r="DI151" s="92"/>
      <c r="DJ151" s="92">
        <f>2000*454*2.5</f>
        <v>2270000</v>
      </c>
      <c r="DK151" s="99"/>
      <c r="DL151" s="99"/>
      <c r="DM151" s="92"/>
      <c r="DN151" s="40"/>
      <c r="DO151" s="40"/>
      <c r="DP151" s="41"/>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row>
    <row r="152" spans="2:151" x14ac:dyDescent="0.2">
      <c r="B152" s="107" t="s">
        <v>133</v>
      </c>
      <c r="D152" s="47"/>
      <c r="E152" s="47"/>
      <c r="F152" s="47"/>
      <c r="I152" s="36"/>
      <c r="J152" s="92"/>
      <c r="K152" s="92"/>
      <c r="AH152" s="89"/>
      <c r="AI152" s="89"/>
      <c r="AJ152" s="89"/>
      <c r="AK152" s="36"/>
      <c r="AM152" s="89"/>
      <c r="AN152" s="89"/>
      <c r="AO152" s="89"/>
      <c r="AP152" s="89"/>
      <c r="AV152" s="121"/>
      <c r="AW152" s="121"/>
      <c r="AX152" s="121"/>
      <c r="AY152" s="117"/>
      <c r="BA152" s="121"/>
      <c r="BB152" s="121"/>
      <c r="BC152" s="121"/>
      <c r="BD152" s="117"/>
      <c r="BG152" s="36"/>
      <c r="BH152" s="40"/>
      <c r="BI152" s="92"/>
      <c r="BK152" s="92"/>
      <c r="BL152" s="36"/>
      <c r="CJ152" s="219"/>
      <c r="CK152" s="180">
        <f t="shared" si="89"/>
        <v>0</v>
      </c>
      <c r="CL152" s="180">
        <f t="shared" si="90"/>
        <v>0</v>
      </c>
      <c r="CM152" s="180">
        <f t="shared" si="91"/>
        <v>0</v>
      </c>
      <c r="CN152" s="180">
        <f t="shared" si="92"/>
        <v>0</v>
      </c>
      <c r="CO152" s="180">
        <f t="shared" si="93"/>
        <v>0</v>
      </c>
      <c r="CP152" s="180">
        <f t="shared" si="94"/>
        <v>0</v>
      </c>
      <c r="CQ152" s="180">
        <f t="shared" si="113"/>
        <v>0</v>
      </c>
      <c r="CR152" s="180">
        <f t="shared" si="102"/>
        <v>0</v>
      </c>
      <c r="CS152" s="180">
        <f t="shared" si="126"/>
        <v>0</v>
      </c>
      <c r="CT152" s="180">
        <f t="shared" si="103"/>
        <v>0</v>
      </c>
      <c r="CU152" s="180">
        <f t="shared" si="104"/>
        <v>0</v>
      </c>
      <c r="CV152" s="180">
        <f t="shared" si="105"/>
        <v>0</v>
      </c>
      <c r="CX152">
        <f t="shared" si="97"/>
        <v>0</v>
      </c>
      <c r="CY152">
        <f t="shared" si="95"/>
        <v>0</v>
      </c>
      <c r="DA152" s="34"/>
      <c r="DB152" s="63">
        <f t="shared" si="125"/>
        <v>0</v>
      </c>
      <c r="DC152" s="35">
        <v>0</v>
      </c>
      <c r="DD152" s="37"/>
      <c r="DE152" s="37"/>
      <c r="DF152" s="50"/>
      <c r="DG152" s="39"/>
      <c r="DH152" s="92"/>
      <c r="DI152" s="92"/>
      <c r="DJ152" s="92">
        <f>1200*454</f>
        <v>544800</v>
      </c>
      <c r="DK152" s="99"/>
      <c r="DL152" s="99"/>
      <c r="DM152" s="92"/>
      <c r="DN152" s="40"/>
      <c r="DO152" s="40"/>
      <c r="DP152" s="41"/>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row>
    <row r="153" spans="2:151" x14ac:dyDescent="0.2">
      <c r="B153" s="107" t="s">
        <v>136</v>
      </c>
      <c r="D153" s="47"/>
      <c r="E153" s="47"/>
      <c r="F153" s="47"/>
      <c r="I153" s="36"/>
      <c r="J153" s="92"/>
      <c r="K153" s="92"/>
      <c r="AH153" s="89"/>
      <c r="AI153" s="89"/>
      <c r="AJ153" s="89"/>
      <c r="AK153" s="36"/>
      <c r="AM153" s="89"/>
      <c r="AN153" s="89"/>
      <c r="AO153" s="89"/>
      <c r="AP153" s="89"/>
      <c r="AV153" s="121"/>
      <c r="AW153" s="121"/>
      <c r="AX153" s="121"/>
      <c r="AY153" s="117"/>
      <c r="BA153" s="121"/>
      <c r="BB153" s="121"/>
      <c r="BC153" s="121"/>
      <c r="BD153" s="117"/>
      <c r="BG153" s="36"/>
      <c r="BH153" s="40"/>
      <c r="BI153" s="92"/>
      <c r="BK153" s="92"/>
      <c r="BL153" s="36"/>
      <c r="CJ153" s="219"/>
      <c r="CK153" s="180">
        <f t="shared" si="89"/>
        <v>0</v>
      </c>
      <c r="CL153" s="180">
        <f t="shared" si="90"/>
        <v>0</v>
      </c>
      <c r="CM153" s="180">
        <f t="shared" si="91"/>
        <v>0</v>
      </c>
      <c r="CN153" s="180">
        <f t="shared" si="92"/>
        <v>0</v>
      </c>
      <c r="CO153" s="180">
        <f t="shared" si="93"/>
        <v>0</v>
      </c>
      <c r="CP153" s="180">
        <f t="shared" si="94"/>
        <v>0</v>
      </c>
      <c r="CQ153" s="180">
        <f t="shared" si="113"/>
        <v>0</v>
      </c>
      <c r="CR153" s="180">
        <f t="shared" si="102"/>
        <v>0</v>
      </c>
      <c r="CS153" s="180">
        <f t="shared" si="126"/>
        <v>0</v>
      </c>
      <c r="CT153" s="180">
        <f t="shared" si="103"/>
        <v>0</v>
      </c>
      <c r="CU153" s="180">
        <f t="shared" si="104"/>
        <v>0</v>
      </c>
      <c r="CV153" s="180">
        <f t="shared" si="105"/>
        <v>0</v>
      </c>
      <c r="CX153">
        <f t="shared" si="97"/>
        <v>0</v>
      </c>
      <c r="CY153">
        <f t="shared" si="95"/>
        <v>0</v>
      </c>
      <c r="DA153" s="34"/>
      <c r="DB153" s="63">
        <f t="shared" si="125"/>
        <v>0</v>
      </c>
      <c r="DC153" s="35">
        <v>0</v>
      </c>
      <c r="DD153" s="37"/>
      <c r="DE153" s="37"/>
      <c r="DF153" s="50"/>
      <c r="DG153" s="39"/>
      <c r="DH153" s="92"/>
      <c r="DI153" s="92"/>
      <c r="DJ153" s="92">
        <f>5000*454</f>
        <v>2270000</v>
      </c>
      <c r="DK153" s="99"/>
      <c r="DL153" s="99"/>
      <c r="DM153" s="92"/>
      <c r="DN153" s="40"/>
      <c r="DO153" s="40"/>
      <c r="DP153" s="41"/>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row>
    <row r="154" spans="2:151" x14ac:dyDescent="0.2">
      <c r="B154" s="107" t="s">
        <v>134</v>
      </c>
      <c r="D154" s="47"/>
      <c r="E154" s="47"/>
      <c r="F154" s="47"/>
      <c r="I154" s="36"/>
      <c r="J154" s="92"/>
      <c r="K154" s="92"/>
      <c r="AH154" s="89"/>
      <c r="AI154" s="89"/>
      <c r="AJ154" s="89"/>
      <c r="AK154" s="36"/>
      <c r="AM154" s="89"/>
      <c r="AN154" s="89"/>
      <c r="AO154" s="89"/>
      <c r="AP154" s="89"/>
      <c r="AV154" s="121"/>
      <c r="AW154" s="121"/>
      <c r="AX154" s="121"/>
      <c r="AY154" s="117"/>
      <c r="BA154" s="121"/>
      <c r="BB154" s="121"/>
      <c r="BC154" s="121"/>
      <c r="BD154" s="117"/>
      <c r="BG154" s="36"/>
      <c r="BH154" s="40"/>
      <c r="BI154" s="92"/>
      <c r="BK154" s="92"/>
      <c r="BL154" s="36"/>
      <c r="CJ154" s="219"/>
      <c r="CK154" s="180">
        <f t="shared" si="89"/>
        <v>0</v>
      </c>
      <c r="CL154" s="180">
        <f t="shared" si="90"/>
        <v>0</v>
      </c>
      <c r="CM154" s="180">
        <f t="shared" si="91"/>
        <v>0</v>
      </c>
      <c r="CN154" s="180">
        <f t="shared" si="92"/>
        <v>0</v>
      </c>
      <c r="CO154" s="180">
        <f t="shared" si="93"/>
        <v>0</v>
      </c>
      <c r="CP154" s="180">
        <f t="shared" si="94"/>
        <v>0</v>
      </c>
      <c r="CQ154" s="180">
        <f t="shared" si="113"/>
        <v>0</v>
      </c>
      <c r="CR154" s="180">
        <f t="shared" si="102"/>
        <v>0</v>
      </c>
      <c r="CS154" s="180">
        <f t="shared" si="126"/>
        <v>0</v>
      </c>
      <c r="CT154" s="180">
        <f t="shared" si="103"/>
        <v>0</v>
      </c>
      <c r="CU154" s="180">
        <f t="shared" si="104"/>
        <v>0</v>
      </c>
      <c r="CV154" s="180">
        <f t="shared" si="105"/>
        <v>0</v>
      </c>
      <c r="CX154">
        <f t="shared" si="97"/>
        <v>0</v>
      </c>
      <c r="CY154">
        <f t="shared" si="95"/>
        <v>0</v>
      </c>
      <c r="DA154" s="34">
        <v>0.37</v>
      </c>
      <c r="DB154" s="63">
        <f t="shared" si="125"/>
        <v>0</v>
      </c>
      <c r="DC154" s="35">
        <v>0</v>
      </c>
      <c r="DD154" s="37"/>
      <c r="DE154" s="37"/>
      <c r="DF154" s="50"/>
      <c r="DG154" s="39"/>
      <c r="DH154" s="92"/>
      <c r="DI154" s="92"/>
      <c r="DJ154" s="92">
        <f>(10000*454)/3.5</f>
        <v>1297142.857142857</v>
      </c>
      <c r="DK154" s="99"/>
      <c r="DL154" s="99"/>
      <c r="DM154" s="92"/>
      <c r="DN154" s="40"/>
      <c r="DO154" s="40"/>
      <c r="DP154" s="41"/>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row>
    <row r="155" spans="2:151" x14ac:dyDescent="0.2">
      <c r="B155" s="107" t="s">
        <v>135</v>
      </c>
      <c r="D155" s="47"/>
      <c r="E155" s="47"/>
      <c r="F155" s="47"/>
      <c r="I155" s="36"/>
      <c r="J155" s="92"/>
      <c r="K155" s="92"/>
      <c r="AH155" s="89"/>
      <c r="AI155" s="89"/>
      <c r="AJ155" s="89"/>
      <c r="AK155" s="36"/>
      <c r="AM155" s="89"/>
      <c r="AN155" s="89"/>
      <c r="AO155" s="89"/>
      <c r="AP155" s="89"/>
      <c r="AV155" s="121"/>
      <c r="AW155" s="121"/>
      <c r="AX155" s="121"/>
      <c r="AY155" s="117"/>
      <c r="BA155" s="121"/>
      <c r="BB155" s="121"/>
      <c r="BC155" s="121"/>
      <c r="BD155" s="117"/>
      <c r="BG155" s="36"/>
      <c r="BH155" s="40"/>
      <c r="BI155" s="92"/>
      <c r="BK155" s="92"/>
      <c r="BL155" s="36"/>
      <c r="CJ155" s="219"/>
      <c r="CK155" s="180">
        <f t="shared" si="89"/>
        <v>0</v>
      </c>
      <c r="CL155" s="180">
        <f t="shared" si="90"/>
        <v>0</v>
      </c>
      <c r="CM155" s="180">
        <f t="shared" si="91"/>
        <v>0</v>
      </c>
      <c r="CN155" s="180">
        <f t="shared" si="92"/>
        <v>0</v>
      </c>
      <c r="CO155" s="180">
        <f t="shared" si="93"/>
        <v>0</v>
      </c>
      <c r="CP155" s="180">
        <f t="shared" si="94"/>
        <v>0</v>
      </c>
      <c r="CQ155" s="180">
        <f t="shared" si="113"/>
        <v>0</v>
      </c>
      <c r="CR155" s="180">
        <f t="shared" si="102"/>
        <v>0</v>
      </c>
      <c r="CS155" s="180">
        <f t="shared" si="126"/>
        <v>0</v>
      </c>
      <c r="CT155" s="180">
        <f t="shared" si="103"/>
        <v>0</v>
      </c>
      <c r="CU155" s="180">
        <f t="shared" si="104"/>
        <v>0</v>
      </c>
      <c r="CV155" s="180">
        <f t="shared" si="105"/>
        <v>0</v>
      </c>
      <c r="CX155">
        <f t="shared" si="97"/>
        <v>0</v>
      </c>
      <c r="CY155">
        <f t="shared" si="95"/>
        <v>0</v>
      </c>
      <c r="DA155" s="34">
        <v>7.3999999999999996E-2</v>
      </c>
      <c r="DB155" s="63">
        <f t="shared" si="125"/>
        <v>0</v>
      </c>
      <c r="DC155" s="35">
        <v>0</v>
      </c>
      <c r="DD155" s="37"/>
      <c r="DE155" s="37"/>
      <c r="DF155" s="50"/>
      <c r="DG155" s="39"/>
      <c r="DH155" s="92"/>
      <c r="DI155" s="92"/>
      <c r="DJ155" s="92">
        <f>50000*454/3.5</f>
        <v>6485714.2857142854</v>
      </c>
      <c r="DK155" s="99"/>
      <c r="DL155" s="99"/>
      <c r="DM155" s="92"/>
      <c r="DN155" s="40"/>
      <c r="DO155" s="40"/>
      <c r="DP155" s="41"/>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row>
    <row r="156" spans="2:151" x14ac:dyDescent="0.2">
      <c r="B156" s="107" t="s">
        <v>138</v>
      </c>
      <c r="D156" s="47"/>
      <c r="E156" s="47"/>
      <c r="F156" s="47"/>
      <c r="I156" s="36"/>
      <c r="J156" s="92"/>
      <c r="K156" s="92"/>
      <c r="AH156" s="89"/>
      <c r="AI156" s="89"/>
      <c r="AJ156" s="89"/>
      <c r="AK156" s="36"/>
      <c r="AM156" s="89"/>
      <c r="AN156" s="89"/>
      <c r="AO156" s="89"/>
      <c r="AP156" s="89"/>
      <c r="AV156" s="121"/>
      <c r="AW156" s="121"/>
      <c r="AX156" s="121"/>
      <c r="AY156" s="117"/>
      <c r="BA156" s="121"/>
      <c r="BB156" s="121"/>
      <c r="BC156" s="121"/>
      <c r="BD156" s="117"/>
      <c r="BG156" s="36"/>
      <c r="BH156" s="40"/>
      <c r="BI156" s="92"/>
      <c r="BK156" s="92"/>
      <c r="BL156" s="36"/>
      <c r="CJ156" s="219"/>
      <c r="CK156" s="180">
        <f t="shared" si="89"/>
        <v>0</v>
      </c>
      <c r="CL156" s="180">
        <f t="shared" si="90"/>
        <v>0</v>
      </c>
      <c r="CM156" s="180">
        <f t="shared" si="91"/>
        <v>0</v>
      </c>
      <c r="CN156" s="180">
        <f t="shared" si="92"/>
        <v>0</v>
      </c>
      <c r="CO156" s="180">
        <f t="shared" si="93"/>
        <v>0</v>
      </c>
      <c r="CP156" s="180">
        <f t="shared" si="94"/>
        <v>0</v>
      </c>
      <c r="CQ156" s="180">
        <f t="shared" si="113"/>
        <v>0</v>
      </c>
      <c r="CR156" s="180">
        <f t="shared" si="102"/>
        <v>0</v>
      </c>
      <c r="CS156" s="180">
        <f t="shared" si="126"/>
        <v>0</v>
      </c>
      <c r="CT156" s="180">
        <f t="shared" si="103"/>
        <v>0</v>
      </c>
      <c r="CU156" s="180">
        <f t="shared" si="104"/>
        <v>0</v>
      </c>
      <c r="CV156" s="180">
        <f t="shared" si="105"/>
        <v>0</v>
      </c>
      <c r="CX156">
        <f t="shared" si="97"/>
        <v>0</v>
      </c>
      <c r="CY156">
        <f t="shared" si="95"/>
        <v>0</v>
      </c>
      <c r="DA156" s="34"/>
      <c r="DB156" s="63">
        <f t="shared" si="125"/>
        <v>0</v>
      </c>
      <c r="DC156" s="35">
        <v>0</v>
      </c>
      <c r="DD156" s="37"/>
      <c r="DE156" s="37"/>
      <c r="DF156" s="50"/>
      <c r="DG156" s="39"/>
      <c r="DH156" s="92"/>
      <c r="DI156" s="92"/>
      <c r="DJ156" s="92"/>
      <c r="DK156" s="99"/>
      <c r="DL156" s="99"/>
      <c r="DM156" s="92"/>
      <c r="DN156" s="40"/>
      <c r="DO156" s="40"/>
      <c r="DP156" s="41"/>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row>
    <row r="157" spans="2:151" ht="12.75" customHeight="1" x14ac:dyDescent="0.2">
      <c r="B157" s="109" t="s">
        <v>26</v>
      </c>
      <c r="D157" s="90">
        <v>0</v>
      </c>
      <c r="E157" s="90">
        <v>0</v>
      </c>
      <c r="F157" s="90">
        <v>0</v>
      </c>
      <c r="I157" s="89">
        <v>0</v>
      </c>
      <c r="J157" s="92">
        <v>0</v>
      </c>
      <c r="K157" s="92">
        <v>0</v>
      </c>
      <c r="AH157" s="89">
        <v>0</v>
      </c>
      <c r="AI157" s="89">
        <v>0</v>
      </c>
      <c r="AJ157" s="89">
        <v>0</v>
      </c>
      <c r="AK157" s="89">
        <v>0</v>
      </c>
      <c r="AM157" s="89">
        <v>0</v>
      </c>
      <c r="AN157" s="89">
        <v>0</v>
      </c>
      <c r="AO157" s="89">
        <v>0</v>
      </c>
      <c r="AP157" s="89">
        <v>0</v>
      </c>
      <c r="AV157" s="222">
        <v>0</v>
      </c>
      <c r="AW157" s="222">
        <v>0</v>
      </c>
      <c r="AX157" s="222">
        <v>0</v>
      </c>
      <c r="AY157" s="222">
        <v>0</v>
      </c>
      <c r="AZ157" s="25"/>
      <c r="BA157" s="222">
        <v>0</v>
      </c>
      <c r="BB157" s="222">
        <v>0</v>
      </c>
      <c r="BC157" s="222">
        <v>0</v>
      </c>
      <c r="BD157" s="222">
        <v>0</v>
      </c>
      <c r="BG157" s="91">
        <v>0</v>
      </c>
      <c r="BH157" s="92">
        <v>0</v>
      </c>
      <c r="BI157" s="92">
        <v>0</v>
      </c>
      <c r="BK157" s="92">
        <v>0</v>
      </c>
      <c r="BL157" s="91">
        <v>0</v>
      </c>
      <c r="CJ157" s="219"/>
      <c r="CK157" s="180">
        <f t="shared" si="89"/>
        <v>0</v>
      </c>
      <c r="CL157" s="180">
        <f t="shared" si="90"/>
        <v>0</v>
      </c>
      <c r="CM157" s="180">
        <f t="shared" si="91"/>
        <v>0</v>
      </c>
      <c r="CN157" s="180">
        <f t="shared" si="92"/>
        <v>0</v>
      </c>
      <c r="CO157" s="180">
        <f t="shared" si="93"/>
        <v>0</v>
      </c>
      <c r="CP157" s="180">
        <f t="shared" si="94"/>
        <v>0</v>
      </c>
      <c r="CQ157" s="180">
        <f t="shared" si="113"/>
        <v>0</v>
      </c>
      <c r="CR157" s="180">
        <f t="shared" si="102"/>
        <v>0</v>
      </c>
      <c r="CS157" s="180">
        <f t="shared" si="126"/>
        <v>0</v>
      </c>
      <c r="CT157" s="180">
        <f t="shared" si="103"/>
        <v>0</v>
      </c>
      <c r="CU157" s="180">
        <f t="shared" si="104"/>
        <v>0</v>
      </c>
      <c r="CV157" s="180">
        <f t="shared" si="105"/>
        <v>0</v>
      </c>
      <c r="CX157">
        <f t="shared" si="97"/>
        <v>0</v>
      </c>
      <c r="CY157">
        <f t="shared" si="95"/>
        <v>0</v>
      </c>
      <c r="DA157" s="34"/>
      <c r="DB157" s="63">
        <f t="shared" si="125"/>
        <v>2200</v>
      </c>
      <c r="DC157" s="35">
        <v>1.1000000000000001</v>
      </c>
      <c r="DD157" s="90">
        <v>0</v>
      </c>
      <c r="DE157" s="90">
        <v>0</v>
      </c>
      <c r="DF157" s="124">
        <v>0</v>
      </c>
      <c r="DG157" s="39">
        <f>BL157*DF157</f>
        <v>0</v>
      </c>
      <c r="DH157" s="92">
        <v>0</v>
      </c>
      <c r="DI157" s="92">
        <v>0</v>
      </c>
      <c r="DJ157" s="92">
        <v>0</v>
      </c>
      <c r="DK157" s="99"/>
      <c r="DL157" s="99"/>
      <c r="DM157" s="92">
        <v>0</v>
      </c>
      <c r="DN157" s="40"/>
      <c r="DO157" s="40"/>
      <c r="DP157" s="41">
        <f>IF(AP157="","",AP157*BD157)</f>
        <v>0</v>
      </c>
      <c r="DQ157" s="40"/>
      <c r="DR157" s="55">
        <v>0.72</v>
      </c>
      <c r="DS157" s="55"/>
      <c r="DT157" s="55"/>
      <c r="DU157" s="55"/>
      <c r="DV157" s="55"/>
      <c r="DW157" s="55"/>
      <c r="DX157" s="55"/>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row>
    <row r="158" spans="2:151" ht="12.75" customHeight="1" x14ac:dyDescent="0.2">
      <c r="B158" s="109" t="s">
        <v>82</v>
      </c>
      <c r="D158" s="90">
        <v>0</v>
      </c>
      <c r="E158" s="90">
        <v>0</v>
      </c>
      <c r="F158" s="90">
        <v>0</v>
      </c>
      <c r="I158" s="89">
        <v>0</v>
      </c>
      <c r="J158" s="92">
        <v>0</v>
      </c>
      <c r="K158" s="92">
        <v>0</v>
      </c>
      <c r="AH158" s="89">
        <v>0</v>
      </c>
      <c r="AI158" s="89">
        <v>0</v>
      </c>
      <c r="AJ158" s="89">
        <v>0</v>
      </c>
      <c r="AK158" s="89">
        <v>0</v>
      </c>
      <c r="AM158" s="89">
        <v>0</v>
      </c>
      <c r="AN158" s="89">
        <v>0</v>
      </c>
      <c r="AO158" s="89">
        <v>0</v>
      </c>
      <c r="AP158" s="89">
        <v>0</v>
      </c>
      <c r="AV158" s="222">
        <v>0</v>
      </c>
      <c r="AW158" s="222">
        <v>0</v>
      </c>
      <c r="AX158" s="222">
        <v>0</v>
      </c>
      <c r="AY158" s="222">
        <v>0</v>
      </c>
      <c r="AZ158" s="25"/>
      <c r="BA158" s="222">
        <v>0</v>
      </c>
      <c r="BB158" s="222">
        <v>0</v>
      </c>
      <c r="BC158" s="222">
        <v>0</v>
      </c>
      <c r="BD158" s="222">
        <v>0</v>
      </c>
      <c r="BG158" s="91">
        <v>0</v>
      </c>
      <c r="BH158" s="92">
        <v>0</v>
      </c>
      <c r="BI158" s="92">
        <v>0</v>
      </c>
      <c r="BK158" s="92">
        <v>0</v>
      </c>
      <c r="BL158" s="91">
        <v>0</v>
      </c>
      <c r="CJ158" s="219"/>
      <c r="CK158" s="180">
        <f t="shared" si="89"/>
        <v>0</v>
      </c>
      <c r="CL158" s="180">
        <f t="shared" si="90"/>
        <v>0</v>
      </c>
      <c r="CM158" s="180">
        <f t="shared" si="91"/>
        <v>0</v>
      </c>
      <c r="CN158" s="180">
        <f t="shared" si="92"/>
        <v>0</v>
      </c>
      <c r="CO158" s="180">
        <f t="shared" si="93"/>
        <v>0</v>
      </c>
      <c r="CP158" s="180">
        <f t="shared" si="94"/>
        <v>0</v>
      </c>
      <c r="CQ158" s="180">
        <f t="shared" si="113"/>
        <v>0</v>
      </c>
      <c r="CR158" s="180">
        <f t="shared" si="102"/>
        <v>0</v>
      </c>
      <c r="CS158" s="180">
        <f t="shared" si="126"/>
        <v>0</v>
      </c>
      <c r="CT158" s="180">
        <f t="shared" si="103"/>
        <v>0</v>
      </c>
      <c r="CU158" s="180">
        <f t="shared" si="104"/>
        <v>0</v>
      </c>
      <c r="CV158" s="180">
        <f t="shared" si="105"/>
        <v>0</v>
      </c>
      <c r="CX158">
        <f t="shared" si="97"/>
        <v>0</v>
      </c>
      <c r="CY158">
        <f t="shared" si="95"/>
        <v>0</v>
      </c>
      <c r="DA158" s="34"/>
      <c r="DB158" s="63">
        <f t="shared" si="125"/>
        <v>2200</v>
      </c>
      <c r="DC158" s="35">
        <v>1.1000000000000001</v>
      </c>
      <c r="DD158" s="90">
        <v>0</v>
      </c>
      <c r="DE158" s="90">
        <v>0</v>
      </c>
      <c r="DF158" s="124">
        <v>0</v>
      </c>
      <c r="DG158" s="39">
        <f>BL158*DF158</f>
        <v>0</v>
      </c>
      <c r="DH158" s="92">
        <v>0</v>
      </c>
      <c r="DI158" s="92">
        <v>0</v>
      </c>
      <c r="DJ158" s="92">
        <v>0</v>
      </c>
      <c r="DK158" s="99"/>
      <c r="DL158" s="99"/>
      <c r="DM158" s="92">
        <v>0</v>
      </c>
      <c r="DN158" s="40"/>
      <c r="DO158" s="40"/>
      <c r="DP158" s="41">
        <f>IF(AP158="","",AP158*BD158)</f>
        <v>0</v>
      </c>
      <c r="DQ158" s="40"/>
      <c r="DR158" s="55"/>
      <c r="DS158" s="55"/>
      <c r="DT158" s="55"/>
      <c r="DU158" s="96">
        <v>0.252</v>
      </c>
      <c r="DV158" s="55"/>
      <c r="DW158" s="55"/>
      <c r="DX158" s="55"/>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row>
    <row r="159" spans="2:151" ht="12.75" customHeight="1" x14ac:dyDescent="0.2">
      <c r="B159" s="109" t="s">
        <v>207</v>
      </c>
      <c r="D159" s="90">
        <v>0</v>
      </c>
      <c r="E159" s="90">
        <v>0</v>
      </c>
      <c r="F159" s="90">
        <v>0</v>
      </c>
      <c r="I159" s="89">
        <v>0</v>
      </c>
      <c r="J159" s="92">
        <v>0</v>
      </c>
      <c r="K159" s="92">
        <v>0</v>
      </c>
      <c r="AH159" s="89">
        <v>0</v>
      </c>
      <c r="AI159" s="89">
        <v>0</v>
      </c>
      <c r="AJ159" s="89">
        <v>0</v>
      </c>
      <c r="AK159" s="89">
        <v>0</v>
      </c>
      <c r="AM159" s="89">
        <v>0</v>
      </c>
      <c r="AN159" s="89">
        <v>0</v>
      </c>
      <c r="AO159" s="89">
        <v>0</v>
      </c>
      <c r="AP159" s="89">
        <v>0</v>
      </c>
      <c r="AV159" s="222">
        <v>0</v>
      </c>
      <c r="AW159" s="222">
        <v>0</v>
      </c>
      <c r="AX159" s="222">
        <v>0</v>
      </c>
      <c r="AY159" s="222">
        <v>0</v>
      </c>
      <c r="AZ159" s="25"/>
      <c r="BA159" s="222">
        <v>0</v>
      </c>
      <c r="BB159" s="222">
        <v>0</v>
      </c>
      <c r="BC159" s="222">
        <v>0</v>
      </c>
      <c r="BD159" s="222">
        <v>0</v>
      </c>
      <c r="BG159" s="91">
        <v>0</v>
      </c>
      <c r="BH159" s="40">
        <v>46.93</v>
      </c>
      <c r="BI159" s="40">
        <v>51.37</v>
      </c>
      <c r="BK159" s="92">
        <v>0</v>
      </c>
      <c r="BL159" s="91">
        <v>0</v>
      </c>
      <c r="CJ159" s="219"/>
      <c r="CK159" s="180">
        <f t="shared" si="89"/>
        <v>0</v>
      </c>
      <c r="CL159" s="180">
        <f t="shared" si="90"/>
        <v>0</v>
      </c>
      <c r="CM159" s="180">
        <f t="shared" si="91"/>
        <v>0</v>
      </c>
      <c r="CN159" s="180">
        <f t="shared" si="92"/>
        <v>0</v>
      </c>
      <c r="CO159" s="180">
        <f t="shared" si="93"/>
        <v>0</v>
      </c>
      <c r="CP159" s="180">
        <f t="shared" si="94"/>
        <v>0</v>
      </c>
      <c r="CQ159" s="180">
        <f t="shared" si="113"/>
        <v>0</v>
      </c>
      <c r="CR159" s="180">
        <f t="shared" si="102"/>
        <v>0</v>
      </c>
      <c r="CS159" s="180">
        <f t="shared" si="126"/>
        <v>0</v>
      </c>
      <c r="CT159" s="180">
        <f t="shared" si="103"/>
        <v>0</v>
      </c>
      <c r="CU159" s="180">
        <f t="shared" si="104"/>
        <v>0</v>
      </c>
      <c r="CV159" s="180">
        <f t="shared" si="105"/>
        <v>0</v>
      </c>
      <c r="CX159">
        <f t="shared" si="97"/>
        <v>0</v>
      </c>
      <c r="CY159">
        <f t="shared" si="95"/>
        <v>0</v>
      </c>
      <c r="DA159" s="34"/>
      <c r="DB159" s="63">
        <f t="shared" si="125"/>
        <v>350</v>
      </c>
      <c r="DC159" s="35">
        <v>0.17499999999999999</v>
      </c>
      <c r="DD159" s="90">
        <v>0</v>
      </c>
      <c r="DE159" s="90">
        <v>0</v>
      </c>
      <c r="DF159" s="117">
        <v>1</v>
      </c>
      <c r="DG159" s="39">
        <f>BL159*DF159</f>
        <v>0</v>
      </c>
      <c r="DH159" s="92">
        <v>0</v>
      </c>
      <c r="DI159" s="92">
        <v>0</v>
      </c>
      <c r="DJ159" s="92">
        <v>0</v>
      </c>
      <c r="DK159" s="99"/>
      <c r="DL159" s="99"/>
      <c r="DM159" s="92">
        <v>0</v>
      </c>
      <c r="DN159" s="40"/>
      <c r="DO159" s="40"/>
      <c r="DP159" s="41">
        <f>IF(AP159="","",AP159*BD159)</f>
        <v>0</v>
      </c>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row>
    <row r="160" spans="2:151" ht="12.75" customHeight="1" x14ac:dyDescent="0.2">
      <c r="B160" s="109" t="s">
        <v>208</v>
      </c>
      <c r="D160" s="90">
        <v>0</v>
      </c>
      <c r="E160" s="90">
        <v>0</v>
      </c>
      <c r="F160" s="90">
        <v>0</v>
      </c>
      <c r="I160" s="89">
        <v>0</v>
      </c>
      <c r="J160" s="92">
        <v>0</v>
      </c>
      <c r="K160" s="92">
        <v>0</v>
      </c>
      <c r="AH160" s="89">
        <v>0</v>
      </c>
      <c r="AI160" s="89">
        <v>0</v>
      </c>
      <c r="AJ160" s="89">
        <v>0</v>
      </c>
      <c r="AK160" s="89">
        <v>0</v>
      </c>
      <c r="AM160" s="89">
        <v>0</v>
      </c>
      <c r="AN160" s="89">
        <v>0</v>
      </c>
      <c r="AO160" s="89">
        <v>0</v>
      </c>
      <c r="AP160" s="89">
        <v>0</v>
      </c>
      <c r="AV160" s="222">
        <v>0</v>
      </c>
      <c r="AW160" s="222">
        <v>0</v>
      </c>
      <c r="AX160" s="222">
        <v>0</v>
      </c>
      <c r="AY160" s="222">
        <v>0</v>
      </c>
      <c r="AZ160" s="25"/>
      <c r="BA160" s="222">
        <v>0</v>
      </c>
      <c r="BB160" s="222">
        <v>0</v>
      </c>
      <c r="BC160" s="222">
        <v>0</v>
      </c>
      <c r="BD160" s="222">
        <v>0</v>
      </c>
      <c r="BG160" s="49">
        <v>27.26</v>
      </c>
      <c r="BH160" s="40">
        <v>48.22</v>
      </c>
      <c r="BI160" s="92">
        <v>0</v>
      </c>
      <c r="BK160" s="92">
        <v>0</v>
      </c>
      <c r="BL160" s="91">
        <v>0</v>
      </c>
      <c r="CJ160" s="219"/>
      <c r="CK160" s="180">
        <f t="shared" si="89"/>
        <v>0</v>
      </c>
      <c r="CL160" s="180">
        <f t="shared" si="90"/>
        <v>0</v>
      </c>
      <c r="CM160" s="180">
        <f t="shared" si="91"/>
        <v>0</v>
      </c>
      <c r="CN160" s="180">
        <f t="shared" si="92"/>
        <v>0</v>
      </c>
      <c r="CO160" s="180">
        <f t="shared" si="93"/>
        <v>0</v>
      </c>
      <c r="CP160" s="180">
        <f t="shared" si="94"/>
        <v>0</v>
      </c>
      <c r="CQ160" s="180">
        <f t="shared" si="113"/>
        <v>0</v>
      </c>
      <c r="CR160" s="180">
        <f t="shared" si="102"/>
        <v>0</v>
      </c>
      <c r="CS160" s="180">
        <f t="shared" si="126"/>
        <v>0</v>
      </c>
      <c r="CT160" s="180">
        <f t="shared" si="103"/>
        <v>0</v>
      </c>
      <c r="CU160" s="180">
        <f t="shared" si="104"/>
        <v>0</v>
      </c>
      <c r="CV160" s="180">
        <f t="shared" si="105"/>
        <v>0</v>
      </c>
      <c r="CX160">
        <f t="shared" si="97"/>
        <v>0</v>
      </c>
      <c r="CY160">
        <f t="shared" si="95"/>
        <v>0</v>
      </c>
      <c r="DA160" s="34"/>
      <c r="DB160" s="63">
        <f t="shared" si="125"/>
        <v>400</v>
      </c>
      <c r="DC160" s="35">
        <v>0.2</v>
      </c>
      <c r="DD160" s="90">
        <v>0</v>
      </c>
      <c r="DE160" s="90">
        <v>0</v>
      </c>
      <c r="DF160" s="117">
        <v>1</v>
      </c>
      <c r="DG160" s="39">
        <f>BL160*DF160</f>
        <v>0</v>
      </c>
      <c r="DH160" s="92">
        <v>0</v>
      </c>
      <c r="DI160" s="92">
        <v>0</v>
      </c>
      <c r="DJ160" s="92">
        <v>0</v>
      </c>
      <c r="DK160" s="99"/>
      <c r="DL160" s="99"/>
      <c r="DM160" s="92">
        <v>0</v>
      </c>
      <c r="DN160" s="40"/>
      <c r="DO160" s="40"/>
      <c r="DP160" s="41">
        <f>IF(AP160="","",AP160*BD160)</f>
        <v>0</v>
      </c>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row>
    <row r="161" spans="1:185" x14ac:dyDescent="0.2">
      <c r="B161" s="106" t="s">
        <v>90</v>
      </c>
      <c r="D161" s="43"/>
      <c r="E161" s="43"/>
      <c r="F161" s="43"/>
      <c r="I161" s="54"/>
      <c r="J161" s="40"/>
      <c r="K161" s="40"/>
      <c r="AH161" s="54"/>
      <c r="AI161" s="54"/>
      <c r="AJ161" s="54"/>
      <c r="AK161" s="54"/>
      <c r="AM161" s="54"/>
      <c r="AN161" s="54"/>
      <c r="AO161" s="54"/>
      <c r="AP161" s="54"/>
      <c r="AV161" s="224"/>
      <c r="AW161" s="224"/>
      <c r="AX161" s="224"/>
      <c r="AY161" s="224"/>
      <c r="AZ161" s="25"/>
      <c r="BA161" s="224"/>
      <c r="BB161" s="224"/>
      <c r="BC161" s="224"/>
      <c r="BD161" s="224"/>
      <c r="BG161" s="54"/>
      <c r="BH161" s="40"/>
      <c r="BI161" s="40"/>
      <c r="BK161" s="40"/>
      <c r="BL161" s="54"/>
      <c r="CJ161" s="219"/>
      <c r="CK161" s="180">
        <f t="shared" si="89"/>
        <v>0</v>
      </c>
      <c r="CL161" s="180">
        <f t="shared" si="90"/>
        <v>0</v>
      </c>
      <c r="CM161" s="180">
        <f t="shared" si="91"/>
        <v>0</v>
      </c>
      <c r="CN161" s="180">
        <f t="shared" si="92"/>
        <v>0</v>
      </c>
      <c r="CO161" s="180">
        <f t="shared" si="93"/>
        <v>0</v>
      </c>
      <c r="CP161" s="180">
        <f t="shared" si="94"/>
        <v>0</v>
      </c>
      <c r="CQ161" s="180">
        <f t="shared" si="113"/>
        <v>0</v>
      </c>
      <c r="CR161" s="180">
        <f t="shared" si="102"/>
        <v>0</v>
      </c>
      <c r="CS161" s="180">
        <f t="shared" si="126"/>
        <v>0</v>
      </c>
      <c r="CT161" s="180">
        <f t="shared" si="103"/>
        <v>0</v>
      </c>
      <c r="CU161" s="180">
        <f t="shared" si="104"/>
        <v>0</v>
      </c>
      <c r="CV161" s="180">
        <f t="shared" si="105"/>
        <v>0</v>
      </c>
      <c r="CX161">
        <f t="shared" si="97"/>
        <v>0</v>
      </c>
      <c r="CY161">
        <f t="shared" si="95"/>
        <v>0</v>
      </c>
      <c r="DA161" s="33"/>
      <c r="DB161" s="63">
        <f t="shared" si="125"/>
        <v>2000</v>
      </c>
      <c r="DC161" s="35">
        <v>1</v>
      </c>
      <c r="DM161" s="43"/>
      <c r="DN161" s="43"/>
      <c r="DT161" s="50"/>
      <c r="DU161" s="39">
        <f t="shared" ref="DU161:DU162" si="127">BL161*DT161</f>
        <v>0</v>
      </c>
      <c r="DW161" s="40"/>
      <c r="DY161" s="40"/>
      <c r="EC161" s="40"/>
      <c r="ED161" s="55"/>
      <c r="EE161" s="55"/>
      <c r="EF161" s="40"/>
      <c r="EG161" s="40"/>
      <c r="EP161" s="40"/>
      <c r="EU161" s="41" t="str">
        <f t="shared" ref="EU161:EU162" si="128">IF(AP161="","",AP161*BD161)</f>
        <v/>
      </c>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row>
    <row r="162" spans="1:185" x14ac:dyDescent="0.2">
      <c r="B162" s="106" t="s">
        <v>91</v>
      </c>
      <c r="D162" s="43"/>
      <c r="E162" s="43"/>
      <c r="F162" s="43"/>
      <c r="I162" s="54"/>
      <c r="J162" s="40"/>
      <c r="K162" s="40"/>
      <c r="AH162" s="54"/>
      <c r="AI162" s="54"/>
      <c r="AJ162" s="54"/>
      <c r="AK162" s="54"/>
      <c r="AM162" s="54"/>
      <c r="AN162" s="54"/>
      <c r="AO162" s="54"/>
      <c r="AP162" s="54"/>
      <c r="AV162" s="224"/>
      <c r="AW162" s="224"/>
      <c r="AX162" s="224"/>
      <c r="AY162" s="224"/>
      <c r="AZ162" s="25"/>
      <c r="BA162" s="224"/>
      <c r="BB162" s="224"/>
      <c r="BC162" s="224"/>
      <c r="BD162" s="224"/>
      <c r="BG162" s="54"/>
      <c r="BH162" s="40"/>
      <c r="BI162" s="40"/>
      <c r="BK162" s="40"/>
      <c r="BL162" s="54"/>
      <c r="CJ162" s="219"/>
      <c r="CK162" s="180">
        <f t="shared" si="89"/>
        <v>0</v>
      </c>
      <c r="CL162" s="180">
        <f t="shared" si="90"/>
        <v>0</v>
      </c>
      <c r="CM162" s="180">
        <f t="shared" si="91"/>
        <v>0</v>
      </c>
      <c r="CN162" s="180">
        <f t="shared" si="92"/>
        <v>0</v>
      </c>
      <c r="CO162" s="180">
        <f t="shared" si="93"/>
        <v>0</v>
      </c>
      <c r="CP162" s="180">
        <f t="shared" si="94"/>
        <v>0</v>
      </c>
      <c r="CQ162" s="180">
        <f t="shared" si="113"/>
        <v>0</v>
      </c>
      <c r="CR162" s="180">
        <f t="shared" si="102"/>
        <v>0</v>
      </c>
      <c r="CS162" s="180">
        <f t="shared" si="126"/>
        <v>0</v>
      </c>
      <c r="CT162" s="180">
        <f t="shared" si="103"/>
        <v>0</v>
      </c>
      <c r="CU162" s="180">
        <f t="shared" si="104"/>
        <v>0</v>
      </c>
      <c r="CV162" s="180">
        <f t="shared" si="105"/>
        <v>0</v>
      </c>
      <c r="CX162">
        <f t="shared" si="97"/>
        <v>0</v>
      </c>
      <c r="CY162">
        <f t="shared" si="95"/>
        <v>0</v>
      </c>
      <c r="DA162" s="33"/>
      <c r="DB162" s="63">
        <f t="shared" si="125"/>
        <v>800</v>
      </c>
      <c r="DC162" s="35">
        <v>0.4</v>
      </c>
      <c r="DM162" s="43"/>
      <c r="DN162" s="43"/>
      <c r="DT162" s="50"/>
      <c r="DU162" s="39">
        <f t="shared" si="127"/>
        <v>0</v>
      </c>
      <c r="DW162" s="40"/>
      <c r="DY162" s="40"/>
      <c r="EC162" s="40"/>
      <c r="ED162" s="55"/>
      <c r="EE162" s="55"/>
      <c r="EF162" s="40"/>
      <c r="EG162" s="40"/>
      <c r="EP162" s="40"/>
      <c r="EU162" s="41" t="str">
        <f t="shared" si="128"/>
        <v/>
      </c>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row>
    <row r="163" spans="1:185" x14ac:dyDescent="0.2">
      <c r="B163" s="56" t="s">
        <v>95</v>
      </c>
      <c r="D163" s="43">
        <v>3153.7658118638674</v>
      </c>
      <c r="E163" s="43">
        <v>2942.9297709923667</v>
      </c>
      <c r="F163" s="43">
        <v>1977.9384780534351</v>
      </c>
      <c r="I163" s="54">
        <v>28.360842557251903</v>
      </c>
      <c r="J163" s="40">
        <v>0.6</v>
      </c>
      <c r="K163" s="40">
        <v>2.1</v>
      </c>
      <c r="AH163" s="54">
        <v>0.85</v>
      </c>
      <c r="AI163" s="54">
        <v>2.23</v>
      </c>
      <c r="AJ163" s="54">
        <v>3.09</v>
      </c>
      <c r="AK163" s="54">
        <v>1.35</v>
      </c>
      <c r="AM163" s="54">
        <v>1.75</v>
      </c>
      <c r="AN163" s="54">
        <v>0.35</v>
      </c>
      <c r="AO163" s="54">
        <v>1.45</v>
      </c>
      <c r="AP163" s="54">
        <v>0.27</v>
      </c>
      <c r="AV163" s="224">
        <v>92</v>
      </c>
      <c r="AW163" s="224">
        <v>92</v>
      </c>
      <c r="AX163" s="224">
        <v>96</v>
      </c>
      <c r="AY163" s="224">
        <v>97</v>
      </c>
      <c r="AZ163" s="25"/>
      <c r="BA163" s="224">
        <v>93</v>
      </c>
      <c r="BB163" s="224">
        <v>90</v>
      </c>
      <c r="BC163" s="224">
        <v>91</v>
      </c>
      <c r="BD163" s="224">
        <v>87</v>
      </c>
      <c r="BG163" s="54">
        <v>3.2440755248091606</v>
      </c>
      <c r="BH163" s="54">
        <v>2.4191374999999997</v>
      </c>
      <c r="BI163" s="54">
        <v>1.4187716125954195</v>
      </c>
      <c r="BK163" s="54">
        <v>1.164175</v>
      </c>
      <c r="BL163" s="54">
        <v>1.7414010973282441</v>
      </c>
      <c r="BP163">
        <v>82.8</v>
      </c>
      <c r="BQ163">
        <v>88.3</v>
      </c>
      <c r="CJ163" s="219"/>
      <c r="CK163" s="180">
        <f t="shared" si="89"/>
        <v>0</v>
      </c>
      <c r="CL163" s="180">
        <f t="shared" si="90"/>
        <v>0</v>
      </c>
      <c r="CM163" s="180">
        <f t="shared" si="91"/>
        <v>0.78200000000000003</v>
      </c>
      <c r="CN163" s="180">
        <f t="shared" si="92"/>
        <v>2.0516000000000001</v>
      </c>
      <c r="CO163" s="180">
        <f t="shared" si="93"/>
        <v>2.9663999999999997</v>
      </c>
      <c r="CP163" s="180">
        <f t="shared" si="94"/>
        <v>1.3095000000000001</v>
      </c>
      <c r="CQ163" s="180">
        <f t="shared" si="113"/>
        <v>1.5444000000000002</v>
      </c>
      <c r="CR163" s="180">
        <f t="shared" si="102"/>
        <v>0</v>
      </c>
      <c r="CS163" s="180">
        <f t="shared" si="126"/>
        <v>0</v>
      </c>
      <c r="CT163" s="180">
        <f t="shared" si="103"/>
        <v>1.6274999999999999</v>
      </c>
      <c r="CU163" s="180">
        <f t="shared" si="104"/>
        <v>0.31499999999999995</v>
      </c>
      <c r="CV163" s="180">
        <f t="shared" si="105"/>
        <v>1.3194999999999999</v>
      </c>
      <c r="CX163">
        <f t="shared" si="97"/>
        <v>1.4418801085877859</v>
      </c>
      <c r="CY163">
        <f t="shared" si="95"/>
        <v>1.5376571689408394</v>
      </c>
      <c r="DA163" s="33"/>
      <c r="DB163" s="63">
        <f t="shared" si="125"/>
        <v>800</v>
      </c>
      <c r="DC163" s="35">
        <v>0.4</v>
      </c>
      <c r="DD163" s="43">
        <v>2235.1525286259543</v>
      </c>
      <c r="DE163" s="43">
        <v>2233.3477576335877</v>
      </c>
      <c r="DF163" s="50">
        <v>0.93</v>
      </c>
      <c r="DG163" s="39">
        <f>BL163*DF163</f>
        <v>1.6195030205152672</v>
      </c>
      <c r="DH163" s="40"/>
      <c r="DI163" s="40">
        <v>36</v>
      </c>
      <c r="DJ163" s="40">
        <v>1134</v>
      </c>
      <c r="DK163" s="55"/>
      <c r="DL163" s="55"/>
      <c r="DM163" s="40"/>
      <c r="DN163" s="40"/>
      <c r="DO163" s="40"/>
      <c r="DP163" s="41">
        <v>1.5511977275763356</v>
      </c>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row>
    <row r="164" spans="1:185" x14ac:dyDescent="0.2">
      <c r="B164" s="107" t="s">
        <v>245</v>
      </c>
      <c r="D164" s="122">
        <v>4005</v>
      </c>
      <c r="E164" s="122">
        <v>3664.0452</v>
      </c>
      <c r="F164" s="122">
        <v>2070</v>
      </c>
      <c r="I164" s="89">
        <v>50</v>
      </c>
      <c r="J164" s="40"/>
      <c r="K164" s="92">
        <v>9.5</v>
      </c>
      <c r="AH164" s="89">
        <v>1.8</v>
      </c>
      <c r="AI164" s="89">
        <v>3.4</v>
      </c>
      <c r="AJ164" s="89">
        <v>3.1</v>
      </c>
      <c r="AK164" s="89">
        <v>0.9</v>
      </c>
      <c r="AM164" s="89">
        <v>2</v>
      </c>
      <c r="AN164" s="89">
        <v>0.35</v>
      </c>
      <c r="AO164" s="89">
        <v>2.4</v>
      </c>
      <c r="AP164" s="89">
        <v>0.85</v>
      </c>
      <c r="AV164" s="224">
        <v>84</v>
      </c>
      <c r="AW164" s="224">
        <v>87</v>
      </c>
      <c r="AX164" s="224">
        <v>84</v>
      </c>
      <c r="AY164" s="224">
        <v>89</v>
      </c>
      <c r="AZ164" s="25"/>
      <c r="BA164" s="224">
        <v>81</v>
      </c>
      <c r="BB164" s="224">
        <v>97</v>
      </c>
      <c r="BC164" s="224">
        <v>83</v>
      </c>
      <c r="BD164" s="224">
        <v>73</v>
      </c>
      <c r="BG164" s="89">
        <v>0.05</v>
      </c>
      <c r="BH164" s="60">
        <v>1</v>
      </c>
      <c r="BI164" s="60">
        <v>1</v>
      </c>
      <c r="BK164" s="60">
        <v>8</v>
      </c>
      <c r="BL164" s="89">
        <v>1.4</v>
      </c>
      <c r="BP164">
        <v>67</v>
      </c>
      <c r="BQ164">
        <v>88</v>
      </c>
      <c r="CJ164" s="219"/>
      <c r="CK164" s="180">
        <f t="shared" si="89"/>
        <v>0</v>
      </c>
      <c r="CL164" s="180">
        <f t="shared" si="90"/>
        <v>0</v>
      </c>
      <c r="CM164" s="180">
        <f t="shared" si="91"/>
        <v>1.5120000000000002</v>
      </c>
      <c r="CN164" s="180">
        <f t="shared" si="92"/>
        <v>2.9580000000000002</v>
      </c>
      <c r="CO164" s="180">
        <f t="shared" si="93"/>
        <v>2.6040000000000005</v>
      </c>
      <c r="CP164" s="180">
        <f t="shared" si="94"/>
        <v>0.80100000000000005</v>
      </c>
      <c r="CQ164" s="180">
        <f t="shared" si="113"/>
        <v>1.4215</v>
      </c>
      <c r="CR164" s="180">
        <f t="shared" si="102"/>
        <v>0</v>
      </c>
      <c r="CS164" s="180">
        <f t="shared" si="126"/>
        <v>0</v>
      </c>
      <c r="CT164" s="180">
        <f t="shared" si="103"/>
        <v>1.62</v>
      </c>
      <c r="CU164" s="180">
        <f t="shared" si="104"/>
        <v>0.33949999999999997</v>
      </c>
      <c r="CV164" s="180">
        <f t="shared" si="105"/>
        <v>1.992</v>
      </c>
      <c r="CX164">
        <f t="shared" si="97"/>
        <v>0.93799999999999994</v>
      </c>
      <c r="CY164">
        <f t="shared" si="95"/>
        <v>1.232</v>
      </c>
      <c r="DA164" s="34"/>
      <c r="DB164" s="63">
        <v>1100</v>
      </c>
      <c r="DC164" s="35">
        <v>0.5</v>
      </c>
      <c r="DF164" s="230">
        <v>0.75</v>
      </c>
      <c r="DG164" s="39">
        <f t="shared" ref="DG164:DG166" si="129">BL164*DF164</f>
        <v>1.0499999999999998</v>
      </c>
      <c r="DM164" s="37" t="s">
        <v>226</v>
      </c>
      <c r="DN164" s="37" t="s">
        <v>226</v>
      </c>
      <c r="DT164" s="124"/>
      <c r="DU164" s="39"/>
      <c r="DW164" s="92" t="s">
        <v>226</v>
      </c>
      <c r="DY164" s="92">
        <v>0</v>
      </c>
      <c r="EC164" s="93">
        <v>0</v>
      </c>
      <c r="ED164" s="97"/>
      <c r="EE164" s="97"/>
      <c r="EF164" s="204">
        <v>41.8</v>
      </c>
      <c r="EG164" s="40"/>
      <c r="EP164" s="40"/>
      <c r="EU164" s="41">
        <f t="shared" ref="EU164:EU166" si="130">IF(AP164="","",AP164*BD164)</f>
        <v>62.05</v>
      </c>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row>
    <row r="165" spans="1:185" x14ac:dyDescent="0.2">
      <c r="B165" s="107" t="s">
        <v>246</v>
      </c>
      <c r="D165" s="122">
        <v>4005</v>
      </c>
      <c r="E165" s="110">
        <v>3618</v>
      </c>
      <c r="F165" s="122">
        <v>2607</v>
      </c>
      <c r="I165" s="54">
        <v>60.5</v>
      </c>
      <c r="J165" s="40">
        <v>1.8</v>
      </c>
      <c r="K165" s="92">
        <v>7.5</v>
      </c>
      <c r="AF165" s="207">
        <v>3.74</v>
      </c>
      <c r="AG165" s="207">
        <v>1.3660000000000001</v>
      </c>
      <c r="AH165" s="207">
        <v>2.66</v>
      </c>
      <c r="AI165" s="207">
        <v>4.7389999999999999</v>
      </c>
      <c r="AJ165" s="207">
        <v>4.25</v>
      </c>
      <c r="AK165" s="207">
        <v>1.1499999999999999</v>
      </c>
      <c r="AL165" s="207">
        <v>2.726</v>
      </c>
      <c r="AM165" s="207">
        <v>2.75</v>
      </c>
      <c r="AN165" s="207">
        <v>0.8</v>
      </c>
      <c r="AO165" s="207">
        <v>3.1</v>
      </c>
      <c r="AP165" s="207">
        <v>0.61</v>
      </c>
      <c r="AQ165" s="207">
        <v>1.627</v>
      </c>
      <c r="AT165" s="235">
        <v>84</v>
      </c>
      <c r="AU165" s="235">
        <v>84</v>
      </c>
      <c r="AV165" s="224">
        <v>83.3</v>
      </c>
      <c r="AW165" s="234">
        <v>72</v>
      </c>
      <c r="AX165" s="224">
        <v>84.1</v>
      </c>
      <c r="AY165" s="224">
        <v>83.9</v>
      </c>
      <c r="AZ165" s="235">
        <v>84</v>
      </c>
      <c r="BA165" s="228">
        <v>78.099999999999994</v>
      </c>
      <c r="BB165" s="224">
        <v>90</v>
      </c>
      <c r="BC165" s="224">
        <v>82.8</v>
      </c>
      <c r="BD165" s="224">
        <v>75</v>
      </c>
      <c r="BE165" s="235">
        <v>84</v>
      </c>
      <c r="BG165" s="54">
        <v>0.12</v>
      </c>
      <c r="BH165" s="60">
        <v>0.47</v>
      </c>
      <c r="BI165" s="60">
        <v>1.21</v>
      </c>
      <c r="BK165" s="60">
        <v>2.4</v>
      </c>
      <c r="BL165" s="54">
        <v>0.85</v>
      </c>
      <c r="BP165">
        <v>67</v>
      </c>
      <c r="BQ165">
        <v>88</v>
      </c>
      <c r="CJ165" s="219"/>
      <c r="CK165" s="180">
        <f t="shared" si="89"/>
        <v>3.1416000000000004</v>
      </c>
      <c r="CL165" s="180">
        <f t="shared" si="90"/>
        <v>1.1474400000000002</v>
      </c>
      <c r="CM165" s="180">
        <f t="shared" si="91"/>
        <v>2.2157800000000001</v>
      </c>
      <c r="CN165" s="180">
        <f t="shared" si="92"/>
        <v>3.4120799999999996</v>
      </c>
      <c r="CO165" s="180">
        <f t="shared" si="93"/>
        <v>3.5742499999999997</v>
      </c>
      <c r="CP165" s="180">
        <f t="shared" si="94"/>
        <v>0.96484999999999999</v>
      </c>
      <c r="CQ165" s="180">
        <f t="shared" si="113"/>
        <v>1.4223500000000002</v>
      </c>
      <c r="CR165" s="180">
        <f t="shared" si="102"/>
        <v>2.2898399999999999</v>
      </c>
      <c r="CS165" s="180">
        <f t="shared" si="126"/>
        <v>3.65652</v>
      </c>
      <c r="CT165" s="180">
        <f t="shared" si="103"/>
        <v>2.1477499999999998</v>
      </c>
      <c r="CU165" s="180">
        <f t="shared" si="104"/>
        <v>0.72</v>
      </c>
      <c r="CV165" s="180">
        <f t="shared" si="105"/>
        <v>2.5668000000000002</v>
      </c>
      <c r="CX165">
        <f t="shared" si="97"/>
        <v>0.56950000000000001</v>
      </c>
      <c r="CY165">
        <f t="shared" si="95"/>
        <v>0.748</v>
      </c>
      <c r="DA165" s="34"/>
      <c r="DB165" s="63">
        <f t="shared" ref="DB165:DB166" si="131">DC165*2000</f>
        <v>1200</v>
      </c>
      <c r="DC165" s="35">
        <v>0.6</v>
      </c>
      <c r="DF165" s="230">
        <v>0.75</v>
      </c>
      <c r="DG165" s="39">
        <f t="shared" si="129"/>
        <v>0.63749999999999996</v>
      </c>
      <c r="DM165" s="37"/>
      <c r="DN165" s="37"/>
      <c r="DT165" s="50"/>
      <c r="DU165" s="39"/>
      <c r="DW165" s="92"/>
      <c r="DY165" s="92"/>
      <c r="EC165" s="93"/>
      <c r="ED165" s="97"/>
      <c r="EE165" s="97"/>
      <c r="EF165" s="204"/>
      <c r="EG165" s="40"/>
      <c r="EN165" s="231">
        <v>0.104</v>
      </c>
      <c r="EO165" s="231">
        <v>0.95</v>
      </c>
      <c r="EP165" s="40"/>
      <c r="EU165" s="41">
        <f t="shared" si="130"/>
        <v>45.75</v>
      </c>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row>
    <row r="166" spans="1:185" x14ac:dyDescent="0.2">
      <c r="B166" s="107" t="s">
        <v>247</v>
      </c>
      <c r="D166" s="122">
        <v>4005</v>
      </c>
      <c r="E166" s="122">
        <v>3528</v>
      </c>
      <c r="F166" s="122">
        <v>2550</v>
      </c>
      <c r="I166" s="89">
        <v>48.5</v>
      </c>
      <c r="J166" s="40"/>
      <c r="K166" s="92">
        <v>7.9</v>
      </c>
      <c r="AF166" s="207">
        <v>2.98</v>
      </c>
      <c r="AG166" s="207">
        <v>1.1100000000000001</v>
      </c>
      <c r="AH166" s="89">
        <v>2.06</v>
      </c>
      <c r="AI166" s="89">
        <v>3.73</v>
      </c>
      <c r="AJ166" s="89">
        <v>3.35</v>
      </c>
      <c r="AK166" s="89">
        <v>1.02</v>
      </c>
      <c r="AL166" s="233">
        <v>2.09</v>
      </c>
      <c r="AM166" s="89">
        <v>2.25</v>
      </c>
      <c r="AN166" s="89">
        <v>0.63</v>
      </c>
      <c r="AO166" s="89">
        <v>2.65</v>
      </c>
      <c r="AP166" s="89">
        <v>0.5</v>
      </c>
      <c r="AQ166" s="233">
        <v>1.1399999999999999</v>
      </c>
      <c r="AT166" s="235">
        <v>84</v>
      </c>
      <c r="AU166" s="235">
        <v>84</v>
      </c>
      <c r="AV166" s="222">
        <v>83</v>
      </c>
      <c r="AW166" s="110">
        <v>72</v>
      </c>
      <c r="AX166" s="222">
        <v>82.4</v>
      </c>
      <c r="AY166" s="222">
        <v>84</v>
      </c>
      <c r="AZ166" s="235">
        <v>84</v>
      </c>
      <c r="BA166" s="222">
        <v>75.2</v>
      </c>
      <c r="BB166" s="222">
        <v>83</v>
      </c>
      <c r="BC166" s="222">
        <v>80.8</v>
      </c>
      <c r="BD166" s="222">
        <v>66</v>
      </c>
      <c r="BE166" s="235">
        <v>84</v>
      </c>
      <c r="BG166" s="89">
        <v>0.03</v>
      </c>
      <c r="BH166" s="60"/>
      <c r="BI166" s="60"/>
      <c r="BK166" s="60"/>
      <c r="BL166" s="89">
        <v>0.75</v>
      </c>
      <c r="BP166">
        <v>67</v>
      </c>
      <c r="BQ166">
        <v>88</v>
      </c>
      <c r="CJ166" s="219"/>
      <c r="CK166" s="180">
        <f t="shared" si="89"/>
        <v>2.5032000000000001</v>
      </c>
      <c r="CL166" s="180">
        <f t="shared" si="90"/>
        <v>0.93240000000000012</v>
      </c>
      <c r="CM166" s="180">
        <f t="shared" si="91"/>
        <v>1.7098000000000002</v>
      </c>
      <c r="CN166" s="180">
        <f t="shared" si="92"/>
        <v>2.6856</v>
      </c>
      <c r="CO166" s="180">
        <f t="shared" si="93"/>
        <v>2.7604000000000002</v>
      </c>
      <c r="CP166" s="180">
        <f t="shared" si="94"/>
        <v>0.85680000000000012</v>
      </c>
      <c r="CQ166" s="180">
        <f t="shared" si="113"/>
        <v>1.1868000000000001</v>
      </c>
      <c r="CR166" s="180">
        <f t="shared" si="102"/>
        <v>1.7556</v>
      </c>
      <c r="CS166" s="180">
        <f t="shared" si="126"/>
        <v>2.7132000000000001</v>
      </c>
      <c r="CT166" s="180">
        <f t="shared" si="103"/>
        <v>1.6920000000000002</v>
      </c>
      <c r="CU166" s="180">
        <f t="shared" si="104"/>
        <v>0.52290000000000003</v>
      </c>
      <c r="CV166" s="180">
        <f t="shared" si="105"/>
        <v>2.1411999999999995</v>
      </c>
      <c r="CX166">
        <f t="shared" si="97"/>
        <v>0.50249999999999995</v>
      </c>
      <c r="CY166">
        <f>BQ166*BL166/100</f>
        <v>0.66</v>
      </c>
      <c r="DA166" s="34"/>
      <c r="DB166" s="63">
        <f t="shared" si="131"/>
        <v>1000</v>
      </c>
      <c r="DC166" s="35">
        <v>0.5</v>
      </c>
      <c r="DF166" s="230">
        <v>0.75</v>
      </c>
      <c r="DG166" s="39">
        <f t="shared" si="129"/>
        <v>0.5625</v>
      </c>
      <c r="DM166" s="37"/>
      <c r="DN166" s="37"/>
      <c r="DT166" s="124"/>
      <c r="DU166" s="39"/>
      <c r="DW166" s="92"/>
      <c r="DY166" s="92"/>
      <c r="EC166" s="93"/>
      <c r="ED166" s="97"/>
      <c r="EE166" s="97"/>
      <c r="EF166" s="204"/>
      <c r="EG166" s="40"/>
      <c r="EN166" s="231">
        <v>8.6999999999999994E-2</v>
      </c>
      <c r="EO166" s="231">
        <v>0.95</v>
      </c>
      <c r="EP166" s="40"/>
      <c r="EU166" s="41">
        <f t="shared" si="130"/>
        <v>33</v>
      </c>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row>
    <row r="167" spans="1:185" x14ac:dyDescent="0.2">
      <c r="B167" s="115" t="s">
        <v>417</v>
      </c>
      <c r="D167" s="47"/>
      <c r="E167" s="47"/>
      <c r="F167" s="47"/>
      <c r="I167" s="36"/>
      <c r="J167" s="92"/>
      <c r="K167" s="92"/>
      <c r="AH167" s="89"/>
      <c r="AI167" s="89"/>
      <c r="AJ167" s="89"/>
      <c r="AK167" s="36"/>
      <c r="AM167" s="89"/>
      <c r="AN167" s="89"/>
      <c r="AO167" s="89"/>
      <c r="AP167" s="89"/>
      <c r="AV167" s="121"/>
      <c r="AW167" s="121"/>
      <c r="AX167" s="121"/>
      <c r="AY167" s="117"/>
      <c r="BA167" s="121"/>
      <c r="BB167" s="121"/>
      <c r="BC167" s="121"/>
      <c r="BD167" s="117"/>
      <c r="BG167" s="36"/>
      <c r="BH167" s="40"/>
      <c r="BI167" s="92"/>
      <c r="BK167" s="92"/>
      <c r="BL167" s="36"/>
      <c r="CJ167" s="219"/>
      <c r="CK167" s="180">
        <f t="shared" si="89"/>
        <v>0</v>
      </c>
      <c r="CL167" s="180">
        <f t="shared" si="90"/>
        <v>0</v>
      </c>
      <c r="CM167" s="180">
        <f t="shared" si="91"/>
        <v>0</v>
      </c>
      <c r="CN167" s="180">
        <f t="shared" si="92"/>
        <v>0</v>
      </c>
      <c r="CO167" s="180">
        <f t="shared" si="93"/>
        <v>0</v>
      </c>
      <c r="CP167" s="180">
        <f t="shared" si="94"/>
        <v>0</v>
      </c>
      <c r="CQ167" s="180">
        <f t="shared" si="113"/>
        <v>0</v>
      </c>
      <c r="CR167" s="180">
        <f t="shared" si="102"/>
        <v>0</v>
      </c>
      <c r="CS167" s="180">
        <f t="shared" si="126"/>
        <v>0</v>
      </c>
      <c r="CT167" s="180">
        <f t="shared" si="103"/>
        <v>0</v>
      </c>
      <c r="CU167" s="180">
        <f t="shared" si="104"/>
        <v>0</v>
      </c>
      <c r="CV167" s="180">
        <f t="shared" si="105"/>
        <v>0</v>
      </c>
      <c r="CX167">
        <f t="shared" si="97"/>
        <v>0</v>
      </c>
      <c r="CY167">
        <f t="shared" ref="CY167:CY187" si="132">BQ167*BL167/100</f>
        <v>0</v>
      </c>
      <c r="DA167" s="34"/>
      <c r="DB167" s="63"/>
      <c r="DC167" s="35"/>
      <c r="DD167" s="37"/>
      <c r="DE167" s="37"/>
      <c r="DF167" s="50"/>
      <c r="DG167" s="39"/>
      <c r="DH167" s="92"/>
      <c r="DI167" s="92"/>
      <c r="DJ167" s="92"/>
      <c r="DK167" s="99"/>
      <c r="DL167" s="99"/>
      <c r="DM167" s="92"/>
      <c r="DN167" s="40"/>
      <c r="DO167" s="40"/>
      <c r="DP167" s="41"/>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row>
    <row r="168" spans="1:185" x14ac:dyDescent="0.2">
      <c r="B168" s="115" t="s">
        <v>417</v>
      </c>
      <c r="D168" s="47"/>
      <c r="E168" s="47"/>
      <c r="F168" s="47"/>
      <c r="I168" s="36"/>
      <c r="J168" s="92"/>
      <c r="K168" s="92"/>
      <c r="AH168" s="89"/>
      <c r="AI168" s="89"/>
      <c r="AJ168" s="89"/>
      <c r="AK168" s="36"/>
      <c r="AM168" s="89"/>
      <c r="AN168" s="89"/>
      <c r="AO168" s="89"/>
      <c r="AP168" s="89"/>
      <c r="AV168" s="121"/>
      <c r="AW168" s="121"/>
      <c r="AX168" s="121"/>
      <c r="AY168" s="117"/>
      <c r="BA168" s="121"/>
      <c r="BB168" s="121"/>
      <c r="BC168" s="121"/>
      <c r="BD168" s="117"/>
      <c r="BG168" s="36"/>
      <c r="BH168" s="40"/>
      <c r="BI168" s="92"/>
      <c r="BK168" s="92"/>
      <c r="BL168" s="36"/>
      <c r="CJ168" s="219"/>
      <c r="CK168" s="180">
        <f t="shared" si="89"/>
        <v>0</v>
      </c>
      <c r="CL168" s="180">
        <f t="shared" si="90"/>
        <v>0</v>
      </c>
      <c r="CM168" s="180">
        <f t="shared" si="91"/>
        <v>0</v>
      </c>
      <c r="CN168" s="180">
        <f t="shared" si="92"/>
        <v>0</v>
      </c>
      <c r="CO168" s="180">
        <f t="shared" si="93"/>
        <v>0</v>
      </c>
      <c r="CP168" s="180">
        <f t="shared" si="94"/>
        <v>0</v>
      </c>
      <c r="CQ168" s="180">
        <f t="shared" si="113"/>
        <v>0</v>
      </c>
      <c r="CR168" s="180">
        <f t="shared" si="102"/>
        <v>0</v>
      </c>
      <c r="CS168" s="180">
        <f t="shared" si="126"/>
        <v>0</v>
      </c>
      <c r="CT168" s="180">
        <f t="shared" si="103"/>
        <v>0</v>
      </c>
      <c r="CU168" s="180">
        <f t="shared" si="104"/>
        <v>0</v>
      </c>
      <c r="CV168" s="180">
        <f t="shared" si="105"/>
        <v>0</v>
      </c>
      <c r="CX168">
        <f t="shared" si="97"/>
        <v>0</v>
      </c>
      <c r="CY168">
        <f t="shared" si="132"/>
        <v>0</v>
      </c>
      <c r="DA168" s="34"/>
      <c r="DB168" s="63"/>
      <c r="DC168" s="35"/>
      <c r="DD168" s="37"/>
      <c r="DE168" s="37"/>
      <c r="DF168" s="50"/>
      <c r="DG168" s="39"/>
      <c r="DH168" s="92"/>
      <c r="DI168" s="92"/>
      <c r="DJ168" s="92"/>
      <c r="DK168" s="99"/>
      <c r="DL168" s="99"/>
      <c r="DM168" s="92"/>
      <c r="DN168" s="40"/>
      <c r="DO168" s="40"/>
      <c r="DP168" s="41"/>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row>
    <row r="169" spans="1:185" x14ac:dyDescent="0.2">
      <c r="A169" s="215"/>
      <c r="B169" s="232" t="s">
        <v>427</v>
      </c>
      <c r="C169">
        <v>4849</v>
      </c>
      <c r="D169" s="25">
        <f>71.216*K169+2905.22</f>
        <v>3652.9879999999998</v>
      </c>
      <c r="E169" s="25">
        <f>(D169/(H169/100)-I169*10/(H169/100))*H169/100</f>
        <v>3379.9879999999998</v>
      </c>
      <c r="F169" s="25">
        <f t="shared" ref="F169:F170" si="133">K169*115.011+1501.11</f>
        <v>2708.7254999999996</v>
      </c>
      <c r="H169">
        <v>89.31</v>
      </c>
      <c r="I169">
        <v>27.3</v>
      </c>
      <c r="J169">
        <v>7.06</v>
      </c>
      <c r="K169">
        <v>10.5</v>
      </c>
      <c r="M169">
        <v>4.1100000000000003</v>
      </c>
      <c r="T169">
        <v>6.73</v>
      </c>
      <c r="U169">
        <v>32.5</v>
      </c>
      <c r="V169">
        <v>11.75</v>
      </c>
      <c r="W169">
        <v>2.61</v>
      </c>
      <c r="X169">
        <v>31.35</v>
      </c>
      <c r="AB169">
        <v>40.710000000000008</v>
      </c>
      <c r="AC169">
        <v>70</v>
      </c>
      <c r="AD169" s="217">
        <v>43.692400000000006</v>
      </c>
      <c r="AF169">
        <v>1.1599999999999999</v>
      </c>
      <c r="AG169">
        <v>0.71</v>
      </c>
      <c r="AH169">
        <v>1.02</v>
      </c>
      <c r="AI169">
        <v>3.13</v>
      </c>
      <c r="AJ169">
        <v>0.77</v>
      </c>
      <c r="AK169">
        <v>0.55000000000000004</v>
      </c>
      <c r="AL169">
        <v>1.34</v>
      </c>
      <c r="AM169">
        <v>0.99</v>
      </c>
      <c r="AN169">
        <v>0.21</v>
      </c>
      <c r="AO169">
        <v>1.35</v>
      </c>
      <c r="AP169">
        <v>0.51</v>
      </c>
      <c r="AQ169">
        <v>1.04</v>
      </c>
      <c r="AS169">
        <v>74</v>
      </c>
      <c r="AT169">
        <v>81</v>
      </c>
      <c r="AU169">
        <v>78</v>
      </c>
      <c r="AV169">
        <v>76</v>
      </c>
      <c r="AW169">
        <v>84</v>
      </c>
      <c r="AX169">
        <v>61</v>
      </c>
      <c r="AY169">
        <v>82</v>
      </c>
      <c r="AZ169">
        <v>81</v>
      </c>
      <c r="BA169">
        <v>71</v>
      </c>
      <c r="BB169">
        <v>71</v>
      </c>
      <c r="BC169">
        <v>75</v>
      </c>
      <c r="BD169">
        <v>73</v>
      </c>
      <c r="BE169">
        <v>81</v>
      </c>
      <c r="BG169">
        <v>0.12</v>
      </c>
      <c r="BI169">
        <v>0.9</v>
      </c>
      <c r="BJ169">
        <v>0.28999999999999998</v>
      </c>
      <c r="BK169">
        <v>0.22</v>
      </c>
      <c r="BL169">
        <v>0.73</v>
      </c>
      <c r="BM169">
        <v>0.66</v>
      </c>
      <c r="BO169">
        <v>0.26</v>
      </c>
      <c r="BP169">
        <v>60</v>
      </c>
      <c r="BQ169">
        <v>65</v>
      </c>
      <c r="BT169" s="4">
        <v>28.497000000000007</v>
      </c>
      <c r="BV169" s="180">
        <v>17.491199999999999</v>
      </c>
      <c r="BW169" s="180">
        <v>0.85839999999999994</v>
      </c>
      <c r="BX169" s="180">
        <v>0.52539999999999998</v>
      </c>
      <c r="BY169" s="180">
        <v>0.73439999999999994</v>
      </c>
      <c r="BZ169" s="180">
        <v>2.5665999999999998</v>
      </c>
      <c r="CA169" s="180">
        <v>0.42349999999999999</v>
      </c>
      <c r="CB169" s="180">
        <v>0.44</v>
      </c>
      <c r="CC169" s="180">
        <v>0.79190000000000005</v>
      </c>
      <c r="CD169" s="180">
        <v>1.0452000000000001</v>
      </c>
      <c r="CE169" s="180">
        <v>1.8564000000000003</v>
      </c>
      <c r="CF169" s="180">
        <v>0.63359999999999994</v>
      </c>
      <c r="CG169" s="180">
        <v>0.13229999999999997</v>
      </c>
      <c r="CH169" s="180">
        <v>0.95850000000000013</v>
      </c>
      <c r="CI169" s="180"/>
      <c r="CJ169" s="180">
        <v>20.2242</v>
      </c>
      <c r="CK169" s="180">
        <f t="shared" si="89"/>
        <v>0.93959999999999999</v>
      </c>
      <c r="CL169" s="180">
        <f t="shared" si="90"/>
        <v>0.55379999999999996</v>
      </c>
      <c r="CM169" s="180">
        <f t="shared" si="91"/>
        <v>0.7752</v>
      </c>
      <c r="CN169" s="180">
        <f t="shared" si="92"/>
        <v>2.6292</v>
      </c>
      <c r="CO169" s="180">
        <f t="shared" si="93"/>
        <v>0.46970000000000001</v>
      </c>
      <c r="CP169" s="180">
        <f t="shared" si="94"/>
        <v>0.45100000000000001</v>
      </c>
      <c r="CQ169" s="180">
        <f t="shared" si="113"/>
        <v>0.82330000000000014</v>
      </c>
      <c r="CR169" s="180">
        <f t="shared" si="102"/>
        <v>1.0854000000000001</v>
      </c>
      <c r="CS169" s="180">
        <f t="shared" si="126"/>
        <v>1.9278000000000002</v>
      </c>
      <c r="CT169" s="180">
        <f t="shared" si="103"/>
        <v>0.70290000000000008</v>
      </c>
      <c r="CU169" s="180">
        <f t="shared" si="104"/>
        <v>0.14910000000000001</v>
      </c>
      <c r="CV169" s="180">
        <f t="shared" si="105"/>
        <v>1.0125</v>
      </c>
      <c r="CW169" s="180"/>
      <c r="CX169">
        <f t="shared" si="97"/>
        <v>0.43799999999999994</v>
      </c>
      <c r="CY169">
        <f t="shared" si="132"/>
        <v>0.47449999999999998</v>
      </c>
      <c r="DA169" s="33"/>
      <c r="DB169" s="63">
        <f t="shared" ref="DB169:DB172" si="134">DC169*2000</f>
        <v>250</v>
      </c>
      <c r="DC169" s="35">
        <v>0.125</v>
      </c>
      <c r="DD169" s="200">
        <f t="shared" ref="DD169:DE171" si="135">DD161</f>
        <v>0</v>
      </c>
      <c r="DE169" s="200">
        <f t="shared" si="135"/>
        <v>0</v>
      </c>
      <c r="DF169" s="202">
        <v>0.77</v>
      </c>
      <c r="DG169" s="39">
        <f>BL169*DF169</f>
        <v>0.56210000000000004</v>
      </c>
      <c r="DH169" s="203">
        <f>0.59*K169</f>
        <v>6.1949999999999994</v>
      </c>
      <c r="DI169" s="40"/>
      <c r="DJ169" s="93">
        <v>0</v>
      </c>
      <c r="DK169" s="97">
        <v>0.25</v>
      </c>
      <c r="DL169" s="97">
        <f>DK169*BL169</f>
        <v>0.1825</v>
      </c>
      <c r="DM169" s="204">
        <f>125*K169/10</f>
        <v>131.25</v>
      </c>
      <c r="DN169" s="40"/>
      <c r="DO169" s="40"/>
      <c r="DP169" s="41">
        <f>IF(AP169="","",AP169*BD169)</f>
        <v>37.230000000000004</v>
      </c>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96">
        <v>4.1500000000000002E-2</v>
      </c>
      <c r="EO169" s="96">
        <v>0.88500000000000001</v>
      </c>
      <c r="EP169" s="40"/>
      <c r="EQ169" s="40"/>
      <c r="ER169" s="40"/>
      <c r="ES169" s="40"/>
      <c r="ET169" s="40"/>
      <c r="EU169" s="40"/>
    </row>
    <row r="170" spans="1:185" x14ac:dyDescent="0.2">
      <c r="A170" s="215"/>
      <c r="B170" s="232" t="s">
        <v>428</v>
      </c>
      <c r="C170">
        <v>4849</v>
      </c>
      <c r="D170" s="25">
        <f>71.216*K170+2905.22</f>
        <v>3439.3399999999997</v>
      </c>
      <c r="E170" s="25">
        <f t="shared" ref="E170:E171" si="136">(D170/(H170/100)-I170*10/(H170/100))*H170/100</f>
        <v>3157.8399999999992</v>
      </c>
      <c r="F170" s="25">
        <f t="shared" si="133"/>
        <v>2363.6925000000001</v>
      </c>
      <c r="H170">
        <v>89.31</v>
      </c>
      <c r="I170">
        <v>28.15</v>
      </c>
      <c r="J170">
        <v>7.28</v>
      </c>
      <c r="K170">
        <v>7.5</v>
      </c>
      <c r="M170" s="4">
        <v>4.2371134020618557</v>
      </c>
      <c r="T170" s="4">
        <v>6.9381443298969074</v>
      </c>
      <c r="U170" s="217">
        <v>33.505154639175252</v>
      </c>
      <c r="V170" s="217">
        <v>12.11340206185567</v>
      </c>
      <c r="W170" s="4">
        <v>2.6907216494845358</v>
      </c>
      <c r="X170" s="4">
        <v>32.319587628865982</v>
      </c>
      <c r="AB170">
        <v>40.710000000000008</v>
      </c>
      <c r="AC170">
        <v>70</v>
      </c>
      <c r="AD170" s="217">
        <v>43.692400000000006</v>
      </c>
      <c r="AF170" s="4">
        <f t="shared" ref="AF170:AG171" si="137">$I170/$I$169*AF$169</f>
        <v>1.196117216117216</v>
      </c>
      <c r="AG170" s="4">
        <f t="shared" si="137"/>
        <v>0.73210622710622697</v>
      </c>
      <c r="AH170" s="4">
        <f>$I170/$I$169*AH$169</f>
        <v>1.0517582417582416</v>
      </c>
      <c r="AI170" s="4">
        <f t="shared" ref="AI170:AQ171" si="138">$I170/$I$169*AI$169</f>
        <v>3.2274542124542118</v>
      </c>
      <c r="AJ170" s="4">
        <f t="shared" si="138"/>
        <v>0.79397435897435886</v>
      </c>
      <c r="AK170" s="4">
        <f t="shared" si="138"/>
        <v>0.56712454212454211</v>
      </c>
      <c r="AL170" s="4">
        <f t="shared" si="138"/>
        <v>1.3817216117216116</v>
      </c>
      <c r="AM170" s="4">
        <f t="shared" si="138"/>
        <v>1.0208241758241756</v>
      </c>
      <c r="AN170" s="4">
        <f t="shared" si="138"/>
        <v>0.21653846153846151</v>
      </c>
      <c r="AO170" s="4">
        <f t="shared" si="138"/>
        <v>1.392032967032967</v>
      </c>
      <c r="AP170" s="4">
        <f t="shared" si="138"/>
        <v>0.52587912087912081</v>
      </c>
      <c r="AQ170" s="4">
        <f t="shared" si="138"/>
        <v>1.0723809523809522</v>
      </c>
      <c r="AS170">
        <v>74</v>
      </c>
      <c r="AT170">
        <v>81</v>
      </c>
      <c r="AU170">
        <v>78</v>
      </c>
      <c r="AV170">
        <v>76</v>
      </c>
      <c r="AW170">
        <v>84</v>
      </c>
      <c r="AX170">
        <v>61</v>
      </c>
      <c r="AY170">
        <v>82</v>
      </c>
      <c r="AZ170">
        <v>81</v>
      </c>
      <c r="BA170">
        <v>71</v>
      </c>
      <c r="BB170">
        <v>71</v>
      </c>
      <c r="BC170">
        <v>75</v>
      </c>
      <c r="BD170">
        <v>73</v>
      </c>
      <c r="BE170">
        <v>81</v>
      </c>
      <c r="BG170">
        <v>0.12</v>
      </c>
      <c r="BI170">
        <v>0.9</v>
      </c>
      <c r="BJ170">
        <v>0.28999999999999998</v>
      </c>
      <c r="BK170">
        <v>0.22</v>
      </c>
      <c r="BL170">
        <v>0.73</v>
      </c>
      <c r="BM170">
        <v>0.66</v>
      </c>
      <c r="BO170">
        <v>0.26</v>
      </c>
      <c r="BP170">
        <v>60</v>
      </c>
      <c r="BQ170">
        <v>65</v>
      </c>
      <c r="BT170" s="4">
        <v>28.497000000000007</v>
      </c>
      <c r="BV170" s="180">
        <v>17.491199999999999</v>
      </c>
      <c r="BW170" s="180">
        <v>0.85839999999999994</v>
      </c>
      <c r="BX170" s="180">
        <v>0.52539999999999998</v>
      </c>
      <c r="BY170" s="180">
        <v>0.73439999999999994</v>
      </c>
      <c r="BZ170" s="180">
        <v>2.5665999999999998</v>
      </c>
      <c r="CA170" s="180">
        <v>0.42349999999999999</v>
      </c>
      <c r="CB170" s="180">
        <v>0.44</v>
      </c>
      <c r="CC170" s="180">
        <v>0.79190000000000005</v>
      </c>
      <c r="CD170" s="180">
        <v>1.0452000000000001</v>
      </c>
      <c r="CE170" s="180">
        <v>1.8564000000000003</v>
      </c>
      <c r="CF170" s="180">
        <v>0.63359999999999994</v>
      </c>
      <c r="CG170" s="180">
        <v>0.13229999999999997</v>
      </c>
      <c r="CH170" s="180">
        <v>0.95850000000000013</v>
      </c>
      <c r="CI170" s="180"/>
      <c r="CJ170" s="180">
        <v>20.2242</v>
      </c>
      <c r="CK170" s="180">
        <f t="shared" si="89"/>
        <v>0.96885494505494496</v>
      </c>
      <c r="CL170" s="180">
        <f t="shared" si="90"/>
        <v>0.57104285714285696</v>
      </c>
      <c r="CM170" s="180">
        <f t="shared" si="91"/>
        <v>0.79933626373626365</v>
      </c>
      <c r="CN170" s="180">
        <f t="shared" si="92"/>
        <v>2.711061538461538</v>
      </c>
      <c r="CO170" s="180">
        <f t="shared" si="93"/>
        <v>0.48432435897435888</v>
      </c>
      <c r="CP170" s="180">
        <f t="shared" si="94"/>
        <v>0.46504212454212451</v>
      </c>
      <c r="CQ170" s="180">
        <f t="shared" si="113"/>
        <v>0.84893388278388271</v>
      </c>
      <c r="CR170" s="180">
        <f t="shared" si="102"/>
        <v>1.1191945054945054</v>
      </c>
      <c r="CS170" s="180">
        <f t="shared" si="126"/>
        <v>1.9878230769230765</v>
      </c>
      <c r="CT170" s="180">
        <f t="shared" si="103"/>
        <v>0.72478516483516475</v>
      </c>
      <c r="CU170" s="180">
        <f t="shared" si="104"/>
        <v>0.15374230769230768</v>
      </c>
      <c r="CV170" s="180">
        <f t="shared" si="105"/>
        <v>1.0440247252747252</v>
      </c>
      <c r="CW170" s="180"/>
      <c r="CX170">
        <f t="shared" si="97"/>
        <v>0.43799999999999994</v>
      </c>
      <c r="CY170">
        <f t="shared" si="132"/>
        <v>0.47449999999999998</v>
      </c>
      <c r="DA170" s="33"/>
      <c r="DB170" s="63">
        <f t="shared" si="134"/>
        <v>250</v>
      </c>
      <c r="DC170" s="35">
        <v>0.125</v>
      </c>
      <c r="DD170" s="200">
        <f t="shared" si="135"/>
        <v>0</v>
      </c>
      <c r="DE170" s="200">
        <f t="shared" si="135"/>
        <v>0</v>
      </c>
      <c r="DF170" s="202">
        <v>0.77</v>
      </c>
      <c r="DG170" s="39">
        <f>BL170*DF170</f>
        <v>0.56210000000000004</v>
      </c>
      <c r="DH170" s="203">
        <f>0.59*K170</f>
        <v>4.4249999999999998</v>
      </c>
      <c r="DI170" s="40"/>
      <c r="DJ170" s="93">
        <v>0</v>
      </c>
      <c r="DK170" s="97">
        <v>0.25</v>
      </c>
      <c r="DL170" s="97">
        <f>DK170*BL170</f>
        <v>0.1825</v>
      </c>
      <c r="DM170" s="204">
        <f>125*K170/10</f>
        <v>93.75</v>
      </c>
      <c r="DN170" s="40"/>
      <c r="DO170" s="40"/>
      <c r="DP170" s="41">
        <f>IF(AP170="","",AP170*BD170)</f>
        <v>38.389175824175823</v>
      </c>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96">
        <v>4.1500000000000002E-2</v>
      </c>
      <c r="EO170" s="96">
        <v>0.88500000000000001</v>
      </c>
      <c r="EP170" s="40"/>
      <c r="EQ170" s="40"/>
      <c r="ER170" s="40"/>
      <c r="ES170" s="40"/>
      <c r="ET170" s="40"/>
      <c r="EU170" s="40"/>
    </row>
    <row r="171" spans="1:185" x14ac:dyDescent="0.2">
      <c r="A171" s="215"/>
      <c r="B171" s="232" t="s">
        <v>429</v>
      </c>
      <c r="C171">
        <v>4849</v>
      </c>
      <c r="D171" s="25">
        <f>71.216*K171+2905.22</f>
        <v>3225.692</v>
      </c>
      <c r="E171" s="25">
        <f t="shared" si="136"/>
        <v>2935.2920000000008</v>
      </c>
      <c r="F171" s="25">
        <f>K171*115.011+1501.11</f>
        <v>2018.6594999999998</v>
      </c>
      <c r="H171">
        <v>89.31</v>
      </c>
      <c r="I171">
        <v>29.04</v>
      </c>
      <c r="J171">
        <v>7.51</v>
      </c>
      <c r="K171">
        <v>4.5</v>
      </c>
      <c r="M171" s="4">
        <v>4.3681581464555208</v>
      </c>
      <c r="T171" s="4">
        <v>7.1527261132957802</v>
      </c>
      <c r="U171" s="217">
        <v>34.541396535232224</v>
      </c>
      <c r="V171" s="217">
        <v>12.488043362737804</v>
      </c>
      <c r="W171" s="4">
        <v>2.7739398448294184</v>
      </c>
      <c r="X171" s="4">
        <v>33.319162503985552</v>
      </c>
      <c r="AB171">
        <v>40.710000000000008</v>
      </c>
      <c r="AC171">
        <v>70</v>
      </c>
      <c r="AD171" s="217">
        <v>43.692400000000006</v>
      </c>
      <c r="AF171" s="4">
        <f t="shared" si="137"/>
        <v>1.2339340659340658</v>
      </c>
      <c r="AG171" s="4">
        <f t="shared" si="137"/>
        <v>0.75525274725274716</v>
      </c>
      <c r="AH171" s="4">
        <f>$I171/$I$169*AH$169</f>
        <v>1.0850109890109891</v>
      </c>
      <c r="AI171" s="4">
        <f t="shared" si="138"/>
        <v>3.3294945054945053</v>
      </c>
      <c r="AJ171" s="4">
        <f t="shared" si="138"/>
        <v>0.81907692307692315</v>
      </c>
      <c r="AK171" s="4">
        <f t="shared" si="138"/>
        <v>0.58505494505494515</v>
      </c>
      <c r="AL171" s="4">
        <f t="shared" si="138"/>
        <v>1.4254065934065936</v>
      </c>
      <c r="AM171" s="4">
        <f t="shared" si="138"/>
        <v>1.0530989010989011</v>
      </c>
      <c r="AN171" s="4">
        <f t="shared" si="138"/>
        <v>0.22338461538461538</v>
      </c>
      <c r="AO171" s="4">
        <f t="shared" si="138"/>
        <v>1.4360439560439562</v>
      </c>
      <c r="AP171" s="4">
        <f t="shared" si="138"/>
        <v>0.54250549450549457</v>
      </c>
      <c r="AQ171" s="4">
        <f t="shared" si="138"/>
        <v>1.1062857142857143</v>
      </c>
      <c r="AS171">
        <v>74</v>
      </c>
      <c r="AT171">
        <v>81</v>
      </c>
      <c r="AU171">
        <v>78</v>
      </c>
      <c r="AV171">
        <v>76</v>
      </c>
      <c r="AW171">
        <v>84</v>
      </c>
      <c r="AX171">
        <v>61</v>
      </c>
      <c r="AY171">
        <v>82</v>
      </c>
      <c r="AZ171">
        <v>81</v>
      </c>
      <c r="BA171">
        <v>71</v>
      </c>
      <c r="BB171">
        <v>71</v>
      </c>
      <c r="BC171">
        <v>75</v>
      </c>
      <c r="BD171">
        <v>73</v>
      </c>
      <c r="BE171">
        <v>81</v>
      </c>
      <c r="BG171">
        <v>0.12</v>
      </c>
      <c r="BI171">
        <v>0.9</v>
      </c>
      <c r="BJ171">
        <v>0.28999999999999998</v>
      </c>
      <c r="BK171">
        <v>0.22</v>
      </c>
      <c r="BL171">
        <v>0.73</v>
      </c>
      <c r="BM171">
        <v>0.66</v>
      </c>
      <c r="BO171">
        <v>0.26</v>
      </c>
      <c r="BP171">
        <v>60</v>
      </c>
      <c r="BQ171">
        <v>65</v>
      </c>
      <c r="BT171" s="4">
        <v>28.497000000000007</v>
      </c>
      <c r="BV171" s="180">
        <v>17.491199999999999</v>
      </c>
      <c r="BW171" s="180">
        <v>0.85839999999999994</v>
      </c>
      <c r="BX171" s="180">
        <v>0.52539999999999998</v>
      </c>
      <c r="BY171" s="180">
        <v>0.73439999999999994</v>
      </c>
      <c r="BZ171" s="180">
        <v>2.5665999999999998</v>
      </c>
      <c r="CA171" s="180">
        <v>0.42349999999999999</v>
      </c>
      <c r="CB171" s="180">
        <v>0.44</v>
      </c>
      <c r="CC171" s="180">
        <v>0.79190000000000005</v>
      </c>
      <c r="CD171" s="180">
        <v>1.0452000000000001</v>
      </c>
      <c r="CE171" s="180">
        <v>1.8564000000000003</v>
      </c>
      <c r="CF171" s="180">
        <v>0.63359999999999994</v>
      </c>
      <c r="CG171" s="180">
        <v>0.13229999999999997</v>
      </c>
      <c r="CH171" s="180">
        <v>0.95850000000000013</v>
      </c>
      <c r="CI171" s="180"/>
      <c r="CJ171" s="180">
        <v>20.2242</v>
      </c>
      <c r="CK171" s="180">
        <f t="shared" si="89"/>
        <v>0.99948659340659329</v>
      </c>
      <c r="CL171" s="180">
        <f t="shared" si="90"/>
        <v>0.58909714285714276</v>
      </c>
      <c r="CM171" s="180">
        <f t="shared" si="91"/>
        <v>0.82460835164835178</v>
      </c>
      <c r="CN171" s="180">
        <f t="shared" si="92"/>
        <v>2.7967753846153847</v>
      </c>
      <c r="CO171" s="180">
        <f t="shared" si="93"/>
        <v>0.49963692307692315</v>
      </c>
      <c r="CP171" s="180">
        <f t="shared" si="94"/>
        <v>0.47974505494505498</v>
      </c>
      <c r="CQ171" s="180">
        <f t="shared" si="113"/>
        <v>0.87577406593406604</v>
      </c>
      <c r="CR171" s="180">
        <f t="shared" si="102"/>
        <v>1.1545793406593408</v>
      </c>
      <c r="CS171" s="180">
        <f t="shared" si="126"/>
        <v>2.0506707692307691</v>
      </c>
      <c r="CT171" s="180">
        <f t="shared" si="103"/>
        <v>0.74770021978021983</v>
      </c>
      <c r="CU171" s="180">
        <f t="shared" si="104"/>
        <v>0.1586030769230769</v>
      </c>
      <c r="CV171" s="180">
        <f t="shared" si="105"/>
        <v>1.0770329670329672</v>
      </c>
      <c r="CW171" s="180"/>
      <c r="CX171">
        <f t="shared" si="97"/>
        <v>0.43799999999999994</v>
      </c>
      <c r="CY171">
        <f t="shared" si="132"/>
        <v>0.47449999999999998</v>
      </c>
      <c r="DA171" s="33"/>
      <c r="DB171" s="63">
        <f t="shared" si="134"/>
        <v>250</v>
      </c>
      <c r="DC171" s="35">
        <v>0.125</v>
      </c>
      <c r="DD171" s="200">
        <f t="shared" si="135"/>
        <v>2235.1525286259543</v>
      </c>
      <c r="DE171" s="200">
        <f t="shared" si="135"/>
        <v>2233.3477576335877</v>
      </c>
      <c r="DF171" s="202">
        <v>0.77</v>
      </c>
      <c r="DG171" s="39">
        <f>BL171*DF171</f>
        <v>0.56210000000000004</v>
      </c>
      <c r="DH171" s="203">
        <f>0.59*K171</f>
        <v>2.6549999999999998</v>
      </c>
      <c r="DI171" s="40"/>
      <c r="DJ171" s="93">
        <v>0</v>
      </c>
      <c r="DK171" s="97">
        <v>0.25</v>
      </c>
      <c r="DL171" s="97">
        <f>DK171*BL171</f>
        <v>0.1825</v>
      </c>
      <c r="DM171" s="204">
        <f>125*K171/10</f>
        <v>56.25</v>
      </c>
      <c r="DN171" s="40"/>
      <c r="DO171" s="40"/>
      <c r="DP171" s="41">
        <f>IF(AP171="","",AP171*BD171)</f>
        <v>39.6029010989011</v>
      </c>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96">
        <v>4.1500000000000002E-2</v>
      </c>
      <c r="EO171" s="96">
        <v>0.88500000000000001</v>
      </c>
      <c r="EP171" s="40"/>
      <c r="EQ171" s="40"/>
      <c r="ER171" s="40"/>
      <c r="ES171" s="40"/>
      <c r="ET171" s="40"/>
      <c r="EU171" s="40"/>
    </row>
    <row r="172" spans="1:185" x14ac:dyDescent="0.2">
      <c r="A172" s="215"/>
      <c r="B172" s="236" t="s">
        <v>430</v>
      </c>
      <c r="C172">
        <v>4849</v>
      </c>
      <c r="D172" s="25">
        <f>71.216*K172+2905.22</f>
        <v>3474.9479999999999</v>
      </c>
      <c r="E172" s="25">
        <f t="shared" ref="E172" si="139">(D172/(H172/100)-I172*10/(H172/100))*H172/100</f>
        <v>3193.4479999999999</v>
      </c>
      <c r="F172" s="25">
        <f>IF('DDGS Calculator'!H6="% of corn NE",Nutrients!F24*'DDGS Calculator'!H7,K172*115.011+1501.11)</f>
        <v>2421.1979999999999</v>
      </c>
      <c r="G172">
        <f>F172/F24</f>
        <v>0.90613697604790411</v>
      </c>
      <c r="H172">
        <v>89.31</v>
      </c>
      <c r="I172">
        <v>28.15</v>
      </c>
      <c r="J172">
        <v>7.28</v>
      </c>
      <c r="K172" s="217">
        <f>'DDGS Calculator'!H7*100</f>
        <v>8</v>
      </c>
      <c r="M172" s="4">
        <v>4.2371134020618557</v>
      </c>
      <c r="T172" s="4">
        <v>6.9381443298969074</v>
      </c>
      <c r="U172" s="217">
        <v>33.505154639175252</v>
      </c>
      <c r="V172" s="217">
        <v>12.11340206185567</v>
      </c>
      <c r="W172" s="4">
        <v>2.6907216494845358</v>
      </c>
      <c r="X172" s="4">
        <v>32.319587628865982</v>
      </c>
      <c r="AB172">
        <v>40.710000000000008</v>
      </c>
      <c r="AC172">
        <v>70</v>
      </c>
      <c r="AD172" s="217">
        <v>43.692400000000006</v>
      </c>
      <c r="AF172">
        <v>1.23</v>
      </c>
      <c r="AG172">
        <v>0.74</v>
      </c>
      <c r="AH172">
        <v>1.06</v>
      </c>
      <c r="AI172">
        <v>3.25</v>
      </c>
      <c r="AJ172">
        <v>0.9</v>
      </c>
      <c r="AK172">
        <v>0.56999999999999995</v>
      </c>
      <c r="AL172">
        <v>1.37</v>
      </c>
      <c r="AM172">
        <v>0.99</v>
      </c>
      <c r="AN172">
        <v>0.2</v>
      </c>
      <c r="AO172">
        <v>1.39</v>
      </c>
      <c r="AP172">
        <v>0.44</v>
      </c>
      <c r="AQ172">
        <v>1.22</v>
      </c>
      <c r="AS172">
        <v>74</v>
      </c>
      <c r="AT172">
        <v>81</v>
      </c>
      <c r="AU172">
        <v>78</v>
      </c>
      <c r="AV172">
        <v>76</v>
      </c>
      <c r="AW172">
        <v>84</v>
      </c>
      <c r="AX172">
        <v>61</v>
      </c>
      <c r="AY172">
        <v>82</v>
      </c>
      <c r="AZ172">
        <v>81</v>
      </c>
      <c r="BA172">
        <v>71</v>
      </c>
      <c r="BB172">
        <v>71</v>
      </c>
      <c r="BC172">
        <v>75</v>
      </c>
      <c r="BD172">
        <v>73</v>
      </c>
      <c r="BE172">
        <v>81</v>
      </c>
      <c r="BG172" s="229">
        <v>0.12</v>
      </c>
      <c r="BH172">
        <v>0.2</v>
      </c>
      <c r="BI172">
        <v>0.88</v>
      </c>
      <c r="BJ172">
        <v>0.49</v>
      </c>
      <c r="BK172">
        <v>0.3</v>
      </c>
      <c r="BL172" s="229">
        <v>0.73</v>
      </c>
      <c r="BM172" s="229">
        <v>0.66</v>
      </c>
      <c r="BP172">
        <v>60</v>
      </c>
      <c r="BQ172">
        <v>65</v>
      </c>
      <c r="BT172" s="4">
        <v>27.593999999999998</v>
      </c>
      <c r="BV172" s="180">
        <v>17.510400000000001</v>
      </c>
      <c r="BW172" s="180">
        <v>0.91020000000000001</v>
      </c>
      <c r="BX172" s="180">
        <v>0.54759999999999998</v>
      </c>
      <c r="BY172" s="180">
        <v>0.7632000000000001</v>
      </c>
      <c r="BZ172" s="180">
        <v>2.665</v>
      </c>
      <c r="CA172" s="180">
        <v>0.495</v>
      </c>
      <c r="CB172" s="180">
        <v>0.45599999999999996</v>
      </c>
      <c r="CC172" s="180">
        <v>0.75959999999999994</v>
      </c>
      <c r="CD172" s="180">
        <v>1.0686000000000002</v>
      </c>
      <c r="CE172" s="180">
        <v>2.0202</v>
      </c>
      <c r="CF172" s="180">
        <v>0.63359999999999994</v>
      </c>
      <c r="CG172" s="180">
        <v>0.126</v>
      </c>
      <c r="CH172" s="180">
        <v>0.9869</v>
      </c>
      <c r="CI172" s="180"/>
      <c r="CJ172" s="180">
        <v>20.246399999999998</v>
      </c>
      <c r="CK172" s="180">
        <f t="shared" si="89"/>
        <v>0.99629999999999996</v>
      </c>
      <c r="CL172" s="180">
        <f t="shared" si="90"/>
        <v>0.57719999999999994</v>
      </c>
      <c r="CM172" s="180">
        <f t="shared" si="91"/>
        <v>0.80559999999999998</v>
      </c>
      <c r="CN172" s="180">
        <f t="shared" si="92"/>
        <v>2.73</v>
      </c>
      <c r="CO172" s="180">
        <f t="shared" si="93"/>
        <v>0.54899999999999993</v>
      </c>
      <c r="CP172" s="180">
        <f t="shared" si="94"/>
        <v>0.46739999999999993</v>
      </c>
      <c r="CQ172" s="180">
        <f t="shared" si="113"/>
        <v>0.78859999999999986</v>
      </c>
      <c r="CR172" s="180">
        <f t="shared" si="102"/>
        <v>1.1097000000000001</v>
      </c>
      <c r="CS172" s="180">
        <f t="shared" si="126"/>
        <v>2.0979000000000001</v>
      </c>
      <c r="CT172" s="180">
        <f t="shared" si="103"/>
        <v>0.70290000000000008</v>
      </c>
      <c r="CU172" s="180">
        <f t="shared" si="104"/>
        <v>0.14200000000000002</v>
      </c>
      <c r="CV172" s="180">
        <f t="shared" si="105"/>
        <v>1.0424999999999998</v>
      </c>
      <c r="CW172" s="180"/>
      <c r="CX172">
        <f t="shared" si="97"/>
        <v>0.43799999999999994</v>
      </c>
      <c r="CY172">
        <f t="shared" si="132"/>
        <v>0.47449999999999998</v>
      </c>
      <c r="DA172" s="53"/>
      <c r="DB172" s="63">
        <f t="shared" si="134"/>
        <v>180</v>
      </c>
      <c r="DC172" s="35">
        <f>'DDGS Calculator'!D10/2000</f>
        <v>0.09</v>
      </c>
      <c r="DD172" s="43"/>
      <c r="DE172" s="43"/>
      <c r="DF172" s="202">
        <v>0.77</v>
      </c>
      <c r="DG172" s="39">
        <f>BL172*DF172</f>
        <v>0.56210000000000004</v>
      </c>
      <c r="DH172" s="203">
        <f>0.59*K172</f>
        <v>4.72</v>
      </c>
      <c r="DI172" s="92"/>
      <c r="DJ172" s="93"/>
      <c r="DK172" s="97">
        <v>0.25</v>
      </c>
      <c r="DL172" s="97">
        <v>0.18</v>
      </c>
      <c r="DM172" s="204">
        <f t="shared" ref="DM172" si="140">125*K172/10</f>
        <v>100</v>
      </c>
      <c r="DN172" s="40"/>
      <c r="DO172" s="40"/>
      <c r="DP172" s="41"/>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row>
    <row r="173" spans="1:185" x14ac:dyDescent="0.2">
      <c r="B173" s="115" t="s">
        <v>417</v>
      </c>
      <c r="D173" s="47"/>
      <c r="E173" s="47"/>
      <c r="F173" s="47"/>
      <c r="I173" s="36"/>
      <c r="J173" s="92"/>
      <c r="K173" s="92"/>
      <c r="AH173" s="89"/>
      <c r="AI173" s="89"/>
      <c r="AJ173" s="89"/>
      <c r="AK173" s="36"/>
      <c r="AM173" s="89"/>
      <c r="AN173" s="89"/>
      <c r="AO173" s="89"/>
      <c r="AP173" s="89"/>
      <c r="AV173" s="121"/>
      <c r="AW173" s="121"/>
      <c r="AX173" s="121"/>
      <c r="AY173" s="117"/>
      <c r="BA173" s="121"/>
      <c r="BB173" s="121"/>
      <c r="BC173" s="121"/>
      <c r="BD173" s="117"/>
      <c r="BG173" s="36"/>
      <c r="BH173" s="40"/>
      <c r="BI173" s="92"/>
      <c r="BK173" s="92"/>
      <c r="BL173" s="36"/>
      <c r="CJ173" s="219"/>
      <c r="CK173" s="180">
        <f t="shared" si="89"/>
        <v>0</v>
      </c>
      <c r="CL173" s="180">
        <f t="shared" si="90"/>
        <v>0</v>
      </c>
      <c r="CM173" s="180">
        <f t="shared" si="91"/>
        <v>0</v>
      </c>
      <c r="CN173" s="180">
        <f t="shared" si="92"/>
        <v>0</v>
      </c>
      <c r="CO173" s="180">
        <f t="shared" si="93"/>
        <v>0</v>
      </c>
      <c r="CP173" s="180">
        <f t="shared" si="94"/>
        <v>0</v>
      </c>
      <c r="CQ173" s="180">
        <f t="shared" si="113"/>
        <v>0</v>
      </c>
      <c r="CR173" s="180">
        <f t="shared" si="102"/>
        <v>0</v>
      </c>
      <c r="CS173" s="180">
        <f t="shared" si="126"/>
        <v>0</v>
      </c>
      <c r="CT173" s="180">
        <f t="shared" si="103"/>
        <v>0</v>
      </c>
      <c r="CU173" s="180">
        <f t="shared" si="104"/>
        <v>0</v>
      </c>
      <c r="CV173" s="180">
        <f t="shared" si="105"/>
        <v>0</v>
      </c>
      <c r="CX173">
        <f t="shared" si="97"/>
        <v>0</v>
      </c>
      <c r="CY173">
        <f t="shared" si="132"/>
        <v>0</v>
      </c>
      <c r="DA173" s="34"/>
      <c r="DB173" s="63"/>
      <c r="DC173" s="35"/>
      <c r="DD173" s="37"/>
      <c r="DE173" s="37"/>
      <c r="DF173" s="50"/>
      <c r="DG173" s="39"/>
      <c r="DH173" s="92"/>
      <c r="DI173" s="92"/>
      <c r="DJ173" s="92"/>
      <c r="DK173" s="99"/>
      <c r="DL173" s="99"/>
      <c r="DM173" s="92"/>
      <c r="DN173" s="40"/>
      <c r="DO173" s="40"/>
      <c r="DP173" s="41"/>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row>
    <row r="174" spans="1:185" x14ac:dyDescent="0.2">
      <c r="B174" s="115" t="s">
        <v>417</v>
      </c>
      <c r="D174" s="47"/>
      <c r="E174" s="47"/>
      <c r="F174" s="47"/>
      <c r="I174" s="36"/>
      <c r="J174" s="92"/>
      <c r="K174" s="92"/>
      <c r="AH174" s="89"/>
      <c r="AI174" s="89"/>
      <c r="AJ174" s="89"/>
      <c r="AK174" s="36"/>
      <c r="AM174" s="89"/>
      <c r="AN174" s="89"/>
      <c r="AO174" s="89"/>
      <c r="AP174" s="89"/>
      <c r="AV174" s="121"/>
      <c r="AW174" s="121"/>
      <c r="AX174" s="121"/>
      <c r="AY174" s="117"/>
      <c r="BA174" s="121"/>
      <c r="BB174" s="121"/>
      <c r="BC174" s="121"/>
      <c r="BD174" s="117"/>
      <c r="BG174" s="36"/>
      <c r="BH174" s="40"/>
      <c r="BI174" s="92"/>
      <c r="BK174" s="92"/>
      <c r="BL174" s="36"/>
      <c r="CJ174" s="219"/>
      <c r="CK174" s="180">
        <f t="shared" si="89"/>
        <v>0</v>
      </c>
      <c r="CL174" s="180">
        <f t="shared" si="90"/>
        <v>0</v>
      </c>
      <c r="CM174" s="180">
        <f t="shared" si="91"/>
        <v>0</v>
      </c>
      <c r="CN174" s="180">
        <f t="shared" si="92"/>
        <v>0</v>
      </c>
      <c r="CO174" s="180">
        <f t="shared" si="93"/>
        <v>0</v>
      </c>
      <c r="CP174" s="180">
        <f t="shared" si="94"/>
        <v>0</v>
      </c>
      <c r="CQ174" s="180">
        <f t="shared" si="113"/>
        <v>0</v>
      </c>
      <c r="CR174" s="180">
        <f t="shared" si="102"/>
        <v>0</v>
      </c>
      <c r="CS174" s="180">
        <f t="shared" si="126"/>
        <v>0</v>
      </c>
      <c r="CT174" s="180">
        <f t="shared" si="103"/>
        <v>0</v>
      </c>
      <c r="CU174" s="180">
        <f t="shared" si="104"/>
        <v>0</v>
      </c>
      <c r="CV174" s="180">
        <f t="shared" si="105"/>
        <v>0</v>
      </c>
      <c r="CX174">
        <f t="shared" si="97"/>
        <v>0</v>
      </c>
      <c r="CY174">
        <f t="shared" si="132"/>
        <v>0</v>
      </c>
      <c r="DA174" s="34"/>
      <c r="DB174" s="63"/>
      <c r="DC174" s="35"/>
      <c r="DD174" s="37"/>
      <c r="DE174" s="37"/>
      <c r="DF174" s="50"/>
      <c r="DG174" s="39"/>
      <c r="DH174" s="92"/>
      <c r="DI174" s="92"/>
      <c r="DJ174" s="92"/>
      <c r="DK174" s="99"/>
      <c r="DL174" s="99"/>
      <c r="DM174" s="92"/>
      <c r="DN174" s="40"/>
      <c r="DO174" s="40"/>
      <c r="DP174" s="41"/>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row>
    <row r="175" spans="1:185" x14ac:dyDescent="0.2">
      <c r="B175" s="115" t="s">
        <v>417</v>
      </c>
      <c r="D175" s="47"/>
      <c r="E175" s="47"/>
      <c r="F175" s="47"/>
      <c r="I175" s="36"/>
      <c r="J175" s="92"/>
      <c r="K175" s="92"/>
      <c r="AH175" s="89"/>
      <c r="AI175" s="89"/>
      <c r="AJ175" s="89"/>
      <c r="AK175" s="36"/>
      <c r="AM175" s="89"/>
      <c r="AN175" s="89"/>
      <c r="AO175" s="89"/>
      <c r="AP175" s="89"/>
      <c r="AV175" s="121"/>
      <c r="AW175" s="121"/>
      <c r="AX175" s="121"/>
      <c r="AY175" s="117"/>
      <c r="BA175" s="121"/>
      <c r="BB175" s="121"/>
      <c r="BC175" s="121"/>
      <c r="BD175" s="117"/>
      <c r="BG175" s="36"/>
      <c r="BH175" s="40"/>
      <c r="BI175" s="92"/>
      <c r="BK175" s="92"/>
      <c r="BL175" s="36"/>
      <c r="CJ175" s="219"/>
      <c r="CK175" s="180">
        <f t="shared" si="89"/>
        <v>0</v>
      </c>
      <c r="CL175" s="180">
        <f t="shared" si="90"/>
        <v>0</v>
      </c>
      <c r="CM175" s="180">
        <f t="shared" si="91"/>
        <v>0</v>
      </c>
      <c r="CN175" s="180">
        <f t="shared" si="92"/>
        <v>0</v>
      </c>
      <c r="CO175" s="180">
        <f t="shared" si="93"/>
        <v>0</v>
      </c>
      <c r="CP175" s="180">
        <f t="shared" si="94"/>
        <v>0</v>
      </c>
      <c r="CQ175" s="180">
        <f t="shared" si="113"/>
        <v>0</v>
      </c>
      <c r="CR175" s="180">
        <f t="shared" si="102"/>
        <v>0</v>
      </c>
      <c r="CS175" s="180">
        <f t="shared" si="126"/>
        <v>0</v>
      </c>
      <c r="CT175" s="180">
        <f t="shared" si="103"/>
        <v>0</v>
      </c>
      <c r="CU175" s="180">
        <f t="shared" si="104"/>
        <v>0</v>
      </c>
      <c r="CV175" s="180">
        <f t="shared" si="105"/>
        <v>0</v>
      </c>
      <c r="CX175">
        <f t="shared" si="97"/>
        <v>0</v>
      </c>
      <c r="CY175">
        <f t="shared" si="132"/>
        <v>0</v>
      </c>
      <c r="DA175" s="34"/>
      <c r="DB175" s="63"/>
      <c r="DC175" s="35"/>
      <c r="DD175" s="37"/>
      <c r="DE175" s="37"/>
      <c r="DF175" s="50"/>
      <c r="DG175" s="39"/>
      <c r="DH175" s="92"/>
      <c r="DI175" s="92"/>
      <c r="DJ175" s="92"/>
      <c r="DK175" s="99"/>
      <c r="DL175" s="99"/>
      <c r="DM175" s="92"/>
      <c r="DN175" s="40"/>
      <c r="DO175" s="40"/>
      <c r="DP175" s="41"/>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row>
    <row r="176" spans="1:185" x14ac:dyDescent="0.2">
      <c r="B176" s="115" t="s">
        <v>417</v>
      </c>
      <c r="D176" s="47"/>
      <c r="E176" s="47"/>
      <c r="F176" s="47"/>
      <c r="I176" s="36"/>
      <c r="J176" s="92"/>
      <c r="K176" s="92"/>
      <c r="AH176" s="89"/>
      <c r="AI176" s="89"/>
      <c r="AJ176" s="89"/>
      <c r="AK176" s="36"/>
      <c r="AM176" s="89"/>
      <c r="AN176" s="89"/>
      <c r="AO176" s="89"/>
      <c r="AP176" s="89"/>
      <c r="AV176" s="121"/>
      <c r="AW176" s="121"/>
      <c r="AX176" s="121"/>
      <c r="AY176" s="117"/>
      <c r="BA176" s="121"/>
      <c r="BB176" s="121"/>
      <c r="BC176" s="121"/>
      <c r="BD176" s="117"/>
      <c r="BG176" s="36"/>
      <c r="BH176" s="40"/>
      <c r="BI176" s="92"/>
      <c r="BK176" s="92"/>
      <c r="BL176" s="36"/>
      <c r="CJ176" s="219"/>
      <c r="CK176" s="180">
        <f t="shared" si="89"/>
        <v>0</v>
      </c>
      <c r="CL176" s="180">
        <f t="shared" si="90"/>
        <v>0</v>
      </c>
      <c r="CM176" s="180">
        <f t="shared" si="91"/>
        <v>0</v>
      </c>
      <c r="CN176" s="180">
        <f t="shared" si="92"/>
        <v>0</v>
      </c>
      <c r="CO176" s="180">
        <f t="shared" si="93"/>
        <v>0</v>
      </c>
      <c r="CP176" s="180">
        <f t="shared" si="94"/>
        <v>0</v>
      </c>
      <c r="CQ176" s="180">
        <f t="shared" si="113"/>
        <v>0</v>
      </c>
      <c r="CR176" s="180">
        <f t="shared" si="102"/>
        <v>0</v>
      </c>
      <c r="CS176" s="180">
        <f t="shared" si="126"/>
        <v>0</v>
      </c>
      <c r="CT176" s="180">
        <f t="shared" si="103"/>
        <v>0</v>
      </c>
      <c r="CU176" s="180">
        <f t="shared" si="104"/>
        <v>0</v>
      </c>
      <c r="CV176" s="180">
        <f t="shared" si="105"/>
        <v>0</v>
      </c>
      <c r="CX176">
        <f t="shared" si="97"/>
        <v>0</v>
      </c>
      <c r="CY176">
        <f t="shared" si="132"/>
        <v>0</v>
      </c>
      <c r="DA176" s="34"/>
      <c r="DB176" s="63"/>
      <c r="DC176" s="35"/>
      <c r="DD176" s="37"/>
      <c r="DE176" s="37"/>
      <c r="DF176" s="50"/>
      <c r="DG176" s="39"/>
      <c r="DH176" s="92"/>
      <c r="DI176" s="92"/>
      <c r="DJ176" s="92"/>
      <c r="DK176" s="99"/>
      <c r="DL176" s="99"/>
      <c r="DM176" s="92"/>
      <c r="DN176" s="40"/>
      <c r="DO176" s="40"/>
      <c r="DP176" s="41"/>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row>
    <row r="177" spans="2:151" x14ac:dyDescent="0.2">
      <c r="B177" s="115" t="s">
        <v>417</v>
      </c>
      <c r="D177" s="47"/>
      <c r="E177" s="47"/>
      <c r="F177" s="47"/>
      <c r="I177" s="36"/>
      <c r="J177" s="92"/>
      <c r="K177" s="92"/>
      <c r="AH177" s="89"/>
      <c r="AI177" s="89"/>
      <c r="AJ177" s="89"/>
      <c r="AK177" s="36"/>
      <c r="AM177" s="89"/>
      <c r="AN177" s="89"/>
      <c r="AO177" s="89"/>
      <c r="AP177" s="89"/>
      <c r="AV177" s="121"/>
      <c r="AW177" s="121"/>
      <c r="AX177" s="121"/>
      <c r="AY177" s="117"/>
      <c r="BA177" s="121"/>
      <c r="BB177" s="121"/>
      <c r="BC177" s="121"/>
      <c r="BD177" s="117"/>
      <c r="BG177" s="36"/>
      <c r="BH177" s="40"/>
      <c r="BI177" s="92"/>
      <c r="BK177" s="92"/>
      <c r="BL177" s="36"/>
      <c r="CJ177" s="219"/>
      <c r="CK177" s="180">
        <f t="shared" si="89"/>
        <v>0</v>
      </c>
      <c r="CL177" s="180">
        <f t="shared" si="90"/>
        <v>0</v>
      </c>
      <c r="CM177" s="180">
        <f t="shared" si="91"/>
        <v>0</v>
      </c>
      <c r="CN177" s="180">
        <f t="shared" si="92"/>
        <v>0</v>
      </c>
      <c r="CO177" s="180">
        <f t="shared" si="93"/>
        <v>0</v>
      </c>
      <c r="CP177" s="180">
        <f t="shared" si="94"/>
        <v>0</v>
      </c>
      <c r="CQ177" s="180">
        <f t="shared" si="113"/>
        <v>0</v>
      </c>
      <c r="CR177" s="180">
        <f t="shared" si="102"/>
        <v>0</v>
      </c>
      <c r="CS177" s="180">
        <f t="shared" si="126"/>
        <v>0</v>
      </c>
      <c r="CT177" s="180">
        <f t="shared" si="103"/>
        <v>0</v>
      </c>
      <c r="CU177" s="180">
        <f t="shared" si="104"/>
        <v>0</v>
      </c>
      <c r="CV177" s="180">
        <f t="shared" si="105"/>
        <v>0</v>
      </c>
      <c r="CX177">
        <f t="shared" si="97"/>
        <v>0</v>
      </c>
      <c r="CY177">
        <f t="shared" si="132"/>
        <v>0</v>
      </c>
      <c r="DA177" s="34"/>
      <c r="DB177" s="63"/>
      <c r="DC177" s="35"/>
      <c r="DD177" s="37"/>
      <c r="DE177" s="37"/>
      <c r="DF177" s="50"/>
      <c r="DG177" s="39"/>
      <c r="DH177" s="92"/>
      <c r="DI177" s="92"/>
      <c r="DJ177" s="92"/>
      <c r="DK177" s="99"/>
      <c r="DL177" s="99"/>
      <c r="DM177" s="92"/>
      <c r="DN177" s="40"/>
      <c r="DO177" s="40"/>
      <c r="DP177" s="41"/>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row>
    <row r="178" spans="2:151" x14ac:dyDescent="0.2">
      <c r="B178" s="115" t="s">
        <v>417</v>
      </c>
      <c r="D178" s="47"/>
      <c r="E178" s="47"/>
      <c r="F178" s="47"/>
      <c r="I178" s="36"/>
      <c r="J178" s="92"/>
      <c r="K178" s="92"/>
      <c r="AH178" s="89"/>
      <c r="AI178" s="89"/>
      <c r="AJ178" s="89"/>
      <c r="AK178" s="36"/>
      <c r="AM178" s="89"/>
      <c r="AN178" s="89"/>
      <c r="AO178" s="89"/>
      <c r="AP178" s="89"/>
      <c r="AV178" s="121"/>
      <c r="AW178" s="121"/>
      <c r="AX178" s="121"/>
      <c r="AY178" s="117"/>
      <c r="BA178" s="121"/>
      <c r="BB178" s="121"/>
      <c r="BC178" s="121"/>
      <c r="BD178" s="117"/>
      <c r="BG178" s="36"/>
      <c r="BH178" s="40"/>
      <c r="BI178" s="92"/>
      <c r="BK178" s="92"/>
      <c r="BL178" s="36"/>
      <c r="CJ178" s="219"/>
      <c r="CK178" s="180">
        <f t="shared" si="89"/>
        <v>0</v>
      </c>
      <c r="CL178" s="180">
        <f t="shared" si="90"/>
        <v>0</v>
      </c>
      <c r="CM178" s="180">
        <f t="shared" si="91"/>
        <v>0</v>
      </c>
      <c r="CN178" s="180">
        <f t="shared" si="92"/>
        <v>0</v>
      </c>
      <c r="CO178" s="180">
        <f t="shared" si="93"/>
        <v>0</v>
      </c>
      <c r="CP178" s="180">
        <f t="shared" si="94"/>
        <v>0</v>
      </c>
      <c r="CQ178" s="180">
        <f t="shared" si="113"/>
        <v>0</v>
      </c>
      <c r="CR178" s="180">
        <f t="shared" si="102"/>
        <v>0</v>
      </c>
      <c r="CS178" s="180">
        <f t="shared" si="126"/>
        <v>0</v>
      </c>
      <c r="CT178" s="180">
        <f t="shared" si="103"/>
        <v>0</v>
      </c>
      <c r="CU178" s="180">
        <f t="shared" si="104"/>
        <v>0</v>
      </c>
      <c r="CV178" s="180">
        <f t="shared" si="105"/>
        <v>0</v>
      </c>
      <c r="CX178">
        <f t="shared" si="97"/>
        <v>0</v>
      </c>
      <c r="CY178">
        <f t="shared" si="132"/>
        <v>0</v>
      </c>
      <c r="DA178" s="34"/>
      <c r="DB178" s="63"/>
      <c r="DC178" s="35"/>
      <c r="DD178" s="37"/>
      <c r="DE178" s="37"/>
      <c r="DF178" s="50"/>
      <c r="DG178" s="39"/>
      <c r="DH178" s="92"/>
      <c r="DI178" s="92"/>
      <c r="DJ178" s="92"/>
      <c r="DK178" s="99"/>
      <c r="DL178" s="99"/>
      <c r="DM178" s="92"/>
      <c r="DN178" s="40"/>
      <c r="DO178" s="40"/>
      <c r="DP178" s="41"/>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row>
    <row r="179" spans="2:151" x14ac:dyDescent="0.2">
      <c r="B179" s="115" t="s">
        <v>417</v>
      </c>
      <c r="D179" s="47"/>
      <c r="E179" s="47"/>
      <c r="F179" s="47"/>
      <c r="I179" s="36"/>
      <c r="J179" s="92"/>
      <c r="K179" s="92"/>
      <c r="AH179" s="89"/>
      <c r="AI179" s="89"/>
      <c r="AJ179" s="89"/>
      <c r="AK179" s="36"/>
      <c r="AM179" s="89"/>
      <c r="AN179" s="89"/>
      <c r="AO179" s="89"/>
      <c r="AP179" s="89"/>
      <c r="AV179" s="121"/>
      <c r="AW179" s="121"/>
      <c r="AX179" s="121"/>
      <c r="AY179" s="117"/>
      <c r="BA179" s="121"/>
      <c r="BB179" s="121"/>
      <c r="BC179" s="121"/>
      <c r="BD179" s="117"/>
      <c r="BG179" s="36"/>
      <c r="BH179" s="40"/>
      <c r="BI179" s="92"/>
      <c r="BK179" s="92"/>
      <c r="BL179" s="36"/>
      <c r="CJ179" s="219"/>
      <c r="CK179" s="180">
        <f t="shared" si="89"/>
        <v>0</v>
      </c>
      <c r="CL179" s="180">
        <f t="shared" si="90"/>
        <v>0</v>
      </c>
      <c r="CM179" s="180">
        <f t="shared" si="91"/>
        <v>0</v>
      </c>
      <c r="CN179" s="180">
        <f t="shared" si="92"/>
        <v>0</v>
      </c>
      <c r="CO179" s="180">
        <f t="shared" si="93"/>
        <v>0</v>
      </c>
      <c r="CP179" s="180">
        <f t="shared" si="94"/>
        <v>0</v>
      </c>
      <c r="CQ179" s="180">
        <f t="shared" si="113"/>
        <v>0</v>
      </c>
      <c r="CR179" s="180">
        <f t="shared" si="102"/>
        <v>0</v>
      </c>
      <c r="CS179" s="180">
        <f t="shared" si="126"/>
        <v>0</v>
      </c>
      <c r="CT179" s="180">
        <f t="shared" si="103"/>
        <v>0</v>
      </c>
      <c r="CU179" s="180">
        <f t="shared" si="104"/>
        <v>0</v>
      </c>
      <c r="CV179" s="180">
        <f t="shared" si="105"/>
        <v>0</v>
      </c>
      <c r="CX179">
        <f t="shared" si="97"/>
        <v>0</v>
      </c>
      <c r="CY179">
        <f t="shared" si="132"/>
        <v>0</v>
      </c>
      <c r="DA179" s="34"/>
      <c r="DB179" s="63"/>
      <c r="DC179" s="35"/>
      <c r="DD179" s="37"/>
      <c r="DE179" s="37"/>
      <c r="DF179" s="50"/>
      <c r="DG179" s="39"/>
      <c r="DH179" s="92"/>
      <c r="DI179" s="92"/>
      <c r="DJ179" s="92"/>
      <c r="DK179" s="99"/>
      <c r="DL179" s="99"/>
      <c r="DM179" s="92"/>
      <c r="DN179" s="40"/>
      <c r="DO179" s="40"/>
      <c r="DP179" s="41"/>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row>
    <row r="180" spans="2:151" x14ac:dyDescent="0.2">
      <c r="B180" s="115" t="s">
        <v>417</v>
      </c>
      <c r="D180" s="47"/>
      <c r="E180" s="47"/>
      <c r="F180" s="47"/>
      <c r="I180" s="36"/>
      <c r="J180" s="92"/>
      <c r="K180" s="92"/>
      <c r="AH180" s="89"/>
      <c r="AI180" s="89"/>
      <c r="AJ180" s="89"/>
      <c r="AK180" s="36"/>
      <c r="AM180" s="89"/>
      <c r="AN180" s="89"/>
      <c r="AO180" s="89"/>
      <c r="AP180" s="89"/>
      <c r="AV180" s="121"/>
      <c r="AW180" s="121"/>
      <c r="AX180" s="121"/>
      <c r="AY180" s="117"/>
      <c r="BA180" s="121"/>
      <c r="BB180" s="121"/>
      <c r="BC180" s="121"/>
      <c r="BD180" s="117"/>
      <c r="BG180" s="36"/>
      <c r="BH180" s="40"/>
      <c r="BI180" s="92"/>
      <c r="BK180" s="92"/>
      <c r="BL180" s="36"/>
      <c r="CJ180" s="219"/>
      <c r="CK180" s="180">
        <f t="shared" si="89"/>
        <v>0</v>
      </c>
      <c r="CL180" s="180">
        <f t="shared" si="90"/>
        <v>0</v>
      </c>
      <c r="CM180" s="180">
        <f t="shared" si="91"/>
        <v>0</v>
      </c>
      <c r="CN180" s="180">
        <f t="shared" si="92"/>
        <v>0</v>
      </c>
      <c r="CO180" s="180">
        <f t="shared" si="93"/>
        <v>0</v>
      </c>
      <c r="CP180" s="180">
        <f t="shared" si="94"/>
        <v>0</v>
      </c>
      <c r="CQ180" s="180">
        <f t="shared" si="113"/>
        <v>0</v>
      </c>
      <c r="CR180" s="180">
        <f t="shared" si="102"/>
        <v>0</v>
      </c>
      <c r="CS180" s="180">
        <f t="shared" si="126"/>
        <v>0</v>
      </c>
      <c r="CT180" s="180">
        <f t="shared" si="103"/>
        <v>0</v>
      </c>
      <c r="CU180" s="180">
        <f t="shared" si="104"/>
        <v>0</v>
      </c>
      <c r="CV180" s="180">
        <f t="shared" si="105"/>
        <v>0</v>
      </c>
      <c r="CX180">
        <f t="shared" si="97"/>
        <v>0</v>
      </c>
      <c r="CY180">
        <f t="shared" si="132"/>
        <v>0</v>
      </c>
      <c r="DA180" s="34"/>
      <c r="DB180" s="63"/>
      <c r="DC180" s="35"/>
      <c r="DD180" s="37"/>
      <c r="DE180" s="37"/>
      <c r="DF180" s="50"/>
      <c r="DG180" s="39"/>
      <c r="DH180" s="92"/>
      <c r="DI180" s="92"/>
      <c r="DJ180" s="92"/>
      <c r="DK180" s="99"/>
      <c r="DL180" s="99"/>
      <c r="DM180" s="92"/>
      <c r="DN180" s="40"/>
      <c r="DO180" s="40"/>
      <c r="DP180" s="41"/>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row>
    <row r="181" spans="2:151" x14ac:dyDescent="0.2">
      <c r="B181" s="115" t="s">
        <v>417</v>
      </c>
      <c r="D181" s="47"/>
      <c r="E181" s="47"/>
      <c r="F181" s="47"/>
      <c r="I181" s="36"/>
      <c r="J181" s="92"/>
      <c r="K181" s="92"/>
      <c r="AH181" s="89"/>
      <c r="AI181" s="89"/>
      <c r="AJ181" s="89"/>
      <c r="AK181" s="36"/>
      <c r="AM181" s="89"/>
      <c r="AN181" s="89"/>
      <c r="AO181" s="89"/>
      <c r="AP181" s="89"/>
      <c r="AV181" s="121"/>
      <c r="AW181" s="121"/>
      <c r="AX181" s="121"/>
      <c r="AY181" s="117"/>
      <c r="BA181" s="121"/>
      <c r="BB181" s="121"/>
      <c r="BC181" s="121"/>
      <c r="BD181" s="117"/>
      <c r="BG181" s="36"/>
      <c r="BH181" s="40"/>
      <c r="BI181" s="92"/>
      <c r="BK181" s="92"/>
      <c r="BL181" s="36"/>
      <c r="CJ181" s="219"/>
      <c r="CK181" s="180">
        <f t="shared" si="89"/>
        <v>0</v>
      </c>
      <c r="CL181" s="180">
        <f t="shared" si="90"/>
        <v>0</v>
      </c>
      <c r="CM181" s="180">
        <f t="shared" si="91"/>
        <v>0</v>
      </c>
      <c r="CN181" s="180">
        <f t="shared" si="92"/>
        <v>0</v>
      </c>
      <c r="CO181" s="180">
        <f t="shared" si="93"/>
        <v>0</v>
      </c>
      <c r="CP181" s="180">
        <f t="shared" si="94"/>
        <v>0</v>
      </c>
      <c r="CQ181" s="180">
        <f t="shared" si="113"/>
        <v>0</v>
      </c>
      <c r="CR181" s="180">
        <f t="shared" si="102"/>
        <v>0</v>
      </c>
      <c r="CS181" s="180">
        <f t="shared" si="126"/>
        <v>0</v>
      </c>
      <c r="CT181" s="180">
        <f t="shared" si="103"/>
        <v>0</v>
      </c>
      <c r="CU181" s="180">
        <f t="shared" si="104"/>
        <v>0</v>
      </c>
      <c r="CV181" s="180">
        <f t="shared" si="105"/>
        <v>0</v>
      </c>
      <c r="CX181">
        <f t="shared" si="97"/>
        <v>0</v>
      </c>
      <c r="CY181">
        <f t="shared" si="132"/>
        <v>0</v>
      </c>
      <c r="DA181" s="34"/>
      <c r="DB181" s="63"/>
      <c r="DC181" s="35"/>
      <c r="DD181" s="37"/>
      <c r="DE181" s="37"/>
      <c r="DF181" s="50"/>
      <c r="DG181" s="39"/>
      <c r="DH181" s="92"/>
      <c r="DI181" s="92"/>
      <c r="DJ181" s="92"/>
      <c r="DK181" s="99"/>
      <c r="DL181" s="99"/>
      <c r="DM181" s="92"/>
      <c r="DN181" s="40"/>
      <c r="DO181" s="40"/>
      <c r="DP181" s="41"/>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row>
    <row r="182" spans="2:151" x14ac:dyDescent="0.2">
      <c r="B182" s="115" t="s">
        <v>417</v>
      </c>
      <c r="D182" s="47"/>
      <c r="E182" s="47"/>
      <c r="F182" s="47"/>
      <c r="I182" s="36"/>
      <c r="J182" s="92"/>
      <c r="K182" s="92"/>
      <c r="AH182" s="89"/>
      <c r="AI182" s="89"/>
      <c r="AJ182" s="89"/>
      <c r="AK182" s="36"/>
      <c r="AM182" s="89"/>
      <c r="AN182" s="89"/>
      <c r="AO182" s="89"/>
      <c r="AP182" s="89"/>
      <c r="AV182" s="121"/>
      <c r="AW182" s="121"/>
      <c r="AX182" s="121"/>
      <c r="AY182" s="117"/>
      <c r="BA182" s="121"/>
      <c r="BB182" s="121"/>
      <c r="BC182" s="121"/>
      <c r="BD182" s="117"/>
      <c r="BG182" s="36"/>
      <c r="BH182" s="40"/>
      <c r="BI182" s="92"/>
      <c r="BK182" s="92"/>
      <c r="BL182" s="36"/>
      <c r="CJ182" s="219"/>
      <c r="CK182" s="180">
        <f t="shared" si="89"/>
        <v>0</v>
      </c>
      <c r="CL182" s="180">
        <f t="shared" si="90"/>
        <v>0</v>
      </c>
      <c r="CM182" s="180">
        <f t="shared" si="91"/>
        <v>0</v>
      </c>
      <c r="CN182" s="180">
        <f t="shared" si="92"/>
        <v>0</v>
      </c>
      <c r="CO182" s="180">
        <f t="shared" si="93"/>
        <v>0</v>
      </c>
      <c r="CP182" s="180">
        <f t="shared" si="94"/>
        <v>0</v>
      </c>
      <c r="CQ182" s="180">
        <f t="shared" si="113"/>
        <v>0</v>
      </c>
      <c r="CR182" s="180">
        <f t="shared" si="102"/>
        <v>0</v>
      </c>
      <c r="CS182" s="180">
        <f t="shared" si="126"/>
        <v>0</v>
      </c>
      <c r="CT182" s="180">
        <f t="shared" si="103"/>
        <v>0</v>
      </c>
      <c r="CU182" s="180">
        <f t="shared" si="104"/>
        <v>0</v>
      </c>
      <c r="CV182" s="180">
        <f t="shared" si="105"/>
        <v>0</v>
      </c>
      <c r="CX182">
        <f t="shared" si="97"/>
        <v>0</v>
      </c>
      <c r="CY182">
        <f t="shared" si="132"/>
        <v>0</v>
      </c>
      <c r="DA182" s="34"/>
      <c r="DB182" s="63"/>
      <c r="DC182" s="35"/>
      <c r="DD182" s="37"/>
      <c r="DE182" s="37"/>
      <c r="DF182" s="50"/>
      <c r="DG182" s="39"/>
      <c r="DH182" s="92"/>
      <c r="DI182" s="92"/>
      <c r="DJ182" s="92"/>
      <c r="DK182" s="99"/>
      <c r="DL182" s="99"/>
      <c r="DM182" s="92"/>
      <c r="DN182" s="40"/>
      <c r="DO182" s="40"/>
      <c r="DP182" s="41"/>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row>
    <row r="183" spans="2:151" x14ac:dyDescent="0.2">
      <c r="B183" s="115" t="s">
        <v>417</v>
      </c>
      <c r="D183" s="47"/>
      <c r="E183" s="47"/>
      <c r="F183" s="47"/>
      <c r="I183" s="36"/>
      <c r="J183" s="92"/>
      <c r="K183" s="92"/>
      <c r="AH183" s="89"/>
      <c r="AI183" s="89"/>
      <c r="AJ183" s="89"/>
      <c r="AK183" s="36"/>
      <c r="AM183" s="89"/>
      <c r="AN183" s="89"/>
      <c r="AO183" s="89"/>
      <c r="AP183" s="89"/>
      <c r="AV183" s="121"/>
      <c r="AW183" s="121"/>
      <c r="AX183" s="121"/>
      <c r="AY183" s="117"/>
      <c r="BA183" s="121"/>
      <c r="BB183" s="121"/>
      <c r="BC183" s="121"/>
      <c r="BD183" s="117"/>
      <c r="BG183" s="36"/>
      <c r="BH183" s="40"/>
      <c r="BI183" s="92"/>
      <c r="BK183" s="92"/>
      <c r="BL183" s="36"/>
      <c r="CJ183" s="219"/>
      <c r="CK183" s="180">
        <f t="shared" si="89"/>
        <v>0</v>
      </c>
      <c r="CL183" s="180">
        <f t="shared" si="90"/>
        <v>0</v>
      </c>
      <c r="CM183" s="180">
        <f t="shared" si="91"/>
        <v>0</v>
      </c>
      <c r="CN183" s="180">
        <f t="shared" si="92"/>
        <v>0</v>
      </c>
      <c r="CO183" s="180">
        <f t="shared" si="93"/>
        <v>0</v>
      </c>
      <c r="CP183" s="180">
        <f t="shared" si="94"/>
        <v>0</v>
      </c>
      <c r="CQ183" s="180">
        <f t="shared" si="113"/>
        <v>0</v>
      </c>
      <c r="CR183" s="180">
        <f t="shared" si="102"/>
        <v>0</v>
      </c>
      <c r="CS183" s="180">
        <f t="shared" si="126"/>
        <v>0</v>
      </c>
      <c r="CT183" s="180">
        <f t="shared" si="103"/>
        <v>0</v>
      </c>
      <c r="CU183" s="180">
        <f t="shared" si="104"/>
        <v>0</v>
      </c>
      <c r="CV183" s="180">
        <f t="shared" si="105"/>
        <v>0</v>
      </c>
      <c r="CX183">
        <f t="shared" si="97"/>
        <v>0</v>
      </c>
      <c r="CY183">
        <f t="shared" si="132"/>
        <v>0</v>
      </c>
      <c r="DA183" s="34"/>
      <c r="DB183" s="63"/>
      <c r="DC183" s="35"/>
      <c r="DD183" s="37"/>
      <c r="DE183" s="37"/>
      <c r="DF183" s="50"/>
      <c r="DG183" s="39"/>
      <c r="DH183" s="92"/>
      <c r="DI183" s="92"/>
      <c r="DJ183" s="92"/>
      <c r="DK183" s="99"/>
      <c r="DL183" s="99"/>
      <c r="DM183" s="92"/>
      <c r="DN183" s="40"/>
      <c r="DO183" s="40"/>
      <c r="DP183" s="41"/>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row>
    <row r="184" spans="2:151" x14ac:dyDescent="0.2">
      <c r="B184" s="115" t="s">
        <v>417</v>
      </c>
      <c r="D184" s="47"/>
      <c r="E184" s="47"/>
      <c r="F184" s="47"/>
      <c r="I184" s="36"/>
      <c r="J184" s="92"/>
      <c r="K184" s="92"/>
      <c r="AH184" s="89"/>
      <c r="AI184" s="89"/>
      <c r="AJ184" s="89"/>
      <c r="AK184" s="36"/>
      <c r="AM184" s="89"/>
      <c r="AN184" s="89"/>
      <c r="AO184" s="89"/>
      <c r="AP184" s="89"/>
      <c r="AV184" s="121"/>
      <c r="AW184" s="121"/>
      <c r="AX184" s="121"/>
      <c r="AY184" s="117"/>
      <c r="BA184" s="121"/>
      <c r="BB184" s="121"/>
      <c r="BC184" s="121"/>
      <c r="BD184" s="117"/>
      <c r="BG184" s="36"/>
      <c r="BH184" s="40"/>
      <c r="BI184" s="92"/>
      <c r="BK184" s="92"/>
      <c r="BL184" s="36"/>
      <c r="CJ184" s="219"/>
      <c r="CK184" s="180">
        <f t="shared" si="89"/>
        <v>0</v>
      </c>
      <c r="CL184" s="180">
        <f t="shared" si="90"/>
        <v>0</v>
      </c>
      <c r="CM184" s="180">
        <f t="shared" si="91"/>
        <v>0</v>
      </c>
      <c r="CN184" s="180">
        <f t="shared" si="92"/>
        <v>0</v>
      </c>
      <c r="CO184" s="180">
        <f t="shared" si="93"/>
        <v>0</v>
      </c>
      <c r="CP184" s="180">
        <f t="shared" si="94"/>
        <v>0</v>
      </c>
      <c r="CQ184" s="180">
        <f t="shared" si="113"/>
        <v>0</v>
      </c>
      <c r="CR184" s="180">
        <f t="shared" si="102"/>
        <v>0</v>
      </c>
      <c r="CS184" s="180">
        <f t="shared" si="126"/>
        <v>0</v>
      </c>
      <c r="CT184" s="180">
        <f t="shared" si="103"/>
        <v>0</v>
      </c>
      <c r="CU184" s="180">
        <f t="shared" si="104"/>
        <v>0</v>
      </c>
      <c r="CV184" s="180">
        <f t="shared" si="105"/>
        <v>0</v>
      </c>
      <c r="CX184">
        <f t="shared" si="97"/>
        <v>0</v>
      </c>
      <c r="CY184">
        <f t="shared" si="132"/>
        <v>0</v>
      </c>
      <c r="DA184" s="34"/>
      <c r="DB184" s="63"/>
      <c r="DC184" s="35"/>
      <c r="DD184" s="37"/>
      <c r="DE184" s="37"/>
      <c r="DF184" s="50"/>
      <c r="DG184" s="39"/>
      <c r="DH184" s="92"/>
      <c r="DI184" s="92"/>
      <c r="DJ184" s="92"/>
      <c r="DK184" s="99"/>
      <c r="DL184" s="99"/>
      <c r="DM184" s="92"/>
      <c r="DN184" s="40"/>
      <c r="DO184" s="40"/>
      <c r="DP184" s="41"/>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row>
    <row r="185" spans="2:151" x14ac:dyDescent="0.2">
      <c r="B185" s="115" t="s">
        <v>417</v>
      </c>
      <c r="D185" s="47"/>
      <c r="E185" s="47"/>
      <c r="F185" s="47"/>
      <c r="I185" s="36"/>
      <c r="J185" s="92"/>
      <c r="K185" s="92"/>
      <c r="AH185" s="89"/>
      <c r="AI185" s="89"/>
      <c r="AJ185" s="89"/>
      <c r="AK185" s="36"/>
      <c r="AM185" s="89"/>
      <c r="AN185" s="89"/>
      <c r="AO185" s="89"/>
      <c r="AP185" s="89"/>
      <c r="AV185" s="121"/>
      <c r="AW185" s="121"/>
      <c r="AX185" s="121"/>
      <c r="AY185" s="117"/>
      <c r="BA185" s="121"/>
      <c r="BB185" s="121"/>
      <c r="BC185" s="121"/>
      <c r="BD185" s="117"/>
      <c r="BG185" s="36"/>
      <c r="BH185" s="40"/>
      <c r="BI185" s="92"/>
      <c r="BK185" s="92"/>
      <c r="BL185" s="36"/>
      <c r="CJ185" s="219"/>
      <c r="CK185" s="180">
        <f t="shared" si="89"/>
        <v>0</v>
      </c>
      <c r="CL185" s="180">
        <f t="shared" si="90"/>
        <v>0</v>
      </c>
      <c r="CM185" s="180">
        <f t="shared" si="91"/>
        <v>0</v>
      </c>
      <c r="CN185" s="180">
        <f t="shared" si="92"/>
        <v>0</v>
      </c>
      <c r="CO185" s="180">
        <f t="shared" si="93"/>
        <v>0</v>
      </c>
      <c r="CP185" s="180">
        <f t="shared" si="94"/>
        <v>0</v>
      </c>
      <c r="CQ185" s="180">
        <f t="shared" si="113"/>
        <v>0</v>
      </c>
      <c r="CR185" s="180">
        <f t="shared" si="102"/>
        <v>0</v>
      </c>
      <c r="CS185" s="180">
        <f t="shared" si="126"/>
        <v>0</v>
      </c>
      <c r="CT185" s="180">
        <f t="shared" si="103"/>
        <v>0</v>
      </c>
      <c r="CU185" s="180">
        <f t="shared" si="104"/>
        <v>0</v>
      </c>
      <c r="CV185" s="180">
        <f t="shared" si="105"/>
        <v>0</v>
      </c>
      <c r="CX185">
        <f t="shared" si="97"/>
        <v>0</v>
      </c>
      <c r="CY185">
        <f t="shared" si="132"/>
        <v>0</v>
      </c>
      <c r="DA185" s="34"/>
      <c r="DB185" s="63"/>
      <c r="DC185" s="35"/>
      <c r="DD185" s="37"/>
      <c r="DE185" s="37"/>
      <c r="DF185" s="50"/>
      <c r="DG185" s="39"/>
      <c r="DH185" s="92"/>
      <c r="DI185" s="92"/>
      <c r="DJ185" s="92"/>
      <c r="DK185" s="99"/>
      <c r="DL185" s="99"/>
      <c r="DM185" s="92"/>
      <c r="DN185" s="40"/>
      <c r="DO185" s="40"/>
      <c r="DP185" s="41"/>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row>
    <row r="186" spans="2:151" x14ac:dyDescent="0.2">
      <c r="B186" s="115" t="s">
        <v>417</v>
      </c>
      <c r="D186" s="47"/>
      <c r="E186" s="47"/>
      <c r="F186" s="47"/>
      <c r="I186" s="36"/>
      <c r="J186" s="92"/>
      <c r="K186" s="92"/>
      <c r="AH186" s="89"/>
      <c r="AI186" s="89"/>
      <c r="AJ186" s="89"/>
      <c r="AK186" s="36"/>
      <c r="AM186" s="89"/>
      <c r="AN186" s="89"/>
      <c r="AO186" s="89"/>
      <c r="AP186" s="89"/>
      <c r="AV186" s="121"/>
      <c r="AW186" s="121"/>
      <c r="AX186" s="121"/>
      <c r="AY186" s="117"/>
      <c r="BA186" s="121"/>
      <c r="BB186" s="121"/>
      <c r="BC186" s="121"/>
      <c r="BD186" s="117"/>
      <c r="BG186" s="36"/>
      <c r="BH186" s="40"/>
      <c r="BI186" s="92"/>
      <c r="BK186" s="92"/>
      <c r="BL186" s="36"/>
      <c r="CJ186" s="219"/>
      <c r="CK186" s="180">
        <f t="shared" si="89"/>
        <v>0</v>
      </c>
      <c r="CL186" s="180">
        <f t="shared" si="90"/>
        <v>0</v>
      </c>
      <c r="CM186" s="180">
        <f t="shared" si="91"/>
        <v>0</v>
      </c>
      <c r="CN186" s="180">
        <f t="shared" si="92"/>
        <v>0</v>
      </c>
      <c r="CO186" s="180">
        <f t="shared" si="93"/>
        <v>0</v>
      </c>
      <c r="CP186" s="180">
        <f t="shared" si="94"/>
        <v>0</v>
      </c>
      <c r="CQ186" s="180">
        <f t="shared" si="113"/>
        <v>0</v>
      </c>
      <c r="CR186" s="180">
        <f t="shared" si="102"/>
        <v>0</v>
      </c>
      <c r="CS186" s="180">
        <f t="shared" si="126"/>
        <v>0</v>
      </c>
      <c r="CT186" s="180">
        <f t="shared" si="103"/>
        <v>0</v>
      </c>
      <c r="CU186" s="180">
        <f t="shared" si="104"/>
        <v>0</v>
      </c>
      <c r="CV186" s="180">
        <f t="shared" si="105"/>
        <v>0</v>
      </c>
      <c r="CX186">
        <f t="shared" si="97"/>
        <v>0</v>
      </c>
      <c r="CY186">
        <f t="shared" si="132"/>
        <v>0</v>
      </c>
      <c r="DA186" s="34"/>
      <c r="DB186" s="63"/>
      <c r="DC186" s="35"/>
      <c r="DD186" s="37"/>
      <c r="DE186" s="37"/>
      <c r="DF186" s="50"/>
      <c r="DG186" s="39"/>
      <c r="DH186" s="92"/>
      <c r="DI186" s="92"/>
      <c r="DJ186" s="92"/>
      <c r="DK186" s="99"/>
      <c r="DL186" s="99"/>
      <c r="DM186" s="92"/>
      <c r="DN186" s="40"/>
      <c r="DO186" s="40"/>
      <c r="DP186" s="41"/>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row>
    <row r="187" spans="2:151" x14ac:dyDescent="0.2">
      <c r="B187" s="115" t="s">
        <v>417</v>
      </c>
      <c r="D187" s="43"/>
      <c r="E187" s="43"/>
      <c r="F187" s="43"/>
      <c r="I187" s="54"/>
      <c r="J187" s="40"/>
      <c r="K187" s="40"/>
      <c r="AH187" s="54"/>
      <c r="AI187" s="54"/>
      <c r="AJ187" s="54"/>
      <c r="AK187" s="54"/>
      <c r="AM187" s="54"/>
      <c r="AN187" s="54"/>
      <c r="AO187" s="54"/>
      <c r="AP187" s="54"/>
      <c r="AV187" s="120"/>
      <c r="AW187" s="120"/>
      <c r="AX187" s="120"/>
      <c r="AY187" s="120"/>
      <c r="BA187" s="120"/>
      <c r="BB187" s="120"/>
      <c r="BC187" s="120"/>
      <c r="BD187" s="120"/>
      <c r="BG187" s="54"/>
      <c r="BH187" s="40"/>
      <c r="BI187" s="40"/>
      <c r="BK187" s="40"/>
      <c r="BL187" s="54"/>
      <c r="CJ187" s="219"/>
      <c r="CK187" s="180">
        <f t="shared" si="89"/>
        <v>0</v>
      </c>
      <c r="CL187" s="180">
        <f t="shared" si="90"/>
        <v>0</v>
      </c>
      <c r="CM187" s="180">
        <f t="shared" si="91"/>
        <v>0</v>
      </c>
      <c r="CN187" s="180">
        <f t="shared" si="92"/>
        <v>0</v>
      </c>
      <c r="CO187" s="180">
        <f t="shared" si="93"/>
        <v>0</v>
      </c>
      <c r="CP187" s="180">
        <f t="shared" si="94"/>
        <v>0</v>
      </c>
      <c r="CQ187" s="180">
        <f t="shared" si="113"/>
        <v>0</v>
      </c>
      <c r="CR187" s="180">
        <f t="shared" si="102"/>
        <v>0</v>
      </c>
      <c r="CS187" s="180">
        <f t="shared" si="126"/>
        <v>0</v>
      </c>
      <c r="CT187" s="180">
        <f t="shared" si="103"/>
        <v>0</v>
      </c>
      <c r="CU187" s="180">
        <f t="shared" si="104"/>
        <v>0</v>
      </c>
      <c r="CV187" s="180">
        <f t="shared" si="105"/>
        <v>0</v>
      </c>
      <c r="CX187">
        <f t="shared" si="97"/>
        <v>0</v>
      </c>
      <c r="CY187">
        <f t="shared" si="132"/>
        <v>0</v>
      </c>
      <c r="DA187" s="33"/>
      <c r="DB187" s="63">
        <f t="shared" ref="DB187" si="141">DC187*2000</f>
        <v>0</v>
      </c>
      <c r="DC187" s="35">
        <v>0</v>
      </c>
      <c r="DD187" s="43"/>
      <c r="DE187" s="43"/>
      <c r="DF187" s="50"/>
      <c r="DG187" s="39">
        <f>BL187*DF187</f>
        <v>0</v>
      </c>
      <c r="DH187" s="40"/>
      <c r="DI187" s="40"/>
      <c r="DJ187" s="40"/>
      <c r="DK187" s="55"/>
      <c r="DL187" s="55"/>
      <c r="DM187" s="40"/>
      <c r="DN187" s="40"/>
      <c r="DO187" s="40"/>
      <c r="DP187" s="41" t="str">
        <f>IF(AP187="","",AP187*BD187)</f>
        <v/>
      </c>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row>
    <row r="188" spans="2:151" x14ac:dyDescent="0.2">
      <c r="CT188" s="180"/>
      <c r="CU188" s="180"/>
      <c r="CV188" s="180"/>
    </row>
    <row r="190" spans="2:151" x14ac:dyDescent="0.2">
      <c r="B190" s="189" t="s">
        <v>233</v>
      </c>
      <c r="DA190" s="186" t="s">
        <v>234</v>
      </c>
      <c r="DB190" s="186" t="s">
        <v>235</v>
      </c>
      <c r="DC190" s="186" t="s">
        <v>236</v>
      </c>
    </row>
    <row r="191" spans="2:151" ht="15" x14ac:dyDescent="0.25">
      <c r="B191" s="190" t="s">
        <v>228</v>
      </c>
      <c r="DA191" s="191">
        <f>0.000027</f>
        <v>2.6999999999999999E-5</v>
      </c>
      <c r="DB191" s="191">
        <v>-1.5318E-2</v>
      </c>
      <c r="DC191" s="192">
        <v>4.1143020000000003</v>
      </c>
    </row>
    <row r="192" spans="2:151" ht="15" x14ac:dyDescent="0.25">
      <c r="B192" s="190" t="s">
        <v>229</v>
      </c>
      <c r="DA192" s="191">
        <f>0.00004</f>
        <v>4.0000000000000003E-5</v>
      </c>
      <c r="DB192" s="191">
        <v>-1.9913E-2</v>
      </c>
      <c r="DC192" s="192">
        <v>4.3697429999999997</v>
      </c>
    </row>
    <row r="193" spans="2:107" ht="15" x14ac:dyDescent="0.25">
      <c r="B193" s="190" t="s">
        <v>230</v>
      </c>
      <c r="DA193" s="191">
        <f>0.000033</f>
        <v>3.3000000000000003E-5</v>
      </c>
      <c r="DB193" s="191">
        <v>-1.7616E-2</v>
      </c>
      <c r="DC193" s="192">
        <v>4.2420229999999997</v>
      </c>
    </row>
    <row r="194" spans="2:107" ht="15" x14ac:dyDescent="0.25">
      <c r="B194" s="190" t="s">
        <v>232</v>
      </c>
      <c r="DA194" s="191"/>
      <c r="DB194" s="191">
        <f xml:space="preserve"> -0.006993</f>
        <v>-6.9930000000000001E-3</v>
      </c>
      <c r="DC194" s="192">
        <v>3.7038530000000001</v>
      </c>
    </row>
    <row r="195" spans="2:107" ht="15" x14ac:dyDescent="0.25">
      <c r="B195" s="193" t="s">
        <v>237</v>
      </c>
      <c r="DA195" s="191">
        <f xml:space="preserve"> 0.0000335</f>
        <v>3.3500000000000001E-5</v>
      </c>
      <c r="DB195" s="191">
        <f>- 0.0182435</f>
        <v>-1.8243499999999999E-2</v>
      </c>
      <c r="DC195" s="192">
        <v>4.4442051999999999</v>
      </c>
    </row>
    <row r="196" spans="2:107" ht="15" x14ac:dyDescent="0.25">
      <c r="B196" s="193" t="s">
        <v>238</v>
      </c>
      <c r="DA196" s="191"/>
      <c r="DB196" s="191">
        <f xml:space="preserve"> -0.006472</f>
        <v>-6.4720000000000003E-3</v>
      </c>
      <c r="DC196" s="192">
        <v>3.4834800000000001</v>
      </c>
    </row>
    <row r="197" spans="2:107" ht="15" x14ac:dyDescent="0.25">
      <c r="B197" s="193" t="s">
        <v>227</v>
      </c>
      <c r="DA197" s="191">
        <f xml:space="preserve"> 0.0000361</f>
        <v>3.6100000000000003E-5</v>
      </c>
      <c r="DB197" s="191">
        <v>-1.9140600000000001E-2</v>
      </c>
      <c r="DC197" s="192">
        <v>4.4392250000000004</v>
      </c>
    </row>
  </sheetData>
  <phoneticPr fontId="0"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M286"/>
  <sheetViews>
    <sheetView workbookViewId="0">
      <pane xSplit="1" ySplit="7" topLeftCell="M212" activePane="bottomRight" state="frozen"/>
      <selection activeCell="F172" sqref="F172"/>
      <selection pane="topRight" activeCell="F172" sqref="F172"/>
      <selection pane="bottomLeft" activeCell="F172" sqref="F172"/>
      <selection pane="bottomRight" activeCell="F172" sqref="F172"/>
    </sheetView>
  </sheetViews>
  <sheetFormatPr defaultRowHeight="12.75" x14ac:dyDescent="0.2"/>
  <cols>
    <col min="1" max="1" width="30.42578125" bestFit="1" customWidth="1"/>
    <col min="2" max="7" width="9.28515625" bestFit="1" customWidth="1"/>
    <col min="8" max="8" width="7.5703125" bestFit="1" customWidth="1"/>
    <col min="9" max="14" width="9.28515625" bestFit="1" customWidth="1"/>
    <col min="15" max="15" width="7.5703125" bestFit="1" customWidth="1"/>
    <col min="16" max="21" width="9.28515625" bestFit="1" customWidth="1"/>
    <col min="22" max="22" width="7.5703125" bestFit="1" customWidth="1"/>
    <col min="23" max="28" width="9.28515625" bestFit="1" customWidth="1"/>
    <col min="29" max="29" width="7.5703125" bestFit="1" customWidth="1"/>
    <col min="30" max="35" width="9.28515625" bestFit="1" customWidth="1"/>
    <col min="36" max="36" width="7.5703125" bestFit="1" customWidth="1"/>
    <col min="37" max="42" width="9.28515625" bestFit="1" customWidth="1"/>
    <col min="43" max="43" width="7.5703125" bestFit="1" customWidth="1"/>
    <col min="44" max="49" width="9.28515625" bestFit="1" customWidth="1"/>
    <col min="50" max="50" width="7.5703125" bestFit="1" customWidth="1"/>
    <col min="51" max="56" width="9.28515625" bestFit="1" customWidth="1"/>
    <col min="57" max="57" width="7.5703125" bestFit="1" customWidth="1"/>
    <col min="58" max="63" width="9.28515625" bestFit="1" customWidth="1"/>
    <col min="64" max="64" width="7.5703125" bestFit="1" customWidth="1"/>
  </cols>
  <sheetData>
    <row r="1" spans="1:64" x14ac:dyDescent="0.2">
      <c r="A1" s="236" t="s">
        <v>472</v>
      </c>
      <c r="B1" s="26"/>
      <c r="C1" s="26"/>
      <c r="D1" s="26"/>
      <c r="E1" s="26"/>
      <c r="F1" s="26"/>
      <c r="G1" s="26"/>
      <c r="I1" s="26"/>
      <c r="J1" s="26"/>
      <c r="K1" s="26"/>
      <c r="L1" s="26"/>
      <c r="M1" s="26"/>
      <c r="N1" s="26"/>
      <c r="P1" s="26"/>
      <c r="Q1" s="26"/>
      <c r="R1" s="26"/>
      <c r="S1" s="26"/>
      <c r="T1" s="26"/>
      <c r="U1" s="26"/>
      <c r="W1" s="26"/>
      <c r="X1" s="26"/>
      <c r="Y1" s="26"/>
      <c r="Z1" s="26"/>
      <c r="AA1" s="26"/>
      <c r="AB1" s="26"/>
      <c r="AD1" s="26"/>
      <c r="AE1" s="26"/>
      <c r="AF1" s="26"/>
      <c r="AG1" s="26"/>
      <c r="AH1" s="26"/>
      <c r="AI1" s="26"/>
      <c r="AK1" s="26"/>
      <c r="AL1" s="26"/>
      <c r="AM1" s="26"/>
      <c r="AN1" s="26"/>
      <c r="AO1" s="26"/>
      <c r="AP1" s="26"/>
      <c r="AR1" s="26"/>
      <c r="AS1" s="26"/>
      <c r="AT1" s="26"/>
      <c r="AU1" s="26"/>
      <c r="AV1" s="26"/>
      <c r="AW1" s="26"/>
      <c r="AY1" s="26"/>
      <c r="AZ1" s="26"/>
      <c r="BA1" s="26"/>
      <c r="BB1" s="26"/>
      <c r="BC1" s="26"/>
      <c r="BD1" s="26"/>
      <c r="BF1" s="26"/>
      <c r="BG1" s="26"/>
      <c r="BH1" s="26"/>
      <c r="BI1" s="26"/>
      <c r="BJ1" s="26"/>
      <c r="BK1" s="26"/>
    </row>
    <row r="2" spans="1:64" x14ac:dyDescent="0.2">
      <c r="A2" s="236" t="s">
        <v>473</v>
      </c>
      <c r="B2" s="8" t="s">
        <v>55</v>
      </c>
      <c r="C2" s="8" t="s">
        <v>56</v>
      </c>
      <c r="D2" s="8" t="s">
        <v>57</v>
      </c>
      <c r="E2" s="8" t="s">
        <v>58</v>
      </c>
      <c r="F2" s="8" t="s">
        <v>59</v>
      </c>
      <c r="G2" s="8" t="s">
        <v>192</v>
      </c>
      <c r="H2" s="10"/>
      <c r="I2" s="8" t="s">
        <v>55</v>
      </c>
      <c r="J2" s="8" t="s">
        <v>56</v>
      </c>
      <c r="K2" s="8" t="s">
        <v>57</v>
      </c>
      <c r="L2" s="8" t="s">
        <v>58</v>
      </c>
      <c r="M2" s="8" t="s">
        <v>59</v>
      </c>
      <c r="N2" s="8" t="s">
        <v>192</v>
      </c>
      <c r="O2" s="10"/>
      <c r="P2" s="8" t="s">
        <v>55</v>
      </c>
      <c r="Q2" s="8" t="s">
        <v>56</v>
      </c>
      <c r="R2" s="8" t="s">
        <v>57</v>
      </c>
      <c r="S2" s="8" t="s">
        <v>58</v>
      </c>
      <c r="T2" s="8" t="s">
        <v>59</v>
      </c>
      <c r="U2" s="8" t="s">
        <v>192</v>
      </c>
      <c r="V2" s="10"/>
      <c r="W2" s="8" t="s">
        <v>55</v>
      </c>
      <c r="X2" s="8" t="s">
        <v>56</v>
      </c>
      <c r="Y2" s="8" t="s">
        <v>57</v>
      </c>
      <c r="Z2" s="8" t="s">
        <v>58</v>
      </c>
      <c r="AA2" s="8" t="s">
        <v>59</v>
      </c>
      <c r="AB2" s="8" t="s">
        <v>192</v>
      </c>
      <c r="AC2" s="10"/>
      <c r="AD2" s="8" t="s">
        <v>55</v>
      </c>
      <c r="AE2" s="8" t="s">
        <v>56</v>
      </c>
      <c r="AF2" s="8" t="s">
        <v>57</v>
      </c>
      <c r="AG2" s="8" t="s">
        <v>58</v>
      </c>
      <c r="AH2" s="8" t="s">
        <v>59</v>
      </c>
      <c r="AI2" s="8" t="s">
        <v>192</v>
      </c>
      <c r="AJ2" s="10"/>
      <c r="AK2" s="8" t="s">
        <v>55</v>
      </c>
      <c r="AL2" s="8" t="s">
        <v>56</v>
      </c>
      <c r="AM2" s="8" t="s">
        <v>57</v>
      </c>
      <c r="AN2" s="8" t="s">
        <v>58</v>
      </c>
      <c r="AO2" s="8" t="s">
        <v>59</v>
      </c>
      <c r="AP2" s="8" t="s">
        <v>192</v>
      </c>
      <c r="AQ2" s="10"/>
      <c r="AR2" s="8" t="s">
        <v>55</v>
      </c>
      <c r="AS2" s="8" t="s">
        <v>56</v>
      </c>
      <c r="AT2" s="8" t="s">
        <v>57</v>
      </c>
      <c r="AU2" s="8" t="s">
        <v>58</v>
      </c>
      <c r="AV2" s="8" t="s">
        <v>59</v>
      </c>
      <c r="AW2" s="8" t="s">
        <v>192</v>
      </c>
      <c r="AX2" s="10"/>
      <c r="AY2" s="8" t="s">
        <v>55</v>
      </c>
      <c r="AZ2" s="8" t="s">
        <v>56</v>
      </c>
      <c r="BA2" s="8" t="s">
        <v>57</v>
      </c>
      <c r="BB2" s="8" t="s">
        <v>58</v>
      </c>
      <c r="BC2" s="8" t="s">
        <v>59</v>
      </c>
      <c r="BD2" s="8" t="s">
        <v>192</v>
      </c>
      <c r="BE2" s="10"/>
      <c r="BF2" s="8" t="s">
        <v>55</v>
      </c>
      <c r="BG2" s="8" t="s">
        <v>56</v>
      </c>
      <c r="BH2" s="8" t="s">
        <v>57</v>
      </c>
      <c r="BI2" s="8" t="s">
        <v>58</v>
      </c>
      <c r="BJ2" s="8" t="s">
        <v>59</v>
      </c>
      <c r="BK2" s="8" t="s">
        <v>192</v>
      </c>
      <c r="BL2" s="10"/>
    </row>
    <row r="3" spans="1:64" x14ac:dyDescent="0.2">
      <c r="A3" s="278" t="s">
        <v>483</v>
      </c>
      <c r="B3" s="6" t="s">
        <v>100</v>
      </c>
      <c r="C3" s="6"/>
      <c r="D3" s="6"/>
      <c r="E3" s="6"/>
      <c r="F3" s="6"/>
      <c r="G3" s="6"/>
      <c r="I3" s="6" t="s">
        <v>100</v>
      </c>
      <c r="J3" s="6"/>
      <c r="K3" s="6"/>
      <c r="L3" s="6"/>
      <c r="M3" s="6"/>
      <c r="N3" s="6"/>
      <c r="P3" s="6" t="s">
        <v>100</v>
      </c>
      <c r="Q3" s="6"/>
      <c r="R3" s="6"/>
      <c r="S3" s="6"/>
      <c r="T3" s="6"/>
      <c r="U3" s="6"/>
      <c r="W3" s="6" t="s">
        <v>100</v>
      </c>
      <c r="X3" s="6"/>
      <c r="Y3" s="6"/>
      <c r="Z3" s="6"/>
      <c r="AA3" s="6"/>
      <c r="AB3" s="6"/>
      <c r="AD3" s="6" t="s">
        <v>100</v>
      </c>
      <c r="AE3" s="6"/>
      <c r="AF3" s="6"/>
      <c r="AG3" s="6"/>
      <c r="AH3" s="6"/>
      <c r="AI3" s="6"/>
      <c r="AK3" s="6" t="s">
        <v>100</v>
      </c>
      <c r="AL3" s="6"/>
      <c r="AM3" s="6"/>
      <c r="AN3" s="6"/>
      <c r="AO3" s="6"/>
      <c r="AP3" s="6"/>
      <c r="AR3" s="6" t="s">
        <v>100</v>
      </c>
      <c r="AS3" s="6"/>
      <c r="AT3" s="6"/>
      <c r="AU3" s="6"/>
      <c r="AV3" s="6"/>
      <c r="AW3" s="6"/>
      <c r="AY3" s="6" t="s">
        <v>100</v>
      </c>
      <c r="AZ3" s="6"/>
      <c r="BA3" s="6"/>
      <c r="BB3" s="6"/>
      <c r="BC3" s="6"/>
      <c r="BD3" s="6"/>
      <c r="BF3" s="6" t="s">
        <v>100</v>
      </c>
      <c r="BG3" s="6"/>
      <c r="BH3" s="6"/>
      <c r="BI3" s="6"/>
      <c r="BJ3" s="6"/>
      <c r="BK3" s="6"/>
    </row>
    <row r="4" spans="1:64" x14ac:dyDescent="0.2">
      <c r="A4" s="278" t="s">
        <v>484</v>
      </c>
      <c r="B4" s="16">
        <v>50</v>
      </c>
      <c r="C4" s="17">
        <v>75</v>
      </c>
      <c r="D4" s="17">
        <v>125</v>
      </c>
      <c r="E4" s="17">
        <v>170</v>
      </c>
      <c r="F4" s="17">
        <v>210</v>
      </c>
      <c r="G4" s="17">
        <v>246</v>
      </c>
      <c r="H4" s="15"/>
      <c r="I4" s="16">
        <v>50</v>
      </c>
      <c r="J4" s="17">
        <v>75</v>
      </c>
      <c r="K4" s="17">
        <v>125</v>
      </c>
      <c r="L4" s="17">
        <v>170</v>
      </c>
      <c r="M4" s="17">
        <v>210</v>
      </c>
      <c r="N4" s="17">
        <v>246</v>
      </c>
      <c r="O4" s="15"/>
      <c r="P4" s="16">
        <v>50</v>
      </c>
      <c r="Q4" s="17">
        <v>75</v>
      </c>
      <c r="R4" s="17">
        <v>125</v>
      </c>
      <c r="S4" s="17">
        <v>170</v>
      </c>
      <c r="T4" s="17">
        <v>210</v>
      </c>
      <c r="U4" s="17">
        <v>246</v>
      </c>
      <c r="V4" s="15"/>
      <c r="W4" s="16">
        <v>50</v>
      </c>
      <c r="X4" s="17">
        <v>75</v>
      </c>
      <c r="Y4" s="17">
        <v>125</v>
      </c>
      <c r="Z4" s="17">
        <v>170</v>
      </c>
      <c r="AA4" s="17">
        <v>210</v>
      </c>
      <c r="AB4" s="17">
        <v>246</v>
      </c>
      <c r="AC4" s="15"/>
      <c r="AD4" s="16">
        <v>50</v>
      </c>
      <c r="AE4" s="17">
        <v>75</v>
      </c>
      <c r="AF4" s="17">
        <v>125</v>
      </c>
      <c r="AG4" s="17">
        <v>170</v>
      </c>
      <c r="AH4" s="17">
        <v>210</v>
      </c>
      <c r="AI4" s="17">
        <v>246</v>
      </c>
      <c r="AJ4" s="15"/>
      <c r="AK4" s="16">
        <v>50</v>
      </c>
      <c r="AL4" s="17">
        <v>75</v>
      </c>
      <c r="AM4" s="17">
        <v>125</v>
      </c>
      <c r="AN4" s="17">
        <v>170</v>
      </c>
      <c r="AO4" s="17">
        <v>210</v>
      </c>
      <c r="AP4" s="17">
        <v>246</v>
      </c>
      <c r="AQ4" s="15"/>
      <c r="AR4" s="16">
        <v>50</v>
      </c>
      <c r="AS4" s="17">
        <v>75</v>
      </c>
      <c r="AT4" s="17">
        <v>125</v>
      </c>
      <c r="AU4" s="17">
        <v>170</v>
      </c>
      <c r="AV4" s="17">
        <v>210</v>
      </c>
      <c r="AW4" s="17">
        <v>246</v>
      </c>
      <c r="AX4" s="15"/>
      <c r="AY4" s="16">
        <v>50</v>
      </c>
      <c r="AZ4" s="17">
        <v>75</v>
      </c>
      <c r="BA4" s="17">
        <v>125</v>
      </c>
      <c r="BB4" s="17">
        <v>170</v>
      </c>
      <c r="BC4" s="17">
        <v>210</v>
      </c>
      <c r="BD4" s="17">
        <v>246</v>
      </c>
      <c r="BE4" s="15"/>
      <c r="BF4" s="16">
        <v>50</v>
      </c>
      <c r="BG4" s="17">
        <v>75</v>
      </c>
      <c r="BH4" s="17">
        <v>125</v>
      </c>
      <c r="BI4" s="17">
        <v>170</v>
      </c>
      <c r="BJ4" s="17">
        <v>210</v>
      </c>
      <c r="BK4" s="17">
        <v>246</v>
      </c>
      <c r="BL4" s="15"/>
    </row>
    <row r="5" spans="1:64" ht="13.5" thickBot="1" x14ac:dyDescent="0.25">
      <c r="A5" s="2" t="s">
        <v>15</v>
      </c>
      <c r="B5" s="18">
        <v>75</v>
      </c>
      <c r="C5" s="18">
        <v>125</v>
      </c>
      <c r="D5" s="18">
        <v>170</v>
      </c>
      <c r="E5" s="18">
        <v>210</v>
      </c>
      <c r="F5" s="18">
        <v>246</v>
      </c>
      <c r="G5" s="18">
        <v>280</v>
      </c>
      <c r="H5" s="15"/>
      <c r="I5" s="18">
        <v>75</v>
      </c>
      <c r="J5" s="18">
        <v>125</v>
      </c>
      <c r="K5" s="18">
        <v>170</v>
      </c>
      <c r="L5" s="18">
        <v>210</v>
      </c>
      <c r="M5" s="18">
        <v>246</v>
      </c>
      <c r="N5" s="18">
        <v>280</v>
      </c>
      <c r="O5" s="15"/>
      <c r="P5" s="18">
        <v>75</v>
      </c>
      <c r="Q5" s="18">
        <v>125</v>
      </c>
      <c r="R5" s="18">
        <v>170</v>
      </c>
      <c r="S5" s="18">
        <v>210</v>
      </c>
      <c r="T5" s="18">
        <v>246</v>
      </c>
      <c r="U5" s="18">
        <v>280</v>
      </c>
      <c r="V5" s="15"/>
      <c r="W5" s="18">
        <v>75</v>
      </c>
      <c r="X5" s="18">
        <v>125</v>
      </c>
      <c r="Y5" s="18">
        <v>170</v>
      </c>
      <c r="Z5" s="18">
        <v>210</v>
      </c>
      <c r="AA5" s="18">
        <v>246</v>
      </c>
      <c r="AB5" s="18">
        <v>280</v>
      </c>
      <c r="AC5" s="15"/>
      <c r="AD5" s="18">
        <v>75</v>
      </c>
      <c r="AE5" s="18">
        <v>125</v>
      </c>
      <c r="AF5" s="18">
        <v>170</v>
      </c>
      <c r="AG5" s="18">
        <v>210</v>
      </c>
      <c r="AH5" s="18">
        <v>246</v>
      </c>
      <c r="AI5" s="18">
        <v>280</v>
      </c>
      <c r="AJ5" s="15"/>
      <c r="AK5" s="18">
        <v>75</v>
      </c>
      <c r="AL5" s="18">
        <v>125</v>
      </c>
      <c r="AM5" s="18">
        <v>170</v>
      </c>
      <c r="AN5" s="18">
        <v>210</v>
      </c>
      <c r="AO5" s="18">
        <v>246</v>
      </c>
      <c r="AP5" s="18">
        <v>280</v>
      </c>
      <c r="AQ5" s="15"/>
      <c r="AR5" s="18">
        <v>75</v>
      </c>
      <c r="AS5" s="18">
        <v>125</v>
      </c>
      <c r="AT5" s="18">
        <v>170</v>
      </c>
      <c r="AU5" s="18">
        <v>210</v>
      </c>
      <c r="AV5" s="18">
        <v>246</v>
      </c>
      <c r="AW5" s="18">
        <v>280</v>
      </c>
      <c r="AX5" s="15"/>
      <c r="AY5" s="18">
        <v>75</v>
      </c>
      <c r="AZ5" s="18">
        <v>125</v>
      </c>
      <c r="BA5" s="18">
        <v>170</v>
      </c>
      <c r="BB5" s="18">
        <v>210</v>
      </c>
      <c r="BC5" s="18">
        <v>246</v>
      </c>
      <c r="BD5" s="18">
        <v>280</v>
      </c>
      <c r="BE5" s="15"/>
      <c r="BF5" s="18">
        <v>75</v>
      </c>
      <c r="BG5" s="18">
        <v>125</v>
      </c>
      <c r="BH5" s="18">
        <v>170</v>
      </c>
      <c r="BI5" s="18">
        <v>210</v>
      </c>
      <c r="BJ5" s="18">
        <v>246</v>
      </c>
      <c r="BK5" s="18">
        <v>280</v>
      </c>
      <c r="BL5" s="15"/>
    </row>
    <row r="6" spans="1:64" x14ac:dyDescent="0.2">
      <c r="A6" t="s">
        <v>1</v>
      </c>
      <c r="B6" s="76">
        <f>IF(B4="","",((((B195-B246)*2000)+((SUM(B8:B187)-2000)*((IF($A7=Nutrients!$B$79,Nutrients!$CO$79,(IF($A7=Nutrients!$B$77,Nutrients!$CO$77,Nutrients!$CO$78)))))))/((IF($A6=Nutrients!$B$8,Nutrients!$CO$8,Nutrients!$CO$9))-((IF($A7=Nutrients!$B$79,Nutrients!$CO$79,(IF($A7=Nutrients!$B$77,Nutrients!$CO$77,Nutrients!$CO$78))))))))</f>
        <v>1409.4439628220518</v>
      </c>
      <c r="C6" s="76">
        <f>IF(C4="","",((((C195-C246)*2000)+((SUM(C8:C187)-2000)*((IF($A7=Nutrients!$B$79,Nutrients!$CO$79,(IF($A7=Nutrients!$B$77,Nutrients!$CO$77,Nutrients!$CO$78)))))))/((IF($A6=Nutrients!$B$8,Nutrients!$CO$8,Nutrients!$CO$9))-((IF($A7=Nutrients!$B$79,Nutrients!$CO$79,(IF($A7=Nutrients!$B$77,Nutrients!$CO$77,Nutrients!$CO$78))))))))</f>
        <v>1504.0783536671609</v>
      </c>
      <c r="D6" s="76">
        <f>IF(D4="","",((((D195-D246)*2000)+((SUM(D8:D187)-2000)*((IF($A7=Nutrients!$B$79,Nutrients!$CO$79,(IF($A7=Nutrients!$B$77,Nutrients!$CO$77,Nutrients!$CO$78)))))))/((IF($A6=Nutrients!$B$8,Nutrients!$CO$8,Nutrients!$CO$9))-((IF($A7=Nutrients!$B$79,Nutrients!$CO$79,(IF($A7=Nutrients!$B$77,Nutrients!$CO$77,Nutrients!$CO$78))))))))</f>
        <v>1591.9854747031272</v>
      </c>
      <c r="E6" s="76">
        <f>IF(E4="","",((((E195-E246)*2000)+((SUM(E8:E187)-2000)*((IF($A7=Nutrients!$B$79,Nutrients!$CO$79,(IF($A7=Nutrients!$B$77,Nutrients!$CO$77,Nutrients!$CO$78)))))))/((IF($A6=Nutrients!$B$8,Nutrients!$CO$8,Nutrients!$CO$9))-((IF($A7=Nutrients!$B$79,Nutrients!$CO$79,(IF($A7=Nutrients!$B$77,Nutrients!$CO$77,Nutrients!$CO$78))))))))</f>
        <v>1646.2644637259109</v>
      </c>
      <c r="F6" s="76">
        <f>IF(F4="","",((((F195-F246)*2000)+((SUM(F8:F187)-2000)*((IF($A7=Nutrients!$B$79,Nutrients!$CO$79,(IF($A7=Nutrients!$B$77,Nutrients!$CO$77,Nutrients!$CO$78)))))))/((IF($A6=Nutrients!$B$8,Nutrients!$CO$8,Nutrients!$CO$9))-((IF($A7=Nutrients!$B$79,Nutrients!$CO$79,(IF($A7=Nutrients!$B$77,Nutrients!$CO$77,Nutrients!$CO$78))))))))</f>
        <v>1687.9332148206652</v>
      </c>
      <c r="G6" s="76">
        <f>IF(G4="","",((((G195-G246)*2000)+((SUM(G8:G187)-2000)*((IF($A7=Nutrients!$B$79,Nutrients!$CO$79,(IF($A7=Nutrients!$B$77,Nutrients!$CO$77,Nutrients!$CO$78)))))))/((IF($A6=Nutrients!$B$8,Nutrients!$CO$8,Nutrients!$CO$9))-((IF($A7=Nutrients!$B$79,Nutrients!$CO$79,(IF($A7=Nutrients!$B$77,Nutrients!$CO$77,Nutrients!$CO$78))))))))</f>
        <v>1723.2386807797102</v>
      </c>
      <c r="H6" s="25"/>
      <c r="I6" s="76">
        <f>IF(I4="","",((((I195-I246)*2000)+((SUM(I8:I187)-2000)*((IF($A7=Nutrients!$B$79,Nutrients!$CO$79,(IF($A7=Nutrients!$B$77,Nutrients!$CO$77,Nutrients!$CO$78)))))))/((IF($A6=Nutrients!$B$8,Nutrients!$CO$8,Nutrients!$CO$9))-((IF($A7=Nutrients!$B$79,Nutrients!$CO$79,(IF($A7=Nutrients!$B$77,Nutrients!$CO$77,Nutrients!$CO$78))))))))</f>
        <v>1329.7333859562425</v>
      </c>
      <c r="J6" s="76">
        <f>IF(J4="","",((((J195-J246)*2000)+((SUM(J8:J187)-2000)*((IF($A7=Nutrients!$B$79,Nutrients!$CO$79,(IF($A7=Nutrients!$B$77,Nutrients!$CO$77,Nutrients!$CO$78)))))))/((IF($A6=Nutrients!$B$8,Nutrients!$CO$8,Nutrients!$CO$9))-((IF($A7=Nutrients!$B$79,Nutrients!$CO$79,(IF($A7=Nutrients!$B$77,Nutrients!$CO$77,Nutrients!$CO$78))))))))</f>
        <v>1425.2141973956227</v>
      </c>
      <c r="K6" s="76">
        <f>IF(K4="","",((((K195-K246)*2000)+((SUM(K8:K187)-2000)*((IF($A7=Nutrients!$B$79,Nutrients!$CO$79,(IF($A7=Nutrients!$B$77,Nutrients!$CO$77,Nutrients!$CO$78)))))))/((IF($A6=Nutrients!$B$8,Nutrients!$CO$8,Nutrients!$CO$9))-((IF($A7=Nutrients!$B$79,Nutrients!$CO$79,(IF($A7=Nutrients!$B$77,Nutrients!$CO$77,Nutrients!$CO$78))))))))</f>
        <v>1511.4469501494937</v>
      </c>
      <c r="L6" s="76">
        <f>IF(L4="","",((((L195-L246)*2000)+((SUM(L8:L187)-2000)*((IF($A7=Nutrients!$B$79,Nutrients!$CO$79,(IF($A7=Nutrients!$B$77,Nutrients!$CO$77,Nutrients!$CO$78)))))))/((IF($A6=Nutrients!$B$8,Nutrients!$CO$8,Nutrients!$CO$9))-((IF($A7=Nutrients!$B$79,Nutrients!$CO$79,(IF($A7=Nutrients!$B$77,Nutrients!$CO$77,Nutrients!$CO$78))))))))</f>
        <v>1567.0411060566441</v>
      </c>
      <c r="M6" s="76">
        <f>IF(M4="","",((((M195-M246)*2000)+((SUM(M8:M187)-2000)*((IF($A7=Nutrients!$B$79,Nutrients!$CO$79,(IF($A7=Nutrients!$B$77,Nutrients!$CO$77,Nutrients!$CO$78)))))))/((IF($A6=Nutrients!$B$8,Nutrients!$CO$8,Nutrients!$CO$9))-((IF($A7=Nutrients!$B$79,Nutrients!$CO$79,(IF($A7=Nutrients!$B$77,Nutrients!$CO$77,Nutrients!$CO$78))))))))</f>
        <v>1607.2920721187147</v>
      </c>
      <c r="N6" s="76">
        <f>IF(N4="","",((((N195-N246)*2000)+((SUM(N8:N187)-2000)*((IF($A7=Nutrients!$B$79,Nutrients!$CO$79,(IF($A7=Nutrients!$B$77,Nutrients!$CO$77,Nutrients!$CO$78)))))))/((IF($A6=Nutrients!$B$8,Nutrients!$CO$8,Nutrients!$CO$9))-((IF($A7=Nutrients!$B$79,Nutrients!$CO$79,(IF($A7=Nutrients!$B$77,Nutrients!$CO$77,Nutrients!$CO$78))))))))</f>
        <v>1644.0676354930504</v>
      </c>
      <c r="O6" s="25"/>
      <c r="P6" s="76">
        <f>IF(P4="","",((((P195-P246)*2000)+((SUM(P8:P187)-2000)*((IF($A7=Nutrients!$B$79,Nutrients!$CO$79,(IF($A7=Nutrients!$B$77,Nutrients!$CO$77,Nutrients!$CO$78)))))))/((IF($A6=Nutrients!$B$8,Nutrients!$CO$8,Nutrients!$CO$9))-((IF($A7=Nutrients!$B$79,Nutrients!$CO$79,(IF($A7=Nutrients!$B$77,Nutrients!$CO$77,Nutrients!$CO$78))))))))</f>
        <v>1250.2417989849826</v>
      </c>
      <c r="Q6" s="76">
        <f>IF(Q4="","",((((Q195-Q246)*2000)+((SUM(Q8:Q187)-2000)*((IF($A7=Nutrients!$B$79,Nutrients!$CO$79,(IF($A7=Nutrients!$B$77,Nutrients!$CO$77,Nutrients!$CO$78)))))))/((IF($A6=Nutrients!$B$8,Nutrients!$CO$8,Nutrients!$CO$9))-((IF($A7=Nutrients!$B$79,Nutrients!$CO$79,(IF($A7=Nutrients!$B$77,Nutrients!$CO$77,Nutrients!$CO$78))))))))</f>
        <v>1345.3860905209876</v>
      </c>
      <c r="R6" s="76">
        <f>IF(R4="","",((((R195-R246)*2000)+((SUM(R8:R187)-2000)*((IF($A7=Nutrients!$B$79,Nutrients!$CO$79,(IF($A7=Nutrients!$B$77,Nutrients!$CO$77,Nutrients!$CO$78)))))))/((IF($A6=Nutrients!$B$8,Nutrients!$CO$8,Nutrients!$CO$9))-((IF($A7=Nutrients!$B$79,Nutrients!$CO$79,(IF($A7=Nutrients!$B$77,Nutrients!$CO$77,Nutrients!$CO$78))))))))</f>
        <v>1430.8154883440668</v>
      </c>
      <c r="S6" s="76">
        <f>IF(S4="","",((((S195-S246)*2000)+((SUM(S8:S187)-2000)*((IF($A7=Nutrients!$B$79,Nutrients!$CO$79,(IF($A7=Nutrients!$B$77,Nutrients!$CO$77,Nutrients!$CO$78)))))))/((IF($A6=Nutrients!$B$8,Nutrients!$CO$8,Nutrients!$CO$9))-((IF($A7=Nutrients!$B$79,Nutrients!$CO$79,(IF($A7=Nutrients!$B$77,Nutrients!$CO$77,Nutrients!$CO$78))))))))</f>
        <v>1485.3789159478863</v>
      </c>
      <c r="T6" s="76">
        <f>IF(T4="","",((((T195-T246)*2000)+((SUM(T8:T187)-2000)*((IF($A7=Nutrients!$B$79,Nutrients!$CO$79,(IF($A7=Nutrients!$B$77,Nutrients!$CO$77,Nutrients!$CO$78)))))))/((IF($A6=Nutrients!$B$8,Nutrients!$CO$8,Nutrients!$CO$9))-((IF($A7=Nutrients!$B$79,Nutrients!$CO$79,(IF($A7=Nutrients!$B$77,Nutrients!$CO$77,Nutrients!$CO$78))))))))</f>
        <v>1526.0462595054564</v>
      </c>
      <c r="U6" s="76">
        <f>IF(U4="","",((((U195-U246)*2000)+((SUM(U8:U187)-2000)*((IF($A7=Nutrients!$B$79,Nutrients!$CO$79,(IF($A7=Nutrients!$B$77,Nutrients!$CO$77,Nutrients!$CO$78)))))))/((IF($A6=Nutrients!$B$8,Nutrients!$CO$8,Nutrients!$CO$9))-((IF($A7=Nutrients!$B$79,Nutrients!$CO$79,(IF($A7=Nutrients!$B$77,Nutrients!$CO$77,Nutrients!$CO$78))))))))</f>
        <v>1562.9437140926732</v>
      </c>
      <c r="V6" s="25"/>
      <c r="W6" s="76">
        <f>IF(W4="","",((((W195-W246)*2000)+((SUM(W8:W187)-2000)*((IF($A7=Nutrients!$B$79,Nutrients!$CO$79,(IF($A7=Nutrients!$B$77,Nutrients!$CO$77,Nutrients!$CO$78)))))))/((IF($A6=Nutrients!$B$8,Nutrients!$CO$8,Nutrients!$CO$9))-((IF($A7=Nutrients!$B$79,Nutrients!$CO$79,(IF($A7=Nutrients!$B$77,Nutrients!$CO$77,Nutrients!$CO$78))))))))</f>
        <v>1171.3873001393445</v>
      </c>
      <c r="X6" s="76">
        <f>IF(X4="","",((((X195-X246)*2000)+((SUM(X8:X187)-2000)*((IF($A7=Nutrients!$B$79,Nutrients!$CO$79,(IF($A7=Nutrients!$B$77,Nutrients!$CO$77,Nutrients!$CO$78)))))))/((IF($A6=Nutrients!$B$8,Nutrients!$CO$8,Nutrients!$CO$9))-((IF($A7=Nutrients!$B$79,Nutrients!$CO$79,(IF($A7=Nutrients!$B$77,Nutrients!$CO$77,Nutrients!$CO$78))))))))</f>
        <v>1264.9919892822472</v>
      </c>
      <c r="Y6" s="76">
        <f>IF(Y4="","",((((Y195-Y246)*2000)+((SUM(Y8:Y187)-2000)*((IF($A7=Nutrients!$B$79,Nutrients!$CO$79,(IF($A7=Nutrients!$B$77,Nutrients!$CO$77,Nutrients!$CO$78)))))))/((IF($A6=Nutrients!$B$8,Nutrients!$CO$8,Nutrients!$CO$9))-((IF($A7=Nutrients!$B$79,Nutrients!$CO$79,(IF($A7=Nutrients!$B$77,Nutrients!$CO$77,Nutrients!$CO$78))))))))</f>
        <v>1351.0006684310624</v>
      </c>
      <c r="Z6" s="76">
        <f>IF(Z4="","",((((Z195-Z246)*2000)+((SUM(Z8:Z187)-2000)*((IF($A7=Nutrients!$B$79,Nutrients!$CO$79,(IF($A7=Nutrients!$B$77,Nutrients!$CO$77,Nutrients!$CO$78)))))))/((IF($A6=Nutrients!$B$8,Nutrients!$CO$8,Nutrients!$CO$9))-((IF($A7=Nutrients!$B$79,Nutrients!$CO$79,(IF($A7=Nutrients!$B$77,Nutrients!$CO$77,Nutrients!$CO$78))))))))</f>
        <v>1403.8582867643947</v>
      </c>
      <c r="AA6" s="76">
        <f>IF(AA4="","",((((AA195-AA246)*2000)+((SUM(AA8:AA187)-2000)*((IF($A7=Nutrients!$B$79,Nutrients!$CO$79,(IF($A7=Nutrients!$B$77,Nutrients!$CO$77,Nutrients!$CO$78)))))))/((IF($A6=Nutrients!$B$8,Nutrients!$CO$8,Nutrients!$CO$9))-((IF($A7=Nutrients!$B$79,Nutrients!$CO$79,(IF($A7=Nutrients!$B$77,Nutrients!$CO$77,Nutrients!$CO$78))))))))</f>
        <v>1443.8640116978702</v>
      </c>
      <c r="AB6" s="76">
        <f>IF(AB4="","",((((AB195-AB246)*2000)+((SUM(AB8:AB187)-2000)*((IF($A7=Nutrients!$B$79,Nutrients!$CO$79,(IF($A7=Nutrients!$B$77,Nutrients!$CO$77,Nutrients!$CO$78)))))))/((IF($A6=Nutrients!$B$8,Nutrients!$CO$8,Nutrients!$CO$9))-((IF($A7=Nutrients!$B$79,Nutrients!$CO$79,(IF($A7=Nutrients!$B$77,Nutrients!$CO$77,Nutrients!$CO$78))))))))</f>
        <v>1480.017419667786</v>
      </c>
      <c r="AC6" s="25"/>
      <c r="AD6" s="76">
        <f>IF(AD4="","",((((AD195-AD246)*2000)+((SUM(AD8:AD187)-2000)*((IF($A7=Nutrients!$B$79,Nutrients!$CO$79,(IF($A7=Nutrients!$B$77,Nutrients!$CO$77,Nutrients!$CO$78)))))))/((IF($A6=Nutrients!$B$8,Nutrients!$CO$8,Nutrients!$CO$9))-((IF($A7=Nutrients!$B$79,Nutrients!$CO$79,(IF($A7=Nutrients!$B$77,Nutrients!$CO$77,Nutrients!$CO$78))))))))</f>
        <v>1091.0262029165126</v>
      </c>
      <c r="AE6" s="76">
        <f>IF(AE4="","",((((AE195-AE246)*2000)+((SUM(AE8:AE187)-2000)*((IF($A7=Nutrients!$B$79,Nutrients!$CO$79,(IF($A7=Nutrients!$B$77,Nutrients!$CO$77,Nutrients!$CO$78)))))))/((IF($A6=Nutrients!$B$8,Nutrients!$CO$8,Nutrients!$CO$9))-((IF($A7=Nutrients!$B$79,Nutrients!$CO$79,(IF($A7=Nutrients!$B$77,Nutrients!$CO$77,Nutrients!$CO$78))))))))</f>
        <v>1183.8620774613</v>
      </c>
      <c r="AF6" s="76">
        <f>IF(AF4="","",((((AF195-AF246)*2000)+((SUM(AF8:AF187)-2000)*((IF($A7=Nutrients!$B$79,Nutrients!$CO$79,(IF($A7=Nutrients!$B$77,Nutrients!$CO$77,Nutrients!$CO$78)))))))/((IF($A6=Nutrients!$B$8,Nutrients!$CO$8,Nutrients!$CO$9))-((IF($A7=Nutrients!$B$79,Nutrients!$CO$79,(IF($A7=Nutrients!$B$77,Nutrients!$CO$77,Nutrients!$CO$78))))))))</f>
        <v>1268.6824366877108</v>
      </c>
      <c r="AG6" s="76">
        <f>IF(AG4="","",((((AG195-AG246)*2000)+((SUM(AG8:AG187)-2000)*((IF($A7=Nutrients!$B$79,Nutrients!$CO$79,(IF($A7=Nutrients!$B$77,Nutrients!$CO$77,Nutrients!$CO$78)))))))/((IF($A6=Nutrients!$B$8,Nutrients!$CO$8,Nutrients!$CO$9))-((IF($A7=Nutrients!$B$79,Nutrients!$CO$79,(IF($A7=Nutrients!$B$77,Nutrients!$CO$77,Nutrients!$CO$78))))))))</f>
        <v>1321.3433087752064</v>
      </c>
      <c r="AH6" s="76">
        <f>IF(AH4="","",((((AH195-AH246)*2000)+((SUM(AH8:AH187)-2000)*((IF($A7=Nutrients!$B$79,Nutrients!$CO$79,(IF($A7=Nutrients!$B$77,Nutrients!$CO$77,Nutrients!$CO$78)))))))/((IF($A6=Nutrients!$B$8,Nutrients!$CO$8,Nutrients!$CO$9))-((IF($A7=Nutrients!$B$79,Nutrients!$CO$79,(IF($A7=Nutrients!$B$77,Nutrients!$CO$77,Nutrients!$CO$78))))))))</f>
        <v>1362.2458603052924</v>
      </c>
      <c r="AI6" s="76">
        <f>IF(AI4="","",((((AI195-AI246)*2000)+((SUM(AI8:AI187)-2000)*((IF($A7=Nutrients!$B$79,Nutrients!$CO$79,(IF($A7=Nutrients!$B$77,Nutrients!$CO$77,Nutrients!$CO$78)))))))/((IF($A6=Nutrients!$B$8,Nutrients!$CO$8,Nutrients!$CO$9))-((IF($A7=Nutrients!$B$79,Nutrients!$CO$79,(IF($A7=Nutrients!$B$77,Nutrients!$CO$77,Nutrients!$CO$78))))))))</f>
        <v>1397.4012538462239</v>
      </c>
      <c r="AJ6" s="25"/>
      <c r="AK6" s="76">
        <f>IF(AK4="","",((((AK195-AK246)*2000)+((SUM(AK8:AK187)-2000)*((IF($A7=Nutrients!$B$79,Nutrients!$CO$79,(IF($A7=Nutrients!$B$77,Nutrients!$CO$77,Nutrients!$CO$78)))))))/((IF($A6=Nutrients!$B$8,Nutrients!$CO$8,Nutrients!$CO$9))-((IF($A7=Nutrients!$B$79,Nutrients!$CO$79,(IF($A7=Nutrients!$B$77,Nutrients!$CO$77,Nutrients!$CO$78))))))))</f>
        <v>1011.6121305885407</v>
      </c>
      <c r="AL6" s="76">
        <f>IF(AL4="","",((((AL195-AL246)*2000)+((SUM(AL8:AL187)-2000)*((IF($A7=Nutrients!$B$79,Nutrients!$CO$79,(IF($A7=Nutrients!$B$77,Nutrients!$CO$77,Nutrients!$CO$78)))))))/((IF($A6=Nutrients!$B$8,Nutrients!$CO$8,Nutrients!$CO$9))-((IF($A7=Nutrients!$B$79,Nutrients!$CO$79,(IF($A7=Nutrients!$B$77,Nutrients!$CO$77,Nutrients!$CO$78))))))))</f>
        <v>1103.5859511195229</v>
      </c>
      <c r="AM6" s="76">
        <f>IF(AM4="","",((((AM195-AM246)*2000)+((SUM(AM8:AM187)-2000)*((IF($A7=Nutrients!$B$79,Nutrients!$CO$79,(IF($A7=Nutrients!$B$77,Nutrients!$CO$77,Nutrients!$CO$78)))))))/((IF($A6=Nutrients!$B$8,Nutrients!$CO$8,Nutrients!$CO$9))-((IF($A7=Nutrients!$B$79,Nutrients!$CO$79,(IF($A7=Nutrients!$B$77,Nutrients!$CO$77,Nutrients!$CO$78))))))))</f>
        <v>1187.2209368963106</v>
      </c>
      <c r="AN6" s="76">
        <f>IF(AN4="","",((((AN195-AN246)*2000)+((SUM(AN8:AN187)-2000)*((IF($A7=Nutrients!$B$79,Nutrients!$CO$79,(IF($A7=Nutrients!$B$77,Nutrients!$CO$77,Nutrients!$CO$78)))))))/((IF($A6=Nutrients!$B$8,Nutrients!$CO$8,Nutrients!$CO$9))-((IF($A7=Nutrients!$B$79,Nutrients!$CO$79,(IF($A7=Nutrients!$B$77,Nutrients!$CO$77,Nutrients!$CO$78))))))))</f>
        <v>1240.9050080425591</v>
      </c>
      <c r="AO6" s="76">
        <f>IF(AO4="","",((((AO195-AO246)*2000)+((SUM(AO8:AO187)-2000)*((IF($A7=Nutrients!$B$79,Nutrients!$CO$79,(IF($A7=Nutrients!$B$77,Nutrients!$CO$77,Nutrients!$CO$78)))))))/((IF($A6=Nutrients!$B$8,Nutrients!$CO$8,Nutrients!$CO$9))-((IF($A7=Nutrients!$B$79,Nutrients!$CO$79,(IF($A7=Nutrients!$B$77,Nutrients!$CO$77,Nutrients!$CO$78))))))))</f>
        <v>1280.1186910819008</v>
      </c>
      <c r="AP6" s="76">
        <f>IF(AP4="","",((((AP195-AP246)*2000)+((SUM(AP8:AP187)-2000)*((IF($A7=Nutrients!$B$79,Nutrients!$CO$79,(IF($A7=Nutrients!$B$77,Nutrients!$CO$77,Nutrients!$CO$78)))))))/((IF($A6=Nutrients!$B$8,Nutrients!$CO$8,Nutrients!$CO$9))-((IF($A7=Nutrients!$B$79,Nutrients!$CO$79,(IF($A7=Nutrients!$B$77,Nutrients!$CO$77,Nutrients!$CO$78))))))))</f>
        <v>1315.0514408494003</v>
      </c>
      <c r="AQ6" s="25"/>
      <c r="AR6" s="76">
        <f>IF(AR4="","",((((AR195-AR246)*2000)+((SUM(AR8:AR187)-2000)*((IF($A7=Nutrients!$B$79,Nutrients!$CO$79,(IF($A7=Nutrients!$B$77,Nutrients!$CO$77,Nutrients!$CO$78)))))))/((IF($A6=Nutrients!$B$8,Nutrients!$CO$8,Nutrients!$CO$9))-((IF($A7=Nutrients!$B$79,Nutrients!$CO$79,(IF($A7=Nutrients!$B$77,Nutrients!$CO$77,Nutrients!$CO$78))))))))</f>
        <v>931.04261426370874</v>
      </c>
      <c r="AS6" s="76">
        <f>IF(AS4="","",((((AS195-AS246)*2000)+((SUM(AS8:AS187)-2000)*((IF($A7=Nutrients!$B$79,Nutrients!$CO$79,(IF($A7=Nutrients!$B$77,Nutrients!$CO$77,Nutrients!$CO$78)))))))/((IF($A6=Nutrients!$B$8,Nutrients!$CO$8,Nutrients!$CO$9))-((IF($A7=Nutrients!$B$79,Nutrients!$CO$79,(IF($A7=Nutrients!$B$77,Nutrients!$CO$77,Nutrients!$CO$78))))))))</f>
        <v>1021.9121938558425</v>
      </c>
      <c r="AT6" s="76">
        <f>IF(AT4="","",((((AT195-AT246)*2000)+((SUM(AT8:AT187)-2000)*((IF($A7=Nutrients!$B$79,Nutrients!$CO$79,(IF($A7=Nutrients!$B$77,Nutrients!$CO$77,Nutrients!$CO$78)))))))/((IF($A6=Nutrients!$B$8,Nutrients!$CO$8,Nutrients!$CO$9))-((IF($A7=Nutrients!$B$79,Nutrients!$CO$79,(IF($A7=Nutrients!$B$77,Nutrients!$CO$77,Nutrients!$CO$78))))))))</f>
        <v>1105.2780483376619</v>
      </c>
      <c r="AU6" s="76">
        <f>IF(AU4="","",((((AU195-AU246)*2000)+((SUM(AU8:AU187)-2000)*((IF($A7=Nutrients!$B$79,Nutrients!$CO$79,(IF($A7=Nutrients!$B$77,Nutrients!$CO$77,Nutrients!$CO$78)))))))/((IF($A6=Nutrients!$B$8,Nutrients!$CO$8,Nutrients!$CO$9))-((IF($A7=Nutrients!$B$79,Nutrients!$CO$79,(IF($A7=Nutrients!$B$77,Nutrients!$CO$77,Nutrients!$CO$78))))))))</f>
        <v>1158.9119265472759</v>
      </c>
      <c r="AV6" s="76">
        <f>IF(AV4="","",((((AV195-AV246)*2000)+((SUM(AV8:AV187)-2000)*((IF($A7=Nutrients!$B$79,Nutrients!$CO$79,(IF($A7=Nutrients!$B$77,Nutrients!$CO$77,Nutrients!$CO$78)))))))/((IF($A6=Nutrients!$B$8,Nutrients!$CO$8,Nutrients!$CO$9))-((IF($A7=Nutrients!$B$79,Nutrients!$CO$79,(IF($A7=Nutrients!$B$77,Nutrients!$CO$77,Nutrients!$CO$78))))))))</f>
        <v>1197.8821941210156</v>
      </c>
      <c r="AW6" s="76">
        <f>IF(AW4="","",((((AW195-AW246)*2000)+((SUM(AW8:AW187)-2000)*((IF($A7=Nutrients!$B$79,Nutrients!$CO$79,(IF($A7=Nutrients!$B$77,Nutrients!$CO$77,Nutrients!$CO$78)))))))/((IF($A6=Nutrients!$B$8,Nutrients!$CO$8,Nutrients!$CO$9))-((IF($A7=Nutrients!$B$79,Nutrients!$CO$79,(IF($A7=Nutrients!$B$77,Nutrients!$CO$77,Nutrients!$CO$78))))))))</f>
        <v>1232.7016278525771</v>
      </c>
      <c r="AX6" s="25"/>
      <c r="AY6" s="76">
        <f>IF(AY4="","",((((AY195-AY246)*2000)+((SUM(AY8:AY187)-2000)*((IF($A7=Nutrients!$B$79,Nutrients!$CO$79,(IF($A7=Nutrients!$B$77,Nutrients!$CO$77,Nutrients!$CO$78)))))))/((IF($A6=Nutrients!$B$8,Nutrients!$CO$8,Nutrients!$CO$9))-((IF($A7=Nutrients!$B$79,Nutrients!$CO$79,(IF($A7=Nutrients!$B$77,Nutrients!$CO$77,Nutrients!$CO$78))))))))</f>
        <v>849.85064480333369</v>
      </c>
      <c r="AZ6" s="76">
        <f>IF(AZ4="","",((((AZ195-AZ246)*2000)+((SUM(AZ8:AZ187)-2000)*((IF($A7=Nutrients!$B$79,Nutrients!$CO$79,(IF($A7=Nutrients!$B$77,Nutrients!$CO$77,Nutrients!$CO$78)))))))/((IF($A6=Nutrients!$B$8,Nutrients!$CO$8,Nutrients!$CO$9))-((IF($A7=Nutrients!$B$79,Nutrients!$CO$79,(IF($A7=Nutrients!$B$77,Nutrients!$CO$77,Nutrients!$CO$78))))))))</f>
        <v>940.23843659216209</v>
      </c>
      <c r="BA6" s="76">
        <f>IF(BA4="","",((((BA195-BA246)*2000)+((SUM(BA8:BA187)-2000)*((IF($A7=Nutrients!$B$79,Nutrients!$CO$79,(IF($A7=Nutrients!$B$77,Nutrients!$CO$77,Nutrients!$CO$78)))))))/((IF($A6=Nutrients!$B$8,Nutrients!$CO$8,Nutrients!$CO$9))-((IF($A7=Nutrients!$B$79,Nutrients!$CO$79,(IF($A7=Nutrients!$B$77,Nutrients!$CO$77,Nutrients!$CO$78))))))))</f>
        <v>1022.7973954285598</v>
      </c>
      <c r="BB6" s="76">
        <f>IF(BB4="","",((((BB195-BB246)*2000)+((SUM(BB8:BB187)-2000)*((IF($A7=Nutrients!$B$79,Nutrients!$CO$79,(IF($A7=Nutrients!$B$77,Nutrients!$CO$77,Nutrients!$CO$78)))))))/((IF($A6=Nutrients!$B$8,Nutrients!$CO$8,Nutrients!$CO$9))-((IF($A7=Nutrients!$B$79,Nutrients!$CO$79,(IF($A7=Nutrients!$B$77,Nutrients!$CO$77,Nutrients!$CO$78))))))))</f>
        <v>1075.8904480040592</v>
      </c>
      <c r="BC6" s="76">
        <f>IF(BC4="","",((((BC195-BC246)*2000)+((SUM(BC8:BC187)-2000)*((IF($A7=Nutrients!$B$79,Nutrients!$CO$79,(IF($A7=Nutrients!$B$77,Nutrients!$CO$77,Nutrients!$CO$78)))))))/((IF($A6=Nutrients!$B$8,Nutrients!$CO$8,Nutrients!$CO$9))-((IF($A7=Nutrients!$B$79,Nutrients!$CO$79,(IF($A7=Nutrients!$B$77,Nutrients!$CO$77,Nutrients!$CO$78))))))))</f>
        <v>1114.8319842707622</v>
      </c>
      <c r="BD6" s="76">
        <f>IF(BD4="","",((((BD195-BD246)*2000)+((SUM(BD8:BD187)-2000)*((IF($A7=Nutrients!$B$79,Nutrients!$CO$79,(IF($A7=Nutrients!$B$77,Nutrients!$CO$77,Nutrients!$CO$78)))))))/((IF($A6=Nutrients!$B$8,Nutrients!$CO$8,Nutrients!$CO$9))-((IF($A7=Nutrients!$B$79,Nutrients!$CO$79,(IF($A7=Nutrients!$B$77,Nutrients!$CO$77,Nutrients!$CO$78))))))))</f>
        <v>1151.210541899366</v>
      </c>
      <c r="BE6" s="25"/>
      <c r="BF6" s="76">
        <f>IF(BF4="","",((((BF195-BF246)*2000)+((SUM(BF8:BF187)-2000)*((IF($A7=Nutrients!$B$79,Nutrients!$CO$79,(IF($A7=Nutrients!$B$77,Nutrients!$CO$77,Nutrients!$CO$78)))))))/((IF($A6=Nutrients!$B$8,Nutrients!$CO$8,Nutrients!$CO$9))-((IF($A7=Nutrients!$B$79,Nutrients!$CO$79,(IF($A7=Nutrients!$B$77,Nutrients!$CO$77,Nutrients!$CO$78))))))))</f>
        <v>768.47918666765497</v>
      </c>
      <c r="BG6" s="76">
        <f>IF(BG4="","",((((BG195-BG246)*2000)+((SUM(BG8:BG187)-2000)*((IF($A7=Nutrients!$B$79,Nutrients!$CO$79,(IF($A7=Nutrients!$B$77,Nutrients!$CO$77,Nutrients!$CO$78)))))))/((IF($A6=Nutrients!$B$8,Nutrients!$CO$8,Nutrients!$CO$9))-((IF($A7=Nutrients!$B$79,Nutrients!$CO$79,(IF($A7=Nutrients!$B$77,Nutrients!$CO$77,Nutrients!$CO$78))))))))</f>
        <v>858.71964934670086</v>
      </c>
      <c r="BH6" s="76">
        <f>IF(BH4="","",((((BH195-BH246)*2000)+((SUM(BH8:BH187)-2000)*((IF($A7=Nutrients!$B$79,Nutrients!$CO$79,(IF($A7=Nutrients!$B$77,Nutrients!$CO$77,Nutrients!$CO$78)))))))/((IF($A6=Nutrients!$B$8,Nutrients!$CO$8,Nutrients!$CO$9))-((IF($A7=Nutrients!$B$79,Nutrients!$CO$79,(IF($A7=Nutrients!$B$77,Nutrients!$CO$77,Nutrients!$CO$78))))))))</f>
        <v>940.98764838344482</v>
      </c>
      <c r="BI6" s="76">
        <f>IF(BI4="","",((((BI195-BI246)*2000)+((SUM(BI8:BI187)-2000)*((IF($A7=Nutrients!$B$79,Nutrients!$CO$79,(IF($A7=Nutrients!$B$77,Nutrients!$CO$77,Nutrients!$CO$78)))))))/((IF($A6=Nutrients!$B$8,Nutrients!$CO$8,Nutrients!$CO$9))-((IF($A7=Nutrients!$B$79,Nutrients!$CO$79,(IF($A7=Nutrients!$B$77,Nutrients!$CO$77,Nutrients!$CO$78))))))))</f>
        <v>993.89736650877614</v>
      </c>
      <c r="BJ6" s="76">
        <f>IF(BJ4="","",((((BJ195-BJ246)*2000)+((SUM(BJ8:BJ187)-2000)*((IF($A7=Nutrients!$B$79,Nutrients!$CO$79,(IF($A7=Nutrients!$B$77,Nutrients!$CO$77,Nutrients!$CO$78)))))))/((IF($A6=Nutrients!$B$8,Nutrients!$CO$8,Nutrients!$CO$9))-((IF($A7=Nutrients!$B$79,Nutrients!$CO$79,(IF($A7=Nutrients!$B$77,Nutrients!$CO$77,Nutrients!$CO$78))))))))</f>
        <v>1032.7048150473704</v>
      </c>
      <c r="BK6" s="76">
        <f>IF(BK4="","",((((BK195-BK246)*2000)+((SUM(BK8:BK187)-2000)*((IF($A7=Nutrients!$B$79,Nutrients!$CO$79,(IF($A7=Nutrients!$B$77,Nutrients!$CO$77,Nutrients!$CO$78)))))))/((IF($A6=Nutrients!$B$8,Nutrients!$CO$8,Nutrients!$CO$9))-((IF($A7=Nutrients!$B$79,Nutrients!$CO$79,(IF($A7=Nutrients!$B$77,Nutrients!$CO$77,Nutrients!$CO$78))))))))</f>
        <v>1067.8853371847747</v>
      </c>
      <c r="BL6" s="25"/>
    </row>
    <row r="7" spans="1:64" x14ac:dyDescent="0.2">
      <c r="A7" t="s">
        <v>367</v>
      </c>
      <c r="B7" s="76">
        <f t="shared" ref="B7:G7" si="0">IF(B4="","",2000-SUM(B8:B187)-B6)</f>
        <v>534.90603717794806</v>
      </c>
      <c r="C7" s="76">
        <f t="shared" si="0"/>
        <v>445.37164633283919</v>
      </c>
      <c r="D7" s="76">
        <f t="shared" si="0"/>
        <v>363.96452529687281</v>
      </c>
      <c r="E7" s="76">
        <f t="shared" si="0"/>
        <v>313.08553627408901</v>
      </c>
      <c r="F7" s="76">
        <f t="shared" si="0"/>
        <v>273.21678517933492</v>
      </c>
      <c r="G7" s="76">
        <f t="shared" si="0"/>
        <v>238.56131922028976</v>
      </c>
      <c r="H7" s="25"/>
      <c r="I7" s="76">
        <f t="shared" ref="I7:N7" si="1">IF(I4="","",2000-SUM(I8:I187)-I6)</f>
        <v>516.36661404375741</v>
      </c>
      <c r="J7" s="76">
        <f t="shared" si="1"/>
        <v>425.83580260437725</v>
      </c>
      <c r="K7" s="76">
        <f t="shared" si="1"/>
        <v>346.25304985050639</v>
      </c>
      <c r="L7" s="76">
        <f t="shared" si="1"/>
        <v>293.90889394335591</v>
      </c>
      <c r="M7" s="76">
        <f t="shared" si="1"/>
        <v>255.60792788128538</v>
      </c>
      <c r="N7" s="76">
        <f t="shared" si="1"/>
        <v>219.43236450694963</v>
      </c>
      <c r="O7" s="25"/>
      <c r="P7" s="76">
        <f t="shared" ref="P7:U7" si="2">IF(P4="","",2000-SUM(P8:P187)-P6)</f>
        <v>497.70820101501749</v>
      </c>
      <c r="Q7" s="76">
        <f t="shared" si="2"/>
        <v>407.31390947901241</v>
      </c>
      <c r="R7" s="76">
        <f t="shared" si="2"/>
        <v>328.13451165593324</v>
      </c>
      <c r="S7" s="76">
        <f t="shared" si="2"/>
        <v>275.82108405211375</v>
      </c>
      <c r="T7" s="76">
        <f t="shared" si="2"/>
        <v>238.00374049454354</v>
      </c>
      <c r="U7" s="76">
        <f t="shared" si="2"/>
        <v>201.80628590732681</v>
      </c>
      <c r="V7" s="25"/>
      <c r="W7" s="76">
        <f t="shared" ref="W7:AB7" si="3">IF(W4="","",2000-SUM(W8:W187)-W6)</f>
        <v>477.76269986065563</v>
      </c>
      <c r="X7" s="76">
        <f t="shared" si="3"/>
        <v>389.25801071775277</v>
      </c>
      <c r="Y7" s="76">
        <f t="shared" si="3"/>
        <v>308.54933156893753</v>
      </c>
      <c r="Z7" s="76">
        <f t="shared" si="3"/>
        <v>257.99171323560518</v>
      </c>
      <c r="AA7" s="76">
        <f t="shared" si="3"/>
        <v>219.93598830212977</v>
      </c>
      <c r="AB7" s="76">
        <f t="shared" si="3"/>
        <v>183.88258033221405</v>
      </c>
      <c r="AC7" s="25"/>
      <c r="AD7" s="76">
        <f t="shared" ref="AD7:AI7" si="4">IF(AD4="","",2000-SUM(AD8:AD187)-AD6)</f>
        <v>459.37379708348749</v>
      </c>
      <c r="AE7" s="76">
        <f t="shared" si="4"/>
        <v>371.03792253870006</v>
      </c>
      <c r="AF7" s="76">
        <f t="shared" si="4"/>
        <v>290.11756331228912</v>
      </c>
      <c r="AG7" s="76">
        <f t="shared" si="4"/>
        <v>239.65669122479358</v>
      </c>
      <c r="AH7" s="76">
        <f t="shared" si="4"/>
        <v>200.0541396947076</v>
      </c>
      <c r="AI7" s="76">
        <f t="shared" si="4"/>
        <v>165.74874615377621</v>
      </c>
      <c r="AJ7" s="25"/>
      <c r="AK7" s="76">
        <f t="shared" ref="AK7:AP7" si="5">IF(AK4="","",2000-SUM(AK8:AK187)-AK6)</f>
        <v>440.83786941145934</v>
      </c>
      <c r="AL7" s="76">
        <f t="shared" si="5"/>
        <v>352.66404888047714</v>
      </c>
      <c r="AM7" s="76">
        <f t="shared" si="5"/>
        <v>271.72906310368944</v>
      </c>
      <c r="AN7" s="76">
        <f t="shared" si="5"/>
        <v>219.99499195744102</v>
      </c>
      <c r="AO7" s="76">
        <f t="shared" si="5"/>
        <v>182.13130891809919</v>
      </c>
      <c r="AP7" s="76">
        <f t="shared" si="5"/>
        <v>148.04855915059966</v>
      </c>
      <c r="AQ7" s="25"/>
      <c r="AR7" s="76">
        <f t="shared" ref="AR7:AW7" si="6">IF(AR4="","",2000-SUM(AR8:AR187)-AR6)</f>
        <v>422.1573857362913</v>
      </c>
      <c r="AS7" s="76">
        <f t="shared" si="6"/>
        <v>334.28780614415757</v>
      </c>
      <c r="AT7" s="76">
        <f t="shared" si="6"/>
        <v>253.62195166233823</v>
      </c>
      <c r="AU7" s="76">
        <f t="shared" si="6"/>
        <v>201.93807345272398</v>
      </c>
      <c r="AV7" s="76">
        <f t="shared" si="6"/>
        <v>164.31780587898447</v>
      </c>
      <c r="AW7" s="76">
        <f t="shared" si="6"/>
        <v>130.34837214742288</v>
      </c>
      <c r="AX7" s="25"/>
      <c r="AY7" s="76">
        <f t="shared" ref="AY7:BD7" si="7">IF(AY4="","",2000-SUM(AY8:AY187)-AY6)</f>
        <v>403.2993551966664</v>
      </c>
      <c r="AZ7" s="76">
        <f t="shared" si="7"/>
        <v>315.911563407838</v>
      </c>
      <c r="BA7" s="76">
        <f t="shared" si="7"/>
        <v>235.55260457144016</v>
      </c>
      <c r="BB7" s="76">
        <f t="shared" si="7"/>
        <v>183.90955199594077</v>
      </c>
      <c r="BC7" s="76">
        <f t="shared" si="7"/>
        <v>146.31801572923791</v>
      </c>
      <c r="BD7" s="76">
        <f t="shared" si="7"/>
        <v>110.73945810063401</v>
      </c>
      <c r="BE7" s="25"/>
      <c r="BF7" s="76">
        <f t="shared" ref="BF7:BK7" si="8">IF(BF4="","",2000-SUM(BF8:BF187)-BF6)</f>
        <v>384.62081333234494</v>
      </c>
      <c r="BG7" s="76">
        <f t="shared" si="8"/>
        <v>297.38035065329905</v>
      </c>
      <c r="BH7" s="76">
        <f t="shared" si="8"/>
        <v>217.31235161655513</v>
      </c>
      <c r="BI7" s="76">
        <f t="shared" si="8"/>
        <v>165.85263349122386</v>
      </c>
      <c r="BJ7" s="76">
        <f t="shared" si="8"/>
        <v>128.39518495262951</v>
      </c>
      <c r="BK7" s="76">
        <f t="shared" si="8"/>
        <v>93.014662815225392</v>
      </c>
      <c r="BL7" s="25"/>
    </row>
    <row r="8" spans="1:64" hidden="1" x14ac:dyDescent="0.2">
      <c r="A8" t="str">
        <f>Nutrients!B8</f>
        <v>Corn</v>
      </c>
      <c r="B8" s="15"/>
      <c r="C8" s="15"/>
      <c r="D8" s="15"/>
      <c r="E8" s="15"/>
      <c r="F8" s="15"/>
      <c r="G8" s="15"/>
      <c r="I8" s="15"/>
      <c r="J8" s="15"/>
      <c r="K8" s="15"/>
      <c r="L8" s="15"/>
      <c r="M8" s="15"/>
      <c r="N8" s="15"/>
      <c r="P8" s="15"/>
      <c r="Q8" s="15"/>
      <c r="R8" s="15"/>
      <c r="S8" s="15"/>
      <c r="T8" s="15"/>
      <c r="U8" s="15"/>
      <c r="W8" s="15"/>
      <c r="X8" s="15"/>
      <c r="Y8" s="15"/>
      <c r="Z8" s="15"/>
      <c r="AA8" s="15"/>
      <c r="AB8" s="15"/>
      <c r="AD8" s="15"/>
      <c r="AE8" s="15"/>
      <c r="AF8" s="15"/>
      <c r="AG8" s="15"/>
      <c r="AH8" s="15"/>
      <c r="AI8" s="15"/>
      <c r="AK8" s="15"/>
      <c r="AL8" s="15"/>
      <c r="AM8" s="15"/>
      <c r="AN8" s="15"/>
      <c r="AO8" s="15"/>
      <c r="AP8" s="15"/>
      <c r="AR8" s="15"/>
      <c r="AS8" s="15"/>
      <c r="AT8" s="15"/>
      <c r="AU8" s="15"/>
      <c r="AV8" s="15"/>
      <c r="AW8" s="15"/>
      <c r="AY8" s="15"/>
      <c r="AZ8" s="15"/>
      <c r="BA8" s="15"/>
      <c r="BB8" s="15"/>
      <c r="BC8" s="15"/>
      <c r="BD8" s="15"/>
      <c r="BF8" s="15"/>
      <c r="BG8" s="15"/>
      <c r="BH8" s="15"/>
      <c r="BI8" s="15"/>
      <c r="BJ8" s="15"/>
      <c r="BK8" s="15"/>
    </row>
    <row r="9" spans="1:64" hidden="1" x14ac:dyDescent="0.2">
      <c r="A9" t="str">
        <f>Nutrients!B9</f>
        <v>Milo</v>
      </c>
      <c r="B9" s="15"/>
      <c r="C9" s="15"/>
      <c r="D9" s="15"/>
      <c r="E9" s="15"/>
      <c r="F9" s="15"/>
      <c r="G9" s="15"/>
      <c r="I9" s="15"/>
      <c r="J9" s="15"/>
      <c r="K9" s="15"/>
      <c r="L9" s="15"/>
      <c r="M9" s="15"/>
      <c r="N9" s="15"/>
      <c r="P9" s="15"/>
      <c r="Q9" s="15"/>
      <c r="R9" s="15"/>
      <c r="S9" s="15"/>
      <c r="T9" s="15"/>
      <c r="U9" s="15"/>
      <c r="W9" s="15"/>
      <c r="X9" s="15"/>
      <c r="Y9" s="15"/>
      <c r="Z9" s="15"/>
      <c r="AA9" s="15"/>
      <c r="AB9" s="15"/>
      <c r="AD9" s="15"/>
      <c r="AE9" s="15"/>
      <c r="AF9" s="15"/>
      <c r="AG9" s="15"/>
      <c r="AH9" s="15"/>
      <c r="AI9" s="15"/>
      <c r="AK9" s="15"/>
      <c r="AL9" s="15"/>
      <c r="AM9" s="15"/>
      <c r="AN9" s="15"/>
      <c r="AO9" s="15"/>
      <c r="AP9" s="15"/>
      <c r="AR9" s="15"/>
      <c r="AS9" s="15"/>
      <c r="AT9" s="15"/>
      <c r="AU9" s="15"/>
      <c r="AV9" s="15"/>
      <c r="AW9" s="15"/>
      <c r="AY9" s="15"/>
      <c r="AZ9" s="15"/>
      <c r="BA9" s="15"/>
      <c r="BB9" s="15"/>
      <c r="BC9" s="15"/>
      <c r="BD9" s="15"/>
      <c r="BF9" s="15"/>
      <c r="BG9" s="15"/>
      <c r="BH9" s="15"/>
      <c r="BI9" s="15"/>
      <c r="BJ9" s="15"/>
      <c r="BK9" s="15"/>
    </row>
    <row r="10" spans="1:64" hidden="1" x14ac:dyDescent="0.2">
      <c r="A10" t="str">
        <f>Nutrients!B10</f>
        <v>Alfalfa Meal</v>
      </c>
      <c r="B10" s="74"/>
      <c r="C10" s="75"/>
      <c r="D10" s="75"/>
      <c r="E10" s="75"/>
      <c r="F10" s="75"/>
      <c r="G10" s="75"/>
      <c r="I10" s="74"/>
      <c r="J10" s="75"/>
      <c r="K10" s="75"/>
      <c r="L10" s="75"/>
      <c r="M10" s="75"/>
      <c r="N10" s="75"/>
      <c r="P10" s="74"/>
      <c r="Q10" s="75"/>
      <c r="R10" s="75"/>
      <c r="S10" s="75"/>
      <c r="T10" s="75"/>
      <c r="U10" s="75"/>
      <c r="W10" s="74"/>
      <c r="X10" s="75"/>
      <c r="Y10" s="75"/>
      <c r="Z10" s="75"/>
      <c r="AA10" s="75"/>
      <c r="AB10" s="75"/>
      <c r="AD10" s="74"/>
      <c r="AE10" s="75"/>
      <c r="AF10" s="75"/>
      <c r="AG10" s="75"/>
      <c r="AH10" s="75"/>
      <c r="AI10" s="75"/>
      <c r="AK10" s="74"/>
      <c r="AL10" s="75"/>
      <c r="AM10" s="75"/>
      <c r="AN10" s="75"/>
      <c r="AO10" s="75"/>
      <c r="AP10" s="75"/>
      <c r="AR10" s="74"/>
      <c r="AS10" s="75"/>
      <c r="AT10" s="75"/>
      <c r="AU10" s="75"/>
      <c r="AV10" s="75"/>
      <c r="AW10" s="75"/>
      <c r="AY10" s="74"/>
      <c r="AZ10" s="75"/>
      <c r="BA10" s="75"/>
      <c r="BB10" s="75"/>
      <c r="BC10" s="75"/>
      <c r="BD10" s="75"/>
      <c r="BF10" s="74"/>
      <c r="BG10" s="75"/>
      <c r="BH10" s="75"/>
      <c r="BI10" s="75"/>
      <c r="BJ10" s="75"/>
      <c r="BK10" s="75"/>
    </row>
    <row r="11" spans="1:64" hidden="1" x14ac:dyDescent="0.2">
      <c r="A11" t="str">
        <f>Nutrients!B11</f>
        <v>Bakery Meal</v>
      </c>
      <c r="B11" s="74"/>
      <c r="C11" s="75"/>
      <c r="D11" s="75"/>
      <c r="E11" s="75"/>
      <c r="F11" s="75"/>
      <c r="G11" s="75"/>
      <c r="I11" s="74"/>
      <c r="J11" s="75"/>
      <c r="K11" s="75"/>
      <c r="L11" s="75"/>
      <c r="M11" s="75"/>
      <c r="N11" s="75"/>
      <c r="P11" s="74"/>
      <c r="Q11" s="75"/>
      <c r="R11" s="75"/>
      <c r="S11" s="75"/>
      <c r="T11" s="75"/>
      <c r="U11" s="75"/>
      <c r="W11" s="74"/>
      <c r="X11" s="75"/>
      <c r="Y11" s="75"/>
      <c r="Z11" s="75"/>
      <c r="AA11" s="75"/>
      <c r="AB11" s="75"/>
      <c r="AD11" s="74"/>
      <c r="AE11" s="75"/>
      <c r="AF11" s="75"/>
      <c r="AG11" s="75"/>
      <c r="AH11" s="75"/>
      <c r="AI11" s="75"/>
      <c r="AK11" s="74"/>
      <c r="AL11" s="75"/>
      <c r="AM11" s="75"/>
      <c r="AN11" s="75"/>
      <c r="AO11" s="75"/>
      <c r="AP11" s="75"/>
      <c r="AR11" s="74"/>
      <c r="AS11" s="75"/>
      <c r="AT11" s="75"/>
      <c r="AU11" s="75"/>
      <c r="AV11" s="75"/>
      <c r="AW11" s="75"/>
      <c r="AY11" s="74"/>
      <c r="AZ11" s="75"/>
      <c r="BA11" s="75"/>
      <c r="BB11" s="75"/>
      <c r="BC11" s="75"/>
      <c r="BD11" s="75"/>
      <c r="BF11" s="74"/>
      <c r="BG11" s="75"/>
      <c r="BH11" s="75"/>
      <c r="BI11" s="75"/>
      <c r="BJ11" s="75"/>
      <c r="BK11" s="75"/>
    </row>
    <row r="12" spans="1:64" hidden="1" x14ac:dyDescent="0.2">
      <c r="A12" t="str">
        <f>Nutrients!B12</f>
        <v>Barley</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hidden="1" x14ac:dyDescent="0.2">
      <c r="A13" t="str">
        <f>Nutrients!B13</f>
        <v>Barley, Hulless</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row>
    <row r="14" spans="1:64" hidden="1" x14ac:dyDescent="0.2">
      <c r="A14" t="str">
        <f>Nutrients!B14</f>
        <v>Beans, Faba</v>
      </c>
      <c r="B14" s="15"/>
      <c r="C14" s="15"/>
      <c r="D14" s="15"/>
      <c r="E14" s="15"/>
      <c r="F14" s="15"/>
      <c r="G14" s="15"/>
      <c r="I14" s="15"/>
      <c r="J14" s="15"/>
      <c r="K14" s="15"/>
      <c r="L14" s="15"/>
      <c r="M14" s="15"/>
      <c r="N14" s="15"/>
      <c r="P14" s="15"/>
      <c r="Q14" s="15"/>
      <c r="R14" s="15"/>
      <c r="S14" s="15"/>
      <c r="T14" s="15"/>
      <c r="U14" s="15"/>
      <c r="W14" s="15"/>
      <c r="X14" s="15"/>
      <c r="Y14" s="15"/>
      <c r="Z14" s="15"/>
      <c r="AA14" s="15"/>
      <c r="AB14" s="15"/>
      <c r="AD14" s="15"/>
      <c r="AE14" s="15"/>
      <c r="AF14" s="15"/>
      <c r="AG14" s="15"/>
      <c r="AH14" s="15"/>
      <c r="AI14" s="15"/>
      <c r="AK14" s="15"/>
      <c r="AL14" s="15"/>
      <c r="AM14" s="15"/>
      <c r="AN14" s="15"/>
      <c r="AO14" s="15"/>
      <c r="AP14" s="15"/>
      <c r="AR14" s="15"/>
      <c r="AS14" s="15"/>
      <c r="AT14" s="15"/>
      <c r="AU14" s="15"/>
      <c r="AV14" s="15"/>
      <c r="AW14" s="15"/>
      <c r="AY14" s="15"/>
      <c r="AZ14" s="15"/>
      <c r="BA14" s="15"/>
      <c r="BB14" s="15"/>
      <c r="BC14" s="15"/>
      <c r="BD14" s="15"/>
      <c r="BF14" s="15"/>
      <c r="BG14" s="15"/>
      <c r="BH14" s="15"/>
      <c r="BI14" s="15"/>
      <c r="BJ14" s="15"/>
      <c r="BK14" s="15"/>
    </row>
    <row r="15" spans="1:64" hidden="1" x14ac:dyDescent="0.2">
      <c r="A15" t="str">
        <f>Nutrients!B15</f>
        <v>Blood Meal</v>
      </c>
      <c r="B15" s="15"/>
      <c r="C15" s="15"/>
      <c r="D15" s="15"/>
      <c r="E15" s="15"/>
      <c r="F15" s="15"/>
      <c r="G15" s="15"/>
      <c r="I15" s="15"/>
      <c r="J15" s="15"/>
      <c r="K15" s="15"/>
      <c r="L15" s="15"/>
      <c r="M15" s="15"/>
      <c r="N15" s="15"/>
      <c r="P15" s="15"/>
      <c r="Q15" s="15"/>
      <c r="R15" s="15"/>
      <c r="S15" s="15"/>
      <c r="T15" s="15"/>
      <c r="U15" s="15"/>
      <c r="W15" s="15"/>
      <c r="X15" s="15"/>
      <c r="Y15" s="15"/>
      <c r="Z15" s="15"/>
      <c r="AA15" s="15"/>
      <c r="AB15" s="15"/>
      <c r="AD15" s="15"/>
      <c r="AE15" s="15"/>
      <c r="AF15" s="15"/>
      <c r="AG15" s="15"/>
      <c r="AH15" s="15"/>
      <c r="AI15" s="15"/>
      <c r="AK15" s="15"/>
      <c r="AL15" s="15"/>
      <c r="AM15" s="15"/>
      <c r="AN15" s="15"/>
      <c r="AO15" s="15"/>
      <c r="AP15" s="15"/>
      <c r="AR15" s="15"/>
      <c r="AS15" s="15"/>
      <c r="AT15" s="15"/>
      <c r="AU15" s="15"/>
      <c r="AV15" s="15"/>
      <c r="AW15" s="15"/>
      <c r="AY15" s="15"/>
      <c r="AZ15" s="15"/>
      <c r="BA15" s="15"/>
      <c r="BB15" s="15"/>
      <c r="BC15" s="15"/>
      <c r="BD15" s="15"/>
      <c r="BF15" s="15"/>
      <c r="BG15" s="15"/>
      <c r="BH15" s="15"/>
      <c r="BI15" s="15"/>
      <c r="BJ15" s="15"/>
      <c r="BK15" s="15"/>
    </row>
    <row r="16" spans="1:64" hidden="1" x14ac:dyDescent="0.2">
      <c r="A16" t="str">
        <f>Nutrients!B16</f>
        <v>Blood Plasma</v>
      </c>
      <c r="B16" s="15"/>
      <c r="C16" s="15"/>
      <c r="D16" s="15"/>
      <c r="E16" s="15"/>
      <c r="F16" s="15"/>
      <c r="G16" s="15"/>
      <c r="I16" s="15"/>
      <c r="J16" s="15"/>
      <c r="K16" s="15"/>
      <c r="L16" s="15"/>
      <c r="M16" s="15"/>
      <c r="N16" s="15"/>
      <c r="P16" s="15"/>
      <c r="Q16" s="15"/>
      <c r="R16" s="15"/>
      <c r="S16" s="15"/>
      <c r="T16" s="15"/>
      <c r="U16" s="15"/>
      <c r="W16" s="15"/>
      <c r="X16" s="15"/>
      <c r="Y16" s="15"/>
      <c r="Z16" s="15"/>
      <c r="AA16" s="15"/>
      <c r="AB16" s="15"/>
      <c r="AD16" s="15"/>
      <c r="AE16" s="15"/>
      <c r="AF16" s="15"/>
      <c r="AG16" s="15"/>
      <c r="AH16" s="15"/>
      <c r="AI16" s="15"/>
      <c r="AK16" s="15"/>
      <c r="AL16" s="15"/>
      <c r="AM16" s="15"/>
      <c r="AN16" s="15"/>
      <c r="AO16" s="15"/>
      <c r="AP16" s="15"/>
      <c r="AR16" s="15"/>
      <c r="AS16" s="15"/>
      <c r="AT16" s="15"/>
      <c r="AU16" s="15"/>
      <c r="AV16" s="15"/>
      <c r="AW16" s="15"/>
      <c r="AY16" s="15"/>
      <c r="AZ16" s="15"/>
      <c r="BA16" s="15"/>
      <c r="BB16" s="15"/>
      <c r="BC16" s="15"/>
      <c r="BD16" s="15"/>
      <c r="BF16" s="15"/>
      <c r="BG16" s="15"/>
      <c r="BH16" s="15"/>
      <c r="BI16" s="15"/>
      <c r="BJ16" s="15"/>
      <c r="BK16" s="15"/>
    </row>
    <row r="17" spans="1:64" hidden="1" x14ac:dyDescent="0.2">
      <c r="A17" t="str">
        <f>Nutrients!B17</f>
        <v>Brewers Grain</v>
      </c>
      <c r="B17" s="15"/>
      <c r="C17" s="15"/>
      <c r="D17" s="15"/>
      <c r="E17" s="15"/>
      <c r="F17" s="15"/>
      <c r="G17" s="15"/>
      <c r="I17" s="15"/>
      <c r="J17" s="15"/>
      <c r="K17" s="15"/>
      <c r="L17" s="15"/>
      <c r="M17" s="15"/>
      <c r="N17" s="15"/>
      <c r="P17" s="15"/>
      <c r="Q17" s="15"/>
      <c r="R17" s="15"/>
      <c r="S17" s="15"/>
      <c r="T17" s="15"/>
      <c r="U17" s="15"/>
      <c r="W17" s="15"/>
      <c r="X17" s="15"/>
      <c r="Y17" s="15"/>
      <c r="Z17" s="15"/>
      <c r="AA17" s="15"/>
      <c r="AB17" s="15"/>
      <c r="AD17" s="15"/>
      <c r="AE17" s="15"/>
      <c r="AF17" s="15"/>
      <c r="AG17" s="15"/>
      <c r="AH17" s="15"/>
      <c r="AI17" s="15"/>
      <c r="AK17" s="15"/>
      <c r="AL17" s="15"/>
      <c r="AM17" s="15"/>
      <c r="AN17" s="15"/>
      <c r="AO17" s="15"/>
      <c r="AP17" s="15"/>
      <c r="AR17" s="15"/>
      <c r="AS17" s="15"/>
      <c r="AT17" s="15"/>
      <c r="AU17" s="15"/>
      <c r="AV17" s="15"/>
      <c r="AW17" s="15"/>
      <c r="AY17" s="15"/>
      <c r="AZ17" s="15"/>
      <c r="BA17" s="15"/>
      <c r="BB17" s="15"/>
      <c r="BC17" s="15"/>
      <c r="BD17" s="15"/>
      <c r="BF17" s="15"/>
      <c r="BG17" s="15"/>
      <c r="BH17" s="15"/>
      <c r="BI17" s="15"/>
      <c r="BJ17" s="15"/>
      <c r="BK17" s="15"/>
    </row>
    <row r="18" spans="1:64" hidden="1" x14ac:dyDescent="0.2">
      <c r="A18" t="str">
        <f>Nutrients!B18</f>
        <v>Canola, Full Fat</v>
      </c>
      <c r="B18" s="15"/>
      <c r="C18" s="15"/>
      <c r="D18" s="15"/>
      <c r="E18" s="15"/>
      <c r="F18" s="15"/>
      <c r="G18" s="15"/>
      <c r="I18" s="15"/>
      <c r="J18" s="15"/>
      <c r="K18" s="15"/>
      <c r="L18" s="15"/>
      <c r="M18" s="15"/>
      <c r="N18" s="15"/>
      <c r="P18" s="15"/>
      <c r="Q18" s="15"/>
      <c r="R18" s="15"/>
      <c r="S18" s="15"/>
      <c r="T18" s="15"/>
      <c r="U18" s="15"/>
      <c r="W18" s="15"/>
      <c r="X18" s="15"/>
      <c r="Y18" s="15"/>
      <c r="Z18" s="15"/>
      <c r="AA18" s="15"/>
      <c r="AB18" s="15"/>
      <c r="AD18" s="15"/>
      <c r="AE18" s="15"/>
      <c r="AF18" s="15"/>
      <c r="AG18" s="15"/>
      <c r="AH18" s="15"/>
      <c r="AI18" s="15"/>
      <c r="AK18" s="15"/>
      <c r="AL18" s="15"/>
      <c r="AM18" s="15"/>
      <c r="AN18" s="15"/>
      <c r="AO18" s="15"/>
      <c r="AP18" s="15"/>
      <c r="AR18" s="15"/>
      <c r="AS18" s="15"/>
      <c r="AT18" s="15"/>
      <c r="AU18" s="15"/>
      <c r="AV18" s="15"/>
      <c r="AW18" s="15"/>
      <c r="AY18" s="15"/>
      <c r="AZ18" s="15"/>
      <c r="BA18" s="15"/>
      <c r="BB18" s="15"/>
      <c r="BC18" s="15"/>
      <c r="BD18" s="15"/>
      <c r="BF18" s="15"/>
      <c r="BG18" s="15"/>
      <c r="BH18" s="15"/>
      <c r="BI18" s="15"/>
      <c r="BJ18" s="15"/>
      <c r="BK18" s="15"/>
    </row>
    <row r="19" spans="1:64" hidden="1" x14ac:dyDescent="0.2">
      <c r="A19" t="str">
        <f>Nutrients!B19</f>
        <v>Canola Meal, Expelled</v>
      </c>
      <c r="B19" s="15"/>
      <c r="C19" s="15"/>
      <c r="D19" s="15"/>
      <c r="E19" s="15"/>
      <c r="F19" s="15"/>
      <c r="G19" s="15"/>
      <c r="I19" s="15"/>
      <c r="J19" s="15"/>
      <c r="K19" s="15"/>
      <c r="L19" s="15"/>
      <c r="M19" s="15"/>
      <c r="N19" s="15"/>
      <c r="P19" s="15"/>
      <c r="Q19" s="15"/>
      <c r="R19" s="15"/>
      <c r="S19" s="15"/>
      <c r="T19" s="15"/>
      <c r="U19" s="15"/>
      <c r="W19" s="15"/>
      <c r="X19" s="15"/>
      <c r="Y19" s="15"/>
      <c r="Z19" s="15"/>
      <c r="AA19" s="15"/>
      <c r="AB19" s="15"/>
      <c r="AD19" s="15"/>
      <c r="AE19" s="15"/>
      <c r="AF19" s="15"/>
      <c r="AG19" s="15"/>
      <c r="AH19" s="15"/>
      <c r="AI19" s="15"/>
      <c r="AK19" s="15"/>
      <c r="AL19" s="15"/>
      <c r="AM19" s="15"/>
      <c r="AN19" s="15"/>
      <c r="AO19" s="15"/>
      <c r="AP19" s="15"/>
      <c r="AR19" s="15"/>
      <c r="AS19" s="15"/>
      <c r="AT19" s="15"/>
      <c r="AU19" s="15"/>
      <c r="AV19" s="15"/>
      <c r="AW19" s="15"/>
      <c r="AY19" s="15"/>
      <c r="AZ19" s="15"/>
      <c r="BA19" s="15"/>
      <c r="BB19" s="15"/>
      <c r="BC19" s="15"/>
      <c r="BD19" s="15"/>
      <c r="BF19" s="15"/>
      <c r="BG19" s="15"/>
      <c r="BH19" s="15"/>
      <c r="BI19" s="15"/>
      <c r="BJ19" s="15"/>
      <c r="BK19" s="15"/>
    </row>
    <row r="20" spans="1:64" hidden="1" x14ac:dyDescent="0.2">
      <c r="A20" t="str">
        <f>Nutrients!B20</f>
        <v>Canola Meal, Solvent Extracted</v>
      </c>
      <c r="B20" s="15"/>
      <c r="C20" s="15"/>
      <c r="D20" s="15"/>
      <c r="E20" s="15"/>
      <c r="F20" s="15"/>
      <c r="G20" s="15"/>
      <c r="I20" s="15"/>
      <c r="J20" s="15"/>
      <c r="K20" s="15"/>
      <c r="L20" s="15"/>
      <c r="M20" s="15"/>
      <c r="N20" s="15"/>
      <c r="P20" s="15"/>
      <c r="Q20" s="15"/>
      <c r="R20" s="15"/>
      <c r="S20" s="15"/>
      <c r="T20" s="15"/>
      <c r="U20" s="15"/>
      <c r="W20" s="15"/>
      <c r="X20" s="15"/>
      <c r="Y20" s="15"/>
      <c r="Z20" s="15"/>
      <c r="AA20" s="15"/>
      <c r="AB20" s="15"/>
      <c r="AD20" s="15"/>
      <c r="AE20" s="15"/>
      <c r="AF20" s="15"/>
      <c r="AG20" s="15"/>
      <c r="AH20" s="15"/>
      <c r="AI20" s="15"/>
      <c r="AK20" s="15"/>
      <c r="AL20" s="15"/>
      <c r="AM20" s="15"/>
      <c r="AN20" s="15"/>
      <c r="AO20" s="15"/>
      <c r="AP20" s="15"/>
      <c r="AR20" s="15"/>
      <c r="AS20" s="15"/>
      <c r="AT20" s="15"/>
      <c r="AU20" s="15"/>
      <c r="AV20" s="15"/>
      <c r="AW20" s="15"/>
      <c r="AY20" s="15"/>
      <c r="AZ20" s="15"/>
      <c r="BA20" s="15"/>
      <c r="BB20" s="15"/>
      <c r="BC20" s="15"/>
      <c r="BD20" s="15"/>
      <c r="BF20" s="15"/>
      <c r="BG20" s="15"/>
      <c r="BH20" s="15"/>
      <c r="BI20" s="15"/>
      <c r="BJ20" s="15"/>
      <c r="BK20" s="15"/>
    </row>
    <row r="21" spans="1:64" hidden="1" x14ac:dyDescent="0.2">
      <c r="A21" t="str">
        <f>Nutrients!B21</f>
        <v>Casava Meal</v>
      </c>
      <c r="B21" s="15"/>
      <c r="C21" s="15"/>
      <c r="D21" s="15"/>
      <c r="E21" s="15"/>
      <c r="F21" s="15"/>
      <c r="G21" s="15"/>
      <c r="I21" s="15"/>
      <c r="J21" s="15"/>
      <c r="K21" s="15"/>
      <c r="L21" s="15"/>
      <c r="M21" s="15"/>
      <c r="N21" s="15"/>
      <c r="P21" s="15"/>
      <c r="Q21" s="15"/>
      <c r="R21" s="15"/>
      <c r="S21" s="15"/>
      <c r="T21" s="15"/>
      <c r="U21" s="15"/>
      <c r="W21" s="15"/>
      <c r="X21" s="15"/>
      <c r="Y21" s="15"/>
      <c r="Z21" s="15"/>
      <c r="AA21" s="15"/>
      <c r="AB21" s="15"/>
      <c r="AD21" s="15"/>
      <c r="AE21" s="15"/>
      <c r="AF21" s="15"/>
      <c r="AG21" s="15"/>
      <c r="AH21" s="15"/>
      <c r="AI21" s="15"/>
      <c r="AK21" s="15"/>
      <c r="AL21" s="15"/>
      <c r="AM21" s="15"/>
      <c r="AN21" s="15"/>
      <c r="AO21" s="15"/>
      <c r="AP21" s="15"/>
      <c r="AR21" s="15"/>
      <c r="AS21" s="15"/>
      <c r="AT21" s="15"/>
      <c r="AU21" s="15"/>
      <c r="AV21" s="15"/>
      <c r="AW21" s="15"/>
      <c r="AY21" s="15"/>
      <c r="AZ21" s="15"/>
      <c r="BA21" s="15"/>
      <c r="BB21" s="15"/>
      <c r="BC21" s="15"/>
      <c r="BD21" s="15"/>
      <c r="BF21" s="15"/>
      <c r="BG21" s="15"/>
      <c r="BH21" s="15"/>
      <c r="BI21" s="15"/>
      <c r="BJ21" s="15"/>
      <c r="BK21" s="15"/>
    </row>
    <row r="22" spans="1:64" hidden="1" x14ac:dyDescent="0.2">
      <c r="A22" t="str">
        <f>Nutrients!B22</f>
        <v>Citrus Pulp</v>
      </c>
      <c r="B22" s="15"/>
      <c r="C22" s="15"/>
      <c r="D22" s="15"/>
      <c r="E22" s="15"/>
      <c r="F22" s="15"/>
      <c r="G22" s="15"/>
      <c r="I22" s="15"/>
      <c r="J22" s="15"/>
      <c r="K22" s="15"/>
      <c r="L22" s="15"/>
      <c r="M22" s="15"/>
      <c r="N22" s="15"/>
      <c r="P22" s="15"/>
      <c r="Q22" s="15"/>
      <c r="R22" s="15"/>
      <c r="S22" s="15"/>
      <c r="T22" s="15"/>
      <c r="U22" s="15"/>
      <c r="W22" s="15"/>
      <c r="X22" s="15"/>
      <c r="Y22" s="15"/>
      <c r="Z22" s="15"/>
      <c r="AA22" s="15"/>
      <c r="AB22" s="15"/>
      <c r="AD22" s="15"/>
      <c r="AE22" s="15"/>
      <c r="AF22" s="15"/>
      <c r="AG22" s="15"/>
      <c r="AH22" s="15"/>
      <c r="AI22" s="15"/>
      <c r="AK22" s="15"/>
      <c r="AL22" s="15"/>
      <c r="AM22" s="15"/>
      <c r="AN22" s="15"/>
      <c r="AO22" s="15"/>
      <c r="AP22" s="15"/>
      <c r="AR22" s="15"/>
      <c r="AS22" s="15"/>
      <c r="AT22" s="15"/>
      <c r="AU22" s="15"/>
      <c r="AV22" s="15"/>
      <c r="AW22" s="15"/>
      <c r="AY22" s="15"/>
      <c r="AZ22" s="15"/>
      <c r="BA22" s="15"/>
      <c r="BB22" s="15"/>
      <c r="BC22" s="15"/>
      <c r="BD22" s="15"/>
      <c r="BF22" s="15"/>
      <c r="BG22" s="15"/>
      <c r="BH22" s="15"/>
      <c r="BI22" s="15"/>
      <c r="BJ22" s="15"/>
      <c r="BK22" s="15"/>
    </row>
    <row r="23" spans="1:64" hidden="1" x14ac:dyDescent="0.2">
      <c r="A23" t="str">
        <f>Nutrients!B23</f>
        <v>Copra Meal</v>
      </c>
      <c r="B23" s="15"/>
      <c r="C23" s="15"/>
      <c r="D23" s="15"/>
      <c r="E23" s="15"/>
      <c r="F23" s="15"/>
      <c r="G23" s="15"/>
      <c r="I23" s="15"/>
      <c r="J23" s="15"/>
      <c r="K23" s="15"/>
      <c r="L23" s="15"/>
      <c r="M23" s="15"/>
      <c r="N23" s="15"/>
      <c r="P23" s="15"/>
      <c r="Q23" s="15"/>
      <c r="R23" s="15"/>
      <c r="S23" s="15"/>
      <c r="T23" s="15"/>
      <c r="U23" s="15"/>
      <c r="W23" s="15"/>
      <c r="X23" s="15"/>
      <c r="Y23" s="15"/>
      <c r="Z23" s="15"/>
      <c r="AA23" s="15"/>
      <c r="AB23" s="15"/>
      <c r="AD23" s="15"/>
      <c r="AE23" s="15"/>
      <c r="AF23" s="15"/>
      <c r="AG23" s="15"/>
      <c r="AH23" s="15"/>
      <c r="AI23" s="15"/>
      <c r="AK23" s="15"/>
      <c r="AL23" s="15"/>
      <c r="AM23" s="15"/>
      <c r="AN23" s="15"/>
      <c r="AO23" s="15"/>
      <c r="AP23" s="15"/>
      <c r="AR23" s="15"/>
      <c r="AS23" s="15"/>
      <c r="AT23" s="15"/>
      <c r="AU23" s="15"/>
      <c r="AV23" s="15"/>
      <c r="AW23" s="15"/>
      <c r="AY23" s="15"/>
      <c r="AZ23" s="15"/>
      <c r="BA23" s="15"/>
      <c r="BB23" s="15"/>
      <c r="BC23" s="15"/>
      <c r="BD23" s="15"/>
      <c r="BF23" s="15"/>
      <c r="BG23" s="15"/>
      <c r="BH23" s="15"/>
      <c r="BI23" s="15"/>
      <c r="BJ23" s="15"/>
      <c r="BK23" s="15"/>
    </row>
    <row r="24" spans="1:64" hidden="1" x14ac:dyDescent="0.2">
      <c r="A24" t="str">
        <f>Nutrients!B24</f>
        <v>Corn, Yellow Dent</v>
      </c>
      <c r="B24" s="15"/>
      <c r="C24" s="15"/>
      <c r="D24" s="15"/>
      <c r="E24" s="15"/>
      <c r="F24" s="15"/>
      <c r="G24" s="15"/>
      <c r="I24" s="15"/>
      <c r="J24" s="15"/>
      <c r="K24" s="15"/>
      <c r="L24" s="15"/>
      <c r="M24" s="15"/>
      <c r="N24" s="15"/>
      <c r="P24" s="15"/>
      <c r="Q24" s="15"/>
      <c r="R24" s="15"/>
      <c r="S24" s="15"/>
      <c r="T24" s="15"/>
      <c r="U24" s="15"/>
      <c r="W24" s="15"/>
      <c r="X24" s="15"/>
      <c r="Y24" s="15"/>
      <c r="Z24" s="15"/>
      <c r="AA24" s="15"/>
      <c r="AB24" s="15"/>
      <c r="AD24" s="15"/>
      <c r="AE24" s="15"/>
      <c r="AF24" s="15"/>
      <c r="AG24" s="15"/>
      <c r="AH24" s="15"/>
      <c r="AI24" s="15"/>
      <c r="AK24" s="15"/>
      <c r="AL24" s="15"/>
      <c r="AM24" s="15"/>
      <c r="AN24" s="15"/>
      <c r="AO24" s="15"/>
      <c r="AP24" s="15"/>
      <c r="AR24" s="15"/>
      <c r="AS24" s="15"/>
      <c r="AT24" s="15"/>
      <c r="AU24" s="15"/>
      <c r="AV24" s="15"/>
      <c r="AW24" s="15"/>
      <c r="AY24" s="15"/>
      <c r="AZ24" s="15"/>
      <c r="BA24" s="15"/>
      <c r="BB24" s="15"/>
      <c r="BC24" s="15"/>
      <c r="BD24" s="15"/>
      <c r="BF24" s="15"/>
      <c r="BG24" s="15"/>
      <c r="BH24" s="15"/>
      <c r="BI24" s="15"/>
      <c r="BJ24" s="15"/>
      <c r="BK24" s="15"/>
    </row>
    <row r="25" spans="1:64" hidden="1" x14ac:dyDescent="0.2">
      <c r="A25" t="str">
        <f>Nutrients!B25</f>
        <v>Corn, Nutridense</v>
      </c>
      <c r="B25" s="15"/>
      <c r="C25" s="15"/>
      <c r="D25" s="15"/>
      <c r="E25" s="15"/>
      <c r="F25" s="15"/>
      <c r="G25" s="15"/>
      <c r="I25" s="15"/>
      <c r="J25" s="15"/>
      <c r="K25" s="15"/>
      <c r="L25" s="15"/>
      <c r="M25" s="15"/>
      <c r="N25" s="15"/>
      <c r="P25" s="15"/>
      <c r="Q25" s="15"/>
      <c r="R25" s="15"/>
      <c r="S25" s="15"/>
      <c r="T25" s="15"/>
      <c r="U25" s="15"/>
      <c r="W25" s="15"/>
      <c r="X25" s="15"/>
      <c r="Y25" s="15"/>
      <c r="Z25" s="15"/>
      <c r="AA25" s="15"/>
      <c r="AB25" s="15"/>
      <c r="AD25" s="15"/>
      <c r="AE25" s="15"/>
      <c r="AF25" s="15"/>
      <c r="AG25" s="15"/>
      <c r="AH25" s="15"/>
      <c r="AI25" s="15"/>
      <c r="AK25" s="15"/>
      <c r="AL25" s="15"/>
      <c r="AM25" s="15"/>
      <c r="AN25" s="15"/>
      <c r="AO25" s="15"/>
      <c r="AP25" s="15"/>
      <c r="AR25" s="15"/>
      <c r="AS25" s="15"/>
      <c r="AT25" s="15"/>
      <c r="AU25" s="15"/>
      <c r="AV25" s="15"/>
      <c r="AW25" s="15"/>
      <c r="AY25" s="15"/>
      <c r="AZ25" s="15"/>
      <c r="BA25" s="15"/>
      <c r="BB25" s="15"/>
      <c r="BC25" s="15"/>
      <c r="BD25" s="15"/>
      <c r="BF25" s="15"/>
      <c r="BG25" s="15"/>
      <c r="BH25" s="15"/>
      <c r="BI25" s="15"/>
      <c r="BJ25" s="15"/>
      <c r="BK25" s="15"/>
    </row>
    <row r="26" spans="1:64" hidden="1" x14ac:dyDescent="0.2">
      <c r="A26" t="str">
        <f>Nutrients!B26</f>
        <v>Corn Bran</v>
      </c>
      <c r="B26" s="15"/>
      <c r="C26" s="15"/>
      <c r="D26" s="15"/>
      <c r="E26" s="15"/>
      <c r="F26" s="15"/>
      <c r="G26" s="15"/>
      <c r="I26" s="15"/>
      <c r="J26" s="15"/>
      <c r="K26" s="15"/>
      <c r="L26" s="15"/>
      <c r="M26" s="15"/>
      <c r="N26" s="15"/>
      <c r="P26" s="15"/>
      <c r="Q26" s="15"/>
      <c r="R26" s="15"/>
      <c r="S26" s="15"/>
      <c r="T26" s="15"/>
      <c r="U26" s="15"/>
      <c r="W26" s="15"/>
      <c r="X26" s="15"/>
      <c r="Y26" s="15"/>
      <c r="Z26" s="15"/>
      <c r="AA26" s="15"/>
      <c r="AB26" s="15"/>
      <c r="AD26" s="15"/>
      <c r="AE26" s="15"/>
      <c r="AF26" s="15"/>
      <c r="AG26" s="15"/>
      <c r="AH26" s="15"/>
      <c r="AI26" s="15"/>
      <c r="AK26" s="15"/>
      <c r="AL26" s="15"/>
      <c r="AM26" s="15"/>
      <c r="AN26" s="15"/>
      <c r="AO26" s="15"/>
      <c r="AP26" s="15"/>
      <c r="AR26" s="15"/>
      <c r="AS26" s="15"/>
      <c r="AT26" s="15"/>
      <c r="AU26" s="15"/>
      <c r="AV26" s="15"/>
      <c r="AW26" s="15"/>
      <c r="AY26" s="15"/>
      <c r="AZ26" s="15"/>
      <c r="BA26" s="15"/>
      <c r="BB26" s="15"/>
      <c r="BC26" s="15"/>
      <c r="BD26" s="15"/>
      <c r="BF26" s="15"/>
      <c r="BG26" s="15"/>
      <c r="BH26" s="15"/>
      <c r="BI26" s="15"/>
      <c r="BJ26" s="15"/>
      <c r="BK26" s="15"/>
    </row>
    <row r="27" spans="1:64" hidden="1" x14ac:dyDescent="0.2">
      <c r="A27" t="str">
        <f>Nutrients!B27</f>
        <v>Corn DDG</v>
      </c>
      <c r="B27" s="15"/>
      <c r="C27" s="15"/>
      <c r="D27" s="15"/>
      <c r="E27" s="15"/>
      <c r="F27" s="15"/>
      <c r="G27" s="15"/>
      <c r="I27" s="15"/>
      <c r="J27" s="15"/>
      <c r="K27" s="15"/>
      <c r="L27" s="15"/>
      <c r="M27" s="15"/>
      <c r="N27" s="15"/>
      <c r="P27" s="15"/>
      <c r="Q27" s="15"/>
      <c r="R27" s="15"/>
      <c r="S27" s="15"/>
      <c r="T27" s="15"/>
      <c r="U27" s="15"/>
      <c r="W27" s="15"/>
      <c r="X27" s="15"/>
      <c r="Y27" s="15"/>
      <c r="Z27" s="15"/>
      <c r="AA27" s="15"/>
      <c r="AB27" s="15"/>
      <c r="AD27" s="15"/>
      <c r="AE27" s="15"/>
      <c r="AF27" s="15"/>
      <c r="AG27" s="15"/>
      <c r="AH27" s="15"/>
      <c r="AI27" s="15"/>
      <c r="AK27" s="15"/>
      <c r="AL27" s="15"/>
      <c r="AM27" s="15"/>
      <c r="AN27" s="15"/>
      <c r="AO27" s="15"/>
      <c r="AP27" s="15"/>
      <c r="AR27" s="15"/>
      <c r="AS27" s="15"/>
      <c r="AT27" s="15"/>
      <c r="AU27" s="15"/>
      <c r="AV27" s="15"/>
      <c r="AW27" s="15"/>
      <c r="AY27" s="15"/>
      <c r="AZ27" s="15"/>
      <c r="BA27" s="15"/>
      <c r="BB27" s="15"/>
      <c r="BC27" s="15"/>
      <c r="BD27" s="15"/>
      <c r="BF27" s="15"/>
      <c r="BG27" s="15"/>
      <c r="BH27" s="15"/>
      <c r="BI27" s="15"/>
      <c r="BJ27" s="15"/>
      <c r="BK27" s="15"/>
    </row>
    <row r="28" spans="1:64" hidden="1" x14ac:dyDescent="0.2">
      <c r="A28" t="str">
        <f>Nutrients!B28</f>
        <v>Corn DDGS, &gt;10% Oil</v>
      </c>
      <c r="B28" s="15"/>
      <c r="C28" s="15"/>
      <c r="D28" s="15"/>
      <c r="E28" s="15"/>
      <c r="F28" s="15"/>
      <c r="G28" s="15"/>
      <c r="I28" s="15"/>
      <c r="J28" s="15"/>
      <c r="K28" s="15"/>
      <c r="L28" s="15"/>
      <c r="M28" s="15"/>
      <c r="N28" s="15"/>
      <c r="P28" s="15"/>
      <c r="Q28" s="15"/>
      <c r="R28" s="15"/>
      <c r="S28" s="15"/>
      <c r="T28" s="15"/>
      <c r="U28" s="15"/>
      <c r="W28" s="15"/>
      <c r="X28" s="15"/>
      <c r="Y28" s="15"/>
      <c r="Z28" s="15"/>
      <c r="AA28" s="15"/>
      <c r="AB28" s="15"/>
      <c r="AD28" s="15"/>
      <c r="AE28" s="15"/>
      <c r="AF28" s="15"/>
      <c r="AG28" s="15"/>
      <c r="AH28" s="15"/>
      <c r="AI28" s="15"/>
      <c r="AK28" s="15"/>
      <c r="AL28" s="15"/>
      <c r="AM28" s="15"/>
      <c r="AN28" s="15"/>
      <c r="AO28" s="15"/>
      <c r="AP28" s="15"/>
      <c r="AR28" s="15"/>
      <c r="AS28" s="15"/>
      <c r="AT28" s="15"/>
      <c r="AU28" s="15"/>
      <c r="AV28" s="15"/>
      <c r="AW28" s="15"/>
      <c r="AY28" s="15"/>
      <c r="AZ28" s="15"/>
      <c r="BA28" s="15"/>
      <c r="BB28" s="15"/>
      <c r="BC28" s="15"/>
      <c r="BD28" s="15"/>
      <c r="BF28" s="15"/>
      <c r="BG28" s="15"/>
      <c r="BH28" s="15"/>
      <c r="BI28" s="15"/>
      <c r="BJ28" s="15"/>
      <c r="BK28" s="15"/>
    </row>
    <row r="29" spans="1:64" x14ac:dyDescent="0.2">
      <c r="A29" t="str">
        <f>Nutrients!B29</f>
        <v>Corn DDGS, &gt;6 and &lt;9% Oil</v>
      </c>
      <c r="B29" s="15"/>
      <c r="C29" s="15"/>
      <c r="D29" s="15"/>
      <c r="E29" s="15"/>
      <c r="F29" s="15"/>
      <c r="G29" s="15"/>
      <c r="I29" s="15"/>
      <c r="J29" s="15"/>
      <c r="K29" s="15"/>
      <c r="L29" s="15"/>
      <c r="M29" s="15"/>
      <c r="N29" s="15"/>
      <c r="P29" s="15"/>
      <c r="Q29" s="15"/>
      <c r="R29" s="15"/>
      <c r="S29" s="15"/>
      <c r="T29" s="15"/>
      <c r="U29" s="15"/>
      <c r="W29" s="15"/>
      <c r="X29" s="15"/>
      <c r="Y29" s="15"/>
      <c r="Z29" s="15"/>
      <c r="AA29" s="15"/>
      <c r="AB29" s="15"/>
      <c r="AD29" s="15"/>
      <c r="AE29" s="15"/>
      <c r="AF29" s="15"/>
      <c r="AG29" s="15"/>
      <c r="AH29" s="15"/>
      <c r="AI29" s="15"/>
      <c r="AK29" s="15"/>
      <c r="AL29" s="15"/>
      <c r="AM29" s="15"/>
      <c r="AN29" s="15"/>
      <c r="AO29" s="15"/>
      <c r="AP29" s="15"/>
      <c r="AR29" s="15"/>
      <c r="AS29" s="15"/>
      <c r="AT29" s="15"/>
      <c r="AU29" s="15"/>
      <c r="AV29" s="15"/>
      <c r="AW29" s="15"/>
      <c r="AY29" s="15"/>
      <c r="AZ29" s="15"/>
      <c r="BA29" s="15"/>
      <c r="BB29" s="15"/>
      <c r="BC29" s="15"/>
      <c r="BD29" s="15"/>
      <c r="BF29" s="15"/>
      <c r="BG29" s="15"/>
      <c r="BH29" s="15"/>
      <c r="BI29" s="15"/>
      <c r="BJ29" s="15"/>
      <c r="BK29" s="15"/>
    </row>
    <row r="30" spans="1:64" hidden="1" x14ac:dyDescent="0.2">
      <c r="A30" t="str">
        <f>Nutrients!B30</f>
        <v>Corn DDGS, &lt;4% Oil</v>
      </c>
      <c r="B30" s="15"/>
      <c r="C30" s="15"/>
      <c r="D30" s="15"/>
      <c r="E30" s="15"/>
      <c r="F30" s="15"/>
      <c r="G30" s="15"/>
      <c r="I30" s="15"/>
      <c r="J30" s="15"/>
      <c r="K30" s="15"/>
      <c r="L30" s="15"/>
      <c r="M30" s="15"/>
      <c r="N30" s="15"/>
      <c r="P30" s="15"/>
      <c r="Q30" s="15"/>
      <c r="R30" s="15"/>
      <c r="S30" s="15"/>
      <c r="T30" s="15"/>
      <c r="U30" s="15"/>
      <c r="W30" s="15"/>
      <c r="X30" s="15"/>
      <c r="Y30" s="15"/>
      <c r="Z30" s="15"/>
      <c r="AA30" s="15"/>
      <c r="AB30" s="15"/>
      <c r="AD30" s="15"/>
      <c r="AE30" s="15"/>
      <c r="AF30" s="15"/>
      <c r="AG30" s="15"/>
      <c r="AH30" s="15"/>
      <c r="AI30" s="15"/>
      <c r="AK30" s="15"/>
      <c r="AL30" s="15"/>
      <c r="AM30" s="15"/>
      <c r="AN30" s="15"/>
      <c r="AO30" s="15"/>
      <c r="AP30" s="15"/>
      <c r="AR30" s="15"/>
      <c r="AS30" s="15"/>
      <c r="AT30" s="15"/>
      <c r="AU30" s="15"/>
      <c r="AV30" s="15"/>
      <c r="AW30" s="15"/>
      <c r="AY30" s="15"/>
      <c r="AZ30" s="15"/>
      <c r="BA30" s="15"/>
      <c r="BB30" s="15"/>
      <c r="BC30" s="15"/>
      <c r="BD30" s="15"/>
      <c r="BF30" s="15"/>
      <c r="BG30" s="15"/>
      <c r="BH30" s="15"/>
      <c r="BI30" s="15"/>
      <c r="BJ30" s="15"/>
      <c r="BK30" s="15"/>
    </row>
    <row r="31" spans="1:64" hidden="1" x14ac:dyDescent="0.2">
      <c r="A31" t="str">
        <f>Nutrients!B31</f>
        <v>Corn HP DDG</v>
      </c>
      <c r="B31" s="15"/>
      <c r="C31" s="15"/>
      <c r="D31" s="15"/>
      <c r="E31" s="15"/>
      <c r="F31" s="15"/>
      <c r="G31" s="15"/>
      <c r="I31" s="15"/>
      <c r="J31" s="15"/>
      <c r="K31" s="15"/>
      <c r="L31" s="15"/>
      <c r="M31" s="15"/>
      <c r="N31" s="15"/>
      <c r="P31" s="15"/>
      <c r="Q31" s="15"/>
      <c r="R31" s="15"/>
      <c r="S31" s="15"/>
      <c r="T31" s="15"/>
      <c r="U31" s="15"/>
      <c r="W31" s="15"/>
      <c r="X31" s="15"/>
      <c r="Y31" s="15"/>
      <c r="Z31" s="15"/>
      <c r="AA31" s="15"/>
      <c r="AB31" s="15"/>
      <c r="AD31" s="15"/>
      <c r="AE31" s="15"/>
      <c r="AF31" s="15"/>
      <c r="AG31" s="15"/>
      <c r="AH31" s="15"/>
      <c r="AI31" s="15"/>
      <c r="AK31" s="15"/>
      <c r="AL31" s="15"/>
      <c r="AM31" s="15"/>
      <c r="AN31" s="15"/>
      <c r="AO31" s="15"/>
      <c r="AP31" s="15"/>
      <c r="AR31" s="15"/>
      <c r="AS31" s="15"/>
      <c r="AT31" s="15"/>
      <c r="AU31" s="15"/>
      <c r="AV31" s="15"/>
      <c r="AW31" s="15"/>
      <c r="AY31" s="15"/>
      <c r="AZ31" s="15"/>
      <c r="BA31" s="15"/>
      <c r="BB31" s="15"/>
      <c r="BC31" s="15"/>
      <c r="BD31" s="15"/>
      <c r="BF31" s="15"/>
      <c r="BG31" s="15"/>
      <c r="BH31" s="15"/>
      <c r="BI31" s="15"/>
      <c r="BJ31" s="15"/>
      <c r="BK31" s="15"/>
    </row>
    <row r="32" spans="1:64" hidden="1" x14ac:dyDescent="0.2">
      <c r="A32" t="str">
        <f>Nutrients!B79</f>
        <v>Soybean Meal, Dehull, Sol Extr</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row>
    <row r="33" spans="1:63" hidden="1" x14ac:dyDescent="0.2">
      <c r="A33" t="str">
        <f>Nutrients!B77</f>
        <v>Soybean Meal, Dehulled, Expelled</v>
      </c>
      <c r="B33" s="15"/>
      <c r="C33" s="15"/>
      <c r="D33" s="15"/>
      <c r="E33" s="15"/>
      <c r="F33" s="15"/>
      <c r="G33" s="15"/>
      <c r="I33" s="15"/>
      <c r="J33" s="15"/>
      <c r="K33" s="15"/>
      <c r="L33" s="15"/>
      <c r="M33" s="15"/>
      <c r="N33" s="15"/>
      <c r="P33" s="15"/>
      <c r="Q33" s="15"/>
      <c r="R33" s="15"/>
      <c r="S33" s="15"/>
      <c r="T33" s="15"/>
      <c r="U33" s="15"/>
      <c r="W33" s="15"/>
      <c r="X33" s="15"/>
      <c r="Y33" s="15"/>
      <c r="Z33" s="15"/>
      <c r="AA33" s="15"/>
      <c r="AB33" s="15"/>
      <c r="AD33" s="15"/>
      <c r="AE33" s="15"/>
      <c r="AF33" s="15"/>
      <c r="AG33" s="15"/>
      <c r="AH33" s="15"/>
      <c r="AI33" s="15"/>
      <c r="AK33" s="15"/>
      <c r="AL33" s="15"/>
      <c r="AM33" s="15"/>
      <c r="AN33" s="15"/>
      <c r="AO33" s="15"/>
      <c r="AP33" s="15"/>
      <c r="AR33" s="15"/>
      <c r="AS33" s="15"/>
      <c r="AT33" s="15"/>
      <c r="AU33" s="15"/>
      <c r="AV33" s="15"/>
      <c r="AW33" s="15"/>
      <c r="AY33" s="15"/>
      <c r="AZ33" s="15"/>
      <c r="BA33" s="15"/>
      <c r="BB33" s="15"/>
      <c r="BC33" s="15"/>
      <c r="BD33" s="15"/>
      <c r="BF33" s="15"/>
      <c r="BG33" s="15"/>
      <c r="BH33" s="15"/>
      <c r="BI33" s="15"/>
      <c r="BJ33" s="15"/>
      <c r="BK33" s="15"/>
    </row>
    <row r="34" spans="1:63" hidden="1" x14ac:dyDescent="0.2">
      <c r="A34" t="str">
        <f>Nutrients!B78</f>
        <v>Soybean Meal, Solvent Extracted</v>
      </c>
      <c r="B34" s="15"/>
      <c r="C34" s="15"/>
      <c r="D34" s="15"/>
      <c r="E34" s="15"/>
      <c r="F34" s="15"/>
      <c r="G34" s="15"/>
      <c r="I34" s="15"/>
      <c r="J34" s="15"/>
      <c r="K34" s="15"/>
      <c r="L34" s="15"/>
      <c r="M34" s="15"/>
      <c r="N34" s="15"/>
      <c r="P34" s="15"/>
      <c r="Q34" s="15"/>
      <c r="R34" s="15"/>
      <c r="S34" s="15"/>
      <c r="T34" s="15"/>
      <c r="U34" s="15"/>
      <c r="W34" s="15"/>
      <c r="X34" s="15"/>
      <c r="Y34" s="15"/>
      <c r="Z34" s="15"/>
      <c r="AA34" s="15"/>
      <c r="AB34" s="15"/>
      <c r="AD34" s="15"/>
      <c r="AE34" s="15"/>
      <c r="AF34" s="15"/>
      <c r="AG34" s="15"/>
      <c r="AH34" s="15"/>
      <c r="AI34" s="15"/>
      <c r="AK34" s="15"/>
      <c r="AL34" s="15"/>
      <c r="AM34" s="15"/>
      <c r="AN34" s="15"/>
      <c r="AO34" s="15"/>
      <c r="AP34" s="15"/>
      <c r="AR34" s="15"/>
      <c r="AS34" s="15"/>
      <c r="AT34" s="15"/>
      <c r="AU34" s="15"/>
      <c r="AV34" s="15"/>
      <c r="AW34" s="15"/>
      <c r="AY34" s="15"/>
      <c r="AZ34" s="15"/>
      <c r="BA34" s="15"/>
      <c r="BB34" s="15"/>
      <c r="BC34" s="15"/>
      <c r="BD34" s="15"/>
      <c r="BF34" s="15"/>
      <c r="BG34" s="15"/>
      <c r="BH34" s="15"/>
      <c r="BI34" s="15"/>
      <c r="BJ34" s="15"/>
      <c r="BK34" s="15"/>
    </row>
    <row r="35" spans="1:63" hidden="1" x14ac:dyDescent="0.2">
      <c r="A35" t="str">
        <f>Nutrients!B35</f>
        <v>Corn Gluten Meal</v>
      </c>
      <c r="B35" s="15"/>
      <c r="C35" s="15"/>
      <c r="D35" s="15"/>
      <c r="E35" s="15"/>
      <c r="F35" s="15"/>
      <c r="G35" s="15"/>
      <c r="I35" s="15"/>
      <c r="J35" s="15"/>
      <c r="K35" s="15"/>
      <c r="L35" s="15"/>
      <c r="M35" s="15"/>
      <c r="N35" s="15"/>
      <c r="P35" s="15"/>
      <c r="Q35" s="15"/>
      <c r="R35" s="15"/>
      <c r="S35" s="15"/>
      <c r="T35" s="15"/>
      <c r="U35" s="15"/>
      <c r="W35" s="15"/>
      <c r="X35" s="15"/>
      <c r="Y35" s="15"/>
      <c r="Z35" s="15"/>
      <c r="AA35" s="15"/>
      <c r="AB35" s="15"/>
      <c r="AD35" s="15"/>
      <c r="AE35" s="15"/>
      <c r="AF35" s="15"/>
      <c r="AG35" s="15"/>
      <c r="AH35" s="15"/>
      <c r="AI35" s="15"/>
      <c r="AK35" s="15"/>
      <c r="AL35" s="15"/>
      <c r="AM35" s="15"/>
      <c r="AN35" s="15"/>
      <c r="AO35" s="15"/>
      <c r="AP35" s="15"/>
      <c r="AR35" s="15"/>
      <c r="AS35" s="15"/>
      <c r="AT35" s="15"/>
      <c r="AU35" s="15"/>
      <c r="AV35" s="15"/>
      <c r="AW35" s="15"/>
      <c r="AY35" s="15"/>
      <c r="AZ35" s="15"/>
      <c r="BA35" s="15"/>
      <c r="BB35" s="15"/>
      <c r="BC35" s="15"/>
      <c r="BD35" s="15"/>
      <c r="BF35" s="15"/>
      <c r="BG35" s="15"/>
      <c r="BH35" s="15"/>
      <c r="BI35" s="15"/>
      <c r="BJ35" s="15"/>
      <c r="BK35" s="15"/>
    </row>
    <row r="36" spans="1:63" hidden="1" x14ac:dyDescent="0.2">
      <c r="A36" t="str">
        <f>Nutrients!B36</f>
        <v>Corn Grits, Hominy Feed</v>
      </c>
      <c r="B36" s="15"/>
      <c r="C36" s="15"/>
      <c r="D36" s="15"/>
      <c r="E36" s="15"/>
      <c r="F36" s="15"/>
      <c r="G36" s="15"/>
      <c r="I36" s="15"/>
      <c r="J36" s="15"/>
      <c r="K36" s="15"/>
      <c r="L36" s="15"/>
      <c r="M36" s="15"/>
      <c r="N36" s="15"/>
      <c r="P36" s="15"/>
      <c r="Q36" s="15"/>
      <c r="R36" s="15"/>
      <c r="S36" s="15"/>
      <c r="T36" s="15"/>
      <c r="U36" s="15"/>
      <c r="W36" s="15"/>
      <c r="X36" s="15"/>
      <c r="Y36" s="15"/>
      <c r="Z36" s="15"/>
      <c r="AA36" s="15"/>
      <c r="AB36" s="15"/>
      <c r="AD36" s="15"/>
      <c r="AE36" s="15"/>
      <c r="AF36" s="15"/>
      <c r="AG36" s="15"/>
      <c r="AH36" s="15"/>
      <c r="AI36" s="15"/>
      <c r="AK36" s="15"/>
      <c r="AL36" s="15"/>
      <c r="AM36" s="15"/>
      <c r="AN36" s="15"/>
      <c r="AO36" s="15"/>
      <c r="AP36" s="15"/>
      <c r="AR36" s="15"/>
      <c r="AS36" s="15"/>
      <c r="AT36" s="15"/>
      <c r="AU36" s="15"/>
      <c r="AV36" s="15"/>
      <c r="AW36" s="15"/>
      <c r="AY36" s="15"/>
      <c r="AZ36" s="15"/>
      <c r="BA36" s="15"/>
      <c r="BB36" s="15"/>
      <c r="BC36" s="15"/>
      <c r="BD36" s="15"/>
      <c r="BF36" s="15"/>
      <c r="BG36" s="15"/>
      <c r="BH36" s="15"/>
      <c r="BI36" s="15"/>
      <c r="BJ36" s="15"/>
      <c r="BK36" s="15"/>
    </row>
    <row r="37" spans="1:63" hidden="1" x14ac:dyDescent="0.2">
      <c r="A37" t="str">
        <f>Nutrients!B37</f>
        <v>Cotton Seeds, Fullfat</v>
      </c>
      <c r="B37" s="15"/>
      <c r="C37" s="15"/>
      <c r="D37" s="15"/>
      <c r="E37" s="15"/>
      <c r="F37" s="15"/>
      <c r="G37" s="15"/>
      <c r="I37" s="15"/>
      <c r="J37" s="15"/>
      <c r="K37" s="15"/>
      <c r="L37" s="15"/>
      <c r="M37" s="15"/>
      <c r="N37" s="15"/>
      <c r="P37" s="15"/>
      <c r="Q37" s="15"/>
      <c r="R37" s="15"/>
      <c r="S37" s="15"/>
      <c r="T37" s="15"/>
      <c r="U37" s="15"/>
      <c r="W37" s="15"/>
      <c r="X37" s="15"/>
      <c r="Y37" s="15"/>
      <c r="Z37" s="15"/>
      <c r="AA37" s="15"/>
      <c r="AB37" s="15"/>
      <c r="AD37" s="15"/>
      <c r="AE37" s="15"/>
      <c r="AF37" s="15"/>
      <c r="AG37" s="15"/>
      <c r="AH37" s="15"/>
      <c r="AI37" s="15"/>
      <c r="AK37" s="15"/>
      <c r="AL37" s="15"/>
      <c r="AM37" s="15"/>
      <c r="AN37" s="15"/>
      <c r="AO37" s="15"/>
      <c r="AP37" s="15"/>
      <c r="AR37" s="15"/>
      <c r="AS37" s="15"/>
      <c r="AT37" s="15"/>
      <c r="AU37" s="15"/>
      <c r="AV37" s="15"/>
      <c r="AW37" s="15"/>
      <c r="AY37" s="15"/>
      <c r="AZ37" s="15"/>
      <c r="BA37" s="15"/>
      <c r="BB37" s="15"/>
      <c r="BC37" s="15"/>
      <c r="BD37" s="15"/>
      <c r="BF37" s="15"/>
      <c r="BG37" s="15"/>
      <c r="BH37" s="15"/>
      <c r="BI37" s="15"/>
      <c r="BJ37" s="15"/>
      <c r="BK37" s="15"/>
    </row>
    <row r="38" spans="1:63" hidden="1" x14ac:dyDescent="0.2">
      <c r="A38" t="str">
        <f>Nutrients!B38</f>
        <v>Cotton Seed Meal</v>
      </c>
      <c r="B38" s="15"/>
      <c r="C38" s="15"/>
      <c r="D38" s="15"/>
      <c r="E38" s="15"/>
      <c r="F38" s="15"/>
      <c r="G38" s="15"/>
      <c r="I38" s="15"/>
      <c r="J38" s="15"/>
      <c r="K38" s="15"/>
      <c r="L38" s="15"/>
      <c r="M38" s="15"/>
      <c r="N38" s="15"/>
      <c r="P38" s="15"/>
      <c r="Q38" s="15"/>
      <c r="R38" s="15"/>
      <c r="S38" s="15"/>
      <c r="T38" s="15"/>
      <c r="U38" s="15"/>
      <c r="W38" s="15"/>
      <c r="X38" s="15"/>
      <c r="Y38" s="15"/>
      <c r="Z38" s="15"/>
      <c r="AA38" s="15"/>
      <c r="AB38" s="15"/>
      <c r="AD38" s="15"/>
      <c r="AE38" s="15"/>
      <c r="AF38" s="15"/>
      <c r="AG38" s="15"/>
      <c r="AH38" s="15"/>
      <c r="AI38" s="15"/>
      <c r="AK38" s="15"/>
      <c r="AL38" s="15"/>
      <c r="AM38" s="15"/>
      <c r="AN38" s="15"/>
      <c r="AO38" s="15"/>
      <c r="AP38" s="15"/>
      <c r="AR38" s="15"/>
      <c r="AS38" s="15"/>
      <c r="AT38" s="15"/>
      <c r="AU38" s="15"/>
      <c r="AV38" s="15"/>
      <c r="AW38" s="15"/>
      <c r="AY38" s="15"/>
      <c r="AZ38" s="15"/>
      <c r="BA38" s="15"/>
      <c r="BB38" s="15"/>
      <c r="BC38" s="15"/>
      <c r="BD38" s="15"/>
      <c r="BF38" s="15"/>
      <c r="BG38" s="15"/>
      <c r="BH38" s="15"/>
      <c r="BI38" s="15"/>
      <c r="BJ38" s="15"/>
      <c r="BK38" s="15"/>
    </row>
    <row r="39" spans="1:63" hidden="1" x14ac:dyDescent="0.2">
      <c r="A39" t="str">
        <f>Nutrients!B39</f>
        <v>Feather Meal</v>
      </c>
      <c r="B39" s="15"/>
      <c r="C39" s="15"/>
      <c r="D39" s="15"/>
      <c r="E39" s="15"/>
      <c r="F39" s="15"/>
      <c r="G39" s="15"/>
      <c r="I39" s="15"/>
      <c r="J39" s="15"/>
      <c r="K39" s="15"/>
      <c r="L39" s="15"/>
      <c r="M39" s="15"/>
      <c r="N39" s="15"/>
      <c r="P39" s="15"/>
      <c r="Q39" s="15"/>
      <c r="R39" s="15"/>
      <c r="S39" s="15"/>
      <c r="T39" s="15"/>
      <c r="U39" s="15"/>
      <c r="W39" s="15"/>
      <c r="X39" s="15"/>
      <c r="Y39" s="15"/>
      <c r="Z39" s="15"/>
      <c r="AA39" s="15"/>
      <c r="AB39" s="15"/>
      <c r="AD39" s="15"/>
      <c r="AE39" s="15"/>
      <c r="AF39" s="15"/>
      <c r="AG39" s="15"/>
      <c r="AH39" s="15"/>
      <c r="AI39" s="15"/>
      <c r="AK39" s="15"/>
      <c r="AL39" s="15"/>
      <c r="AM39" s="15"/>
      <c r="AN39" s="15"/>
      <c r="AO39" s="15"/>
      <c r="AP39" s="15"/>
      <c r="AR39" s="15"/>
      <c r="AS39" s="15"/>
      <c r="AT39" s="15"/>
      <c r="AU39" s="15"/>
      <c r="AV39" s="15"/>
      <c r="AW39" s="15"/>
      <c r="AY39" s="15"/>
      <c r="AZ39" s="15"/>
      <c r="BA39" s="15"/>
      <c r="BB39" s="15"/>
      <c r="BC39" s="15"/>
      <c r="BD39" s="15"/>
      <c r="BF39" s="15"/>
      <c r="BG39" s="15"/>
      <c r="BH39" s="15"/>
      <c r="BI39" s="15"/>
      <c r="BJ39" s="15"/>
      <c r="BK39" s="15"/>
    </row>
    <row r="40" spans="1:63" hidden="1" x14ac:dyDescent="0.2">
      <c r="A40" t="str">
        <f>Nutrients!B40</f>
        <v>Fish Meal Combined</v>
      </c>
      <c r="B40" s="15"/>
      <c r="C40" s="15"/>
      <c r="D40" s="15"/>
      <c r="E40" s="15"/>
      <c r="F40" s="15"/>
      <c r="G40" s="15"/>
      <c r="I40" s="15"/>
      <c r="J40" s="15"/>
      <c r="K40" s="15"/>
      <c r="L40" s="15"/>
      <c r="M40" s="15"/>
      <c r="N40" s="15"/>
      <c r="P40" s="15"/>
      <c r="Q40" s="15"/>
      <c r="R40" s="15"/>
      <c r="S40" s="15"/>
      <c r="T40" s="15"/>
      <c r="U40" s="15"/>
      <c r="W40" s="15"/>
      <c r="X40" s="15"/>
      <c r="Y40" s="15"/>
      <c r="Z40" s="15"/>
      <c r="AA40" s="15"/>
      <c r="AB40" s="15"/>
      <c r="AD40" s="15"/>
      <c r="AE40" s="15"/>
      <c r="AF40" s="15"/>
      <c r="AG40" s="15"/>
      <c r="AH40" s="15"/>
      <c r="AI40" s="15"/>
      <c r="AK40" s="15"/>
      <c r="AL40" s="15"/>
      <c r="AM40" s="15"/>
      <c r="AN40" s="15"/>
      <c r="AO40" s="15"/>
      <c r="AP40" s="15"/>
      <c r="AR40" s="15"/>
      <c r="AS40" s="15"/>
      <c r="AT40" s="15"/>
      <c r="AU40" s="15"/>
      <c r="AV40" s="15"/>
      <c r="AW40" s="15"/>
      <c r="AY40" s="15"/>
      <c r="AZ40" s="15"/>
      <c r="BA40" s="15"/>
      <c r="BB40" s="15"/>
      <c r="BC40" s="15"/>
      <c r="BD40" s="15"/>
      <c r="BF40" s="15"/>
      <c r="BG40" s="15"/>
      <c r="BH40" s="15"/>
      <c r="BI40" s="15"/>
      <c r="BJ40" s="15"/>
      <c r="BK40" s="15"/>
    </row>
    <row r="41" spans="1:63" hidden="1" x14ac:dyDescent="0.2">
      <c r="A41" t="str">
        <f>Nutrients!B41</f>
        <v>Flaxseed</v>
      </c>
      <c r="B41" s="15"/>
      <c r="C41" s="15"/>
      <c r="D41" s="15"/>
      <c r="E41" s="15"/>
      <c r="F41" s="15"/>
      <c r="G41" s="15"/>
      <c r="I41" s="15"/>
      <c r="J41" s="15"/>
      <c r="K41" s="15"/>
      <c r="L41" s="15"/>
      <c r="M41" s="15"/>
      <c r="N41" s="15"/>
      <c r="P41" s="15"/>
      <c r="Q41" s="15"/>
      <c r="R41" s="15"/>
      <c r="S41" s="15"/>
      <c r="T41" s="15"/>
      <c r="U41" s="15"/>
      <c r="W41" s="15"/>
      <c r="X41" s="15"/>
      <c r="Y41" s="15"/>
      <c r="Z41" s="15"/>
      <c r="AA41" s="15"/>
      <c r="AB41" s="15"/>
      <c r="AD41" s="15"/>
      <c r="AE41" s="15"/>
      <c r="AF41" s="15"/>
      <c r="AG41" s="15"/>
      <c r="AH41" s="15"/>
      <c r="AI41" s="15"/>
      <c r="AK41" s="15"/>
      <c r="AL41" s="15"/>
      <c r="AM41" s="15"/>
      <c r="AN41" s="15"/>
      <c r="AO41" s="15"/>
      <c r="AP41" s="15"/>
      <c r="AR41" s="15"/>
      <c r="AS41" s="15"/>
      <c r="AT41" s="15"/>
      <c r="AU41" s="15"/>
      <c r="AV41" s="15"/>
      <c r="AW41" s="15"/>
      <c r="AY41" s="15"/>
      <c r="AZ41" s="15"/>
      <c r="BA41" s="15"/>
      <c r="BB41" s="15"/>
      <c r="BC41" s="15"/>
      <c r="BD41" s="15"/>
      <c r="BF41" s="15"/>
      <c r="BG41" s="15"/>
      <c r="BH41" s="15"/>
      <c r="BI41" s="15"/>
      <c r="BJ41" s="15"/>
      <c r="BK41" s="15"/>
    </row>
    <row r="42" spans="1:63" hidden="1" x14ac:dyDescent="0.2">
      <c r="A42" t="str">
        <f>Nutrients!B42</f>
        <v>Flaxseed Meal</v>
      </c>
      <c r="B42" s="15"/>
      <c r="C42" s="15"/>
      <c r="D42" s="15"/>
      <c r="E42" s="15"/>
      <c r="F42" s="15"/>
      <c r="G42" s="15"/>
      <c r="I42" s="15"/>
      <c r="J42" s="15"/>
      <c r="K42" s="15"/>
      <c r="L42" s="15"/>
      <c r="M42" s="15"/>
      <c r="N42" s="15"/>
      <c r="P42" s="15"/>
      <c r="Q42" s="15"/>
      <c r="R42" s="15"/>
      <c r="S42" s="15"/>
      <c r="T42" s="15"/>
      <c r="U42" s="15"/>
      <c r="W42" s="15"/>
      <c r="X42" s="15"/>
      <c r="Y42" s="15"/>
      <c r="Z42" s="15"/>
      <c r="AA42" s="15"/>
      <c r="AB42" s="15"/>
      <c r="AD42" s="15"/>
      <c r="AE42" s="15"/>
      <c r="AF42" s="15"/>
      <c r="AG42" s="15"/>
      <c r="AH42" s="15"/>
      <c r="AI42" s="15"/>
      <c r="AK42" s="15"/>
      <c r="AL42" s="15"/>
      <c r="AM42" s="15"/>
      <c r="AN42" s="15"/>
      <c r="AO42" s="15"/>
      <c r="AP42" s="15"/>
      <c r="AR42" s="15"/>
      <c r="AS42" s="15"/>
      <c r="AT42" s="15"/>
      <c r="AU42" s="15"/>
      <c r="AV42" s="15"/>
      <c r="AW42" s="15"/>
      <c r="AY42" s="15"/>
      <c r="AZ42" s="15"/>
      <c r="BA42" s="15"/>
      <c r="BB42" s="15"/>
      <c r="BC42" s="15"/>
      <c r="BD42" s="15"/>
      <c r="BF42" s="15"/>
      <c r="BG42" s="15"/>
      <c r="BH42" s="15"/>
      <c r="BI42" s="15"/>
      <c r="BJ42" s="15"/>
      <c r="BK42" s="15"/>
    </row>
    <row r="43" spans="1:63" hidden="1" x14ac:dyDescent="0.2">
      <c r="A43" t="str">
        <f>Nutrients!B43</f>
        <v>Lupins</v>
      </c>
      <c r="B43" s="15"/>
      <c r="C43" s="15"/>
      <c r="D43" s="15"/>
      <c r="E43" s="15"/>
      <c r="F43" s="15"/>
      <c r="G43" s="15"/>
      <c r="I43" s="15"/>
      <c r="J43" s="15"/>
      <c r="K43" s="15"/>
      <c r="L43" s="15"/>
      <c r="M43" s="15"/>
      <c r="N43" s="15"/>
      <c r="P43" s="15"/>
      <c r="Q43" s="15"/>
      <c r="R43" s="15"/>
      <c r="S43" s="15"/>
      <c r="T43" s="15"/>
      <c r="U43" s="15"/>
      <c r="W43" s="15"/>
      <c r="X43" s="15"/>
      <c r="Y43" s="15"/>
      <c r="Z43" s="15"/>
      <c r="AA43" s="15"/>
      <c r="AB43" s="15"/>
      <c r="AD43" s="15"/>
      <c r="AE43" s="15"/>
      <c r="AF43" s="15"/>
      <c r="AG43" s="15"/>
      <c r="AH43" s="15"/>
      <c r="AI43" s="15"/>
      <c r="AK43" s="15"/>
      <c r="AL43" s="15"/>
      <c r="AM43" s="15"/>
      <c r="AN43" s="15"/>
      <c r="AO43" s="15"/>
      <c r="AP43" s="15"/>
      <c r="AR43" s="15"/>
      <c r="AS43" s="15"/>
      <c r="AT43" s="15"/>
      <c r="AU43" s="15"/>
      <c r="AV43" s="15"/>
      <c r="AW43" s="15"/>
      <c r="AY43" s="15"/>
      <c r="AZ43" s="15"/>
      <c r="BA43" s="15"/>
      <c r="BB43" s="15"/>
      <c r="BC43" s="15"/>
      <c r="BD43" s="15"/>
      <c r="BF43" s="15"/>
      <c r="BG43" s="15"/>
      <c r="BH43" s="15"/>
      <c r="BI43" s="15"/>
      <c r="BJ43" s="15"/>
      <c r="BK43" s="15"/>
    </row>
    <row r="44" spans="1:63" hidden="1" x14ac:dyDescent="0.2">
      <c r="A44" t="str">
        <f>Nutrients!B44</f>
        <v>Meat Meal</v>
      </c>
      <c r="B44" s="15"/>
      <c r="C44" s="15"/>
      <c r="D44" s="15"/>
      <c r="E44" s="15"/>
      <c r="F44" s="15"/>
      <c r="G44" s="15"/>
      <c r="I44" s="15"/>
      <c r="J44" s="15"/>
      <c r="K44" s="15"/>
      <c r="L44" s="15"/>
      <c r="M44" s="15"/>
      <c r="N44" s="15"/>
      <c r="P44" s="15"/>
      <c r="Q44" s="15"/>
      <c r="R44" s="15"/>
      <c r="S44" s="15"/>
      <c r="T44" s="15"/>
      <c r="U44" s="15"/>
      <c r="W44" s="15"/>
      <c r="X44" s="15"/>
      <c r="Y44" s="15"/>
      <c r="Z44" s="15"/>
      <c r="AA44" s="15"/>
      <c r="AB44" s="15"/>
      <c r="AD44" s="15"/>
      <c r="AE44" s="15"/>
      <c r="AF44" s="15"/>
      <c r="AG44" s="15"/>
      <c r="AH44" s="15"/>
      <c r="AI44" s="15"/>
      <c r="AK44" s="15"/>
      <c r="AL44" s="15"/>
      <c r="AM44" s="15"/>
      <c r="AN44" s="15"/>
      <c r="AO44" s="15"/>
      <c r="AP44" s="15"/>
      <c r="AR44" s="15"/>
      <c r="AS44" s="15"/>
      <c r="AT44" s="15"/>
      <c r="AU44" s="15"/>
      <c r="AV44" s="15"/>
      <c r="AW44" s="15"/>
      <c r="AY44" s="15"/>
      <c r="AZ44" s="15"/>
      <c r="BA44" s="15"/>
      <c r="BB44" s="15"/>
      <c r="BC44" s="15"/>
      <c r="BD44" s="15"/>
      <c r="BF44" s="15"/>
      <c r="BG44" s="15"/>
      <c r="BH44" s="15"/>
      <c r="BI44" s="15"/>
      <c r="BJ44" s="15"/>
      <c r="BK44" s="15"/>
    </row>
    <row r="45" spans="1:63" hidden="1" x14ac:dyDescent="0.2">
      <c r="A45" t="str">
        <f>Nutrients!B45</f>
        <v>Meat and Bone Meal, P &gt;4%</v>
      </c>
      <c r="B45" s="15"/>
      <c r="C45" s="15"/>
      <c r="D45" s="15"/>
      <c r="E45" s="15"/>
      <c r="F45" s="15"/>
      <c r="G45" s="15"/>
      <c r="I45" s="15"/>
      <c r="J45" s="15"/>
      <c r="K45" s="15"/>
      <c r="L45" s="15"/>
      <c r="M45" s="15"/>
      <c r="N45" s="15"/>
      <c r="P45" s="15"/>
      <c r="Q45" s="15"/>
      <c r="R45" s="15"/>
      <c r="S45" s="15"/>
      <c r="T45" s="15"/>
      <c r="U45" s="15"/>
      <c r="W45" s="15"/>
      <c r="X45" s="15"/>
      <c r="Y45" s="15"/>
      <c r="Z45" s="15"/>
      <c r="AA45" s="15"/>
      <c r="AB45" s="15"/>
      <c r="AD45" s="15"/>
      <c r="AE45" s="15"/>
      <c r="AF45" s="15"/>
      <c r="AG45" s="15"/>
      <c r="AH45" s="15"/>
      <c r="AI45" s="15"/>
      <c r="AK45" s="15"/>
      <c r="AL45" s="15"/>
      <c r="AM45" s="15"/>
      <c r="AN45" s="15"/>
      <c r="AO45" s="15"/>
      <c r="AP45" s="15"/>
      <c r="AR45" s="15"/>
      <c r="AS45" s="15"/>
      <c r="AT45" s="15"/>
      <c r="AU45" s="15"/>
      <c r="AV45" s="15"/>
      <c r="AW45" s="15"/>
      <c r="AY45" s="15"/>
      <c r="AZ45" s="15"/>
      <c r="BA45" s="15"/>
      <c r="BB45" s="15"/>
      <c r="BC45" s="15"/>
      <c r="BD45" s="15"/>
      <c r="BF45" s="15"/>
      <c r="BG45" s="15"/>
      <c r="BH45" s="15"/>
      <c r="BI45" s="15"/>
      <c r="BJ45" s="15"/>
      <c r="BK45" s="15"/>
    </row>
    <row r="46" spans="1:63" hidden="1" x14ac:dyDescent="0.2">
      <c r="A46" t="str">
        <f>Nutrients!B46</f>
        <v>Milk, Casein</v>
      </c>
      <c r="B46" s="15"/>
      <c r="C46" s="15"/>
      <c r="D46" s="15"/>
      <c r="E46" s="15"/>
      <c r="F46" s="15"/>
      <c r="G46" s="15"/>
      <c r="I46" s="15"/>
      <c r="J46" s="15"/>
      <c r="K46" s="15"/>
      <c r="L46" s="15"/>
      <c r="M46" s="15"/>
      <c r="N46" s="15"/>
      <c r="P46" s="15"/>
      <c r="Q46" s="15"/>
      <c r="R46" s="15"/>
      <c r="S46" s="15"/>
      <c r="T46" s="15"/>
      <c r="U46" s="15"/>
      <c r="W46" s="15"/>
      <c r="X46" s="15"/>
      <c r="Y46" s="15"/>
      <c r="Z46" s="15"/>
      <c r="AA46" s="15"/>
      <c r="AB46" s="15"/>
      <c r="AD46" s="15"/>
      <c r="AE46" s="15"/>
      <c r="AF46" s="15"/>
      <c r="AG46" s="15"/>
      <c r="AH46" s="15"/>
      <c r="AI46" s="15"/>
      <c r="AK46" s="15"/>
      <c r="AL46" s="15"/>
      <c r="AM46" s="15"/>
      <c r="AN46" s="15"/>
      <c r="AO46" s="15"/>
      <c r="AP46" s="15"/>
      <c r="AR46" s="15"/>
      <c r="AS46" s="15"/>
      <c r="AT46" s="15"/>
      <c r="AU46" s="15"/>
      <c r="AV46" s="15"/>
      <c r="AW46" s="15"/>
      <c r="AY46" s="15"/>
      <c r="AZ46" s="15"/>
      <c r="BA46" s="15"/>
      <c r="BB46" s="15"/>
      <c r="BC46" s="15"/>
      <c r="BD46" s="15"/>
      <c r="BF46" s="15"/>
      <c r="BG46" s="15"/>
      <c r="BH46" s="15"/>
      <c r="BI46" s="15"/>
      <c r="BJ46" s="15"/>
      <c r="BK46" s="15"/>
    </row>
    <row r="47" spans="1:63" hidden="1" x14ac:dyDescent="0.2">
      <c r="A47" t="str">
        <f>Nutrients!B47</f>
        <v>Milk, Lactose</v>
      </c>
      <c r="B47" s="15"/>
      <c r="C47" s="15"/>
      <c r="D47" s="15"/>
      <c r="E47" s="15"/>
      <c r="F47" s="15"/>
      <c r="G47" s="15"/>
      <c r="I47" s="15"/>
      <c r="J47" s="15"/>
      <c r="K47" s="15"/>
      <c r="L47" s="15"/>
      <c r="M47" s="15"/>
      <c r="N47" s="15"/>
      <c r="P47" s="15"/>
      <c r="Q47" s="15"/>
      <c r="R47" s="15"/>
      <c r="S47" s="15"/>
      <c r="T47" s="15"/>
      <c r="U47" s="15"/>
      <c r="W47" s="15"/>
      <c r="X47" s="15"/>
      <c r="Y47" s="15"/>
      <c r="Z47" s="15"/>
      <c r="AA47" s="15"/>
      <c r="AB47" s="15"/>
      <c r="AD47" s="15"/>
      <c r="AE47" s="15"/>
      <c r="AF47" s="15"/>
      <c r="AG47" s="15"/>
      <c r="AH47" s="15"/>
      <c r="AI47" s="15"/>
      <c r="AK47" s="15"/>
      <c r="AL47" s="15"/>
      <c r="AM47" s="15"/>
      <c r="AN47" s="15"/>
      <c r="AO47" s="15"/>
      <c r="AP47" s="15"/>
      <c r="AR47" s="15"/>
      <c r="AS47" s="15"/>
      <c r="AT47" s="15"/>
      <c r="AU47" s="15"/>
      <c r="AV47" s="15"/>
      <c r="AW47" s="15"/>
      <c r="AY47" s="15"/>
      <c r="AZ47" s="15"/>
      <c r="BA47" s="15"/>
      <c r="BB47" s="15"/>
      <c r="BC47" s="15"/>
      <c r="BD47" s="15"/>
      <c r="BF47" s="15"/>
      <c r="BG47" s="15"/>
      <c r="BH47" s="15"/>
      <c r="BI47" s="15"/>
      <c r="BJ47" s="15"/>
      <c r="BK47" s="15"/>
    </row>
    <row r="48" spans="1:63" hidden="1" x14ac:dyDescent="0.2">
      <c r="A48" t="str">
        <f>Nutrients!B48</f>
        <v>Milk, Skim Milk Powder</v>
      </c>
      <c r="B48" s="15"/>
      <c r="C48" s="15"/>
      <c r="D48" s="15"/>
      <c r="E48" s="15"/>
      <c r="F48" s="15"/>
      <c r="G48" s="15"/>
      <c r="I48" s="15"/>
      <c r="J48" s="15"/>
      <c r="K48" s="15"/>
      <c r="L48" s="15"/>
      <c r="M48" s="15"/>
      <c r="N48" s="15"/>
      <c r="P48" s="15"/>
      <c r="Q48" s="15"/>
      <c r="R48" s="15"/>
      <c r="S48" s="15"/>
      <c r="T48" s="15"/>
      <c r="U48" s="15"/>
      <c r="W48" s="15"/>
      <c r="X48" s="15"/>
      <c r="Y48" s="15"/>
      <c r="Z48" s="15"/>
      <c r="AA48" s="15"/>
      <c r="AB48" s="15"/>
      <c r="AD48" s="15"/>
      <c r="AE48" s="15"/>
      <c r="AF48" s="15"/>
      <c r="AG48" s="15"/>
      <c r="AH48" s="15"/>
      <c r="AI48" s="15"/>
      <c r="AK48" s="15"/>
      <c r="AL48" s="15"/>
      <c r="AM48" s="15"/>
      <c r="AN48" s="15"/>
      <c r="AO48" s="15"/>
      <c r="AP48" s="15"/>
      <c r="AR48" s="15"/>
      <c r="AS48" s="15"/>
      <c r="AT48" s="15"/>
      <c r="AU48" s="15"/>
      <c r="AV48" s="15"/>
      <c r="AW48" s="15"/>
      <c r="AY48" s="15"/>
      <c r="AZ48" s="15"/>
      <c r="BA48" s="15"/>
      <c r="BB48" s="15"/>
      <c r="BC48" s="15"/>
      <c r="BD48" s="15"/>
      <c r="BF48" s="15"/>
      <c r="BG48" s="15"/>
      <c r="BH48" s="15"/>
      <c r="BI48" s="15"/>
      <c r="BJ48" s="15"/>
      <c r="BK48" s="15"/>
    </row>
    <row r="49" spans="1:64" hidden="1" x14ac:dyDescent="0.2">
      <c r="A49" t="str">
        <f>Nutrients!B49</f>
        <v>Milk, Whey Powder</v>
      </c>
      <c r="B49" s="15"/>
      <c r="C49" s="15"/>
      <c r="D49" s="15"/>
      <c r="E49" s="15"/>
      <c r="F49" s="15"/>
      <c r="G49" s="15"/>
      <c r="I49" s="15"/>
      <c r="J49" s="15"/>
      <c r="K49" s="15"/>
      <c r="L49" s="15"/>
      <c r="M49" s="15"/>
      <c r="N49" s="15"/>
      <c r="P49" s="15"/>
      <c r="Q49" s="15"/>
      <c r="R49" s="15"/>
      <c r="S49" s="15"/>
      <c r="T49" s="15"/>
      <c r="U49" s="15"/>
      <c r="W49" s="15"/>
      <c r="X49" s="15"/>
      <c r="Y49" s="15"/>
      <c r="Z49" s="15"/>
      <c r="AA49" s="15"/>
      <c r="AB49" s="15"/>
      <c r="AD49" s="15"/>
      <c r="AE49" s="15"/>
      <c r="AF49" s="15"/>
      <c r="AG49" s="15"/>
      <c r="AH49" s="15"/>
      <c r="AI49" s="15"/>
      <c r="AK49" s="15"/>
      <c r="AL49" s="15"/>
      <c r="AM49" s="15"/>
      <c r="AN49" s="15"/>
      <c r="AO49" s="15"/>
      <c r="AP49" s="15"/>
      <c r="AR49" s="15"/>
      <c r="AS49" s="15"/>
      <c r="AT49" s="15"/>
      <c r="AU49" s="15"/>
      <c r="AV49" s="15"/>
      <c r="AW49" s="15"/>
      <c r="AY49" s="15"/>
      <c r="AZ49" s="15"/>
      <c r="BA49" s="15"/>
      <c r="BB49" s="15"/>
      <c r="BC49" s="15"/>
      <c r="BD49" s="15"/>
      <c r="BF49" s="15"/>
      <c r="BG49" s="15"/>
      <c r="BH49" s="15"/>
      <c r="BI49" s="15"/>
      <c r="BJ49" s="15"/>
      <c r="BK49" s="15"/>
    </row>
    <row r="50" spans="1:64" hidden="1" x14ac:dyDescent="0.2">
      <c r="A50" t="str">
        <f>Nutrients!B50</f>
        <v>Milk, Whey Permeate, 85% lactose</v>
      </c>
      <c r="B50" s="15"/>
      <c r="C50" s="15"/>
      <c r="D50" s="15"/>
      <c r="E50" s="15"/>
      <c r="F50" s="15"/>
      <c r="G50" s="15"/>
      <c r="I50" s="15"/>
      <c r="J50" s="15"/>
      <c r="K50" s="15"/>
      <c r="L50" s="15"/>
      <c r="M50" s="15"/>
      <c r="N50" s="15"/>
      <c r="P50" s="15"/>
      <c r="Q50" s="15"/>
      <c r="R50" s="15"/>
      <c r="S50" s="15"/>
      <c r="T50" s="15"/>
      <c r="U50" s="15"/>
      <c r="W50" s="15"/>
      <c r="X50" s="15"/>
      <c r="Y50" s="15"/>
      <c r="Z50" s="15"/>
      <c r="AA50" s="15"/>
      <c r="AB50" s="15"/>
      <c r="AD50" s="15"/>
      <c r="AE50" s="15"/>
      <c r="AF50" s="15"/>
      <c r="AG50" s="15"/>
      <c r="AH50" s="15"/>
      <c r="AI50" s="15"/>
      <c r="AK50" s="15"/>
      <c r="AL50" s="15"/>
      <c r="AM50" s="15"/>
      <c r="AN50" s="15"/>
      <c r="AO50" s="15"/>
      <c r="AP50" s="15"/>
      <c r="AR50" s="15"/>
      <c r="AS50" s="15"/>
      <c r="AT50" s="15"/>
      <c r="AU50" s="15"/>
      <c r="AV50" s="15"/>
      <c r="AW50" s="15"/>
      <c r="AY50" s="15"/>
      <c r="AZ50" s="15"/>
      <c r="BA50" s="15"/>
      <c r="BB50" s="15"/>
      <c r="BC50" s="15"/>
      <c r="BD50" s="15"/>
      <c r="BF50" s="15"/>
      <c r="BG50" s="15"/>
      <c r="BH50" s="15"/>
      <c r="BI50" s="15"/>
      <c r="BJ50" s="15"/>
      <c r="BK50" s="15"/>
    </row>
    <row r="51" spans="1:64" hidden="1" x14ac:dyDescent="0.2">
      <c r="A51" t="str">
        <f>Nutrients!B51</f>
        <v>Milk, Whey Protein Concentrate</v>
      </c>
      <c r="B51" s="15"/>
      <c r="C51" s="15"/>
      <c r="D51" s="15"/>
      <c r="E51" s="15"/>
      <c r="F51" s="15"/>
      <c r="G51" s="15"/>
      <c r="I51" s="15"/>
      <c r="J51" s="15"/>
      <c r="K51" s="15"/>
      <c r="L51" s="15"/>
      <c r="M51" s="15"/>
      <c r="N51" s="15"/>
      <c r="P51" s="15"/>
      <c r="Q51" s="15"/>
      <c r="R51" s="15"/>
      <c r="S51" s="15"/>
      <c r="T51" s="15"/>
      <c r="U51" s="15"/>
      <c r="W51" s="15"/>
      <c r="X51" s="15"/>
      <c r="Y51" s="15"/>
      <c r="Z51" s="15"/>
      <c r="AA51" s="15"/>
      <c r="AB51" s="15"/>
      <c r="AD51" s="15"/>
      <c r="AE51" s="15"/>
      <c r="AF51" s="15"/>
      <c r="AG51" s="15"/>
      <c r="AH51" s="15"/>
      <c r="AI51" s="15"/>
      <c r="AK51" s="15"/>
      <c r="AL51" s="15"/>
      <c r="AM51" s="15"/>
      <c r="AN51" s="15"/>
      <c r="AO51" s="15"/>
      <c r="AP51" s="15"/>
      <c r="AR51" s="15"/>
      <c r="AS51" s="15"/>
      <c r="AT51" s="15"/>
      <c r="AU51" s="15"/>
      <c r="AV51" s="15"/>
      <c r="AW51" s="15"/>
      <c r="AY51" s="15"/>
      <c r="AZ51" s="15"/>
      <c r="BA51" s="15"/>
      <c r="BB51" s="15"/>
      <c r="BC51" s="15"/>
      <c r="BD51" s="15"/>
      <c r="BF51" s="15"/>
      <c r="BG51" s="15"/>
      <c r="BH51" s="15"/>
      <c r="BI51" s="15"/>
      <c r="BJ51" s="15"/>
      <c r="BK51" s="15"/>
    </row>
    <row r="52" spans="1:64" hidden="1" x14ac:dyDescent="0.2">
      <c r="A52" t="str">
        <f>Nutrients!B52</f>
        <v>Millet</v>
      </c>
      <c r="B52" s="15"/>
      <c r="C52" s="15"/>
      <c r="D52" s="15"/>
      <c r="E52" s="15"/>
      <c r="F52" s="15"/>
      <c r="G52" s="15"/>
      <c r="I52" s="15"/>
      <c r="J52" s="15"/>
      <c r="K52" s="15"/>
      <c r="L52" s="15"/>
      <c r="M52" s="15"/>
      <c r="N52" s="15"/>
      <c r="P52" s="15"/>
      <c r="Q52" s="15"/>
      <c r="R52" s="15"/>
      <c r="S52" s="15"/>
      <c r="T52" s="15"/>
      <c r="U52" s="15"/>
      <c r="W52" s="15"/>
      <c r="X52" s="15"/>
      <c r="Y52" s="15"/>
      <c r="Z52" s="15"/>
      <c r="AA52" s="15"/>
      <c r="AB52" s="15"/>
      <c r="AD52" s="15"/>
      <c r="AE52" s="15"/>
      <c r="AF52" s="15"/>
      <c r="AG52" s="15"/>
      <c r="AH52" s="15"/>
      <c r="AI52" s="15"/>
      <c r="AK52" s="15"/>
      <c r="AL52" s="15"/>
      <c r="AM52" s="15"/>
      <c r="AN52" s="15"/>
      <c r="AO52" s="15"/>
      <c r="AP52" s="15"/>
      <c r="AR52" s="15"/>
      <c r="AS52" s="15"/>
      <c r="AT52" s="15"/>
      <c r="AU52" s="15"/>
      <c r="AV52" s="15"/>
      <c r="AW52" s="15"/>
      <c r="AY52" s="15"/>
      <c r="AZ52" s="15"/>
      <c r="BA52" s="15"/>
      <c r="BB52" s="15"/>
      <c r="BC52" s="15"/>
      <c r="BD52" s="15"/>
      <c r="BF52" s="15"/>
      <c r="BG52" s="15"/>
      <c r="BH52" s="15"/>
      <c r="BI52" s="15"/>
      <c r="BJ52" s="15"/>
      <c r="BK52" s="15"/>
    </row>
    <row r="53" spans="1:64" hidden="1" x14ac:dyDescent="0.2">
      <c r="A53" t="str">
        <f>Nutrients!B53</f>
        <v>Molasses, Sugarbeet</v>
      </c>
      <c r="B53" s="15"/>
      <c r="C53" s="15"/>
      <c r="D53" s="15"/>
      <c r="E53" s="15"/>
      <c r="F53" s="15"/>
      <c r="G53" s="15"/>
      <c r="I53" s="15"/>
      <c r="J53" s="15"/>
      <c r="K53" s="15"/>
      <c r="L53" s="15"/>
      <c r="M53" s="15"/>
      <c r="N53" s="15"/>
      <c r="P53" s="15"/>
      <c r="Q53" s="15"/>
      <c r="R53" s="15"/>
      <c r="S53" s="15"/>
      <c r="T53" s="15"/>
      <c r="U53" s="15"/>
      <c r="W53" s="15"/>
      <c r="X53" s="15"/>
      <c r="Y53" s="15"/>
      <c r="Z53" s="15"/>
      <c r="AA53" s="15"/>
      <c r="AB53" s="15"/>
      <c r="AD53" s="15"/>
      <c r="AE53" s="15"/>
      <c r="AF53" s="15"/>
      <c r="AG53" s="15"/>
      <c r="AH53" s="15"/>
      <c r="AI53" s="15"/>
      <c r="AK53" s="15"/>
      <c r="AL53" s="15"/>
      <c r="AM53" s="15"/>
      <c r="AN53" s="15"/>
      <c r="AO53" s="15"/>
      <c r="AP53" s="15"/>
      <c r="AR53" s="15"/>
      <c r="AS53" s="15"/>
      <c r="AT53" s="15"/>
      <c r="AU53" s="15"/>
      <c r="AV53" s="15"/>
      <c r="AW53" s="15"/>
      <c r="AY53" s="15"/>
      <c r="AZ53" s="15"/>
      <c r="BA53" s="15"/>
      <c r="BB53" s="15"/>
      <c r="BC53" s="15"/>
      <c r="BD53" s="15"/>
      <c r="BF53" s="15"/>
      <c r="BG53" s="15"/>
      <c r="BH53" s="15"/>
      <c r="BI53" s="15"/>
      <c r="BJ53" s="15"/>
      <c r="BK53" s="15"/>
    </row>
    <row r="54" spans="1:64" hidden="1" x14ac:dyDescent="0.2">
      <c r="A54" t="str">
        <f>Nutrients!B54</f>
        <v>Molasses, Sugarcane</v>
      </c>
      <c r="B54" s="15"/>
      <c r="C54" s="15"/>
      <c r="D54" s="15"/>
      <c r="E54" s="15"/>
      <c r="F54" s="15"/>
      <c r="G54" s="15"/>
      <c r="I54" s="15"/>
      <c r="J54" s="15"/>
      <c r="K54" s="15"/>
      <c r="L54" s="15"/>
      <c r="M54" s="15"/>
      <c r="N54" s="15"/>
      <c r="P54" s="15"/>
      <c r="Q54" s="15"/>
      <c r="R54" s="15"/>
      <c r="S54" s="15"/>
      <c r="T54" s="15"/>
      <c r="U54" s="15"/>
      <c r="W54" s="15"/>
      <c r="X54" s="15"/>
      <c r="Y54" s="15"/>
      <c r="Z54" s="15"/>
      <c r="AA54" s="15"/>
      <c r="AB54" s="15"/>
      <c r="AD54" s="15"/>
      <c r="AE54" s="15"/>
      <c r="AF54" s="15"/>
      <c r="AG54" s="15"/>
      <c r="AH54" s="15"/>
      <c r="AI54" s="15"/>
      <c r="AK54" s="15"/>
      <c r="AL54" s="15"/>
      <c r="AM54" s="15"/>
      <c r="AN54" s="15"/>
      <c r="AO54" s="15"/>
      <c r="AP54" s="15"/>
      <c r="AR54" s="15"/>
      <c r="AS54" s="15"/>
      <c r="AT54" s="15"/>
      <c r="AU54" s="15"/>
      <c r="AV54" s="15"/>
      <c r="AW54" s="15"/>
      <c r="AY54" s="15"/>
      <c r="AZ54" s="15"/>
      <c r="BA54" s="15"/>
      <c r="BB54" s="15"/>
      <c r="BC54" s="15"/>
      <c r="BD54" s="15"/>
      <c r="BF54" s="15"/>
      <c r="BG54" s="15"/>
      <c r="BH54" s="15"/>
      <c r="BI54" s="15"/>
      <c r="BJ54" s="15"/>
      <c r="BK54" s="15"/>
    </row>
    <row r="55" spans="1:64" hidden="1" x14ac:dyDescent="0.2">
      <c r="A55" t="str">
        <f>Nutrients!B55</f>
        <v>Oats</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row>
    <row r="56" spans="1:64" hidden="1" x14ac:dyDescent="0.2">
      <c r="A56" t="str">
        <f>Nutrients!B56</f>
        <v>Oats, Naked</v>
      </c>
      <c r="B56" s="15"/>
      <c r="C56" s="15"/>
      <c r="D56" s="15"/>
      <c r="E56" s="15"/>
      <c r="F56" s="15"/>
      <c r="G56" s="15"/>
      <c r="I56" s="15"/>
      <c r="J56" s="15"/>
      <c r="K56" s="15"/>
      <c r="L56" s="15"/>
      <c r="M56" s="15"/>
      <c r="N56" s="15"/>
      <c r="P56" s="15"/>
      <c r="Q56" s="15"/>
      <c r="R56" s="15"/>
      <c r="S56" s="15"/>
      <c r="T56" s="15"/>
      <c r="U56" s="15"/>
      <c r="W56" s="15"/>
      <c r="X56" s="15"/>
      <c r="Y56" s="15"/>
      <c r="Z56" s="15"/>
      <c r="AA56" s="15"/>
      <c r="AB56" s="15"/>
      <c r="AD56" s="15"/>
      <c r="AE56" s="15"/>
      <c r="AF56" s="15"/>
      <c r="AG56" s="15"/>
      <c r="AH56" s="15"/>
      <c r="AI56" s="15"/>
      <c r="AK56" s="15"/>
      <c r="AL56" s="15"/>
      <c r="AM56" s="15"/>
      <c r="AN56" s="15"/>
      <c r="AO56" s="15"/>
      <c r="AP56" s="15"/>
      <c r="AR56" s="15"/>
      <c r="AS56" s="15"/>
      <c r="AT56" s="15"/>
      <c r="AU56" s="15"/>
      <c r="AV56" s="15"/>
      <c r="AW56" s="15"/>
      <c r="AY56" s="15"/>
      <c r="AZ56" s="15"/>
      <c r="BA56" s="15"/>
      <c r="BB56" s="15"/>
      <c r="BC56" s="15"/>
      <c r="BD56" s="15"/>
      <c r="BF56" s="15"/>
      <c r="BG56" s="15"/>
      <c r="BH56" s="15"/>
      <c r="BI56" s="15"/>
      <c r="BJ56" s="15"/>
      <c r="BK56" s="15"/>
    </row>
    <row r="57" spans="1:64" hidden="1" x14ac:dyDescent="0.2">
      <c r="A57" t="str">
        <f>Nutrients!B57</f>
        <v>Oat Groats</v>
      </c>
      <c r="B57" s="15"/>
      <c r="C57" s="15"/>
      <c r="D57" s="15"/>
      <c r="E57" s="15"/>
      <c r="F57" s="15"/>
      <c r="G57" s="15"/>
      <c r="I57" s="15"/>
      <c r="J57" s="15"/>
      <c r="K57" s="15"/>
      <c r="L57" s="15"/>
      <c r="M57" s="15"/>
      <c r="N57" s="15"/>
      <c r="P57" s="15"/>
      <c r="Q57" s="15"/>
      <c r="R57" s="15"/>
      <c r="S57" s="15"/>
      <c r="T57" s="15"/>
      <c r="U57" s="15"/>
      <c r="W57" s="15"/>
      <c r="X57" s="15"/>
      <c r="Y57" s="15"/>
      <c r="Z57" s="15"/>
      <c r="AA57" s="15"/>
      <c r="AB57" s="15"/>
      <c r="AD57" s="15"/>
      <c r="AE57" s="15"/>
      <c r="AF57" s="15"/>
      <c r="AG57" s="15"/>
      <c r="AH57" s="15"/>
      <c r="AI57" s="15"/>
      <c r="AK57" s="15"/>
      <c r="AL57" s="15"/>
      <c r="AM57" s="15"/>
      <c r="AN57" s="15"/>
      <c r="AO57" s="15"/>
      <c r="AP57" s="15"/>
      <c r="AR57" s="15"/>
      <c r="AS57" s="15"/>
      <c r="AT57" s="15"/>
      <c r="AU57" s="15"/>
      <c r="AV57" s="15"/>
      <c r="AW57" s="15"/>
      <c r="AY57" s="15"/>
      <c r="AZ57" s="15"/>
      <c r="BA57" s="15"/>
      <c r="BB57" s="15"/>
      <c r="BC57" s="15"/>
      <c r="BD57" s="15"/>
      <c r="BF57" s="15"/>
      <c r="BG57" s="15"/>
      <c r="BH57" s="15"/>
      <c r="BI57" s="15"/>
      <c r="BJ57" s="15"/>
      <c r="BK57" s="15"/>
    </row>
    <row r="58" spans="1:64" hidden="1" x14ac:dyDescent="0.2">
      <c r="A58" t="str">
        <f>Nutrients!B58</f>
        <v>Peanut Meal, Expelled</v>
      </c>
      <c r="B58" s="15"/>
      <c r="C58" s="15"/>
      <c r="D58" s="15"/>
      <c r="E58" s="15"/>
      <c r="F58" s="15"/>
      <c r="G58" s="15"/>
      <c r="I58" s="15"/>
      <c r="J58" s="15"/>
      <c r="K58" s="15"/>
      <c r="L58" s="15"/>
      <c r="M58" s="15"/>
      <c r="N58" s="15"/>
      <c r="P58" s="15"/>
      <c r="Q58" s="15"/>
      <c r="R58" s="15"/>
      <c r="S58" s="15"/>
      <c r="T58" s="15"/>
      <c r="U58" s="15"/>
      <c r="W58" s="15"/>
      <c r="X58" s="15"/>
      <c r="Y58" s="15"/>
      <c r="Z58" s="15"/>
      <c r="AA58" s="15"/>
      <c r="AB58" s="15"/>
      <c r="AD58" s="15"/>
      <c r="AE58" s="15"/>
      <c r="AF58" s="15"/>
      <c r="AG58" s="15"/>
      <c r="AH58" s="15"/>
      <c r="AI58" s="15"/>
      <c r="AK58" s="15"/>
      <c r="AL58" s="15"/>
      <c r="AM58" s="15"/>
      <c r="AN58" s="15"/>
      <c r="AO58" s="15"/>
      <c r="AP58" s="15"/>
      <c r="AR58" s="15"/>
      <c r="AS58" s="15"/>
      <c r="AT58" s="15"/>
      <c r="AU58" s="15"/>
      <c r="AV58" s="15"/>
      <c r="AW58" s="15"/>
      <c r="AY58" s="15"/>
      <c r="AZ58" s="15"/>
      <c r="BA58" s="15"/>
      <c r="BB58" s="15"/>
      <c r="BC58" s="15"/>
      <c r="BD58" s="15"/>
      <c r="BF58" s="15"/>
      <c r="BG58" s="15"/>
      <c r="BH58" s="15"/>
      <c r="BI58" s="15"/>
      <c r="BJ58" s="15"/>
      <c r="BK58" s="15"/>
    </row>
    <row r="59" spans="1:64" hidden="1" x14ac:dyDescent="0.2">
      <c r="A59" t="str">
        <f>Nutrients!B59</f>
        <v>Peanut Meal, Extracted</v>
      </c>
      <c r="B59" s="15"/>
      <c r="C59" s="15"/>
      <c r="D59" s="15"/>
      <c r="E59" s="15"/>
      <c r="F59" s="15"/>
      <c r="G59" s="15"/>
      <c r="I59" s="15"/>
      <c r="J59" s="15"/>
      <c r="K59" s="15"/>
      <c r="L59" s="15"/>
      <c r="M59" s="15"/>
      <c r="N59" s="15"/>
      <c r="P59" s="15"/>
      <c r="Q59" s="15"/>
      <c r="R59" s="15"/>
      <c r="S59" s="15"/>
      <c r="T59" s="15"/>
      <c r="U59" s="15"/>
      <c r="W59" s="15"/>
      <c r="X59" s="15"/>
      <c r="Y59" s="15"/>
      <c r="Z59" s="15"/>
      <c r="AA59" s="15"/>
      <c r="AB59" s="15"/>
      <c r="AD59" s="15"/>
      <c r="AE59" s="15"/>
      <c r="AF59" s="15"/>
      <c r="AG59" s="15"/>
      <c r="AH59" s="15"/>
      <c r="AI59" s="15"/>
      <c r="AK59" s="15"/>
      <c r="AL59" s="15"/>
      <c r="AM59" s="15"/>
      <c r="AN59" s="15"/>
      <c r="AO59" s="15"/>
      <c r="AP59" s="15"/>
      <c r="AR59" s="15"/>
      <c r="AS59" s="15"/>
      <c r="AT59" s="15"/>
      <c r="AU59" s="15"/>
      <c r="AV59" s="15"/>
      <c r="AW59" s="15"/>
      <c r="AY59" s="15"/>
      <c r="AZ59" s="15"/>
      <c r="BA59" s="15"/>
      <c r="BB59" s="15"/>
      <c r="BC59" s="15"/>
      <c r="BD59" s="15"/>
      <c r="BF59" s="15"/>
      <c r="BG59" s="15"/>
      <c r="BH59" s="15"/>
      <c r="BI59" s="15"/>
      <c r="BJ59" s="15"/>
      <c r="BK59" s="15"/>
    </row>
    <row r="60" spans="1:64" hidden="1" x14ac:dyDescent="0.2">
      <c r="A60" t="str">
        <f>Nutrients!B60</f>
        <v>Peas, Field Peas</v>
      </c>
      <c r="B60" s="15"/>
      <c r="C60" s="15"/>
      <c r="D60" s="15"/>
      <c r="E60" s="15"/>
      <c r="F60" s="15"/>
      <c r="G60" s="15"/>
      <c r="I60" s="15"/>
      <c r="J60" s="15"/>
      <c r="K60" s="15"/>
      <c r="L60" s="15"/>
      <c r="M60" s="15"/>
      <c r="N60" s="15"/>
      <c r="P60" s="15"/>
      <c r="Q60" s="15"/>
      <c r="R60" s="15"/>
      <c r="S60" s="15"/>
      <c r="T60" s="15"/>
      <c r="U60" s="15"/>
      <c r="W60" s="15"/>
      <c r="X60" s="15"/>
      <c r="Y60" s="15"/>
      <c r="Z60" s="15"/>
      <c r="AA60" s="15"/>
      <c r="AB60" s="15"/>
      <c r="AD60" s="15"/>
      <c r="AE60" s="15"/>
      <c r="AF60" s="15"/>
      <c r="AG60" s="15"/>
      <c r="AH60" s="15"/>
      <c r="AI60" s="15"/>
      <c r="AK60" s="15"/>
      <c r="AL60" s="15"/>
      <c r="AM60" s="15"/>
      <c r="AN60" s="15"/>
      <c r="AO60" s="15"/>
      <c r="AP60" s="15"/>
      <c r="AR60" s="15"/>
      <c r="AS60" s="15"/>
      <c r="AT60" s="15"/>
      <c r="AU60" s="15"/>
      <c r="AV60" s="15"/>
      <c r="AW60" s="15"/>
      <c r="AY60" s="15"/>
      <c r="AZ60" s="15"/>
      <c r="BA60" s="15"/>
      <c r="BB60" s="15"/>
      <c r="BC60" s="15"/>
      <c r="BD60" s="15"/>
      <c r="BF60" s="15"/>
      <c r="BG60" s="15"/>
      <c r="BH60" s="15"/>
      <c r="BI60" s="15"/>
      <c r="BJ60" s="15"/>
      <c r="BK60" s="15"/>
    </row>
    <row r="61" spans="1:64" hidden="1" x14ac:dyDescent="0.2">
      <c r="A61" t="str">
        <f>Nutrients!B61</f>
        <v>Pea Protein Concentrate</v>
      </c>
      <c r="B61" s="15"/>
      <c r="C61" s="15"/>
      <c r="D61" s="15"/>
      <c r="E61" s="15"/>
      <c r="F61" s="15"/>
      <c r="G61" s="15"/>
      <c r="I61" s="15"/>
      <c r="J61" s="15"/>
      <c r="K61" s="15"/>
      <c r="L61" s="15"/>
      <c r="M61" s="15"/>
      <c r="N61" s="15"/>
      <c r="P61" s="15"/>
      <c r="Q61" s="15"/>
      <c r="R61" s="15"/>
      <c r="S61" s="15"/>
      <c r="T61" s="15"/>
      <c r="U61" s="15"/>
      <c r="W61" s="15"/>
      <c r="X61" s="15"/>
      <c r="Y61" s="15"/>
      <c r="Z61" s="15"/>
      <c r="AA61" s="15"/>
      <c r="AB61" s="15"/>
      <c r="AD61" s="15"/>
      <c r="AE61" s="15"/>
      <c r="AF61" s="15"/>
      <c r="AG61" s="15"/>
      <c r="AH61" s="15"/>
      <c r="AI61" s="15"/>
      <c r="AK61" s="15"/>
      <c r="AL61" s="15"/>
      <c r="AM61" s="15"/>
      <c r="AN61" s="15"/>
      <c r="AO61" s="15"/>
      <c r="AP61" s="15"/>
      <c r="AR61" s="15"/>
      <c r="AS61" s="15"/>
      <c r="AT61" s="15"/>
      <c r="AU61" s="15"/>
      <c r="AV61" s="15"/>
      <c r="AW61" s="15"/>
      <c r="AY61" s="15"/>
      <c r="AZ61" s="15"/>
      <c r="BA61" s="15"/>
      <c r="BB61" s="15"/>
      <c r="BC61" s="15"/>
      <c r="BD61" s="15"/>
      <c r="BF61" s="15"/>
      <c r="BG61" s="15"/>
      <c r="BH61" s="15"/>
      <c r="BI61" s="15"/>
      <c r="BJ61" s="15"/>
      <c r="BK61" s="15"/>
    </row>
    <row r="62" spans="1:64" hidden="1" x14ac:dyDescent="0.2">
      <c r="A62" t="str">
        <f>Nutrients!B62</f>
        <v>Potato Protein Concentrate</v>
      </c>
      <c r="B62" s="15"/>
      <c r="C62" s="15"/>
      <c r="D62" s="15"/>
      <c r="E62" s="15"/>
      <c r="F62" s="15"/>
      <c r="G62" s="15"/>
      <c r="I62" s="15"/>
      <c r="J62" s="15"/>
      <c r="K62" s="15"/>
      <c r="L62" s="15"/>
      <c r="M62" s="15"/>
      <c r="N62" s="15"/>
      <c r="P62" s="15"/>
      <c r="Q62" s="15"/>
      <c r="R62" s="15"/>
      <c r="S62" s="15"/>
      <c r="T62" s="15"/>
      <c r="U62" s="15"/>
      <c r="W62" s="15"/>
      <c r="X62" s="15"/>
      <c r="Y62" s="15"/>
      <c r="Z62" s="15"/>
      <c r="AA62" s="15"/>
      <c r="AB62" s="15"/>
      <c r="AD62" s="15"/>
      <c r="AE62" s="15"/>
      <c r="AF62" s="15"/>
      <c r="AG62" s="15"/>
      <c r="AH62" s="15"/>
      <c r="AI62" s="15"/>
      <c r="AK62" s="15"/>
      <c r="AL62" s="15"/>
      <c r="AM62" s="15"/>
      <c r="AN62" s="15"/>
      <c r="AO62" s="15"/>
      <c r="AP62" s="15"/>
      <c r="AR62" s="15"/>
      <c r="AS62" s="15"/>
      <c r="AT62" s="15"/>
      <c r="AU62" s="15"/>
      <c r="AV62" s="15"/>
      <c r="AW62" s="15"/>
      <c r="AY62" s="15"/>
      <c r="AZ62" s="15"/>
      <c r="BA62" s="15"/>
      <c r="BB62" s="15"/>
      <c r="BC62" s="15"/>
      <c r="BD62" s="15"/>
      <c r="BF62" s="15"/>
      <c r="BG62" s="15"/>
      <c r="BH62" s="15"/>
      <c r="BI62" s="15"/>
      <c r="BJ62" s="15"/>
      <c r="BK62" s="15"/>
    </row>
    <row r="63" spans="1:64" hidden="1" x14ac:dyDescent="0.2">
      <c r="A63" t="str">
        <f>Nutrients!B63</f>
        <v>Poultry Byproduct</v>
      </c>
      <c r="B63" s="15"/>
      <c r="C63" s="15"/>
      <c r="D63" s="15"/>
      <c r="E63" s="15"/>
      <c r="F63" s="15"/>
      <c r="G63" s="15"/>
      <c r="I63" s="15"/>
      <c r="J63" s="15"/>
      <c r="K63" s="15"/>
      <c r="L63" s="15"/>
      <c r="M63" s="15"/>
      <c r="N63" s="15"/>
      <c r="P63" s="15"/>
      <c r="Q63" s="15"/>
      <c r="R63" s="15"/>
      <c r="S63" s="15"/>
      <c r="T63" s="15"/>
      <c r="U63" s="15"/>
      <c r="W63" s="15"/>
      <c r="X63" s="15"/>
      <c r="Y63" s="15"/>
      <c r="Z63" s="15"/>
      <c r="AA63" s="15"/>
      <c r="AB63" s="15"/>
      <c r="AD63" s="15"/>
      <c r="AE63" s="15"/>
      <c r="AF63" s="15"/>
      <c r="AG63" s="15"/>
      <c r="AH63" s="15"/>
      <c r="AI63" s="15"/>
      <c r="AK63" s="15"/>
      <c r="AL63" s="15"/>
      <c r="AM63" s="15"/>
      <c r="AN63" s="15"/>
      <c r="AO63" s="15"/>
      <c r="AP63" s="15"/>
      <c r="AR63" s="15"/>
      <c r="AS63" s="15"/>
      <c r="AT63" s="15"/>
      <c r="AU63" s="15"/>
      <c r="AV63" s="15"/>
      <c r="AW63" s="15"/>
      <c r="AY63" s="15"/>
      <c r="AZ63" s="15"/>
      <c r="BA63" s="15"/>
      <c r="BB63" s="15"/>
      <c r="BC63" s="15"/>
      <c r="BD63" s="15"/>
      <c r="BF63" s="15"/>
      <c r="BG63" s="15"/>
      <c r="BH63" s="15"/>
      <c r="BI63" s="15"/>
      <c r="BJ63" s="15"/>
      <c r="BK63" s="15"/>
    </row>
    <row r="64" spans="1:64" hidden="1" x14ac:dyDescent="0.2">
      <c r="A64" t="str">
        <f>Nutrients!B64</f>
        <v>Rice</v>
      </c>
      <c r="B64" s="15"/>
      <c r="C64" s="15"/>
      <c r="D64" s="15"/>
      <c r="E64" s="15"/>
      <c r="F64" s="15"/>
      <c r="G64" s="15"/>
      <c r="I64" s="15"/>
      <c r="J64" s="15"/>
      <c r="K64" s="15"/>
      <c r="L64" s="15"/>
      <c r="M64" s="15"/>
      <c r="N64" s="15"/>
      <c r="P64" s="15"/>
      <c r="Q64" s="15"/>
      <c r="R64" s="15"/>
      <c r="S64" s="15"/>
      <c r="T64" s="15"/>
      <c r="U64" s="15"/>
      <c r="W64" s="15"/>
      <c r="X64" s="15"/>
      <c r="Y64" s="15"/>
      <c r="Z64" s="15"/>
      <c r="AA64" s="15"/>
      <c r="AB64" s="15"/>
      <c r="AD64" s="15"/>
      <c r="AE64" s="15"/>
      <c r="AF64" s="15"/>
      <c r="AG64" s="15"/>
      <c r="AH64" s="15"/>
      <c r="AI64" s="15"/>
      <c r="AK64" s="15"/>
      <c r="AL64" s="15"/>
      <c r="AM64" s="15"/>
      <c r="AN64" s="15"/>
      <c r="AO64" s="15"/>
      <c r="AP64" s="15"/>
      <c r="AR64" s="15"/>
      <c r="AS64" s="15"/>
      <c r="AT64" s="15"/>
      <c r="AU64" s="15"/>
      <c r="AV64" s="15"/>
      <c r="AW64" s="15"/>
      <c r="AY64" s="15"/>
      <c r="AZ64" s="15"/>
      <c r="BA64" s="15"/>
      <c r="BB64" s="15"/>
      <c r="BC64" s="15"/>
      <c r="BD64" s="15"/>
      <c r="BF64" s="15"/>
      <c r="BG64" s="15"/>
      <c r="BH64" s="15"/>
      <c r="BI64" s="15"/>
      <c r="BJ64" s="15"/>
      <c r="BK64" s="15"/>
    </row>
    <row r="65" spans="1:64" hidden="1" x14ac:dyDescent="0.2">
      <c r="A65" t="str">
        <f>Nutrients!B65</f>
        <v>Rice Bran</v>
      </c>
      <c r="B65" s="15"/>
      <c r="C65" s="15"/>
      <c r="D65" s="15"/>
      <c r="E65" s="15"/>
      <c r="F65" s="15"/>
      <c r="G65" s="15"/>
      <c r="I65" s="15"/>
      <c r="J65" s="15"/>
      <c r="K65" s="15"/>
      <c r="L65" s="15"/>
      <c r="M65" s="15"/>
      <c r="N65" s="15"/>
      <c r="P65" s="15"/>
      <c r="Q65" s="15"/>
      <c r="R65" s="15"/>
      <c r="S65" s="15"/>
      <c r="T65" s="15"/>
      <c r="U65" s="15"/>
      <c r="W65" s="15"/>
      <c r="X65" s="15"/>
      <c r="Y65" s="15"/>
      <c r="Z65" s="15"/>
      <c r="AA65" s="15"/>
      <c r="AB65" s="15"/>
      <c r="AD65" s="15"/>
      <c r="AE65" s="15"/>
      <c r="AF65" s="15"/>
      <c r="AG65" s="15"/>
      <c r="AH65" s="15"/>
      <c r="AI65" s="15"/>
      <c r="AK65" s="15"/>
      <c r="AL65" s="15"/>
      <c r="AM65" s="15"/>
      <c r="AN65" s="15"/>
      <c r="AO65" s="15"/>
      <c r="AP65" s="15"/>
      <c r="AR65" s="15"/>
      <c r="AS65" s="15"/>
      <c r="AT65" s="15"/>
      <c r="AU65" s="15"/>
      <c r="AV65" s="15"/>
      <c r="AW65" s="15"/>
      <c r="AY65" s="15"/>
      <c r="AZ65" s="15"/>
      <c r="BA65" s="15"/>
      <c r="BB65" s="15"/>
      <c r="BC65" s="15"/>
      <c r="BD65" s="15"/>
      <c r="BF65" s="15"/>
      <c r="BG65" s="15"/>
      <c r="BH65" s="15"/>
      <c r="BI65" s="15"/>
      <c r="BJ65" s="15"/>
      <c r="BK65" s="15"/>
    </row>
    <row r="66" spans="1:64" hidden="1" x14ac:dyDescent="0.2">
      <c r="A66" t="str">
        <f>Nutrients!B66</f>
        <v>Rice Bran, Defatted</v>
      </c>
      <c r="B66" s="15"/>
      <c r="C66" s="15"/>
      <c r="D66" s="15"/>
      <c r="E66" s="15"/>
      <c r="F66" s="15"/>
      <c r="G66" s="15"/>
      <c r="I66" s="15"/>
      <c r="J66" s="15"/>
      <c r="K66" s="15"/>
      <c r="L66" s="15"/>
      <c r="M66" s="15"/>
      <c r="N66" s="15"/>
      <c r="P66" s="15"/>
      <c r="Q66" s="15"/>
      <c r="R66" s="15"/>
      <c r="S66" s="15"/>
      <c r="T66" s="15"/>
      <c r="U66" s="15"/>
      <c r="W66" s="15"/>
      <c r="X66" s="15"/>
      <c r="Y66" s="15"/>
      <c r="Z66" s="15"/>
      <c r="AA66" s="15"/>
      <c r="AB66" s="15"/>
      <c r="AD66" s="15"/>
      <c r="AE66" s="15"/>
      <c r="AF66" s="15"/>
      <c r="AG66" s="15"/>
      <c r="AH66" s="15"/>
      <c r="AI66" s="15"/>
      <c r="AK66" s="15"/>
      <c r="AL66" s="15"/>
      <c r="AM66" s="15"/>
      <c r="AN66" s="15"/>
      <c r="AO66" s="15"/>
      <c r="AP66" s="15"/>
      <c r="AR66" s="15"/>
      <c r="AS66" s="15"/>
      <c r="AT66" s="15"/>
      <c r="AU66" s="15"/>
      <c r="AV66" s="15"/>
      <c r="AW66" s="15"/>
      <c r="AY66" s="15"/>
      <c r="AZ66" s="15"/>
      <c r="BA66" s="15"/>
      <c r="BB66" s="15"/>
      <c r="BC66" s="15"/>
      <c r="BD66" s="15"/>
      <c r="BF66" s="15"/>
      <c r="BG66" s="15"/>
      <c r="BH66" s="15"/>
      <c r="BI66" s="15"/>
      <c r="BJ66" s="15"/>
      <c r="BK66" s="15"/>
    </row>
    <row r="67" spans="1:64" hidden="1" x14ac:dyDescent="0.2">
      <c r="A67" t="str">
        <f>Nutrients!B67</f>
        <v>Rice, Broken</v>
      </c>
      <c r="B67" s="15"/>
      <c r="C67" s="15"/>
      <c r="D67" s="15"/>
      <c r="E67" s="15"/>
      <c r="F67" s="15"/>
      <c r="G67" s="15"/>
      <c r="I67" s="15"/>
      <c r="J67" s="15"/>
      <c r="K67" s="15"/>
      <c r="L67" s="15"/>
      <c r="M67" s="15"/>
      <c r="N67" s="15"/>
      <c r="P67" s="15"/>
      <c r="Q67" s="15"/>
      <c r="R67" s="15"/>
      <c r="S67" s="15"/>
      <c r="T67" s="15"/>
      <c r="U67" s="15"/>
      <c r="W67" s="15"/>
      <c r="X67" s="15"/>
      <c r="Y67" s="15"/>
      <c r="Z67" s="15"/>
      <c r="AA67" s="15"/>
      <c r="AB67" s="15"/>
      <c r="AD67" s="15"/>
      <c r="AE67" s="15"/>
      <c r="AF67" s="15"/>
      <c r="AG67" s="15"/>
      <c r="AH67" s="15"/>
      <c r="AI67" s="15"/>
      <c r="AK67" s="15"/>
      <c r="AL67" s="15"/>
      <c r="AM67" s="15"/>
      <c r="AN67" s="15"/>
      <c r="AO67" s="15"/>
      <c r="AP67" s="15"/>
      <c r="AR67" s="15"/>
      <c r="AS67" s="15"/>
      <c r="AT67" s="15"/>
      <c r="AU67" s="15"/>
      <c r="AV67" s="15"/>
      <c r="AW67" s="15"/>
      <c r="AY67" s="15"/>
      <c r="AZ67" s="15"/>
      <c r="BA67" s="15"/>
      <c r="BB67" s="15"/>
      <c r="BC67" s="15"/>
      <c r="BD67" s="15"/>
      <c r="BF67" s="15"/>
      <c r="BG67" s="15"/>
      <c r="BH67" s="15"/>
      <c r="BI67" s="15"/>
      <c r="BJ67" s="15"/>
      <c r="BK67" s="15"/>
    </row>
    <row r="68" spans="1:64" hidden="1" x14ac:dyDescent="0.2">
      <c r="A68" t="str">
        <f>Nutrients!B68</f>
        <v>Rye</v>
      </c>
      <c r="B68" s="15"/>
      <c r="C68" s="15"/>
      <c r="D68" s="15"/>
      <c r="E68" s="15"/>
      <c r="F68" s="15"/>
      <c r="G68" s="15"/>
      <c r="I68" s="15"/>
      <c r="J68" s="15"/>
      <c r="K68" s="15"/>
      <c r="L68" s="15"/>
      <c r="M68" s="15"/>
      <c r="N68" s="15"/>
      <c r="P68" s="15"/>
      <c r="Q68" s="15"/>
      <c r="R68" s="15"/>
      <c r="S68" s="15"/>
      <c r="T68" s="15"/>
      <c r="U68" s="15"/>
      <c r="W68" s="15"/>
      <c r="X68" s="15"/>
      <c r="Y68" s="15"/>
      <c r="Z68" s="15"/>
      <c r="AA68" s="15"/>
      <c r="AB68" s="15"/>
      <c r="AD68" s="15"/>
      <c r="AE68" s="15"/>
      <c r="AF68" s="15"/>
      <c r="AG68" s="15"/>
      <c r="AH68" s="15"/>
      <c r="AI68" s="15"/>
      <c r="AK68" s="15"/>
      <c r="AL68" s="15"/>
      <c r="AM68" s="15"/>
      <c r="AN68" s="15"/>
      <c r="AO68" s="15"/>
      <c r="AP68" s="15"/>
      <c r="AR68" s="15"/>
      <c r="AS68" s="15"/>
      <c r="AT68" s="15"/>
      <c r="AU68" s="15"/>
      <c r="AV68" s="15"/>
      <c r="AW68" s="15"/>
      <c r="AY68" s="15"/>
      <c r="AZ68" s="15"/>
      <c r="BA68" s="15"/>
      <c r="BB68" s="15"/>
      <c r="BC68" s="15"/>
      <c r="BD68" s="15"/>
      <c r="BF68" s="15"/>
      <c r="BG68" s="15"/>
      <c r="BH68" s="15"/>
      <c r="BI68" s="15"/>
      <c r="BJ68" s="15"/>
      <c r="BK68" s="15"/>
    </row>
    <row r="69" spans="1:64" hidden="1" x14ac:dyDescent="0.2">
      <c r="A69" t="str">
        <f>Nutrients!B69</f>
        <v>Sesame Meal</v>
      </c>
      <c r="B69" s="15"/>
      <c r="C69" s="15"/>
      <c r="D69" s="15"/>
      <c r="E69" s="15"/>
      <c r="F69" s="15"/>
      <c r="G69" s="15"/>
      <c r="I69" s="15"/>
      <c r="J69" s="15"/>
      <c r="K69" s="15"/>
      <c r="L69" s="15"/>
      <c r="M69" s="15"/>
      <c r="N69" s="15"/>
      <c r="P69" s="15"/>
      <c r="Q69" s="15"/>
      <c r="R69" s="15"/>
      <c r="S69" s="15"/>
      <c r="T69" s="15"/>
      <c r="U69" s="15"/>
      <c r="W69" s="15"/>
      <c r="X69" s="15"/>
      <c r="Y69" s="15"/>
      <c r="Z69" s="15"/>
      <c r="AA69" s="15"/>
      <c r="AB69" s="15"/>
      <c r="AD69" s="15"/>
      <c r="AE69" s="15"/>
      <c r="AF69" s="15"/>
      <c r="AG69" s="15"/>
      <c r="AH69" s="15"/>
      <c r="AI69" s="15"/>
      <c r="AK69" s="15"/>
      <c r="AL69" s="15"/>
      <c r="AM69" s="15"/>
      <c r="AN69" s="15"/>
      <c r="AO69" s="15"/>
      <c r="AP69" s="15"/>
      <c r="AR69" s="15"/>
      <c r="AS69" s="15"/>
      <c r="AT69" s="15"/>
      <c r="AU69" s="15"/>
      <c r="AV69" s="15"/>
      <c r="AW69" s="15"/>
      <c r="AY69" s="15"/>
      <c r="AZ69" s="15"/>
      <c r="BA69" s="15"/>
      <c r="BB69" s="15"/>
      <c r="BC69" s="15"/>
      <c r="BD69" s="15"/>
      <c r="BF69" s="15"/>
      <c r="BG69" s="15"/>
      <c r="BH69" s="15"/>
      <c r="BI69" s="15"/>
      <c r="BJ69" s="15"/>
      <c r="BK69" s="15"/>
    </row>
    <row r="70" spans="1:64" hidden="1" x14ac:dyDescent="0.2">
      <c r="A70" t="str">
        <f>Nutrients!B70</f>
        <v>Sorghum</v>
      </c>
      <c r="B70" s="15"/>
      <c r="C70" s="15"/>
      <c r="D70" s="15"/>
      <c r="E70" s="15"/>
      <c r="F70" s="15"/>
      <c r="G70" s="15"/>
      <c r="I70" s="15"/>
      <c r="J70" s="15"/>
      <c r="K70" s="15"/>
      <c r="L70" s="15"/>
      <c r="M70" s="15"/>
      <c r="N70" s="15"/>
      <c r="P70" s="15"/>
      <c r="Q70" s="15"/>
      <c r="R70" s="15"/>
      <c r="S70" s="15"/>
      <c r="T70" s="15"/>
      <c r="U70" s="15"/>
      <c r="W70" s="15"/>
      <c r="X70" s="15"/>
      <c r="Y70" s="15"/>
      <c r="Z70" s="15"/>
      <c r="AA70" s="15"/>
      <c r="AB70" s="15"/>
      <c r="AD70" s="15"/>
      <c r="AE70" s="15"/>
      <c r="AF70" s="15"/>
      <c r="AG70" s="15"/>
      <c r="AH70" s="15"/>
      <c r="AI70" s="15"/>
      <c r="AK70" s="15"/>
      <c r="AL70" s="15"/>
      <c r="AM70" s="15"/>
      <c r="AN70" s="15"/>
      <c r="AO70" s="15"/>
      <c r="AP70" s="15"/>
      <c r="AR70" s="15"/>
      <c r="AS70" s="15"/>
      <c r="AT70" s="15"/>
      <c r="AU70" s="15"/>
      <c r="AV70" s="15"/>
      <c r="AW70" s="15"/>
      <c r="AY70" s="15"/>
      <c r="AZ70" s="15"/>
      <c r="BA70" s="15"/>
      <c r="BB70" s="15"/>
      <c r="BC70" s="15"/>
      <c r="BD70" s="15"/>
      <c r="BF70" s="15"/>
      <c r="BG70" s="15"/>
      <c r="BH70" s="15"/>
      <c r="BI70" s="15"/>
      <c r="BJ70" s="15"/>
      <c r="BK70" s="15"/>
    </row>
    <row r="71" spans="1:64" hidden="1" x14ac:dyDescent="0.2">
      <c r="A71" t="str">
        <f>Nutrients!B71</f>
        <v>Soybeans, Full Fat</v>
      </c>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64" hidden="1" x14ac:dyDescent="0.2">
      <c r="A72" t="str">
        <f>Nutrients!B72</f>
        <v>Soybeans, High Protein, Full Fat</v>
      </c>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4" hidden="1" x14ac:dyDescent="0.2">
      <c r="A73" t="str">
        <f>Nutrients!B73</f>
        <v>Soybeans, Low Oligosaccharide, Full Fat</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64" hidden="1" x14ac:dyDescent="0.2">
      <c r="A74" t="str">
        <f>Nutrients!B74</f>
        <v>Soybean Meal, High Protein, Expelled</v>
      </c>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4" hidden="1" x14ac:dyDescent="0.2">
      <c r="A75" t="str">
        <f>Nutrients!B75</f>
        <v>Soybean Meal, Low Oligosacch, Expell</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hidden="1" x14ac:dyDescent="0.2">
      <c r="A76" t="str">
        <f>Nutrients!B76</f>
        <v>Soybean Meal, Expelled</v>
      </c>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64" hidden="1" x14ac:dyDescent="0.2">
      <c r="A77" t="str">
        <f>Nutrients!B77</f>
        <v>Soybean Meal, Dehulled, Expelled</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64" hidden="1" x14ac:dyDescent="0.2">
      <c r="A78" t="str">
        <f>Nutrients!B78</f>
        <v>Soybean Meal, Solvent Extracted</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64" hidden="1" x14ac:dyDescent="0.2">
      <c r="A79" t="str">
        <f>Nutrients!B79</f>
        <v>Soybean Meal, Dehull, Sol Extr</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64" hidden="1" x14ac:dyDescent="0.2">
      <c r="A80" t="str">
        <f>Nutrients!B80</f>
        <v>Soybean Meal, High Prot, Dehull, Solv Extr</v>
      </c>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hidden="1" x14ac:dyDescent="0.2">
      <c r="A81" t="str">
        <f>Nutrients!B81</f>
        <v>Soybean Meal, Enzyme Treated</v>
      </c>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idden="1" x14ac:dyDescent="0.2">
      <c r="A82" t="str">
        <f>Nutrients!B82</f>
        <v>Soybean Meal, Fermented</v>
      </c>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idden="1" x14ac:dyDescent="0.2">
      <c r="A83" t="str">
        <f>Nutrients!B83</f>
        <v>Soybean Hulls</v>
      </c>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idden="1" x14ac:dyDescent="0.2">
      <c r="A84" t="str">
        <f>Nutrients!B84</f>
        <v>Soy Protein Concentrate</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idden="1" x14ac:dyDescent="0.2">
      <c r="A85" t="str">
        <f>Nutrients!B85</f>
        <v>Soy Protein Isolate</v>
      </c>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idden="1" x14ac:dyDescent="0.2">
      <c r="A86" t="str">
        <f>Nutrients!B86</f>
        <v>Sugar Beet Pulp</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spans="1:64" hidden="1" x14ac:dyDescent="0.2">
      <c r="A87" t="str">
        <f>Nutrients!B87</f>
        <v>Sunflower, Full Fat</v>
      </c>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8" spans="1:64" hidden="1" x14ac:dyDescent="0.2">
      <c r="A88" t="str">
        <f>Nutrients!B88</f>
        <v>Sunflower Meal, Solvent Extracted</v>
      </c>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89" spans="1:64" hidden="1" x14ac:dyDescent="0.2">
      <c r="A89" t="str">
        <f>Nutrients!B89</f>
        <v>Sunflower Meal, Dehulled, Solvent Extr</v>
      </c>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0" spans="1:64" hidden="1" x14ac:dyDescent="0.2">
      <c r="A90" t="str">
        <f>Nutrients!B90</f>
        <v>Triticale</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64" hidden="1" x14ac:dyDescent="0.2">
      <c r="A91" t="str">
        <f>Nutrients!B91</f>
        <v>Wheat, Hard Red</v>
      </c>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2" spans="1:64" hidden="1" x14ac:dyDescent="0.2">
      <c r="A92" t="str">
        <f>Nutrients!B92</f>
        <v>Wheat, Soft Red</v>
      </c>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3" spans="1:64" hidden="1" x14ac:dyDescent="0.2">
      <c r="A93" t="str">
        <f>Nutrients!B93</f>
        <v>Wheat Bran</v>
      </c>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64" hidden="1" x14ac:dyDescent="0.2">
      <c r="A94" t="str">
        <f>Nutrients!B94</f>
        <v>Wheat Middlings</v>
      </c>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64" hidden="1" x14ac:dyDescent="0.2">
      <c r="A95" t="str">
        <f>Nutrients!B95</f>
        <v>Wheat Shorts</v>
      </c>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64" hidden="1" x14ac:dyDescent="0.2">
      <c r="A96" t="str">
        <f>Nutrients!B96</f>
        <v>Wheat DDGS</v>
      </c>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idden="1" x14ac:dyDescent="0.2">
      <c r="A97" t="str">
        <f>Nutrients!B97</f>
        <v>Yeast, Brewers' Yeast</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idden="1" x14ac:dyDescent="0.2">
      <c r="A98" t="str">
        <f>Nutrients!B98</f>
        <v>Yeast, Single Cell Protein</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idden="1" x14ac:dyDescent="0.2">
      <c r="A99" t="str">
        <f>Nutrients!B99</f>
        <v>Beef Tallow</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idden="1" x14ac:dyDescent="0.2">
      <c r="A100" t="str">
        <f>Nutrients!B100</f>
        <v>Choice White Grease</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idden="1" x14ac:dyDescent="0.2">
      <c r="A101" t="str">
        <f>Nutrients!B101</f>
        <v>Poultry Fat</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hidden="1" x14ac:dyDescent="0.2">
      <c r="A102" t="str">
        <f>Nutrients!B102</f>
        <v>Lard</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hidden="1" x14ac:dyDescent="0.2">
      <c r="A103" t="str">
        <f>Nutrients!B103</f>
        <v>Restaurant Grease</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idden="1" x14ac:dyDescent="0.2">
      <c r="A104" t="str">
        <f>Nutrients!B104</f>
        <v>Canola oil</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hidden="1" x14ac:dyDescent="0.2">
      <c r="A105" t="str">
        <f>Nutrients!B105</f>
        <v>Coconut oil</v>
      </c>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64" hidden="1" x14ac:dyDescent="0.2">
      <c r="A106" t="str">
        <f>Nutrients!B106</f>
        <v>Corn oil</v>
      </c>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64" hidden="1" x14ac:dyDescent="0.2">
      <c r="A107" t="str">
        <f>Nutrients!B107</f>
        <v>Palm Kernel oil</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64" hidden="1" x14ac:dyDescent="0.2">
      <c r="A108" t="str">
        <f>Nutrients!B108</f>
        <v>Soybean oil</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64" hidden="1" x14ac:dyDescent="0.2">
      <c r="A109" t="str">
        <f>Nutrients!B109</f>
        <v>Soybean Lecithin</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64" hidden="1" x14ac:dyDescent="0.2">
      <c r="A110" t="str">
        <f>Nutrients!B110</f>
        <v>Sunflower oil</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64" hidden="1" x14ac:dyDescent="0.2">
      <c r="A111" t="str">
        <f>Nutrients!B111</f>
        <v>Fat, A/V blend</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64" hidden="1" x14ac:dyDescent="0.2">
      <c r="A112" t="str">
        <f>Nutrients!B112</f>
        <v>Calcium carbonate</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4" hidden="1" x14ac:dyDescent="0.2">
      <c r="A113" t="str">
        <f>Nutrients!B113</f>
        <v>Calcium phosphate (tricalcium)</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hidden="1" x14ac:dyDescent="0.2">
      <c r="A114" t="str">
        <f>Nutrients!B114</f>
        <v>Calcium phosphate (dicalcium)</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x14ac:dyDescent="0.2">
      <c r="A115" t="str">
        <f>Nutrients!B115</f>
        <v>Calcium phosphate (monocalcium)</v>
      </c>
      <c r="B115" s="15">
        <v>10</v>
      </c>
      <c r="C115" s="15">
        <v>8</v>
      </c>
      <c r="D115" s="15">
        <v>5.5</v>
      </c>
      <c r="E115" s="15">
        <v>4.5</v>
      </c>
      <c r="F115" s="15">
        <v>4</v>
      </c>
      <c r="G115" s="15">
        <v>4</v>
      </c>
      <c r="H115" s="15"/>
      <c r="I115" s="15">
        <v>8.3000000000000007</v>
      </c>
      <c r="J115" s="15">
        <v>6.3</v>
      </c>
      <c r="K115" s="15">
        <v>3.5</v>
      </c>
      <c r="L115" s="15">
        <v>2.5</v>
      </c>
      <c r="M115" s="15">
        <v>2</v>
      </c>
      <c r="N115" s="15">
        <v>2</v>
      </c>
      <c r="O115" s="15"/>
      <c r="P115" s="15">
        <v>6.5</v>
      </c>
      <c r="Q115" s="15">
        <v>4.7</v>
      </c>
      <c r="R115" s="15">
        <v>1.5</v>
      </c>
      <c r="S115" s="15">
        <v>1.5</v>
      </c>
      <c r="T115" s="15">
        <v>0.5</v>
      </c>
      <c r="U115" s="15"/>
      <c r="V115" s="15"/>
      <c r="W115" s="15">
        <v>4.8</v>
      </c>
      <c r="X115" s="15">
        <v>2.5</v>
      </c>
      <c r="Y115" s="15"/>
      <c r="Z115" s="15"/>
      <c r="AA115" s="15"/>
      <c r="AB115" s="15"/>
      <c r="AC115" s="15"/>
      <c r="AD115" s="15">
        <v>3</v>
      </c>
      <c r="AE115" s="15">
        <v>1</v>
      </c>
      <c r="AF115" s="15"/>
      <c r="AG115" s="15"/>
      <c r="AH115" s="15"/>
      <c r="AI115" s="15"/>
      <c r="AJ115" s="15"/>
      <c r="AK115" s="15">
        <v>1</v>
      </c>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4" hidden="1" x14ac:dyDescent="0.2">
      <c r="A116" t="str">
        <f>Nutrients!B116</f>
        <v>Calcium sulfate, dihydrate</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64" x14ac:dyDescent="0.2">
      <c r="A117" t="str">
        <f>Nutrients!B117</f>
        <v>Limestone, ground</v>
      </c>
      <c r="B117" s="15">
        <v>22</v>
      </c>
      <c r="C117" s="15">
        <v>21</v>
      </c>
      <c r="D117" s="15">
        <v>19.5</v>
      </c>
      <c r="E117" s="15">
        <v>19</v>
      </c>
      <c r="F117" s="15">
        <v>19</v>
      </c>
      <c r="G117" s="15">
        <v>18.5</v>
      </c>
      <c r="H117" s="15"/>
      <c r="I117" s="15">
        <v>22.5</v>
      </c>
      <c r="J117" s="15">
        <v>21.5</v>
      </c>
      <c r="K117" s="15">
        <v>20</v>
      </c>
      <c r="L117" s="15">
        <v>19.5</v>
      </c>
      <c r="M117" s="15">
        <v>19.5</v>
      </c>
      <c r="N117" s="15">
        <v>19</v>
      </c>
      <c r="O117" s="15"/>
      <c r="P117" s="15">
        <v>23</v>
      </c>
      <c r="Q117" s="15">
        <v>22</v>
      </c>
      <c r="R117" s="15">
        <v>21</v>
      </c>
      <c r="S117" s="15">
        <v>20.5</v>
      </c>
      <c r="T117" s="15">
        <v>20</v>
      </c>
      <c r="U117" s="15">
        <v>20</v>
      </c>
      <c r="V117" s="15"/>
      <c r="W117" s="15">
        <v>24</v>
      </c>
      <c r="X117" s="15">
        <v>23</v>
      </c>
      <c r="Y117" s="15">
        <v>22</v>
      </c>
      <c r="Z117" s="15">
        <v>21.5</v>
      </c>
      <c r="AA117" s="15">
        <v>21</v>
      </c>
      <c r="AB117" s="15">
        <v>21</v>
      </c>
      <c r="AC117" s="15"/>
      <c r="AD117" s="15">
        <v>25</v>
      </c>
      <c r="AE117" s="15">
        <v>24</v>
      </c>
      <c r="AF117" s="15">
        <v>23</v>
      </c>
      <c r="AG117" s="15">
        <v>22.5</v>
      </c>
      <c r="AH117" s="15">
        <v>22.5</v>
      </c>
      <c r="AI117" s="15">
        <v>22</v>
      </c>
      <c r="AJ117" s="15"/>
      <c r="AK117" s="15">
        <v>25.5</v>
      </c>
      <c r="AL117" s="15">
        <v>24</v>
      </c>
      <c r="AM117" s="15">
        <v>23</v>
      </c>
      <c r="AN117" s="15">
        <v>22.5</v>
      </c>
      <c r="AO117" s="15">
        <v>22.5</v>
      </c>
      <c r="AP117" s="15">
        <v>22</v>
      </c>
      <c r="AQ117" s="15"/>
      <c r="AR117" s="15">
        <v>26</v>
      </c>
      <c r="AS117" s="15">
        <v>24</v>
      </c>
      <c r="AT117" s="15">
        <v>23</v>
      </c>
      <c r="AU117" s="15">
        <v>22.5</v>
      </c>
      <c r="AV117" s="15">
        <v>22.5</v>
      </c>
      <c r="AW117" s="15">
        <v>22</v>
      </c>
      <c r="AX117" s="15"/>
      <c r="AY117" s="15">
        <v>26</v>
      </c>
      <c r="AZ117" s="15">
        <v>24</v>
      </c>
      <c r="BA117" s="15">
        <v>23.5</v>
      </c>
      <c r="BB117" s="15">
        <v>23.5</v>
      </c>
      <c r="BC117" s="15">
        <v>23.5</v>
      </c>
      <c r="BD117" s="15">
        <v>23</v>
      </c>
      <c r="BE117" s="15"/>
      <c r="BF117" s="15">
        <v>26</v>
      </c>
      <c r="BG117" s="15">
        <v>24</v>
      </c>
      <c r="BH117" s="15">
        <v>23.5</v>
      </c>
      <c r="BI117" s="15">
        <v>23.5</v>
      </c>
      <c r="BJ117" s="15">
        <v>23.5</v>
      </c>
      <c r="BK117" s="15">
        <v>24</v>
      </c>
      <c r="BL117" s="15"/>
    </row>
    <row r="118" spans="1:64" hidden="1" x14ac:dyDescent="0.2">
      <c r="A118" t="str">
        <f>Nutrients!B118</f>
        <v>Magnesium phosphate</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64" hidden="1" x14ac:dyDescent="0.2">
      <c r="A119" t="str">
        <f>Nutrients!B119</f>
        <v>Sodium carbonate</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row>
    <row r="120" spans="1:64" hidden="1" x14ac:dyDescent="0.2">
      <c r="A120" t="str">
        <f>Nutrients!B120</f>
        <v>Sodium bicarbonate</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row>
    <row r="121" spans="1:64" x14ac:dyDescent="0.2">
      <c r="A121" t="str">
        <f>Nutrients!B121</f>
        <v>Sodium chloride</v>
      </c>
      <c r="B121" s="15">
        <v>7</v>
      </c>
      <c r="C121" s="15">
        <v>7</v>
      </c>
      <c r="D121" s="15">
        <v>7</v>
      </c>
      <c r="E121" s="15">
        <v>7</v>
      </c>
      <c r="F121" s="15">
        <v>7</v>
      </c>
      <c r="G121" s="15">
        <v>7</v>
      </c>
      <c r="H121" s="15"/>
      <c r="I121" s="15">
        <v>7</v>
      </c>
      <c r="J121" s="15">
        <v>7</v>
      </c>
      <c r="K121" s="15">
        <v>7</v>
      </c>
      <c r="L121" s="15">
        <v>7</v>
      </c>
      <c r="M121" s="15">
        <v>7</v>
      </c>
      <c r="N121" s="15">
        <v>7</v>
      </c>
      <c r="O121" s="15"/>
      <c r="P121" s="15">
        <v>7</v>
      </c>
      <c r="Q121" s="15">
        <v>7</v>
      </c>
      <c r="R121" s="15">
        <v>7</v>
      </c>
      <c r="S121" s="15">
        <v>7</v>
      </c>
      <c r="T121" s="15">
        <v>7</v>
      </c>
      <c r="U121" s="15">
        <v>7</v>
      </c>
      <c r="V121" s="15"/>
      <c r="W121" s="15">
        <v>7</v>
      </c>
      <c r="X121" s="15">
        <v>7</v>
      </c>
      <c r="Y121" s="15">
        <v>7</v>
      </c>
      <c r="Z121" s="15">
        <v>7</v>
      </c>
      <c r="AA121" s="15">
        <v>7</v>
      </c>
      <c r="AB121" s="15">
        <v>7</v>
      </c>
      <c r="AC121" s="15"/>
      <c r="AD121" s="15">
        <v>7</v>
      </c>
      <c r="AE121" s="15">
        <v>7</v>
      </c>
      <c r="AF121" s="15">
        <v>7</v>
      </c>
      <c r="AG121" s="15">
        <v>7</v>
      </c>
      <c r="AH121" s="15">
        <v>7</v>
      </c>
      <c r="AI121" s="15">
        <v>7</v>
      </c>
      <c r="AJ121" s="15"/>
      <c r="AK121" s="15">
        <v>7</v>
      </c>
      <c r="AL121" s="15">
        <v>7</v>
      </c>
      <c r="AM121" s="15">
        <v>7</v>
      </c>
      <c r="AN121" s="15">
        <v>7</v>
      </c>
      <c r="AO121" s="15">
        <v>7</v>
      </c>
      <c r="AP121" s="15">
        <v>7</v>
      </c>
      <c r="AQ121" s="15"/>
      <c r="AR121" s="15">
        <v>7</v>
      </c>
      <c r="AS121" s="15">
        <v>7</v>
      </c>
      <c r="AT121" s="15">
        <v>7</v>
      </c>
      <c r="AU121" s="15">
        <v>7</v>
      </c>
      <c r="AV121" s="15">
        <v>7</v>
      </c>
      <c r="AW121" s="15">
        <v>7</v>
      </c>
      <c r="AX121" s="15"/>
      <c r="AY121" s="15">
        <v>7</v>
      </c>
      <c r="AZ121" s="15">
        <v>7</v>
      </c>
      <c r="BA121" s="15">
        <v>7</v>
      </c>
      <c r="BB121" s="15">
        <v>7</v>
      </c>
      <c r="BC121" s="15">
        <v>7</v>
      </c>
      <c r="BD121" s="15">
        <v>7</v>
      </c>
      <c r="BE121" s="15"/>
      <c r="BF121" s="15">
        <v>7</v>
      </c>
      <c r="BG121" s="15">
        <v>7</v>
      </c>
      <c r="BH121" s="15">
        <v>7</v>
      </c>
      <c r="BI121" s="15">
        <v>7</v>
      </c>
      <c r="BJ121" s="15">
        <v>7</v>
      </c>
      <c r="BK121" s="15">
        <v>7</v>
      </c>
      <c r="BL121" s="15"/>
    </row>
    <row r="122" spans="1:64" hidden="1" x14ac:dyDescent="0.2">
      <c r="A122" t="str">
        <f>Nutrients!B122</f>
        <v>Sodium phosphate, monobasic</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row>
    <row r="123" spans="1:64" hidden="1" x14ac:dyDescent="0.2">
      <c r="A123" t="str">
        <f>Nutrients!B123</f>
        <v>Sodium sulfate, decahydrate</v>
      </c>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row>
    <row r="124" spans="1:64" x14ac:dyDescent="0.2">
      <c r="A124" t="str">
        <f>Nutrients!B124</f>
        <v>L-Lys-HCL</v>
      </c>
      <c r="B124" s="15">
        <v>7</v>
      </c>
      <c r="C124" s="15">
        <v>6.2</v>
      </c>
      <c r="D124" s="15">
        <v>5.5</v>
      </c>
      <c r="E124" s="15">
        <v>5</v>
      </c>
      <c r="F124" s="15">
        <v>4.7</v>
      </c>
      <c r="G124" s="15">
        <v>4.3499999999999996</v>
      </c>
      <c r="H124" s="15"/>
      <c r="I124" s="15">
        <v>7.05</v>
      </c>
      <c r="J124" s="15">
        <v>6.3</v>
      </c>
      <c r="K124" s="15">
        <v>5.55</v>
      </c>
      <c r="L124" s="15">
        <v>5.0999999999999996</v>
      </c>
      <c r="M124" s="15">
        <v>4.75</v>
      </c>
      <c r="N124" s="15">
        <v>4.45</v>
      </c>
      <c r="O124" s="15"/>
      <c r="P124" s="15">
        <v>7.1</v>
      </c>
      <c r="Q124" s="15">
        <v>6.35</v>
      </c>
      <c r="R124" s="15">
        <v>5.6</v>
      </c>
      <c r="S124" s="15">
        <v>5.15</v>
      </c>
      <c r="T124" s="15">
        <v>4.8</v>
      </c>
      <c r="U124" s="15">
        <v>4.5</v>
      </c>
      <c r="V124" s="15"/>
      <c r="W124" s="15">
        <v>7.2</v>
      </c>
      <c r="X124" s="15">
        <v>6.4</v>
      </c>
      <c r="Y124" s="15">
        <v>5.7</v>
      </c>
      <c r="Z124" s="15">
        <v>5.2</v>
      </c>
      <c r="AA124" s="15">
        <v>4.8499999999999996</v>
      </c>
      <c r="AB124" s="15">
        <v>4.55</v>
      </c>
      <c r="AC124" s="15"/>
      <c r="AD124" s="15">
        <v>7.25</v>
      </c>
      <c r="AE124" s="15">
        <v>6.45</v>
      </c>
      <c r="AF124" s="15">
        <v>5.75</v>
      </c>
      <c r="AG124" s="15">
        <v>5.25</v>
      </c>
      <c r="AH124" s="15">
        <v>4.95</v>
      </c>
      <c r="AI124" s="15">
        <v>4.5999999999999996</v>
      </c>
      <c r="AJ124" s="15"/>
      <c r="AK124" s="15">
        <v>7.3</v>
      </c>
      <c r="AL124" s="15">
        <v>6.5</v>
      </c>
      <c r="AM124" s="15">
        <v>5.8</v>
      </c>
      <c r="AN124" s="15">
        <v>5.35</v>
      </c>
      <c r="AO124" s="15">
        <v>5</v>
      </c>
      <c r="AP124" s="15">
        <v>4.6500000000000004</v>
      </c>
      <c r="AQ124" s="15"/>
      <c r="AR124" s="15">
        <v>7.35</v>
      </c>
      <c r="AS124" s="15">
        <v>6.55</v>
      </c>
      <c r="AT124" s="15">
        <v>5.85</v>
      </c>
      <c r="AU124" s="15">
        <v>5.4</v>
      </c>
      <c r="AV124" s="15">
        <v>5.05</v>
      </c>
      <c r="AW124" s="15">
        <v>4.7</v>
      </c>
      <c r="AX124" s="15"/>
      <c r="AY124" s="15">
        <v>7.4</v>
      </c>
      <c r="AZ124" s="15">
        <v>6.6</v>
      </c>
      <c r="BA124" s="15">
        <v>5.9</v>
      </c>
      <c r="BB124" s="15">
        <v>5.45</v>
      </c>
      <c r="BC124" s="15">
        <v>5.0999999999999996</v>
      </c>
      <c r="BD124" s="15">
        <v>4.8</v>
      </c>
      <c r="BE124" s="15"/>
      <c r="BF124" s="15">
        <v>7.45</v>
      </c>
      <c r="BG124" s="15">
        <v>6.65</v>
      </c>
      <c r="BH124" s="15">
        <v>5.95</v>
      </c>
      <c r="BI124" s="15">
        <v>5.5</v>
      </c>
      <c r="BJ124" s="15">
        <v>5.15</v>
      </c>
      <c r="BK124" s="15">
        <v>4.8499999999999996</v>
      </c>
      <c r="BL124" s="15"/>
    </row>
    <row r="125" spans="1:64" x14ac:dyDescent="0.2">
      <c r="A125" t="str">
        <f>Nutrients!B125</f>
        <v>DL-Met</v>
      </c>
      <c r="B125" s="15">
        <v>1.6</v>
      </c>
      <c r="C125" s="15">
        <v>0.8</v>
      </c>
      <c r="D125" s="15">
        <v>0.1</v>
      </c>
      <c r="E125" s="15"/>
      <c r="F125" s="15"/>
      <c r="G125" s="15"/>
      <c r="H125" s="15"/>
      <c r="I125" s="15">
        <v>1.3</v>
      </c>
      <c r="J125" s="15">
        <v>0.5</v>
      </c>
      <c r="K125" s="15"/>
      <c r="L125" s="15"/>
      <c r="M125" s="15"/>
      <c r="N125" s="15"/>
      <c r="O125" s="15"/>
      <c r="P125" s="15">
        <v>0.9</v>
      </c>
      <c r="Q125" s="15">
        <v>0.2</v>
      </c>
      <c r="R125" s="15"/>
      <c r="S125" s="15"/>
      <c r="T125" s="15"/>
      <c r="U125" s="15"/>
      <c r="V125" s="15"/>
      <c r="W125" s="15">
        <v>0.6</v>
      </c>
      <c r="X125" s="15"/>
      <c r="Y125" s="15"/>
      <c r="Z125" s="15"/>
      <c r="AA125" s="15"/>
      <c r="AB125" s="15"/>
      <c r="AC125" s="15"/>
      <c r="AD125" s="15">
        <v>0.3</v>
      </c>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row>
    <row r="126" spans="1:64" x14ac:dyDescent="0.2">
      <c r="A126" t="str">
        <f>Nutrients!B126</f>
        <v>L-Thr</v>
      </c>
      <c r="B126" s="15">
        <v>1.8</v>
      </c>
      <c r="C126" s="15">
        <v>1.3</v>
      </c>
      <c r="D126" s="15">
        <v>1.2</v>
      </c>
      <c r="E126" s="15">
        <v>0.9</v>
      </c>
      <c r="F126" s="15">
        <v>0.9</v>
      </c>
      <c r="G126" s="15">
        <v>1.1000000000000001</v>
      </c>
      <c r="H126" s="15"/>
      <c r="I126" s="15">
        <v>1.5</v>
      </c>
      <c r="J126" s="15">
        <v>1.1000000000000001</v>
      </c>
      <c r="K126" s="15">
        <v>1</v>
      </c>
      <c r="L126" s="15">
        <v>0.7</v>
      </c>
      <c r="M126" s="15">
        <v>0.6</v>
      </c>
      <c r="N126" s="15">
        <v>0.8</v>
      </c>
      <c r="O126" s="15"/>
      <c r="P126" s="15">
        <v>1.3</v>
      </c>
      <c r="Q126" s="15">
        <v>0.8</v>
      </c>
      <c r="R126" s="15">
        <v>0.7</v>
      </c>
      <c r="S126" s="15">
        <v>0.4</v>
      </c>
      <c r="T126" s="15">
        <v>0.4</v>
      </c>
      <c r="U126" s="15">
        <v>0.5</v>
      </c>
      <c r="V126" s="15"/>
      <c r="W126" s="15">
        <v>1</v>
      </c>
      <c r="X126" s="15">
        <v>0.6</v>
      </c>
      <c r="Y126" s="15">
        <v>0.5</v>
      </c>
      <c r="Z126" s="15">
        <v>0.2</v>
      </c>
      <c r="AA126" s="15">
        <v>0.1</v>
      </c>
      <c r="AB126" s="15">
        <v>0.3</v>
      </c>
      <c r="AC126" s="15"/>
      <c r="AD126" s="15">
        <v>0.8</v>
      </c>
      <c r="AE126" s="15">
        <v>0.4</v>
      </c>
      <c r="AF126" s="15">
        <v>0.2</v>
      </c>
      <c r="AG126" s="15"/>
      <c r="AH126" s="15"/>
      <c r="AI126" s="15"/>
      <c r="AJ126" s="15"/>
      <c r="AK126" s="15">
        <v>0.5</v>
      </c>
      <c r="AL126" s="15"/>
      <c r="AM126" s="15"/>
      <c r="AN126" s="15"/>
      <c r="AO126" s="15"/>
      <c r="AP126" s="15"/>
      <c r="AQ126" s="15"/>
      <c r="AR126" s="15">
        <v>0.2</v>
      </c>
      <c r="AS126" s="15"/>
      <c r="AT126" s="15"/>
      <c r="AU126" s="15"/>
      <c r="AV126" s="15"/>
      <c r="AW126" s="15"/>
      <c r="AX126" s="15"/>
      <c r="AY126" s="15">
        <v>0.2</v>
      </c>
      <c r="AZ126" s="15"/>
      <c r="BA126" s="15"/>
      <c r="BB126" s="15"/>
      <c r="BC126" s="15"/>
      <c r="BD126" s="15"/>
      <c r="BE126" s="15"/>
      <c r="BF126" s="15">
        <v>0.2</v>
      </c>
      <c r="BG126" s="15"/>
      <c r="BH126" s="15"/>
      <c r="BI126" s="15"/>
      <c r="BJ126" s="15"/>
      <c r="BK126" s="15"/>
      <c r="BL126" s="15"/>
    </row>
    <row r="127" spans="1:64" hidden="1" x14ac:dyDescent="0.2">
      <c r="A127" t="str">
        <f>Nutrients!B127</f>
        <v>L-Trp</v>
      </c>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row>
    <row r="128" spans="1:64" hidden="1" x14ac:dyDescent="0.2">
      <c r="A128" t="str">
        <f>Nutrients!B128</f>
        <v>L-Val</v>
      </c>
      <c r="B128" s="15"/>
      <c r="C128" s="15"/>
      <c r="D128" s="15"/>
      <c r="E128" s="15"/>
      <c r="F128" s="15"/>
      <c r="G128" s="15"/>
      <c r="I128" s="15"/>
      <c r="J128" s="15"/>
      <c r="K128" s="15"/>
      <c r="L128" s="15"/>
      <c r="M128" s="15"/>
      <c r="N128" s="15"/>
      <c r="P128" s="15"/>
      <c r="Q128" s="15"/>
      <c r="R128" s="15"/>
      <c r="S128" s="15"/>
      <c r="T128" s="15"/>
      <c r="U128" s="15"/>
      <c r="W128" s="15"/>
      <c r="X128" s="15"/>
      <c r="Y128" s="15"/>
      <c r="Z128" s="15"/>
      <c r="AA128" s="15"/>
      <c r="AB128" s="15"/>
      <c r="AD128" s="15"/>
      <c r="AE128" s="15"/>
      <c r="AF128" s="15"/>
      <c r="AG128" s="15"/>
      <c r="AH128" s="15"/>
      <c r="AI128" s="15"/>
      <c r="AK128" s="15"/>
      <c r="AL128" s="15"/>
      <c r="AM128" s="15"/>
      <c r="AN128" s="15"/>
      <c r="AO128" s="15"/>
      <c r="AP128" s="15"/>
      <c r="AR128" s="15"/>
      <c r="AS128" s="15"/>
      <c r="AT128" s="15"/>
      <c r="AU128" s="15"/>
      <c r="AV128" s="15"/>
      <c r="AW128" s="15"/>
      <c r="AY128" s="15"/>
      <c r="AZ128" s="15"/>
      <c r="BA128" s="15"/>
      <c r="BB128" s="15"/>
      <c r="BC128" s="15"/>
      <c r="BD128" s="15"/>
      <c r="BF128" s="15"/>
      <c r="BG128" s="15"/>
      <c r="BH128" s="15"/>
      <c r="BI128" s="15"/>
      <c r="BJ128" s="15"/>
      <c r="BK128" s="15"/>
    </row>
    <row r="129" spans="1:64" hidden="1" x14ac:dyDescent="0.2">
      <c r="A129" t="str">
        <f>Nutrients!B129</f>
        <v>L-Ileu</v>
      </c>
      <c r="B129" s="15"/>
      <c r="C129" s="15"/>
      <c r="D129" s="15"/>
      <c r="E129" s="15"/>
      <c r="F129" s="15"/>
      <c r="G129" s="15"/>
      <c r="I129" s="15"/>
      <c r="J129" s="15"/>
      <c r="K129" s="15"/>
      <c r="L129" s="15"/>
      <c r="M129" s="15"/>
      <c r="N129" s="15"/>
      <c r="P129" s="15"/>
      <c r="Q129" s="15"/>
      <c r="R129" s="15"/>
      <c r="S129" s="15"/>
      <c r="T129" s="15"/>
      <c r="U129" s="15"/>
      <c r="W129" s="15"/>
      <c r="X129" s="15"/>
      <c r="Y129" s="15"/>
      <c r="Z129" s="15"/>
      <c r="AA129" s="15"/>
      <c r="AB129" s="15"/>
      <c r="AD129" s="15"/>
      <c r="AE129" s="15"/>
      <c r="AF129" s="15"/>
      <c r="AG129" s="15"/>
      <c r="AH129" s="15"/>
      <c r="AI129" s="15"/>
      <c r="AK129" s="15"/>
      <c r="AL129" s="15"/>
      <c r="AM129" s="15"/>
      <c r="AN129" s="15"/>
      <c r="AO129" s="15"/>
      <c r="AP129" s="15"/>
      <c r="AR129" s="15"/>
      <c r="AS129" s="15"/>
      <c r="AT129" s="15"/>
      <c r="AU129" s="15"/>
      <c r="AV129" s="15"/>
      <c r="AW129" s="15"/>
      <c r="AY129" s="15"/>
      <c r="AZ129" s="15"/>
      <c r="BA129" s="15"/>
      <c r="BB129" s="15"/>
      <c r="BC129" s="15"/>
      <c r="BD129" s="15"/>
      <c r="BF129" s="15"/>
      <c r="BG129" s="15"/>
      <c r="BH129" s="15"/>
      <c r="BI129" s="15"/>
      <c r="BJ129" s="15"/>
      <c r="BK129" s="15"/>
    </row>
    <row r="130" spans="1:64" hidden="1" x14ac:dyDescent="0.2">
      <c r="A130" t="str">
        <f>Nutrients!B130</f>
        <v>Methionine hydroxy analog</v>
      </c>
      <c r="B130" s="15"/>
      <c r="C130" s="15"/>
      <c r="D130" s="15"/>
      <c r="E130" s="15"/>
      <c r="F130" s="15"/>
      <c r="G130" s="15"/>
      <c r="I130" s="15"/>
      <c r="J130" s="15"/>
      <c r="K130" s="15"/>
      <c r="L130" s="15"/>
      <c r="M130" s="15"/>
      <c r="N130" s="15"/>
      <c r="P130" s="15"/>
      <c r="Q130" s="15"/>
      <c r="R130" s="15"/>
      <c r="S130" s="15"/>
      <c r="T130" s="15"/>
      <c r="U130" s="15"/>
      <c r="W130" s="15"/>
      <c r="X130" s="15"/>
      <c r="Y130" s="15"/>
      <c r="Z130" s="15"/>
      <c r="AA130" s="15"/>
      <c r="AB130" s="15"/>
      <c r="AD130" s="15"/>
      <c r="AE130" s="15"/>
      <c r="AF130" s="15"/>
      <c r="AG130" s="15"/>
      <c r="AH130" s="15"/>
      <c r="AI130" s="15"/>
      <c r="AK130" s="15"/>
      <c r="AL130" s="15"/>
      <c r="AM130" s="15"/>
      <c r="AN130" s="15"/>
      <c r="AO130" s="15"/>
      <c r="AP130" s="15"/>
      <c r="AR130" s="15"/>
      <c r="AS130" s="15"/>
      <c r="AT130" s="15"/>
      <c r="AU130" s="15"/>
      <c r="AV130" s="15"/>
      <c r="AW130" s="15"/>
      <c r="AY130" s="15"/>
      <c r="AZ130" s="15"/>
      <c r="BA130" s="15"/>
      <c r="BB130" s="15"/>
      <c r="BC130" s="15"/>
      <c r="BD130" s="15"/>
      <c r="BF130" s="15"/>
      <c r="BG130" s="15"/>
      <c r="BH130" s="15"/>
      <c r="BI130" s="15"/>
      <c r="BJ130" s="15"/>
      <c r="BK130" s="15"/>
    </row>
    <row r="131" spans="1:64" hidden="1" x14ac:dyDescent="0.2">
      <c r="A131" t="str">
        <f>Nutrients!B131</f>
        <v>Glutamine</v>
      </c>
      <c r="B131" s="15"/>
      <c r="C131" s="15"/>
      <c r="D131" s="15"/>
      <c r="E131" s="15"/>
      <c r="F131" s="15"/>
      <c r="G131" s="15"/>
      <c r="I131" s="15"/>
      <c r="J131" s="15"/>
      <c r="K131" s="15"/>
      <c r="L131" s="15"/>
      <c r="M131" s="15"/>
      <c r="N131" s="15"/>
      <c r="P131" s="15"/>
      <c r="Q131" s="15"/>
      <c r="R131" s="15"/>
      <c r="S131" s="15"/>
      <c r="T131" s="15"/>
      <c r="U131" s="15"/>
      <c r="W131" s="15"/>
      <c r="X131" s="15"/>
      <c r="Y131" s="15"/>
      <c r="Z131" s="15"/>
      <c r="AA131" s="15"/>
      <c r="AB131" s="15"/>
      <c r="AD131" s="15"/>
      <c r="AE131" s="15"/>
      <c r="AF131" s="15"/>
      <c r="AG131" s="15"/>
      <c r="AH131" s="15"/>
      <c r="AI131" s="15"/>
      <c r="AK131" s="15"/>
      <c r="AL131" s="15"/>
      <c r="AM131" s="15"/>
      <c r="AN131" s="15"/>
      <c r="AO131" s="15"/>
      <c r="AP131" s="15"/>
      <c r="AR131" s="15"/>
      <c r="AS131" s="15"/>
      <c r="AT131" s="15"/>
      <c r="AU131" s="15"/>
      <c r="AV131" s="15"/>
      <c r="AW131" s="15"/>
      <c r="AY131" s="15"/>
      <c r="AZ131" s="15"/>
      <c r="BA131" s="15"/>
      <c r="BB131" s="15"/>
      <c r="BC131" s="15"/>
      <c r="BD131" s="15"/>
      <c r="BF131" s="15"/>
      <c r="BG131" s="15"/>
      <c r="BH131" s="15"/>
      <c r="BI131" s="15"/>
      <c r="BJ131" s="15"/>
      <c r="BK131" s="15"/>
    </row>
    <row r="132" spans="1:64" hidden="1" x14ac:dyDescent="0.2">
      <c r="A132" t="str">
        <f>Nutrients!B132</f>
        <v>Glutamic acid</v>
      </c>
      <c r="B132" s="15"/>
      <c r="C132" s="15"/>
      <c r="D132" s="15"/>
      <c r="E132" s="15"/>
      <c r="F132" s="15"/>
      <c r="G132" s="15"/>
      <c r="I132" s="15"/>
      <c r="J132" s="15"/>
      <c r="K132" s="15"/>
      <c r="L132" s="15"/>
      <c r="M132" s="15"/>
      <c r="N132" s="15"/>
      <c r="P132" s="15"/>
      <c r="Q132" s="15"/>
      <c r="R132" s="15"/>
      <c r="S132" s="15"/>
      <c r="T132" s="15"/>
      <c r="U132" s="15"/>
      <c r="W132" s="15"/>
      <c r="X132" s="15"/>
      <c r="Y132" s="15"/>
      <c r="Z132" s="15"/>
      <c r="AA132" s="15"/>
      <c r="AB132" s="15"/>
      <c r="AD132" s="15"/>
      <c r="AE132" s="15"/>
      <c r="AF132" s="15"/>
      <c r="AG132" s="15"/>
      <c r="AH132" s="15"/>
      <c r="AI132" s="15"/>
      <c r="AK132" s="15"/>
      <c r="AL132" s="15"/>
      <c r="AM132" s="15"/>
      <c r="AN132" s="15"/>
      <c r="AO132" s="15"/>
      <c r="AP132" s="15"/>
      <c r="AR132" s="15"/>
      <c r="AS132" s="15"/>
      <c r="AT132" s="15"/>
      <c r="AU132" s="15"/>
      <c r="AV132" s="15"/>
      <c r="AW132" s="15"/>
      <c r="AY132" s="15"/>
      <c r="AZ132" s="15"/>
      <c r="BA132" s="15"/>
      <c r="BB132" s="15"/>
      <c r="BC132" s="15"/>
      <c r="BD132" s="15"/>
      <c r="BF132" s="15"/>
      <c r="BG132" s="15"/>
      <c r="BH132" s="15"/>
      <c r="BI132" s="15"/>
      <c r="BJ132" s="15"/>
      <c r="BK132" s="15"/>
    </row>
    <row r="133" spans="1:64" hidden="1" x14ac:dyDescent="0.2">
      <c r="A133" t="str">
        <f>Nutrients!B133</f>
        <v>Biolys</v>
      </c>
      <c r="B133" s="15"/>
      <c r="C133" s="15"/>
      <c r="D133" s="15"/>
      <c r="E133" s="15"/>
      <c r="F133" s="15"/>
      <c r="G133" s="15"/>
      <c r="I133" s="15"/>
      <c r="J133" s="15"/>
      <c r="K133" s="15"/>
      <c r="L133" s="15"/>
      <c r="M133" s="15"/>
      <c r="N133" s="15"/>
      <c r="P133" s="15"/>
      <c r="Q133" s="15"/>
      <c r="R133" s="15"/>
      <c r="S133" s="15"/>
      <c r="T133" s="15"/>
      <c r="U133" s="15"/>
      <c r="W133" s="15"/>
      <c r="X133" s="15"/>
      <c r="Y133" s="15"/>
      <c r="Z133" s="15"/>
      <c r="AA133" s="15"/>
      <c r="AB133" s="15"/>
      <c r="AD133" s="15"/>
      <c r="AE133" s="15"/>
      <c r="AF133" s="15"/>
      <c r="AG133" s="15"/>
      <c r="AH133" s="15"/>
      <c r="AI133" s="15"/>
      <c r="AK133" s="15"/>
      <c r="AL133" s="15"/>
      <c r="AM133" s="15"/>
      <c r="AN133" s="15"/>
      <c r="AO133" s="15"/>
      <c r="AP133" s="15"/>
      <c r="AR133" s="15"/>
      <c r="AS133" s="15"/>
      <c r="AT133" s="15"/>
      <c r="AU133" s="15"/>
      <c r="AV133" s="15"/>
      <c r="AW133" s="15"/>
      <c r="AY133" s="15"/>
      <c r="AZ133" s="15"/>
      <c r="BA133" s="15"/>
      <c r="BB133" s="15"/>
      <c r="BC133" s="15"/>
      <c r="BD133" s="15"/>
      <c r="BF133" s="15"/>
      <c r="BG133" s="15"/>
      <c r="BH133" s="15"/>
      <c r="BI133" s="15"/>
      <c r="BJ133" s="15"/>
      <c r="BK133" s="15"/>
    </row>
    <row r="134" spans="1:64" hidden="1" x14ac:dyDescent="0.2">
      <c r="A134" t="str">
        <f>Nutrients!B134</f>
        <v>Liquid lysine 60%</v>
      </c>
      <c r="B134" s="15"/>
      <c r="C134" s="15"/>
      <c r="D134" s="15"/>
      <c r="E134" s="15"/>
      <c r="F134" s="15"/>
      <c r="G134" s="15"/>
      <c r="I134" s="15"/>
      <c r="J134" s="15"/>
      <c r="K134" s="15"/>
      <c r="L134" s="15"/>
      <c r="M134" s="15"/>
      <c r="N134" s="15"/>
      <c r="P134" s="15"/>
      <c r="Q134" s="15"/>
      <c r="R134" s="15"/>
      <c r="S134" s="15"/>
      <c r="T134" s="15"/>
      <c r="U134" s="15"/>
      <c r="W134" s="15"/>
      <c r="X134" s="15"/>
      <c r="Y134" s="15"/>
      <c r="Z134" s="15"/>
      <c r="AA134" s="15"/>
      <c r="AB134" s="15"/>
      <c r="AD134" s="15"/>
      <c r="AE134" s="15"/>
      <c r="AF134" s="15"/>
      <c r="AG134" s="15"/>
      <c r="AH134" s="15"/>
      <c r="AI134" s="15"/>
      <c r="AK134" s="15"/>
      <c r="AL134" s="15"/>
      <c r="AM134" s="15"/>
      <c r="AN134" s="15"/>
      <c r="AO134" s="15"/>
      <c r="AP134" s="15"/>
      <c r="AR134" s="15"/>
      <c r="AS134" s="15"/>
      <c r="AT134" s="15"/>
      <c r="AU134" s="15"/>
      <c r="AV134" s="15"/>
      <c r="AW134" s="15"/>
      <c r="AY134" s="15"/>
      <c r="AZ134" s="15"/>
      <c r="BA134" s="15"/>
      <c r="BB134" s="15"/>
      <c r="BC134" s="15"/>
      <c r="BD134" s="15"/>
      <c r="BF134" s="15"/>
      <c r="BG134" s="15"/>
      <c r="BH134" s="15"/>
      <c r="BI134" s="15"/>
      <c r="BJ134" s="15"/>
      <c r="BK134" s="15"/>
    </row>
    <row r="135" spans="1:64" hidden="1" x14ac:dyDescent="0.2">
      <c r="A135" t="str">
        <f>Nutrients!B135</f>
        <v>MHA dry</v>
      </c>
      <c r="B135" s="15"/>
      <c r="C135" s="15"/>
      <c r="D135" s="15"/>
      <c r="E135" s="15"/>
      <c r="F135" s="15"/>
      <c r="G135" s="15"/>
      <c r="I135" s="15"/>
      <c r="J135" s="15"/>
      <c r="K135" s="15"/>
      <c r="L135" s="15"/>
      <c r="M135" s="15"/>
      <c r="N135" s="15"/>
      <c r="P135" s="15"/>
      <c r="Q135" s="15"/>
      <c r="R135" s="15"/>
      <c r="S135" s="15"/>
      <c r="T135" s="15"/>
      <c r="U135" s="15"/>
      <c r="W135" s="15"/>
      <c r="X135" s="15"/>
      <c r="Y135" s="15"/>
      <c r="Z135" s="15"/>
      <c r="AA135" s="15"/>
      <c r="AB135" s="15"/>
      <c r="AD135" s="15"/>
      <c r="AE135" s="15"/>
      <c r="AF135" s="15"/>
      <c r="AG135" s="15"/>
      <c r="AH135" s="15"/>
      <c r="AI135" s="15"/>
      <c r="AK135" s="15"/>
      <c r="AL135" s="15"/>
      <c r="AM135" s="15"/>
      <c r="AN135" s="15"/>
      <c r="AO135" s="15"/>
      <c r="AP135" s="15"/>
      <c r="AR135" s="15"/>
      <c r="AS135" s="15"/>
      <c r="AT135" s="15"/>
      <c r="AU135" s="15"/>
      <c r="AV135" s="15"/>
      <c r="AW135" s="15"/>
      <c r="AY135" s="15"/>
      <c r="AZ135" s="15"/>
      <c r="BA135" s="15"/>
      <c r="BB135" s="15"/>
      <c r="BC135" s="15"/>
      <c r="BD135" s="15"/>
      <c r="BF135" s="15"/>
      <c r="BG135" s="15"/>
      <c r="BH135" s="15"/>
      <c r="BI135" s="15"/>
      <c r="BJ135" s="15"/>
      <c r="BK135" s="15"/>
    </row>
    <row r="136" spans="1:64" hidden="1" x14ac:dyDescent="0.2">
      <c r="A136" t="str">
        <f>Nutrients!B136</f>
        <v>Paylean, 9 g/lb</v>
      </c>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row>
    <row r="137" spans="1:64" hidden="1" x14ac:dyDescent="0.2">
      <c r="A137" t="str">
        <f>Nutrients!B137</f>
        <v>Phase 2 supplement (PEP2)</v>
      </c>
      <c r="B137" s="15"/>
      <c r="C137" s="15"/>
      <c r="D137" s="15"/>
      <c r="E137" s="15"/>
      <c r="F137" s="15"/>
      <c r="G137" s="15"/>
      <c r="I137" s="15"/>
      <c r="J137" s="15"/>
      <c r="K137" s="15"/>
      <c r="L137" s="15"/>
      <c r="M137" s="15"/>
      <c r="N137" s="15"/>
      <c r="P137" s="15"/>
      <c r="Q137" s="15"/>
      <c r="R137" s="15"/>
      <c r="S137" s="15"/>
      <c r="T137" s="15"/>
      <c r="U137" s="15"/>
      <c r="W137" s="15"/>
      <c r="X137" s="15"/>
      <c r="Y137" s="15"/>
      <c r="Z137" s="15"/>
      <c r="AA137" s="15"/>
      <c r="AB137" s="15"/>
      <c r="AD137" s="15"/>
      <c r="AE137" s="15"/>
      <c r="AF137" s="15"/>
      <c r="AG137" s="15"/>
      <c r="AH137" s="15"/>
      <c r="AI137" s="15"/>
      <c r="AK137" s="15"/>
      <c r="AL137" s="15"/>
      <c r="AM137" s="15"/>
      <c r="AN137" s="15"/>
      <c r="AO137" s="15"/>
      <c r="AP137" s="15"/>
      <c r="AR137" s="15"/>
      <c r="AS137" s="15"/>
      <c r="AT137" s="15"/>
      <c r="AU137" s="15"/>
      <c r="AV137" s="15"/>
      <c r="AW137" s="15"/>
      <c r="AY137" s="15"/>
      <c r="AZ137" s="15"/>
      <c r="BA137" s="15"/>
      <c r="BB137" s="15"/>
      <c r="BC137" s="15"/>
      <c r="BD137" s="15"/>
      <c r="BF137" s="15"/>
      <c r="BG137" s="15"/>
      <c r="BH137" s="15"/>
      <c r="BI137" s="15"/>
      <c r="BJ137" s="15"/>
      <c r="BK137" s="15"/>
    </row>
    <row r="138" spans="1:64" hidden="1" x14ac:dyDescent="0.2">
      <c r="A138" t="str">
        <f>Nutrients!B138</f>
        <v>2007 Starter base mix</v>
      </c>
      <c r="B138" s="15"/>
      <c r="C138" s="15"/>
      <c r="D138" s="15"/>
      <c r="E138" s="15"/>
      <c r="F138" s="15"/>
      <c r="G138" s="15"/>
      <c r="I138" s="15"/>
      <c r="J138" s="15"/>
      <c r="K138" s="15"/>
      <c r="L138" s="15"/>
      <c r="M138" s="15"/>
      <c r="N138" s="15"/>
      <c r="P138" s="15"/>
      <c r="Q138" s="15"/>
      <c r="R138" s="15"/>
      <c r="S138" s="15"/>
      <c r="T138" s="15"/>
      <c r="U138" s="15"/>
      <c r="W138" s="15"/>
      <c r="X138" s="15"/>
      <c r="Y138" s="15"/>
      <c r="Z138" s="15"/>
      <c r="AA138" s="15"/>
      <c r="AB138" s="15"/>
      <c r="AD138" s="15"/>
      <c r="AE138" s="15"/>
      <c r="AF138" s="15"/>
      <c r="AG138" s="15"/>
      <c r="AH138" s="15"/>
      <c r="AI138" s="15"/>
      <c r="AK138" s="15"/>
      <c r="AL138" s="15"/>
      <c r="AM138" s="15"/>
      <c r="AN138" s="15"/>
      <c r="AO138" s="15"/>
      <c r="AP138" s="15"/>
      <c r="AR138" s="15"/>
      <c r="AS138" s="15"/>
      <c r="AT138" s="15"/>
      <c r="AU138" s="15"/>
      <c r="AV138" s="15"/>
      <c r="AW138" s="15"/>
      <c r="AY138" s="15"/>
      <c r="AZ138" s="15"/>
      <c r="BA138" s="15"/>
      <c r="BB138" s="15"/>
      <c r="BC138" s="15"/>
      <c r="BD138" s="15"/>
      <c r="BF138" s="15"/>
      <c r="BG138" s="15"/>
      <c r="BH138" s="15"/>
      <c r="BI138" s="15"/>
      <c r="BJ138" s="15"/>
      <c r="BK138" s="15"/>
    </row>
    <row r="139" spans="1:64" hidden="1" x14ac:dyDescent="0.2">
      <c r="A139" t="str">
        <f>Nutrients!B139</f>
        <v>2007 Grow-finish base mix</v>
      </c>
      <c r="B139" s="15"/>
      <c r="C139" s="15"/>
      <c r="D139" s="15"/>
      <c r="E139" s="15"/>
      <c r="F139" s="15"/>
      <c r="G139" s="15"/>
      <c r="I139" s="15"/>
      <c r="J139" s="15"/>
      <c r="K139" s="15"/>
      <c r="L139" s="15"/>
      <c r="M139" s="15"/>
      <c r="N139" s="15"/>
      <c r="P139" s="15"/>
      <c r="Q139" s="15"/>
      <c r="R139" s="15"/>
      <c r="S139" s="15"/>
      <c r="T139" s="15"/>
      <c r="U139" s="15"/>
      <c r="W139" s="15"/>
      <c r="X139" s="15"/>
      <c r="Y139" s="15"/>
      <c r="Z139" s="15"/>
      <c r="AA139" s="15"/>
      <c r="AB139" s="15"/>
      <c r="AD139" s="15"/>
      <c r="AE139" s="15"/>
      <c r="AF139" s="15"/>
      <c r="AG139" s="15"/>
      <c r="AH139" s="15"/>
      <c r="AI139" s="15"/>
      <c r="AK139" s="15"/>
      <c r="AL139" s="15"/>
      <c r="AM139" s="15"/>
      <c r="AN139" s="15"/>
      <c r="AO139" s="15"/>
      <c r="AP139" s="15"/>
      <c r="AR139" s="15"/>
      <c r="AS139" s="15"/>
      <c r="AT139" s="15"/>
      <c r="AU139" s="15"/>
      <c r="AV139" s="15"/>
      <c r="AW139" s="15"/>
      <c r="AY139" s="15"/>
      <c r="AZ139" s="15"/>
      <c r="BA139" s="15"/>
      <c r="BB139" s="15"/>
      <c r="BC139" s="15"/>
      <c r="BD139" s="15"/>
      <c r="BF139" s="15"/>
      <c r="BG139" s="15"/>
      <c r="BH139" s="15"/>
      <c r="BI139" s="15"/>
      <c r="BJ139" s="15"/>
      <c r="BK139" s="15"/>
    </row>
    <row r="140" spans="1:64" hidden="1" x14ac:dyDescent="0.2">
      <c r="A140" t="str">
        <f>Nutrients!B140</f>
        <v>Developer base mix</v>
      </c>
      <c r="B140" s="15"/>
      <c r="C140" s="15"/>
      <c r="D140" s="15"/>
      <c r="E140" s="15"/>
      <c r="F140" s="15"/>
      <c r="G140" s="15"/>
      <c r="I140" s="15"/>
      <c r="J140" s="15"/>
      <c r="K140" s="15"/>
      <c r="L140" s="15"/>
      <c r="M140" s="15"/>
      <c r="N140" s="15"/>
      <c r="P140" s="15"/>
      <c r="Q140" s="15"/>
      <c r="R140" s="15"/>
      <c r="S140" s="15"/>
      <c r="T140" s="15"/>
      <c r="U140" s="15"/>
      <c r="W140" s="15"/>
      <c r="X140" s="15"/>
      <c r="Y140" s="15"/>
      <c r="Z140" s="15"/>
      <c r="AA140" s="15"/>
      <c r="AB140" s="15"/>
      <c r="AD140" s="15"/>
      <c r="AE140" s="15"/>
      <c r="AF140" s="15"/>
      <c r="AG140" s="15"/>
      <c r="AH140" s="15"/>
      <c r="AI140" s="15"/>
      <c r="AK140" s="15"/>
      <c r="AL140" s="15"/>
      <c r="AM140" s="15"/>
      <c r="AN140" s="15"/>
      <c r="AO140" s="15"/>
      <c r="AP140" s="15"/>
      <c r="AR140" s="15"/>
      <c r="AS140" s="15"/>
      <c r="AT140" s="15"/>
      <c r="AU140" s="15"/>
      <c r="AV140" s="15"/>
      <c r="AW140" s="15"/>
      <c r="AY140" s="15"/>
      <c r="AZ140" s="15"/>
      <c r="BA140" s="15"/>
      <c r="BB140" s="15"/>
      <c r="BC140" s="15"/>
      <c r="BD140" s="15"/>
      <c r="BF140" s="15"/>
      <c r="BG140" s="15"/>
      <c r="BH140" s="15"/>
      <c r="BI140" s="15"/>
      <c r="BJ140" s="15"/>
      <c r="BK140" s="15"/>
    </row>
    <row r="141" spans="1:64" hidden="1" x14ac:dyDescent="0.2">
      <c r="A141" t="str">
        <f>Nutrients!B141</f>
        <v>2007 Sow base mix</v>
      </c>
      <c r="B141" s="15"/>
      <c r="C141" s="15"/>
      <c r="D141" s="15"/>
      <c r="E141" s="15"/>
      <c r="F141" s="15"/>
      <c r="G141" s="15"/>
      <c r="I141" s="15"/>
      <c r="J141" s="15"/>
      <c r="K141" s="15"/>
      <c r="L141" s="15"/>
      <c r="M141" s="15"/>
      <c r="N141" s="15"/>
      <c r="P141" s="15"/>
      <c r="Q141" s="15"/>
      <c r="R141" s="15"/>
      <c r="S141" s="15"/>
      <c r="T141" s="15"/>
      <c r="U141" s="15"/>
      <c r="W141" s="15"/>
      <c r="X141" s="15"/>
      <c r="Y141" s="15"/>
      <c r="Z141" s="15"/>
      <c r="AA141" s="15"/>
      <c r="AB141" s="15"/>
      <c r="AD141" s="15"/>
      <c r="AE141" s="15"/>
      <c r="AF141" s="15"/>
      <c r="AG141" s="15"/>
      <c r="AH141" s="15"/>
      <c r="AI141" s="15"/>
      <c r="AK141" s="15"/>
      <c r="AL141" s="15"/>
      <c r="AM141" s="15"/>
      <c r="AN141" s="15"/>
      <c r="AO141" s="15"/>
      <c r="AP141" s="15"/>
      <c r="AR141" s="15"/>
      <c r="AS141" s="15"/>
      <c r="AT141" s="15"/>
      <c r="AU141" s="15"/>
      <c r="AV141" s="15"/>
      <c r="AW141" s="15"/>
      <c r="AY141" s="15"/>
      <c r="AZ141" s="15"/>
      <c r="BA141" s="15"/>
      <c r="BB141" s="15"/>
      <c r="BC141" s="15"/>
      <c r="BD141" s="15"/>
      <c r="BF141" s="15"/>
      <c r="BG141" s="15"/>
      <c r="BH141" s="15"/>
      <c r="BI141" s="15"/>
      <c r="BJ141" s="15"/>
      <c r="BK141" s="15"/>
    </row>
    <row r="142" spans="1:64" hidden="1" x14ac:dyDescent="0.2">
      <c r="A142" t="str">
        <f>Nutrients!B142</f>
        <v>Vitamin premix with phytase</v>
      </c>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row>
    <row r="143" spans="1:64" x14ac:dyDescent="0.2">
      <c r="A143" t="str">
        <f>Nutrients!B143</f>
        <v>Trace mineral premix</v>
      </c>
      <c r="B143" s="15">
        <v>3</v>
      </c>
      <c r="C143" s="15">
        <v>3</v>
      </c>
      <c r="D143" s="15">
        <v>2.5</v>
      </c>
      <c r="E143" s="15">
        <v>2</v>
      </c>
      <c r="F143" s="15">
        <v>1.5</v>
      </c>
      <c r="G143" s="15">
        <v>1.5</v>
      </c>
      <c r="H143" s="15"/>
      <c r="I143" s="15">
        <v>3</v>
      </c>
      <c r="J143" s="15">
        <v>3</v>
      </c>
      <c r="K143" s="15">
        <v>2.5</v>
      </c>
      <c r="L143" s="15">
        <v>2</v>
      </c>
      <c r="M143" s="15">
        <v>1.5</v>
      </c>
      <c r="N143" s="15">
        <v>1.5</v>
      </c>
      <c r="O143" s="15"/>
      <c r="P143" s="15">
        <v>3</v>
      </c>
      <c r="Q143" s="15">
        <v>3</v>
      </c>
      <c r="R143" s="15">
        <v>2.5</v>
      </c>
      <c r="S143" s="15">
        <v>2</v>
      </c>
      <c r="T143" s="15">
        <v>1.5</v>
      </c>
      <c r="U143" s="15">
        <v>1.5</v>
      </c>
      <c r="V143" s="15"/>
      <c r="W143" s="15">
        <v>3</v>
      </c>
      <c r="X143" s="15">
        <v>3</v>
      </c>
      <c r="Y143" s="15">
        <v>2.5</v>
      </c>
      <c r="Z143" s="15">
        <v>2</v>
      </c>
      <c r="AA143" s="15">
        <v>1.5</v>
      </c>
      <c r="AB143" s="15">
        <v>1.5</v>
      </c>
      <c r="AC143" s="15"/>
      <c r="AD143" s="15">
        <v>3</v>
      </c>
      <c r="AE143" s="15">
        <v>3</v>
      </c>
      <c r="AF143" s="15">
        <v>2.5</v>
      </c>
      <c r="AG143" s="15">
        <v>2</v>
      </c>
      <c r="AH143" s="15">
        <v>1.5</v>
      </c>
      <c r="AI143" s="15">
        <v>1.5</v>
      </c>
      <c r="AJ143" s="15"/>
      <c r="AK143" s="15">
        <v>3</v>
      </c>
      <c r="AL143" s="15">
        <v>3</v>
      </c>
      <c r="AM143" s="15">
        <v>2.5</v>
      </c>
      <c r="AN143" s="15">
        <v>2</v>
      </c>
      <c r="AO143" s="15">
        <v>1.5</v>
      </c>
      <c r="AP143" s="15">
        <v>1.5</v>
      </c>
      <c r="AQ143" s="15"/>
      <c r="AR143" s="15">
        <v>3</v>
      </c>
      <c r="AS143" s="15">
        <v>3</v>
      </c>
      <c r="AT143" s="15">
        <v>2.5</v>
      </c>
      <c r="AU143" s="15">
        <v>2</v>
      </c>
      <c r="AV143" s="15">
        <v>1.5</v>
      </c>
      <c r="AW143" s="15">
        <v>1.5</v>
      </c>
      <c r="AX143" s="15"/>
      <c r="AY143" s="15">
        <v>3</v>
      </c>
      <c r="AZ143" s="15">
        <v>3</v>
      </c>
      <c r="BA143" s="15">
        <v>2.5</v>
      </c>
      <c r="BB143" s="15">
        <v>2</v>
      </c>
      <c r="BC143" s="15">
        <v>1.5</v>
      </c>
      <c r="BD143" s="15">
        <v>1.5</v>
      </c>
      <c r="BE143" s="15"/>
      <c r="BF143" s="15">
        <v>3</v>
      </c>
      <c r="BG143" s="15">
        <v>3</v>
      </c>
      <c r="BH143" s="15">
        <v>2.5</v>
      </c>
      <c r="BI143" s="15">
        <v>2</v>
      </c>
      <c r="BJ143" s="15">
        <v>1.5</v>
      </c>
      <c r="BK143" s="15">
        <v>1.5</v>
      </c>
      <c r="BL143" s="15"/>
    </row>
    <row r="144" spans="1:64" hidden="1" x14ac:dyDescent="0.2">
      <c r="A144" t="str">
        <f>Nutrients!B144</f>
        <v>Sow add pack</v>
      </c>
      <c r="B144" s="15"/>
      <c r="C144" s="15"/>
      <c r="D144" s="15"/>
      <c r="E144" s="15"/>
      <c r="F144" s="15"/>
      <c r="G144" s="15"/>
      <c r="I144" s="15"/>
      <c r="J144" s="15"/>
      <c r="K144" s="15"/>
      <c r="L144" s="15"/>
      <c r="M144" s="15"/>
      <c r="N144" s="15"/>
      <c r="P144" s="15"/>
      <c r="Q144" s="15"/>
      <c r="R144" s="15"/>
      <c r="S144" s="15"/>
      <c r="T144" s="15"/>
      <c r="U144" s="15"/>
      <c r="W144" s="15"/>
      <c r="X144" s="15"/>
      <c r="Y144" s="15"/>
      <c r="Z144" s="15"/>
      <c r="AA144" s="15"/>
      <c r="AB144" s="15"/>
      <c r="AD144" s="15"/>
      <c r="AE144" s="15"/>
      <c r="AF144" s="15"/>
      <c r="AG144" s="15"/>
      <c r="AH144" s="15"/>
      <c r="AI144" s="15"/>
      <c r="AK144" s="15"/>
      <c r="AL144" s="15"/>
      <c r="AM144" s="15"/>
      <c r="AN144" s="15"/>
      <c r="AO144" s="15"/>
      <c r="AP144" s="15"/>
      <c r="AR144" s="15"/>
      <c r="AS144" s="15"/>
      <c r="AT144" s="15"/>
      <c r="AU144" s="15"/>
      <c r="AV144" s="15"/>
      <c r="AW144" s="15"/>
      <c r="AY144" s="15"/>
      <c r="AZ144" s="15"/>
      <c r="BA144" s="15"/>
      <c r="BB144" s="15"/>
      <c r="BC144" s="15"/>
      <c r="BD144" s="15"/>
      <c r="BF144" s="15"/>
      <c r="BG144" s="15"/>
      <c r="BH144" s="15"/>
      <c r="BI144" s="15"/>
      <c r="BJ144" s="15"/>
      <c r="BK144" s="15"/>
    </row>
    <row r="145" spans="1:64" x14ac:dyDescent="0.2">
      <c r="A145" t="str">
        <f>Nutrients!B145</f>
        <v>Vitamin premix without phytase</v>
      </c>
      <c r="B145" s="15">
        <v>3</v>
      </c>
      <c r="C145" s="15">
        <v>3</v>
      </c>
      <c r="D145" s="15">
        <v>2.5</v>
      </c>
      <c r="E145" s="15">
        <v>2</v>
      </c>
      <c r="F145" s="15">
        <v>1.5</v>
      </c>
      <c r="G145" s="15">
        <v>1.5</v>
      </c>
      <c r="H145" s="15"/>
      <c r="I145" s="15">
        <v>3</v>
      </c>
      <c r="J145" s="15">
        <v>3</v>
      </c>
      <c r="K145" s="15">
        <v>2.5</v>
      </c>
      <c r="L145" s="15">
        <v>2</v>
      </c>
      <c r="M145" s="15">
        <v>1.5</v>
      </c>
      <c r="N145" s="15">
        <v>1.5</v>
      </c>
      <c r="O145" s="15"/>
      <c r="P145" s="15">
        <v>3</v>
      </c>
      <c r="Q145" s="15">
        <v>3</v>
      </c>
      <c r="R145" s="15">
        <v>2.5</v>
      </c>
      <c r="S145" s="15">
        <v>2</v>
      </c>
      <c r="T145" s="15">
        <v>1.5</v>
      </c>
      <c r="U145" s="15">
        <v>1.5</v>
      </c>
      <c r="V145" s="15"/>
      <c r="W145" s="15">
        <v>3</v>
      </c>
      <c r="X145" s="15">
        <v>3</v>
      </c>
      <c r="Y145" s="15">
        <v>2.5</v>
      </c>
      <c r="Z145" s="15">
        <v>2</v>
      </c>
      <c r="AA145" s="15">
        <v>1.5</v>
      </c>
      <c r="AB145" s="15">
        <v>1.5</v>
      </c>
      <c r="AC145" s="15"/>
      <c r="AD145" s="15">
        <v>3</v>
      </c>
      <c r="AE145" s="15">
        <v>3</v>
      </c>
      <c r="AF145" s="15">
        <v>2.5</v>
      </c>
      <c r="AG145" s="15">
        <v>2</v>
      </c>
      <c r="AH145" s="15">
        <v>1.5</v>
      </c>
      <c r="AI145" s="15">
        <v>1.5</v>
      </c>
      <c r="AJ145" s="15"/>
      <c r="AK145" s="15">
        <v>3</v>
      </c>
      <c r="AL145" s="15">
        <v>3</v>
      </c>
      <c r="AM145" s="15">
        <v>2.5</v>
      </c>
      <c r="AN145" s="15">
        <v>2</v>
      </c>
      <c r="AO145" s="15">
        <v>1.5</v>
      </c>
      <c r="AP145" s="15">
        <v>1.5</v>
      </c>
      <c r="AQ145" s="15"/>
      <c r="AR145" s="15">
        <v>3</v>
      </c>
      <c r="AS145" s="15">
        <v>3</v>
      </c>
      <c r="AT145" s="15">
        <v>2.5</v>
      </c>
      <c r="AU145" s="15">
        <v>2</v>
      </c>
      <c r="AV145" s="15">
        <v>1.5</v>
      </c>
      <c r="AW145" s="15">
        <v>1.5</v>
      </c>
      <c r="AX145" s="15"/>
      <c r="AY145" s="15">
        <v>3</v>
      </c>
      <c r="AZ145" s="15">
        <v>3</v>
      </c>
      <c r="BA145" s="15">
        <v>2.5</v>
      </c>
      <c r="BB145" s="15">
        <v>2</v>
      </c>
      <c r="BC145" s="15">
        <v>1.5</v>
      </c>
      <c r="BD145" s="15">
        <v>1.5</v>
      </c>
      <c r="BE145" s="15"/>
      <c r="BF145" s="15">
        <v>3</v>
      </c>
      <c r="BG145" s="15">
        <v>3</v>
      </c>
      <c r="BH145" s="15">
        <v>2.5</v>
      </c>
      <c r="BI145" s="15">
        <v>2</v>
      </c>
      <c r="BJ145" s="15">
        <v>1.5</v>
      </c>
      <c r="BK145" s="15">
        <v>1.5</v>
      </c>
      <c r="BL145" s="15"/>
    </row>
    <row r="146" spans="1:64" hidden="1" x14ac:dyDescent="0.2">
      <c r="A146" t="str">
        <f>Nutrients!B146</f>
        <v>GF DDGS Base Mix</v>
      </c>
      <c r="B146" s="15"/>
      <c r="C146" s="15"/>
      <c r="D146" s="15"/>
      <c r="E146" s="15"/>
      <c r="F146" s="15"/>
      <c r="G146" s="15"/>
      <c r="I146" s="15"/>
      <c r="J146" s="15"/>
      <c r="K146" s="15"/>
      <c r="L146" s="15"/>
      <c r="M146" s="15"/>
      <c r="N146" s="15"/>
      <c r="P146" s="15"/>
      <c r="Q146" s="15"/>
      <c r="R146" s="15"/>
      <c r="S146" s="15"/>
      <c r="T146" s="15"/>
      <c r="U146" s="15"/>
      <c r="W146" s="15"/>
      <c r="X146" s="15"/>
      <c r="Y146" s="15"/>
      <c r="Z146" s="15"/>
      <c r="AA146" s="15"/>
      <c r="AB146" s="15"/>
      <c r="AD146" s="15"/>
      <c r="AE146" s="15"/>
      <c r="AF146" s="15"/>
      <c r="AG146" s="15"/>
      <c r="AH146" s="15"/>
      <c r="AI146" s="15"/>
      <c r="AK146" s="15"/>
      <c r="AL146" s="15"/>
      <c r="AM146" s="15"/>
      <c r="AN146" s="15"/>
      <c r="AO146" s="15"/>
      <c r="AP146" s="15"/>
      <c r="AR146" s="15"/>
      <c r="AS146" s="15"/>
      <c r="AT146" s="15"/>
      <c r="AU146" s="15"/>
      <c r="AV146" s="15"/>
      <c r="AW146" s="15"/>
      <c r="AY146" s="15"/>
      <c r="AZ146" s="15"/>
      <c r="BA146" s="15"/>
      <c r="BB146" s="15"/>
      <c r="BC146" s="15"/>
      <c r="BD146" s="15"/>
      <c r="BF146" s="15"/>
      <c r="BG146" s="15"/>
      <c r="BH146" s="15"/>
      <c r="BI146" s="15"/>
      <c r="BJ146" s="15"/>
      <c r="BK146" s="15"/>
    </row>
    <row r="147" spans="1:64" hidden="1" x14ac:dyDescent="0.2">
      <c r="A147" t="str">
        <f>Nutrients!B147</f>
        <v>GF synthetics Base Mix</v>
      </c>
      <c r="B147" s="15"/>
      <c r="C147" s="15"/>
      <c r="D147" s="15"/>
      <c r="E147" s="15"/>
      <c r="F147" s="15"/>
      <c r="G147" s="15"/>
      <c r="I147" s="15"/>
      <c r="J147" s="15"/>
      <c r="K147" s="15"/>
      <c r="L147" s="15"/>
      <c r="M147" s="15"/>
      <c r="N147" s="15"/>
      <c r="P147" s="15"/>
      <c r="Q147" s="15"/>
      <c r="R147" s="15"/>
      <c r="S147" s="15"/>
      <c r="T147" s="15"/>
      <c r="U147" s="15"/>
      <c r="W147" s="15"/>
      <c r="X147" s="15"/>
      <c r="Y147" s="15"/>
      <c r="Z147" s="15"/>
      <c r="AA147" s="15"/>
      <c r="AB147" s="15"/>
      <c r="AD147" s="15"/>
      <c r="AE147" s="15"/>
      <c r="AF147" s="15"/>
      <c r="AG147" s="15"/>
      <c r="AH147" s="15"/>
      <c r="AI147" s="15"/>
      <c r="AK147" s="15"/>
      <c r="AL147" s="15"/>
      <c r="AM147" s="15"/>
      <c r="AN147" s="15"/>
      <c r="AO147" s="15"/>
      <c r="AP147" s="15"/>
      <c r="AR147" s="15"/>
      <c r="AS147" s="15"/>
      <c r="AT147" s="15"/>
      <c r="AU147" s="15"/>
      <c r="AV147" s="15"/>
      <c r="AW147" s="15"/>
      <c r="AY147" s="15"/>
      <c r="AZ147" s="15"/>
      <c r="BA147" s="15"/>
      <c r="BB147" s="15"/>
      <c r="BC147" s="15"/>
      <c r="BD147" s="15"/>
      <c r="BF147" s="15"/>
      <c r="BG147" s="15"/>
      <c r="BH147" s="15"/>
      <c r="BI147" s="15"/>
      <c r="BJ147" s="15"/>
      <c r="BK147" s="15"/>
    </row>
    <row r="148" spans="1:64" hidden="1" x14ac:dyDescent="0.2">
      <c r="A148" t="str">
        <f>Nutrients!B148</f>
        <v>Choline chloride 60%</v>
      </c>
      <c r="B148" s="15"/>
      <c r="C148" s="15"/>
      <c r="D148" s="15"/>
      <c r="E148" s="15"/>
      <c r="F148" s="15"/>
      <c r="G148" s="15"/>
      <c r="I148" s="15"/>
      <c r="J148" s="15"/>
      <c r="K148" s="15"/>
      <c r="L148" s="15"/>
      <c r="M148" s="15"/>
      <c r="N148" s="15"/>
      <c r="P148" s="15"/>
      <c r="Q148" s="15"/>
      <c r="R148" s="15"/>
      <c r="S148" s="15"/>
      <c r="T148" s="15"/>
      <c r="U148" s="15"/>
      <c r="W148" s="15"/>
      <c r="X148" s="15"/>
      <c r="Y148" s="15"/>
      <c r="Z148" s="15"/>
      <c r="AA148" s="15"/>
      <c r="AB148" s="15"/>
      <c r="AD148" s="15"/>
      <c r="AE148" s="15"/>
      <c r="AF148" s="15"/>
      <c r="AG148" s="15"/>
      <c r="AH148" s="15"/>
      <c r="AI148" s="15"/>
      <c r="AK148" s="15"/>
      <c r="AL148" s="15"/>
      <c r="AM148" s="15"/>
      <c r="AN148" s="15"/>
      <c r="AO148" s="15"/>
      <c r="AP148" s="15"/>
      <c r="AR148" s="15"/>
      <c r="AS148" s="15"/>
      <c r="AT148" s="15"/>
      <c r="AU148" s="15"/>
      <c r="AV148" s="15"/>
      <c r="AW148" s="15"/>
      <c r="AY148" s="15"/>
      <c r="AZ148" s="15"/>
      <c r="BA148" s="15"/>
      <c r="BB148" s="15"/>
      <c r="BC148" s="15"/>
      <c r="BD148" s="15"/>
      <c r="BF148" s="15"/>
      <c r="BG148" s="15"/>
      <c r="BH148" s="15"/>
      <c r="BI148" s="15"/>
      <c r="BJ148" s="15"/>
      <c r="BK148" s="15"/>
    </row>
    <row r="149" spans="1:64" hidden="1" x14ac:dyDescent="0.2">
      <c r="A149" t="str">
        <f>Nutrients!B149</f>
        <v>Natuphos 600</v>
      </c>
      <c r="B149" s="15"/>
      <c r="C149" s="15"/>
      <c r="D149" s="15"/>
      <c r="E149" s="15"/>
      <c r="F149" s="15"/>
      <c r="G149" s="15"/>
      <c r="I149" s="15"/>
      <c r="J149" s="15"/>
      <c r="K149" s="15"/>
      <c r="L149" s="15"/>
      <c r="M149" s="15"/>
      <c r="N149" s="15"/>
      <c r="P149" s="15"/>
      <c r="Q149" s="15"/>
      <c r="R149" s="15"/>
      <c r="S149" s="15"/>
      <c r="T149" s="15"/>
      <c r="U149" s="15"/>
      <c r="W149" s="15"/>
      <c r="X149" s="15"/>
      <c r="Y149" s="15"/>
      <c r="Z149" s="15"/>
      <c r="AA149" s="15"/>
      <c r="AB149" s="15"/>
      <c r="AD149" s="15"/>
      <c r="AE149" s="15"/>
      <c r="AF149" s="15"/>
      <c r="AG149" s="15"/>
      <c r="AH149" s="15"/>
      <c r="AI149" s="15"/>
      <c r="AK149" s="15"/>
      <c r="AL149" s="15"/>
      <c r="AM149" s="15"/>
      <c r="AN149" s="15"/>
      <c r="AO149" s="15"/>
      <c r="AP149" s="15"/>
      <c r="AR149" s="15"/>
      <c r="AS149" s="15"/>
      <c r="AT149" s="15"/>
      <c r="AU149" s="15"/>
      <c r="AV149" s="15"/>
      <c r="AW149" s="15"/>
      <c r="AY149" s="15"/>
      <c r="AZ149" s="15"/>
      <c r="BA149" s="15"/>
      <c r="BB149" s="15"/>
      <c r="BC149" s="15"/>
      <c r="BD149" s="15"/>
      <c r="BF149" s="15"/>
      <c r="BG149" s="15"/>
      <c r="BH149" s="15"/>
      <c r="BI149" s="15"/>
      <c r="BJ149" s="15"/>
      <c r="BK149" s="15"/>
    </row>
    <row r="150" spans="1:64" hidden="1" x14ac:dyDescent="0.2">
      <c r="A150" t="str">
        <f>Nutrients!B150</f>
        <v>Natuphos 1200</v>
      </c>
      <c r="B150" s="15"/>
      <c r="C150" s="15"/>
      <c r="D150" s="15"/>
      <c r="E150" s="15"/>
      <c r="F150" s="15"/>
      <c r="G150" s="15"/>
      <c r="I150" s="15"/>
      <c r="J150" s="15"/>
      <c r="K150" s="15"/>
      <c r="L150" s="15"/>
      <c r="M150" s="15"/>
      <c r="N150" s="15"/>
      <c r="P150" s="15"/>
      <c r="Q150" s="15"/>
      <c r="R150" s="15"/>
      <c r="S150" s="15"/>
      <c r="T150" s="15"/>
      <c r="U150" s="15"/>
      <c r="W150" s="15"/>
      <c r="X150" s="15"/>
      <c r="Y150" s="15"/>
      <c r="Z150" s="15"/>
      <c r="AA150" s="15"/>
      <c r="AB150" s="15"/>
      <c r="AD150" s="15"/>
      <c r="AE150" s="15"/>
      <c r="AF150" s="15"/>
      <c r="AG150" s="15"/>
      <c r="AH150" s="15"/>
      <c r="AI150" s="15"/>
      <c r="AK150" s="15"/>
      <c r="AL150" s="15"/>
      <c r="AM150" s="15"/>
      <c r="AN150" s="15"/>
      <c r="AO150" s="15"/>
      <c r="AP150" s="15"/>
      <c r="AR150" s="15"/>
      <c r="AS150" s="15"/>
      <c r="AT150" s="15"/>
      <c r="AU150" s="15"/>
      <c r="AV150" s="15"/>
      <c r="AW150" s="15"/>
      <c r="AY150" s="15"/>
      <c r="AZ150" s="15"/>
      <c r="BA150" s="15"/>
      <c r="BB150" s="15"/>
      <c r="BC150" s="15"/>
      <c r="BD150" s="15"/>
      <c r="BF150" s="15"/>
      <c r="BG150" s="15"/>
      <c r="BH150" s="15"/>
      <c r="BI150" s="15"/>
      <c r="BJ150" s="15"/>
      <c r="BK150" s="15"/>
    </row>
    <row r="151" spans="1:64" x14ac:dyDescent="0.2">
      <c r="A151" t="str">
        <f>Nutrients!B151</f>
        <v>Optiphos 2000</v>
      </c>
      <c r="B151" s="15">
        <v>0.25</v>
      </c>
      <c r="C151" s="15">
        <v>0.25</v>
      </c>
      <c r="D151" s="15">
        <v>0.25</v>
      </c>
      <c r="E151" s="15">
        <v>0.25</v>
      </c>
      <c r="F151" s="15">
        <v>0.25</v>
      </c>
      <c r="G151" s="15">
        <v>0.25</v>
      </c>
      <c r="I151" s="15">
        <v>0.25</v>
      </c>
      <c r="J151" s="15">
        <v>0.25</v>
      </c>
      <c r="K151" s="15">
        <v>0.25</v>
      </c>
      <c r="L151" s="15">
        <v>0.25</v>
      </c>
      <c r="M151" s="15">
        <v>0.25</v>
      </c>
      <c r="N151" s="15">
        <v>0.25</v>
      </c>
      <c r="P151" s="15">
        <v>0.25</v>
      </c>
      <c r="Q151" s="15">
        <v>0.25</v>
      </c>
      <c r="R151" s="15">
        <v>0.25</v>
      </c>
      <c r="S151" s="15">
        <v>0.25</v>
      </c>
      <c r="T151" s="15">
        <v>0.25</v>
      </c>
      <c r="U151" s="15">
        <v>0.25</v>
      </c>
      <c r="W151" s="15">
        <v>0.25</v>
      </c>
      <c r="X151" s="15">
        <v>0.25</v>
      </c>
      <c r="Y151" s="15">
        <v>0.25</v>
      </c>
      <c r="Z151" s="15">
        <v>0.25</v>
      </c>
      <c r="AA151" s="15">
        <v>0.25</v>
      </c>
      <c r="AB151" s="15">
        <v>0.25</v>
      </c>
      <c r="AD151" s="15">
        <v>0.25</v>
      </c>
      <c r="AE151" s="15">
        <v>0.25</v>
      </c>
      <c r="AF151" s="15">
        <v>0.25</v>
      </c>
      <c r="AG151" s="15">
        <v>0.25</v>
      </c>
      <c r="AH151" s="15">
        <v>0.25</v>
      </c>
      <c r="AI151" s="15">
        <v>0.25</v>
      </c>
      <c r="AK151" s="15">
        <v>0.25</v>
      </c>
      <c r="AL151" s="15">
        <v>0.25</v>
      </c>
      <c r="AM151" s="15">
        <v>0.25</v>
      </c>
      <c r="AN151" s="15">
        <v>0.25</v>
      </c>
      <c r="AO151" s="15">
        <v>0.25</v>
      </c>
      <c r="AP151" s="15">
        <v>0.25</v>
      </c>
      <c r="AR151" s="15">
        <v>0.25</v>
      </c>
      <c r="AS151" s="15">
        <v>0.25</v>
      </c>
      <c r="AT151" s="15">
        <v>0.25</v>
      </c>
      <c r="AU151" s="15">
        <v>0.25</v>
      </c>
      <c r="AV151" s="15">
        <v>0.25</v>
      </c>
      <c r="AW151" s="15">
        <v>0.25</v>
      </c>
      <c r="AY151" s="15">
        <v>0.25</v>
      </c>
      <c r="AZ151" s="15">
        <v>0.25</v>
      </c>
      <c r="BA151" s="15">
        <v>0.25</v>
      </c>
      <c r="BB151" s="15">
        <v>0.25</v>
      </c>
      <c r="BC151" s="15">
        <v>0.25</v>
      </c>
      <c r="BD151" s="15">
        <v>0.25</v>
      </c>
      <c r="BF151" s="15">
        <v>0.25</v>
      </c>
      <c r="BG151" s="15">
        <v>0.25</v>
      </c>
      <c r="BH151" s="15">
        <v>0.25</v>
      </c>
      <c r="BI151" s="15">
        <v>0.25</v>
      </c>
      <c r="BJ151" s="15">
        <v>0.25</v>
      </c>
      <c r="BK151" s="15">
        <v>0.25</v>
      </c>
    </row>
    <row r="152" spans="1:64" hidden="1" x14ac:dyDescent="0.2">
      <c r="A152" t="str">
        <f>Nutrients!B152</f>
        <v>Phyzyme 1200</v>
      </c>
      <c r="B152" s="15"/>
      <c r="C152" s="15"/>
      <c r="D152" s="15"/>
      <c r="E152" s="15"/>
      <c r="F152" s="15"/>
      <c r="G152" s="15"/>
      <c r="I152" s="15"/>
      <c r="J152" s="15"/>
      <c r="K152" s="15"/>
      <c r="L152" s="15"/>
      <c r="M152" s="15"/>
      <c r="N152" s="15"/>
      <c r="P152" s="15"/>
      <c r="Q152" s="15"/>
      <c r="R152" s="15"/>
      <c r="S152" s="15"/>
      <c r="T152" s="15"/>
      <c r="U152" s="15"/>
      <c r="W152" s="15"/>
      <c r="X152" s="15"/>
      <c r="Y152" s="15"/>
      <c r="Z152" s="15"/>
      <c r="AA152" s="15"/>
      <c r="AB152" s="15"/>
      <c r="AD152" s="15"/>
      <c r="AE152" s="15"/>
      <c r="AF152" s="15"/>
      <c r="AG152" s="15"/>
      <c r="AH152" s="15"/>
      <c r="AI152" s="15"/>
      <c r="AK152" s="15"/>
      <c r="AL152" s="15"/>
      <c r="AM152" s="15"/>
      <c r="AN152" s="15"/>
      <c r="AO152" s="15"/>
      <c r="AP152" s="15"/>
      <c r="AR152" s="15"/>
      <c r="AS152" s="15"/>
      <c r="AT152" s="15"/>
      <c r="AU152" s="15"/>
      <c r="AV152" s="15"/>
      <c r="AW152" s="15"/>
      <c r="AY152" s="15"/>
      <c r="AZ152" s="15"/>
      <c r="BA152" s="15"/>
      <c r="BB152" s="15"/>
      <c r="BC152" s="15"/>
      <c r="BD152" s="15"/>
      <c r="BF152" s="15"/>
      <c r="BG152" s="15"/>
      <c r="BH152" s="15"/>
      <c r="BI152" s="15"/>
      <c r="BJ152" s="15"/>
      <c r="BK152" s="15"/>
    </row>
    <row r="153" spans="1:64" hidden="1" x14ac:dyDescent="0.2">
      <c r="A153" t="str">
        <f>Nutrients!B153</f>
        <v>Phyzyme 5000</v>
      </c>
      <c r="B153" s="15"/>
      <c r="C153" s="15"/>
      <c r="D153" s="15"/>
      <c r="E153" s="15"/>
      <c r="F153" s="15"/>
      <c r="G153" s="15"/>
      <c r="I153" s="15"/>
      <c r="J153" s="15"/>
      <c r="K153" s="15"/>
      <c r="L153" s="15"/>
      <c r="M153" s="15"/>
      <c r="N153" s="15"/>
      <c r="P153" s="15"/>
      <c r="Q153" s="15"/>
      <c r="R153" s="15"/>
      <c r="S153" s="15"/>
      <c r="T153" s="15"/>
      <c r="U153" s="15"/>
      <c r="W153" s="15"/>
      <c r="X153" s="15"/>
      <c r="Y153" s="15"/>
      <c r="Z153" s="15"/>
      <c r="AA153" s="15"/>
      <c r="AB153" s="15"/>
      <c r="AD153" s="15"/>
      <c r="AE153" s="15"/>
      <c r="AF153" s="15"/>
      <c r="AG153" s="15"/>
      <c r="AH153" s="15"/>
      <c r="AI153" s="15"/>
      <c r="AK153" s="15"/>
      <c r="AL153" s="15"/>
      <c r="AM153" s="15"/>
      <c r="AN153" s="15"/>
      <c r="AO153" s="15"/>
      <c r="AP153" s="15"/>
      <c r="AR153" s="15"/>
      <c r="AS153" s="15"/>
      <c r="AT153" s="15"/>
      <c r="AU153" s="15"/>
      <c r="AV153" s="15"/>
      <c r="AW153" s="15"/>
      <c r="AY153" s="15"/>
      <c r="AZ153" s="15"/>
      <c r="BA153" s="15"/>
      <c r="BB153" s="15"/>
      <c r="BC153" s="15"/>
      <c r="BD153" s="15"/>
      <c r="BF153" s="15"/>
      <c r="BG153" s="15"/>
      <c r="BH153" s="15"/>
      <c r="BI153" s="15"/>
      <c r="BJ153" s="15"/>
      <c r="BK153" s="15"/>
    </row>
    <row r="154" spans="1:64" hidden="1" x14ac:dyDescent="0.2">
      <c r="A154" t="str">
        <f>Nutrients!B154</f>
        <v>Ronozyme CT (10,000)</v>
      </c>
      <c r="B154" s="15"/>
      <c r="C154" s="15"/>
      <c r="D154" s="15"/>
      <c r="E154" s="15"/>
      <c r="F154" s="15"/>
      <c r="G154" s="15"/>
      <c r="I154" s="15"/>
      <c r="J154" s="15"/>
      <c r="K154" s="15"/>
      <c r="L154" s="15"/>
      <c r="M154" s="15"/>
      <c r="N154" s="15"/>
      <c r="P154" s="15"/>
      <c r="Q154" s="15"/>
      <c r="R154" s="15"/>
      <c r="S154" s="15"/>
      <c r="T154" s="15"/>
      <c r="U154" s="15"/>
      <c r="W154" s="15"/>
      <c r="X154" s="15"/>
      <c r="Y154" s="15"/>
      <c r="Z154" s="15"/>
      <c r="AA154" s="15"/>
      <c r="AB154" s="15"/>
      <c r="AD154" s="15"/>
      <c r="AE154" s="15"/>
      <c r="AF154" s="15"/>
      <c r="AG154" s="15"/>
      <c r="AH154" s="15"/>
      <c r="AI154" s="15"/>
      <c r="AK154" s="15"/>
      <c r="AL154" s="15"/>
      <c r="AM154" s="15"/>
      <c r="AN154" s="15"/>
      <c r="AO154" s="15"/>
      <c r="AP154" s="15"/>
      <c r="AR154" s="15"/>
      <c r="AS154" s="15"/>
      <c r="AT154" s="15"/>
      <c r="AU154" s="15"/>
      <c r="AV154" s="15"/>
      <c r="AW154" s="15"/>
      <c r="AY154" s="15"/>
      <c r="AZ154" s="15"/>
      <c r="BA154" s="15"/>
      <c r="BB154" s="15"/>
      <c r="BC154" s="15"/>
      <c r="BD154" s="15"/>
      <c r="BF154" s="15"/>
      <c r="BG154" s="15"/>
      <c r="BH154" s="15"/>
      <c r="BI154" s="15"/>
      <c r="BJ154" s="15"/>
      <c r="BK154" s="15"/>
    </row>
    <row r="155" spans="1:64" hidden="1" x14ac:dyDescent="0.2">
      <c r="A155" t="str">
        <f>Nutrients!B155</f>
        <v>Ronozyme M (50,000)</v>
      </c>
      <c r="B155" s="15"/>
      <c r="C155" s="15"/>
      <c r="D155" s="15"/>
      <c r="E155" s="15"/>
      <c r="F155" s="15"/>
      <c r="G155" s="15"/>
      <c r="I155" s="15"/>
      <c r="J155" s="15"/>
      <c r="K155" s="15"/>
      <c r="L155" s="15"/>
      <c r="M155" s="15"/>
      <c r="N155" s="15"/>
      <c r="P155" s="15"/>
      <c r="Q155" s="15"/>
      <c r="R155" s="15"/>
      <c r="S155" s="15"/>
      <c r="T155" s="15"/>
      <c r="U155" s="15"/>
      <c r="W155" s="15"/>
      <c r="X155" s="15"/>
      <c r="Y155" s="15"/>
      <c r="Z155" s="15"/>
      <c r="AA155" s="15"/>
      <c r="AB155" s="15"/>
      <c r="AD155" s="15"/>
      <c r="AE155" s="15"/>
      <c r="AF155" s="15"/>
      <c r="AG155" s="15"/>
      <c r="AH155" s="15"/>
      <c r="AI155" s="15"/>
      <c r="AK155" s="15"/>
      <c r="AL155" s="15"/>
      <c r="AM155" s="15"/>
      <c r="AN155" s="15"/>
      <c r="AO155" s="15"/>
      <c r="AP155" s="15"/>
      <c r="AR155" s="15"/>
      <c r="AS155" s="15"/>
      <c r="AT155" s="15"/>
      <c r="AU155" s="15"/>
      <c r="AV155" s="15"/>
      <c r="AW155" s="15"/>
      <c r="AY155" s="15"/>
      <c r="AZ155" s="15"/>
      <c r="BA155" s="15"/>
      <c r="BB155" s="15"/>
      <c r="BC155" s="15"/>
      <c r="BD155" s="15"/>
      <c r="BF155" s="15"/>
      <c r="BG155" s="15"/>
      <c r="BH155" s="15"/>
      <c r="BI155" s="15"/>
      <c r="BJ155" s="15"/>
      <c r="BK155" s="15"/>
    </row>
    <row r="156" spans="1:64" hidden="1" x14ac:dyDescent="0.2">
      <c r="A156" t="str">
        <f>Nutrients!B156</f>
        <v>Other phytase source</v>
      </c>
      <c r="B156" s="15"/>
      <c r="C156" s="15"/>
      <c r="D156" s="15"/>
      <c r="E156" s="15"/>
      <c r="F156" s="15"/>
      <c r="G156" s="15"/>
      <c r="I156" s="15"/>
      <c r="J156" s="15"/>
      <c r="K156" s="15"/>
      <c r="L156" s="15"/>
      <c r="M156" s="15"/>
      <c r="N156" s="15"/>
      <c r="P156" s="15"/>
      <c r="Q156" s="15"/>
      <c r="R156" s="15"/>
      <c r="S156" s="15"/>
      <c r="T156" s="15"/>
      <c r="U156" s="15"/>
      <c r="W156" s="15"/>
      <c r="X156" s="15"/>
      <c r="Y156" s="15"/>
      <c r="Z156" s="15"/>
      <c r="AA156" s="15"/>
      <c r="AB156" s="15"/>
      <c r="AD156" s="15"/>
      <c r="AE156" s="15"/>
      <c r="AF156" s="15"/>
      <c r="AG156" s="15"/>
      <c r="AH156" s="15"/>
      <c r="AI156" s="15"/>
      <c r="AK156" s="15"/>
      <c r="AL156" s="15"/>
      <c r="AM156" s="15"/>
      <c r="AN156" s="15"/>
      <c r="AO156" s="15"/>
      <c r="AP156" s="15"/>
      <c r="AR156" s="15"/>
      <c r="AS156" s="15"/>
      <c r="AT156" s="15"/>
      <c r="AU156" s="15"/>
      <c r="AV156" s="15"/>
      <c r="AW156" s="15"/>
      <c r="AY156" s="15"/>
      <c r="AZ156" s="15"/>
      <c r="BA156" s="15"/>
      <c r="BB156" s="15"/>
      <c r="BC156" s="15"/>
      <c r="BD156" s="15"/>
      <c r="BF156" s="15"/>
      <c r="BG156" s="15"/>
      <c r="BH156" s="15"/>
      <c r="BI156" s="15"/>
      <c r="BJ156" s="15"/>
      <c r="BK156" s="15"/>
    </row>
    <row r="157" spans="1:64" hidden="1" x14ac:dyDescent="0.2">
      <c r="A157" t="str">
        <f>Nutrients!B157</f>
        <v>Zinc oxide</v>
      </c>
      <c r="B157" s="15"/>
      <c r="C157" s="15"/>
      <c r="D157" s="15"/>
      <c r="E157" s="15"/>
      <c r="F157" s="15"/>
      <c r="G157" s="15"/>
      <c r="I157" s="15"/>
      <c r="J157" s="15"/>
      <c r="K157" s="15"/>
      <c r="L157" s="15"/>
      <c r="M157" s="15"/>
      <c r="N157" s="15"/>
      <c r="P157" s="15"/>
      <c r="Q157" s="15"/>
      <c r="R157" s="15"/>
      <c r="S157" s="15"/>
      <c r="T157" s="15"/>
      <c r="U157" s="15"/>
      <c r="W157" s="15"/>
      <c r="X157" s="15"/>
      <c r="Y157" s="15"/>
      <c r="Z157" s="15"/>
      <c r="AA157" s="15"/>
      <c r="AB157" s="15"/>
      <c r="AD157" s="15"/>
      <c r="AE157" s="15"/>
      <c r="AF157" s="15"/>
      <c r="AG157" s="15"/>
      <c r="AH157" s="15"/>
      <c r="AI157" s="15"/>
      <c r="AK157" s="15"/>
      <c r="AL157" s="15"/>
      <c r="AM157" s="15"/>
      <c r="AN157" s="15"/>
      <c r="AO157" s="15"/>
      <c r="AP157" s="15"/>
      <c r="AR157" s="15"/>
      <c r="AS157" s="15"/>
      <c r="AT157" s="15"/>
      <c r="AU157" s="15"/>
      <c r="AV157" s="15"/>
      <c r="AW157" s="15"/>
      <c r="AY157" s="15"/>
      <c r="AZ157" s="15"/>
      <c r="BA157" s="15"/>
      <c r="BB157" s="15"/>
      <c r="BC157" s="15"/>
      <c r="BD157" s="15"/>
      <c r="BF157" s="15"/>
      <c r="BG157" s="15"/>
      <c r="BH157" s="15"/>
      <c r="BI157" s="15"/>
      <c r="BJ157" s="15"/>
      <c r="BK157" s="15"/>
    </row>
    <row r="158" spans="1:64" hidden="1" x14ac:dyDescent="0.2">
      <c r="A158" t="str">
        <f>Nutrients!B158</f>
        <v>Copper sulfate</v>
      </c>
      <c r="B158" s="15"/>
      <c r="C158" s="15"/>
      <c r="D158" s="15"/>
      <c r="E158" s="15"/>
      <c r="F158" s="15"/>
      <c r="G158" s="15"/>
      <c r="I158" s="15"/>
      <c r="J158" s="15"/>
      <c r="K158" s="15"/>
      <c r="L158" s="15"/>
      <c r="M158" s="15"/>
      <c r="N158" s="15"/>
      <c r="P158" s="15"/>
      <c r="Q158" s="15"/>
      <c r="R158" s="15"/>
      <c r="S158" s="15"/>
      <c r="T158" s="15"/>
      <c r="U158" s="15"/>
      <c r="W158" s="15"/>
      <c r="X158" s="15"/>
      <c r="Y158" s="15"/>
      <c r="Z158" s="15"/>
      <c r="AA158" s="15"/>
      <c r="AB158" s="15"/>
      <c r="AD158" s="15"/>
      <c r="AE158" s="15"/>
      <c r="AF158" s="15"/>
      <c r="AG158" s="15"/>
      <c r="AH158" s="15"/>
      <c r="AI158" s="15"/>
      <c r="AK158" s="15"/>
      <c r="AL158" s="15"/>
      <c r="AM158" s="15"/>
      <c r="AN158" s="15"/>
      <c r="AO158" s="15"/>
      <c r="AP158" s="15"/>
      <c r="AR158" s="15"/>
      <c r="AS158" s="15"/>
      <c r="AT158" s="15"/>
      <c r="AU158" s="15"/>
      <c r="AV158" s="15"/>
      <c r="AW158" s="15"/>
      <c r="AY158" s="15"/>
      <c r="AZ158" s="15"/>
      <c r="BA158" s="15"/>
      <c r="BB158" s="15"/>
      <c r="BC158" s="15"/>
      <c r="BD158" s="15"/>
      <c r="BF158" s="15"/>
      <c r="BG158" s="15"/>
      <c r="BH158" s="15"/>
      <c r="BI158" s="15"/>
      <c r="BJ158" s="15"/>
      <c r="BK158" s="15"/>
    </row>
    <row r="159" spans="1:64" hidden="1" x14ac:dyDescent="0.2">
      <c r="A159" t="str">
        <f>Nutrients!B159</f>
        <v>Potassium chloride</v>
      </c>
      <c r="B159" s="15"/>
      <c r="C159" s="15"/>
      <c r="D159" s="15"/>
      <c r="E159" s="15"/>
      <c r="F159" s="15"/>
      <c r="G159" s="15"/>
      <c r="I159" s="15"/>
      <c r="J159" s="15"/>
      <c r="K159" s="15"/>
      <c r="L159" s="15"/>
      <c r="M159" s="15"/>
      <c r="N159" s="15"/>
      <c r="P159" s="15"/>
      <c r="Q159" s="15"/>
      <c r="R159" s="15"/>
      <c r="S159" s="15"/>
      <c r="T159" s="15"/>
      <c r="U159" s="15"/>
      <c r="W159" s="15"/>
      <c r="X159" s="15"/>
      <c r="Y159" s="15"/>
      <c r="Z159" s="15"/>
      <c r="AA159" s="15"/>
      <c r="AB159" s="15"/>
      <c r="AD159" s="15"/>
      <c r="AE159" s="15"/>
      <c r="AF159" s="15"/>
      <c r="AG159" s="15"/>
      <c r="AH159" s="15"/>
      <c r="AI159" s="15"/>
      <c r="AK159" s="15"/>
      <c r="AL159" s="15"/>
      <c r="AM159" s="15"/>
      <c r="AN159" s="15"/>
      <c r="AO159" s="15"/>
      <c r="AP159" s="15"/>
      <c r="AR159" s="15"/>
      <c r="AS159" s="15"/>
      <c r="AT159" s="15"/>
      <c r="AU159" s="15"/>
      <c r="AV159" s="15"/>
      <c r="AW159" s="15"/>
      <c r="AY159" s="15"/>
      <c r="AZ159" s="15"/>
      <c r="BA159" s="15"/>
      <c r="BB159" s="15"/>
      <c r="BC159" s="15"/>
      <c r="BD159" s="15"/>
      <c r="BF159" s="15"/>
      <c r="BG159" s="15"/>
      <c r="BH159" s="15"/>
      <c r="BI159" s="15"/>
      <c r="BJ159" s="15"/>
      <c r="BK159" s="15"/>
    </row>
    <row r="160" spans="1:64" hidden="1" x14ac:dyDescent="0.2">
      <c r="A160" t="str">
        <f>Nutrients!B160</f>
        <v>Calcium chloride</v>
      </c>
      <c r="B160" s="15"/>
      <c r="C160" s="15"/>
      <c r="D160" s="15"/>
      <c r="E160" s="15"/>
      <c r="F160" s="15"/>
      <c r="G160" s="15"/>
      <c r="I160" s="15"/>
      <c r="J160" s="15"/>
      <c r="K160" s="15"/>
      <c r="L160" s="15"/>
      <c r="M160" s="15"/>
      <c r="N160" s="15"/>
      <c r="P160" s="15"/>
      <c r="Q160" s="15"/>
      <c r="R160" s="15"/>
      <c r="S160" s="15"/>
      <c r="T160" s="15"/>
      <c r="U160" s="15"/>
      <c r="W160" s="15"/>
      <c r="X160" s="15"/>
      <c r="Y160" s="15"/>
      <c r="Z160" s="15"/>
      <c r="AA160" s="15"/>
      <c r="AB160" s="15"/>
      <c r="AD160" s="15"/>
      <c r="AE160" s="15"/>
      <c r="AF160" s="15"/>
      <c r="AG160" s="15"/>
      <c r="AH160" s="15"/>
      <c r="AI160" s="15"/>
      <c r="AK160" s="15"/>
      <c r="AL160" s="15"/>
      <c r="AM160" s="15"/>
      <c r="AN160" s="15"/>
      <c r="AO160" s="15"/>
      <c r="AP160" s="15"/>
      <c r="AR160" s="15"/>
      <c r="AS160" s="15"/>
      <c r="AT160" s="15"/>
      <c r="AU160" s="15"/>
      <c r="AV160" s="15"/>
      <c r="AW160" s="15"/>
      <c r="AY160" s="15"/>
      <c r="AZ160" s="15"/>
      <c r="BA160" s="15"/>
      <c r="BB160" s="15"/>
      <c r="BC160" s="15"/>
      <c r="BD160" s="15"/>
      <c r="BF160" s="15"/>
      <c r="BG160" s="15"/>
      <c r="BH160" s="15"/>
      <c r="BI160" s="15"/>
      <c r="BJ160" s="15"/>
      <c r="BK160" s="15"/>
    </row>
    <row r="161" spans="1:63" hidden="1" x14ac:dyDescent="0.2">
      <c r="A161" t="str">
        <f>Nutrients!B161</f>
        <v>Acidifier</v>
      </c>
      <c r="B161" s="15"/>
      <c r="C161" s="15"/>
      <c r="D161" s="15"/>
      <c r="E161" s="15"/>
      <c r="F161" s="15"/>
      <c r="G161" s="15"/>
      <c r="I161" s="15"/>
      <c r="J161" s="15"/>
      <c r="K161" s="15"/>
      <c r="L161" s="15"/>
      <c r="M161" s="15"/>
      <c r="N161" s="15"/>
      <c r="P161" s="15"/>
      <c r="Q161" s="15"/>
      <c r="R161" s="15"/>
      <c r="S161" s="15"/>
      <c r="T161" s="15"/>
      <c r="U161" s="15"/>
      <c r="W161" s="15"/>
      <c r="X161" s="15"/>
      <c r="Y161" s="15"/>
      <c r="Z161" s="15"/>
      <c r="AA161" s="15"/>
      <c r="AB161" s="15"/>
      <c r="AD161" s="15"/>
      <c r="AE161" s="15"/>
      <c r="AF161" s="15"/>
      <c r="AG161" s="15"/>
      <c r="AH161" s="15"/>
      <c r="AI161" s="15"/>
      <c r="AK161" s="15"/>
      <c r="AL161" s="15"/>
      <c r="AM161" s="15"/>
      <c r="AN161" s="15"/>
      <c r="AO161" s="15"/>
      <c r="AP161" s="15"/>
      <c r="AR161" s="15"/>
      <c r="AS161" s="15"/>
      <c r="AT161" s="15"/>
      <c r="AU161" s="15"/>
      <c r="AV161" s="15"/>
      <c r="AW161" s="15"/>
      <c r="AY161" s="15"/>
      <c r="AZ161" s="15"/>
      <c r="BA161" s="15"/>
      <c r="BB161" s="15"/>
      <c r="BC161" s="15"/>
      <c r="BD161" s="15"/>
      <c r="BF161" s="15"/>
      <c r="BG161" s="15"/>
      <c r="BH161" s="15"/>
      <c r="BI161" s="15"/>
      <c r="BJ161" s="15"/>
      <c r="BK161" s="15"/>
    </row>
    <row r="162" spans="1:63" hidden="1" x14ac:dyDescent="0.2">
      <c r="A162" t="str">
        <f>Nutrients!B162</f>
        <v>Vitamin E, 20,000 IU</v>
      </c>
      <c r="B162" s="15"/>
      <c r="C162" s="15"/>
      <c r="D162" s="15"/>
      <c r="E162" s="15"/>
      <c r="F162" s="15"/>
      <c r="G162" s="15"/>
      <c r="I162" s="15"/>
      <c r="J162" s="15"/>
      <c r="K162" s="15"/>
      <c r="L162" s="15"/>
      <c r="M162" s="15"/>
      <c r="N162" s="15"/>
      <c r="P162" s="15"/>
      <c r="Q162" s="15"/>
      <c r="R162" s="15"/>
      <c r="S162" s="15"/>
      <c r="T162" s="15"/>
      <c r="U162" s="15"/>
      <c r="W162" s="15"/>
      <c r="X162" s="15"/>
      <c r="Y162" s="15"/>
      <c r="Z162" s="15"/>
      <c r="AA162" s="15"/>
      <c r="AB162" s="15"/>
      <c r="AD162" s="15"/>
      <c r="AE162" s="15"/>
      <c r="AF162" s="15"/>
      <c r="AG162" s="15"/>
      <c r="AH162" s="15"/>
      <c r="AI162" s="15"/>
      <c r="AK162" s="15"/>
      <c r="AL162" s="15"/>
      <c r="AM162" s="15"/>
      <c r="AN162" s="15"/>
      <c r="AO162" s="15"/>
      <c r="AP162" s="15"/>
      <c r="AR162" s="15"/>
      <c r="AS162" s="15"/>
      <c r="AT162" s="15"/>
      <c r="AU162" s="15"/>
      <c r="AV162" s="15"/>
      <c r="AW162" s="15"/>
      <c r="AY162" s="15"/>
      <c r="AZ162" s="15"/>
      <c r="BA162" s="15"/>
      <c r="BB162" s="15"/>
      <c r="BC162" s="15"/>
      <c r="BD162" s="15"/>
      <c r="BF162" s="15"/>
      <c r="BG162" s="15"/>
      <c r="BH162" s="15"/>
      <c r="BI162" s="15"/>
      <c r="BJ162" s="15"/>
      <c r="BK162" s="15"/>
    </row>
    <row r="163" spans="1:63" hidden="1" x14ac:dyDescent="0.2">
      <c r="A163" t="str">
        <f>Nutrients!B163</f>
        <v>Phase 2 supplement D</v>
      </c>
      <c r="B163" s="15"/>
      <c r="C163" s="15"/>
      <c r="D163" s="15"/>
      <c r="E163" s="15"/>
      <c r="F163" s="15"/>
      <c r="G163" s="15"/>
      <c r="I163" s="15"/>
      <c r="J163" s="15"/>
      <c r="K163" s="15"/>
      <c r="L163" s="15"/>
      <c r="M163" s="15"/>
      <c r="N163" s="15"/>
      <c r="P163" s="15"/>
      <c r="Q163" s="15"/>
      <c r="R163" s="15"/>
      <c r="S163" s="15"/>
      <c r="T163" s="15"/>
      <c r="U163" s="15"/>
      <c r="W163" s="15"/>
      <c r="X163" s="15"/>
      <c r="Y163" s="15"/>
      <c r="Z163" s="15"/>
      <c r="AA163" s="15"/>
      <c r="AB163" s="15"/>
      <c r="AD163" s="15"/>
      <c r="AE163" s="15"/>
      <c r="AF163" s="15"/>
      <c r="AG163" s="15"/>
      <c r="AH163" s="15"/>
      <c r="AI163" s="15"/>
      <c r="AK163" s="15"/>
      <c r="AL163" s="15"/>
      <c r="AM163" s="15"/>
      <c r="AN163" s="15"/>
      <c r="AO163" s="15"/>
      <c r="AP163" s="15"/>
      <c r="AR163" s="15"/>
      <c r="AS163" s="15"/>
      <c r="AT163" s="15"/>
      <c r="AU163" s="15"/>
      <c r="AV163" s="15"/>
      <c r="AW163" s="15"/>
      <c r="AY163" s="15"/>
      <c r="AZ163" s="15"/>
      <c r="BA163" s="15"/>
      <c r="BB163" s="15"/>
      <c r="BC163" s="15"/>
      <c r="BD163" s="15"/>
      <c r="BF163" s="15"/>
      <c r="BG163" s="15"/>
      <c r="BH163" s="15"/>
      <c r="BI163" s="15"/>
      <c r="BJ163" s="15"/>
      <c r="BK163" s="15"/>
    </row>
    <row r="164" spans="1:63" hidden="1" x14ac:dyDescent="0.2">
      <c r="A164" t="str">
        <f>Nutrients!B164</f>
        <v>DPS 50</v>
      </c>
      <c r="B164" s="15"/>
      <c r="C164" s="15"/>
      <c r="D164" s="15"/>
      <c r="E164" s="15"/>
      <c r="F164" s="15"/>
      <c r="G164" s="15"/>
      <c r="I164" s="15"/>
      <c r="J164" s="15"/>
      <c r="K164" s="15"/>
      <c r="L164" s="15"/>
      <c r="M164" s="15"/>
      <c r="N164" s="15"/>
      <c r="P164" s="15"/>
      <c r="Q164" s="15"/>
      <c r="R164" s="15"/>
      <c r="S164" s="15"/>
      <c r="T164" s="15"/>
      <c r="U164" s="15"/>
      <c r="W164" s="15"/>
      <c r="X164" s="15"/>
      <c r="Y164" s="15"/>
      <c r="Z164" s="15"/>
      <c r="AA164" s="15"/>
      <c r="AB164" s="15"/>
      <c r="AD164" s="15"/>
      <c r="AE164" s="15"/>
      <c r="AF164" s="15"/>
      <c r="AG164" s="15"/>
      <c r="AH164" s="15"/>
      <c r="AI164" s="15"/>
      <c r="AK164" s="15"/>
      <c r="AL164" s="15"/>
      <c r="AM164" s="15"/>
      <c r="AN164" s="15"/>
      <c r="AO164" s="15"/>
      <c r="AP164" s="15"/>
      <c r="AR164" s="15"/>
      <c r="AS164" s="15"/>
      <c r="AT164" s="15"/>
      <c r="AU164" s="15"/>
      <c r="AV164" s="15"/>
      <c r="AW164" s="15"/>
      <c r="AY164" s="15"/>
      <c r="AZ164" s="15"/>
      <c r="BA164" s="15"/>
      <c r="BB164" s="15"/>
      <c r="BC164" s="15"/>
      <c r="BD164" s="15"/>
      <c r="BF164" s="15"/>
      <c r="BG164" s="15"/>
      <c r="BH164" s="15"/>
      <c r="BI164" s="15"/>
      <c r="BJ164" s="15"/>
      <c r="BK164" s="15"/>
    </row>
    <row r="165" spans="1:63" hidden="1" x14ac:dyDescent="0.2">
      <c r="A165" t="str">
        <f>Nutrients!B165</f>
        <v>PEP2+</v>
      </c>
      <c r="B165" s="15"/>
      <c r="C165" s="15"/>
      <c r="D165" s="15"/>
      <c r="E165" s="15"/>
      <c r="F165" s="15"/>
      <c r="G165" s="15"/>
      <c r="I165" s="15"/>
      <c r="J165" s="15"/>
      <c r="K165" s="15"/>
      <c r="L165" s="15"/>
      <c r="M165" s="15"/>
      <c r="N165" s="15"/>
      <c r="P165" s="15"/>
      <c r="Q165" s="15"/>
      <c r="R165" s="15"/>
      <c r="S165" s="15"/>
      <c r="T165" s="15"/>
      <c r="U165" s="15"/>
      <c r="W165" s="15"/>
      <c r="X165" s="15"/>
      <c r="Y165" s="15"/>
      <c r="Z165" s="15"/>
      <c r="AA165" s="15"/>
      <c r="AB165" s="15"/>
      <c r="AD165" s="15"/>
      <c r="AE165" s="15"/>
      <c r="AF165" s="15"/>
      <c r="AG165" s="15"/>
      <c r="AH165" s="15"/>
      <c r="AI165" s="15"/>
      <c r="AK165" s="15"/>
      <c r="AL165" s="15"/>
      <c r="AM165" s="15"/>
      <c r="AN165" s="15"/>
      <c r="AO165" s="15"/>
      <c r="AP165" s="15"/>
      <c r="AR165" s="15"/>
      <c r="AS165" s="15"/>
      <c r="AT165" s="15"/>
      <c r="AU165" s="15"/>
      <c r="AV165" s="15"/>
      <c r="AW165" s="15"/>
      <c r="AY165" s="15"/>
      <c r="AZ165" s="15"/>
      <c r="BA165" s="15"/>
      <c r="BB165" s="15"/>
      <c r="BC165" s="15"/>
      <c r="BD165" s="15"/>
      <c r="BF165" s="15"/>
      <c r="BG165" s="15"/>
      <c r="BH165" s="15"/>
      <c r="BI165" s="15"/>
      <c r="BJ165" s="15"/>
      <c r="BK165" s="15"/>
    </row>
    <row r="166" spans="1:63" hidden="1" x14ac:dyDescent="0.2">
      <c r="A166" t="str">
        <f>Nutrients!B166</f>
        <v>PEP NS</v>
      </c>
      <c r="B166" s="15"/>
      <c r="C166" s="15"/>
      <c r="D166" s="15"/>
      <c r="E166" s="15"/>
      <c r="F166" s="15"/>
      <c r="G166" s="15"/>
      <c r="I166" s="15"/>
      <c r="J166" s="15"/>
      <c r="K166" s="15"/>
      <c r="L166" s="15"/>
      <c r="M166" s="15"/>
      <c r="N166" s="15"/>
      <c r="P166" s="15"/>
      <c r="Q166" s="15"/>
      <c r="R166" s="15"/>
      <c r="S166" s="15"/>
      <c r="T166" s="15"/>
      <c r="U166" s="15"/>
      <c r="W166" s="15"/>
      <c r="X166" s="15"/>
      <c r="Y166" s="15"/>
      <c r="Z166" s="15"/>
      <c r="AA166" s="15"/>
      <c r="AB166" s="15"/>
      <c r="AD166" s="15"/>
      <c r="AE166" s="15"/>
      <c r="AF166" s="15"/>
      <c r="AG166" s="15"/>
      <c r="AH166" s="15"/>
      <c r="AI166" s="15"/>
      <c r="AK166" s="15"/>
      <c r="AL166" s="15"/>
      <c r="AM166" s="15"/>
      <c r="AN166" s="15"/>
      <c r="AO166" s="15"/>
      <c r="AP166" s="15"/>
      <c r="AR166" s="15"/>
      <c r="AS166" s="15"/>
      <c r="AT166" s="15"/>
      <c r="AU166" s="15"/>
      <c r="AV166" s="15"/>
      <c r="AW166" s="15"/>
      <c r="AY166" s="15"/>
      <c r="AZ166" s="15"/>
      <c r="BA166" s="15"/>
      <c r="BB166" s="15"/>
      <c r="BC166" s="15"/>
      <c r="BD166" s="15"/>
      <c r="BF166" s="15"/>
      <c r="BG166" s="15"/>
      <c r="BH166" s="15"/>
      <c r="BI166" s="15"/>
      <c r="BJ166" s="15"/>
      <c r="BK166" s="15"/>
    </row>
    <row r="167" spans="1:63" hidden="1" x14ac:dyDescent="0.2">
      <c r="A167" t="str">
        <f>Nutrients!B167</f>
        <v>Other ingredient</v>
      </c>
      <c r="B167" s="15"/>
      <c r="C167" s="15"/>
      <c r="D167" s="15"/>
      <c r="E167" s="15"/>
      <c r="F167" s="15"/>
      <c r="G167" s="15"/>
      <c r="I167" s="15"/>
      <c r="J167" s="15"/>
      <c r="K167" s="15"/>
      <c r="L167" s="15"/>
      <c r="M167" s="15"/>
      <c r="N167" s="15"/>
      <c r="P167" s="15"/>
      <c r="Q167" s="15"/>
      <c r="R167" s="15"/>
      <c r="S167" s="15"/>
      <c r="T167" s="15"/>
      <c r="U167" s="15"/>
      <c r="W167" s="15"/>
      <c r="X167" s="15"/>
      <c r="Y167" s="15"/>
      <c r="Z167" s="15"/>
      <c r="AA167" s="15"/>
      <c r="AB167" s="15"/>
      <c r="AD167" s="15"/>
      <c r="AE167" s="15"/>
      <c r="AF167" s="15"/>
      <c r="AG167" s="15"/>
      <c r="AH167" s="15"/>
      <c r="AI167" s="15"/>
      <c r="AK167" s="15"/>
      <c r="AL167" s="15"/>
      <c r="AM167" s="15"/>
      <c r="AN167" s="15"/>
      <c r="AO167" s="15"/>
      <c r="AP167" s="15"/>
      <c r="AR167" s="15"/>
      <c r="AS167" s="15"/>
      <c r="AT167" s="15"/>
      <c r="AU167" s="15"/>
      <c r="AV167" s="15"/>
      <c r="AW167" s="15"/>
      <c r="AY167" s="15"/>
      <c r="AZ167" s="15"/>
      <c r="BA167" s="15"/>
      <c r="BB167" s="15"/>
      <c r="BC167" s="15"/>
      <c r="BD167" s="15"/>
      <c r="BF167" s="15"/>
      <c r="BG167" s="15"/>
      <c r="BH167" s="15"/>
      <c r="BI167" s="15"/>
      <c r="BJ167" s="15"/>
      <c r="BK167" s="15"/>
    </row>
    <row r="168" spans="1:63" hidden="1" x14ac:dyDescent="0.2">
      <c r="A168" t="str">
        <f>Nutrients!B168</f>
        <v>Other ingredient</v>
      </c>
      <c r="B168" s="15"/>
      <c r="C168" s="15"/>
      <c r="D168" s="15"/>
      <c r="E168" s="15"/>
      <c r="F168" s="15"/>
      <c r="G168" s="15"/>
      <c r="I168" s="15"/>
      <c r="J168" s="15"/>
      <c r="K168" s="15"/>
      <c r="L168" s="15"/>
      <c r="M168" s="15"/>
      <c r="N168" s="15"/>
      <c r="P168" s="15"/>
      <c r="Q168" s="15"/>
      <c r="R168" s="15"/>
      <c r="S168" s="15"/>
      <c r="T168" s="15"/>
      <c r="U168" s="15"/>
      <c r="W168" s="15"/>
      <c r="X168" s="15"/>
      <c r="Y168" s="15"/>
      <c r="Z168" s="15"/>
      <c r="AA168" s="15"/>
      <c r="AB168" s="15"/>
      <c r="AD168" s="15"/>
      <c r="AE168" s="15"/>
      <c r="AF168" s="15"/>
      <c r="AG168" s="15"/>
      <c r="AH168" s="15"/>
      <c r="AI168" s="15"/>
      <c r="AK168" s="15"/>
      <c r="AL168" s="15"/>
      <c r="AM168" s="15"/>
      <c r="AN168" s="15"/>
      <c r="AO168" s="15"/>
      <c r="AP168" s="15"/>
      <c r="AR168" s="15"/>
      <c r="AS168" s="15"/>
      <c r="AT168" s="15"/>
      <c r="AU168" s="15"/>
      <c r="AV168" s="15"/>
      <c r="AW168" s="15"/>
      <c r="AY168" s="15"/>
      <c r="AZ168" s="15"/>
      <c r="BA168" s="15"/>
      <c r="BB168" s="15"/>
      <c r="BC168" s="15"/>
      <c r="BD168" s="15"/>
      <c r="BF168" s="15"/>
      <c r="BG168" s="15"/>
      <c r="BH168" s="15"/>
      <c r="BI168" s="15"/>
      <c r="BJ168" s="15"/>
      <c r="BK168" s="15"/>
    </row>
    <row r="169" spans="1:63" x14ac:dyDescent="0.2">
      <c r="A169" t="str">
        <f>Nutrients!B169</f>
        <v>Corn DDGS, 10.5% Oil</v>
      </c>
      <c r="B169" s="15"/>
      <c r="C169" s="15"/>
      <c r="D169" s="15"/>
      <c r="E169" s="15"/>
      <c r="F169" s="15"/>
      <c r="G169" s="15"/>
      <c r="I169" s="15"/>
      <c r="J169" s="15"/>
      <c r="K169" s="15"/>
      <c r="L169" s="15"/>
      <c r="M169" s="15"/>
      <c r="N169" s="15"/>
      <c r="P169" s="15"/>
      <c r="Q169" s="15"/>
      <c r="R169" s="15"/>
      <c r="S169" s="15"/>
      <c r="T169" s="15"/>
      <c r="U169" s="15"/>
      <c r="W169" s="15"/>
      <c r="X169" s="15"/>
      <c r="Y169" s="15"/>
      <c r="Z169" s="15"/>
      <c r="AA169" s="15"/>
      <c r="AB169" s="15"/>
      <c r="AD169" s="15"/>
      <c r="AE169" s="15"/>
      <c r="AF169" s="15"/>
      <c r="AG169" s="15"/>
      <c r="AH169" s="15"/>
      <c r="AI169" s="15"/>
      <c r="AK169" s="15"/>
      <c r="AL169" s="15"/>
      <c r="AM169" s="15"/>
      <c r="AN169" s="15"/>
      <c r="AO169" s="15"/>
      <c r="AP169" s="15"/>
      <c r="AR169" s="15"/>
      <c r="AS169" s="15"/>
      <c r="AT169" s="15"/>
      <c r="AU169" s="15"/>
      <c r="AV169" s="15"/>
      <c r="AW169" s="15"/>
      <c r="AY169" s="15"/>
      <c r="AZ169" s="15"/>
      <c r="BA169" s="15"/>
      <c r="BB169" s="15"/>
      <c r="BC169" s="15"/>
      <c r="BD169" s="15"/>
      <c r="BF169" s="15"/>
      <c r="BG169" s="15"/>
      <c r="BH169" s="15"/>
      <c r="BI169" s="15"/>
      <c r="BJ169" s="15"/>
      <c r="BK169" s="15"/>
    </row>
    <row r="170" spans="1:63" x14ac:dyDescent="0.2">
      <c r="A170" t="str">
        <f>Nutrients!B170</f>
        <v>Corn DDGS, 7.5% Oil</v>
      </c>
      <c r="B170" s="15"/>
      <c r="C170" s="15"/>
      <c r="D170" s="15"/>
      <c r="E170" s="15"/>
      <c r="F170" s="15"/>
      <c r="G170" s="15"/>
      <c r="I170" s="15"/>
      <c r="J170" s="15"/>
      <c r="K170" s="15"/>
      <c r="L170" s="15"/>
      <c r="M170" s="15"/>
      <c r="N170" s="15"/>
      <c r="P170" s="15"/>
      <c r="Q170" s="15"/>
      <c r="R170" s="15"/>
      <c r="S170" s="15"/>
      <c r="T170" s="15"/>
      <c r="U170" s="15"/>
      <c r="W170" s="15"/>
      <c r="X170" s="15"/>
      <c r="Y170" s="15"/>
      <c r="Z170" s="15"/>
      <c r="AA170" s="15"/>
      <c r="AB170" s="15"/>
      <c r="AD170" s="15"/>
      <c r="AE170" s="15"/>
      <c r="AF170" s="15"/>
      <c r="AG170" s="15"/>
      <c r="AH170" s="15"/>
      <c r="AI170" s="15"/>
      <c r="AK170" s="15"/>
      <c r="AL170" s="15"/>
      <c r="AM170" s="15"/>
      <c r="AN170" s="15"/>
      <c r="AO170" s="15"/>
      <c r="AP170" s="15"/>
      <c r="AR170" s="15"/>
      <c r="AS170" s="15"/>
      <c r="AT170" s="15"/>
      <c r="AU170" s="15"/>
      <c r="AV170" s="15"/>
      <c r="AW170" s="15"/>
      <c r="AY170" s="15"/>
      <c r="AZ170" s="15"/>
      <c r="BA170" s="15"/>
      <c r="BB170" s="15"/>
      <c r="BC170" s="15"/>
      <c r="BD170" s="15"/>
      <c r="BF170" s="15"/>
      <c r="BG170" s="15"/>
      <c r="BH170" s="15"/>
      <c r="BI170" s="15"/>
      <c r="BJ170" s="15"/>
      <c r="BK170" s="15"/>
    </row>
    <row r="171" spans="1:63" x14ac:dyDescent="0.2">
      <c r="A171" t="str">
        <f>Nutrients!B171</f>
        <v>Corn DDGS, 4.5% Oil</v>
      </c>
      <c r="B171" s="15"/>
      <c r="C171" s="15"/>
      <c r="D171" s="15"/>
      <c r="E171" s="15"/>
      <c r="F171" s="15"/>
      <c r="G171" s="15"/>
      <c r="I171" s="15"/>
      <c r="J171" s="15"/>
      <c r="K171" s="15"/>
      <c r="L171" s="15"/>
      <c r="M171" s="15"/>
      <c r="N171" s="15"/>
      <c r="P171" s="15"/>
      <c r="Q171" s="15"/>
      <c r="R171" s="15"/>
      <c r="S171" s="15"/>
      <c r="T171" s="15"/>
      <c r="U171" s="15"/>
      <c r="W171" s="15"/>
      <c r="X171" s="15"/>
      <c r="Y171" s="15"/>
      <c r="Z171" s="15"/>
      <c r="AA171" s="15"/>
      <c r="AB171" s="15"/>
      <c r="AD171" s="15"/>
      <c r="AE171" s="15"/>
      <c r="AF171" s="15"/>
      <c r="AG171" s="15"/>
      <c r="AH171" s="15"/>
      <c r="AI171" s="15"/>
      <c r="AK171" s="15"/>
      <c r="AL171" s="15"/>
      <c r="AM171" s="15"/>
      <c r="AN171" s="15"/>
      <c r="AO171" s="15"/>
      <c r="AP171" s="15"/>
      <c r="AR171" s="15"/>
      <c r="AS171" s="15"/>
      <c r="AT171" s="15"/>
      <c r="AU171" s="15"/>
      <c r="AV171" s="15"/>
      <c r="AW171" s="15"/>
      <c r="AY171" s="15"/>
      <c r="AZ171" s="15"/>
      <c r="BA171" s="15"/>
      <c r="BB171" s="15"/>
      <c r="BC171" s="15"/>
      <c r="BD171" s="15"/>
      <c r="BF171" s="15"/>
      <c r="BG171" s="15"/>
      <c r="BH171" s="15"/>
      <c r="BI171" s="15"/>
      <c r="BJ171" s="15"/>
      <c r="BK171" s="15"/>
    </row>
    <row r="172" spans="1:63" ht="13.5" thickBot="1" x14ac:dyDescent="0.25">
      <c r="A172" t="str">
        <f>Nutrients!B172</f>
        <v>Corn DDGS with varying energy</v>
      </c>
      <c r="B172" s="15"/>
      <c r="C172" s="15"/>
      <c r="D172" s="15"/>
      <c r="E172" s="15"/>
      <c r="F172" s="15"/>
      <c r="G172" s="15"/>
      <c r="I172" s="15">
        <v>100</v>
      </c>
      <c r="J172" s="15">
        <v>100</v>
      </c>
      <c r="K172" s="15">
        <v>100</v>
      </c>
      <c r="L172" s="15">
        <v>100</v>
      </c>
      <c r="M172" s="15">
        <v>100</v>
      </c>
      <c r="N172" s="15">
        <v>100</v>
      </c>
      <c r="P172" s="15">
        <v>200</v>
      </c>
      <c r="Q172" s="15">
        <v>200</v>
      </c>
      <c r="R172" s="15">
        <v>200</v>
      </c>
      <c r="S172" s="15">
        <v>200</v>
      </c>
      <c r="T172" s="15">
        <v>200</v>
      </c>
      <c r="U172" s="15">
        <v>200</v>
      </c>
      <c r="W172" s="15">
        <v>300</v>
      </c>
      <c r="X172" s="15">
        <v>300</v>
      </c>
      <c r="Y172" s="15">
        <v>300</v>
      </c>
      <c r="Z172" s="15">
        <v>300</v>
      </c>
      <c r="AA172" s="15">
        <v>300</v>
      </c>
      <c r="AB172" s="15">
        <v>300</v>
      </c>
      <c r="AD172" s="15">
        <v>400</v>
      </c>
      <c r="AE172" s="15">
        <v>400</v>
      </c>
      <c r="AF172" s="15">
        <v>400</v>
      </c>
      <c r="AG172" s="15">
        <v>400</v>
      </c>
      <c r="AH172" s="15">
        <v>400</v>
      </c>
      <c r="AI172" s="15">
        <v>400</v>
      </c>
      <c r="AK172" s="15">
        <v>500</v>
      </c>
      <c r="AL172" s="15">
        <v>500</v>
      </c>
      <c r="AM172" s="15">
        <v>500</v>
      </c>
      <c r="AN172" s="15">
        <v>500</v>
      </c>
      <c r="AO172" s="15">
        <v>500</v>
      </c>
      <c r="AP172" s="15">
        <v>500</v>
      </c>
      <c r="AR172" s="15">
        <v>600</v>
      </c>
      <c r="AS172" s="15">
        <v>600</v>
      </c>
      <c r="AT172" s="15">
        <v>600</v>
      </c>
      <c r="AU172" s="15">
        <v>600</v>
      </c>
      <c r="AV172" s="15">
        <v>600</v>
      </c>
      <c r="AW172" s="15">
        <v>600</v>
      </c>
      <c r="AY172" s="15">
        <v>700</v>
      </c>
      <c r="AZ172" s="15">
        <v>700</v>
      </c>
      <c r="BA172" s="15">
        <v>700</v>
      </c>
      <c r="BB172" s="15">
        <v>700</v>
      </c>
      <c r="BC172" s="15">
        <v>700</v>
      </c>
      <c r="BD172" s="15">
        <v>700</v>
      </c>
      <c r="BF172" s="15">
        <v>800</v>
      </c>
      <c r="BG172" s="15">
        <v>800</v>
      </c>
      <c r="BH172" s="15">
        <v>800</v>
      </c>
      <c r="BI172" s="15">
        <v>800</v>
      </c>
      <c r="BJ172" s="15">
        <v>800</v>
      </c>
      <c r="BK172" s="15">
        <v>800</v>
      </c>
    </row>
    <row r="173" spans="1:63" ht="13.5" hidden="1" thickBot="1" x14ac:dyDescent="0.25">
      <c r="A173" t="str">
        <f>Nutrients!B173</f>
        <v>Other ingredient</v>
      </c>
      <c r="B173" s="15"/>
      <c r="C173" s="15"/>
      <c r="D173" s="15"/>
      <c r="E173" s="15"/>
      <c r="F173" s="15"/>
      <c r="G173" s="15"/>
      <c r="I173" s="15"/>
      <c r="J173" s="15"/>
      <c r="K173" s="15"/>
      <c r="L173" s="15"/>
      <c r="M173" s="15"/>
      <c r="N173" s="15"/>
      <c r="P173" s="15"/>
      <c r="Q173" s="15"/>
      <c r="R173" s="15"/>
      <c r="S173" s="15"/>
      <c r="T173" s="15"/>
      <c r="U173" s="15"/>
      <c r="W173" s="15"/>
      <c r="X173" s="15"/>
      <c r="Y173" s="15"/>
      <c r="Z173" s="15"/>
      <c r="AA173" s="15"/>
      <c r="AB173" s="15"/>
      <c r="AD173" s="15"/>
      <c r="AE173" s="15"/>
      <c r="AF173" s="15"/>
      <c r="AG173" s="15"/>
      <c r="AH173" s="15"/>
      <c r="AI173" s="15"/>
      <c r="AK173" s="15"/>
      <c r="AL173" s="15"/>
      <c r="AM173" s="15"/>
      <c r="AN173" s="15"/>
      <c r="AO173" s="15"/>
      <c r="AP173" s="15"/>
      <c r="AR173" s="15"/>
      <c r="AS173" s="15"/>
      <c r="AT173" s="15"/>
      <c r="AU173" s="15"/>
      <c r="AV173" s="15"/>
      <c r="AW173" s="15"/>
      <c r="AY173" s="15"/>
      <c r="AZ173" s="15"/>
      <c r="BA173" s="15"/>
      <c r="BB173" s="15"/>
      <c r="BC173" s="15"/>
      <c r="BD173" s="15"/>
      <c r="BF173" s="15"/>
      <c r="BG173" s="15"/>
      <c r="BH173" s="15"/>
      <c r="BI173" s="15"/>
      <c r="BJ173" s="15"/>
      <c r="BK173" s="15"/>
    </row>
    <row r="174" spans="1:63" ht="13.5" hidden="1" thickBot="1" x14ac:dyDescent="0.25">
      <c r="A174" t="str">
        <f>Nutrients!B174</f>
        <v>Other ingredient</v>
      </c>
      <c r="B174" s="15"/>
      <c r="C174" s="15"/>
      <c r="D174" s="15"/>
      <c r="E174" s="15"/>
      <c r="F174" s="15"/>
      <c r="G174" s="15"/>
      <c r="I174" s="15"/>
      <c r="J174" s="15"/>
      <c r="K174" s="15"/>
      <c r="L174" s="15"/>
      <c r="M174" s="15"/>
      <c r="N174" s="15"/>
      <c r="P174" s="15"/>
      <c r="Q174" s="15"/>
      <c r="R174" s="15"/>
      <c r="S174" s="15"/>
      <c r="T174" s="15"/>
      <c r="U174" s="15"/>
      <c r="W174" s="15"/>
      <c r="X174" s="15"/>
      <c r="Y174" s="15"/>
      <c r="Z174" s="15"/>
      <c r="AA174" s="15"/>
      <c r="AB174" s="15"/>
      <c r="AD174" s="15"/>
      <c r="AE174" s="15"/>
      <c r="AF174" s="15"/>
      <c r="AG174" s="15"/>
      <c r="AH174" s="15"/>
      <c r="AI174" s="15"/>
      <c r="AK174" s="15"/>
      <c r="AL174" s="15"/>
      <c r="AM174" s="15"/>
      <c r="AN174" s="15"/>
      <c r="AO174" s="15"/>
      <c r="AP174" s="15"/>
      <c r="AR174" s="15"/>
      <c r="AS174" s="15"/>
      <c r="AT174" s="15"/>
      <c r="AU174" s="15"/>
      <c r="AV174" s="15"/>
      <c r="AW174" s="15"/>
      <c r="AY174" s="15"/>
      <c r="AZ174" s="15"/>
      <c r="BA174" s="15"/>
      <c r="BB174" s="15"/>
      <c r="BC174" s="15"/>
      <c r="BD174" s="15"/>
      <c r="BF174" s="15"/>
      <c r="BG174" s="15"/>
      <c r="BH174" s="15"/>
      <c r="BI174" s="15"/>
      <c r="BJ174" s="15"/>
      <c r="BK174" s="15"/>
    </row>
    <row r="175" spans="1:63" ht="13.5" hidden="1" thickBot="1" x14ac:dyDescent="0.25">
      <c r="A175" t="str">
        <f>Nutrients!B175</f>
        <v>Other ingredient</v>
      </c>
      <c r="B175" s="15"/>
      <c r="C175" s="15"/>
      <c r="D175" s="15"/>
      <c r="E175" s="15"/>
      <c r="F175" s="15"/>
      <c r="G175" s="15"/>
      <c r="I175" s="15"/>
      <c r="J175" s="15"/>
      <c r="K175" s="15"/>
      <c r="L175" s="15"/>
      <c r="M175" s="15"/>
      <c r="N175" s="15"/>
      <c r="P175" s="15"/>
      <c r="Q175" s="15"/>
      <c r="R175" s="15"/>
      <c r="S175" s="15"/>
      <c r="T175" s="15"/>
      <c r="U175" s="15"/>
      <c r="W175" s="15"/>
      <c r="X175" s="15"/>
      <c r="Y175" s="15"/>
      <c r="Z175" s="15"/>
      <c r="AA175" s="15"/>
      <c r="AB175" s="15"/>
      <c r="AD175" s="15"/>
      <c r="AE175" s="15"/>
      <c r="AF175" s="15"/>
      <c r="AG175" s="15"/>
      <c r="AH175" s="15"/>
      <c r="AI175" s="15"/>
      <c r="AK175" s="15"/>
      <c r="AL175" s="15"/>
      <c r="AM175" s="15"/>
      <c r="AN175" s="15"/>
      <c r="AO175" s="15"/>
      <c r="AP175" s="15"/>
      <c r="AR175" s="15"/>
      <c r="AS175" s="15"/>
      <c r="AT175" s="15"/>
      <c r="AU175" s="15"/>
      <c r="AV175" s="15"/>
      <c r="AW175" s="15"/>
      <c r="AY175" s="15"/>
      <c r="AZ175" s="15"/>
      <c r="BA175" s="15"/>
      <c r="BB175" s="15"/>
      <c r="BC175" s="15"/>
      <c r="BD175" s="15"/>
      <c r="BF175" s="15"/>
      <c r="BG175" s="15"/>
      <c r="BH175" s="15"/>
      <c r="BI175" s="15"/>
      <c r="BJ175" s="15"/>
      <c r="BK175" s="15"/>
    </row>
    <row r="176" spans="1:63" ht="13.5" hidden="1" thickBot="1" x14ac:dyDescent="0.25">
      <c r="A176" t="str">
        <f>Nutrients!B176</f>
        <v>Other ingredient</v>
      </c>
      <c r="B176" s="15"/>
      <c r="C176" s="15"/>
      <c r="D176" s="15"/>
      <c r="E176" s="15"/>
      <c r="F176" s="15"/>
      <c r="G176" s="15"/>
      <c r="I176" s="15"/>
      <c r="J176" s="15"/>
      <c r="K176" s="15"/>
      <c r="L176" s="15"/>
      <c r="M176" s="15"/>
      <c r="N176" s="15"/>
      <c r="P176" s="15"/>
      <c r="Q176" s="15"/>
      <c r="R176" s="15"/>
      <c r="S176" s="15"/>
      <c r="T176" s="15"/>
      <c r="U176" s="15"/>
      <c r="W176" s="15"/>
      <c r="X176" s="15"/>
      <c r="Y176" s="15"/>
      <c r="Z176" s="15"/>
      <c r="AA176" s="15"/>
      <c r="AB176" s="15"/>
      <c r="AD176" s="15"/>
      <c r="AE176" s="15"/>
      <c r="AF176" s="15"/>
      <c r="AG176" s="15"/>
      <c r="AH176" s="15"/>
      <c r="AI176" s="15"/>
      <c r="AK176" s="15"/>
      <c r="AL176" s="15"/>
      <c r="AM176" s="15"/>
      <c r="AN176" s="15"/>
      <c r="AO176" s="15"/>
      <c r="AP176" s="15"/>
      <c r="AR176" s="15"/>
      <c r="AS176" s="15"/>
      <c r="AT176" s="15"/>
      <c r="AU176" s="15"/>
      <c r="AV176" s="15"/>
      <c r="AW176" s="15"/>
      <c r="AY176" s="15"/>
      <c r="AZ176" s="15"/>
      <c r="BA176" s="15"/>
      <c r="BB176" s="15"/>
      <c r="BC176" s="15"/>
      <c r="BD176" s="15"/>
      <c r="BF176" s="15"/>
      <c r="BG176" s="15"/>
      <c r="BH176" s="15"/>
      <c r="BI176" s="15"/>
      <c r="BJ176" s="15"/>
      <c r="BK176" s="15"/>
    </row>
    <row r="177" spans="1:63" ht="13.5" hidden="1" thickBot="1" x14ac:dyDescent="0.25">
      <c r="A177" t="str">
        <f>Nutrients!B177</f>
        <v>Other ingredient</v>
      </c>
      <c r="B177" s="15"/>
      <c r="C177" s="15"/>
      <c r="D177" s="15"/>
      <c r="E177" s="15"/>
      <c r="F177" s="15"/>
      <c r="G177" s="15"/>
      <c r="I177" s="15"/>
      <c r="J177" s="15"/>
      <c r="K177" s="15"/>
      <c r="L177" s="15"/>
      <c r="M177" s="15"/>
      <c r="N177" s="15"/>
      <c r="P177" s="15"/>
      <c r="Q177" s="15"/>
      <c r="R177" s="15"/>
      <c r="S177" s="15"/>
      <c r="T177" s="15"/>
      <c r="U177" s="15"/>
      <c r="W177" s="15"/>
      <c r="X177" s="15"/>
      <c r="Y177" s="15"/>
      <c r="Z177" s="15"/>
      <c r="AA177" s="15"/>
      <c r="AB177" s="15"/>
      <c r="AD177" s="15"/>
      <c r="AE177" s="15"/>
      <c r="AF177" s="15"/>
      <c r="AG177" s="15"/>
      <c r="AH177" s="15"/>
      <c r="AI177" s="15"/>
      <c r="AK177" s="15"/>
      <c r="AL177" s="15"/>
      <c r="AM177" s="15"/>
      <c r="AN177" s="15"/>
      <c r="AO177" s="15"/>
      <c r="AP177" s="15"/>
      <c r="AR177" s="15"/>
      <c r="AS177" s="15"/>
      <c r="AT177" s="15"/>
      <c r="AU177" s="15"/>
      <c r="AV177" s="15"/>
      <c r="AW177" s="15"/>
      <c r="AY177" s="15"/>
      <c r="AZ177" s="15"/>
      <c r="BA177" s="15"/>
      <c r="BB177" s="15"/>
      <c r="BC177" s="15"/>
      <c r="BD177" s="15"/>
      <c r="BF177" s="15"/>
      <c r="BG177" s="15"/>
      <c r="BH177" s="15"/>
      <c r="BI177" s="15"/>
      <c r="BJ177" s="15"/>
      <c r="BK177" s="15"/>
    </row>
    <row r="178" spans="1:63" ht="13.5" hidden="1" thickBot="1" x14ac:dyDescent="0.25">
      <c r="A178" t="str">
        <f>Nutrients!B178</f>
        <v>Other ingredient</v>
      </c>
      <c r="B178" s="15"/>
      <c r="C178" s="15"/>
      <c r="D178" s="15"/>
      <c r="E178" s="15"/>
      <c r="F178" s="15"/>
      <c r="G178" s="15"/>
      <c r="I178" s="15"/>
      <c r="J178" s="15"/>
      <c r="K178" s="15"/>
      <c r="L178" s="15"/>
      <c r="M178" s="15"/>
      <c r="N178" s="15"/>
      <c r="P178" s="15"/>
      <c r="Q178" s="15"/>
      <c r="R178" s="15"/>
      <c r="S178" s="15"/>
      <c r="T178" s="15"/>
      <c r="U178" s="15"/>
      <c r="W178" s="15"/>
      <c r="X178" s="15"/>
      <c r="Y178" s="15"/>
      <c r="Z178" s="15"/>
      <c r="AA178" s="15"/>
      <c r="AB178" s="15"/>
      <c r="AD178" s="15"/>
      <c r="AE178" s="15"/>
      <c r="AF178" s="15"/>
      <c r="AG178" s="15"/>
      <c r="AH178" s="15"/>
      <c r="AI178" s="15"/>
      <c r="AK178" s="15"/>
      <c r="AL178" s="15"/>
      <c r="AM178" s="15"/>
      <c r="AN178" s="15"/>
      <c r="AO178" s="15"/>
      <c r="AP178" s="15"/>
      <c r="AR178" s="15"/>
      <c r="AS178" s="15"/>
      <c r="AT178" s="15"/>
      <c r="AU178" s="15"/>
      <c r="AV178" s="15"/>
      <c r="AW178" s="15"/>
      <c r="AY178" s="15"/>
      <c r="AZ178" s="15"/>
      <c r="BA178" s="15"/>
      <c r="BB178" s="15"/>
      <c r="BC178" s="15"/>
      <c r="BD178" s="15"/>
      <c r="BF178" s="15"/>
      <c r="BG178" s="15"/>
      <c r="BH178" s="15"/>
      <c r="BI178" s="15"/>
      <c r="BJ178" s="15"/>
      <c r="BK178" s="15"/>
    </row>
    <row r="179" spans="1:63" ht="13.5" hidden="1" thickBot="1" x14ac:dyDescent="0.25">
      <c r="A179" t="str">
        <f>Nutrients!B179</f>
        <v>Other ingredient</v>
      </c>
      <c r="B179" s="15"/>
      <c r="C179" s="15"/>
      <c r="D179" s="15"/>
      <c r="E179" s="15"/>
      <c r="F179" s="15"/>
      <c r="G179" s="15"/>
      <c r="I179" s="15"/>
      <c r="J179" s="15"/>
      <c r="K179" s="15"/>
      <c r="L179" s="15"/>
      <c r="M179" s="15"/>
      <c r="N179" s="15"/>
      <c r="P179" s="15"/>
      <c r="Q179" s="15"/>
      <c r="R179" s="15"/>
      <c r="S179" s="15"/>
      <c r="T179" s="15"/>
      <c r="U179" s="15"/>
      <c r="W179" s="15"/>
      <c r="X179" s="15"/>
      <c r="Y179" s="15"/>
      <c r="Z179" s="15"/>
      <c r="AA179" s="15"/>
      <c r="AB179" s="15"/>
      <c r="AD179" s="15"/>
      <c r="AE179" s="15"/>
      <c r="AF179" s="15"/>
      <c r="AG179" s="15"/>
      <c r="AH179" s="15"/>
      <c r="AI179" s="15"/>
      <c r="AK179" s="15"/>
      <c r="AL179" s="15"/>
      <c r="AM179" s="15"/>
      <c r="AN179" s="15"/>
      <c r="AO179" s="15"/>
      <c r="AP179" s="15"/>
      <c r="AR179" s="15"/>
      <c r="AS179" s="15"/>
      <c r="AT179" s="15"/>
      <c r="AU179" s="15"/>
      <c r="AV179" s="15"/>
      <c r="AW179" s="15"/>
      <c r="AY179" s="15"/>
      <c r="AZ179" s="15"/>
      <c r="BA179" s="15"/>
      <c r="BB179" s="15"/>
      <c r="BC179" s="15"/>
      <c r="BD179" s="15"/>
      <c r="BF179" s="15"/>
      <c r="BG179" s="15"/>
      <c r="BH179" s="15"/>
      <c r="BI179" s="15"/>
      <c r="BJ179" s="15"/>
      <c r="BK179" s="15"/>
    </row>
    <row r="180" spans="1:63" ht="13.5" hidden="1" thickBot="1" x14ac:dyDescent="0.25">
      <c r="A180" t="str">
        <f>Nutrients!B180</f>
        <v>Other ingredient</v>
      </c>
      <c r="B180" s="15"/>
      <c r="C180" s="15"/>
      <c r="D180" s="15"/>
      <c r="E180" s="15"/>
      <c r="F180" s="15"/>
      <c r="G180" s="15"/>
      <c r="I180" s="15"/>
      <c r="J180" s="15"/>
      <c r="K180" s="15"/>
      <c r="L180" s="15"/>
      <c r="M180" s="15"/>
      <c r="N180" s="15"/>
      <c r="P180" s="15"/>
      <c r="Q180" s="15"/>
      <c r="R180" s="15"/>
      <c r="S180" s="15"/>
      <c r="T180" s="15"/>
      <c r="U180" s="15"/>
      <c r="W180" s="15"/>
      <c r="X180" s="15"/>
      <c r="Y180" s="15"/>
      <c r="Z180" s="15"/>
      <c r="AA180" s="15"/>
      <c r="AB180" s="15"/>
      <c r="AD180" s="15"/>
      <c r="AE180" s="15"/>
      <c r="AF180" s="15"/>
      <c r="AG180" s="15"/>
      <c r="AH180" s="15"/>
      <c r="AI180" s="15"/>
      <c r="AK180" s="15"/>
      <c r="AL180" s="15"/>
      <c r="AM180" s="15"/>
      <c r="AN180" s="15"/>
      <c r="AO180" s="15"/>
      <c r="AP180" s="15"/>
      <c r="AR180" s="15"/>
      <c r="AS180" s="15"/>
      <c r="AT180" s="15"/>
      <c r="AU180" s="15"/>
      <c r="AV180" s="15"/>
      <c r="AW180" s="15"/>
      <c r="AY180" s="15"/>
      <c r="AZ180" s="15"/>
      <c r="BA180" s="15"/>
      <c r="BB180" s="15"/>
      <c r="BC180" s="15"/>
      <c r="BD180" s="15"/>
      <c r="BF180" s="15"/>
      <c r="BG180" s="15"/>
      <c r="BH180" s="15"/>
      <c r="BI180" s="15"/>
      <c r="BJ180" s="15"/>
      <c r="BK180" s="15"/>
    </row>
    <row r="181" spans="1:63" ht="13.5" hidden="1" thickBot="1" x14ac:dyDescent="0.25">
      <c r="A181" t="str">
        <f>Nutrients!B181</f>
        <v>Other ingredient</v>
      </c>
      <c r="B181" s="15"/>
      <c r="C181" s="15"/>
      <c r="D181" s="15"/>
      <c r="E181" s="15"/>
      <c r="F181" s="15"/>
      <c r="G181" s="15"/>
      <c r="I181" s="15"/>
      <c r="J181" s="15"/>
      <c r="K181" s="15"/>
      <c r="L181" s="15"/>
      <c r="M181" s="15"/>
      <c r="N181" s="15"/>
      <c r="P181" s="15"/>
      <c r="Q181" s="15"/>
      <c r="R181" s="15"/>
      <c r="S181" s="15"/>
      <c r="T181" s="15"/>
      <c r="U181" s="15"/>
      <c r="W181" s="15"/>
      <c r="X181" s="15"/>
      <c r="Y181" s="15"/>
      <c r="Z181" s="15"/>
      <c r="AA181" s="15"/>
      <c r="AB181" s="15"/>
      <c r="AD181" s="15"/>
      <c r="AE181" s="15"/>
      <c r="AF181" s="15"/>
      <c r="AG181" s="15"/>
      <c r="AH181" s="15"/>
      <c r="AI181" s="15"/>
      <c r="AK181" s="15"/>
      <c r="AL181" s="15"/>
      <c r="AM181" s="15"/>
      <c r="AN181" s="15"/>
      <c r="AO181" s="15"/>
      <c r="AP181" s="15"/>
      <c r="AR181" s="15"/>
      <c r="AS181" s="15"/>
      <c r="AT181" s="15"/>
      <c r="AU181" s="15"/>
      <c r="AV181" s="15"/>
      <c r="AW181" s="15"/>
      <c r="AY181" s="15"/>
      <c r="AZ181" s="15"/>
      <c r="BA181" s="15"/>
      <c r="BB181" s="15"/>
      <c r="BC181" s="15"/>
      <c r="BD181" s="15"/>
      <c r="BF181" s="15"/>
      <c r="BG181" s="15"/>
      <c r="BH181" s="15"/>
      <c r="BI181" s="15"/>
      <c r="BJ181" s="15"/>
      <c r="BK181" s="15"/>
    </row>
    <row r="182" spans="1:63" ht="13.5" hidden="1" thickBot="1" x14ac:dyDescent="0.25">
      <c r="A182" t="str">
        <f>Nutrients!B182</f>
        <v>Other ingredient</v>
      </c>
      <c r="B182" s="15"/>
      <c r="C182" s="15"/>
      <c r="D182" s="15"/>
      <c r="E182" s="15"/>
      <c r="F182" s="15"/>
      <c r="G182" s="15"/>
      <c r="I182" s="15"/>
      <c r="J182" s="15"/>
      <c r="K182" s="15"/>
      <c r="L182" s="15"/>
      <c r="M182" s="15"/>
      <c r="N182" s="15"/>
      <c r="P182" s="15"/>
      <c r="Q182" s="15"/>
      <c r="R182" s="15"/>
      <c r="S182" s="15"/>
      <c r="T182" s="15"/>
      <c r="U182" s="15"/>
      <c r="W182" s="15"/>
      <c r="X182" s="15"/>
      <c r="Y182" s="15"/>
      <c r="Z182" s="15"/>
      <c r="AA182" s="15"/>
      <c r="AB182" s="15"/>
      <c r="AD182" s="15"/>
      <c r="AE182" s="15"/>
      <c r="AF182" s="15"/>
      <c r="AG182" s="15"/>
      <c r="AH182" s="15"/>
      <c r="AI182" s="15"/>
      <c r="AK182" s="15"/>
      <c r="AL182" s="15"/>
      <c r="AM182" s="15"/>
      <c r="AN182" s="15"/>
      <c r="AO182" s="15"/>
      <c r="AP182" s="15"/>
      <c r="AR182" s="15"/>
      <c r="AS182" s="15"/>
      <c r="AT182" s="15"/>
      <c r="AU182" s="15"/>
      <c r="AV182" s="15"/>
      <c r="AW182" s="15"/>
      <c r="AY182" s="15"/>
      <c r="AZ182" s="15"/>
      <c r="BA182" s="15"/>
      <c r="BB182" s="15"/>
      <c r="BC182" s="15"/>
      <c r="BD182" s="15"/>
      <c r="BF182" s="15"/>
      <c r="BG182" s="15"/>
      <c r="BH182" s="15"/>
      <c r="BI182" s="15"/>
      <c r="BJ182" s="15"/>
      <c r="BK182" s="15"/>
    </row>
    <row r="183" spans="1:63" ht="13.5" hidden="1" thickBot="1" x14ac:dyDescent="0.25">
      <c r="A183" t="str">
        <f>Nutrients!B183</f>
        <v>Other ingredient</v>
      </c>
      <c r="B183" s="15"/>
      <c r="C183" s="15"/>
      <c r="D183" s="15"/>
      <c r="E183" s="15"/>
      <c r="F183" s="15"/>
      <c r="G183" s="15"/>
      <c r="I183" s="15"/>
      <c r="J183" s="15"/>
      <c r="K183" s="15"/>
      <c r="L183" s="15"/>
      <c r="M183" s="15"/>
      <c r="N183" s="15"/>
      <c r="P183" s="15"/>
      <c r="Q183" s="15"/>
      <c r="R183" s="15"/>
      <c r="S183" s="15"/>
      <c r="T183" s="15"/>
      <c r="U183" s="15"/>
      <c r="W183" s="15"/>
      <c r="X183" s="15"/>
      <c r="Y183" s="15"/>
      <c r="Z183" s="15"/>
      <c r="AA183" s="15"/>
      <c r="AB183" s="15"/>
      <c r="AD183" s="15"/>
      <c r="AE183" s="15"/>
      <c r="AF183" s="15"/>
      <c r="AG183" s="15"/>
      <c r="AH183" s="15"/>
      <c r="AI183" s="15"/>
      <c r="AK183" s="15"/>
      <c r="AL183" s="15"/>
      <c r="AM183" s="15"/>
      <c r="AN183" s="15"/>
      <c r="AO183" s="15"/>
      <c r="AP183" s="15"/>
      <c r="AR183" s="15"/>
      <c r="AS183" s="15"/>
      <c r="AT183" s="15"/>
      <c r="AU183" s="15"/>
      <c r="AV183" s="15"/>
      <c r="AW183" s="15"/>
      <c r="AY183" s="15"/>
      <c r="AZ183" s="15"/>
      <c r="BA183" s="15"/>
      <c r="BB183" s="15"/>
      <c r="BC183" s="15"/>
      <c r="BD183" s="15"/>
      <c r="BF183" s="15"/>
      <c r="BG183" s="15"/>
      <c r="BH183" s="15"/>
      <c r="BI183" s="15"/>
      <c r="BJ183" s="15"/>
      <c r="BK183" s="15"/>
    </row>
    <row r="184" spans="1:63" ht="13.5" hidden="1" thickBot="1" x14ac:dyDescent="0.25">
      <c r="A184" t="str">
        <f>Nutrients!B184</f>
        <v>Other ingredient</v>
      </c>
      <c r="B184" s="15"/>
      <c r="C184" s="15"/>
      <c r="D184" s="15"/>
      <c r="E184" s="15"/>
      <c r="F184" s="15"/>
      <c r="G184" s="15"/>
      <c r="I184" s="15"/>
      <c r="J184" s="15"/>
      <c r="K184" s="15"/>
      <c r="L184" s="15"/>
      <c r="M184" s="15"/>
      <c r="N184" s="15"/>
      <c r="P184" s="15"/>
      <c r="Q184" s="15"/>
      <c r="R184" s="15"/>
      <c r="S184" s="15"/>
      <c r="T184" s="15"/>
      <c r="U184" s="15"/>
      <c r="W184" s="15"/>
      <c r="X184" s="15"/>
      <c r="Y184" s="15"/>
      <c r="Z184" s="15"/>
      <c r="AA184" s="15"/>
      <c r="AB184" s="15"/>
      <c r="AD184" s="15"/>
      <c r="AE184" s="15"/>
      <c r="AF184" s="15"/>
      <c r="AG184" s="15"/>
      <c r="AH184" s="15"/>
      <c r="AI184" s="15"/>
      <c r="AK184" s="15"/>
      <c r="AL184" s="15"/>
      <c r="AM184" s="15"/>
      <c r="AN184" s="15"/>
      <c r="AO184" s="15"/>
      <c r="AP184" s="15"/>
      <c r="AR184" s="15"/>
      <c r="AS184" s="15"/>
      <c r="AT184" s="15"/>
      <c r="AU184" s="15"/>
      <c r="AV184" s="15"/>
      <c r="AW184" s="15"/>
      <c r="AY184" s="15"/>
      <c r="AZ184" s="15"/>
      <c r="BA184" s="15"/>
      <c r="BB184" s="15"/>
      <c r="BC184" s="15"/>
      <c r="BD184" s="15"/>
      <c r="BF184" s="15"/>
      <c r="BG184" s="15"/>
      <c r="BH184" s="15"/>
      <c r="BI184" s="15"/>
      <c r="BJ184" s="15"/>
      <c r="BK184" s="15"/>
    </row>
    <row r="185" spans="1:63" ht="13.5" hidden="1" thickBot="1" x14ac:dyDescent="0.25">
      <c r="A185" t="str">
        <f>Nutrients!B185</f>
        <v>Other ingredient</v>
      </c>
      <c r="B185" s="15"/>
      <c r="C185" s="15"/>
      <c r="D185" s="15"/>
      <c r="E185" s="15"/>
      <c r="F185" s="15"/>
      <c r="G185" s="15"/>
      <c r="I185" s="15"/>
      <c r="J185" s="15"/>
      <c r="K185" s="15"/>
      <c r="L185" s="15"/>
      <c r="M185" s="15"/>
      <c r="N185" s="15"/>
      <c r="P185" s="15"/>
      <c r="Q185" s="15"/>
      <c r="R185" s="15"/>
      <c r="S185" s="15"/>
      <c r="T185" s="15"/>
      <c r="U185" s="15"/>
      <c r="W185" s="15"/>
      <c r="X185" s="15"/>
      <c r="Y185" s="15"/>
      <c r="Z185" s="15"/>
      <c r="AA185" s="15"/>
      <c r="AB185" s="15"/>
      <c r="AD185" s="15"/>
      <c r="AE185" s="15"/>
      <c r="AF185" s="15"/>
      <c r="AG185" s="15"/>
      <c r="AH185" s="15"/>
      <c r="AI185" s="15"/>
      <c r="AK185" s="15"/>
      <c r="AL185" s="15"/>
      <c r="AM185" s="15"/>
      <c r="AN185" s="15"/>
      <c r="AO185" s="15"/>
      <c r="AP185" s="15"/>
      <c r="AR185" s="15"/>
      <c r="AS185" s="15"/>
      <c r="AT185" s="15"/>
      <c r="AU185" s="15"/>
      <c r="AV185" s="15"/>
      <c r="AW185" s="15"/>
      <c r="AY185" s="15"/>
      <c r="AZ185" s="15"/>
      <c r="BA185" s="15"/>
      <c r="BB185" s="15"/>
      <c r="BC185" s="15"/>
      <c r="BD185" s="15"/>
      <c r="BF185" s="15"/>
      <c r="BG185" s="15"/>
      <c r="BH185" s="15"/>
      <c r="BI185" s="15"/>
      <c r="BJ185" s="15"/>
      <c r="BK185" s="15"/>
    </row>
    <row r="186" spans="1:63" ht="13.5" hidden="1" thickBot="1" x14ac:dyDescent="0.25">
      <c r="A186" t="str">
        <f>Nutrients!B186</f>
        <v>Other ingredient</v>
      </c>
      <c r="B186" s="15"/>
      <c r="C186" s="15"/>
      <c r="D186" s="15"/>
      <c r="E186" s="15"/>
      <c r="F186" s="15"/>
      <c r="G186" s="15"/>
      <c r="I186" s="15"/>
      <c r="J186" s="15"/>
      <c r="K186" s="15"/>
      <c r="L186" s="15"/>
      <c r="M186" s="15"/>
      <c r="N186" s="15"/>
      <c r="P186" s="15"/>
      <c r="Q186" s="15"/>
      <c r="R186" s="15"/>
      <c r="S186" s="15"/>
      <c r="T186" s="15"/>
      <c r="U186" s="15"/>
      <c r="W186" s="15"/>
      <c r="X186" s="15"/>
      <c r="Y186" s="15"/>
      <c r="Z186" s="15"/>
      <c r="AA186" s="15"/>
      <c r="AB186" s="15"/>
      <c r="AD186" s="15"/>
      <c r="AE186" s="15"/>
      <c r="AF186" s="15"/>
      <c r="AG186" s="15"/>
      <c r="AH186" s="15"/>
      <c r="AI186" s="15"/>
      <c r="AK186" s="15"/>
      <c r="AL186" s="15"/>
      <c r="AM186" s="15"/>
      <c r="AN186" s="15"/>
      <c r="AO186" s="15"/>
      <c r="AP186" s="15"/>
      <c r="AR186" s="15"/>
      <c r="AS186" s="15"/>
      <c r="AT186" s="15"/>
      <c r="AU186" s="15"/>
      <c r="AV186" s="15"/>
      <c r="AW186" s="15"/>
      <c r="AY186" s="15"/>
      <c r="AZ186" s="15"/>
      <c r="BA186" s="15"/>
      <c r="BB186" s="15"/>
      <c r="BC186" s="15"/>
      <c r="BD186" s="15"/>
      <c r="BF186" s="15"/>
      <c r="BG186" s="15"/>
      <c r="BH186" s="15"/>
      <c r="BI186" s="15"/>
      <c r="BJ186" s="15"/>
      <c r="BK186" s="15"/>
    </row>
    <row r="187" spans="1:63" ht="13.5" hidden="1" thickBot="1" x14ac:dyDescent="0.25">
      <c r="A187" t="str">
        <f>Nutrients!B187</f>
        <v>Other ingredient</v>
      </c>
      <c r="B187" s="15"/>
      <c r="C187" s="15"/>
      <c r="D187" s="15"/>
      <c r="E187" s="15"/>
      <c r="F187" s="15"/>
      <c r="G187" s="15"/>
      <c r="I187" s="15"/>
      <c r="J187" s="15"/>
      <c r="K187" s="15"/>
      <c r="L187" s="15"/>
      <c r="M187" s="15"/>
      <c r="N187" s="15"/>
      <c r="P187" s="15"/>
      <c r="Q187" s="15"/>
      <c r="R187" s="15"/>
      <c r="S187" s="15"/>
      <c r="T187" s="15"/>
      <c r="U187" s="15"/>
      <c r="W187" s="15"/>
      <c r="X187" s="15"/>
      <c r="Y187" s="15"/>
      <c r="Z187" s="15"/>
      <c r="AA187" s="15"/>
      <c r="AB187" s="15"/>
      <c r="AD187" s="15"/>
      <c r="AE187" s="15"/>
      <c r="AF187" s="15"/>
      <c r="AG187" s="15"/>
      <c r="AH187" s="15"/>
      <c r="AI187" s="15"/>
      <c r="AK187" s="15"/>
      <c r="AL187" s="15"/>
      <c r="AM187" s="15"/>
      <c r="AN187" s="15"/>
      <c r="AO187" s="15"/>
      <c r="AP187" s="15"/>
      <c r="AR187" s="15"/>
      <c r="AS187" s="15"/>
      <c r="AT187" s="15"/>
      <c r="AU187" s="15"/>
      <c r="AV187" s="15"/>
      <c r="AW187" s="15"/>
      <c r="AY187" s="15"/>
      <c r="AZ187" s="15"/>
      <c r="BA187" s="15"/>
      <c r="BB187" s="15"/>
      <c r="BC187" s="15"/>
      <c r="BD187" s="15"/>
      <c r="BF187" s="15"/>
      <c r="BG187" s="15"/>
      <c r="BH187" s="15"/>
      <c r="BI187" s="15"/>
      <c r="BJ187" s="15"/>
      <c r="BK187" s="15"/>
    </row>
    <row r="188" spans="1:63" x14ac:dyDescent="0.2">
      <c r="A188" s="3" t="s">
        <v>17</v>
      </c>
      <c r="B188" s="3">
        <f>SUM(B6:B187)</f>
        <v>1999.9999999999998</v>
      </c>
      <c r="C188" s="3">
        <f t="shared" ref="C188:G188" si="9">SUM(C6:C187)</f>
        <v>2000</v>
      </c>
      <c r="D188" s="3">
        <f t="shared" si="9"/>
        <v>2000</v>
      </c>
      <c r="E188" s="3">
        <f t="shared" si="9"/>
        <v>2000</v>
      </c>
      <c r="F188" s="3">
        <f t="shared" si="9"/>
        <v>2000.0000000000002</v>
      </c>
      <c r="G188" s="3">
        <f t="shared" si="9"/>
        <v>1999.9999999999998</v>
      </c>
      <c r="I188" s="3">
        <f>SUM(I6:I187)</f>
        <v>1999.9999999999998</v>
      </c>
      <c r="J188" s="3">
        <f t="shared" ref="J188:N188" si="10">SUM(J6:J187)</f>
        <v>1999.9999999999998</v>
      </c>
      <c r="K188" s="3">
        <f t="shared" si="10"/>
        <v>2000</v>
      </c>
      <c r="L188" s="3">
        <f t="shared" si="10"/>
        <v>2000</v>
      </c>
      <c r="M188" s="3">
        <f t="shared" si="10"/>
        <v>2000</v>
      </c>
      <c r="N188" s="3">
        <f t="shared" si="10"/>
        <v>2000</v>
      </c>
      <c r="P188" s="3">
        <f>SUM(P6:P187)</f>
        <v>2000</v>
      </c>
      <c r="Q188" s="3">
        <f t="shared" ref="Q188:U188" si="11">SUM(Q6:Q187)</f>
        <v>2000</v>
      </c>
      <c r="R188" s="3">
        <f t="shared" si="11"/>
        <v>2000</v>
      </c>
      <c r="S188" s="3">
        <f t="shared" si="11"/>
        <v>2000.0000000000002</v>
      </c>
      <c r="T188" s="3">
        <f t="shared" si="11"/>
        <v>2000</v>
      </c>
      <c r="U188" s="3">
        <f t="shared" si="11"/>
        <v>2000</v>
      </c>
      <c r="W188" s="3">
        <f>SUM(W6:W187)</f>
        <v>2000</v>
      </c>
      <c r="X188" s="3">
        <f t="shared" ref="X188:AB188" si="12">SUM(X6:X187)</f>
        <v>2000</v>
      </c>
      <c r="Y188" s="3">
        <f t="shared" si="12"/>
        <v>2000</v>
      </c>
      <c r="Z188" s="3">
        <f t="shared" si="12"/>
        <v>2000</v>
      </c>
      <c r="AA188" s="3">
        <f t="shared" si="12"/>
        <v>1999.9999999999998</v>
      </c>
      <c r="AB188" s="3">
        <f t="shared" si="12"/>
        <v>2000</v>
      </c>
      <c r="AD188" s="3">
        <f>SUM(AD6:AD187)</f>
        <v>2000</v>
      </c>
      <c r="AE188" s="3">
        <f t="shared" ref="AE188:AI188" si="13">SUM(AE6:AE187)</f>
        <v>2000.0000000000002</v>
      </c>
      <c r="AF188" s="3">
        <f t="shared" si="13"/>
        <v>2000</v>
      </c>
      <c r="AG188" s="3">
        <f t="shared" si="13"/>
        <v>2000</v>
      </c>
      <c r="AH188" s="3">
        <f t="shared" si="13"/>
        <v>2000</v>
      </c>
      <c r="AI188" s="3">
        <f t="shared" si="13"/>
        <v>2000</v>
      </c>
      <c r="AK188" s="3">
        <f>SUM(AK6:AK187)</f>
        <v>2000</v>
      </c>
      <c r="AL188" s="3">
        <f t="shared" ref="AL188:AP188" si="14">SUM(AL6:AL187)</f>
        <v>2000</v>
      </c>
      <c r="AM188" s="3">
        <f t="shared" si="14"/>
        <v>2000</v>
      </c>
      <c r="AN188" s="3">
        <f t="shared" si="14"/>
        <v>2000</v>
      </c>
      <c r="AO188" s="3">
        <f t="shared" si="14"/>
        <v>2000</v>
      </c>
      <c r="AP188" s="3">
        <f t="shared" si="14"/>
        <v>2000</v>
      </c>
      <c r="AR188" s="3">
        <f>SUM(AR6:AR187)</f>
        <v>2000</v>
      </c>
      <c r="AS188" s="3">
        <f t="shared" ref="AS188:AW188" si="15">SUM(AS6:AS187)</f>
        <v>2000</v>
      </c>
      <c r="AT188" s="3">
        <f t="shared" si="15"/>
        <v>2000</v>
      </c>
      <c r="AU188" s="3">
        <f t="shared" si="15"/>
        <v>2000</v>
      </c>
      <c r="AV188" s="3">
        <f t="shared" si="15"/>
        <v>2000</v>
      </c>
      <c r="AW188" s="3">
        <f t="shared" si="15"/>
        <v>2000</v>
      </c>
      <c r="AY188" s="3">
        <f>SUM(AY6:AY187)</f>
        <v>2000.0000000000002</v>
      </c>
      <c r="AZ188" s="3">
        <f t="shared" ref="AZ188:BD188" si="16">SUM(AZ6:AZ187)</f>
        <v>2000</v>
      </c>
      <c r="BA188" s="3">
        <f t="shared" si="16"/>
        <v>2000</v>
      </c>
      <c r="BB188" s="3">
        <f t="shared" si="16"/>
        <v>2000</v>
      </c>
      <c r="BC188" s="3">
        <f t="shared" si="16"/>
        <v>2000</v>
      </c>
      <c r="BD188" s="3">
        <f t="shared" si="16"/>
        <v>2000</v>
      </c>
      <c r="BF188" s="3">
        <f>SUM(BF6:BF187)</f>
        <v>2000</v>
      </c>
      <c r="BG188" s="3">
        <f t="shared" ref="BG188:BK188" si="17">SUM(BG6:BG187)</f>
        <v>2000</v>
      </c>
      <c r="BH188" s="3">
        <f t="shared" si="17"/>
        <v>2000</v>
      </c>
      <c r="BI188" s="3">
        <f t="shared" si="17"/>
        <v>2000</v>
      </c>
      <c r="BJ188" s="3">
        <f t="shared" si="17"/>
        <v>2000</v>
      </c>
      <c r="BK188" s="3">
        <f t="shared" si="17"/>
        <v>2000</v>
      </c>
    </row>
    <row r="189" spans="1:63" x14ac:dyDescent="0.2">
      <c r="A189" s="14"/>
      <c r="B189" s="11"/>
      <c r="C189" s="11"/>
      <c r="D189" s="11"/>
      <c r="E189" s="11"/>
      <c r="F189" s="11"/>
      <c r="G189" s="11"/>
      <c r="I189" s="11"/>
      <c r="J189" s="11"/>
      <c r="K189" s="11"/>
      <c r="L189" s="11"/>
      <c r="M189" s="11"/>
      <c r="N189" s="11"/>
      <c r="P189" s="11"/>
      <c r="Q189" s="11"/>
      <c r="R189" s="11"/>
      <c r="S189" s="11"/>
      <c r="T189" s="11"/>
      <c r="U189" s="11"/>
      <c r="W189" s="11"/>
      <c r="X189" s="11"/>
      <c r="Y189" s="11"/>
      <c r="Z189" s="11"/>
      <c r="AA189" s="11"/>
      <c r="AB189" s="11"/>
      <c r="AD189" s="11"/>
      <c r="AE189" s="11"/>
      <c r="AF189" s="11"/>
      <c r="AG189" s="11"/>
      <c r="AH189" s="11"/>
      <c r="AI189" s="11"/>
      <c r="AK189" s="11"/>
      <c r="AL189" s="11"/>
      <c r="AM189" s="11"/>
      <c r="AN189" s="11"/>
      <c r="AO189" s="11"/>
      <c r="AP189" s="11"/>
      <c r="AR189" s="11"/>
      <c r="AS189" s="11"/>
      <c r="AT189" s="11"/>
      <c r="AU189" s="11"/>
      <c r="AV189" s="11"/>
      <c r="AW189" s="11"/>
      <c r="AY189" s="11"/>
      <c r="AZ189" s="11"/>
      <c r="BA189" s="11"/>
      <c r="BB189" s="11"/>
      <c r="BC189" s="11"/>
      <c r="BD189" s="11"/>
      <c r="BF189" s="11"/>
      <c r="BG189" s="11"/>
      <c r="BH189" s="11"/>
      <c r="BI189" s="11"/>
      <c r="BJ189" s="11"/>
      <c r="BK189" s="11"/>
    </row>
    <row r="190" spans="1:63" x14ac:dyDescent="0.2">
      <c r="A190" s="128" t="s">
        <v>420</v>
      </c>
      <c r="B190" s="100">
        <f t="shared" ref="B190:G190" si="18" xml:space="preserve">  -0.000000153*((B4+B5)/2)^3 + 0.000104928*((B4+B5)/2)^2 - 0.030414451*((B4+B5)/2) + 6.043540689</f>
        <v>4.5151589858750008</v>
      </c>
      <c r="C190" s="100">
        <f t="shared" si="18"/>
        <v>3.8983755890000005</v>
      </c>
      <c r="D190" s="100">
        <f t="shared" si="18"/>
        <v>3.3492647946250003</v>
      </c>
      <c r="E190" s="100">
        <f t="shared" si="18"/>
        <v>3.0032687989999998</v>
      </c>
      <c r="F190" s="100">
        <f t="shared" si="18"/>
        <v>2.7502131570000001</v>
      </c>
      <c r="G190" s="100">
        <f t="shared" si="18"/>
        <v>2.5190135169999994</v>
      </c>
      <c r="I190" s="100">
        <f t="shared" ref="I190:N190" si="19" xml:space="preserve">  -0.000000153*((I4+I5)/2)^3 + 0.000104928*((I4+I5)/2)^2 - 0.030414451*((I4+I5)/2) + 6.043540689</f>
        <v>4.5151589858750008</v>
      </c>
      <c r="J190" s="100">
        <f t="shared" si="19"/>
        <v>3.8983755890000005</v>
      </c>
      <c r="K190" s="100">
        <f t="shared" si="19"/>
        <v>3.3492647946250003</v>
      </c>
      <c r="L190" s="100">
        <f t="shared" si="19"/>
        <v>3.0032687989999998</v>
      </c>
      <c r="M190" s="100">
        <f t="shared" si="19"/>
        <v>2.7502131570000001</v>
      </c>
      <c r="N190" s="100">
        <f t="shared" si="19"/>
        <v>2.5190135169999994</v>
      </c>
      <c r="P190" s="100">
        <f t="shared" ref="P190:U190" si="20" xml:space="preserve">  -0.000000153*((P4+P5)/2)^3 + 0.000104928*((P4+P5)/2)^2 - 0.030414451*((P4+P5)/2) + 6.043540689</f>
        <v>4.5151589858750008</v>
      </c>
      <c r="Q190" s="100">
        <f t="shared" si="20"/>
        <v>3.8983755890000005</v>
      </c>
      <c r="R190" s="100">
        <f t="shared" si="20"/>
        <v>3.3492647946250003</v>
      </c>
      <c r="S190" s="100">
        <f t="shared" si="20"/>
        <v>3.0032687989999998</v>
      </c>
      <c r="T190" s="100">
        <f t="shared" si="20"/>
        <v>2.7502131570000001</v>
      </c>
      <c r="U190" s="100">
        <f t="shared" si="20"/>
        <v>2.5190135169999994</v>
      </c>
      <c r="W190" s="100">
        <f t="shared" ref="W190:AB190" si="21" xml:space="preserve">  -0.000000153*((W4+W5)/2)^3 + 0.000104928*((W4+W5)/2)^2 - 0.030414451*((W4+W5)/2) + 6.043540689</f>
        <v>4.5151589858750008</v>
      </c>
      <c r="X190" s="100">
        <f t="shared" si="21"/>
        <v>3.8983755890000005</v>
      </c>
      <c r="Y190" s="100">
        <f t="shared" si="21"/>
        <v>3.3492647946250003</v>
      </c>
      <c r="Z190" s="100">
        <f t="shared" si="21"/>
        <v>3.0032687989999998</v>
      </c>
      <c r="AA190" s="100">
        <f t="shared" si="21"/>
        <v>2.7502131570000001</v>
      </c>
      <c r="AB190" s="100">
        <f t="shared" si="21"/>
        <v>2.5190135169999994</v>
      </c>
      <c r="AD190" s="100">
        <f t="shared" ref="AD190:AI190" si="22" xml:space="preserve">  -0.000000153*((AD4+AD5)/2)^3 + 0.000104928*((AD4+AD5)/2)^2 - 0.030414451*((AD4+AD5)/2) + 6.043540689</f>
        <v>4.5151589858750008</v>
      </c>
      <c r="AE190" s="100">
        <f t="shared" si="22"/>
        <v>3.8983755890000005</v>
      </c>
      <c r="AF190" s="100">
        <f t="shared" si="22"/>
        <v>3.3492647946250003</v>
      </c>
      <c r="AG190" s="100">
        <f t="shared" si="22"/>
        <v>3.0032687989999998</v>
      </c>
      <c r="AH190" s="100">
        <f t="shared" si="22"/>
        <v>2.7502131570000001</v>
      </c>
      <c r="AI190" s="100">
        <f t="shared" si="22"/>
        <v>2.5190135169999994</v>
      </c>
      <c r="AK190" s="100">
        <f t="shared" ref="AK190:AP190" si="23" xml:space="preserve">  -0.000000153*((AK4+AK5)/2)^3 + 0.000104928*((AK4+AK5)/2)^2 - 0.030414451*((AK4+AK5)/2) + 6.043540689</f>
        <v>4.5151589858750008</v>
      </c>
      <c r="AL190" s="100">
        <f t="shared" si="23"/>
        <v>3.8983755890000005</v>
      </c>
      <c r="AM190" s="100">
        <f t="shared" si="23"/>
        <v>3.3492647946250003</v>
      </c>
      <c r="AN190" s="100">
        <f t="shared" si="23"/>
        <v>3.0032687989999998</v>
      </c>
      <c r="AO190" s="100">
        <f t="shared" si="23"/>
        <v>2.7502131570000001</v>
      </c>
      <c r="AP190" s="100">
        <f t="shared" si="23"/>
        <v>2.5190135169999994</v>
      </c>
      <c r="AR190" s="100">
        <f t="shared" ref="AR190:AW190" si="24" xml:space="preserve">  -0.000000153*((AR4+AR5)/2)^3 + 0.000104928*((AR4+AR5)/2)^2 - 0.030414451*((AR4+AR5)/2) + 6.043540689</f>
        <v>4.5151589858750008</v>
      </c>
      <c r="AS190" s="100">
        <f t="shared" si="24"/>
        <v>3.8983755890000005</v>
      </c>
      <c r="AT190" s="100">
        <f t="shared" si="24"/>
        <v>3.3492647946250003</v>
      </c>
      <c r="AU190" s="100">
        <f t="shared" si="24"/>
        <v>3.0032687989999998</v>
      </c>
      <c r="AV190" s="100">
        <f t="shared" si="24"/>
        <v>2.7502131570000001</v>
      </c>
      <c r="AW190" s="100">
        <f t="shared" si="24"/>
        <v>2.5190135169999994</v>
      </c>
      <c r="AY190" s="100">
        <f t="shared" ref="AY190:BD190" si="25" xml:space="preserve">  -0.000000153*((AY4+AY5)/2)^3 + 0.000104928*((AY4+AY5)/2)^2 - 0.030414451*((AY4+AY5)/2) + 6.043540689</f>
        <v>4.5151589858750008</v>
      </c>
      <c r="AZ190" s="100">
        <f t="shared" si="25"/>
        <v>3.8983755890000005</v>
      </c>
      <c r="BA190" s="100">
        <f t="shared" si="25"/>
        <v>3.3492647946250003</v>
      </c>
      <c r="BB190" s="100">
        <f t="shared" si="25"/>
        <v>3.0032687989999998</v>
      </c>
      <c r="BC190" s="100">
        <f t="shared" si="25"/>
        <v>2.7502131570000001</v>
      </c>
      <c r="BD190" s="100">
        <f t="shared" si="25"/>
        <v>2.5190135169999994</v>
      </c>
      <c r="BF190" s="100">
        <f t="shared" ref="BF190:BK190" si="26" xml:space="preserve">  -0.000000153*((BF4+BF5)/2)^3 + 0.000104928*((BF4+BF5)/2)^2 - 0.030414451*((BF4+BF5)/2) + 6.043540689</f>
        <v>4.5151589858750008</v>
      </c>
      <c r="BG190" s="100">
        <f t="shared" si="26"/>
        <v>3.8983755890000005</v>
      </c>
      <c r="BH190" s="100">
        <f t="shared" si="26"/>
        <v>3.3492647946250003</v>
      </c>
      <c r="BI190" s="100">
        <f t="shared" si="26"/>
        <v>3.0032687989999998</v>
      </c>
      <c r="BJ190" s="100">
        <f t="shared" si="26"/>
        <v>2.7502131570000001</v>
      </c>
      <c r="BK190" s="100">
        <f t="shared" si="26"/>
        <v>2.5190135169999994</v>
      </c>
    </row>
    <row r="191" spans="1:63" x14ac:dyDescent="0.2">
      <c r="A191" s="127" t="s">
        <v>139</v>
      </c>
      <c r="B191" s="70">
        <f t="shared" ref="B191:G191" si="27">IF(B190="","",B208*2.2046*B190/10000)</f>
        <v>1.1022368117306451</v>
      </c>
      <c r="C191" s="70">
        <f t="shared" si="27"/>
        <v>0.96453374665067237</v>
      </c>
      <c r="D191" s="70">
        <f t="shared" si="27"/>
        <v>0.83955671491247374</v>
      </c>
      <c r="E191" s="70">
        <f t="shared" si="27"/>
        <v>0.75865996011001657</v>
      </c>
      <c r="F191" s="70">
        <f t="shared" si="27"/>
        <v>0.69860378056741523</v>
      </c>
      <c r="G191" s="70">
        <f t="shared" si="27"/>
        <v>0.64264710463645414</v>
      </c>
      <c r="I191" s="70">
        <f t="shared" ref="I191:N191" si="28">IF(I190="","",I208*2.2046*I190/10000)</f>
        <v>1.1000788733381663</v>
      </c>
      <c r="J191" s="70">
        <f t="shared" si="28"/>
        <v>0.96270608459103546</v>
      </c>
      <c r="K191" s="70">
        <f t="shared" si="28"/>
        <v>0.83787488379567077</v>
      </c>
      <c r="L191" s="70">
        <f t="shared" si="28"/>
        <v>0.75722039363061533</v>
      </c>
      <c r="M191" s="70">
        <f t="shared" si="28"/>
        <v>0.69721450784987149</v>
      </c>
      <c r="N191" s="70">
        <f t="shared" si="28"/>
        <v>0.64146979813903471</v>
      </c>
      <c r="P191" s="70">
        <f t="shared" ref="P191:U191" si="29">IF(P190="","",P208*2.2046*P190/10000)</f>
        <v>1.0979969722747678</v>
      </c>
      <c r="Q191" s="70">
        <f t="shared" si="29"/>
        <v>0.96078884544215615</v>
      </c>
      <c r="R191" s="70">
        <f t="shared" si="29"/>
        <v>0.83600920009784108</v>
      </c>
      <c r="S191" s="70">
        <f t="shared" si="29"/>
        <v>0.75514350843820943</v>
      </c>
      <c r="T191" s="70">
        <f t="shared" si="29"/>
        <v>0.69560440238055554</v>
      </c>
      <c r="U191" s="70">
        <f t="shared" si="29"/>
        <v>0.64003031491556206</v>
      </c>
      <c r="W191" s="70">
        <f t="shared" ref="W191:AB191" si="30">IF(W190="","",W208*2.2046*W190/10000)</f>
        <v>1.0956929584748796</v>
      </c>
      <c r="X191" s="70">
        <f t="shared" si="30"/>
        <v>0.95876638782958856</v>
      </c>
      <c r="Y191" s="70">
        <f t="shared" si="30"/>
        <v>0.83399634727790217</v>
      </c>
      <c r="Z191" s="70">
        <f t="shared" si="30"/>
        <v>0.75320441519164205</v>
      </c>
      <c r="AA191" s="70">
        <f t="shared" si="30"/>
        <v>0.69351718792666428</v>
      </c>
      <c r="AB191" s="70">
        <f t="shared" si="30"/>
        <v>0.63790602675620778</v>
      </c>
      <c r="AD191" s="70">
        <f t="shared" ref="AD191:AI191" si="31">IF(AD190="","",AD208*2.2046*AD190/10000)</f>
        <v>1.093213528479374</v>
      </c>
      <c r="AE191" s="70">
        <f t="shared" si="31"/>
        <v>0.95629391164273492</v>
      </c>
      <c r="AF191" s="70">
        <f t="shared" si="31"/>
        <v>0.83126642592171995</v>
      </c>
      <c r="AG191" s="70">
        <f t="shared" si="31"/>
        <v>0.75070788611656458</v>
      </c>
      <c r="AH191" s="70">
        <f t="shared" si="31"/>
        <v>0.69111662056654133</v>
      </c>
      <c r="AI191" s="70">
        <f t="shared" si="31"/>
        <v>0.63583087513360903</v>
      </c>
      <c r="AK191" s="70">
        <f t="shared" ref="AK191:AP191" si="32">IF(AK190="","",AK208*2.2046*AK190/10000)</f>
        <v>1.0912360960189527</v>
      </c>
      <c r="AL191" s="70">
        <f t="shared" si="32"/>
        <v>0.95420354731253432</v>
      </c>
      <c r="AM191" s="70">
        <f t="shared" si="32"/>
        <v>0.82893498136705424</v>
      </c>
      <c r="AN191" s="70">
        <f t="shared" si="32"/>
        <v>0.7486288273511662</v>
      </c>
      <c r="AO191" s="70">
        <f t="shared" si="32"/>
        <v>0.68909123378825887</v>
      </c>
      <c r="AP191" s="70">
        <f t="shared" si="32"/>
        <v>0.63395935003455928</v>
      </c>
      <c r="AR191" s="70">
        <f t="shared" ref="AR191:AW191" si="33">IF(AR190="","",AR208*2.2046*AR190/10000)</f>
        <v>1.0884935620259582</v>
      </c>
      <c r="AS191" s="70">
        <f t="shared" si="33"/>
        <v>0.95138430095218651</v>
      </c>
      <c r="AT191" s="70">
        <f t="shared" si="33"/>
        <v>0.82648647792644225</v>
      </c>
      <c r="AU191" s="70">
        <f t="shared" si="33"/>
        <v>0.7464288574725304</v>
      </c>
      <c r="AV191" s="70">
        <f t="shared" si="33"/>
        <v>0.6870570522784506</v>
      </c>
      <c r="AW191" s="70">
        <f t="shared" si="33"/>
        <v>0.63208782493550952</v>
      </c>
      <c r="AY191" s="70">
        <f t="shared" ref="AY191:BD191" si="34">IF(AY190="","",AY208*2.2046*AY190/10000)</f>
        <v>1.0852918961709268</v>
      </c>
      <c r="AZ191" s="70">
        <f t="shared" si="34"/>
        <v>0.9485650545918386</v>
      </c>
      <c r="BA191" s="70">
        <f t="shared" si="34"/>
        <v>0.82381054397537223</v>
      </c>
      <c r="BB191" s="70">
        <f t="shared" si="34"/>
        <v>0.74382515632628299</v>
      </c>
      <c r="BC191" s="70">
        <f t="shared" si="34"/>
        <v>0.68467042792179955</v>
      </c>
      <c r="BD191" s="70">
        <f t="shared" si="34"/>
        <v>0.63000356981507155</v>
      </c>
      <c r="BF191" s="70">
        <f t="shared" ref="BF191:BK191" si="35">IF(BF190="","",BF208*2.2046*BF190/10000)</f>
        <v>1.0820665255336694</v>
      </c>
      <c r="BG191" s="70">
        <f t="shared" si="35"/>
        <v>0.94576347907307023</v>
      </c>
      <c r="BH191" s="70">
        <f t="shared" si="35"/>
        <v>0.82137508387564218</v>
      </c>
      <c r="BI191" s="70">
        <f t="shared" si="35"/>
        <v>0.74162518644764719</v>
      </c>
      <c r="BJ191" s="70">
        <f t="shared" si="35"/>
        <v>0.68264504114351732</v>
      </c>
      <c r="BK191" s="70">
        <f t="shared" si="35"/>
        <v>0.6277973176765711</v>
      </c>
    </row>
    <row r="192" spans="1:63" x14ac:dyDescent="0.2">
      <c r="A192" s="128" t="s">
        <v>421</v>
      </c>
      <c r="B192" s="100">
        <f t="shared" ref="B192:G192" si="36" xml:space="preserve">  0.0000454*((B4+B5)/2)^2 - 0.0249885*((B4+B5)/2) + 5.8980083</f>
        <v>4.5135708000000001</v>
      </c>
      <c r="C192" s="100">
        <f t="shared" si="36"/>
        <v>3.8531583</v>
      </c>
      <c r="D192" s="100">
        <f t="shared" si="36"/>
        <v>3.1999382999999999</v>
      </c>
      <c r="E192" s="100">
        <f t="shared" si="36"/>
        <v>2.7891332999999996</v>
      </c>
      <c r="F192" s="100">
        <f t="shared" si="36"/>
        <v>2.5607038999999991</v>
      </c>
      <c r="G192" s="100">
        <f t="shared" si="36"/>
        <v>2.4663054</v>
      </c>
      <c r="I192" s="100">
        <f t="shared" ref="I192:N192" si="37" xml:space="preserve">  0.0000454*((I4+I5)/2)^2 - 0.0249885*((I4+I5)/2) + 5.8980083</f>
        <v>4.5135708000000001</v>
      </c>
      <c r="J192" s="100">
        <f t="shared" si="37"/>
        <v>3.8531583</v>
      </c>
      <c r="K192" s="100">
        <f t="shared" si="37"/>
        <v>3.1999382999999999</v>
      </c>
      <c r="L192" s="100">
        <f t="shared" si="37"/>
        <v>2.7891332999999996</v>
      </c>
      <c r="M192" s="100">
        <f t="shared" si="37"/>
        <v>2.5607038999999991</v>
      </c>
      <c r="N192" s="100">
        <f t="shared" si="37"/>
        <v>2.4663054</v>
      </c>
      <c r="P192" s="100">
        <f t="shared" ref="P192:U192" si="38" xml:space="preserve">  0.0000454*((P4+P5)/2)^2 - 0.0249885*((P4+P5)/2) + 5.8980083</f>
        <v>4.5135708000000001</v>
      </c>
      <c r="Q192" s="100">
        <f t="shared" si="38"/>
        <v>3.8531583</v>
      </c>
      <c r="R192" s="100">
        <f t="shared" si="38"/>
        <v>3.1999382999999999</v>
      </c>
      <c r="S192" s="100">
        <f t="shared" si="38"/>
        <v>2.7891332999999996</v>
      </c>
      <c r="T192" s="100">
        <f t="shared" si="38"/>
        <v>2.5607038999999991</v>
      </c>
      <c r="U192" s="100">
        <f t="shared" si="38"/>
        <v>2.4663054</v>
      </c>
      <c r="W192" s="100">
        <f t="shared" ref="W192:AB192" si="39" xml:space="preserve">  0.0000454*((W4+W5)/2)^2 - 0.0249885*((W4+W5)/2) + 5.8980083</f>
        <v>4.5135708000000001</v>
      </c>
      <c r="X192" s="100">
        <f t="shared" si="39"/>
        <v>3.8531583</v>
      </c>
      <c r="Y192" s="100">
        <f t="shared" si="39"/>
        <v>3.1999382999999999</v>
      </c>
      <c r="Z192" s="100">
        <f t="shared" si="39"/>
        <v>2.7891332999999996</v>
      </c>
      <c r="AA192" s="100">
        <f t="shared" si="39"/>
        <v>2.5607038999999991</v>
      </c>
      <c r="AB192" s="100">
        <f t="shared" si="39"/>
        <v>2.4663054</v>
      </c>
      <c r="AD192" s="100">
        <f t="shared" ref="AD192:AI192" si="40" xml:space="preserve">  0.0000454*((AD4+AD5)/2)^2 - 0.0249885*((AD4+AD5)/2) + 5.8980083</f>
        <v>4.5135708000000001</v>
      </c>
      <c r="AE192" s="100">
        <f t="shared" si="40"/>
        <v>3.8531583</v>
      </c>
      <c r="AF192" s="100">
        <f t="shared" si="40"/>
        <v>3.1999382999999999</v>
      </c>
      <c r="AG192" s="100">
        <f t="shared" si="40"/>
        <v>2.7891332999999996</v>
      </c>
      <c r="AH192" s="100">
        <f t="shared" si="40"/>
        <v>2.5607038999999991</v>
      </c>
      <c r="AI192" s="100">
        <f t="shared" si="40"/>
        <v>2.4663054</v>
      </c>
      <c r="AK192" s="100">
        <f t="shared" ref="AK192:AP192" si="41" xml:space="preserve">  0.0000454*((AK4+AK5)/2)^2 - 0.0249885*((AK4+AK5)/2) + 5.8980083</f>
        <v>4.5135708000000001</v>
      </c>
      <c r="AL192" s="100">
        <f t="shared" si="41"/>
        <v>3.8531583</v>
      </c>
      <c r="AM192" s="100">
        <f t="shared" si="41"/>
        <v>3.1999382999999999</v>
      </c>
      <c r="AN192" s="100">
        <f t="shared" si="41"/>
        <v>2.7891332999999996</v>
      </c>
      <c r="AO192" s="100">
        <f t="shared" si="41"/>
        <v>2.5607038999999991</v>
      </c>
      <c r="AP192" s="100">
        <f t="shared" si="41"/>
        <v>2.4663054</v>
      </c>
      <c r="AR192" s="100">
        <f t="shared" ref="AR192:AW192" si="42" xml:space="preserve">  0.0000454*((AR4+AR5)/2)^2 - 0.0249885*((AR4+AR5)/2) + 5.8980083</f>
        <v>4.5135708000000001</v>
      </c>
      <c r="AS192" s="100">
        <f t="shared" si="42"/>
        <v>3.8531583</v>
      </c>
      <c r="AT192" s="100">
        <f t="shared" si="42"/>
        <v>3.1999382999999999</v>
      </c>
      <c r="AU192" s="100">
        <f t="shared" si="42"/>
        <v>2.7891332999999996</v>
      </c>
      <c r="AV192" s="100">
        <f t="shared" si="42"/>
        <v>2.5607038999999991</v>
      </c>
      <c r="AW192" s="100">
        <f t="shared" si="42"/>
        <v>2.4663054</v>
      </c>
      <c r="AY192" s="100">
        <f t="shared" ref="AY192:BD192" si="43" xml:space="preserve">  0.0000454*((AY4+AY5)/2)^2 - 0.0249885*((AY4+AY5)/2) + 5.8980083</f>
        <v>4.5135708000000001</v>
      </c>
      <c r="AZ192" s="100">
        <f t="shared" si="43"/>
        <v>3.8531583</v>
      </c>
      <c r="BA192" s="100">
        <f t="shared" si="43"/>
        <v>3.1999382999999999</v>
      </c>
      <c r="BB192" s="100">
        <f t="shared" si="43"/>
        <v>2.7891332999999996</v>
      </c>
      <c r="BC192" s="100">
        <f t="shared" si="43"/>
        <v>2.5607038999999991</v>
      </c>
      <c r="BD192" s="100">
        <f t="shared" si="43"/>
        <v>2.4663054</v>
      </c>
      <c r="BF192" s="100">
        <f t="shared" ref="BF192:BK192" si="44" xml:space="preserve">  0.0000454*((BF4+BF5)/2)^2 - 0.0249885*((BF4+BF5)/2) + 5.8980083</f>
        <v>4.5135708000000001</v>
      </c>
      <c r="BG192" s="100">
        <f t="shared" si="44"/>
        <v>3.8531583</v>
      </c>
      <c r="BH192" s="100">
        <f t="shared" si="44"/>
        <v>3.1999382999999999</v>
      </c>
      <c r="BI192" s="100">
        <f t="shared" si="44"/>
        <v>2.7891332999999996</v>
      </c>
      <c r="BJ192" s="100">
        <f t="shared" si="44"/>
        <v>2.5607038999999991</v>
      </c>
      <c r="BK192" s="100">
        <f t="shared" si="44"/>
        <v>2.4663054</v>
      </c>
    </row>
    <row r="193" spans="1:64" x14ac:dyDescent="0.2">
      <c r="A193" s="127" t="s">
        <v>139</v>
      </c>
      <c r="B193" s="70">
        <f t="shared" ref="B193:G193" si="45">IF(B192="","",B208*2.2046*B192/10000)</f>
        <v>1.1018491051314374</v>
      </c>
      <c r="C193" s="70">
        <f t="shared" si="45"/>
        <v>0.95334611216629361</v>
      </c>
      <c r="D193" s="70">
        <f t="shared" si="45"/>
        <v>0.80212519815752659</v>
      </c>
      <c r="E193" s="70">
        <f t="shared" si="45"/>
        <v>0.70456689019114305</v>
      </c>
      <c r="F193" s="70">
        <f t="shared" si="45"/>
        <v>0.65046500883048597</v>
      </c>
      <c r="G193" s="70">
        <f t="shared" si="45"/>
        <v>0.62920028565263642</v>
      </c>
      <c r="I193" s="70">
        <f t="shared" ref="I193:N193" si="46">IF(I192="","",I208*2.2046*I192/10000)</f>
        <v>1.0996919257836089</v>
      </c>
      <c r="J193" s="70">
        <f t="shared" si="46"/>
        <v>0.9515396491732061</v>
      </c>
      <c r="K193" s="70">
        <f t="shared" si="46"/>
        <v>0.80051835124192094</v>
      </c>
      <c r="L193" s="70">
        <f t="shared" si="46"/>
        <v>0.70322996596824328</v>
      </c>
      <c r="M193" s="70">
        <f t="shared" si="46"/>
        <v>0.64917146688922844</v>
      </c>
      <c r="N193" s="70">
        <f t="shared" si="46"/>
        <v>0.62804761324637681</v>
      </c>
      <c r="P193" s="70">
        <f t="shared" ref="P193:U193" si="47">IF(P192="","",P208*2.2046*P192/10000)</f>
        <v>1.0976107570190889</v>
      </c>
      <c r="Q193" s="70">
        <f t="shared" si="47"/>
        <v>0.94964464809623572</v>
      </c>
      <c r="R193" s="70">
        <f t="shared" si="47"/>
        <v>0.79873584878647119</v>
      </c>
      <c r="S193" s="70">
        <f t="shared" si="47"/>
        <v>0.70130116437301326</v>
      </c>
      <c r="T193" s="70">
        <f t="shared" si="47"/>
        <v>0.6476723091442389</v>
      </c>
      <c r="U193" s="70">
        <f t="shared" si="47"/>
        <v>0.62663824992883188</v>
      </c>
      <c r="W193" s="70">
        <f t="shared" ref="W193:AB193" si="48">IF(W192="","",W208*2.2046*W192/10000)</f>
        <v>1.0953075536451866</v>
      </c>
      <c r="X193" s="70">
        <f t="shared" si="48"/>
        <v>0.94764564898536197</v>
      </c>
      <c r="Y193" s="70">
        <f t="shared" si="48"/>
        <v>0.79681273872329483</v>
      </c>
      <c r="Z193" s="70">
        <f t="shared" si="48"/>
        <v>0.69950033004622658</v>
      </c>
      <c r="AA193" s="70">
        <f t="shared" si="48"/>
        <v>0.64572891861881287</v>
      </c>
      <c r="AB193" s="70">
        <f t="shared" si="48"/>
        <v>0.62455841060950523</v>
      </c>
      <c r="AD193" s="70">
        <f t="shared" ref="AD193:AI193" si="49">IF(AD192="","",AD208*2.2046*AD192/10000)</f>
        <v>1.0928289957774864</v>
      </c>
      <c r="AE193" s="70">
        <f t="shared" si="49"/>
        <v>0.9452018510691711</v>
      </c>
      <c r="AF193" s="70">
        <f t="shared" si="49"/>
        <v>0.7942045305226012</v>
      </c>
      <c r="AG193" s="70">
        <f t="shared" si="49"/>
        <v>0.69718180551720832</v>
      </c>
      <c r="AH193" s="70">
        <f t="shared" si="49"/>
        <v>0.64349376743220987</v>
      </c>
      <c r="AI193" s="70">
        <f t="shared" si="49"/>
        <v>0.62252667968861319</v>
      </c>
      <c r="AK193" s="70">
        <f t="shared" ref="AK193:AP193" si="50">IF(AK192="","",AK208*2.2046*AK192/10000)</f>
        <v>1.0908522588696052</v>
      </c>
      <c r="AL193" s="70">
        <f t="shared" si="50"/>
        <v>0.94313573289121411</v>
      </c>
      <c r="AM193" s="70">
        <f t="shared" si="50"/>
        <v>0.79197703309188916</v>
      </c>
      <c r="AN193" s="70">
        <f t="shared" si="50"/>
        <v>0.69525098532650131</v>
      </c>
      <c r="AO193" s="70">
        <f t="shared" si="50"/>
        <v>0.64160794421557832</v>
      </c>
      <c r="AP193" s="70">
        <f t="shared" si="50"/>
        <v>0.6206943145874052</v>
      </c>
      <c r="AR193" s="70">
        <f t="shared" ref="AR193:AW193" si="51">IF(AR192="","",AR208*2.2046*AR192/10000)</f>
        <v>1.0881106895500061</v>
      </c>
      <c r="AS193" s="70">
        <f t="shared" si="51"/>
        <v>0.94034918699148839</v>
      </c>
      <c r="AT193" s="70">
        <f t="shared" si="51"/>
        <v>0.78963769582901588</v>
      </c>
      <c r="AU193" s="70">
        <f t="shared" si="51"/>
        <v>0.69320787508290838</v>
      </c>
      <c r="AV193" s="70">
        <f t="shared" si="51"/>
        <v>0.63971393228700624</v>
      </c>
      <c r="AW193" s="70">
        <f t="shared" si="51"/>
        <v>0.61886194948619733</v>
      </c>
      <c r="AY193" s="70">
        <f t="shared" ref="AY193:BD193" si="52">IF(AY192="","",AY208*2.2046*AY192/10000)</f>
        <v>1.0849101498658369</v>
      </c>
      <c r="AZ193" s="70">
        <f t="shared" si="52"/>
        <v>0.93756264109176268</v>
      </c>
      <c r="BA193" s="70">
        <f t="shared" si="52"/>
        <v>0.78708106801265421</v>
      </c>
      <c r="BB193" s="70">
        <f t="shared" si="52"/>
        <v>0.69078981993823896</v>
      </c>
      <c r="BC193" s="70">
        <f t="shared" si="52"/>
        <v>0.63749176333171786</v>
      </c>
      <c r="BD193" s="70">
        <f t="shared" si="52"/>
        <v>0.61682130555006009</v>
      </c>
      <c r="BF193" s="70">
        <f t="shared" ref="BF193:BK193" si="53">IF(BF192="","",BF208*2.2046*BF192/10000)</f>
        <v>1.081685913737487</v>
      </c>
      <c r="BG193" s="70">
        <f t="shared" si="53"/>
        <v>0.93479356106938649</v>
      </c>
      <c r="BH193" s="70">
        <f t="shared" si="53"/>
        <v>0.78475419255516399</v>
      </c>
      <c r="BI193" s="70">
        <f t="shared" si="53"/>
        <v>0.68874670969464602</v>
      </c>
      <c r="BJ193" s="70">
        <f t="shared" si="53"/>
        <v>0.63560594011508631</v>
      </c>
      <c r="BK193" s="70">
        <f t="shared" si="53"/>
        <v>0.61466121727493817</v>
      </c>
    </row>
    <row r="194" spans="1:64" x14ac:dyDescent="0.2">
      <c r="A194" s="131" t="s">
        <v>194</v>
      </c>
      <c r="B194" s="70"/>
      <c r="C194" s="70"/>
      <c r="D194" s="70"/>
      <c r="E194" s="70"/>
      <c r="F194" s="70"/>
      <c r="G194" s="70"/>
      <c r="I194" s="70"/>
      <c r="J194" s="70"/>
      <c r="K194" s="70"/>
      <c r="L194" s="70"/>
      <c r="M194" s="70"/>
      <c r="N194" s="70"/>
      <c r="P194" s="70"/>
      <c r="Q194" s="70"/>
      <c r="R194" s="70"/>
      <c r="S194" s="70"/>
      <c r="T194" s="70"/>
      <c r="U194" s="70"/>
      <c r="W194" s="70"/>
      <c r="X194" s="70"/>
      <c r="Y194" s="70"/>
      <c r="Z194" s="70"/>
      <c r="AA194" s="70"/>
      <c r="AB194" s="70"/>
      <c r="AD194" s="70"/>
      <c r="AE194" s="70"/>
      <c r="AF194" s="70"/>
      <c r="AG194" s="70"/>
      <c r="AH194" s="70"/>
      <c r="AI194" s="70"/>
      <c r="AK194" s="70"/>
      <c r="AL194" s="70"/>
      <c r="AM194" s="70"/>
      <c r="AN194" s="70"/>
      <c r="AO194" s="70"/>
      <c r="AP194" s="70"/>
      <c r="AR194" s="70"/>
      <c r="AS194" s="70"/>
      <c r="AT194" s="70"/>
      <c r="AU194" s="70"/>
      <c r="AV194" s="70"/>
      <c r="AW194" s="70"/>
      <c r="AY194" s="70"/>
      <c r="AZ194" s="70"/>
      <c r="BA194" s="70"/>
      <c r="BB194" s="70"/>
      <c r="BC194" s="70"/>
      <c r="BD194" s="70"/>
      <c r="BF194" s="70"/>
      <c r="BG194" s="70"/>
      <c r="BH194" s="70"/>
      <c r="BI194" s="70"/>
      <c r="BJ194" s="70"/>
      <c r="BK194" s="70"/>
    </row>
    <row r="195" spans="1:64" x14ac:dyDescent="0.2">
      <c r="A195" s="101" t="s">
        <v>195</v>
      </c>
      <c r="B195" s="71">
        <v>1.1107517987318332</v>
      </c>
      <c r="C195" s="71">
        <v>0.97005078026382829</v>
      </c>
      <c r="D195" s="71">
        <v>0.84337272913108041</v>
      </c>
      <c r="E195" s="71">
        <v>0.76167573127487698</v>
      </c>
      <c r="F195" s="71">
        <v>0.70119497180913182</v>
      </c>
      <c r="G195" s="71">
        <v>0.64502254764908884</v>
      </c>
      <c r="H195" s="15"/>
      <c r="I195" s="71">
        <v>1.1083784422193896</v>
      </c>
      <c r="J195" s="71">
        <v>0.96841323244958077</v>
      </c>
      <c r="K195" s="71">
        <v>0.84201336015191497</v>
      </c>
      <c r="L195" s="71">
        <v>0.76047809741242778</v>
      </c>
      <c r="M195" s="71">
        <v>0.69996127927621066</v>
      </c>
      <c r="N195" s="71">
        <v>0.64389256681166129</v>
      </c>
      <c r="O195" s="15"/>
      <c r="P195" s="71">
        <v>1.1058686087830918</v>
      </c>
      <c r="Q195" s="71">
        <v>0.96605209493894639</v>
      </c>
      <c r="R195" s="71">
        <v>0.8401092114250216</v>
      </c>
      <c r="S195" s="71">
        <v>0.75851908163862392</v>
      </c>
      <c r="T195" s="71">
        <v>0.69867780598366758</v>
      </c>
      <c r="U195" s="71">
        <v>0.64259153335070307</v>
      </c>
      <c r="V195" s="15"/>
      <c r="W195" s="71">
        <v>1.103692353519345</v>
      </c>
      <c r="X195" s="71">
        <v>0.96425241072603163</v>
      </c>
      <c r="Y195" s="71">
        <v>0.83831874137247764</v>
      </c>
      <c r="Z195" s="71">
        <v>0.75691357619964561</v>
      </c>
      <c r="AA195" s="71">
        <v>0.69669710487361824</v>
      </c>
      <c r="AB195" s="71">
        <v>0.64073174613286277</v>
      </c>
      <c r="AC195" s="15"/>
      <c r="AD195" s="71">
        <v>1.101457089288147</v>
      </c>
      <c r="AE195" s="71">
        <v>0.96216839373314578</v>
      </c>
      <c r="AF195" s="71">
        <v>0.83584597978856034</v>
      </c>
      <c r="AG195" s="71">
        <v>0.75455004974300477</v>
      </c>
      <c r="AH195" s="71">
        <v>0.69434905488410859</v>
      </c>
      <c r="AI195" s="71">
        <v>0.6386238644145299</v>
      </c>
      <c r="AJ195" s="15"/>
      <c r="AK195" s="71">
        <v>1.0991157636682143</v>
      </c>
      <c r="AL195" s="71">
        <v>0.9599607856639204</v>
      </c>
      <c r="AM195" s="71">
        <v>0.83350945858308845</v>
      </c>
      <c r="AN195" s="71">
        <v>0.75260111665027796</v>
      </c>
      <c r="AO195" s="71">
        <v>0.6925643390319961</v>
      </c>
      <c r="AP195" s="71">
        <v>0.63711182039173941</v>
      </c>
      <c r="AQ195" s="15"/>
      <c r="AR195" s="71">
        <v>1.096477150311236</v>
      </c>
      <c r="AS195" s="71">
        <v>0.95762077618474972</v>
      </c>
      <c r="AT195" s="71">
        <v>0.83149905420086556</v>
      </c>
      <c r="AU195" s="71">
        <v>0.75065218355755114</v>
      </c>
      <c r="AV195" s="71">
        <v>0.69091351685999214</v>
      </c>
      <c r="AW195" s="71">
        <v>0.63559977636894893</v>
      </c>
      <c r="AX195" s="15"/>
      <c r="AY195" s="71">
        <v>1.0935470953093576</v>
      </c>
      <c r="AZ195" s="71">
        <v>0.95528076670557893</v>
      </c>
      <c r="BA195" s="71">
        <v>0.82948864981864268</v>
      </c>
      <c r="BB195" s="71">
        <v>0.74864552832942866</v>
      </c>
      <c r="BC195" s="71">
        <v>0.68894204886359767</v>
      </c>
      <c r="BD195" s="71">
        <v>0.6336229893358466</v>
      </c>
      <c r="BE195" s="15"/>
      <c r="BF195" s="71">
        <v>1.0908368600881226</v>
      </c>
      <c r="BG195" s="71">
        <v>0.9527509654450953</v>
      </c>
      <c r="BH195" s="71">
        <v>0.82731518702479512</v>
      </c>
      <c r="BI195" s="71">
        <v>0.74669659523670184</v>
      </c>
      <c r="BJ195" s="71">
        <v>0.68715733301148541</v>
      </c>
      <c r="BK195" s="71">
        <v>0.63198830754980651</v>
      </c>
      <c r="BL195" s="15"/>
    </row>
    <row r="196" spans="1:64" x14ac:dyDescent="0.2">
      <c r="A196" s="126" t="s">
        <v>196</v>
      </c>
      <c r="B196" s="183">
        <f>(SUMPRODUCT(B$8:B$187,Nutrients!$CM$8:$CM$187)+(IF($A$6=Nutrients!$B$8,Nutrients!$CM$8,Nutrients!$CM$9)*B$6)+(((IF($A$7=Nutrients!$B$79,Nutrients!$CM$79,(IF($A$7=Nutrients!$B$77,Nutrients!$CM$77,Nutrients!$CM$78)))))*B$7))/2000/B$195*100</f>
        <v>60.427107739357069</v>
      </c>
      <c r="C196" s="183">
        <f>(SUMPRODUCT(C$8:C$187,Nutrients!$CM$8:$CM$187)+(IF($A$6=Nutrients!$B$8,Nutrients!$CM$8,Nutrients!$CM$9)*C$6)+(((IF($A$7=Nutrients!$B$79,Nutrients!$CM$79,(IF($A$7=Nutrients!$B$77,Nutrients!$CM$77,Nutrients!$CM$78)))))*C$7))/2000/C$195*100</f>
        <v>61.522100280300805</v>
      </c>
      <c r="D196" s="183">
        <f>(SUMPRODUCT(D$8:D$187,Nutrients!$CM$8:$CM$187)+(IF($A$6=Nutrients!$B$8,Nutrients!$CM$8,Nutrients!$CM$9)*D$6)+(((IF($A$7=Nutrients!$B$79,Nutrients!$CM$79,(IF($A$7=Nutrients!$B$77,Nutrients!$CM$77,Nutrients!$CM$78)))))*D$7))/2000/D$195*100</f>
        <v>62.767425558273558</v>
      </c>
      <c r="E196" s="183">
        <f>(SUMPRODUCT(E$8:E$187,Nutrients!$CM$8:$CM$187)+(IF($A$6=Nutrients!$B$8,Nutrients!$CM$8,Nutrients!$CM$9)*E$6)+(((IF($A$7=Nutrients!$B$79,Nutrients!$CM$79,(IF($A$7=Nutrients!$B$77,Nutrients!$CM$77,Nutrients!$CM$78)))))*E$7))/2000/E$195*100</f>
        <v>63.956680858687797</v>
      </c>
      <c r="F196" s="183">
        <f>(SUMPRODUCT(F$8:F$187,Nutrients!$CM$8:$CM$187)+(IF($A$6=Nutrients!$B$8,Nutrients!$CM$8,Nutrients!$CM$9)*F$6)+(((IF($A$7=Nutrients!$B$79,Nutrients!$CM$79,(IF($A$7=Nutrients!$B$77,Nutrients!$CM$77,Nutrients!$CM$78)))))*F$7))/2000/F$195*100</f>
        <v>64.740777649395724</v>
      </c>
      <c r="G196" s="183">
        <f>(SUMPRODUCT(G$8:G$187,Nutrients!$CM$8:$CM$187)+(IF($A$6=Nutrients!$B$8,Nutrients!$CM$8,Nutrients!$CM$9)*G$6)+(((IF($A$7=Nutrients!$B$79,Nutrients!$CM$79,(IF($A$7=Nutrients!$B$77,Nutrients!$CM$77,Nutrients!$CM$78)))))*G$7))/2000/G$195*100</f>
        <v>65.890680317459299</v>
      </c>
      <c r="H196" s="183"/>
      <c r="I196" s="183">
        <f>(SUMPRODUCT(I$8:I$187,Nutrients!$CM$8:$CM$187)+(IF($A$6=Nutrients!$B$8,Nutrients!$CM$8,Nutrients!$CM$9)*I$6)+(((IF($A$7=Nutrients!$B$79,Nutrients!$CM$79,(IF($A$7=Nutrients!$B$77,Nutrients!$CM$77,Nutrients!$CM$78)))))*I$7))/2000/I$195*100</f>
        <v>61.77216131077774</v>
      </c>
      <c r="J196" s="183">
        <f>(SUMPRODUCT(J$8:J$187,Nutrients!$CM$8:$CM$187)+(IF($A$6=Nutrients!$B$8,Nutrients!$CM$8,Nutrients!$CM$9)*J$6)+(((IF($A$7=Nutrients!$B$79,Nutrients!$CM$79,(IF($A$7=Nutrients!$B$77,Nutrients!$CM$77,Nutrients!$CM$78)))))*J$7))/2000/J$195*100</f>
        <v>62.929543325183189</v>
      </c>
      <c r="K196" s="183">
        <f>(SUMPRODUCT(K$8:K$187,Nutrients!$CM$8:$CM$187)+(IF($A$6=Nutrients!$B$8,Nutrients!$CM$8,Nutrients!$CM$9)*K$6)+(((IF($A$7=Nutrients!$B$79,Nutrients!$CM$79,(IF($A$7=Nutrients!$B$77,Nutrients!$CM$77,Nutrients!$CM$78)))))*K$7))/2000/K$195*100</f>
        <v>64.551337897030038</v>
      </c>
      <c r="L196" s="183">
        <f>(SUMPRODUCT(L$8:L$187,Nutrients!$CM$8:$CM$187)+(IF($A$6=Nutrients!$B$8,Nutrients!$CM$8,Nutrients!$CM$9)*L$6)+(((IF($A$7=Nutrients!$B$79,Nutrients!$CM$79,(IF($A$7=Nutrients!$B$77,Nutrients!$CM$77,Nutrients!$CM$78)))))*L$7))/2000/L$195*100</f>
        <v>65.756760172194859</v>
      </c>
      <c r="M196" s="183">
        <f>(SUMPRODUCT(M$8:M$187,Nutrients!$CM$8:$CM$187)+(IF($A$6=Nutrients!$B$8,Nutrients!$CM$8,Nutrients!$CM$9)*M$6)+(((IF($A$7=Nutrients!$B$79,Nutrients!$CM$79,(IF($A$7=Nutrients!$B$77,Nutrients!$CM$77,Nutrients!$CM$78)))))*M$7))/2000/M$195*100</f>
        <v>66.891208622958104</v>
      </c>
      <c r="N196" s="183">
        <f>(SUMPRODUCT(N$8:N$187,Nutrients!$CM$8:$CM$187)+(IF($A$6=Nutrients!$B$8,Nutrients!$CM$8,Nutrients!$CM$9)*N$6)+(((IF($A$7=Nutrients!$B$79,Nutrients!$CM$79,(IF($A$7=Nutrients!$B$77,Nutrients!$CM$77,Nutrients!$CM$78)))))*N$7))/2000/N$195*100</f>
        <v>68.021348257415255</v>
      </c>
      <c r="O196" s="183"/>
      <c r="P196" s="183">
        <f>(SUMPRODUCT(P$8:P$187,Nutrients!$CM$8:$CM$187)+(IF($A$6=Nutrients!$B$8,Nutrients!$CM$8,Nutrients!$CM$9)*P$6)+(((IF($A$7=Nutrients!$B$79,Nutrients!$CM$79,(IF($A$7=Nutrients!$B$77,Nutrients!$CM$77,Nutrients!$CM$78)))))*P$7))/2000/P$195*100</f>
        <v>63.122804355412875</v>
      </c>
      <c r="Q196" s="183">
        <f>(SUMPRODUCT(Q$8:Q$187,Nutrients!$CM$8:$CM$187)+(IF($A$6=Nutrients!$B$8,Nutrients!$CM$8,Nutrients!$CM$9)*Q$6)+(((IF($A$7=Nutrients!$B$79,Nutrients!$CM$79,(IF($A$7=Nutrients!$B$77,Nutrients!$CM$77,Nutrients!$CM$78)))))*Q$7))/2000/Q$195*100</f>
        <v>64.478444014765003</v>
      </c>
      <c r="R196" s="183">
        <f>(SUMPRODUCT(R$8:R$187,Nutrients!$CM$8:$CM$187)+(IF($A$6=Nutrients!$B$8,Nutrients!$CM$8,Nutrients!$CM$9)*R$6)+(((IF($A$7=Nutrients!$B$79,Nutrients!$CM$79,(IF($A$7=Nutrients!$B$77,Nutrients!$CM$77,Nutrients!$CM$78)))))*R$7))/2000/R$195*100</f>
        <v>66.336626944791234</v>
      </c>
      <c r="S196" s="183">
        <f>(SUMPRODUCT(S$8:S$187,Nutrients!$CM$8:$CM$187)+(IF($A$6=Nutrients!$B$8,Nutrients!$CM$8,Nutrients!$CM$9)*S$6)+(((IF($A$7=Nutrients!$B$79,Nutrients!$CM$79,(IF($A$7=Nutrients!$B$77,Nutrients!$CM$77,Nutrients!$CM$78)))))*S$7))/2000/S$195*100</f>
        <v>67.730124439823356</v>
      </c>
      <c r="T196" s="183">
        <f>(SUMPRODUCT(T$8:T$187,Nutrients!$CM$8:$CM$187)+(IF($A$6=Nutrients!$B$8,Nutrients!$CM$8,Nutrients!$CM$9)*T$6)+(((IF($A$7=Nutrients!$B$79,Nutrients!$CM$79,(IF($A$7=Nutrients!$B$77,Nutrients!$CM$77,Nutrients!$CM$78)))))*T$7))/2000/T$195*100</f>
        <v>69.044854227909582</v>
      </c>
      <c r="U196" s="183">
        <f>(SUMPRODUCT(U$8:U$187,Nutrients!$CM$8:$CM$187)+(IF($A$6=Nutrients!$B$8,Nutrients!$CM$8,Nutrients!$CM$9)*U$6)+(((IF($A$7=Nutrients!$B$79,Nutrients!$CM$79,(IF($A$7=Nutrients!$B$77,Nutrients!$CM$77,Nutrients!$CM$78)))))*U$7))/2000/U$195*100</f>
        <v>70.366016509683831</v>
      </c>
      <c r="V196" s="183"/>
      <c r="W196" s="183">
        <f>(SUMPRODUCT(W$8:W$187,Nutrients!$CM$8:$CM$187)+(IF($A$6=Nutrients!$B$8,Nutrients!$CM$8,Nutrients!$CM$9)*W$6)+(((IF($A$7=Nutrients!$B$79,Nutrients!$CM$79,(IF($A$7=Nutrients!$B$77,Nutrients!$CM$77,Nutrients!$CM$78)))))*W$7))/2000/W$195*100</f>
        <v>64.355676549574781</v>
      </c>
      <c r="X196" s="183">
        <f>(SUMPRODUCT(X$8:X$187,Nutrients!$CM$8:$CM$187)+(IF($A$6=Nutrients!$B$8,Nutrients!$CM$8,Nutrients!$CM$9)*X$6)+(((IF($A$7=Nutrients!$B$79,Nutrients!$CM$79,(IF($A$7=Nutrients!$B$77,Nutrients!$CM$77,Nutrients!$CM$78)))))*X$7))/2000/X$195*100</f>
        <v>66.035767906110536</v>
      </c>
      <c r="Y196" s="183">
        <f>(SUMPRODUCT(Y$8:Y$187,Nutrients!$CM$8:$CM$187)+(IF($A$6=Nutrients!$B$8,Nutrients!$CM$8,Nutrients!$CM$9)*Y$6)+(((IF($A$7=Nutrients!$B$79,Nutrients!$CM$79,(IF($A$7=Nutrients!$B$77,Nutrients!$CM$77,Nutrients!$CM$78)))))*Y$7))/2000/Y$195*100</f>
        <v>67.965366521112927</v>
      </c>
      <c r="Z196" s="183">
        <f>(SUMPRODUCT(Z$8:Z$187,Nutrients!$CM$8:$CM$187)+(IF($A$6=Nutrients!$B$8,Nutrients!$CM$8,Nutrients!$CM$9)*Z$6)+(((IF($A$7=Nutrients!$B$79,Nutrients!$CM$79,(IF($A$7=Nutrients!$B$77,Nutrients!$CM$77,Nutrients!$CM$78)))))*Z$7))/2000/Z$195*100</f>
        <v>69.715811213780469</v>
      </c>
      <c r="AA196" s="183">
        <f>(SUMPRODUCT(AA$8:AA$187,Nutrients!$CM$8:$CM$187)+(IF($A$6=Nutrients!$B$8,Nutrients!$CM$8,Nutrients!$CM$9)*AA$6)+(((IF($A$7=Nutrients!$B$79,Nutrients!$CM$79,(IF($A$7=Nutrients!$B$77,Nutrients!$CM$77,Nutrients!$CM$78)))))*AA$7))/2000/AA$195*100</f>
        <v>71.198893569827035</v>
      </c>
      <c r="AB196" s="183">
        <f>(SUMPRODUCT(AB$8:AB$187,Nutrients!$CM$8:$CM$187)+(IF($A$6=Nutrients!$B$8,Nutrients!$CM$8,Nutrients!$CM$9)*AB$6)+(((IF($A$7=Nutrients!$B$79,Nutrients!$CM$79,(IF($A$7=Nutrients!$B$77,Nutrients!$CM$77,Nutrients!$CM$78)))))*AB$7))/2000/AB$195*100</f>
        <v>72.70708589669735</v>
      </c>
      <c r="AC196" s="183"/>
      <c r="AD196" s="183">
        <f>(SUMPRODUCT(AD$8:AD$187,Nutrients!$CM$8:$CM$187)+(IF($A$6=Nutrients!$B$8,Nutrients!$CM$8,Nutrients!$CM$9)*AD$6)+(((IF($A$7=Nutrients!$B$79,Nutrients!$CM$79,(IF($A$7=Nutrients!$B$77,Nutrients!$CM$77,Nutrients!$CM$78)))))*AD$7))/2000/AD$195*100</f>
        <v>65.715812453957753</v>
      </c>
      <c r="AE196" s="183">
        <f>(SUMPRODUCT(AE$8:AE$187,Nutrients!$CM$8:$CM$187)+(IF($A$6=Nutrients!$B$8,Nutrients!$CM$8,Nutrients!$CM$9)*AE$6)+(((IF($A$7=Nutrients!$B$79,Nutrients!$CM$79,(IF($A$7=Nutrients!$B$77,Nutrients!$CM$77,Nutrients!$CM$78)))))*AE$7))/2000/AE$195*100</f>
        <v>67.593862401027735</v>
      </c>
      <c r="AF196" s="183">
        <f>(SUMPRODUCT(AF$8:AF$187,Nutrients!$CM$8:$CM$187)+(IF($A$6=Nutrients!$B$8,Nutrients!$CM$8,Nutrients!$CM$9)*AF$6)+(((IF($A$7=Nutrients!$B$79,Nutrients!$CM$79,(IF($A$7=Nutrients!$B$77,Nutrients!$CM$77,Nutrients!$CM$78)))))*AF$7))/2000/AF$195*100</f>
        <v>69.754920568204653</v>
      </c>
      <c r="AG196" s="183">
        <f>(SUMPRODUCT(AG$8:AG$187,Nutrients!$CM$8:$CM$187)+(IF($A$6=Nutrients!$B$8,Nutrients!$CM$8,Nutrients!$CM$9)*AG$6)+(((IF($A$7=Nutrients!$B$79,Nutrients!$CM$79,(IF($A$7=Nutrients!$B$77,Nutrients!$CM$77,Nutrients!$CM$78)))))*AG$7))/2000/AG$195*100</f>
        <v>71.7030340247195</v>
      </c>
      <c r="AH196" s="183">
        <f>(SUMPRODUCT(AH$8:AH$187,Nutrients!$CM$8:$CM$187)+(IF($A$6=Nutrients!$B$8,Nutrients!$CM$8,Nutrients!$CM$9)*AH$6)+(((IF($A$7=Nutrients!$B$79,Nutrients!$CM$79,(IF($A$7=Nutrients!$B$77,Nutrients!$CM$77,Nutrients!$CM$78)))))*AH$7))/2000/AH$195*100</f>
        <v>73.164552960918058</v>
      </c>
      <c r="AI196" s="183">
        <f>(SUMPRODUCT(AI$8:AI$187,Nutrients!$CM$8:$CM$187)+(IF($A$6=Nutrients!$B$8,Nutrients!$CM$8,Nutrients!$CM$9)*AI$6)+(((IF($A$7=Nutrients!$B$79,Nutrients!$CM$79,(IF($A$7=Nutrients!$B$77,Nutrients!$CM$77,Nutrients!$CM$78)))))*AI$7))/2000/AI$195*100</f>
        <v>75.065186507439989</v>
      </c>
      <c r="AJ196" s="183"/>
      <c r="AK196" s="183">
        <f>(SUMPRODUCT(AK$8:AK$187,Nutrients!$CM$8:$CM$187)+(IF($A$6=Nutrients!$B$8,Nutrients!$CM$8,Nutrients!$CM$9)*AK$6)+(((IF($A$7=Nutrients!$B$79,Nutrients!$CM$79,(IF($A$7=Nutrients!$B$77,Nutrients!$CM$77,Nutrients!$CM$78)))))*AK$7))/2000/AK$195*100</f>
        <v>67.085106046634408</v>
      </c>
      <c r="AL196" s="183">
        <f>(SUMPRODUCT(AL$8:AL$187,Nutrients!$CM$8:$CM$187)+(IF($A$6=Nutrients!$B$8,Nutrients!$CM$8,Nutrients!$CM$9)*AL$6)+(((IF($A$7=Nutrients!$B$79,Nutrients!$CM$79,(IF($A$7=Nutrients!$B$77,Nutrients!$CM$77,Nutrients!$CM$78)))))*AL$7))/2000/AL$195*100</f>
        <v>69.162579435806336</v>
      </c>
      <c r="AM196" s="183">
        <f>(SUMPRODUCT(AM$8:AM$187,Nutrients!$CM$8:$CM$187)+(IF($A$6=Nutrients!$B$8,Nutrients!$CM$8,Nutrients!$CM$9)*AM$6)+(((IF($A$7=Nutrients!$B$79,Nutrients!$CM$79,(IF($A$7=Nutrients!$B$77,Nutrients!$CM$77,Nutrients!$CM$78)))))*AM$7))/2000/AM$195*100</f>
        <v>71.560141784507607</v>
      </c>
      <c r="AN196" s="183">
        <f>(SUMPRODUCT(AN$8:AN$187,Nutrients!$CM$8:$CM$187)+(IF($A$6=Nutrients!$B$8,Nutrients!$CM$8,Nutrients!$CM$9)*AN$6)+(((IF($A$7=Nutrients!$B$79,Nutrients!$CM$79,(IF($A$7=Nutrients!$B$77,Nutrients!$CM$77,Nutrients!$CM$78)))))*AN$7))/2000/AN$195*100</f>
        <v>73.525950669229914</v>
      </c>
      <c r="AO196" s="183">
        <f>(SUMPRODUCT(AO$8:AO$187,Nutrients!$CM$8:$CM$187)+(IF($A$6=Nutrients!$B$8,Nutrients!$CM$8,Nutrients!$CM$9)*AO$6)+(((IF($A$7=Nutrients!$B$79,Nutrients!$CM$79,(IF($A$7=Nutrients!$B$77,Nutrients!$CM$77,Nutrients!$CM$78)))))*AO$7))/2000/AO$195*100</f>
        <v>75.343364047336721</v>
      </c>
      <c r="AP196" s="183">
        <f>(SUMPRODUCT(AP$8:AP$187,Nutrients!$CM$8:$CM$187)+(IF($A$6=Nutrients!$B$8,Nutrients!$CM$8,Nutrients!$CM$9)*AP$6)+(((IF($A$7=Nutrients!$B$79,Nutrients!$CM$79,(IF($A$7=Nutrients!$B$77,Nutrients!$CM$77,Nutrients!$CM$78)))))*AP$7))/2000/AP$195*100</f>
        <v>77.436100304225945</v>
      </c>
      <c r="AQ196" s="183"/>
      <c r="AR196" s="183">
        <f>(SUMPRODUCT(AR$8:AR$187,Nutrients!$CM$8:$CM$187)+(IF($A$6=Nutrients!$B$8,Nutrients!$CM$8,Nutrients!$CM$9)*AR$6)+(((IF($A$7=Nutrients!$B$79,Nutrients!$CM$79,(IF($A$7=Nutrients!$B$77,Nutrients!$CM$77,Nutrients!$CM$78)))))*AR$7))/2000/AR$195*100</f>
        <v>68.454155231697257</v>
      </c>
      <c r="AS196" s="183">
        <f>(SUMPRODUCT(AS$8:AS$187,Nutrients!$CM$8:$CM$187)+(IF($A$6=Nutrients!$B$8,Nutrients!$CM$8,Nutrients!$CM$9)*AS$6)+(((IF($A$7=Nutrients!$B$79,Nutrients!$CM$79,(IF($A$7=Nutrients!$B$77,Nutrients!$CM$77,Nutrients!$CM$78)))))*AS$7))/2000/AS$195*100</f>
        <v>70.731318126190715</v>
      </c>
      <c r="AT196" s="183">
        <f>(SUMPRODUCT(AT$8:AT$187,Nutrients!$CM$8:$CM$187)+(IF($A$6=Nutrients!$B$8,Nutrients!$CM$8,Nutrients!$CM$9)*AT$6)+(((IF($A$7=Nutrients!$B$79,Nutrients!$CM$79,(IF($A$7=Nutrients!$B$77,Nutrients!$CM$77,Nutrients!$CM$78)))))*AT$7))/2000/AT$195*100</f>
        <v>73.372314909432063</v>
      </c>
      <c r="AU196" s="183">
        <f>(SUMPRODUCT(AU$8:AU$187,Nutrients!$CM$8:$CM$187)+(IF($A$6=Nutrients!$B$8,Nutrients!$CM$8,Nutrients!$CM$9)*AU$6)+(((IF($A$7=Nutrients!$B$79,Nutrients!$CM$79,(IF($A$7=Nutrients!$B$77,Nutrients!$CM$77,Nutrients!$CM$78)))))*AU$7))/2000/AU$195*100</f>
        <v>75.538142556163407</v>
      </c>
      <c r="AV196" s="183">
        <f>(SUMPRODUCT(AV$8:AV$187,Nutrients!$CM$8:$CM$187)+(IF($A$6=Nutrients!$B$8,Nutrients!$CM$8,Nutrients!$CM$9)*AV$6)+(((IF($A$7=Nutrients!$B$79,Nutrients!$CM$79,(IF($A$7=Nutrients!$B$77,Nutrients!$CM$77,Nutrients!$CM$78)))))*AV$7))/2000/AV$195*100</f>
        <v>77.531660526508404</v>
      </c>
      <c r="AW196" s="183">
        <f>(SUMPRODUCT(AW$8:AW$187,Nutrients!$CM$8:$CM$187)+(IF($A$6=Nutrients!$B$8,Nutrients!$CM$8,Nutrients!$CM$9)*AW$6)+(((IF($A$7=Nutrients!$B$79,Nutrients!$CM$79,(IF($A$7=Nutrients!$B$77,Nutrients!$CM$77,Nutrients!$CM$78)))))*AW$7))/2000/AW$195*100</f>
        <v>79.8182945519128</v>
      </c>
      <c r="AX196" s="183"/>
      <c r="AY196" s="183">
        <f>(SUMPRODUCT(AY$8:AY$187,Nutrients!$CM$8:$CM$187)+(IF($A$6=Nutrients!$B$8,Nutrients!$CM$8,Nutrients!$CM$9)*AY$6)+(((IF($A$7=Nutrients!$B$79,Nutrients!$CM$79,(IF($A$7=Nutrients!$B$77,Nutrients!$CM$77,Nutrients!$CM$78)))))*AY$7))/2000/AY$195*100</f>
        <v>69.826423868941362</v>
      </c>
      <c r="AZ196" s="183">
        <f>(SUMPRODUCT(AZ$8:AZ$187,Nutrients!$CM$8:$CM$187)+(IF($A$6=Nutrients!$B$8,Nutrients!$CM$8,Nutrients!$CM$9)*AZ$6)+(((IF($A$7=Nutrients!$B$79,Nutrients!$CM$79,(IF($A$7=Nutrients!$B$77,Nutrients!$CM$77,Nutrients!$CM$78)))))*AZ$7))/2000/AZ$195*100</f>
        <v>72.307742229144395</v>
      </c>
      <c r="BA196" s="183">
        <f>(SUMPRODUCT(BA$8:BA$187,Nutrients!$CM$8:$CM$187)+(IF($A$6=Nutrients!$B$8,Nutrients!$CM$8,Nutrients!$CM$9)*BA$6)+(((IF($A$7=Nutrients!$B$79,Nutrients!$CM$79,(IF($A$7=Nutrients!$B$77,Nutrients!$CM$77,Nutrients!$CM$78)))))*BA$7))/2000/BA$195*100</f>
        <v>75.190165225882723</v>
      </c>
      <c r="BB196" s="183">
        <f>(SUMPRODUCT(BB$8:BB$187,Nutrients!$CM$8:$CM$187)+(IF($A$6=Nutrients!$B$8,Nutrients!$CM$8,Nutrients!$CM$9)*BB$6)+(((IF($A$7=Nutrients!$B$79,Nutrients!$CM$79,(IF($A$7=Nutrients!$B$77,Nutrients!$CM$77,Nutrients!$CM$78)))))*BB$7))/2000/BB$195*100</f>
        <v>77.554632710116607</v>
      </c>
      <c r="BC196" s="183">
        <f>(SUMPRODUCT(BC$8:BC$187,Nutrients!$CM$8:$CM$187)+(IF($A$6=Nutrients!$B$8,Nutrients!$CM$8,Nutrients!$CM$9)*BC$6)+(((IF($A$7=Nutrients!$B$79,Nutrients!$CM$79,(IF($A$7=Nutrients!$B$77,Nutrients!$CM$77,Nutrients!$CM$78)))))*BC$7))/2000/BC$195*100</f>
        <v>79.728238257378877</v>
      </c>
      <c r="BD196" s="183">
        <f>(SUMPRODUCT(BD$8:BD$187,Nutrients!$CM$8:$CM$187)+(IF($A$6=Nutrients!$B$8,Nutrients!$CM$8,Nutrients!$CM$9)*BD$6)+(((IF($A$7=Nutrients!$B$79,Nutrients!$CM$79,(IF($A$7=Nutrients!$B$77,Nutrients!$CM$77,Nutrients!$CM$78)))))*BD$7))/2000/BD$195*100</f>
        <v>82.000837233493101</v>
      </c>
      <c r="BE196" s="183"/>
      <c r="BF196" s="183">
        <f>(SUMPRODUCT(BF$8:BF$187,Nutrients!$CM$8:$CM$187)+(IF($A$6=Nutrients!$B$8,Nutrients!$CM$8,Nutrients!$CM$9)*BF$6)+(((IF($A$7=Nutrients!$B$79,Nutrients!$CM$79,(IF($A$7=Nutrients!$B$77,Nutrients!$CM$77,Nutrients!$CM$78)))))*BF$7))/2000/BF$195*100</f>
        <v>71.205497319103301</v>
      </c>
      <c r="BG196" s="183">
        <f>(SUMPRODUCT(BG$8:BG$187,Nutrients!$CM$8:$CM$187)+(IF($A$6=Nutrients!$B$8,Nutrients!$CM$8,Nutrients!$CM$9)*BG$6)+(((IF($A$7=Nutrients!$B$79,Nutrients!$CM$79,(IF($A$7=Nutrients!$B$77,Nutrients!$CM$77,Nutrients!$CM$78)))))*BG$7))/2000/BG$195*100</f>
        <v>73.893005539306259</v>
      </c>
      <c r="BH196" s="183">
        <f>(SUMPRODUCT(BH$8:BH$187,Nutrients!$CM$8:$CM$187)+(IF($A$6=Nutrients!$B$8,Nutrients!$CM$8,Nutrients!$CM$9)*BH$6)+(((IF($A$7=Nutrients!$B$79,Nutrients!$CM$79,(IF($A$7=Nutrients!$B$77,Nutrients!$CM$77,Nutrients!$CM$78)))))*BH$7))/2000/BH$195*100</f>
        <v>77.021665318440157</v>
      </c>
      <c r="BI196" s="183">
        <f>(SUMPRODUCT(BI$8:BI$187,Nutrients!$CM$8:$CM$187)+(IF($A$6=Nutrients!$B$8,Nutrients!$CM$8,Nutrients!$CM$9)*BI$6)+(((IF($A$7=Nutrients!$B$79,Nutrients!$CM$79,(IF($A$7=Nutrients!$B$77,Nutrients!$CM$77,Nutrients!$CM$78)))))*BI$7))/2000/BI$195*100</f>
        <v>79.587999240911728</v>
      </c>
      <c r="BJ196" s="183">
        <f>(SUMPRODUCT(BJ$8:BJ$187,Nutrients!$CM$8:$CM$187)+(IF($A$6=Nutrients!$B$8,Nutrients!$CM$8,Nutrients!$CM$9)*BJ$6)+(((IF($A$7=Nutrients!$B$79,Nutrients!$CM$79,(IF($A$7=Nutrients!$B$77,Nutrients!$CM$77,Nutrients!$CM$78)))))*BJ$7))/2000/BJ$195*100</f>
        <v>81.941241160911247</v>
      </c>
      <c r="BK196" s="183">
        <f>(SUMPRODUCT(BK$8:BK$187,Nutrients!$CM$8:$CM$187)+(IF($A$6=Nutrients!$B$8,Nutrients!$CM$8,Nutrients!$CM$9)*BK$6)+(((IF($A$7=Nutrients!$B$79,Nutrients!$CM$79,(IF($A$7=Nutrients!$B$77,Nutrients!$CM$77,Nutrients!$CM$78)))))*BK$7))/2000/BK$195*100</f>
        <v>84.402052021463007</v>
      </c>
      <c r="BL196" s="183"/>
    </row>
    <row r="197" spans="1:64" x14ac:dyDescent="0.2">
      <c r="A197" s="126" t="s">
        <v>197</v>
      </c>
      <c r="B197" s="183">
        <f>(SUMPRODUCT(B$8:B$187,Nutrients!$CN$8:$CN$187)+(IF($A$6=Nutrients!$B$8,Nutrients!$CN$8,Nutrients!$CN$9)*B$6)+(((IF($A$7=Nutrients!$B$79,Nutrients!$CN$79,(IF($A$7=Nutrients!$B$77,Nutrients!$CN$77,Nutrients!$CN$78)))))*B$7))/2000/B$195*100</f>
        <v>129.69433284161818</v>
      </c>
      <c r="C197" s="183">
        <f>(SUMPRODUCT(C$8:C$187,Nutrients!$CN$8:$CN$187)+(IF($A$6=Nutrients!$B$8,Nutrients!$CN$8,Nutrients!$CN$9)*C$6)+(((IF($A$7=Nutrients!$B$79,Nutrients!$CN$79,(IF($A$7=Nutrients!$B$77,Nutrients!$CN$77,Nutrients!$CN$78)))))*C$7))/2000/C$195*100</f>
        <v>137.87846017778472</v>
      </c>
      <c r="D197" s="183">
        <f>(SUMPRODUCT(D$8:D$187,Nutrients!$CN$8:$CN$187)+(IF($A$6=Nutrients!$B$8,Nutrients!$CN$8,Nutrients!$CN$9)*D$6)+(((IF($A$7=Nutrients!$B$79,Nutrients!$CN$79,(IF($A$7=Nutrients!$B$77,Nutrients!$CN$77,Nutrients!$CN$78)))))*D$7))/2000/D$195*100</f>
        <v>147.5665251129378</v>
      </c>
      <c r="E197" s="183">
        <f>(SUMPRODUCT(E$8:E$187,Nutrients!$CN$8:$CN$187)+(IF($A$6=Nutrients!$B$8,Nutrients!$CN$8,Nutrients!$CN$9)*E$6)+(((IF($A$7=Nutrients!$B$79,Nutrients!$CN$79,(IF($A$7=Nutrients!$B$77,Nutrients!$CN$77,Nutrients!$CN$78)))))*E$7))/2000/E$195*100</f>
        <v>155.73066510126753</v>
      </c>
      <c r="F197" s="183">
        <f>(SUMPRODUCT(F$8:F$187,Nutrients!$CN$8:$CN$187)+(IF($A$6=Nutrients!$B$8,Nutrients!$CN$8,Nutrients!$CN$9)*F$6)+(((IF($A$7=Nutrients!$B$79,Nutrients!$CN$79,(IF($A$7=Nutrients!$B$77,Nutrients!$CN$77,Nutrients!$CN$78)))))*F$7))/2000/F$195*100</f>
        <v>162.58824603395524</v>
      </c>
      <c r="G197" s="183">
        <f>(SUMPRODUCT(G$8:G$187,Nutrients!$CN$8:$CN$187)+(IF($A$6=Nutrients!$B$8,Nutrients!$CN$8,Nutrients!$CN$9)*G$6)+(((IF($A$7=Nutrients!$B$79,Nutrients!$CN$79,(IF($A$7=Nutrients!$B$77,Nutrients!$CN$77,Nutrients!$CN$78)))))*G$7))/2000/G$195*100</f>
        <v>170.4754269994763</v>
      </c>
      <c r="H197" s="183"/>
      <c r="I197" s="183">
        <f>(SUMPRODUCT(I$8:I$187,Nutrients!$CN$8:$CN$187)+(IF($A$6=Nutrients!$B$8,Nutrients!$CN$8,Nutrients!$CN$9)*I$6)+(((IF($A$7=Nutrients!$B$79,Nutrients!$CN$79,(IF($A$7=Nutrients!$B$77,Nutrients!$CN$77,Nutrients!$CN$78)))))*I$7))/2000/I$195*100</f>
        <v>136.61988966440884</v>
      </c>
      <c r="J197" s="183">
        <f>(SUMPRODUCT(J$8:J$187,Nutrients!$CN$8:$CN$187)+(IF($A$6=Nutrients!$B$8,Nutrients!$CN$8,Nutrients!$CN$9)*J$6)+(((IF($A$7=Nutrients!$B$79,Nutrients!$CN$79,(IF($A$7=Nutrients!$B$77,Nutrients!$CN$77,Nutrients!$CN$78)))))*J$7))/2000/J$195*100</f>
        <v>145.59287997895782</v>
      </c>
      <c r="K197" s="183">
        <f>(SUMPRODUCT(K$8:K$187,Nutrients!$CN$8:$CN$187)+(IF($A$6=Nutrients!$B$8,Nutrients!$CN$8,Nutrients!$CN$9)*K$6)+(((IF($A$7=Nutrients!$B$79,Nutrients!$CN$79,(IF($A$7=Nutrients!$B$77,Nutrients!$CN$77,Nutrients!$CN$78)))))*K$7))/2000/K$195*100</f>
        <v>156.67116065074174</v>
      </c>
      <c r="L197" s="183">
        <f>(SUMPRODUCT(L$8:L$187,Nutrients!$CN$8:$CN$187)+(IF($A$6=Nutrients!$B$8,Nutrients!$CN$8,Nutrients!$CN$9)*L$6)+(((IF($A$7=Nutrients!$B$79,Nutrients!$CN$79,(IF($A$7=Nutrients!$B$77,Nutrients!$CN$77,Nutrients!$CN$78)))))*L$7))/2000/L$195*100</f>
        <v>165.55827925171965</v>
      </c>
      <c r="M197" s="183">
        <f>(SUMPRODUCT(M$8:M$187,Nutrients!$CN$8:$CN$187)+(IF($A$6=Nutrients!$B$8,Nutrients!$CN$8,Nutrients!$CN$9)*M$6)+(((IF($A$7=Nutrients!$B$79,Nutrients!$CN$79,(IF($A$7=Nutrients!$B$77,Nutrients!$CN$77,Nutrients!$CN$78)))))*M$7))/2000/M$195*100</f>
        <v>173.55781138383537</v>
      </c>
      <c r="N197" s="183">
        <f>(SUMPRODUCT(N$8:N$187,Nutrients!$CN$8:$CN$187)+(IF($A$6=Nutrients!$B$8,Nutrients!$CN$8,Nutrients!$CN$9)*N$6)+(((IF($A$7=Nutrients!$B$79,Nutrients!$CN$79,(IF($A$7=Nutrients!$B$77,Nutrients!$CN$77,Nutrients!$CN$78)))))*N$7))/2000/N$195*100</f>
        <v>182.10716743862417</v>
      </c>
      <c r="O197" s="183"/>
      <c r="P197" s="183">
        <f>(SUMPRODUCT(P$8:P$187,Nutrients!$CN$8:$CN$187)+(IF($A$6=Nutrients!$B$8,Nutrients!$CN$8,Nutrients!$CN$9)*P$6)+(((IF($A$7=Nutrients!$B$79,Nutrients!$CN$79,(IF($A$7=Nutrients!$B$77,Nutrients!$CN$77,Nutrients!$CN$78)))))*P$7))/2000/P$195*100</f>
        <v>143.58401940535541</v>
      </c>
      <c r="Q197" s="183">
        <f>(SUMPRODUCT(Q$8:Q$187,Nutrients!$CN$8:$CN$187)+(IF($A$6=Nutrients!$B$8,Nutrients!$CN$8,Nutrients!$CN$9)*Q$6)+(((IF($A$7=Nutrients!$B$79,Nutrients!$CN$79,(IF($A$7=Nutrients!$B$77,Nutrients!$CN$77,Nutrients!$CN$78)))))*Q$7))/2000/Q$195*100</f>
        <v>153.5737911228791</v>
      </c>
      <c r="R197" s="183">
        <f>(SUMPRODUCT(R$8:R$187,Nutrients!$CN$8:$CN$187)+(IF($A$6=Nutrients!$B$8,Nutrients!$CN$8,Nutrients!$CN$9)*R$6)+(((IF($A$7=Nutrients!$B$79,Nutrients!$CN$79,(IF($A$7=Nutrients!$B$77,Nutrients!$CN$77,Nutrients!$CN$78)))))*R$7))/2000/R$195*100</f>
        <v>165.83096330236941</v>
      </c>
      <c r="S197" s="183">
        <f>(SUMPRODUCT(S$8:S$187,Nutrients!$CN$8:$CN$187)+(IF($A$6=Nutrients!$B$8,Nutrients!$CN$8,Nutrients!$CN$9)*S$6)+(((IF($A$7=Nutrients!$B$79,Nutrients!$CN$79,(IF($A$7=Nutrients!$B$77,Nutrients!$CN$77,Nutrients!$CN$78)))))*S$7))/2000/S$195*100</f>
        <v>175.68734791736409</v>
      </c>
      <c r="T197" s="183">
        <f>(SUMPRODUCT(T$8:T$187,Nutrients!$CN$8:$CN$187)+(IF($A$6=Nutrients!$B$8,Nutrients!$CN$8,Nutrients!$CN$9)*T$6)+(((IF($A$7=Nutrients!$B$79,Nutrients!$CN$79,(IF($A$7=Nutrients!$B$77,Nutrients!$CN$77,Nutrients!$CN$78)))))*T$7))/2000/T$195*100</f>
        <v>184.54418686076426</v>
      </c>
      <c r="U197" s="183">
        <f>(SUMPRODUCT(U$8:U$187,Nutrients!$CN$8:$CN$187)+(IF($A$6=Nutrients!$B$8,Nutrients!$CN$8,Nutrients!$CN$9)*U$6)+(((IF($A$7=Nutrients!$B$79,Nutrients!$CN$79,(IF($A$7=Nutrients!$B$77,Nutrients!$CN$77,Nutrients!$CN$78)))))*U$7))/2000/U$195*100</f>
        <v>194.07699642342732</v>
      </c>
      <c r="V197" s="183"/>
      <c r="W197" s="183">
        <f>(SUMPRODUCT(W$8:W$187,Nutrients!$CN$8:$CN$187)+(IF($A$6=Nutrients!$B$8,Nutrients!$CN$8,Nutrients!$CN$9)*W$6)+(((IF($A$7=Nutrients!$B$79,Nutrients!$CN$79,(IF($A$7=Nutrients!$B$77,Nutrients!$CN$77,Nutrients!$CN$78)))))*W$7))/2000/W$195*100</f>
        <v>150.37267945040199</v>
      </c>
      <c r="X197" s="183">
        <f>(SUMPRODUCT(X$8:X$187,Nutrients!$CN$8:$CN$187)+(IF($A$6=Nutrients!$B$8,Nutrients!$CN$8,Nutrients!$CN$9)*X$6)+(((IF($A$7=Nutrients!$B$79,Nutrients!$CN$79,(IF($A$7=Nutrients!$B$77,Nutrients!$CN$77,Nutrients!$CN$78)))))*X$7))/2000/X$195*100</f>
        <v>161.55218248534979</v>
      </c>
      <c r="Y197" s="183">
        <f>(SUMPRODUCT(Y$8:Y$187,Nutrients!$CN$8:$CN$187)+(IF($A$6=Nutrients!$B$8,Nutrients!$CN$8,Nutrients!$CN$9)*Y$6)+(((IF($A$7=Nutrients!$B$79,Nutrients!$CN$79,(IF($A$7=Nutrients!$B$77,Nutrients!$CN$77,Nutrients!$CN$78)))))*Y$7))/2000/Y$195*100</f>
        <v>174.77066683027113</v>
      </c>
      <c r="Z197" s="183">
        <f>(SUMPRODUCT(Z$8:Z$187,Nutrients!$CN$8:$CN$187)+(IF($A$6=Nutrients!$B$8,Nutrients!$CN$8,Nutrients!$CN$9)*Z$6)+(((IF($A$7=Nutrients!$B$79,Nutrients!$CN$79,(IF($A$7=Nutrients!$B$77,Nutrients!$CN$77,Nutrients!$CN$78)))))*Z$7))/2000/Z$195*100</f>
        <v>185.84425826488982</v>
      </c>
      <c r="AA197" s="183">
        <f>(SUMPRODUCT(AA$8:AA$187,Nutrients!$CN$8:$CN$187)+(IF($A$6=Nutrients!$B$8,Nutrients!$CN$8,Nutrients!$CN$9)*AA$6)+(((IF($A$7=Nutrients!$B$79,Nutrients!$CN$79,(IF($A$7=Nutrients!$B$77,Nutrients!$CN$77,Nutrients!$CN$78)))))*AA$7))/2000/AA$195*100</f>
        <v>195.60460979665925</v>
      </c>
      <c r="AB197" s="183">
        <f>(SUMPRODUCT(AB$8:AB$187,Nutrients!$CN$8:$CN$187)+(IF($A$6=Nutrients!$B$8,Nutrients!$CN$8,Nutrients!$CN$9)*AB$6)+(((IF($A$7=Nutrients!$B$79,Nutrients!$CN$79,(IF($A$7=Nutrients!$B$77,Nutrients!$CN$77,Nutrients!$CN$78)))))*AB$7))/2000/AB$195*100</f>
        <v>206.08366237133654</v>
      </c>
      <c r="AC197" s="183"/>
      <c r="AD197" s="183">
        <f>(SUMPRODUCT(AD$8:AD$187,Nutrients!$CN$8:$CN$187)+(IF($A$6=Nutrients!$B$8,Nutrients!$CN$8,Nutrients!$CN$9)*AD$6)+(((IF($A$7=Nutrients!$B$79,Nutrients!$CN$79,(IF($A$7=Nutrients!$B$77,Nutrients!$CN$77,Nutrients!$CN$78)))))*AD$7))/2000/AD$195*100</f>
        <v>157.3645621957655</v>
      </c>
      <c r="AE197" s="183">
        <f>(SUMPRODUCT(AE$8:AE$187,Nutrients!$CN$8:$CN$187)+(IF($A$6=Nutrients!$B$8,Nutrients!$CN$8,Nutrients!$CN$9)*AE$6)+(((IF($A$7=Nutrients!$B$79,Nutrients!$CN$79,(IF($A$7=Nutrients!$B$77,Nutrients!$CN$77,Nutrients!$CN$78)))))*AE$7))/2000/AE$195*100</f>
        <v>169.55140256040622</v>
      </c>
      <c r="AF197" s="183">
        <f>(SUMPRODUCT(AF$8:AF$187,Nutrients!$CN$8:$CN$187)+(IF($A$6=Nutrients!$B$8,Nutrients!$CN$8,Nutrients!$CN$9)*AF$6)+(((IF($A$7=Nutrients!$B$79,Nutrients!$CN$79,(IF($A$7=Nutrients!$B$77,Nutrients!$CN$77,Nutrients!$CN$78)))))*AF$7))/2000/AF$195*100</f>
        <v>183.99335255445473</v>
      </c>
      <c r="AG197" s="183">
        <f>(SUMPRODUCT(AG$8:AG$187,Nutrients!$CN$8:$CN$187)+(IF($A$6=Nutrients!$B$8,Nutrients!$CN$8,Nutrients!$CN$9)*AG$6)+(((IF($A$7=Nutrients!$B$79,Nutrients!$CN$79,(IF($A$7=Nutrients!$B$77,Nutrients!$CN$77,Nutrients!$CN$78)))))*AG$7))/2000/AG$195*100</f>
        <v>196.07952368849388</v>
      </c>
      <c r="AH197" s="183">
        <f>(SUMPRODUCT(AH$8:AH$187,Nutrients!$CN$8:$CN$187)+(IF($A$6=Nutrients!$B$8,Nutrients!$CN$8,Nutrients!$CN$9)*AH$6)+(((IF($A$7=Nutrients!$B$79,Nutrients!$CN$79,(IF($A$7=Nutrients!$B$77,Nutrients!$CN$77,Nutrients!$CN$78)))))*AH$7))/2000/AH$195*100</f>
        <v>206.45525400887661</v>
      </c>
      <c r="AI197" s="183">
        <f>(SUMPRODUCT(AI$8:AI$187,Nutrients!$CN$8:$CN$187)+(IF($A$6=Nutrients!$B$8,Nutrients!$CN$8,Nutrients!$CN$9)*AI$6)+(((IF($A$7=Nutrients!$B$79,Nutrients!$CN$79,(IF($A$7=Nutrients!$B$77,Nutrients!$CN$77,Nutrients!$CN$78)))))*AI$7))/2000/AI$195*100</f>
        <v>218.21285487937234</v>
      </c>
      <c r="AJ197" s="183"/>
      <c r="AK197" s="183">
        <f>(SUMPRODUCT(AK$8:AK$187,Nutrients!$CN$8:$CN$187)+(IF($A$6=Nutrients!$B$8,Nutrients!$CN$8,Nutrients!$CN$9)*AK$6)+(((IF($A$7=Nutrients!$B$79,Nutrients!$CN$79,(IF($A$7=Nutrients!$B$77,Nutrients!$CN$77,Nutrients!$CN$78)))))*AK$7))/2000/AK$195*100</f>
        <v>164.41541863627151</v>
      </c>
      <c r="AL197" s="183">
        <f>(SUMPRODUCT(AL$8:AL$187,Nutrients!$CN$8:$CN$187)+(IF($A$6=Nutrients!$B$8,Nutrients!$CN$8,Nutrients!$CN$9)*AL$6)+(((IF($A$7=Nutrients!$B$79,Nutrients!$CN$79,(IF($A$7=Nutrients!$B$77,Nutrients!$CN$77,Nutrients!$CN$78)))))*AL$7))/2000/AL$195*100</f>
        <v>177.61983777963204</v>
      </c>
      <c r="AM197" s="183">
        <f>(SUMPRODUCT(AM$8:AM$187,Nutrients!$CN$8:$CN$187)+(IF($A$6=Nutrients!$B$8,Nutrients!$CN$8,Nutrients!$CN$9)*AM$6)+(((IF($A$7=Nutrients!$B$79,Nutrients!$CN$79,(IF($A$7=Nutrients!$B$77,Nutrients!$CN$77,Nutrients!$CN$78)))))*AM$7))/2000/AM$195*100</f>
        <v>193.29036981754345</v>
      </c>
      <c r="AN197" s="183">
        <f>(SUMPRODUCT(AN$8:AN$187,Nutrients!$CN$8:$CN$187)+(IF($A$6=Nutrients!$B$8,Nutrients!$CN$8,Nutrients!$CN$9)*AN$6)+(((IF($A$7=Nutrients!$B$79,Nutrients!$CN$79,(IF($A$7=Nutrients!$B$77,Nutrients!$CN$77,Nutrients!$CN$78)))))*AN$7))/2000/AN$195*100</f>
        <v>206.09987418729298</v>
      </c>
      <c r="AO197" s="183">
        <f>(SUMPRODUCT(AO$8:AO$187,Nutrients!$CN$8:$CN$187)+(IF($A$6=Nutrients!$B$8,Nutrients!$CN$8,Nutrients!$CN$9)*AO$6)+(((IF($A$7=Nutrients!$B$79,Nutrients!$CN$79,(IF($A$7=Nutrients!$B$77,Nutrients!$CN$77,Nutrients!$CN$78)))))*AO$7))/2000/AO$195*100</f>
        <v>217.62257010621497</v>
      </c>
      <c r="AP197" s="183">
        <f>(SUMPRODUCT(AP$8:AP$187,Nutrients!$CN$8:$CN$187)+(IF($A$6=Nutrients!$B$8,Nutrients!$CN$8,Nutrients!$CN$9)*AP$6)+(((IF($A$7=Nutrients!$B$79,Nutrients!$CN$79,(IF($A$7=Nutrients!$B$77,Nutrients!$CN$77,Nutrients!$CN$78)))))*AP$7))/2000/AP$195*100</f>
        <v>230.33275788408386</v>
      </c>
      <c r="AQ197" s="183"/>
      <c r="AR197" s="183">
        <f>(SUMPRODUCT(AR$8:AR$187,Nutrients!$CN$8:$CN$187)+(IF($A$6=Nutrients!$B$8,Nutrients!$CN$8,Nutrients!$CN$9)*AR$6)+(((IF($A$7=Nutrients!$B$79,Nutrients!$CN$79,(IF($A$7=Nutrients!$B$77,Nutrients!$CN$77,Nutrients!$CN$78)))))*AR$7))/2000/AR$195*100</f>
        <v>171.47787158023209</v>
      </c>
      <c r="AS197" s="183">
        <f>(SUMPRODUCT(AS$8:AS$187,Nutrients!$CN$8:$CN$187)+(IF($A$6=Nutrients!$B$8,Nutrients!$CN$8,Nutrients!$CN$9)*AS$6)+(((IF($A$7=Nutrients!$B$79,Nutrients!$CN$79,(IF($A$7=Nutrients!$B$77,Nutrients!$CN$77,Nutrients!$CN$78)))))*AS$7))/2000/AS$195*100</f>
        <v>185.68980477482378</v>
      </c>
      <c r="AT197" s="183">
        <f>(SUMPRODUCT(AT$8:AT$187,Nutrients!$CN$8:$CN$187)+(IF($A$6=Nutrients!$B$8,Nutrients!$CN$8,Nutrients!$CN$9)*AT$6)+(((IF($A$7=Nutrients!$B$79,Nutrients!$CN$79,(IF($A$7=Nutrients!$B$77,Nutrients!$CN$77,Nutrients!$CN$78)))))*AT$7))/2000/AT$195*100</f>
        <v>202.58990663706115</v>
      </c>
      <c r="AU197" s="183">
        <f>(SUMPRODUCT(AU$8:AU$187,Nutrients!$CN$8:$CN$187)+(IF($A$6=Nutrients!$B$8,Nutrients!$CN$8,Nutrients!$CN$9)*AU$6)+(((IF($A$7=Nutrients!$B$79,Nutrients!$CN$79,(IF($A$7=Nutrients!$B$77,Nutrients!$CN$77,Nutrients!$CN$78)))))*AU$7))/2000/AU$195*100</f>
        <v>216.42627830937164</v>
      </c>
      <c r="AV197" s="183">
        <f>(SUMPRODUCT(AV$8:AV$187,Nutrients!$CN$8:$CN$187)+(IF($A$6=Nutrients!$B$8,Nutrients!$CN$8,Nutrients!$CN$9)*AV$6)+(((IF($A$7=Nutrients!$B$79,Nutrients!$CN$79,(IF($A$7=Nutrients!$B$77,Nutrients!$CN$77,Nutrients!$CN$78)))))*AV$7))/2000/AV$195*100</f>
        <v>228.82183759466832</v>
      </c>
      <c r="AW197" s="183">
        <f>(SUMPRODUCT(AW$8:AW$187,Nutrients!$CN$8:$CN$187)+(IF($A$6=Nutrients!$B$8,Nutrients!$CN$8,Nutrients!$CN$9)*AW$6)+(((IF($A$7=Nutrients!$B$79,Nutrients!$CN$79,(IF($A$7=Nutrients!$B$77,Nutrients!$CN$77,Nutrients!$CN$78)))))*AW$7))/2000/AW$195*100</f>
        <v>242.5103255626245</v>
      </c>
      <c r="AX197" s="183"/>
      <c r="AY197" s="183">
        <f>(SUMPRODUCT(AY$8:AY$187,Nutrients!$CN$8:$CN$187)+(IF($A$6=Nutrients!$B$8,Nutrients!$CN$8,Nutrients!$CN$9)*AY$6)+(((IF($A$7=Nutrients!$B$79,Nutrients!$CN$79,(IF($A$7=Nutrients!$B$77,Nutrients!$CN$77,Nutrients!$CN$78)))))*AY$7))/2000/AY$195*100</f>
        <v>178.57235875832995</v>
      </c>
      <c r="AZ197" s="183">
        <f>(SUMPRODUCT(AZ$8:AZ$187,Nutrients!$CN$8:$CN$187)+(IF($A$6=Nutrients!$B$8,Nutrients!$CN$8,Nutrients!$CN$9)*AZ$6)+(((IF($A$7=Nutrients!$B$79,Nutrients!$CN$79,(IF($A$7=Nutrients!$B$77,Nutrients!$CN$77,Nutrients!$CN$78)))))*AZ$7))/2000/AZ$195*100</f>
        <v>193.7993073702778</v>
      </c>
      <c r="BA197" s="183">
        <f>(SUMPRODUCT(BA$8:BA$187,Nutrients!$CN$8:$CN$187)+(IF($A$6=Nutrients!$B$8,Nutrients!$CN$8,Nutrients!$CN$9)*BA$6)+(((IF($A$7=Nutrients!$B$79,Nutrients!$CN$79,(IF($A$7=Nutrients!$B$77,Nutrients!$CN$77,Nutrients!$CN$78)))))*BA$7))/2000/BA$195*100</f>
        <v>211.91469964979984</v>
      </c>
      <c r="BB197" s="183">
        <f>(SUMPRODUCT(BB$8:BB$187,Nutrients!$CN$8:$CN$187)+(IF($A$6=Nutrients!$B$8,Nutrients!$CN$8,Nutrients!$CN$9)*BB$6)+(((IF($A$7=Nutrients!$B$79,Nutrients!$CN$79,(IF($A$7=Nutrients!$B$77,Nutrients!$CN$77,Nutrients!$CN$78)))))*BB$7))/2000/BB$195*100</f>
        <v>226.77260749743974</v>
      </c>
      <c r="BC197" s="183">
        <f>(SUMPRODUCT(BC$8:BC$187,Nutrients!$CN$8:$CN$187)+(IF($A$6=Nutrients!$B$8,Nutrients!$CN$8,Nutrients!$CN$9)*BC$6)+(((IF($A$7=Nutrients!$B$79,Nutrients!$CN$79,(IF($A$7=Nutrients!$B$77,Nutrients!$CN$77,Nutrients!$CN$78)))))*BC$7))/2000/BC$195*100</f>
        <v>240.09409424398399</v>
      </c>
      <c r="BD197" s="183">
        <f>(SUMPRODUCT(BD$8:BD$187,Nutrients!$CN$8:$CN$187)+(IF($A$6=Nutrients!$B$8,Nutrients!$CN$8,Nutrients!$CN$9)*BD$6)+(((IF($A$7=Nutrients!$B$79,Nutrients!$CN$79,(IF($A$7=Nutrients!$B$77,Nutrients!$CN$77,Nutrients!$CN$78)))))*BD$7))/2000/BD$195*100</f>
        <v>254.50959928871887</v>
      </c>
      <c r="BE197" s="183"/>
      <c r="BF197" s="183">
        <f>(SUMPRODUCT(BF$8:BF$187,Nutrients!$CN$8:$CN$187)+(IF($A$6=Nutrients!$B$8,Nutrients!$CN$8,Nutrients!$CN$9)*BF$6)+(((IF($A$7=Nutrients!$B$79,Nutrients!$CN$79,(IF($A$7=Nutrients!$B$77,Nutrients!$CN$77,Nutrients!$CN$78)))))*BF$7))/2000/BF$195*100</f>
        <v>185.6868807737703</v>
      </c>
      <c r="BG197" s="183">
        <f>(SUMPRODUCT(BG$8:BG$187,Nutrients!$CN$8:$CN$187)+(IF($A$6=Nutrients!$B$8,Nutrients!$CN$8,Nutrients!$CN$9)*BG$6)+(((IF($A$7=Nutrients!$B$79,Nutrients!$CN$79,(IF($A$7=Nutrients!$B$77,Nutrients!$CN$77,Nutrients!$CN$78)))))*BG$7))/2000/BG$195*100</f>
        <v>201.96975053064358</v>
      </c>
      <c r="BH197" s="183">
        <f>(SUMPRODUCT(BH$8:BH$187,Nutrients!$CN$8:$CN$187)+(IF($A$6=Nutrients!$B$8,Nutrients!$CN$8,Nutrients!$CN$9)*BH$6)+(((IF($A$7=Nutrients!$B$79,Nutrients!$CN$79,(IF($A$7=Nutrients!$B$77,Nutrients!$CN$77,Nutrients!$CN$78)))))*BH$7))/2000/BH$195*100</f>
        <v>221.32937776771362</v>
      </c>
      <c r="BI197" s="183">
        <f>(SUMPRODUCT(BI$8:BI$187,Nutrients!$CN$8:$CN$187)+(IF($A$6=Nutrients!$B$8,Nutrients!$CN$8,Nutrients!$CN$9)*BI$6)+(((IF($A$7=Nutrients!$B$79,Nutrients!$CN$79,(IF($A$7=Nutrients!$B$77,Nutrients!$CN$77,Nutrients!$CN$78)))))*BI$7))/2000/BI$195*100</f>
        <v>237.20767259122314</v>
      </c>
      <c r="BJ197" s="183">
        <f>(SUMPRODUCT(BJ$8:BJ$187,Nutrients!$CN$8:$CN$187)+(IF($A$6=Nutrients!$B$8,Nutrients!$CN$8,Nutrients!$CN$9)*BJ$6)+(((IF($A$7=Nutrients!$B$79,Nutrients!$CN$79,(IF($A$7=Nutrients!$B$77,Nutrients!$CN$77,Nutrients!$CN$78)))))*BJ$7))/2000/BJ$195*100</f>
        <v>251.43665043700435</v>
      </c>
      <c r="BK197" s="183">
        <f>(SUMPRODUCT(BK$8:BK$187,Nutrients!$CN$8:$CN$187)+(IF($A$6=Nutrients!$B$8,Nutrients!$CN$8,Nutrients!$CN$9)*BK$6)+(((IF($A$7=Nutrients!$B$79,Nutrients!$CN$79,(IF($A$7=Nutrients!$B$77,Nutrients!$CN$77,Nutrients!$CN$78)))))*BK$7))/2000/BK$195*100</f>
        <v>266.7933332939981</v>
      </c>
      <c r="BL197" s="183"/>
    </row>
    <row r="198" spans="1:64" x14ac:dyDescent="0.2">
      <c r="A198" s="125" t="s">
        <v>198</v>
      </c>
      <c r="B198" s="183">
        <f>(SUMPRODUCT(B$8:B$187,Nutrients!$CP$8:$CP$187)+(IF($A$6=Nutrients!$B$8,Nutrients!$CP$8,Nutrients!$CP$9)*B$6)+(((IF($A$7=Nutrients!$B$79,Nutrients!$CP$79,(IF($A$7=Nutrients!$B$77,Nutrients!$CP$77,Nutrients!$CP$78)))))*B$7))/2000/B$195*100</f>
        <v>30.91172640518522</v>
      </c>
      <c r="C198" s="183">
        <f>(SUMPRODUCT(C$8:C$187,Nutrients!$CP$8:$CP$187)+(IF($A$6=Nutrients!$B$8,Nutrients!$CP$8,Nutrients!$CP$9)*C$6)+(((IF($A$7=Nutrients!$B$79,Nutrients!$CP$79,(IF($A$7=Nutrients!$B$77,Nutrients!$CP$77,Nutrients!$CP$78)))))*C$7))/2000/C$195*100</f>
        <v>29.300531246672168</v>
      </c>
      <c r="D198" s="183">
        <f>(SUMPRODUCT(D$8:D$187,Nutrients!$CP$8:$CP$187)+(IF($A$6=Nutrients!$B$8,Nutrients!$CP$8,Nutrients!$CP$9)*D$6)+(((IF($A$7=Nutrients!$B$79,Nutrients!$CP$79,(IF($A$7=Nutrients!$B$77,Nutrients!$CP$77,Nutrients!$CP$78)))))*D$7))/2000/D$195*100</f>
        <v>27.50489445070038</v>
      </c>
      <c r="E198" s="183">
        <f>(SUMPRODUCT(E$8:E$187,Nutrients!$CP$8:$CP$187)+(IF($A$6=Nutrients!$B$8,Nutrients!$CP$8,Nutrients!$CP$9)*E$6)+(((IF($A$7=Nutrients!$B$79,Nutrients!$CP$79,(IF($A$7=Nutrients!$B$77,Nutrients!$CP$77,Nutrients!$CP$78)))))*E$7))/2000/E$195*100</f>
        <v>28.353582876043156</v>
      </c>
      <c r="F198" s="183">
        <f>(SUMPRODUCT(F$8:F$187,Nutrients!$CP$8:$CP$187)+(IF($A$6=Nutrients!$B$8,Nutrients!$CP$8,Nutrients!$CP$9)*F$6)+(((IF($A$7=Nutrients!$B$79,Nutrients!$CP$79,(IF($A$7=Nutrients!$B$77,Nutrients!$CP$77,Nutrients!$CP$78)))))*F$7))/2000/F$195*100</f>
        <v>29.554404220938441</v>
      </c>
      <c r="G198" s="183">
        <f>(SUMPRODUCT(G$8:G$187,Nutrients!$CP$8:$CP$187)+(IF($A$6=Nutrients!$B$8,Nutrients!$CP$8,Nutrients!$CP$9)*G$6)+(((IF($A$7=Nutrients!$B$79,Nutrients!$CP$79,(IF($A$7=Nutrients!$B$77,Nutrients!$CP$77,Nutrients!$CP$78)))))*G$7))/2000/G$195*100</f>
        <v>30.941343366999174</v>
      </c>
      <c r="H198" s="183"/>
      <c r="I198" s="183">
        <f>(SUMPRODUCT(I$8:I$187,Nutrients!$CP$8:$CP$187)+(IF($A$6=Nutrients!$B$8,Nutrients!$CP$8,Nutrients!$CP$9)*I$6)+(((IF($A$7=Nutrients!$B$79,Nutrients!$CP$79,(IF($A$7=Nutrients!$B$77,Nutrients!$CP$77,Nutrients!$CP$78)))))*I$7))/2000/I$195*100</f>
        <v>30.712611806153028</v>
      </c>
      <c r="J198" s="183">
        <f>(SUMPRODUCT(J$8:J$187,Nutrients!$CP$8:$CP$187)+(IF($A$6=Nutrients!$B$8,Nutrients!$CP$8,Nutrients!$CP$9)*J$6)+(((IF($A$7=Nutrients!$B$79,Nutrients!$CP$79,(IF($A$7=Nutrients!$B$77,Nutrients!$CP$77,Nutrients!$CP$78)))))*J$7))/2000/J$195*100</f>
        <v>29.022397102941895</v>
      </c>
      <c r="K198" s="183">
        <f>(SUMPRODUCT(K$8:K$187,Nutrients!$CP$8:$CP$187)+(IF($A$6=Nutrients!$B$8,Nutrients!$CP$8,Nutrients!$CP$9)*K$6)+(((IF($A$7=Nutrients!$B$79,Nutrients!$CP$79,(IF($A$7=Nutrients!$B$77,Nutrients!$CP$77,Nutrients!$CP$78)))))*K$7))/2000/K$195*100</f>
        <v>28.397678029553742</v>
      </c>
      <c r="L198" s="183">
        <f>(SUMPRODUCT(L$8:L$187,Nutrients!$CP$8:$CP$187)+(IF($A$6=Nutrients!$B$8,Nutrients!$CP$8,Nutrients!$CP$9)*L$6)+(((IF($A$7=Nutrients!$B$79,Nutrients!$CP$79,(IF($A$7=Nutrients!$B$77,Nutrients!$CP$77,Nutrients!$CP$78)))))*L$7))/2000/L$195*100</f>
        <v>29.944177603330751</v>
      </c>
      <c r="M198" s="183">
        <f>(SUMPRODUCT(M$8:M$187,Nutrients!$CP$8:$CP$187)+(IF($A$6=Nutrients!$B$8,Nutrients!$CP$8,Nutrients!$CP$9)*M$6)+(((IF($A$7=Nutrients!$B$79,Nutrients!$CP$79,(IF($A$7=Nutrients!$B$77,Nutrients!$CP$77,Nutrients!$CP$78)))))*M$7))/2000/M$195*100</f>
        <v>31.337486638521945</v>
      </c>
      <c r="N198" s="183">
        <f>(SUMPRODUCT(N$8:N$187,Nutrients!$CP$8:$CP$187)+(IF($A$6=Nutrients!$B$8,Nutrients!$CP$8,Nutrients!$CP$9)*N$6)+(((IF($A$7=Nutrients!$B$79,Nutrients!$CP$79,(IF($A$7=Nutrients!$B$77,Nutrients!$CP$77,Nutrients!$CP$78)))))*N$7))/2000/N$195*100</f>
        <v>32.824305718645732</v>
      </c>
      <c r="O198" s="183"/>
      <c r="P198" s="183">
        <f>(SUMPRODUCT(P$8:P$187,Nutrients!$CP$8:$CP$187)+(IF($A$6=Nutrients!$B$8,Nutrients!$CP$8,Nutrients!$CP$9)*P$6)+(((IF($A$7=Nutrients!$B$79,Nutrients!$CP$79,(IF($A$7=Nutrients!$B$77,Nutrients!$CP$77,Nutrients!$CP$78)))))*P$7))/2000/P$195*100</f>
        <v>30.067079890397391</v>
      </c>
      <c r="Q198" s="183">
        <f>(SUMPRODUCT(Q$8:Q$187,Nutrients!$CP$8:$CP$187)+(IF($A$6=Nutrients!$B$8,Nutrients!$CP$8,Nutrients!$CP$9)*Q$6)+(((IF($A$7=Nutrients!$B$79,Nutrients!$CP$79,(IF($A$7=Nutrients!$B$77,Nutrients!$CP$77,Nutrients!$CP$78)))))*Q$7))/2000/Q$195*100</f>
        <v>28.788568808472064</v>
      </c>
      <c r="R198" s="183">
        <f>(SUMPRODUCT(R$8:R$187,Nutrients!$CP$8:$CP$187)+(IF($A$6=Nutrients!$B$8,Nutrients!$CP$8,Nutrients!$CP$9)*R$6)+(((IF($A$7=Nutrients!$B$79,Nutrients!$CP$79,(IF($A$7=Nutrients!$B$77,Nutrients!$CP$77,Nutrients!$CP$78)))))*R$7))/2000/R$195*100</f>
        <v>29.886336624642791</v>
      </c>
      <c r="S198" s="183">
        <f>(SUMPRODUCT(S$8:S$187,Nutrients!$CP$8:$CP$187)+(IF($A$6=Nutrients!$B$8,Nutrients!$CP$8,Nutrients!$CP$9)*S$6)+(((IF($A$7=Nutrients!$B$79,Nutrients!$CP$79,(IF($A$7=Nutrients!$B$77,Nutrients!$CP$77,Nutrients!$CP$78)))))*S$7))/2000/S$195*100</f>
        <v>31.590064480268914</v>
      </c>
      <c r="T198" s="183">
        <f>(SUMPRODUCT(T$8:T$187,Nutrients!$CP$8:$CP$187)+(IF($A$6=Nutrients!$B$8,Nutrients!$CP$8,Nutrients!$CP$9)*T$6)+(((IF($A$7=Nutrients!$B$79,Nutrients!$CP$79,(IF($A$7=Nutrients!$B$77,Nutrients!$CP$77,Nutrients!$CP$78)))))*T$7))/2000/T$195*100</f>
        <v>33.122959471442954</v>
      </c>
      <c r="U198" s="183">
        <f>(SUMPRODUCT(U$8:U$187,Nutrients!$CP$8:$CP$187)+(IF($A$6=Nutrients!$B$8,Nutrients!$CP$8,Nutrients!$CP$9)*U$6)+(((IF($A$7=Nutrients!$B$79,Nutrients!$CP$79,(IF($A$7=Nutrients!$B$77,Nutrients!$CP$77,Nutrients!$CP$78)))))*U$7))/2000/U$195*100</f>
        <v>34.769888920285489</v>
      </c>
      <c r="V198" s="183"/>
      <c r="W198" s="183">
        <f>(SUMPRODUCT(W$8:W$187,Nutrients!$CP$8:$CP$187)+(IF($A$6=Nutrients!$B$8,Nutrients!$CP$8,Nutrients!$CP$9)*W$6)+(((IF($A$7=Nutrients!$B$79,Nutrients!$CP$79,(IF($A$7=Nutrients!$B$77,Nutrients!$CP$77,Nutrients!$CP$78)))))*W$7))/2000/W$195*100</f>
        <v>29.827891090236996</v>
      </c>
      <c r="X198" s="183">
        <f>(SUMPRODUCT(X$8:X$187,Nutrients!$CP$8:$CP$187)+(IF($A$6=Nutrients!$B$8,Nutrients!$CP$8,Nutrients!$CP$9)*X$6)+(((IF($A$7=Nutrients!$B$79,Nutrients!$CP$79,(IF($A$7=Nutrients!$B$77,Nutrients!$CP$77,Nutrients!$CP$78)))))*X$7))/2000/X$195*100</f>
        <v>29.060288329646962</v>
      </c>
      <c r="Y198" s="183">
        <f>(SUMPRODUCT(Y$8:Y$187,Nutrients!$CP$8:$CP$187)+(IF($A$6=Nutrients!$B$8,Nutrients!$CP$8,Nutrients!$CP$9)*Y$6)+(((IF($A$7=Nutrients!$B$79,Nutrients!$CP$79,(IF($A$7=Nutrients!$B$77,Nutrients!$CP$77,Nutrients!$CP$78)))))*Y$7))/2000/Y$195*100</f>
        <v>31.332819898281038</v>
      </c>
      <c r="Z198" s="183">
        <f>(SUMPRODUCT(Z$8:Z$187,Nutrients!$CP$8:$CP$187)+(IF($A$6=Nutrients!$B$8,Nutrients!$CP$8,Nutrients!$CP$9)*Z$6)+(((IF($A$7=Nutrients!$B$79,Nutrients!$CP$79,(IF($A$7=Nutrients!$B$77,Nutrients!$CP$77,Nutrients!$CP$78)))))*Z$7))/2000/Z$195*100</f>
        <v>33.240486201282224</v>
      </c>
      <c r="AA198" s="183">
        <f>(SUMPRODUCT(AA$8:AA$187,Nutrients!$CP$8:$CP$187)+(IF($A$6=Nutrients!$B$8,Nutrients!$CP$8,Nutrients!$CP$9)*AA$6)+(((IF($A$7=Nutrients!$B$79,Nutrients!$CP$79,(IF($A$7=Nutrients!$B$77,Nutrients!$CP$77,Nutrients!$CP$78)))))*AA$7))/2000/AA$195*100</f>
        <v>34.920143703438548</v>
      </c>
      <c r="AB198" s="183">
        <f>(SUMPRODUCT(AB$8:AB$187,Nutrients!$CP$8:$CP$187)+(IF($A$6=Nutrients!$B$8,Nutrients!$CP$8,Nutrients!$CP$9)*AB$6)+(((IF($A$7=Nutrients!$B$79,Nutrients!$CP$79,(IF($A$7=Nutrients!$B$77,Nutrients!$CP$77,Nutrients!$CP$78)))))*AB$7))/2000/AB$195*100</f>
        <v>36.720582213677794</v>
      </c>
      <c r="AC198" s="183"/>
      <c r="AD198" s="183">
        <f>(SUMPRODUCT(AD$8:AD$187,Nutrients!$CP$8:$CP$187)+(IF($A$6=Nutrients!$B$8,Nutrients!$CP$8,Nutrients!$CP$9)*AD$6)+(((IF($A$7=Nutrients!$B$79,Nutrients!$CP$79,(IF($A$7=Nutrients!$B$77,Nutrients!$CP$77,Nutrients!$CP$78)))))*AD$7))/2000/AD$195*100</f>
        <v>29.621097205204599</v>
      </c>
      <c r="AE198" s="183">
        <f>(SUMPRODUCT(AE$8:AE$187,Nutrients!$CP$8:$CP$187)+(IF($A$6=Nutrients!$B$8,Nutrients!$CP$8,Nutrients!$CP$9)*AE$6)+(((IF($A$7=Nutrients!$B$79,Nutrients!$CP$79,(IF($A$7=Nutrients!$B$77,Nutrients!$CP$77,Nutrients!$CP$78)))))*AE$7))/2000/AE$195*100</f>
        <v>30.35983743417054</v>
      </c>
      <c r="AF198" s="183">
        <f>(SUMPRODUCT(AF$8:AF$187,Nutrients!$CP$8:$CP$187)+(IF($A$6=Nutrients!$B$8,Nutrients!$CP$8,Nutrients!$CP$9)*AF$6)+(((IF($A$7=Nutrients!$B$79,Nutrients!$CP$79,(IF($A$7=Nutrients!$B$77,Nutrients!$CP$77,Nutrients!$CP$78)))))*AF$7))/2000/AF$195*100</f>
        <v>32.830868480547018</v>
      </c>
      <c r="AG198" s="183">
        <f>(SUMPRODUCT(AG$8:AG$187,Nutrients!$CP$8:$CP$187)+(IF($A$6=Nutrients!$B$8,Nutrients!$CP$8,Nutrients!$CP$9)*AG$6)+(((IF($A$7=Nutrients!$B$79,Nutrients!$CP$79,(IF($A$7=Nutrients!$B$77,Nutrients!$CP$77,Nutrients!$CP$78)))))*AG$7))/2000/AG$195*100</f>
        <v>34.903235716301566</v>
      </c>
      <c r="AH198" s="183">
        <f>(SUMPRODUCT(AH$8:AH$187,Nutrients!$CP$8:$CP$187)+(IF($A$6=Nutrients!$B$8,Nutrients!$CP$8,Nutrients!$CP$9)*AH$6)+(((IF($A$7=Nutrients!$B$79,Nutrients!$CP$79,(IF($A$7=Nutrients!$B$77,Nutrients!$CP$77,Nutrients!$CP$78)))))*AH$7))/2000/AH$195*100</f>
        <v>36.675479495919703</v>
      </c>
      <c r="AI198" s="183">
        <f>(SUMPRODUCT(AI$8:AI$187,Nutrients!$CP$8:$CP$187)+(IF($A$6=Nutrients!$B$8,Nutrients!$CP$8,Nutrients!$CP$9)*AI$6)+(((IF($A$7=Nutrients!$B$79,Nutrients!$CP$79,(IF($A$7=Nutrients!$B$77,Nutrients!$CP$77,Nutrients!$CP$78)))))*AI$7))/2000/AI$195*100</f>
        <v>38.691515466073554</v>
      </c>
      <c r="AJ198" s="183"/>
      <c r="AK198" s="183">
        <f>(SUMPRODUCT(AK$8:AK$187,Nutrients!$CP$8:$CP$187)+(IF($A$6=Nutrients!$B$8,Nutrients!$CP$8,Nutrients!$CP$9)*AK$6)+(((IF($A$7=Nutrients!$B$79,Nutrients!$CP$79,(IF($A$7=Nutrients!$B$77,Nutrients!$CP$77,Nutrients!$CP$78)))))*AK$7))/2000/AK$195*100</f>
        <v>29.418764070039732</v>
      </c>
      <c r="AL198" s="183">
        <f>(SUMPRODUCT(AL$8:AL$187,Nutrients!$CP$8:$CP$187)+(IF($A$6=Nutrients!$B$8,Nutrients!$CP$8,Nutrients!$CP$9)*AL$6)+(((IF($A$7=Nutrients!$B$79,Nutrients!$CP$79,(IF($A$7=Nutrients!$B$77,Nutrients!$CP$77,Nutrients!$CP$78)))))*AL$7))/2000/AL$195*100</f>
        <v>31.670990899473033</v>
      </c>
      <c r="AM198" s="183">
        <f>(SUMPRODUCT(AM$8:AM$187,Nutrients!$CP$8:$CP$187)+(IF($A$6=Nutrients!$B$8,Nutrients!$CP$8,Nutrients!$CP$9)*AM$6)+(((IF($A$7=Nutrients!$B$79,Nutrients!$CP$79,(IF($A$7=Nutrients!$B$77,Nutrients!$CP$77,Nutrients!$CP$78)))))*AM$7))/2000/AM$195*100</f>
        <v>34.341414219166467</v>
      </c>
      <c r="AN198" s="183">
        <f>(SUMPRODUCT(AN$8:AN$187,Nutrients!$CP$8:$CP$187)+(IF($A$6=Nutrients!$B$8,Nutrients!$CP$8,Nutrients!$CP$9)*AN$6)+(((IF($A$7=Nutrients!$B$79,Nutrients!$CP$79,(IF($A$7=Nutrients!$B$77,Nutrients!$CP$77,Nutrients!$CP$78)))))*AN$7))/2000/AN$195*100</f>
        <v>36.524542766506883</v>
      </c>
      <c r="AO198" s="183">
        <f>(SUMPRODUCT(AO$8:AO$187,Nutrients!$CP$8:$CP$187)+(IF($A$6=Nutrients!$B$8,Nutrients!$CP$8,Nutrients!$CP$9)*AO$6)+(((IF($A$7=Nutrients!$B$79,Nutrients!$CP$79,(IF($A$7=Nutrients!$B$77,Nutrients!$CP$77,Nutrients!$CP$78)))))*AO$7))/2000/AO$195*100</f>
        <v>38.489978468293351</v>
      </c>
      <c r="AP198" s="183">
        <f>(SUMPRODUCT(AP$8:AP$187,Nutrients!$CP$8:$CP$187)+(IF($A$6=Nutrients!$B$8,Nutrients!$CP$8,Nutrients!$CP$9)*AP$6)+(((IF($A$7=Nutrients!$B$79,Nutrients!$CP$79,(IF($A$7=Nutrients!$B$77,Nutrients!$CP$77,Nutrients!$CP$78)))))*AP$7))/2000/AP$195*100</f>
        <v>40.660800256365349</v>
      </c>
      <c r="AQ198" s="183"/>
      <c r="AR198" s="183">
        <f>(SUMPRODUCT(AR$8:AR$187,Nutrients!$CP$8:$CP$187)+(IF($A$6=Nutrients!$B$8,Nutrients!$CP$8,Nutrients!$CP$9)*AR$6)+(((IF($A$7=Nutrients!$B$79,Nutrients!$CP$79,(IF($A$7=Nutrients!$B$77,Nutrients!$CP$77,Nutrients!$CP$78)))))*AR$7))/2000/AR$195*100</f>
        <v>30.566038403449173</v>
      </c>
      <c r="AS198" s="183">
        <f>(SUMPRODUCT(AS$8:AS$187,Nutrients!$CP$8:$CP$187)+(IF($A$6=Nutrients!$B$8,Nutrients!$CP$8,Nutrients!$CP$9)*AS$6)+(((IF($A$7=Nutrients!$B$79,Nutrients!$CP$79,(IF($A$7=Nutrients!$B$77,Nutrients!$CP$77,Nutrients!$CP$78)))))*AS$7))/2000/AS$195*100</f>
        <v>32.981773908893608</v>
      </c>
      <c r="AT198" s="183">
        <f>(SUMPRODUCT(AT$8:AT$187,Nutrients!$CP$8:$CP$187)+(IF($A$6=Nutrients!$B$8,Nutrients!$CP$8,Nutrients!$CP$9)*AT$6)+(((IF($A$7=Nutrients!$B$79,Nutrients!$CP$79,(IF($A$7=Nutrients!$B$77,Nutrients!$CP$77,Nutrients!$CP$78)))))*AT$7))/2000/AT$195*100</f>
        <v>35.8521141242962</v>
      </c>
      <c r="AU198" s="183">
        <f>(SUMPRODUCT(AU$8:AU$187,Nutrients!$CP$8:$CP$187)+(IF($A$6=Nutrients!$B$8,Nutrients!$CP$8,Nutrients!$CP$9)*AU$6)+(((IF($A$7=Nutrients!$B$79,Nutrients!$CP$79,(IF($A$7=Nutrients!$B$77,Nutrients!$CP$77,Nutrients!$CP$78)))))*AU$7))/2000/AU$195*100</f>
        <v>38.202290622732157</v>
      </c>
      <c r="AV198" s="183">
        <f>(SUMPRODUCT(AV$8:AV$187,Nutrients!$CP$8:$CP$187)+(IF($A$6=Nutrients!$B$8,Nutrients!$CP$8,Nutrients!$CP$9)*AV$6)+(((IF($A$7=Nutrients!$B$79,Nutrients!$CP$79,(IF($A$7=Nutrients!$B$77,Nutrients!$CP$77,Nutrients!$CP$78)))))*AV$7))/2000/AV$195*100</f>
        <v>40.309558497657065</v>
      </c>
      <c r="AW198" s="183">
        <f>(SUMPRODUCT(AW$8:AW$187,Nutrients!$CP$8:$CP$187)+(IF($A$6=Nutrients!$B$8,Nutrients!$CP$8,Nutrients!$CP$9)*AW$6)+(((IF($A$7=Nutrients!$B$79,Nutrients!$CP$79,(IF($A$7=Nutrients!$B$77,Nutrients!$CP$77,Nutrients!$CP$78)))))*AW$7))/2000/AW$195*100</f>
        <v>42.639454607210908</v>
      </c>
      <c r="AX198" s="183"/>
      <c r="AY198" s="183">
        <f>(SUMPRODUCT(AY$8:AY$187,Nutrients!$CP$8:$CP$187)+(IF($A$6=Nutrients!$B$8,Nutrients!$CP$8,Nutrients!$CP$9)*AY$6)+(((IF($A$7=Nutrients!$B$79,Nutrients!$CP$79,(IF($A$7=Nutrients!$B$77,Nutrients!$CP$77,Nutrients!$CP$78)))))*AY$7))/2000/AY$195*100</f>
        <v>31.718227147967159</v>
      </c>
      <c r="AZ198" s="183">
        <f>(SUMPRODUCT(AZ$8:AZ$187,Nutrients!$CP$8:$CP$187)+(IF($A$6=Nutrients!$B$8,Nutrients!$CP$8,Nutrients!$CP$9)*AZ$6)+(((IF($A$7=Nutrients!$B$79,Nutrients!$CP$79,(IF($A$7=Nutrients!$B$77,Nutrients!$CP$77,Nutrients!$CP$78)))))*AZ$7))/2000/AZ$195*100</f>
        <v>34.298978579409187</v>
      </c>
      <c r="BA198" s="183">
        <f>(SUMPRODUCT(BA$8:BA$187,Nutrients!$CP$8:$CP$187)+(IF($A$6=Nutrients!$B$8,Nutrients!$CP$8,Nutrients!$CP$9)*BA$6)+(((IF($A$7=Nutrients!$B$79,Nutrients!$CP$79,(IF($A$7=Nutrients!$B$77,Nutrients!$CP$77,Nutrients!$CP$78)))))*BA$7))/2000/BA$195*100</f>
        <v>37.366646193892869</v>
      </c>
      <c r="BB198" s="183">
        <f>(SUMPRODUCT(BB$8:BB$187,Nutrients!$CP$8:$CP$187)+(IF($A$6=Nutrients!$B$8,Nutrients!$CP$8,Nutrients!$CP$9)*BB$6)+(((IF($A$7=Nutrients!$B$79,Nutrients!$CP$79,(IF($A$7=Nutrients!$B$77,Nutrients!$CP$77,Nutrients!$CP$78)))))*BB$7))/2000/BB$195*100</f>
        <v>39.882713795802246</v>
      </c>
      <c r="BC198" s="183">
        <f>(SUMPRODUCT(BC$8:BC$187,Nutrients!$CP$8:$CP$187)+(IF($A$6=Nutrients!$B$8,Nutrients!$CP$8,Nutrients!$CP$9)*BC$6)+(((IF($A$7=Nutrients!$B$79,Nutrients!$CP$79,(IF($A$7=Nutrients!$B$77,Nutrients!$CP$77,Nutrients!$CP$78)))))*BC$7))/2000/BC$195*100</f>
        <v>42.140612606749215</v>
      </c>
      <c r="BD198" s="183">
        <f>(SUMPRODUCT(BD$8:BD$187,Nutrients!$CP$8:$CP$187)+(IF($A$6=Nutrients!$B$8,Nutrients!$CP$8,Nutrients!$CP$9)*BD$6)+(((IF($A$7=Nutrients!$B$79,Nutrients!$CP$79,(IF($A$7=Nutrients!$B$77,Nutrients!$CP$77,Nutrients!$CP$78)))))*BD$7))/2000/BD$195*100</f>
        <v>44.58093397650498</v>
      </c>
      <c r="BE198" s="183"/>
      <c r="BF198" s="183">
        <f>(SUMPRODUCT(BF$8:BF$187,Nutrients!$CP$8:$CP$187)+(IF($A$6=Nutrients!$B$8,Nutrients!$CP$8,Nutrients!$CP$9)*BF$6)+(((IF($A$7=Nutrients!$B$79,Nutrients!$CP$79,(IF($A$7=Nutrients!$B$77,Nutrients!$CP$77,Nutrients!$CP$78)))))*BF$7))/2000/BF$195*100</f>
        <v>32.873639489484354</v>
      </c>
      <c r="BG198" s="183">
        <f>(SUMPRODUCT(BG$8:BG$187,Nutrients!$CP$8:$CP$187)+(IF($A$6=Nutrients!$B$8,Nutrients!$CP$8,Nutrients!$CP$9)*BG$6)+(((IF($A$7=Nutrients!$B$79,Nutrients!$CP$79,(IF($A$7=Nutrients!$B$77,Nutrients!$CP$77,Nutrients!$CP$78)))))*BG$7))/2000/BG$195*100</f>
        <v>35.626132563576888</v>
      </c>
      <c r="BH198" s="183">
        <f>(SUMPRODUCT(BH$8:BH$187,Nutrients!$CP$8:$CP$187)+(IF($A$6=Nutrients!$B$8,Nutrients!$CP$8,Nutrients!$CP$9)*BH$6)+(((IF($A$7=Nutrients!$B$79,Nutrients!$CP$79,(IF($A$7=Nutrients!$B$77,Nutrients!$CP$77,Nutrients!$CP$78)))))*BH$7))/2000/BH$195*100</f>
        <v>38.896124573948612</v>
      </c>
      <c r="BI198" s="183">
        <f>(SUMPRODUCT(BI$8:BI$187,Nutrients!$CP$8:$CP$187)+(IF($A$6=Nutrients!$B$8,Nutrients!$CP$8,Nutrients!$CP$9)*BI$6)+(((IF($A$7=Nutrients!$B$79,Nutrients!$CP$79,(IF($A$7=Nutrients!$B$77,Nutrients!$CP$77,Nutrients!$CP$78)))))*BI$7))/2000/BI$195*100</f>
        <v>41.578114512050625</v>
      </c>
      <c r="BJ198" s="183">
        <f>(SUMPRODUCT(BJ$8:BJ$187,Nutrients!$CP$8:$CP$187)+(IF($A$6=Nutrients!$B$8,Nutrients!$CP$8,Nutrients!$CP$9)*BJ$6)+(((IF($A$7=Nutrients!$B$79,Nutrients!$CP$79,(IF($A$7=Nutrients!$B$77,Nutrients!$CP$77,Nutrients!$CP$78)))))*BJ$7))/2000/BJ$195*100</f>
        <v>43.983583539800158</v>
      </c>
      <c r="BK198" s="183">
        <f>(SUMPRODUCT(BK$8:BK$187,Nutrients!$CP$8:$CP$187)+(IF($A$6=Nutrients!$B$8,Nutrients!$CP$8,Nutrients!$CP$9)*BK$6)+(((IF($A$7=Nutrients!$B$79,Nutrients!$CP$79,(IF($A$7=Nutrients!$B$77,Nutrients!$CP$77,Nutrients!$CP$78)))))*BK$7))/2000/BK$195*100</f>
        <v>46.576239785991064</v>
      </c>
      <c r="BL198" s="183"/>
    </row>
    <row r="199" spans="1:64" x14ac:dyDescent="0.2">
      <c r="A199" s="125" t="s">
        <v>206</v>
      </c>
      <c r="B199" s="183">
        <f>(SUMPRODUCT(B$8:B$187,Nutrients!$CQ$8:$CQ$187)+(IF($A$6=Nutrients!$B$8,Nutrients!$CQ$8,Nutrients!$CQ$9)*B$6)+(((IF($A$7=Nutrients!$B$79,Nutrients!$CQ$79,(IF($A$7=Nutrients!$B$77,Nutrients!$CQ$77,Nutrients!$CQ$78)))))*B$7))/2000/B$195*100</f>
        <v>54.713633942642325</v>
      </c>
      <c r="C199" s="183">
        <f>(SUMPRODUCT(C$8:C$187,Nutrients!$CQ$8:$CQ$187)+(IF($A$6=Nutrients!$B$8,Nutrients!$CQ$8,Nutrients!$CQ$9)*C$6)+(((IF($A$7=Nutrients!$B$79,Nutrients!$CQ$79,(IF($A$7=Nutrients!$B$77,Nutrients!$CQ$77,Nutrients!$CQ$78)))))*C$7))/2000/C$195*100</f>
        <v>54.582632337695216</v>
      </c>
      <c r="D199" s="183">
        <f>(SUMPRODUCT(D$8:D$187,Nutrients!$CQ$8:$CQ$187)+(IF($A$6=Nutrients!$B$8,Nutrients!$CQ$8,Nutrients!$CQ$9)*D$6)+(((IF($A$7=Nutrients!$B$79,Nutrients!$CQ$79,(IF($A$7=Nutrients!$B$77,Nutrients!$CQ$77,Nutrients!$CQ$78)))))*D$7))/2000/D$195*100</f>
        <v>54.538785711284653</v>
      </c>
      <c r="E199" s="183">
        <f>(SUMPRODUCT(E$8:E$187,Nutrients!$CQ$8:$CQ$187)+(IF($A$6=Nutrients!$B$8,Nutrients!$CQ$8,Nutrients!$CQ$9)*E$6)+(((IF($A$7=Nutrients!$B$79,Nutrients!$CQ$79,(IF($A$7=Nutrients!$B$77,Nutrients!$CQ$77,Nutrients!$CQ$78)))))*E$7))/2000/E$195*100</f>
        <v>56.864829590477392</v>
      </c>
      <c r="F199" s="183">
        <f>(SUMPRODUCT(F$8:F$187,Nutrients!$CQ$8:$CQ$187)+(IF($A$6=Nutrients!$B$8,Nutrients!$CQ$8,Nutrients!$CQ$9)*F$6)+(((IF($A$7=Nutrients!$B$79,Nutrients!$CQ$79,(IF($A$7=Nutrients!$B$77,Nutrients!$CQ$77,Nutrients!$CQ$78)))))*F$7))/2000/F$195*100</f>
        <v>59.30485417508887</v>
      </c>
      <c r="G199" s="183">
        <f>(SUMPRODUCT(G$8:G$187,Nutrients!$CQ$8:$CQ$187)+(IF($A$6=Nutrients!$B$8,Nutrients!$CQ$8,Nutrients!$CQ$9)*G$6)+(((IF($A$7=Nutrients!$B$79,Nutrients!$CQ$79,(IF($A$7=Nutrients!$B$77,Nutrients!$CQ$77,Nutrients!$CQ$78)))))*G$7))/2000/G$195*100</f>
        <v>62.119039142593849</v>
      </c>
      <c r="H199" s="183"/>
      <c r="I199" s="183">
        <f>(SUMPRODUCT(I$8:I$187,Nutrients!$CQ$8:$CQ$187)+(IF($A$6=Nutrients!$B$8,Nutrients!$CQ$8,Nutrients!$CQ$9)*I$6)+(((IF($A$7=Nutrients!$B$79,Nutrients!$CQ$79,(IF($A$7=Nutrients!$B$77,Nutrients!$CQ$77,Nutrients!$CQ$78)))))*I$7))/2000/I$195*100</f>
        <v>54.976122500482063</v>
      </c>
      <c r="J199" s="183">
        <f>(SUMPRODUCT(J$8:J$187,Nutrients!$CQ$8:$CQ$187)+(IF($A$6=Nutrients!$B$8,Nutrients!$CQ$8,Nutrients!$CQ$9)*J$6)+(((IF($A$7=Nutrients!$B$79,Nutrients!$CQ$79,(IF($A$7=Nutrients!$B$77,Nutrients!$CQ$77,Nutrients!$CQ$78)))))*J$7))/2000/J$195*100</f>
        <v>54.793627462575365</v>
      </c>
      <c r="K199" s="183">
        <f>(SUMPRODUCT(K$8:K$187,Nutrients!$CQ$8:$CQ$187)+(IF($A$6=Nutrients!$B$8,Nutrients!$CQ$8,Nutrients!$CQ$9)*K$6)+(((IF($A$7=Nutrients!$B$79,Nutrients!$CQ$79,(IF($A$7=Nutrients!$B$77,Nutrients!$CQ$77,Nutrients!$CQ$78)))))*K$7))/2000/K$195*100</f>
        <v>56.037187790470355</v>
      </c>
      <c r="L199" s="183">
        <f>(SUMPRODUCT(L$8:L$187,Nutrients!$CQ$8:$CQ$187)+(IF($A$6=Nutrients!$B$8,Nutrients!$CQ$8,Nutrients!$CQ$9)*L$6)+(((IF($A$7=Nutrients!$B$79,Nutrients!$CQ$79,(IF($A$7=Nutrients!$B$77,Nutrients!$CQ$77,Nutrients!$CQ$78)))))*L$7))/2000/L$195*100</f>
        <v>59.079052050541982</v>
      </c>
      <c r="M199" s="183">
        <f>(SUMPRODUCT(M$8:M$187,Nutrients!$CQ$8:$CQ$187)+(IF($A$6=Nutrients!$B$8,Nutrients!$CQ$8,Nutrients!$CQ$9)*M$6)+(((IF($A$7=Nutrients!$B$79,Nutrients!$CQ$79,(IF($A$7=Nutrients!$B$77,Nutrients!$CQ$77,Nutrients!$CQ$78)))))*M$7))/2000/M$195*100</f>
        <v>61.819591091320589</v>
      </c>
      <c r="N199" s="183">
        <f>(SUMPRODUCT(N$8:N$187,Nutrients!$CQ$8:$CQ$187)+(IF($A$6=Nutrients!$B$8,Nutrients!$CQ$8,Nutrients!$CQ$9)*N$6)+(((IF($A$7=Nutrients!$B$79,Nutrients!$CQ$79,(IF($A$7=Nutrients!$B$77,Nutrients!$CQ$77,Nutrients!$CQ$78)))))*N$7))/2000/N$195*100</f>
        <v>64.743024159548355</v>
      </c>
      <c r="O199" s="183"/>
      <c r="P199" s="183">
        <f>(SUMPRODUCT(P$8:P$187,Nutrients!$CQ$8:$CQ$187)+(IF($A$6=Nutrients!$B$8,Nutrients!$CQ$8,Nutrients!$CQ$9)*P$6)+(((IF($A$7=Nutrients!$B$79,Nutrients!$CQ$79,(IF($A$7=Nutrients!$B$77,Nutrients!$CQ$77,Nutrients!$CQ$78)))))*P$7))/2000/P$195*100</f>
        <v>54.795568035313345</v>
      </c>
      <c r="Q199" s="183">
        <f>(SUMPRODUCT(Q$8:Q$187,Nutrients!$CQ$8:$CQ$187)+(IF($A$6=Nutrients!$B$8,Nutrients!$CQ$8,Nutrients!$CQ$9)*Q$6)+(((IF($A$7=Nutrients!$B$79,Nutrients!$CQ$79,(IF($A$7=Nutrients!$B$77,Nutrients!$CQ$77,Nutrients!$CQ$78)))))*Q$7))/2000/Q$195*100</f>
        <v>55.093530372939746</v>
      </c>
      <c r="R199" s="183">
        <f>(SUMPRODUCT(R$8:R$187,Nutrients!$CQ$8:$CQ$187)+(IF($A$6=Nutrients!$B$8,Nutrients!$CQ$8,Nutrients!$CQ$9)*R$6)+(((IF($A$7=Nutrients!$B$79,Nutrients!$CQ$79,(IF($A$7=Nutrients!$B$77,Nutrients!$CQ$77,Nutrients!$CQ$78)))))*R$7))/2000/R$195*100</f>
        <v>58.136654596805037</v>
      </c>
      <c r="S199" s="183">
        <f>(SUMPRODUCT(S$8:S$187,Nutrients!$CQ$8:$CQ$187)+(IF($A$6=Nutrients!$B$8,Nutrients!$CQ$8,Nutrients!$CQ$9)*S$6)+(((IF($A$7=Nutrients!$B$79,Nutrients!$CQ$79,(IF($A$7=Nutrients!$B$77,Nutrients!$CQ$77,Nutrients!$CQ$78)))))*S$7))/2000/S$195*100</f>
        <v>61.398173702111812</v>
      </c>
      <c r="T199" s="183">
        <f>(SUMPRODUCT(T$8:T$187,Nutrients!$CQ$8:$CQ$187)+(IF($A$6=Nutrients!$B$8,Nutrients!$CQ$8,Nutrients!$CQ$9)*T$6)+(((IF($A$7=Nutrients!$B$79,Nutrients!$CQ$79,(IF($A$7=Nutrients!$B$77,Nutrients!$CQ$77,Nutrients!$CQ$78)))))*T$7))/2000/T$195*100</f>
        <v>64.335145340262173</v>
      </c>
      <c r="U199" s="183">
        <f>(SUMPRODUCT(U$8:U$187,Nutrients!$CQ$8:$CQ$187)+(IF($A$6=Nutrients!$B$8,Nutrients!$CQ$8,Nutrients!$CQ$9)*U$6)+(((IF($A$7=Nutrients!$B$79,Nutrients!$CQ$79,(IF($A$7=Nutrients!$B$77,Nutrients!$CQ$77,Nutrients!$CQ$78)))))*U$7))/2000/U$195*100</f>
        <v>67.486592987573403</v>
      </c>
      <c r="V199" s="183"/>
      <c r="W199" s="195">
        <f>(SUMPRODUCT(W$8:W$187,Nutrients!$CQ$8:$CQ$187)+(IF($A$6=Nutrients!$B$8,Nutrients!$CQ$8,Nutrients!$CQ$9)*W$6)+(((IF($A$7=Nutrients!$B$79,Nutrients!$CQ$79,(IF($A$7=Nutrients!$B$77,Nutrients!$CQ$77,Nutrients!$CQ$78)))))*W$7))/2000/W$195*100</f>
        <v>54.98595870611053</v>
      </c>
      <c r="X199" s="183">
        <f>(SUMPRODUCT(X$8:X$187,Nutrients!$CQ$8:$CQ$187)+(IF($A$6=Nutrients!$B$8,Nutrients!$CQ$8,Nutrients!$CQ$9)*X$6)+(((IF($A$7=Nutrients!$B$79,Nutrients!$CQ$79,(IF($A$7=Nutrients!$B$77,Nutrients!$CQ$77,Nutrients!$CQ$78)))))*X$7))/2000/X$195*100</f>
        <v>55.895714765515173</v>
      </c>
      <c r="Y199" s="183">
        <f>(SUMPRODUCT(Y$8:Y$187,Nutrients!$CQ$8:$CQ$187)+(IF($A$6=Nutrients!$B$8,Nutrients!$CQ$8,Nutrients!$CQ$9)*Y$6)+(((IF($A$7=Nutrients!$B$79,Nutrients!$CQ$79,(IF($A$7=Nutrients!$B$77,Nutrients!$CQ$77,Nutrients!$CQ$78)))))*Y$7))/2000/Y$195*100</f>
        <v>60.14877525752015</v>
      </c>
      <c r="Z199" s="183">
        <f>(SUMPRODUCT(Z$8:Z$187,Nutrients!$CQ$8:$CQ$187)+(IF($A$6=Nutrients!$B$8,Nutrients!$CQ$8,Nutrients!$CQ$9)*Z$6)+(((IF($A$7=Nutrients!$B$79,Nutrients!$CQ$79,(IF($A$7=Nutrients!$B$77,Nutrients!$CQ$77,Nutrients!$CQ$78)))))*Z$7))/2000/Z$195*100</f>
        <v>63.722538675989824</v>
      </c>
      <c r="AA199" s="183">
        <f>(SUMPRODUCT(AA$8:AA$187,Nutrients!$CQ$8:$CQ$187)+(IF($A$6=Nutrients!$B$8,Nutrients!$CQ$8,Nutrients!$CQ$9)*AA$6)+(((IF($A$7=Nutrients!$B$79,Nutrients!$CQ$79,(IF($A$7=Nutrients!$B$77,Nutrients!$CQ$77,Nutrients!$CQ$78)))))*AA$7))/2000/AA$195*100</f>
        <v>66.867290303141957</v>
      </c>
      <c r="AB199" s="183">
        <f>(SUMPRODUCT(AB$8:AB$187,Nutrients!$CQ$8:$CQ$187)+(IF($A$6=Nutrients!$B$8,Nutrients!$CQ$8,Nutrients!$CQ$9)*AB$6)+(((IF($A$7=Nutrients!$B$79,Nutrients!$CQ$79,(IF($A$7=Nutrients!$B$77,Nutrients!$CQ$77,Nutrients!$CQ$78)))))*AB$7))/2000/AB$195*100</f>
        <v>70.232703910219669</v>
      </c>
      <c r="AC199" s="183"/>
      <c r="AD199" s="183">
        <f>(SUMPRODUCT(AD$8:AD$187,Nutrients!$CQ$8:$CQ$187)+(IF($A$6=Nutrients!$B$8,Nutrients!$CQ$8,Nutrients!$CQ$9)*AD$6)+(((IF($A$7=Nutrients!$B$79,Nutrients!$CQ$79,(IF($A$7=Nutrients!$B$77,Nutrients!$CQ$77,Nutrients!$CQ$78)))))*AD$7))/2000/AD$195*100</f>
        <v>55.242965774464103</v>
      </c>
      <c r="AE199" s="183">
        <f>(SUMPRODUCT(AE$8:AE$187,Nutrients!$CQ$8:$CQ$187)+(IF($A$6=Nutrients!$B$8,Nutrients!$CQ$8,Nutrients!$CQ$9)*AE$6)+(((IF($A$7=Nutrients!$B$79,Nutrients!$CQ$79,(IF($A$7=Nutrients!$B$77,Nutrients!$CQ$77,Nutrients!$CQ$78)))))*AE$7))/2000/AE$195*100</f>
        <v>57.724971108106381</v>
      </c>
      <c r="AF199" s="183">
        <f>(SUMPRODUCT(AF$8:AF$187,Nutrients!$CQ$8:$CQ$187)+(IF($A$6=Nutrients!$B$8,Nutrients!$CQ$8,Nutrients!$CQ$9)*AF$6)+(((IF($A$7=Nutrients!$B$79,Nutrients!$CQ$79,(IF($A$7=Nutrients!$B$77,Nutrients!$CQ$77,Nutrients!$CQ$78)))))*AF$7))/2000/AF$195*100</f>
        <v>62.256675955782683</v>
      </c>
      <c r="AG199" s="183">
        <f>(SUMPRODUCT(AG$8:AG$187,Nutrients!$CQ$8:$CQ$187)+(IF($A$6=Nutrients!$B$8,Nutrients!$CQ$8,Nutrients!$CQ$9)*AG$6)+(((IF($A$7=Nutrients!$B$79,Nutrients!$CQ$79,(IF($A$7=Nutrients!$B$77,Nutrients!$CQ$77,Nutrients!$CQ$78)))))*AG$7))/2000/AG$195*100</f>
        <v>66.063681437176641</v>
      </c>
      <c r="AH199" s="183">
        <f>(SUMPRODUCT(AH$8:AH$187,Nutrients!$CQ$8:$CQ$187)+(IF($A$6=Nutrients!$B$8,Nutrients!$CQ$8,Nutrients!$CQ$9)*AH$6)+(((IF($A$7=Nutrients!$B$79,Nutrients!$CQ$79,(IF($A$7=Nutrients!$B$77,Nutrients!$CQ$77,Nutrients!$CQ$78)))))*AH$7))/2000/AH$195*100</f>
        <v>69.308432743226277</v>
      </c>
      <c r="AI199" s="183">
        <f>(SUMPRODUCT(AI$8:AI$187,Nutrients!$CQ$8:$CQ$187)+(IF($A$6=Nutrients!$B$8,Nutrients!$CQ$8,Nutrients!$CQ$9)*AI$6)+(((IF($A$7=Nutrients!$B$79,Nutrients!$CQ$79,(IF($A$7=Nutrients!$B$77,Nutrients!$CQ$77,Nutrients!$CQ$78)))))*AI$7))/2000/AI$195*100</f>
        <v>73.011032614474161</v>
      </c>
      <c r="AJ199" s="183"/>
      <c r="AK199" s="183">
        <f>(SUMPRODUCT(AK$8:AK$187,Nutrients!$CQ$8:$CQ$187)+(IF($A$6=Nutrients!$B$8,Nutrients!$CQ$8,Nutrients!$CQ$9)*AK$6)+(((IF($A$7=Nutrients!$B$79,Nutrients!$CQ$79,(IF($A$7=Nutrients!$B$77,Nutrients!$CQ$77,Nutrients!$CQ$78)))))*AK$7))/2000/AK$195*100</f>
        <v>55.511452848750565</v>
      </c>
      <c r="AL199" s="183">
        <f>(SUMPRODUCT(AL$8:AL$187,Nutrients!$CQ$8:$CQ$187)+(IF($A$6=Nutrients!$B$8,Nutrients!$CQ$8,Nutrients!$CQ$9)*AL$6)+(((IF($A$7=Nutrients!$B$79,Nutrients!$CQ$79,(IF($A$7=Nutrients!$B$77,Nutrients!$CQ$77,Nutrients!$CQ$78)))))*AL$7))/2000/AL$195*100</f>
        <v>59.573772623071427</v>
      </c>
      <c r="AM199" s="183">
        <f>(SUMPRODUCT(AM$8:AM$187,Nutrients!$CQ$8:$CQ$187)+(IF($A$6=Nutrients!$B$8,Nutrients!$CQ$8,Nutrients!$CQ$9)*AM$6)+(((IF($A$7=Nutrients!$B$79,Nutrients!$CQ$79,(IF($A$7=Nutrients!$B$77,Nutrients!$CQ$77,Nutrients!$CQ$78)))))*AM$7))/2000/AM$195*100</f>
        <v>64.385120763576523</v>
      </c>
      <c r="AN199" s="183">
        <f>(SUMPRODUCT(AN$8:AN$187,Nutrients!$CQ$8:$CQ$187)+(IF($A$6=Nutrients!$B$8,Nutrients!$CQ$8,Nutrients!$CQ$9)*AN$6)+(((IF($A$7=Nutrients!$B$79,Nutrients!$CQ$79,(IF($A$7=Nutrients!$B$77,Nutrients!$CQ$77,Nutrients!$CQ$78)))))*AN$7))/2000/AN$195*100</f>
        <v>68.319248215756872</v>
      </c>
      <c r="AO199" s="183">
        <f>(SUMPRODUCT(AO$8:AO$187,Nutrients!$CQ$8:$CQ$187)+(IF($A$6=Nutrients!$B$8,Nutrients!$CQ$8,Nutrients!$CQ$9)*AO$6)+(((IF($A$7=Nutrients!$B$79,Nutrients!$CQ$79,(IF($A$7=Nutrients!$B$77,Nutrients!$CQ$77,Nutrients!$CQ$78)))))*AO$7))/2000/AO$195*100</f>
        <v>71.863863364995666</v>
      </c>
      <c r="AP199" s="183">
        <f>(SUMPRODUCT(AP$8:AP$187,Nutrients!$CQ$8:$CQ$187)+(IF($A$6=Nutrients!$B$8,Nutrients!$CQ$8,Nutrients!$CQ$9)*AP$6)+(((IF($A$7=Nutrients!$B$79,Nutrients!$CQ$79,(IF($A$7=Nutrients!$B$77,Nutrients!$CQ$77,Nutrients!$CQ$78)))))*AP$7))/2000/AP$195*100</f>
        <v>75.783392356013053</v>
      </c>
      <c r="AQ199" s="183"/>
      <c r="AR199" s="183">
        <f>(SUMPRODUCT(AR$8:AR$187,Nutrients!$CQ$8:$CQ$187)+(IF($A$6=Nutrients!$B$8,Nutrients!$CQ$8,Nutrients!$CQ$9)*AR$6)+(((IF($A$7=Nutrients!$B$79,Nutrients!$CQ$79,(IF($A$7=Nutrients!$B$77,Nutrients!$CQ$77,Nutrients!$CQ$78)))))*AR$7))/2000/AR$195*100</f>
        <v>57.126875536064702</v>
      </c>
      <c r="AS199" s="183">
        <f>(SUMPRODUCT(AS$8:AS$187,Nutrients!$CQ$8:$CQ$187)+(IF($A$6=Nutrients!$B$8,Nutrients!$CQ$8,Nutrients!$CQ$9)*AS$6)+(((IF($A$7=Nutrients!$B$79,Nutrients!$CQ$79,(IF($A$7=Nutrients!$B$77,Nutrients!$CQ$77,Nutrients!$CQ$78)))))*AS$7))/2000/AS$195*100</f>
        <v>61.417449962656598</v>
      </c>
      <c r="AT199" s="183">
        <f>(SUMPRODUCT(AT$8:AT$187,Nutrients!$CQ$8:$CQ$187)+(IF($A$6=Nutrients!$B$8,Nutrients!$CQ$8,Nutrients!$CQ$9)*AT$6)+(((IF($A$7=Nutrients!$B$79,Nutrients!$CQ$79,(IF($A$7=Nutrients!$B$77,Nutrients!$CQ$77,Nutrients!$CQ$78)))))*AT$7))/2000/AT$195*100</f>
        <v>66.510716100385409</v>
      </c>
      <c r="AU199" s="183">
        <f>(SUMPRODUCT(AU$8:AU$187,Nutrients!$CQ$8:$CQ$187)+(IF($A$6=Nutrients!$B$8,Nutrients!$CQ$8,Nutrients!$CQ$9)*AU$6)+(((IF($A$7=Nutrients!$B$79,Nutrients!$CQ$79,(IF($A$7=Nutrients!$B$77,Nutrients!$CQ$77,Nutrients!$CQ$78)))))*AU$7))/2000/AU$195*100</f>
        <v>70.681660609671184</v>
      </c>
      <c r="AV199" s="183">
        <f>(SUMPRODUCT(AV$8:AV$187,Nutrients!$CQ$8:$CQ$187)+(IF($A$6=Nutrients!$B$8,Nutrients!$CQ$8,Nutrients!$CQ$9)*AV$6)+(((IF($A$7=Nutrients!$B$79,Nutrients!$CQ$79,(IF($A$7=Nutrients!$B$77,Nutrients!$CQ$77,Nutrients!$CQ$78)))))*AV$7))/2000/AV$195*100</f>
        <v>74.425041250527116</v>
      </c>
      <c r="AW199" s="183">
        <f>(SUMPRODUCT(AW$8:AW$187,Nutrients!$CQ$8:$CQ$187)+(IF($A$6=Nutrients!$B$8,Nutrients!$CQ$8,Nutrients!$CQ$9)*AW$6)+(((IF($A$7=Nutrients!$B$79,Nutrients!$CQ$79,(IF($A$7=Nutrients!$B$77,Nutrients!$CQ$77,Nutrients!$CQ$78)))))*AW$7))/2000/AW$195*100</f>
        <v>78.568942567819747</v>
      </c>
      <c r="AX199" s="183"/>
      <c r="AY199" s="183">
        <f>(SUMPRODUCT(AY$8:AY$187,Nutrients!$CQ$8:$CQ$187)+(IF($A$6=Nutrients!$B$8,Nutrients!$CQ$8,Nutrients!$CQ$9)*AY$6)+(((IF($A$7=Nutrients!$B$79,Nutrients!$CQ$79,(IF($A$7=Nutrients!$B$77,Nutrients!$CQ$77,Nutrients!$CQ$78)))))*AY$7))/2000/AY$195*100</f>
        <v>58.747576016499956</v>
      </c>
      <c r="AZ199" s="183">
        <f>(SUMPRODUCT(AZ$8:AZ$187,Nutrients!$CQ$8:$CQ$187)+(IF($A$6=Nutrients!$B$8,Nutrients!$CQ$8,Nutrients!$CQ$9)*AZ$6)+(((IF($A$7=Nutrients!$B$79,Nutrients!$CQ$79,(IF($A$7=Nutrients!$B$77,Nutrients!$CQ$77,Nutrients!$CQ$78)))))*AZ$7))/2000/AZ$195*100</f>
        <v>63.270159667597667</v>
      </c>
      <c r="BA199" s="183">
        <f>(SUMPRODUCT(BA$8:BA$187,Nutrients!$CQ$8:$CQ$187)+(IF($A$6=Nutrients!$B$8,Nutrients!$CQ$8,Nutrients!$CQ$9)*BA$6)+(((IF($A$7=Nutrients!$B$79,Nutrients!$CQ$79,(IF($A$7=Nutrients!$B$77,Nutrients!$CQ$77,Nutrients!$CQ$78)))))*BA$7))/2000/BA$195*100</f>
        <v>68.639535564143983</v>
      </c>
      <c r="BB199" s="183">
        <f>(SUMPRODUCT(BB$8:BB$187,Nutrients!$CQ$8:$CQ$187)+(IF($A$6=Nutrients!$B$8,Nutrients!$CQ$8,Nutrients!$CQ$9)*BB$6)+(((IF($A$7=Nutrients!$B$79,Nutrients!$CQ$79,(IF($A$7=Nutrients!$B$77,Nutrients!$CQ$77,Nutrients!$CQ$78)))))*BB$7))/2000/BB$195*100</f>
        <v>73.04354531630706</v>
      </c>
      <c r="BC199" s="183">
        <f>(SUMPRODUCT(BC$8:BC$187,Nutrients!$CQ$8:$CQ$187)+(IF($A$6=Nutrients!$B$8,Nutrients!$CQ$8,Nutrients!$CQ$9)*BC$6)+(((IF($A$7=Nutrients!$B$79,Nutrients!$CQ$79,(IF($A$7=Nutrients!$B$77,Nutrients!$CQ$77,Nutrients!$CQ$78)))))*BC$7))/2000/BC$195*100</f>
        <v>77.000544269379333</v>
      </c>
      <c r="BD199" s="183">
        <f>(SUMPRODUCT(BD$8:BD$187,Nutrients!$CQ$8:$CQ$187)+(IF($A$6=Nutrients!$B$8,Nutrients!$CQ$8,Nutrients!$CQ$9)*BD$6)+(((IF($A$7=Nutrients!$B$79,Nutrients!$CQ$79,(IF($A$7=Nutrients!$B$77,Nutrients!$CQ$77,Nutrients!$CQ$78)))))*BD$7))/2000/BD$195*100</f>
        <v>81.269849274481913</v>
      </c>
      <c r="BE199" s="183"/>
      <c r="BF199" s="183">
        <f>(SUMPRODUCT(BF$8:BF$187,Nutrients!$CQ$8:$CQ$187)+(IF($A$6=Nutrients!$B$8,Nutrients!$CQ$8,Nutrients!$CQ$9)*BF$6)+(((IF($A$7=Nutrients!$B$79,Nutrients!$CQ$79,(IF($A$7=Nutrients!$B$77,Nutrients!$CQ$77,Nutrients!$CQ$78)))))*BF$7))/2000/BF$195*100</f>
        <v>60.372062790125192</v>
      </c>
      <c r="BG199" s="183">
        <f>(SUMPRODUCT(BG$8:BG$187,Nutrients!$CQ$8:$CQ$187)+(IF($A$6=Nutrients!$B$8,Nutrients!$CQ$8,Nutrients!$CQ$9)*BG$6)+(((IF($A$7=Nutrients!$B$79,Nutrients!$CQ$79,(IF($A$7=Nutrients!$B$77,Nutrients!$CQ$77,Nutrients!$CQ$78)))))*BG$7))/2000/BG$195*100</f>
        <v>65.137781109749099</v>
      </c>
      <c r="BH199" s="183">
        <f>(SUMPRODUCT(BH$8:BH$187,Nutrients!$CQ$8:$CQ$187)+(IF($A$6=Nutrients!$B$8,Nutrients!$CQ$8,Nutrients!$CQ$9)*BH$6)+(((IF($A$7=Nutrients!$B$79,Nutrients!$CQ$79,(IF($A$7=Nutrients!$B$77,Nutrients!$CQ$77,Nutrients!$CQ$78)))))*BH$7))/2000/BH$195*100</f>
        <v>70.79266132210094</v>
      </c>
      <c r="BI199" s="183">
        <f>(SUMPRODUCT(BI$8:BI$187,Nutrients!$CQ$8:$CQ$187)+(IF($A$6=Nutrients!$B$8,Nutrients!$CQ$8,Nutrients!$CQ$9)*BI$6)+(((IF($A$7=Nutrients!$B$79,Nutrients!$CQ$79,(IF($A$7=Nutrients!$B$77,Nutrients!$CQ$77,Nutrients!$CQ$78)))))*BI$7))/2000/BI$195*100</f>
        <v>75.43080323643899</v>
      </c>
      <c r="BJ199" s="183">
        <f>(SUMPRODUCT(BJ$8:BJ$187,Nutrients!$CQ$8:$CQ$187)+(IF($A$6=Nutrients!$B$8,Nutrients!$CQ$8,Nutrients!$CQ$9)*BJ$6)+(((IF($A$7=Nutrients!$B$79,Nutrients!$CQ$79,(IF($A$7=Nutrients!$B$77,Nutrients!$CQ$77,Nutrients!$CQ$78)))))*BJ$7))/2000/BJ$195*100</f>
        <v>79.596060997794922</v>
      </c>
      <c r="BK199" s="183">
        <f>(SUMPRODUCT(BK$8:BK$187,Nutrients!$CQ$8:$CQ$187)+(IF($A$6=Nutrients!$B$8,Nutrients!$CQ$8,Nutrients!$CQ$9)*BK$6)+(((IF($A$7=Nutrients!$B$79,Nutrients!$CQ$79,(IF($A$7=Nutrients!$B$77,Nutrients!$CQ$77,Nutrients!$CQ$78)))))*BK$7))/2000/BK$195*100</f>
        <v>84.074654497570606</v>
      </c>
      <c r="BL199" s="183"/>
    </row>
    <row r="200" spans="1:64" x14ac:dyDescent="0.2">
      <c r="A200" s="125" t="s">
        <v>200</v>
      </c>
      <c r="B200" s="183">
        <f>(SUMPRODUCT(B$8:B$187,Nutrients!$CT$8:$CT$187)+(IF($A$6=Nutrients!$B$8,Nutrients!$CT$8,Nutrients!$CT$9)*B$6)+(((IF($A$7=Nutrients!$B$79,Nutrients!$CT$79,(IF($A$7=Nutrients!$B$77,Nutrients!$CT$77,Nutrients!$CT$78)))))*B$7))/2000/B$195*100</f>
        <v>59.768643394442513</v>
      </c>
      <c r="C200" s="183">
        <f>(SUMPRODUCT(C$8:C$187,Nutrients!$CT$8:$CT$187)+(IF($A$6=Nutrients!$B$8,Nutrients!$CT$8,Nutrients!$CT$9)*C$6)+(((IF($A$7=Nutrients!$B$79,Nutrients!$CT$79,(IF($A$7=Nutrients!$B$77,Nutrients!$CT$77,Nutrients!$CT$78)))))*C$7))/2000/C$195*100</f>
        <v>59.641819245181935</v>
      </c>
      <c r="D200" s="183">
        <f>(SUMPRODUCT(D$8:D$187,Nutrients!$CT$8:$CT$187)+(IF($A$6=Nutrients!$B$8,Nutrients!$CT$8,Nutrients!$CT$9)*D$6)+(((IF($A$7=Nutrients!$B$79,Nutrients!$CT$79,(IF($A$7=Nutrients!$B$77,Nutrients!$CT$77,Nutrients!$CT$78)))))*D$7))/2000/D$195*100</f>
        <v>61.506611905108443</v>
      </c>
      <c r="E200" s="183">
        <f>(SUMPRODUCT(E$8:E$187,Nutrients!$CT$8:$CT$187)+(IF($A$6=Nutrients!$B$8,Nutrients!$CT$8,Nutrients!$CT$9)*E$6)+(((IF($A$7=Nutrients!$B$79,Nutrients!$CT$79,(IF($A$7=Nutrients!$B$77,Nutrients!$CT$77,Nutrients!$CT$78)))))*E$7))/2000/E$195*100</f>
        <v>61.641904334862055</v>
      </c>
      <c r="F200" s="183">
        <f>(SUMPRODUCT(F$8:F$187,Nutrients!$CT$8:$CT$187)+(IF($A$6=Nutrients!$B$8,Nutrients!$CT$8,Nutrients!$CT$9)*F$6)+(((IF($A$7=Nutrients!$B$79,Nutrients!$CT$79,(IF($A$7=Nutrients!$B$77,Nutrients!$CT$77,Nutrients!$CT$78)))))*F$7))/2000/F$195*100</f>
        <v>63.104712245765903</v>
      </c>
      <c r="G200" s="183">
        <f>(SUMPRODUCT(G$8:G$187,Nutrients!$CT$8:$CT$187)+(IF($A$6=Nutrients!$B$8,Nutrients!$CT$8,Nutrients!$CT$9)*G$6)+(((IF($A$7=Nutrients!$B$79,Nutrients!$CT$79,(IF($A$7=Nutrients!$B$77,Nutrients!$CT$77,Nutrients!$CT$78)))))*G$7))/2000/G$195*100</f>
        <v>66.477963319969163</v>
      </c>
      <c r="H200" s="183"/>
      <c r="I200" s="183">
        <f>(SUMPRODUCT(I$8:I$187,Nutrients!$CT$8:$CT$187)+(IF($A$6=Nutrients!$B$8,Nutrients!$CT$8,Nutrients!$CT$9)*I$6)+(((IF($A$7=Nutrients!$B$79,Nutrients!$CT$79,(IF($A$7=Nutrients!$B$77,Nutrients!$CT$77,Nutrients!$CT$78)))))*I$7))/2000/I$195*100</f>
        <v>59.630180652399481</v>
      </c>
      <c r="J200" s="183">
        <f>(SUMPRODUCT(J$8:J$187,Nutrients!$CT$8:$CT$187)+(IF($A$6=Nutrients!$B$8,Nutrients!$CT$8,Nutrients!$CT$9)*J$6)+(((IF($A$7=Nutrients!$B$79,Nutrients!$CT$79,(IF($A$7=Nutrients!$B$77,Nutrients!$CT$77,Nutrients!$CT$78)))))*J$7))/2000/J$195*100</f>
        <v>59.876948497623708</v>
      </c>
      <c r="K200" s="183">
        <f>(SUMPRODUCT(K$8:K$187,Nutrients!$CT$8:$CT$187)+(IF($A$6=Nutrients!$B$8,Nutrients!$CT$8,Nutrients!$CT$9)*K$6)+(((IF($A$7=Nutrients!$B$79,Nutrients!$CT$79,(IF($A$7=Nutrients!$B$77,Nutrients!$CT$77,Nutrients!$CT$78)))))*K$7))/2000/K$195*100</f>
        <v>61.910183591254409</v>
      </c>
      <c r="L200" s="183">
        <f>(SUMPRODUCT(L$8:L$187,Nutrients!$CT$8:$CT$187)+(IF($A$6=Nutrients!$B$8,Nutrients!$CT$8,Nutrients!$CT$9)*L$6)+(((IF($A$7=Nutrients!$B$79,Nutrients!$CT$79,(IF($A$7=Nutrients!$B$77,Nutrients!$CT$77,Nutrients!$CT$78)))))*L$7))/2000/L$195*100</f>
        <v>61.942219440366365</v>
      </c>
      <c r="M200" s="183">
        <f>(SUMPRODUCT(M$8:M$187,Nutrients!$CT$8:$CT$187)+(IF($A$6=Nutrients!$B$8,Nutrients!$CT$8,Nutrients!$CT$9)*M$6)+(((IF($A$7=Nutrients!$B$79,Nutrients!$CT$79,(IF($A$7=Nutrients!$B$77,Nutrients!$CT$77,Nutrients!$CT$78)))))*M$7))/2000/M$195*100</f>
        <v>62.884785972690779</v>
      </c>
      <c r="N200" s="183">
        <f>(SUMPRODUCT(N$8:N$187,Nutrients!$CT$8:$CT$187)+(IF($A$6=Nutrients!$B$8,Nutrients!$CT$8,Nutrients!$CT$9)*N$6)+(((IF($A$7=Nutrients!$B$79,Nutrients!$CT$79,(IF($A$7=Nutrients!$B$77,Nutrients!$CT$77,Nutrients!$CT$78)))))*N$7))/2000/N$195*100</f>
        <v>66.072633413911547</v>
      </c>
      <c r="O200" s="183"/>
      <c r="P200" s="183">
        <f>(SUMPRODUCT(P$8:P$187,Nutrients!$CT$8:$CT$187)+(IF($A$6=Nutrients!$B$8,Nutrients!$CT$8,Nutrients!$CT$9)*P$6)+(((IF($A$7=Nutrients!$B$79,Nutrients!$CT$79,(IF($A$7=Nutrients!$B$77,Nutrients!$CT$77,Nutrients!$CT$78)))))*P$7))/2000/P$195*100</f>
        <v>59.939706540939227</v>
      </c>
      <c r="Q200" s="183">
        <f>(SUMPRODUCT(Q$8:Q$187,Nutrients!$CT$8:$CT$187)+(IF($A$6=Nutrients!$B$8,Nutrients!$CT$8,Nutrients!$CT$9)*Q$6)+(((IF($A$7=Nutrients!$B$79,Nutrients!$CT$79,(IF($A$7=Nutrients!$B$77,Nutrients!$CT$77,Nutrients!$CT$78)))))*Q$7))/2000/Q$195*100</f>
        <v>59.717718022006018</v>
      </c>
      <c r="R200" s="183">
        <f>(SUMPRODUCT(R$8:R$187,Nutrients!$CT$8:$CT$187)+(IF($A$6=Nutrients!$B$8,Nutrients!$CT$8,Nutrients!$CT$9)*R$6)+(((IF($A$7=Nutrients!$B$79,Nutrients!$CT$79,(IF($A$7=Nutrients!$B$77,Nutrients!$CT$77,Nutrients!$CT$78)))))*R$7))/2000/R$195*100</f>
        <v>61.726765288989725</v>
      </c>
      <c r="S200" s="183">
        <f>(SUMPRODUCT(S$8:S$187,Nutrients!$CT$8:$CT$187)+(IF($A$6=Nutrients!$B$8,Nutrients!$CT$8,Nutrients!$CT$9)*S$6)+(((IF($A$7=Nutrients!$B$79,Nutrients!$CT$79,(IF($A$7=Nutrients!$B$77,Nutrients!$CT$77,Nutrients!$CT$78)))))*S$7))/2000/S$195*100</f>
        <v>61.732186495667271</v>
      </c>
      <c r="T200" s="183">
        <f>(SUMPRODUCT(T$8:T$187,Nutrients!$CT$8:$CT$187)+(IF($A$6=Nutrients!$B$8,Nutrients!$CT$8,Nutrients!$CT$9)*T$6)+(((IF($A$7=Nutrients!$B$79,Nutrients!$CT$79,(IF($A$7=Nutrients!$B$77,Nutrients!$CT$77,Nutrients!$CT$78)))))*T$7))/2000/T$195*100</f>
        <v>63.368227793108758</v>
      </c>
      <c r="U200" s="183">
        <f>(SUMPRODUCT(U$8:U$187,Nutrients!$CT$8:$CT$187)+(IF($A$6=Nutrients!$B$8,Nutrients!$CT$8,Nutrients!$CT$9)*U$6)+(((IF($A$7=Nutrients!$B$79,Nutrients!$CT$79,(IF($A$7=Nutrients!$B$77,Nutrients!$CT$77,Nutrients!$CT$78)))))*U$7))/2000/U$195*100</f>
        <v>65.835477038264202</v>
      </c>
      <c r="V200" s="183"/>
      <c r="W200" s="183">
        <f>(SUMPRODUCT(W$8:W$187,Nutrients!$CT$8:$CT$187)+(IF($A$6=Nutrients!$B$8,Nutrients!$CT$8,Nutrients!$CT$9)*W$6)+(((IF($A$7=Nutrients!$B$79,Nutrients!$CT$79,(IF($A$7=Nutrients!$B$77,Nutrients!$CT$77,Nutrients!$CT$78)))))*W$7))/2000/W$195*100</f>
        <v>59.697973180106935</v>
      </c>
      <c r="X200" s="183">
        <f>(SUMPRODUCT(X$8:X$187,Nutrients!$CT$8:$CT$187)+(IF($A$6=Nutrients!$B$8,Nutrients!$CT$8,Nutrients!$CT$9)*X$6)+(((IF($A$7=Nutrients!$B$79,Nutrients!$CT$79,(IF($A$7=Nutrients!$B$77,Nutrients!$CT$77,Nutrients!$CT$78)))))*X$7))/2000/X$195*100</f>
        <v>60.068254688717374</v>
      </c>
      <c r="Y200" s="183">
        <f>(SUMPRODUCT(Y$8:Y$187,Nutrients!$CT$8:$CT$187)+(IF($A$6=Nutrients!$B$8,Nutrients!$CT$8,Nutrients!$CT$9)*Y$6)+(((IF($A$7=Nutrients!$B$79,Nutrients!$CT$79,(IF($A$7=Nutrients!$B$77,Nutrients!$CT$77,Nutrients!$CT$78)))))*Y$7))/2000/Y$195*100</f>
        <v>61.996838793228079</v>
      </c>
      <c r="Z200" s="183">
        <f>(SUMPRODUCT(Z$8:Z$187,Nutrients!$CT$8:$CT$187)+(IF($A$6=Nutrients!$B$8,Nutrients!$CT$8,Nutrients!$CT$9)*Z$6)+(((IF($A$7=Nutrients!$B$79,Nutrients!$CT$79,(IF($A$7=Nutrients!$B$77,Nutrients!$CT$77,Nutrients!$CT$78)))))*Z$7))/2000/Z$195*100</f>
        <v>62.175311346485543</v>
      </c>
      <c r="AA200" s="183">
        <f>(SUMPRODUCT(AA$8:AA$187,Nutrients!$CT$8:$CT$187)+(IF($A$6=Nutrients!$B$8,Nutrients!$CT$8,Nutrients!$CT$9)*AA$6)+(((IF($A$7=Nutrients!$B$79,Nutrients!$CT$79,(IF($A$7=Nutrients!$B$77,Nutrients!$CT$77,Nutrients!$CT$78)))))*AA$7))/2000/AA$195*100</f>
        <v>63.139768507242636</v>
      </c>
      <c r="AB200" s="183">
        <f>(SUMPRODUCT(AB$8:AB$187,Nutrients!$CT$8:$CT$187)+(IF($A$6=Nutrients!$B$8,Nutrients!$CT$8,Nutrients!$CT$9)*AB$6)+(((IF($A$7=Nutrients!$B$79,Nutrients!$CT$79,(IF($A$7=Nutrients!$B$77,Nutrients!$CT$77,Nutrients!$CT$78)))))*AB$7))/2000/AB$195*100</f>
        <v>66.360073487701783</v>
      </c>
      <c r="AC200" s="183"/>
      <c r="AD200" s="183">
        <f>(SUMPRODUCT(AD$8:AD$187,Nutrients!$CT$8:$CT$187)+(IF($A$6=Nutrients!$B$8,Nutrients!$CT$8,Nutrients!$CT$9)*AD$6)+(((IF($A$7=Nutrients!$B$79,Nutrients!$CT$79,(IF($A$7=Nutrients!$B$77,Nutrients!$CT$77,Nutrients!$CT$78)))))*AD$7))/2000/AD$195*100</f>
        <v>60.004844282771217</v>
      </c>
      <c r="AE200" s="183">
        <f>(SUMPRODUCT(AE$8:AE$187,Nutrients!$CT$8:$CT$187)+(IF($A$6=Nutrients!$B$8,Nutrients!$CT$8,Nutrients!$CT$9)*AE$6)+(((IF($A$7=Nutrients!$B$79,Nutrients!$CT$79,(IF($A$7=Nutrients!$B$77,Nutrients!$CT$77,Nutrients!$CT$78)))))*AE$7))/2000/AE$195*100</f>
        <v>60.416223761180191</v>
      </c>
      <c r="AF200" s="183">
        <f>(SUMPRODUCT(AF$8:AF$187,Nutrients!$CT$8:$CT$187)+(IF($A$6=Nutrients!$B$8,Nutrients!$CT$8,Nutrients!$CT$9)*AF$6)+(((IF($A$7=Nutrients!$B$79,Nutrients!$CT$79,(IF($A$7=Nutrients!$B$77,Nutrients!$CT$77,Nutrients!$CT$78)))))*AF$7))/2000/AF$195*100</f>
        <v>61.803479703757958</v>
      </c>
      <c r="AG200" s="183">
        <f>(SUMPRODUCT(AG$8:AG$187,Nutrients!$CT$8:$CT$187)+(IF($A$6=Nutrients!$B$8,Nutrients!$CT$8,Nutrients!$CT$9)*AG$6)+(((IF($A$7=Nutrients!$B$79,Nutrients!$CT$79,(IF($A$7=Nutrients!$B$77,Nutrients!$CT$77,Nutrients!$CT$78)))))*AG$7))/2000/AG$195*100</f>
        <v>62.616048234320154</v>
      </c>
      <c r="AH200" s="183">
        <f>(SUMPRODUCT(AH$8:AH$187,Nutrients!$CT$8:$CT$187)+(IF($A$6=Nutrients!$B$8,Nutrients!$CT$8,Nutrients!$CT$9)*AH$6)+(((IF($A$7=Nutrients!$B$79,Nutrients!$CT$79,(IF($A$7=Nutrients!$B$77,Nutrients!$CT$77,Nutrients!$CT$78)))))*AH$7))/2000/AH$195*100</f>
        <v>64.171312401936788</v>
      </c>
      <c r="AI200" s="183">
        <f>(SUMPRODUCT(AI$8:AI$187,Nutrients!$CT$8:$CT$187)+(IF($A$6=Nutrients!$B$8,Nutrients!$CT$8,Nutrients!$CT$9)*AI$6)+(((IF($A$7=Nutrients!$B$79,Nutrients!$CT$79,(IF($A$7=Nutrients!$B$77,Nutrients!$CT$77,Nutrients!$CT$78)))))*AI$7))/2000/AI$195*100</f>
        <v>66.11782968465846</v>
      </c>
      <c r="AJ200" s="183"/>
      <c r="AK200" s="183">
        <f>(SUMPRODUCT(AK$8:AK$187,Nutrients!$CT$8:$CT$187)+(IF($A$6=Nutrients!$B$8,Nutrients!$CT$8,Nutrients!$CT$9)*AK$6)+(((IF($A$7=Nutrients!$B$79,Nutrients!$CT$79,(IF($A$7=Nutrients!$B$77,Nutrients!$CT$77,Nutrients!$CT$78)))))*AK$7))/2000/AK$195*100</f>
        <v>59.867135491820136</v>
      </c>
      <c r="AL200" s="183">
        <f>(SUMPRODUCT(AL$8:AL$187,Nutrients!$CT$8:$CT$187)+(IF($A$6=Nutrients!$B$8,Nutrients!$CT$8,Nutrients!$CT$9)*AL$6)+(((IF($A$7=Nutrients!$B$79,Nutrients!$CT$79,(IF($A$7=Nutrients!$B$77,Nutrients!$CT$77,Nutrients!$CT$78)))))*AL$7))/2000/AL$195*100</f>
        <v>59.739158592200347</v>
      </c>
      <c r="AM200" s="183">
        <f>(SUMPRODUCT(AM$8:AM$187,Nutrients!$CT$8:$CT$187)+(IF($A$6=Nutrients!$B$8,Nutrients!$CT$8,Nutrients!$CT$9)*AM$6)+(((IF($A$7=Nutrients!$B$79,Nutrients!$CT$79,(IF($A$7=Nutrients!$B$77,Nutrients!$CT$77,Nutrients!$CT$78)))))*AM$7))/2000/AM$195*100</f>
        <v>62.207961294442967</v>
      </c>
      <c r="AN200" s="183">
        <f>(SUMPRODUCT(AN$8:AN$187,Nutrients!$CT$8:$CT$187)+(IF($A$6=Nutrients!$B$8,Nutrients!$CT$8,Nutrients!$CT$9)*AN$6)+(((IF($A$7=Nutrients!$B$79,Nutrients!$CT$79,(IF($A$7=Nutrients!$B$77,Nutrients!$CT$77,Nutrients!$CT$78)))))*AN$7))/2000/AN$195*100</f>
        <v>64.230651578208295</v>
      </c>
      <c r="AO200" s="183">
        <f>(SUMPRODUCT(AO$8:AO$187,Nutrients!$CT$8:$CT$187)+(IF($A$6=Nutrients!$B$8,Nutrients!$CT$8,Nutrients!$CT$9)*AO$6)+(((IF($A$7=Nutrients!$B$79,Nutrients!$CT$79,(IF($A$7=Nutrients!$B$77,Nutrients!$CT$77,Nutrients!$CT$78)))))*AO$7))/2000/AO$195*100</f>
        <v>66.087231005586176</v>
      </c>
      <c r="AP200" s="183">
        <f>(SUMPRODUCT(AP$8:AP$187,Nutrients!$CT$8:$CT$187)+(IF($A$6=Nutrients!$B$8,Nutrients!$CT$8,Nutrients!$CT$9)*AP$6)+(((IF($A$7=Nutrients!$B$79,Nutrients!$CT$79,(IF($A$7=Nutrients!$B$77,Nutrients!$CT$77,Nutrients!$CT$78)))))*AP$7))/2000/AP$195*100</f>
        <v>68.20151775946367</v>
      </c>
      <c r="AQ200" s="183"/>
      <c r="AR200" s="183">
        <f>(SUMPRODUCT(AR$8:AR$187,Nutrients!$CT$8:$CT$187)+(IF($A$6=Nutrients!$B$8,Nutrients!$CT$8,Nutrients!$CT$9)*AR$6)+(((IF($A$7=Nutrients!$B$79,Nutrients!$CT$79,(IF($A$7=Nutrients!$B$77,Nutrients!$CT$77,Nutrients!$CT$78)))))*AR$7))/2000/AR$195*100</f>
        <v>59.723251602305247</v>
      </c>
      <c r="AS200" s="183">
        <f>(SUMPRODUCT(AS$8:AS$187,Nutrients!$CT$8:$CT$187)+(IF($A$6=Nutrients!$B$8,Nutrients!$CT$8,Nutrients!$CT$9)*AS$6)+(((IF($A$7=Nutrients!$B$79,Nutrients!$CT$79,(IF($A$7=Nutrients!$B$77,Nutrients!$CT$77,Nutrients!$CT$78)))))*AS$7))/2000/AS$195*100</f>
        <v>61.118833238607536</v>
      </c>
      <c r="AT200" s="183">
        <f>(SUMPRODUCT(AT$8:AT$187,Nutrients!$CT$8:$CT$187)+(IF($A$6=Nutrients!$B$8,Nutrients!$CT$8,Nutrients!$CT$9)*AT$6)+(((IF($A$7=Nutrients!$B$79,Nutrients!$CT$79,(IF($A$7=Nutrients!$B$77,Nutrients!$CT$77,Nutrients!$CT$78)))))*AT$7))/2000/AT$195*100</f>
        <v>63.801290418752963</v>
      </c>
      <c r="AU200" s="183">
        <f>(SUMPRODUCT(AU$8:AU$187,Nutrients!$CT$8:$CT$187)+(IF($A$6=Nutrients!$B$8,Nutrients!$CT$8,Nutrients!$CT$9)*AU$6)+(((IF($A$7=Nutrients!$B$79,Nutrients!$CT$79,(IF($A$7=Nutrients!$B$77,Nutrients!$CT$77,Nutrients!$CT$78)))))*AU$7))/2000/AU$195*100</f>
        <v>66.000307945309629</v>
      </c>
      <c r="AV200" s="183">
        <f>(SUMPRODUCT(AV$8:AV$187,Nutrients!$CT$8:$CT$187)+(IF($A$6=Nutrients!$B$8,Nutrients!$CT$8,Nutrients!$CT$9)*AV$6)+(((IF($A$7=Nutrients!$B$79,Nutrients!$CT$79,(IF($A$7=Nutrients!$B$77,Nutrients!$CT$77,Nutrients!$CT$78)))))*AV$7))/2000/AV$195*100</f>
        <v>68.010672046064926</v>
      </c>
      <c r="AW200" s="183">
        <f>(SUMPRODUCT(AW$8:AW$187,Nutrients!$CT$8:$CT$187)+(IF($A$6=Nutrients!$B$8,Nutrients!$CT$8,Nutrients!$CT$9)*AW$6)+(((IF($A$7=Nutrients!$B$79,Nutrients!$CT$79,(IF($A$7=Nutrients!$B$77,Nutrients!$CT$77,Nutrients!$CT$78)))))*AW$7))/2000/AW$195*100</f>
        <v>70.295119708426796</v>
      </c>
      <c r="AX200" s="183"/>
      <c r="AY200" s="183">
        <f>(SUMPRODUCT(AY$8:AY$187,Nutrients!$CT$8:$CT$187)+(IF($A$6=Nutrients!$B$8,Nutrients!$CT$8,Nutrients!$CT$9)*AY$6)+(((IF($A$7=Nutrients!$B$79,Nutrients!$CT$79,(IF($A$7=Nutrients!$B$77,Nutrients!$CT$77,Nutrients!$CT$78)))))*AY$7))/2000/AY$195*100</f>
        <v>60.933547594880835</v>
      </c>
      <c r="AZ200" s="183">
        <f>(SUMPRODUCT(AZ$8:AZ$187,Nutrients!$CT$8:$CT$187)+(IF($A$6=Nutrients!$B$8,Nutrients!$CT$8,Nutrients!$CT$9)*AZ$6)+(((IF($A$7=Nutrients!$B$79,Nutrients!$CT$79,(IF($A$7=Nutrients!$B$77,Nutrients!$CT$77,Nutrients!$CT$78)))))*AZ$7))/2000/AZ$195*100</f>
        <v>62.505267053341576</v>
      </c>
      <c r="BA200" s="183">
        <f>(SUMPRODUCT(BA$8:BA$187,Nutrients!$CT$8:$CT$187)+(IF($A$6=Nutrients!$B$8,Nutrients!$CT$8,Nutrients!$CT$9)*BA$6)+(((IF($A$7=Nutrients!$B$79,Nutrients!$CT$79,(IF($A$7=Nutrients!$B$77,Nutrients!$CT$77,Nutrients!$CT$78)))))*BA$7))/2000/BA$195*100</f>
        <v>65.398953109186976</v>
      </c>
      <c r="BB200" s="183">
        <f>(SUMPRODUCT(BB$8:BB$187,Nutrients!$CT$8:$CT$187)+(IF($A$6=Nutrients!$B$8,Nutrients!$CT$8,Nutrients!$CT$9)*BB$6)+(((IF($A$7=Nutrients!$B$79,Nutrients!$CT$79,(IF($A$7=Nutrients!$B$77,Nutrients!$CT$77,Nutrients!$CT$78)))))*BB$7))/2000/BB$195*100</f>
        <v>67.772593563714778</v>
      </c>
      <c r="BC200" s="183">
        <f>(SUMPRODUCT(BC$8:BC$187,Nutrients!$CT$8:$CT$187)+(IF($A$6=Nutrients!$B$8,Nutrients!$CT$8,Nutrients!$CT$9)*BC$6)+(((IF($A$7=Nutrients!$B$79,Nutrients!$CT$79,(IF($A$7=Nutrients!$B$77,Nutrients!$CT$77,Nutrients!$CT$78)))))*BC$7))/2000/BC$195*100</f>
        <v>69.941772335303199</v>
      </c>
      <c r="BD200" s="183">
        <f>(SUMPRODUCT(BD$8:BD$187,Nutrients!$CT$8:$CT$187)+(IF($A$6=Nutrients!$B$8,Nutrients!$CT$8,Nutrients!$CT$9)*BD$6)+(((IF($A$7=Nutrients!$B$79,Nutrients!$CT$79,(IF($A$7=Nutrients!$B$77,Nutrients!$CT$77,Nutrients!$CT$78)))))*BD$7))/2000/BD$195*100</f>
        <v>72.228288074744484</v>
      </c>
      <c r="BE200" s="183"/>
      <c r="BF200" s="183">
        <f>(SUMPRODUCT(BF$8:BF$187,Nutrients!$CT$8:$CT$187)+(IF($A$6=Nutrients!$B$8,Nutrients!$CT$8,Nutrients!$CT$9)*BF$6)+(((IF($A$7=Nutrients!$B$79,Nutrients!$CT$79,(IF($A$7=Nutrients!$B$77,Nutrients!$CT$77,Nutrients!$CT$78)))))*BF$7))/2000/BF$195*100</f>
        <v>62.149055836564273</v>
      </c>
      <c r="BG200" s="183">
        <f>(SUMPRODUCT(BG$8:BG$187,Nutrients!$CT$8:$CT$187)+(IF($A$6=Nutrients!$B$8,Nutrients!$CT$8,Nutrients!$CT$9)*BG$6)+(((IF($A$7=Nutrients!$B$79,Nutrients!$CT$79,(IF($A$7=Nutrients!$B$77,Nutrients!$CT$77,Nutrients!$CT$78)))))*BG$7))/2000/BG$195*100</f>
        <v>63.900134187383451</v>
      </c>
      <c r="BH200" s="183">
        <f>(SUMPRODUCT(BH$8:BH$187,Nutrients!$CT$8:$CT$187)+(IF($A$6=Nutrients!$B$8,Nutrients!$CT$8,Nutrients!$CT$9)*BH$6)+(((IF($A$7=Nutrients!$B$79,Nutrients!$CT$79,(IF($A$7=Nutrients!$B$77,Nutrients!$CT$77,Nutrients!$CT$78)))))*BH$7))/2000/BH$195*100</f>
        <v>67.009997053518006</v>
      </c>
      <c r="BI200" s="183">
        <f>(SUMPRODUCT(BI$8:BI$187,Nutrients!$CT$8:$CT$187)+(IF($A$6=Nutrients!$B$8,Nutrients!$CT$8,Nutrients!$CT$9)*BI$6)+(((IF($A$7=Nutrients!$B$79,Nutrients!$CT$79,(IF($A$7=Nutrients!$B$77,Nutrients!$CT$77,Nutrients!$CT$78)))))*BI$7))/2000/BI$195*100</f>
        <v>69.56086932736136</v>
      </c>
      <c r="BJ200" s="183">
        <f>(SUMPRODUCT(BJ$8:BJ$187,Nutrients!$CT$8:$CT$187)+(IF($A$6=Nutrients!$B$8,Nutrients!$CT$8,Nutrients!$CT$9)*BJ$6)+(((IF($A$7=Nutrients!$B$79,Nutrients!$CT$79,(IF($A$7=Nutrients!$B$77,Nutrients!$CT$77,Nutrients!$CT$78)))))*BJ$7))/2000/BJ$195*100</f>
        <v>71.887753944540037</v>
      </c>
      <c r="BK200" s="183">
        <f>(SUMPRODUCT(BK$8:BK$187,Nutrients!$CT$8:$CT$187)+(IF($A$6=Nutrients!$B$8,Nutrients!$CT$8,Nutrients!$CT$9)*BK$6)+(((IF($A$7=Nutrients!$B$79,Nutrients!$CT$79,(IF($A$7=Nutrients!$B$77,Nutrients!$CT$77,Nutrients!$CT$78)))))*BK$7))/2000/BK$195*100</f>
        <v>74.337788324814753</v>
      </c>
      <c r="BL200" s="183"/>
    </row>
    <row r="201" spans="1:64" x14ac:dyDescent="0.2">
      <c r="A201" s="125" t="s">
        <v>199</v>
      </c>
      <c r="B201" s="195">
        <f>(SUMPRODUCT(B$8:B$187,Nutrients!$CU$8:$CU$187)+(IF($A$6=Nutrients!$B$8,Nutrients!$CU$8,Nutrients!$CU$9)*B$6)+(((IF($A$7=Nutrients!$B$79,Nutrients!$CU$79,(IF($A$7=Nutrients!$B$77,Nutrients!$CU$77,Nutrients!$CU$78)))))*B$7))/2000/B$195*100</f>
        <v>17.506965849101896</v>
      </c>
      <c r="C201" s="195">
        <f>(SUMPRODUCT(C$8:C$187,Nutrients!$CU$8:$CU$187)+(IF($A$6=Nutrients!$B$8,Nutrients!$CU$8,Nutrients!$CU$9)*C$6)+(((IF($A$7=Nutrients!$B$79,Nutrients!$CU$79,(IF($A$7=Nutrients!$B$77,Nutrients!$CU$77,Nutrients!$CU$78)))))*C$7))/2000/C$195*100</f>
        <v>17.508669580737891</v>
      </c>
      <c r="D201" s="195">
        <f>(SUMPRODUCT(D$8:D$187,Nutrients!$CU$8:$CU$187)+(IF($A$6=Nutrients!$B$8,Nutrients!$CU$8,Nutrients!$CU$9)*D$6)+(((IF($A$7=Nutrients!$B$79,Nutrients!$CU$79,(IF($A$7=Nutrients!$B$77,Nutrients!$CU$77,Nutrients!$CU$78)))))*D$7))/2000/D$195*100</f>
        <v>17.490036521752401</v>
      </c>
      <c r="E201" s="195">
        <f>(SUMPRODUCT(E$8:E$187,Nutrients!$CU$8:$CU$187)+(IF($A$6=Nutrients!$B$8,Nutrients!$CU$8,Nutrients!$CU$9)*E$6)+(((IF($A$7=Nutrients!$B$79,Nutrients!$CU$79,(IF($A$7=Nutrients!$B$77,Nutrients!$CU$77,Nutrients!$CU$78)))))*E$7))/2000/E$195*100</f>
        <v>17.531073682632787</v>
      </c>
      <c r="F201" s="195">
        <f>(SUMPRODUCT(F$8:F$187,Nutrients!$CU$8:$CU$187)+(IF($A$6=Nutrients!$B$8,Nutrients!$CU$8,Nutrients!$CU$9)*F$6)+(((IF($A$7=Nutrients!$B$79,Nutrients!$CU$79,(IF($A$7=Nutrients!$B$77,Nutrients!$CU$77,Nutrients!$CU$78)))))*F$7))/2000/F$195*100</f>
        <v>17.478362320374838</v>
      </c>
      <c r="G201" s="195">
        <f>(SUMPRODUCT(G$8:G$187,Nutrients!$CU$8:$CU$187)+(IF($A$6=Nutrients!$B$8,Nutrients!$CU$8,Nutrients!$CU$9)*G$6)+(((IF($A$7=Nutrients!$B$79,Nutrients!$CU$79,(IF($A$7=Nutrients!$B$77,Nutrients!$CU$77,Nutrients!$CU$78)))))*G$7))/2000/G$195*100</f>
        <v>17.518409691631447</v>
      </c>
      <c r="H201" s="183"/>
      <c r="I201" s="64">
        <f>(SUMPRODUCT(I$8:I$187,Nutrients!$CU$8:$CU$187)+(IF($A$6=Nutrients!$B$8,Nutrients!$CU$8,Nutrients!$CU$9)*I$6)+(((IF($A$7=Nutrients!$B$79,Nutrients!$CU$79,(IF($A$7=Nutrients!$B$77,Nutrients!$CU$77,Nutrients!$CU$78)))))*I$7))/2000/I$195*100</f>
        <v>17.510129037846696</v>
      </c>
      <c r="J201" s="64">
        <f>(SUMPRODUCT(J$8:J$187,Nutrients!$CU$8:$CU$187)+(IF($A$6=Nutrients!$B$8,Nutrients!$CU$8,Nutrients!$CU$9)*J$6)+(((IF($A$7=Nutrients!$B$79,Nutrients!$CU$79,(IF($A$7=Nutrients!$B$77,Nutrients!$CU$77,Nutrients!$CU$78)))))*J$7))/2000/J$195*100</f>
        <v>17.470190058395115</v>
      </c>
      <c r="K201" s="64">
        <f>(SUMPRODUCT(K$8:K$187,Nutrients!$CU$8:$CU$187)+(IF($A$6=Nutrients!$B$8,Nutrients!$CU$8,Nutrients!$CU$9)*K$6)+(((IF($A$7=Nutrients!$B$79,Nutrients!$CU$79,(IF($A$7=Nutrients!$B$77,Nutrients!$CU$77,Nutrients!$CU$78)))))*K$7))/2000/K$195*100</f>
        <v>17.500258861345074</v>
      </c>
      <c r="L201" s="64">
        <f>(SUMPRODUCT(L$8:L$187,Nutrients!$CU$8:$CU$187)+(IF($A$6=Nutrients!$B$8,Nutrients!$CU$8,Nutrients!$CU$9)*L$6)+(((IF($A$7=Nutrients!$B$79,Nutrients!$CU$79,(IF($A$7=Nutrients!$B$77,Nutrients!$CU$77,Nutrients!$CU$78)))))*L$7))/2000/L$195*100</f>
        <v>17.485030515538455</v>
      </c>
      <c r="M201" s="64">
        <f>(SUMPRODUCT(M$8:M$187,Nutrients!$CU$8:$CU$187)+(IF($A$6=Nutrients!$B$8,Nutrients!$CU$8,Nutrients!$CU$9)*M$6)+(((IF($A$7=Nutrients!$B$79,Nutrients!$CU$79,(IF($A$7=Nutrients!$B$77,Nutrients!$CU$77,Nutrients!$CU$78)))))*M$7))/2000/M$195*100</f>
        <v>17.491549046856008</v>
      </c>
      <c r="N201" s="64">
        <f>(SUMPRODUCT(N$8:N$187,Nutrients!$CU$8:$CU$187)+(IF($A$6=Nutrients!$B$8,Nutrients!$CU$8,Nutrients!$CU$9)*N$6)+(((IF($A$7=Nutrients!$B$79,Nutrients!$CU$79,(IF($A$7=Nutrients!$B$77,Nutrients!$CU$77,Nutrients!$CU$78)))))*N$7))/2000/N$195*100</f>
        <v>17.464584638723242</v>
      </c>
      <c r="O201" s="64"/>
      <c r="P201" s="64">
        <f>(SUMPRODUCT(P$8:P$187,Nutrients!$CU$8:$CU$187)+(IF($A$6=Nutrients!$B$8,Nutrients!$CU$8,Nutrients!$CU$9)*P$6)+(((IF($A$7=Nutrients!$B$79,Nutrients!$CU$79,(IF($A$7=Nutrients!$B$77,Nutrients!$CU$77,Nutrients!$CU$78)))))*P$7))/2000/P$195*100</f>
        <v>17.512711221052108</v>
      </c>
      <c r="Q201" s="64">
        <f>(SUMPRODUCT(Q$8:Q$187,Nutrients!$CU$8:$CU$187)+(IF($A$6=Nutrients!$B$8,Nutrients!$CU$8,Nutrients!$CU$9)*Q$6)+(((IF($A$7=Nutrients!$B$79,Nutrients!$CU$79,(IF($A$7=Nutrients!$B$77,Nutrients!$CU$77,Nutrients!$CU$78)))))*Q$7))/2000/Q$195*100</f>
        <v>17.473760894822085</v>
      </c>
      <c r="R201" s="64">
        <f>(SUMPRODUCT(R$8:R$187,Nutrients!$CU$8:$CU$187)+(IF($A$6=Nutrients!$B$8,Nutrients!$CU$8,Nutrients!$CU$9)*R$6)+(((IF($A$7=Nutrients!$B$79,Nutrients!$CU$79,(IF($A$7=Nutrients!$B$77,Nutrients!$CU$77,Nutrients!$CU$78)))))*R$7))/2000/R$195*100</f>
        <v>17.507053079569872</v>
      </c>
      <c r="S201" s="64">
        <f>(SUMPRODUCT(S$8:S$187,Nutrients!$CU$8:$CU$187)+(IF($A$6=Nutrients!$B$8,Nutrients!$CU$8,Nutrients!$CU$9)*S$6)+(((IF($A$7=Nutrients!$B$79,Nutrients!$CU$79,(IF($A$7=Nutrients!$B$77,Nutrients!$CU$77,Nutrients!$CU$78)))))*S$7))/2000/S$195*100</f>
        <v>17.491737351811278</v>
      </c>
      <c r="T201" s="64">
        <f>(SUMPRODUCT(T$8:T$187,Nutrients!$CU$8:$CU$187)+(IF($A$6=Nutrients!$B$8,Nutrients!$CU$8,Nutrients!$CU$9)*T$6)+(((IF($A$7=Nutrients!$B$79,Nutrients!$CU$79,(IF($A$7=Nutrients!$B$77,Nutrients!$CU$77,Nutrients!$CU$78)))))*T$7))/2000/T$195*100</f>
        <v>17.504153194970851</v>
      </c>
      <c r="U201" s="64">
        <f>(SUMPRODUCT(U$8:U$187,Nutrients!$CU$8:$CU$187)+(IF($A$6=Nutrients!$B$8,Nutrients!$CU$8,Nutrients!$CU$9)*U$6)+(((IF($A$7=Nutrients!$B$79,Nutrients!$CU$79,(IF($A$7=Nutrients!$B$77,Nutrients!$CU$77,Nutrients!$CU$78)))))*U$7))/2000/U$195*100</f>
        <v>17.478144508153363</v>
      </c>
      <c r="V201" s="64"/>
      <c r="W201" s="64">
        <f>(SUMPRODUCT(W$8:W$187,Nutrients!$CU$8:$CU$187)+(IF($A$6=Nutrients!$B$8,Nutrients!$CU$8,Nutrients!$CU$9)*W$6)+(((IF($A$7=Nutrients!$B$79,Nutrients!$CU$79,(IF($A$7=Nutrients!$B$77,Nutrients!$CU$77,Nutrients!$CU$78)))))*W$7))/2000/W$195*100</f>
        <v>17.476376759922736</v>
      </c>
      <c r="X201" s="64">
        <f>(SUMPRODUCT(X$8:X$187,Nutrients!$CU$8:$CU$187)+(IF($A$6=Nutrients!$B$8,Nutrients!$CU$8,Nutrients!$CU$9)*X$6)+(((IF($A$7=Nutrients!$B$79,Nutrients!$CU$79,(IF($A$7=Nutrients!$B$77,Nutrients!$CU$77,Nutrients!$CU$78)))))*X$7))/2000/X$195*100</f>
        <v>17.480276583846209</v>
      </c>
      <c r="Y201" s="64">
        <f>(SUMPRODUCT(Y$8:Y$187,Nutrients!$CU$8:$CU$187)+(IF($A$6=Nutrients!$B$8,Nutrients!$CU$8,Nutrients!$CU$9)*Y$6)+(((IF($A$7=Nutrients!$B$79,Nutrients!$CU$79,(IF($A$7=Nutrients!$B$77,Nutrients!$CU$77,Nutrients!$CU$78)))))*Y$7))/2000/Y$195*100</f>
        <v>17.461303569671479</v>
      </c>
      <c r="Z201" s="64">
        <f>(SUMPRODUCT(Z$8:Z$187,Nutrients!$CU$8:$CU$187)+(IF($A$6=Nutrients!$B$8,Nutrients!$CU$8,Nutrients!$CU$9)*Z$6)+(((IF($A$7=Nutrients!$B$79,Nutrients!$CU$79,(IF($A$7=Nutrients!$B$77,Nutrients!$CU$77,Nutrients!$CU$78)))))*Z$7))/2000/Z$195*100</f>
        <v>17.501008639863226</v>
      </c>
      <c r="AA201" s="64">
        <f>(SUMPRODUCT(AA$8:AA$187,Nutrients!$CU$8:$CU$187)+(IF($A$6=Nutrients!$B$8,Nutrients!$CU$8,Nutrients!$CU$9)*AA$6)+(((IF($A$7=Nutrients!$B$79,Nutrients!$CU$79,(IF($A$7=Nutrients!$B$77,Nutrients!$CU$77,Nutrients!$CU$78)))))*AA$7))/2000/AA$195*100</f>
        <v>17.511126817443763</v>
      </c>
      <c r="AB201" s="64">
        <f>(SUMPRODUCT(AB$8:AB$187,Nutrients!$CU$8:$CU$187)+(IF($A$6=Nutrients!$B$8,Nutrients!$CU$8,Nutrients!$CU$9)*AB$6)+(((IF($A$7=Nutrients!$B$79,Nutrients!$CU$79,(IF($A$7=Nutrients!$B$77,Nutrients!$CU$77,Nutrients!$CU$78)))))*AB$7))/2000/AB$195*100</f>
        <v>17.486312738835004</v>
      </c>
      <c r="AC201" s="64"/>
      <c r="AD201" s="64">
        <f>(SUMPRODUCT(AD$8:AD$187,Nutrients!$CU$8:$CU$187)+(IF($A$6=Nutrients!$B$8,Nutrients!$CU$8,Nutrients!$CU$9)*AD$6)+(((IF($A$7=Nutrients!$B$79,Nutrients!$CU$79,(IF($A$7=Nutrients!$B$77,Nutrients!$CU$77,Nutrients!$CU$78)))))*AD$7))/2000/AD$195*100</f>
        <v>17.479989189465329</v>
      </c>
      <c r="AE201" s="64">
        <f>(SUMPRODUCT(AE$8:AE$187,Nutrients!$CU$8:$CU$187)+(IF($A$6=Nutrients!$B$8,Nutrients!$CU$8,Nutrients!$CU$9)*AE$6)+(((IF($A$7=Nutrients!$B$79,Nutrients!$CU$79,(IF($A$7=Nutrients!$B$77,Nutrients!$CU$77,Nutrients!$CU$78)))))*AE$7))/2000/AE$195*100</f>
        <v>17.485024356776194</v>
      </c>
      <c r="AF201" s="64">
        <f>(SUMPRODUCT(AF$8:AF$187,Nutrients!$CU$8:$CU$187)+(IF($A$6=Nutrients!$B$8,Nutrients!$CU$8,Nutrients!$CU$9)*AF$6)+(((IF($A$7=Nutrients!$B$79,Nutrients!$CU$79,(IF($A$7=Nutrients!$B$77,Nutrients!$CU$77,Nutrients!$CU$78)))))*AF$7))/2000/AF$195*100</f>
        <v>17.463825426319683</v>
      </c>
      <c r="AG201" s="64">
        <f>(SUMPRODUCT(AG$8:AG$187,Nutrients!$CU$8:$CU$187)+(IF($A$6=Nutrients!$B$8,Nutrients!$CU$8,Nutrients!$CU$9)*AG$6)+(((IF($A$7=Nutrients!$B$79,Nutrients!$CU$79,(IF($A$7=Nutrients!$B$77,Nutrients!$CU$77,Nutrients!$CU$78)))))*AG$7))/2000/AG$195*100</f>
        <v>17.504623295750431</v>
      </c>
      <c r="AH201" s="64">
        <f>(SUMPRODUCT(AH$8:AH$187,Nutrients!$CU$8:$CU$187)+(IF($A$6=Nutrients!$B$8,Nutrients!$CU$8,Nutrients!$CU$9)*AH$6)+(((IF($A$7=Nutrients!$B$79,Nutrients!$CU$79,(IF($A$7=Nutrients!$B$77,Nutrients!$CU$77,Nutrients!$CU$78)))))*AH$7))/2000/AH$195*100</f>
        <v>17.450899939349927</v>
      </c>
      <c r="AI201" s="64">
        <f>(SUMPRODUCT(AI$8:AI$187,Nutrients!$CU$8:$CU$187)+(IF($A$6=Nutrients!$B$8,Nutrients!$CU$8,Nutrients!$CU$9)*AI$6)+(((IF($A$7=Nutrients!$B$79,Nutrients!$CU$79,(IF($A$7=Nutrients!$B$77,Nutrients!$CU$77,Nutrients!$CU$78)))))*AI$7))/2000/AI$195*100</f>
        <v>17.492609466560161</v>
      </c>
      <c r="AJ201" s="64"/>
      <c r="AK201" s="64">
        <f>(SUMPRODUCT(AK$8:AK$187,Nutrients!$CU$8:$CU$187)+(IF($A$6=Nutrients!$B$8,Nutrients!$CU$8,Nutrients!$CU$9)*AK$6)+(((IF($A$7=Nutrients!$B$79,Nutrients!$CU$79,(IF($A$7=Nutrients!$B$77,Nutrients!$CU$77,Nutrients!$CU$78)))))*AK$7))/2000/AK$195*100</f>
        <v>17.483354317206707</v>
      </c>
      <c r="AL201" s="64">
        <f>(SUMPRODUCT(AL$8:AL$187,Nutrients!$CU$8:$CU$187)+(IF($A$6=Nutrients!$B$8,Nutrients!$CU$8,Nutrients!$CU$9)*AL$6)+(((IF($A$7=Nutrients!$B$79,Nutrients!$CU$79,(IF($A$7=Nutrients!$B$77,Nutrients!$CU$77,Nutrients!$CU$78)))))*AL$7))/2000/AL$195*100</f>
        <v>17.4893682338868</v>
      </c>
      <c r="AM201" s="64">
        <f>(SUMPRODUCT(AM$8:AM$187,Nutrients!$CU$8:$CU$187)+(IF($A$6=Nutrients!$B$8,Nutrients!$CU$8,Nutrients!$CU$9)*AM$6)+(((IF($A$7=Nutrients!$B$79,Nutrients!$CU$79,(IF($A$7=Nutrients!$B$77,Nutrients!$CU$77,Nutrients!$CU$78)))))*AM$7))/2000/AM$195*100</f>
        <v>17.467533047921123</v>
      </c>
      <c r="AN201" s="64">
        <f>(SUMPRODUCT(AN$8:AN$187,Nutrients!$CU$8:$CU$187)+(IF($A$6=Nutrients!$B$8,Nutrients!$CU$8,Nutrients!$CU$9)*AN$6)+(((IF($A$7=Nutrients!$B$79,Nutrients!$CU$79,(IF($A$7=Nutrients!$B$77,Nutrients!$CU$77,Nutrients!$CU$78)))))*AN$7))/2000/AN$195*100</f>
        <v>17.452301540880587</v>
      </c>
      <c r="AO201" s="64">
        <f>(SUMPRODUCT(AO$8:AO$187,Nutrients!$CU$8:$CU$187)+(IF($A$6=Nutrients!$B$8,Nutrients!$CU$8,Nutrients!$CU$9)*AO$6)+(((IF($A$7=Nutrients!$B$79,Nutrients!$CU$79,(IF($A$7=Nutrients!$B$77,Nutrients!$CU$77,Nutrients!$CU$78)))))*AO$7))/2000/AO$195*100</f>
        <v>17.459299279410999</v>
      </c>
      <c r="AP201" s="64">
        <f>(SUMPRODUCT(AP$8:AP$187,Nutrients!$CU$8:$CU$187)+(IF($A$6=Nutrients!$B$8,Nutrients!$CU$8,Nutrients!$CU$9)*AP$6)+(((IF($A$7=Nutrients!$B$79,Nutrients!$CU$79,(IF($A$7=Nutrients!$B$77,Nutrients!$CU$77,Nutrients!$CU$78)))))*AP$7))/2000/AP$195*100</f>
        <v>17.504025717925078</v>
      </c>
      <c r="AQ201" s="64"/>
      <c r="AR201" s="64">
        <f>(SUMPRODUCT(AR$8:AR$187,Nutrients!$CU$8:$CU$187)+(IF($A$6=Nutrients!$B$8,Nutrients!$CU$8,Nutrients!$CU$9)*AR$6)+(((IF($A$7=Nutrients!$B$79,Nutrients!$CU$79,(IF($A$7=Nutrients!$B$77,Nutrients!$CU$77,Nutrients!$CU$78)))))*AR$7))/2000/AR$195*100</f>
        <v>17.484986862199335</v>
      </c>
      <c r="AS201" s="64">
        <f>(SUMPRODUCT(AS$8:AS$187,Nutrients!$CU$8:$CU$187)+(IF($A$6=Nutrients!$B$8,Nutrients!$CU$8,Nutrients!$CU$9)*AS$6)+(((IF($A$7=Nutrients!$B$79,Nutrients!$CU$79,(IF($A$7=Nutrients!$B$77,Nutrients!$CU$77,Nutrients!$CU$78)))))*AS$7))/2000/AS$195*100</f>
        <v>17.492573783227243</v>
      </c>
      <c r="AT201" s="64">
        <f>(SUMPRODUCT(AT$8:AT$187,Nutrients!$CU$8:$CU$187)+(IF($A$6=Nutrients!$B$8,Nutrients!$CU$8,Nutrients!$CU$9)*AT$6)+(((IF($A$7=Nutrients!$B$79,Nutrients!$CU$79,(IF($A$7=Nutrients!$B$77,Nutrients!$CU$77,Nutrients!$CU$78)))))*AT$7))/2000/AT$195*100</f>
        <v>17.473182261636879</v>
      </c>
      <c r="AU201" s="64">
        <f>(SUMPRODUCT(AU$8:AU$187,Nutrients!$CU$8:$CU$187)+(IF($A$6=Nutrients!$B$8,Nutrients!$CU$8,Nutrients!$CU$9)*AU$6)+(((IF($A$7=Nutrients!$B$79,Nutrients!$CU$79,(IF($A$7=Nutrients!$B$77,Nutrients!$CU$77,Nutrients!$CU$78)))))*AU$7))/2000/AU$195*100</f>
        <v>17.458936717385811</v>
      </c>
      <c r="AV201" s="64">
        <f>(SUMPRODUCT(AV$8:AV$187,Nutrients!$CU$8:$CU$187)+(IF($A$6=Nutrients!$B$8,Nutrients!$CU$8,Nutrients!$CU$9)*AV$6)+(((IF($A$7=Nutrients!$B$79,Nutrients!$CU$79,(IF($A$7=Nutrients!$B$77,Nutrients!$CU$77,Nutrients!$CU$78)))))*AV$7))/2000/AV$195*100</f>
        <v>17.468728982591465</v>
      </c>
      <c r="AW201" s="64">
        <f>(SUMPRODUCT(AW$8:AW$187,Nutrients!$CU$8:$CU$187)+(IF($A$6=Nutrients!$B$8,Nutrients!$CU$8,Nutrients!$CU$9)*AW$6)+(((IF($A$7=Nutrients!$B$79,Nutrients!$CU$79,(IF($A$7=Nutrients!$B$77,Nutrients!$CU$77,Nutrients!$CU$78)))))*AW$7))/2000/AW$195*100</f>
        <v>17.515496286095246</v>
      </c>
      <c r="AX201" s="64"/>
      <c r="AY201" s="64">
        <f>(SUMPRODUCT(AY$8:AY$187,Nutrients!$CU$8:$CU$187)+(IF($A$6=Nutrients!$B$8,Nutrients!$CU$8,Nutrients!$CU$9)*AY$6)+(((IF($A$7=Nutrients!$B$79,Nutrients!$CU$79,(IF($A$7=Nutrients!$B$77,Nutrients!$CU$77,Nutrients!$CU$78)))))*AY$7))/2000/AY$195*100</f>
        <v>17.485045926325434</v>
      </c>
      <c r="AZ201" s="64">
        <f>(SUMPRODUCT(AZ$8:AZ$187,Nutrients!$CU$8:$CU$187)+(IF($A$6=Nutrients!$B$8,Nutrients!$CU$8,Nutrients!$CU$9)*AZ$6)+(((IF($A$7=Nutrients!$B$79,Nutrients!$CU$79,(IF($A$7=Nutrients!$B$77,Nutrients!$CU$77,Nutrients!$CU$78)))))*AZ$7))/2000/AZ$195*100</f>
        <v>17.49579503688437</v>
      </c>
      <c r="BA201" s="64">
        <f>(SUMPRODUCT(BA$8:BA$187,Nutrients!$CU$8:$CU$187)+(IF($A$6=Nutrients!$B$8,Nutrients!$CU$8,Nutrients!$CU$9)*BA$6)+(((IF($A$7=Nutrients!$B$79,Nutrients!$CU$79,(IF($A$7=Nutrients!$B$77,Nutrients!$CU$77,Nutrients!$CU$78)))))*BA$7))/2000/BA$195*100</f>
        <v>17.478670102934839</v>
      </c>
      <c r="BB201" s="64">
        <f>(SUMPRODUCT(BB$8:BB$187,Nutrients!$CU$8:$CU$187)+(IF($A$6=Nutrients!$B$8,Nutrients!$CU$8,Nutrients!$CU$9)*BB$6)+(((IF($A$7=Nutrients!$B$79,Nutrients!$CU$79,(IF($A$7=Nutrients!$B$77,Nutrients!$CU$77,Nutrients!$CU$78)))))*BB$7))/2000/BB$195*100</f>
        <v>17.464795322859985</v>
      </c>
      <c r="BC201" s="64">
        <f>(SUMPRODUCT(BC$8:BC$187,Nutrients!$CU$8:$CU$187)+(IF($A$6=Nutrients!$B$8,Nutrients!$CU$8,Nutrients!$CU$9)*BC$6)+(((IF($A$7=Nutrients!$B$79,Nutrients!$CU$79,(IF($A$7=Nutrients!$B$77,Nutrients!$CU$77,Nutrients!$CU$78)))))*BC$7))/2000/BC$195*100</f>
        <v>17.475383879468399</v>
      </c>
      <c r="BD201" s="64">
        <f>(SUMPRODUCT(BD$8:BD$187,Nutrients!$CU$8:$CU$187)+(IF($A$6=Nutrients!$B$8,Nutrients!$CU$8,Nutrients!$CU$9)*BD$6)+(((IF($A$7=Nutrients!$B$79,Nutrients!$CU$79,(IF($A$7=Nutrients!$B$77,Nutrients!$CU$77,Nutrients!$CU$78)))))*BD$7))/2000/BD$195*100</f>
        <v>17.452667301279217</v>
      </c>
      <c r="BE201" s="64"/>
      <c r="BF201" s="64">
        <f>(SUMPRODUCT(BF$8:BF$187,Nutrients!$CU$8:$CU$187)+(IF($A$6=Nutrients!$B$8,Nutrients!$CU$8,Nutrients!$CU$9)*BF$6)+(((IF($A$7=Nutrients!$B$79,Nutrients!$CU$79,(IF($A$7=Nutrients!$B$77,Nutrients!$CU$77,Nutrients!$CU$78)))))*BF$7))/2000/BF$195*100</f>
        <v>17.486128100614206</v>
      </c>
      <c r="BG201" s="64">
        <f>(SUMPRODUCT(BG$8:BG$187,Nutrients!$CU$8:$CU$187)+(IF($A$6=Nutrients!$B$8,Nutrients!$CU$8,Nutrients!$CU$9)*BG$6)+(((IF($A$7=Nutrients!$B$79,Nutrients!$CU$79,(IF($A$7=Nutrients!$B$77,Nutrients!$CU$77,Nutrients!$CU$78)))))*BG$7))/2000/BG$195*100</f>
        <v>17.498023820697327</v>
      </c>
      <c r="BH201" s="64">
        <f>(SUMPRODUCT(BH$8:BH$187,Nutrients!$CU$8:$CU$187)+(IF($A$6=Nutrients!$B$8,Nutrients!$CU$8,Nutrients!$CU$9)*BH$6)+(((IF($A$7=Nutrients!$B$79,Nutrients!$CU$79,(IF($A$7=Nutrients!$B$77,Nutrients!$CU$77,Nutrients!$CU$78)))))*BH$7))/2000/BH$195*100</f>
        <v>17.483373328588392</v>
      </c>
      <c r="BI201" s="64">
        <f>(SUMPRODUCT(BI$8:BI$187,Nutrients!$CU$8:$CU$187)+(IF($A$6=Nutrients!$B$8,Nutrients!$CU$8,Nutrients!$CU$9)*BI$6)+(((IF($A$7=Nutrients!$B$79,Nutrients!$CU$79,(IF($A$7=Nutrients!$B$77,Nutrients!$CU$77,Nutrients!$CU$78)))))*BI$7))/2000/BI$195*100</f>
        <v>17.471498258575803</v>
      </c>
      <c r="BJ201" s="64">
        <f>(SUMPRODUCT(BJ$8:BJ$187,Nutrients!$CU$8:$CU$187)+(IF($A$6=Nutrients!$B$8,Nutrients!$CU$8,Nutrients!$CU$9)*BJ$6)+(((IF($A$7=Nutrients!$B$79,Nutrients!$CU$79,(IF($A$7=Nutrients!$B$77,Nutrients!$CU$77,Nutrients!$CU$78)))))*BJ$7))/2000/BJ$195*100</f>
        <v>17.483912901851177</v>
      </c>
      <c r="BK201" s="64">
        <f>(SUMPRODUCT(BK$8:BK$187,Nutrients!$CU$8:$CU$187)+(IF($A$6=Nutrients!$B$8,Nutrients!$CU$8,Nutrients!$CU$9)*BK$6)+(((IF($A$7=Nutrients!$B$79,Nutrients!$CU$79,(IF($A$7=Nutrients!$B$77,Nutrients!$CU$77,Nutrients!$CU$78)))))*BK$7))/2000/BK$195*100</f>
        <v>17.462593851413818</v>
      </c>
      <c r="BL201" s="183"/>
    </row>
    <row r="202" spans="1:64" x14ac:dyDescent="0.2">
      <c r="A202" s="125" t="s">
        <v>201</v>
      </c>
      <c r="B202" s="183">
        <f>(SUMPRODUCT(B$8:B$187,Nutrients!$CV$8:$CV$187)+(IF($A$6=Nutrients!$B$8,Nutrients!$CV$8,Nutrients!$CV$9)*B$6)+(((IF($A$7=Nutrients!$B$79,Nutrients!$CV$79,(IF($A$7=Nutrients!$B$77,Nutrients!$CV$77,Nutrients!$CV$78)))))*B$7))/2000/B$195*100</f>
        <v>66.484427179436267</v>
      </c>
      <c r="C202" s="183">
        <f>(SUMPRODUCT(C$8:C$187,Nutrients!$CV$8:$CV$187)+(IF($A$6=Nutrients!$B$8,Nutrients!$CV$8,Nutrients!$CV$9)*C$6)+(((IF($A$7=Nutrients!$B$79,Nutrients!$CV$79,(IF($A$7=Nutrients!$B$77,Nutrients!$CV$77,Nutrients!$CV$78)))))*C$7))/2000/C$195*100</f>
        <v>68.694153603513385</v>
      </c>
      <c r="D202" s="183">
        <f>(SUMPRODUCT(D$8:D$187,Nutrients!$CV$8:$CV$187)+(IF($A$6=Nutrients!$B$8,Nutrients!$CV$8,Nutrients!$CV$9)*D$6)+(((IF($A$7=Nutrients!$B$79,Nutrients!$CV$79,(IF($A$7=Nutrients!$B$77,Nutrients!$CV$77,Nutrients!$CV$78)))))*D$7))/2000/D$195*100</f>
        <v>71.272772282106118</v>
      </c>
      <c r="E202" s="183">
        <f>(SUMPRODUCT(E$8:E$187,Nutrients!$CV$8:$CV$187)+(IF($A$6=Nutrients!$B$8,Nutrients!$CV$8,Nutrients!$CV$9)*E$6)+(((IF($A$7=Nutrients!$B$79,Nutrients!$CV$79,(IF($A$7=Nutrients!$B$77,Nutrients!$CV$77,Nutrients!$CV$78)))))*E$7))/2000/E$195*100</f>
        <v>73.547916115632489</v>
      </c>
      <c r="F202" s="183">
        <f>(SUMPRODUCT(F$8:F$187,Nutrients!$CV$8:$CV$187)+(IF($A$6=Nutrients!$B$8,Nutrients!$CV$8,Nutrients!$CV$9)*F$6)+(((IF($A$7=Nutrients!$B$79,Nutrients!$CV$79,(IF($A$7=Nutrients!$B$77,Nutrients!$CV$77,Nutrients!$CV$78)))))*F$7))/2000/F$195*100</f>
        <v>75.302014212960017</v>
      </c>
      <c r="G202" s="183">
        <f>(SUMPRODUCT(G$8:G$187,Nutrients!$CV$8:$CV$187)+(IF($A$6=Nutrients!$B$8,Nutrients!$CV$8,Nutrients!$CV$9)*G$6)+(((IF($A$7=Nutrients!$B$79,Nutrients!$CV$79,(IF($A$7=Nutrients!$B$77,Nutrients!$CV$77,Nutrients!$CV$78)))))*G$7))/2000/G$195*100</f>
        <v>77.500700711485749</v>
      </c>
      <c r="H202" s="183"/>
      <c r="I202" s="183">
        <f>(SUMPRODUCT(I$8:I$187,Nutrients!$CV$8:$CV$187)+(IF($A$6=Nutrients!$B$8,Nutrients!$CV$8,Nutrients!$CV$9)*I$6)+(((IF($A$7=Nutrients!$B$79,Nutrients!$CV$79,(IF($A$7=Nutrients!$B$77,Nutrients!$CV$77,Nutrients!$CV$78)))))*I$7))/2000/I$195*100</f>
        <v>68.586582572187709</v>
      </c>
      <c r="J202" s="183">
        <f>(SUMPRODUCT(J$8:J$187,Nutrients!$CV$8:$CV$187)+(IF($A$6=Nutrients!$B$8,Nutrients!$CV$8,Nutrients!$CV$9)*J$6)+(((IF($A$7=Nutrients!$B$79,Nutrients!$CV$79,(IF($A$7=Nutrients!$B$77,Nutrients!$CV$77,Nutrients!$CV$78)))))*J$7))/2000/J$195*100</f>
        <v>70.967162492422403</v>
      </c>
      <c r="K202" s="183">
        <f>(SUMPRODUCT(K$8:K$187,Nutrients!$CV$8:$CV$187)+(IF($A$6=Nutrients!$B$8,Nutrients!$CV$8,Nutrients!$CV$9)*K$6)+(((IF($A$7=Nutrients!$B$79,Nutrients!$CV$79,(IF($A$7=Nutrients!$B$77,Nutrients!$CV$77,Nutrients!$CV$78)))))*K$7))/2000/K$195*100</f>
        <v>74.047661871812252</v>
      </c>
      <c r="L202" s="183">
        <f>(SUMPRODUCT(L$8:L$187,Nutrients!$CV$8:$CV$187)+(IF($A$6=Nutrients!$B$8,Nutrients!$CV$8,Nutrients!$CV$9)*L$6)+(((IF($A$7=Nutrients!$B$79,Nutrients!$CV$79,(IF($A$7=Nutrients!$B$77,Nutrients!$CV$77,Nutrients!$CV$78)))))*L$7))/2000/L$195*100</f>
        <v>76.448793051574427</v>
      </c>
      <c r="M202" s="183">
        <f>(SUMPRODUCT(M$8:M$187,Nutrients!$CV$8:$CV$187)+(IF($A$6=Nutrients!$B$8,Nutrients!$CV$8,Nutrients!$CV$9)*M$6)+(((IF($A$7=Nutrients!$B$79,Nutrients!$CV$79,(IF($A$7=Nutrients!$B$77,Nutrients!$CV$77,Nutrients!$CV$78)))))*M$7))/2000/M$195*100</f>
        <v>78.646289669990054</v>
      </c>
      <c r="N202" s="183">
        <f>(SUMPRODUCT(N$8:N$187,Nutrients!$CV$8:$CV$187)+(IF($A$6=Nutrients!$B$8,Nutrients!$CV$8,Nutrients!$CV$9)*N$6)+(((IF($A$7=Nutrients!$B$79,Nutrients!$CV$79,(IF($A$7=Nutrients!$B$77,Nutrients!$CV$77,Nutrients!$CV$78)))))*N$7))/2000/N$195*100</f>
        <v>80.934480324916478</v>
      </c>
      <c r="O202" s="183"/>
      <c r="P202" s="183">
        <f>(SUMPRODUCT(P$8:P$187,Nutrients!$CV$8:$CV$187)+(IF($A$6=Nutrients!$B$8,Nutrients!$CV$8,Nutrients!$CV$9)*P$6)+(((IF($A$7=Nutrients!$B$79,Nutrients!$CV$79,(IF($A$7=Nutrients!$B$77,Nutrients!$CV$77,Nutrients!$CV$78)))))*P$7))/2000/P$195*100</f>
        <v>70.699132470793387</v>
      </c>
      <c r="Q202" s="183">
        <f>(SUMPRODUCT(Q$8:Q$187,Nutrients!$CV$8:$CV$187)+(IF($A$6=Nutrients!$B$8,Nutrients!$CV$8,Nutrients!$CV$9)*Q$6)+(((IF($A$7=Nutrients!$B$79,Nutrients!$CV$79,(IF($A$7=Nutrients!$B$77,Nutrients!$CV$77,Nutrients!$CV$78)))))*Q$7))/2000/Q$195*100</f>
        <v>73.38900402033623</v>
      </c>
      <c r="R202" s="183">
        <f>(SUMPRODUCT(R$8:R$187,Nutrients!$CV$8:$CV$187)+(IF($A$6=Nutrients!$B$8,Nutrients!$CV$8,Nutrients!$CV$9)*R$6)+(((IF($A$7=Nutrients!$B$79,Nutrients!$CV$79,(IF($A$7=Nutrients!$B$77,Nutrients!$CV$77,Nutrients!$CV$78)))))*R$7))/2000/R$195*100</f>
        <v>76.832622156464893</v>
      </c>
      <c r="S202" s="183">
        <f>(SUMPRODUCT(S$8:S$187,Nutrients!$CV$8:$CV$187)+(IF($A$6=Nutrients!$B$8,Nutrients!$CV$8,Nutrients!$CV$9)*S$6)+(((IF($A$7=Nutrients!$B$79,Nutrients!$CV$79,(IF($A$7=Nutrients!$B$77,Nutrients!$CV$77,Nutrients!$CV$78)))))*S$7))/2000/S$195*100</f>
        <v>79.527633818555316</v>
      </c>
      <c r="T202" s="183">
        <f>(SUMPRODUCT(T$8:T$187,Nutrients!$CV$8:$CV$187)+(IF($A$6=Nutrients!$B$8,Nutrients!$CV$8,Nutrients!$CV$9)*T$6)+(((IF($A$7=Nutrients!$B$79,Nutrients!$CV$79,(IF($A$7=Nutrients!$B$77,Nutrients!$CV$77,Nutrients!$CV$78)))))*T$7))/2000/T$195*100</f>
        <v>81.995381961663995</v>
      </c>
      <c r="U202" s="183">
        <f>(SUMPRODUCT(U$8:U$187,Nutrients!$CV$8:$CV$187)+(IF($A$6=Nutrients!$B$8,Nutrients!$CV$8,Nutrients!$CV$9)*U$6)+(((IF($A$7=Nutrients!$B$79,Nutrients!$CV$79,(IF($A$7=Nutrients!$B$77,Nutrients!$CV$77,Nutrients!$CV$78)))))*U$7))/2000/U$195*100</f>
        <v>84.582318641196281</v>
      </c>
      <c r="V202" s="183"/>
      <c r="W202" s="183">
        <f>(SUMPRODUCT(W$8:W$187,Nutrients!$CV$8:$CV$187)+(IF($A$6=Nutrients!$B$8,Nutrients!$CV$8,Nutrients!$CV$9)*W$6)+(((IF($A$7=Nutrients!$B$79,Nutrients!$CV$79,(IF($A$7=Nutrients!$B$77,Nutrients!$CV$77,Nutrients!$CV$78)))))*W$7))/2000/W$195*100</f>
        <v>72.695153300930784</v>
      </c>
      <c r="X202" s="183">
        <f>(SUMPRODUCT(X$8:X$187,Nutrients!$CV$8:$CV$187)+(IF($A$6=Nutrients!$B$8,Nutrients!$CV$8,Nutrients!$CV$9)*X$6)+(((IF($A$7=Nutrients!$B$79,Nutrients!$CV$79,(IF($A$7=Nutrients!$B$77,Nutrients!$CV$77,Nutrients!$CV$78)))))*X$7))/2000/X$195*100</f>
        <v>75.816298418842408</v>
      </c>
      <c r="Y202" s="183">
        <f>(SUMPRODUCT(Y$8:Y$187,Nutrients!$CV$8:$CV$187)+(IF($A$6=Nutrients!$B$8,Nutrients!$CV$8,Nutrients!$CV$9)*Y$6)+(((IF($A$7=Nutrients!$B$79,Nutrients!$CV$79,(IF($A$7=Nutrients!$B$77,Nutrients!$CV$77,Nutrients!$CV$78)))))*Y$7))/2000/Y$195*100</f>
        <v>79.464904021991586</v>
      </c>
      <c r="Z202" s="183">
        <f>(SUMPRODUCT(Z$8:Z$187,Nutrients!$CV$8:$CV$187)+(IF($A$6=Nutrients!$B$8,Nutrients!$CV$8,Nutrients!$CV$9)*Z$6)+(((IF($A$7=Nutrients!$B$79,Nutrients!$CV$79,(IF($A$7=Nutrients!$B$77,Nutrients!$CV$77,Nutrients!$CV$78)))))*Z$7))/2000/Z$195*100</f>
        <v>82.619866014550723</v>
      </c>
      <c r="AA202" s="183">
        <f>(SUMPRODUCT(AA$8:AA$187,Nutrients!$CV$8:$CV$187)+(IF($A$6=Nutrients!$B$8,Nutrients!$CV$8,Nutrients!$CV$9)*AA$6)+(((IF($A$7=Nutrients!$B$79,Nutrients!$CV$79,(IF($A$7=Nutrients!$B$77,Nutrients!$CV$77,Nutrients!$CV$78)))))*AA$7))/2000/AA$195*100</f>
        <v>85.356737427936409</v>
      </c>
      <c r="AB202" s="183">
        <f>(SUMPRODUCT(AB$8:AB$187,Nutrients!$CV$8:$CV$187)+(IF($A$6=Nutrients!$B$8,Nutrients!$CV$8,Nutrients!$CV$9)*AB$6)+(((IF($A$7=Nutrients!$B$79,Nutrients!$CV$79,(IF($A$7=Nutrients!$B$77,Nutrients!$CV$77,Nutrients!$CV$78)))))*AB$7))/2000/AB$195*100</f>
        <v>88.233026449461477</v>
      </c>
      <c r="AC202" s="183"/>
      <c r="AD202" s="183">
        <f>(SUMPRODUCT(AD$8:AD$187,Nutrients!$CV$8:$CV$187)+(IF($A$6=Nutrients!$B$8,Nutrients!$CV$8,Nutrients!$CV$9)*AD$6)+(((IF($A$7=Nutrients!$B$79,Nutrients!$CV$79,(IF($A$7=Nutrients!$B$77,Nutrients!$CV$77,Nutrients!$CV$78)))))*AD$7))/2000/AD$195*100</f>
        <v>74.818841540874715</v>
      </c>
      <c r="AE202" s="183">
        <f>(SUMPRODUCT(AE$8:AE$187,Nutrients!$CV$8:$CV$187)+(IF($A$6=Nutrients!$B$8,Nutrients!$CV$8,Nutrients!$CV$9)*AE$6)+(((IF($A$7=Nutrients!$B$79,Nutrients!$CV$79,(IF($A$7=Nutrients!$B$77,Nutrients!$CV$77,Nutrients!$CV$78)))))*AE$7))/2000/AE$195*100</f>
        <v>78.247326905641714</v>
      </c>
      <c r="AF202" s="183">
        <f>(SUMPRODUCT(AF$8:AF$187,Nutrients!$CV$8:$CV$187)+(IF($A$6=Nutrients!$B$8,Nutrients!$CV$8,Nutrients!$CV$9)*AF$6)+(((IF($A$7=Nutrients!$B$79,Nutrients!$CV$79,(IF($A$7=Nutrients!$B$77,Nutrients!$CV$77,Nutrients!$CV$78)))))*AF$7))/2000/AF$195*100</f>
        <v>82.262675487290991</v>
      </c>
      <c r="AG202" s="183">
        <f>(SUMPRODUCT(AG$8:AG$187,Nutrients!$CV$8:$CV$187)+(IF($A$6=Nutrients!$B$8,Nutrients!$CV$8,Nutrients!$CV$9)*AG$6)+(((IF($A$7=Nutrients!$B$79,Nutrients!$CV$79,(IF($A$7=Nutrients!$B$77,Nutrients!$CV$77,Nutrients!$CV$78)))))*AG$7))/2000/AG$195*100</f>
        <v>85.725825748749116</v>
      </c>
      <c r="AH202" s="183">
        <f>(SUMPRODUCT(AH$8:AH$187,Nutrients!$CV$8:$CV$187)+(IF($A$6=Nutrients!$B$8,Nutrients!$CV$8,Nutrients!$CV$9)*AH$6)+(((IF($A$7=Nutrients!$B$79,Nutrients!$CV$79,(IF($A$7=Nutrients!$B$77,Nutrients!$CV$77,Nutrients!$CV$78)))))*AH$7))/2000/AH$195*100</f>
        <v>88.543423357727448</v>
      </c>
      <c r="AI202" s="183">
        <f>(SUMPRODUCT(AI$8:AI$187,Nutrients!$CV$8:$CV$187)+(IF($A$6=Nutrients!$B$8,Nutrients!$CV$8,Nutrients!$CV$9)*AI$6)+(((IF($A$7=Nutrients!$B$79,Nutrients!$CV$79,(IF($A$7=Nutrients!$B$77,Nutrients!$CV$77,Nutrients!$CV$78)))))*AI$7))/2000/AI$195*100</f>
        <v>91.916340629371092</v>
      </c>
      <c r="AJ202" s="183"/>
      <c r="AK202" s="183">
        <f>(SUMPRODUCT(AK$8:AK$187,Nutrients!$CV$8:$CV$187)+(IF($A$6=Nutrients!$B$8,Nutrients!$CV$8,Nutrients!$CV$9)*AK$6)+(((IF($A$7=Nutrients!$B$79,Nutrients!$CV$79,(IF($A$7=Nutrients!$B$77,Nutrients!$CV$77,Nutrients!$CV$78)))))*AK$7))/2000/AK$195*100</f>
        <v>76.959040451322281</v>
      </c>
      <c r="AL202" s="183">
        <f>(SUMPRODUCT(AL$8:AL$187,Nutrients!$CV$8:$CV$187)+(IF($A$6=Nutrients!$B$8,Nutrients!$CV$8,Nutrients!$CV$9)*AL$6)+(((IF($A$7=Nutrients!$B$79,Nutrients!$CV$79,(IF($A$7=Nutrients!$B$77,Nutrients!$CV$77,Nutrients!$CV$78)))))*AL$7))/2000/AL$195*100</f>
        <v>80.69761425360312</v>
      </c>
      <c r="AM202" s="183">
        <f>(SUMPRODUCT(AM$8:AM$187,Nutrients!$CV$8:$CV$187)+(IF($A$6=Nutrients!$B$8,Nutrients!$CV$8,Nutrients!$CV$9)*AM$6)+(((IF($A$7=Nutrients!$B$79,Nutrients!$CV$79,(IF($A$7=Nutrients!$B$77,Nutrients!$CV$77,Nutrients!$CV$78)))))*AM$7))/2000/AM$195*100</f>
        <v>85.084193386089083</v>
      </c>
      <c r="AN202" s="183">
        <f>(SUMPRODUCT(AN$8:AN$187,Nutrients!$CV$8:$CV$187)+(IF($A$6=Nutrients!$B$8,Nutrients!$CV$8,Nutrients!$CV$9)*AN$6)+(((IF($A$7=Nutrients!$B$79,Nutrients!$CV$79,(IF($A$7=Nutrients!$B$77,Nutrients!$CV$77,Nutrients!$CV$78)))))*AN$7))/2000/AN$195*100</f>
        <v>88.674349191998331</v>
      </c>
      <c r="AO202" s="183">
        <f>(SUMPRODUCT(AO$8:AO$187,Nutrients!$CV$8:$CV$187)+(IF($A$6=Nutrients!$B$8,Nutrients!$CV$8,Nutrients!$CV$9)*AO$6)+(((IF($A$7=Nutrients!$B$79,Nutrients!$CV$79,(IF($A$7=Nutrients!$B$77,Nutrients!$CV$77,Nutrients!$CV$78)))))*AO$7))/2000/AO$195*100</f>
        <v>91.940045480329729</v>
      </c>
      <c r="AP202" s="183">
        <f>(SUMPRODUCT(AP$8:AP$187,Nutrients!$CV$8:$CV$187)+(IF($A$6=Nutrients!$B$8,Nutrients!$CV$8,Nutrients!$CV$9)*AP$6)+(((IF($A$7=Nutrients!$B$79,Nutrients!$CV$79,(IF($A$7=Nutrients!$B$77,Nutrients!$CV$77,Nutrients!$CV$78)))))*AP$7))/2000/AP$195*100</f>
        <v>95.607160280568152</v>
      </c>
      <c r="AQ202" s="183"/>
      <c r="AR202" s="183">
        <f>(SUMPRODUCT(AR$8:AR$187,Nutrients!$CV$8:$CV$187)+(IF($A$6=Nutrients!$B$8,Nutrients!$CV$8,Nutrients!$CV$9)*AR$6)+(((IF($A$7=Nutrients!$B$79,Nutrients!$CV$79,(IF($A$7=Nutrients!$B$77,Nutrients!$CV$77,Nutrients!$CV$78)))))*AR$7))/2000/AR$195*100</f>
        <v>79.100618840035608</v>
      </c>
      <c r="AS202" s="183">
        <f>(SUMPRODUCT(AS$8:AS$187,Nutrients!$CV$8:$CV$187)+(IF($A$6=Nutrients!$B$8,Nutrients!$CV$8,Nutrients!$CV$9)*AS$6)+(((IF($A$7=Nutrients!$B$79,Nutrients!$CV$79,(IF($A$7=Nutrients!$B$77,Nutrients!$CV$77,Nutrients!$CV$78)))))*AS$7))/2000/AS$195*100</f>
        <v>83.147716293831223</v>
      </c>
      <c r="AT202" s="183">
        <f>(SUMPRODUCT(AT$8:AT$187,Nutrients!$CV$8:$CV$187)+(IF($A$6=Nutrients!$B$8,Nutrients!$CV$8,Nutrients!$CV$9)*AT$6)+(((IF($A$7=Nutrients!$B$79,Nutrients!$CV$79,(IF($A$7=Nutrients!$B$77,Nutrients!$CV$77,Nutrients!$CV$78)))))*AT$7))/2000/AT$195*100</f>
        <v>87.910899050099957</v>
      </c>
      <c r="AU202" s="183">
        <f>(SUMPRODUCT(AU$8:AU$187,Nutrients!$CV$8:$CV$187)+(IF($A$6=Nutrients!$B$8,Nutrients!$CV$8,Nutrients!$CV$9)*AU$6)+(((IF($A$7=Nutrients!$B$79,Nutrients!$CV$79,(IF($A$7=Nutrients!$B$77,Nutrients!$CV$77,Nutrients!$CV$78)))))*AU$7))/2000/AU$195*100</f>
        <v>91.813295345731945</v>
      </c>
      <c r="AV202" s="183">
        <f>(SUMPRODUCT(AV$8:AV$187,Nutrients!$CV$8:$CV$187)+(IF($A$6=Nutrients!$B$8,Nutrients!$CV$8,Nutrients!$CV$9)*AV$6)+(((IF($A$7=Nutrients!$B$79,Nutrients!$CV$79,(IF($A$7=Nutrients!$B$77,Nutrients!$CV$77,Nutrients!$CV$78)))))*AV$7))/2000/AV$195*100</f>
        <v>95.348624301188579</v>
      </c>
      <c r="AW202" s="183">
        <f>(SUMPRODUCT(AW$8:AW$187,Nutrients!$CV$8:$CV$187)+(IF($A$6=Nutrients!$B$8,Nutrients!$CV$8,Nutrients!$CV$9)*AW$6)+(((IF($A$7=Nutrients!$B$79,Nutrients!$CV$79,(IF($A$7=Nutrients!$B$77,Nutrients!$CV$77,Nutrients!$CV$78)))))*AW$7))/2000/AW$195*100</f>
        <v>99.315540296007796</v>
      </c>
      <c r="AX202" s="183"/>
      <c r="AY202" s="183">
        <f>(SUMPRODUCT(AY$8:AY$187,Nutrients!$CV$8:$CV$187)+(IF($A$6=Nutrients!$B$8,Nutrients!$CV$8,Nutrients!$CV$9)*AY$6)+(((IF($A$7=Nutrients!$B$79,Nutrients!$CV$79,(IF($A$7=Nutrients!$B$77,Nutrients!$CV$77,Nutrients!$CV$78)))))*AY$7))/2000/AY$195*100</f>
        <v>81.249566093679192</v>
      </c>
      <c r="AZ202" s="183">
        <f>(SUMPRODUCT(AZ$8:AZ$187,Nutrients!$CV$8:$CV$187)+(IF($A$6=Nutrients!$B$8,Nutrients!$CV$8,Nutrients!$CV$9)*AZ$6)+(((IF($A$7=Nutrients!$B$79,Nutrients!$CV$79,(IF($A$7=Nutrients!$B$77,Nutrients!$CV$77,Nutrients!$CV$78)))))*AZ$7))/2000/AZ$195*100</f>
        <v>85.609821636541469</v>
      </c>
      <c r="BA202" s="183">
        <f>(SUMPRODUCT(BA$8:BA$187,Nutrients!$CV$8:$CV$187)+(IF($A$6=Nutrients!$B$8,Nutrients!$CV$8,Nutrients!$CV$9)*BA$6)+(((IF($A$7=Nutrients!$B$79,Nutrients!$CV$79,(IF($A$7=Nutrients!$B$77,Nutrients!$CV$77,Nutrients!$CV$78)))))*BA$7))/2000/BA$195*100</f>
        <v>90.745622430984312</v>
      </c>
      <c r="BB202" s="183">
        <f>(SUMPRODUCT(BB$8:BB$187,Nutrients!$CV$8:$CV$187)+(IF($A$6=Nutrients!$B$8,Nutrients!$CV$8,Nutrients!$CV$9)*BB$6)+(((IF($A$7=Nutrients!$B$79,Nutrients!$CV$79,(IF($A$7=Nutrients!$B$77,Nutrients!$CV$77,Nutrients!$CV$78)))))*BB$7))/2000/BB$195*100</f>
        <v>94.958183253834278</v>
      </c>
      <c r="BC202" s="183">
        <f>(SUMPRODUCT(BC$8:BC$187,Nutrients!$CV$8:$CV$187)+(IF($A$6=Nutrients!$B$8,Nutrients!$CV$8,Nutrients!$CV$9)*BC$6)+(((IF($A$7=Nutrients!$B$79,Nutrients!$CV$79,(IF($A$7=Nutrients!$B$77,Nutrients!$CV$77,Nutrients!$CV$78)))))*BC$7))/2000/BC$195*100</f>
        <v>98.77487016941582</v>
      </c>
      <c r="BD202" s="183">
        <f>(SUMPRODUCT(BD$8:BD$187,Nutrients!$CV$8:$CV$187)+(IF($A$6=Nutrients!$B$8,Nutrients!$CV$8,Nutrients!$CV$9)*BD$6)+(((IF($A$7=Nutrients!$B$79,Nutrients!$CV$79,(IF($A$7=Nutrients!$B$77,Nutrients!$CV$77,Nutrients!$CV$78)))))*BD$7))/2000/BD$195*100</f>
        <v>102.84608114385132</v>
      </c>
      <c r="BE202" s="183"/>
      <c r="BF202" s="183">
        <f>(SUMPRODUCT(BF$8:BF$187,Nutrients!$CV$8:$CV$187)+(IF($A$6=Nutrients!$B$8,Nutrients!$CV$8,Nutrients!$CV$9)*BF$6)+(((IF($A$7=Nutrients!$B$79,Nutrients!$CV$79,(IF($A$7=Nutrients!$B$77,Nutrients!$CV$77,Nutrients!$CV$78)))))*BF$7))/2000/BF$195*100</f>
        <v>83.406649568328817</v>
      </c>
      <c r="BG202" s="183">
        <f>(SUMPRODUCT(BG$8:BG$187,Nutrients!$CV$8:$CV$187)+(IF($A$6=Nutrients!$B$8,Nutrients!$CV$8,Nutrients!$CV$9)*BG$6)+(((IF($A$7=Nutrients!$B$79,Nutrients!$CV$79,(IF($A$7=Nutrients!$B$77,Nutrients!$CV$77,Nutrients!$CV$78)))))*BG$7))/2000/BG$195*100</f>
        <v>88.088321183424014</v>
      </c>
      <c r="BH202" s="183">
        <f>(SUMPRODUCT(BH$8:BH$187,Nutrients!$CV$8:$CV$187)+(IF($A$6=Nutrients!$B$8,Nutrients!$CV$8,Nutrients!$CV$9)*BH$6)+(((IF($A$7=Nutrients!$B$79,Nutrients!$CV$79,(IF($A$7=Nutrients!$B$77,Nutrients!$CV$77,Nutrients!$CV$78)))))*BH$7))/2000/BH$195*100</f>
        <v>93.605162149715298</v>
      </c>
      <c r="BI202" s="183">
        <f>(SUMPRODUCT(BI$8:BI$187,Nutrients!$CV$8:$CV$187)+(IF($A$6=Nutrients!$B$8,Nutrients!$CV$8,Nutrients!$CV$9)*BI$6)+(((IF($A$7=Nutrients!$B$79,Nutrients!$CV$79,(IF($A$7=Nutrients!$B$77,Nutrients!$CV$77,Nutrients!$CV$78)))))*BI$7))/2000/BI$195*100</f>
        <v>98.130159089308961</v>
      </c>
      <c r="BJ202" s="183">
        <f>(SUMPRODUCT(BJ$8:BJ$187,Nutrients!$CV$8:$CV$187)+(IF($A$6=Nutrients!$B$8,Nutrients!$CV$8,Nutrients!$CV$9)*BJ$6)+(((IF($A$7=Nutrients!$B$79,Nutrients!$CV$79,(IF($A$7=Nutrients!$B$77,Nutrients!$CV$77,Nutrients!$CV$78)))))*BJ$7))/2000/BJ$195*100</f>
        <v>102.22479272238772</v>
      </c>
      <c r="BK202" s="183">
        <f>(SUMPRODUCT(BK$8:BK$187,Nutrients!$CV$8:$CV$187)+(IF($A$6=Nutrients!$B$8,Nutrients!$CV$8,Nutrients!$CV$9)*BK$6)+(((IF($A$7=Nutrients!$B$79,Nutrients!$CV$79,(IF($A$7=Nutrients!$B$77,Nutrients!$CV$77,Nutrients!$CV$78)))))*BK$7))/2000/BK$195*100</f>
        <v>106.58510626705082</v>
      </c>
      <c r="BL202" s="183"/>
    </row>
    <row r="203" spans="1:64" x14ac:dyDescent="0.2">
      <c r="A203" s="9" t="s">
        <v>67</v>
      </c>
      <c r="B203" s="70">
        <f>(SUMPRODUCT(B$8:B$187,Nutrients!$AJ$8:$AJ$187)+(IF($A6=Nutrients!$B$8,Nutrients!$AJ$8,Nutrients!$AJ$9)*B$6)+(((IF($A7=Nutrients!$B$79,Nutrients!$AJ$79,(IF($A7=Nutrients!$B$77,Nutrients!$AJ$77,Nutrients!$AJ$78)))))*B$7))/2000</f>
        <v>1.2436414303761196</v>
      </c>
      <c r="C203" s="70">
        <f>(SUMPRODUCT(C$8:C$187,Nutrients!$AJ$8:$AJ$187)+(IF($A6=Nutrients!$B$8,Nutrients!$AJ$8,Nutrients!$AJ$9)*C$6)+(((IF($A7=Nutrients!$B$79,Nutrients!$AJ$79,(IF($A7=Nutrients!$B$77,Nutrients!$AJ$77,Nutrients!$AJ$78)))))*C$7))/2000</f>
        <v>1.0914398307809969</v>
      </c>
      <c r="D203" s="70">
        <f>(SUMPRODUCT(D$8:D$187,Nutrients!$AJ$8:$AJ$187)+(IF($A6=Nutrients!$B$8,Nutrients!$AJ$8,Nutrients!$AJ$9)*D$6)+(((IF($A7=Nutrients!$B$79,Nutrients!$AJ$79,(IF($A7=Nutrients!$B$77,Nutrients!$AJ$77,Nutrients!$AJ$78)))))*D$7))/2000</f>
        <v>0.95436568177726266</v>
      </c>
      <c r="E203" s="70">
        <f>(SUMPRODUCT(E$8:E$187,Nutrients!$AJ$8:$AJ$187)+(IF($A6=Nutrients!$B$8,Nutrients!$AJ$8,Nutrients!$AJ$9)*E$6)+(((IF($A7=Nutrients!$B$79,Nutrients!$AJ$79,(IF($A7=Nutrients!$B$77,Nutrients!$AJ$77,Nutrients!$AJ$78)))))*E$7))/2000</f>
        <v>0.86614965165139046</v>
      </c>
      <c r="F203" s="70">
        <f>(SUMPRODUCT(F$8:F$187,Nutrients!$AJ$8:$AJ$187)+(IF($A6=Nutrients!$B$8,Nutrients!$AJ$8,Nutrients!$AJ$9)*F$6)+(((IF($A7=Nutrients!$B$79,Nutrients!$AJ$79,(IF($A7=Nutrients!$B$77,Nutrients!$AJ$77,Nutrients!$AJ$78)))))*F$7))/2000</f>
        <v>0.80053249391799886</v>
      </c>
      <c r="G203" s="70">
        <f>(SUMPRODUCT(G$8:G$187,Nutrients!$AJ$8:$AJ$187)+(IF($A6=Nutrients!$B$8,Nutrients!$AJ$8,Nutrients!$AJ$9)*G$6)+(((IF($A7=Nutrients!$B$79,Nutrients!$AJ$79,(IF($A7=Nutrients!$B$77,Nutrients!$AJ$77,Nutrients!$AJ$78)))))*G$7))/2000</f>
        <v>0.73986558754349263</v>
      </c>
      <c r="H203" s="20"/>
      <c r="I203" s="70">
        <f>(SUMPRODUCT(I$8:I$187,Nutrients!$AJ$8:$AJ$187)+(IF($A6=Nutrients!$B$8,Nutrients!$AJ$8,Nutrients!$AJ$9)*I$6)+(((IF($A7=Nutrients!$B$79,Nutrients!$AJ$79,(IF($A7=Nutrients!$B$77,Nutrients!$AJ$77,Nutrients!$AJ$78)))))*I$7))/2000</f>
        <v>1.2532092620292912</v>
      </c>
      <c r="J203" s="70">
        <f>(SUMPRODUCT(J$8:J$187,Nutrients!$AJ$8:$AJ$187)+(IF($A6=Nutrients!$B$8,Nutrients!$AJ$8,Nutrients!$AJ$9)*J$6)+(((IF($A7=Nutrients!$B$79,Nutrients!$AJ$79,(IF($A7=Nutrients!$B$77,Nutrients!$AJ$77,Nutrients!$AJ$78)))))*J$7))/2000</f>
        <v>1.101608762528931</v>
      </c>
      <c r="K203" s="70">
        <f>(SUMPRODUCT(K$8:K$187,Nutrients!$AJ$8:$AJ$187)+(IF($A6=Nutrients!$B$8,Nutrients!$AJ$8,Nutrients!$AJ$9)*K$6)+(((IF($A7=Nutrients!$B$79,Nutrients!$AJ$79,(IF($A7=Nutrients!$B$77,Nutrients!$AJ$77,Nutrients!$AJ$78)))))*K$7))/2000</f>
        <v>0.96505538254743606</v>
      </c>
      <c r="L203" s="70">
        <f>(SUMPRODUCT(L$8:L$187,Nutrients!$AJ$8:$AJ$187)+(IF($A6=Nutrients!$B$8,Nutrients!$AJ$8,Nutrients!$AJ$9)*L$6)+(((IF($A7=Nutrients!$B$79,Nutrients!$AJ$79,(IF($A7=Nutrients!$B$77,Nutrients!$AJ$77,Nutrients!$AJ$78)))))*L$7))/2000</f>
        <v>0.87680530129324719</v>
      </c>
      <c r="M203" s="70">
        <f>(SUMPRODUCT(M$8:M$187,Nutrients!$AJ$8:$AJ$187)+(IF($A6=Nutrients!$B$8,Nutrients!$AJ$8,Nutrients!$AJ$9)*M$6)+(((IF($A7=Nutrients!$B$79,Nutrients!$AJ$79,(IF($A7=Nutrients!$B$77,Nutrients!$AJ$77,Nutrients!$AJ$78)))))*M$7))/2000</f>
        <v>0.81136124227914164</v>
      </c>
      <c r="N203" s="70">
        <f>(SUMPRODUCT(N$8:N$187,Nutrients!$AJ$8:$AJ$187)+(IF($A6=Nutrients!$B$8,Nutrients!$AJ$8,Nutrients!$AJ$9)*N$6)+(((IF($A7=Nutrients!$B$79,Nutrients!$AJ$79,(IF($A7=Nutrients!$B$77,Nutrients!$AJ$77,Nutrients!$AJ$78)))))*N$7))/2000</f>
        <v>0.75059835390691687</v>
      </c>
      <c r="O203" s="20"/>
      <c r="P203" s="70">
        <f>(SUMPRODUCT(P$8:P$187,Nutrients!$AJ$8:$AJ$187)+(IF($A6=Nutrients!$B$8,Nutrients!$AJ$8,Nutrients!$AJ$9)*P$6)+(((IF($A7=Nutrients!$B$79,Nutrients!$AJ$79,(IF($A7=Nutrients!$B$77,Nutrients!$AJ$77,Nutrients!$AJ$78)))))*P$7))/2000</f>
        <v>1.2626283623753487</v>
      </c>
      <c r="Q203" s="70">
        <f>(SUMPRODUCT(Q$8:Q$187,Nutrients!$AJ$8:$AJ$187)+(IF($A6=Nutrients!$B$8,Nutrients!$AJ$8,Nutrients!$AJ$9)*Q$6)+(((IF($A7=Nutrients!$B$79,Nutrients!$AJ$79,(IF($A7=Nutrients!$B$77,Nutrients!$AJ$77,Nutrients!$AJ$78)))))*Q$7))/2000</f>
        <v>1.1111878473440617</v>
      </c>
      <c r="R203" s="70">
        <f>(SUMPRODUCT(R$8:R$187,Nutrients!$AJ$8:$AJ$187)+(IF($A6=Nutrients!$B$8,Nutrients!$AJ$8,Nutrients!$AJ$9)*R$6)+(((IF($A7=Nutrients!$B$79,Nutrients!$AJ$79,(IF($A7=Nutrients!$B$77,Nutrients!$AJ$77,Nutrients!$AJ$78)))))*R$7))/2000</f>
        <v>0.97513101329378948</v>
      </c>
      <c r="S203" s="70">
        <f>(SUMPRODUCT(S$8:S$187,Nutrients!$AJ$8:$AJ$187)+(IF($A6=Nutrients!$B$8,Nutrients!$AJ$8,Nutrients!$AJ$9)*S$6)+(((IF($A7=Nutrients!$B$79,Nutrients!$AJ$79,(IF($A7=Nutrients!$B$77,Nutrients!$AJ$77,Nutrients!$AJ$78)))))*S$7))/2000</f>
        <v>0.88679756889061412</v>
      </c>
      <c r="T203" s="70">
        <f>(SUMPRODUCT(T$8:T$187,Nutrients!$AJ$8:$AJ$187)+(IF($A6=Nutrients!$B$8,Nutrients!$AJ$8,Nutrients!$AJ$9)*T$6)+(((IF($A7=Nutrients!$B$79,Nutrients!$AJ$79,(IF($A7=Nutrients!$B$77,Nutrients!$AJ$77,Nutrients!$AJ$78)))))*T$7))/2000</f>
        <v>0.8221213183701066</v>
      </c>
      <c r="U203" s="70">
        <f>(SUMPRODUCT(U$8:U$187,Nutrients!$AJ$8:$AJ$187)+(IF($A6=Nutrients!$B$8,Nutrients!$AJ$8,Nutrients!$AJ$9)*U$6)+(((IF($A7=Nutrients!$B$79,Nutrients!$AJ$79,(IF($A7=Nutrients!$B$77,Nutrients!$AJ$77,Nutrients!$AJ$78)))))*U$7))/2000</f>
        <v>0.76134126740442776</v>
      </c>
      <c r="V203" s="20"/>
      <c r="W203" s="70">
        <f>(SUMPRODUCT(W$8:W$187,Nutrients!$AJ$8:$AJ$187)+(IF($A6=Nutrients!$B$8,Nutrients!$AJ$8,Nutrients!$AJ$9)*W$6)+(((IF($A7=Nutrients!$B$79,Nutrients!$AJ$79,(IF($A7=Nutrients!$B$77,Nutrients!$AJ$77,Nutrients!$AJ$78)))))*W$7))/2000</f>
        <v>1.2721922083111885</v>
      </c>
      <c r="X203" s="70">
        <f>(SUMPRODUCT(X$8:X$187,Nutrients!$AJ$8:$AJ$187)+(IF($A6=Nutrients!$B$8,Nutrients!$AJ$8,Nutrients!$AJ$9)*X$6)+(((IF($A7=Nutrients!$B$79,Nutrients!$AJ$79,(IF($A7=Nutrients!$B$77,Nutrients!$AJ$77,Nutrients!$AJ$78)))))*X$7))/2000</f>
        <v>1.1213858545225548</v>
      </c>
      <c r="Y203" s="70">
        <f>(SUMPRODUCT(Y$8:Y$187,Nutrients!$AJ$8:$AJ$187)+(IF($A6=Nutrients!$B$8,Nutrients!$AJ$8,Nutrients!$AJ$9)*Y$6)+(((IF($A7=Nutrients!$B$79,Nutrients!$AJ$79,(IF($A7=Nutrients!$B$77,Nutrients!$AJ$77,Nutrients!$AJ$78)))))*Y$7))/2000</f>
        <v>0.9851080942759104</v>
      </c>
      <c r="Z203" s="70">
        <f>(SUMPRODUCT(Z$8:Z$187,Nutrients!$AJ$8:$AJ$187)+(IF($A6=Nutrients!$B$8,Nutrients!$AJ$8,Nutrients!$AJ$9)*Z$6)+(((IF($A7=Nutrients!$B$79,Nutrients!$AJ$79,(IF($A7=Nutrients!$B$77,Nutrients!$AJ$77,Nutrients!$AJ$78)))))*Z$7))/2000</f>
        <v>0.89719002143424498</v>
      </c>
      <c r="AA203" s="70">
        <f>(SUMPRODUCT(AA$8:AA$187,Nutrients!$AJ$8:$AJ$187)+(IF($A6=Nutrients!$B$8,Nutrients!$AJ$8,Nutrients!$AJ$9)*AA$6)+(((IF($A7=Nutrients!$B$79,Nutrients!$AJ$79,(IF($A7=Nutrients!$B$77,Nutrients!$AJ$77,Nutrients!$AJ$78)))))*AA$7))/2000</f>
        <v>0.8320782641493859</v>
      </c>
      <c r="AB203" s="70">
        <f>(SUMPRODUCT(AB$8:AB$187,Nutrients!$AJ$8:$AJ$187)+(IF($A6=Nutrients!$B$8,Nutrients!$AJ$8,Nutrients!$AJ$9)*AB$6)+(((IF($A7=Nutrients!$B$79,Nutrients!$AJ$79,(IF($A7=Nutrients!$B$77,Nutrients!$AJ$77,Nutrients!$AJ$78)))))*AB$7))/2000</f>
        <v>0.77141839635015008</v>
      </c>
      <c r="AC203" s="20"/>
      <c r="AD203" s="70">
        <f>(SUMPRODUCT(AD$8:AD$187,Nutrients!$AJ$8:$AJ$187)+(IF($A6=Nutrients!$B$8,Nutrients!$AJ$8,Nutrients!$AJ$9)*AD$6)+(((IF($A7=Nutrients!$B$79,Nutrients!$AJ$79,(IF($A7=Nutrients!$B$77,Nutrients!$AJ$77,Nutrients!$AJ$78)))))*AD$7))/2000</f>
        <v>1.2819014950481256</v>
      </c>
      <c r="AE203" s="70">
        <f>(SUMPRODUCT(AE$8:AE$187,Nutrients!$AJ$8:$AJ$187)+(IF($A6=Nutrients!$B$8,Nutrients!$AJ$8,Nutrients!$AJ$9)*AE$6)+(((IF($A7=Nutrients!$B$79,Nutrients!$AJ$79,(IF($A7=Nutrients!$B$77,Nutrients!$AJ$77,Nutrients!$AJ$78)))))*AE$7))/2000</f>
        <v>1.1312488850399387</v>
      </c>
      <c r="AF203" s="70">
        <f>(SUMPRODUCT(AF$8:AF$187,Nutrients!$AJ$8:$AJ$187)+(IF($A6=Nutrients!$B$8,Nutrients!$AJ$8,Nutrients!$AJ$9)*AF$6)+(((IF($A7=Nutrients!$B$79,Nutrients!$AJ$79,(IF($A7=Nutrients!$B$77,Nutrients!$AJ$77,Nutrients!$AJ$78)))))*AF$7))/2000</f>
        <v>0.99450929828815171</v>
      </c>
      <c r="AG203" s="70">
        <f>(SUMPRODUCT(AG$8:AG$187,Nutrients!$AJ$8:$AJ$187)+(IF($A6=Nutrients!$B$8,Nutrients!$AJ$8,Nutrients!$AJ$9)*AG$6)+(((IF($A7=Nutrients!$B$79,Nutrients!$AJ$79,(IF($A7=Nutrients!$B$77,Nutrients!$AJ$77,Nutrients!$AJ$78)))))*AG$7))/2000</f>
        <v>0.90670981660959526</v>
      </c>
      <c r="AH203" s="70">
        <f>(SUMPRODUCT(AH$8:AH$187,Nutrients!$AJ$8:$AJ$187)+(IF($A6=Nutrients!$B$8,Nutrients!$AJ$8,Nutrients!$AJ$9)*AH$6)+(((IF($A7=Nutrients!$B$79,Nutrients!$AJ$79,(IF($A7=Nutrients!$B$77,Nutrients!$AJ$77,Nutrients!$AJ$78)))))*AH$7))/2000</f>
        <v>0.84139085928632884</v>
      </c>
      <c r="AI203" s="70">
        <f>(SUMPRODUCT(AI$8:AI$187,Nutrients!$AJ$8:$AJ$187)+(IF($A6=Nutrients!$B$8,Nutrients!$AJ$8,Nutrients!$AJ$9)*AI$6)+(((IF($A7=Nutrients!$B$79,Nutrients!$AJ$79,(IF($A7=Nutrients!$B$77,Nutrients!$AJ$77,Nutrients!$AJ$78)))))*AI$7))/2000</f>
        <v>0.78122330103836679</v>
      </c>
      <c r="AJ203" s="20"/>
      <c r="AK203" s="70">
        <f>(SUMPRODUCT(AK$8:AK$187,Nutrients!$AJ$8:$AJ$187)+(IF($A6=Nutrients!$B$8,Nutrients!$AJ$8,Nutrients!$AJ$9)*AK$6)+(((IF($A7=Nutrients!$B$79,Nutrients!$AJ$79,(IF($A7=Nutrients!$B$77,Nutrients!$AJ$77,Nutrients!$AJ$78)))))*AK$7))/2000</f>
        <v>1.2915115630525273</v>
      </c>
      <c r="AL203" s="70">
        <f>(SUMPRODUCT(AL$8:AL$187,Nutrients!$AJ$8:$AJ$187)+(IF($A6=Nutrients!$B$8,Nutrients!$AJ$8,Nutrients!$AJ$9)*AL$6)+(((IF($A7=Nutrients!$B$79,Nutrients!$AJ$79,(IF($A7=Nutrients!$B$77,Nutrients!$AJ$77,Nutrients!$AJ$78)))))*AL$7))/2000</f>
        <v>1.1409910362330467</v>
      </c>
      <c r="AM203" s="70">
        <f>(SUMPRODUCT(AM$8:AM$187,Nutrients!$AJ$8:$AJ$187)+(IF($A6=Nutrients!$B$8,Nutrients!$AJ$8,Nutrients!$AJ$9)*AM$6)+(((IF($A7=Nutrients!$B$79,Nutrients!$AJ$79,(IF($A7=Nutrients!$B$77,Nutrients!$AJ$77,Nutrients!$AJ$78)))))*AM$7))/2000</f>
        <v>1.0040816305054991</v>
      </c>
      <c r="AN203" s="70">
        <f>(SUMPRODUCT(AN$8:AN$187,Nutrients!$AJ$8:$AJ$187)+(IF($A6=Nutrients!$B$8,Nutrients!$AJ$8,Nutrients!$AJ$9)*AN$6)+(((IF($A7=Nutrients!$B$79,Nutrients!$AJ$79,(IF($A7=Nutrients!$B$77,Nutrients!$AJ$77,Nutrients!$AJ$78)))))*AN$7))/2000</f>
        <v>0.91649571410233255</v>
      </c>
      <c r="AO203" s="70">
        <f>(SUMPRODUCT(AO$8:AO$187,Nutrients!$AJ$8:$AJ$187)+(IF($A6=Nutrients!$B$8,Nutrients!$AJ$8,Nutrients!$AJ$9)*AO$6)+(((IF($A7=Nutrients!$B$79,Nutrients!$AJ$79,(IF($A7=Nutrients!$B$77,Nutrients!$AJ$77,Nutrients!$AJ$78)))))*AO$7))/2000</f>
        <v>0.8515691735840244</v>
      </c>
      <c r="AP203" s="70">
        <f>(SUMPRODUCT(AP$8:AP$187,Nutrients!$AJ$8:$AJ$187)+(IF($A6=Nutrients!$B$8,Nutrients!$AJ$8,Nutrients!$AJ$9)*AP$6)+(((IF($A7=Nutrients!$B$79,Nutrients!$AJ$79,(IF($A7=Nutrients!$B$77,Nutrients!$AJ$77,Nutrients!$AJ$78)))))*AP$7))/2000</f>
        <v>0.79170329764906255</v>
      </c>
      <c r="AQ203" s="20"/>
      <c r="AR203" s="70">
        <f>(SUMPRODUCT(AR$8:AR$187,Nutrients!$AJ$8:$AJ$187)+(IF($A6=Nutrients!$B$8,Nutrients!$AJ$8,Nutrients!$AJ$9)*AR$6)+(((IF($A7=Nutrients!$B$79,Nutrients!$AJ$79,(IF($A7=Nutrients!$B$77,Nutrients!$AJ$77,Nutrients!$AJ$78)))))*AR$7))/2000</f>
        <v>1.3007632576726746</v>
      </c>
      <c r="AS203" s="70">
        <f>(SUMPRODUCT(AS$8:AS$187,Nutrients!$AJ$8:$AJ$187)+(IF($A6=Nutrients!$B$8,Nutrients!$AJ$8,Nutrients!$AJ$9)*AS$6)+(((IF($A7=Nutrients!$B$79,Nutrients!$AJ$79,(IF($A7=Nutrients!$B$77,Nutrients!$AJ$77,Nutrients!$AJ$78)))))*AS$7))/2000</f>
        <v>1.1505549773253336</v>
      </c>
      <c r="AT203" s="70">
        <f>(SUMPRODUCT(AT$8:AT$187,Nutrients!$AJ$8:$AJ$187)+(IF($A6=Nutrients!$B$8,Nutrients!$AJ$8,Nutrients!$AJ$9)*AT$6)+(((IF($A7=Nutrients!$B$79,Nutrients!$AJ$79,(IF($A7=Nutrients!$B$77,Nutrients!$AJ$77,Nutrients!$AJ$78)))))*AT$7))/2000</f>
        <v>1.0140102445024683</v>
      </c>
      <c r="AU203" s="70">
        <f>(SUMPRODUCT(AU$8:AU$187,Nutrients!$AJ$8:$AJ$187)+(IF($A6=Nutrients!$B$8,Nutrients!$AJ$8,Nutrients!$AJ$9)*AU$6)+(((IF($A7=Nutrients!$B$79,Nutrients!$AJ$79,(IF($A7=Nutrients!$B$77,Nutrients!$AJ$77,Nutrients!$AJ$78)))))*AU$7))/2000</f>
        <v>0.92649233952844112</v>
      </c>
      <c r="AV203" s="70">
        <f>(SUMPRODUCT(AV$8:AV$187,Nutrients!$AJ$8:$AJ$187)+(IF($A6=Nutrients!$B$8,Nutrients!$AJ$8,Nutrients!$AJ$9)*AV$6)+(((IF($A7=Nutrients!$B$79,Nutrients!$AJ$79,(IF($A7=Nutrients!$B$77,Nutrients!$AJ$77,Nutrients!$AJ$78)))))*AV$7))/2000</f>
        <v>0.86189562696602395</v>
      </c>
      <c r="AW203" s="70">
        <f>(SUMPRODUCT(AW$8:AW$187,Nutrients!$AJ$8:$AJ$187)+(IF($A6=Nutrients!$B$8,Nutrients!$AJ$8,Nutrients!$AJ$9)*AW$6)+(((IF($A7=Nutrients!$B$79,Nutrients!$AJ$79,(IF($A7=Nutrients!$B$77,Nutrients!$AJ$77,Nutrients!$AJ$78)))))*AW$7))/2000</f>
        <v>0.80218329425975798</v>
      </c>
      <c r="AX203" s="20"/>
      <c r="AY203" s="70">
        <f>(SUMPRODUCT(AY$8:AY$187,Nutrients!$AJ$8:$AJ$187)+(IF($A6=Nutrients!$B$8,Nutrients!$AJ$8,Nutrients!$AJ$9)*AY$6)+(((IF($A7=Nutrients!$B$79,Nutrients!$AJ$79,(IF($A7=Nutrients!$B$77,Nutrients!$AJ$77,Nutrients!$AJ$78)))))*AY$7))/2000</f>
        <v>1.3096743762914831</v>
      </c>
      <c r="AZ203" s="70">
        <f>(SUMPRODUCT(AZ$8:AZ$187,Nutrients!$AJ$8:$AJ$187)+(IF($A6=Nutrients!$B$8,Nutrients!$AJ$8,Nutrients!$AJ$9)*AZ$6)+(((IF($A7=Nutrients!$B$79,Nutrients!$AJ$79,(IF($A7=Nutrients!$B$77,Nutrients!$AJ$77,Nutrients!$AJ$78)))))*AZ$7))/2000</f>
        <v>1.1601189184176206</v>
      </c>
      <c r="BA203" s="70">
        <f>(SUMPRODUCT(BA$8:BA$187,Nutrients!$AJ$8:$AJ$187)+(IF($A6=Nutrients!$B$8,Nutrients!$AJ$8,Nutrients!$AJ$9)*BA$6)+(((IF($A7=Nutrients!$B$79,Nutrients!$AJ$79,(IF($A7=Nutrients!$B$77,Nutrients!$AJ$77,Nutrients!$AJ$78)))))*BA$7))/2000</f>
        <v>1.0239275291943015</v>
      </c>
      <c r="BB203" s="70">
        <f>(SUMPRODUCT(BB$8:BB$187,Nutrients!$AJ$8:$AJ$187)+(IF($A6=Nutrients!$B$8,Nutrients!$AJ$8,Nutrients!$AJ$9)*BB$6)+(((IF($A7=Nutrients!$B$79,Nutrients!$AJ$79,(IF($A7=Nutrients!$B$77,Nutrients!$AJ$77,Nutrients!$AJ$78)))))*BB$7))/2000</f>
        <v>0.9364024429544997</v>
      </c>
      <c r="BC203" s="70">
        <f>(SUMPRODUCT(BC$8:BC$187,Nutrients!$AJ$8:$AJ$187)+(IF($A6=Nutrients!$B$8,Nutrients!$AJ$8,Nutrients!$AJ$9)*BC$6)+(((IF($A7=Nutrients!$B$79,Nutrients!$AJ$79,(IF($A7=Nutrients!$B$77,Nutrients!$AJ$77,Nutrients!$AJ$78)))))*BC$7))/2000</f>
        <v>0.87184466131311733</v>
      </c>
      <c r="BD203" s="70">
        <f>(SUMPRODUCT(BD$8:BD$187,Nutrients!$AJ$8:$AJ$187)+(IF($A6=Nutrients!$B$8,Nutrients!$AJ$8,Nutrients!$AJ$9)*BD$6)+(((IF($A7=Nutrients!$B$79,Nutrients!$AJ$79,(IF($A7=Nutrients!$B$77,Nutrients!$AJ$77,Nutrients!$AJ$78)))))*BD$7))/2000</f>
        <v>0.81191571572635901</v>
      </c>
      <c r="BE203" s="20"/>
      <c r="BF203" s="70">
        <f>(SUMPRODUCT(BF$8:BF$187,Nutrients!$AJ$8:$AJ$187)+(IF($A6=Nutrients!$B$8,Nutrients!$AJ$8,Nutrients!$AJ$9)*BF$6)+(((IF($A7=Nutrients!$B$79,Nutrients!$AJ$79,(IF($A7=Nutrients!$B$77,Nutrients!$AJ$77,Nutrients!$AJ$78)))))*BF$7))/2000</f>
        <v>1.3188287020653275</v>
      </c>
      <c r="BG203" s="70">
        <f>(SUMPRODUCT(BG$8:BG$187,Nutrients!$AJ$8:$AJ$187)+(IF($A6=Nutrients!$B$8,Nutrients!$AJ$8,Nutrients!$AJ$9)*BG$6)+(((IF($A7=Nutrients!$B$79,Nutrients!$AJ$79,(IF($A7=Nutrients!$B$77,Nutrients!$AJ$77,Nutrients!$AJ$78)))))*BG$7))/2000</f>
        <v>1.1694728751352201</v>
      </c>
      <c r="BH203" s="70">
        <f>(SUMPRODUCT(BH$8:BH$187,Nutrients!$AJ$8:$AJ$187)+(IF($A6=Nutrients!$B$8,Nutrients!$AJ$8,Nutrients!$AJ$9)*BH$6)+(((IF($A7=Nutrients!$B$79,Nutrients!$AJ$79,(IF($A7=Nutrients!$B$77,Nutrients!$AJ$77,Nutrients!$AJ$78)))))*BH$7))/2000</f>
        <v>1.0336757364404323</v>
      </c>
      <c r="BI203" s="70">
        <f>(SUMPRODUCT(BI$8:BI$187,Nutrients!$AJ$8:$AJ$187)+(IF($A6=Nutrients!$B$8,Nutrients!$AJ$8,Nutrients!$AJ$9)*BI$6)+(((IF($A7=Nutrients!$B$79,Nutrients!$AJ$79,(IF($A7=Nutrients!$B$77,Nutrients!$AJ$77,Nutrients!$AJ$78)))))*BI$7))/2000</f>
        <v>0.94639906838060839</v>
      </c>
      <c r="BJ203" s="70">
        <f>(SUMPRODUCT(BJ$8:BJ$187,Nutrients!$AJ$8:$AJ$187)+(IF($A6=Nutrients!$B$8,Nutrients!$AJ$8,Nutrients!$AJ$9)*BJ$6)+(((IF($A7=Nutrients!$B$79,Nutrients!$AJ$79,(IF($A7=Nutrients!$B$77,Nutrients!$AJ$77,Nutrients!$AJ$78)))))*BJ$7))/2000</f>
        <v>0.88202297561081289</v>
      </c>
      <c r="BK203" s="70">
        <f>(SUMPRODUCT(BK$8:BK$187,Nutrients!$AJ$8:$AJ$187)+(IF($A6=Nutrients!$B$8,Nutrients!$AJ$8,Nutrients!$AJ$9)*BK$6)+(((IF($A7=Nutrients!$B$79,Nutrients!$AJ$79,(IF($A7=Nutrients!$B$77,Nutrients!$AJ$77,Nutrients!$AJ$78)))))*BK$7))/2000</f>
        <v>0.82223736811463022</v>
      </c>
      <c r="BL203" s="20"/>
    </row>
    <row r="204" spans="1:64" x14ac:dyDescent="0.2">
      <c r="A204" s="5" t="s">
        <v>18</v>
      </c>
      <c r="B204" s="65">
        <f>(SUMPRODUCT(B$8:B$187,Nutrients!$E$8:$E$187)+(IF($A$6=Nutrients!$B$8,Nutrients!$E$8,Nutrients!$E$9)*B$6)+(((IF($A$7=Nutrients!$B$79,Nutrients!$E$79,(IF($A$7=Nutrients!$B$77,Nutrients!$E$77,Nutrients!$E$78)))))*B$7))/2000/2.2046</f>
        <v>1495.2499184081071</v>
      </c>
      <c r="C204" s="65">
        <f>(SUMPRODUCT(C$8:C$187,Nutrients!$E$8:$E$187)+(IF($A$6=Nutrients!$B$8,Nutrients!$E$8,Nutrients!$E$9)*C$6)+(((IF($A$7=Nutrients!$B$79,Nutrients!$E$79,(IF($A$7=Nutrients!$B$77,Nutrients!$E$77,Nutrients!$E$78)))))*C$7))/2000/2.2046</f>
        <v>1499.0388763767537</v>
      </c>
      <c r="D204" s="65">
        <f>(SUMPRODUCT(D$8:D$187,Nutrients!$E$8:$E$187)+(IF($A$6=Nutrients!$B$8,Nutrients!$E$8,Nutrients!$E$9)*D$6)+(((IF($A$7=Nutrients!$B$79,Nutrients!$E$79,(IF($A$7=Nutrients!$B$77,Nutrients!$E$77,Nutrients!$E$78)))))*D$7))/2000/2.2046</f>
        <v>1504.2822809001668</v>
      </c>
      <c r="E204" s="65">
        <f>(SUMPRODUCT(E$8:E$187,Nutrients!$E$8:$E$187)+(IF($A$6=Nutrients!$B$8,Nutrients!$E$8,Nutrients!$E$9)*E$6)+(((IF($A$7=Nutrients!$B$79,Nutrients!$E$79,(IF($A$7=Nutrients!$B$77,Nutrients!$E$77,Nutrients!$E$78)))))*E$7))/2000/2.2046</f>
        <v>1507.1940512647004</v>
      </c>
      <c r="F204" s="65">
        <f>(SUMPRODUCT(F$8:F$187,Nutrients!$E$8:$E$187)+(IF($A$6=Nutrients!$B$8,Nutrients!$E$8,Nutrients!$E$9)*F$6)+(((IF($A$7=Nutrients!$B$79,Nutrients!$E$79,(IF($A$7=Nutrients!$B$77,Nutrients!$E$77,Nutrients!$E$78)))))*F$7))/2000/2.2046</f>
        <v>1509.197304430937</v>
      </c>
      <c r="G204" s="65">
        <f>(SUMPRODUCT(G$8:G$187,Nutrients!$E$8:$E$187)+(IF($A$6=Nutrients!$B$8,Nutrients!$E$8,Nutrients!$E$9)*G$6)+(((IF($A$7=Nutrients!$B$79,Nutrients!$E$79,(IF($A$7=Nutrients!$B$77,Nutrients!$E$77,Nutrients!$E$78)))))*G$7))/2000/2.2046</f>
        <v>1510.3176101693616</v>
      </c>
      <c r="H204" s="20"/>
      <c r="I204" s="65">
        <f>(SUMPRODUCT(I$8:I$187,Nutrients!$E$8:$E$187)+(IF($A$6=Nutrients!$B$8,Nutrients!$E$8,Nutrients!$E$9)*I$6)+(((IF($A$7=Nutrients!$B$79,Nutrients!$E$79,(IF($A$7=Nutrients!$B$77,Nutrients!$E$77,Nutrients!$E$78)))))*I$7))/2000/2.2046</f>
        <v>1491.8790193190553</v>
      </c>
      <c r="J204" s="65">
        <f>(SUMPRODUCT(J$8:J$187,Nutrients!$E$8:$E$187)+(IF($A$6=Nutrients!$B$8,Nutrients!$E$8,Nutrients!$E$9)*J$6)+(((IF($A$7=Nutrients!$B$79,Nutrients!$E$79,(IF($A$7=Nutrients!$B$77,Nutrients!$E$77,Nutrients!$E$78)))))*J$7))/2000/2.2046</f>
        <v>1495.7102725975137</v>
      </c>
      <c r="K204" s="65">
        <f>(SUMPRODUCT(K$8:K$187,Nutrients!$E$8:$E$187)+(IF($A$6=Nutrients!$B$8,Nutrients!$E$8,Nutrients!$E$9)*K$6)+(((IF($A$7=Nutrients!$B$79,Nutrients!$E$79,(IF($A$7=Nutrients!$B$77,Nutrients!$E$77,Nutrients!$E$78)))))*K$7))/2000/2.2046</f>
        <v>1501.2209112685064</v>
      </c>
      <c r="L204" s="65">
        <f>(SUMPRODUCT(L$8:L$187,Nutrients!$E$8:$E$187)+(IF($A$6=Nutrients!$B$8,Nutrients!$E$8,Nutrients!$E$9)*L$6)+(((IF($A$7=Nutrients!$B$79,Nutrients!$E$79,(IF($A$7=Nutrients!$B$77,Nutrients!$E$77,Nutrients!$E$78)))))*L$7))/2000/2.2046</f>
        <v>1504.2215031551577</v>
      </c>
      <c r="M204" s="65">
        <f>(SUMPRODUCT(M$8:M$187,Nutrients!$E$8:$E$187)+(IF($A$6=Nutrients!$B$8,Nutrients!$E$8,Nutrients!$E$9)*M$6)+(((IF($A$7=Nutrients!$B$79,Nutrients!$E$79,(IF($A$7=Nutrients!$B$77,Nutrients!$E$77,Nutrients!$E$78)))))*M$7))/2000/2.2046</f>
        <v>1506.1693729665224</v>
      </c>
      <c r="N204" s="65">
        <f>(SUMPRODUCT(N$8:N$187,Nutrients!$E$8:$E$187)+(IF($A$6=Nutrients!$B$8,Nutrients!$E$8,Nutrients!$E$9)*N$6)+(((IF($A$7=Nutrients!$B$79,Nutrients!$E$79,(IF($A$7=Nutrients!$B$77,Nutrients!$E$77,Nutrients!$E$78)))))*N$7))/2000/2.2046</f>
        <v>1507.3353286729559</v>
      </c>
      <c r="O204" s="20"/>
      <c r="P204" s="65">
        <f>(SUMPRODUCT(P$8:P$187,Nutrients!$E$8:$E$187)+(IF($A$6=Nutrients!$B$8,Nutrients!$E$8,Nutrients!$E$9)*P$6)+(((IF($A$7=Nutrients!$B$79,Nutrients!$E$79,(IF($A$7=Nutrients!$B$77,Nutrients!$E$77,Nutrients!$E$78)))))*P$7))/2000/2.2046</f>
        <v>1488.5520551795071</v>
      </c>
      <c r="Q204" s="65">
        <f>(SUMPRODUCT(Q$8:Q$187,Nutrients!$E$8:$E$187)+(IF($A$6=Nutrients!$B$8,Nutrients!$E$8,Nutrients!$E$9)*Q$6)+(((IF($A$7=Nutrients!$B$79,Nutrients!$E$79,(IF($A$7=Nutrients!$B$77,Nutrients!$E$77,Nutrients!$E$78)))))*Q$7))/2000/2.2046</f>
        <v>1492.2619738597978</v>
      </c>
      <c r="R204" s="65">
        <f>(SUMPRODUCT(R$8:R$187,Nutrients!$E$8:$E$187)+(IF($A$6=Nutrients!$B$8,Nutrients!$E$8,Nutrients!$E$9)*R$6)+(((IF($A$7=Nutrients!$B$79,Nutrients!$E$79,(IF($A$7=Nutrients!$B$77,Nutrients!$E$77,Nutrients!$E$78)))))*R$7))/2000/2.2046</f>
        <v>1497.8196644114014</v>
      </c>
      <c r="S204" s="65">
        <f>(SUMPRODUCT(S$8:S$187,Nutrients!$E$8:$E$187)+(IF($A$6=Nutrients!$B$8,Nutrients!$E$8,Nutrients!$E$9)*S$6)+(((IF($A$7=Nutrients!$B$79,Nutrients!$E$79,(IF($A$7=Nutrients!$B$77,Nutrients!$E$77,Nutrients!$E$78)))))*S$7))/2000/2.2046</f>
        <v>1500.0495714666463</v>
      </c>
      <c r="T204" s="65">
        <f>(SUMPRODUCT(T$8:T$187,Nutrients!$E$8:$E$187)+(IF($A$6=Nutrients!$B$8,Nutrients!$E$8,Nutrients!$E$9)*T$6)+(((IF($A$7=Nutrients!$B$79,Nutrients!$E$79,(IF($A$7=Nutrients!$B$77,Nutrients!$E$77,Nutrients!$E$78)))))*T$7))/2000/2.2046</f>
        <v>1502.7649850789373</v>
      </c>
      <c r="U204" s="65">
        <f>(SUMPRODUCT(U$8:U$187,Nutrients!$E$8:$E$187)+(IF($A$6=Nutrients!$B$8,Nutrients!$E$8,Nutrients!$E$9)*U$6)+(((IF($A$7=Nutrients!$B$79,Nutrients!$E$79,(IF($A$7=Nutrients!$B$77,Nutrients!$E$77,Nutrients!$E$78)))))*U$7))/2000/2.2046</f>
        <v>1503.9228012164021</v>
      </c>
      <c r="V204" s="20"/>
      <c r="W204" s="65">
        <f>(SUMPRODUCT(W$8:W$187,Nutrients!$E$8:$E$187)+(IF($A$6=Nutrients!$B$8,Nutrients!$E$8,Nutrients!$E$9)*W$6)+(((IF($A$7=Nutrients!$B$79,Nutrients!$E$79,(IF($A$7=Nutrients!$B$77,Nutrients!$E$77,Nutrients!$E$78)))))*W$7))/2000/2.2046</f>
        <v>1484.8392037816552</v>
      </c>
      <c r="X204" s="65">
        <f>(SUMPRODUCT(X$8:X$187,Nutrients!$E$8:$E$187)+(IF($A$6=Nutrients!$B$8,Nutrients!$E$8,Nutrients!$E$9)*X$6)+(((IF($A$7=Nutrients!$B$79,Nutrients!$E$79,(IF($A$7=Nutrients!$B$77,Nutrients!$E$77,Nutrients!$E$78)))))*X$7))/2000/2.2046</f>
        <v>1488.9330696991533</v>
      </c>
      <c r="Y204" s="65">
        <f>(SUMPRODUCT(Y$8:Y$187,Nutrients!$E$8:$E$187)+(IF($A$6=Nutrients!$B$8,Nutrients!$E$8,Nutrients!$E$9)*Y$6)+(((IF($A$7=Nutrients!$B$79,Nutrients!$E$79,(IF($A$7=Nutrients!$B$77,Nutrients!$E$77,Nutrients!$E$78)))))*Y$7))/2000/2.2046</f>
        <v>1494.0864935842187</v>
      </c>
      <c r="Z204" s="65">
        <f>(SUMPRODUCT(Z$8:Z$187,Nutrients!$E$8:$E$187)+(IF($A$6=Nutrients!$B$8,Nutrients!$E$8,Nutrients!$E$9)*Z$6)+(((IF($A$7=Nutrients!$B$79,Nutrients!$E$79,(IF($A$7=Nutrients!$B$77,Nutrients!$E$77,Nutrients!$E$78)))))*Z$7))/2000/2.2046</f>
        <v>1496.2653513025498</v>
      </c>
      <c r="AA204" s="65">
        <f>(SUMPRODUCT(AA$8:AA$187,Nutrients!$E$8:$E$187)+(IF($A$6=Nutrients!$B$8,Nutrients!$E$8,Nutrients!$E$9)*AA$6)+(((IF($A$7=Nutrients!$B$79,Nutrients!$E$79,(IF($A$7=Nutrients!$B$77,Nutrients!$E$77,Nutrients!$E$78)))))*AA$7))/2000/2.2046</f>
        <v>1498.2076034612821</v>
      </c>
      <c r="AB204" s="65">
        <f>(SUMPRODUCT(AB$8:AB$187,Nutrients!$E$8:$E$187)+(IF($A$6=Nutrients!$B$8,Nutrients!$E$8,Nutrients!$E$9)*AB$6)+(((IF($A$7=Nutrients!$B$79,Nutrients!$E$79,(IF($A$7=Nutrients!$B$77,Nutrients!$E$77,Nutrients!$E$78)))))*AB$7))/2000/2.2046</f>
        <v>1498.9857705221916</v>
      </c>
      <c r="AC204" s="20"/>
      <c r="AD204" s="65">
        <f>(SUMPRODUCT(AD$8:AD$187,Nutrients!$E$8:$E$187)+(IF($A$6=Nutrients!$B$8,Nutrients!$E$8,Nutrients!$E$9)*AD$6)+(((IF($A$7=Nutrients!$B$79,Nutrients!$E$79,(IF($A$7=Nutrients!$B$77,Nutrients!$E$77,Nutrients!$E$78)))))*AD$7))/2000/2.2046</f>
        <v>1481.1655054192524</v>
      </c>
      <c r="AE204" s="65">
        <f>(SUMPRODUCT(AE$8:AE$187,Nutrients!$E$8:$E$187)+(IF($A$6=Nutrients!$B$8,Nutrients!$E$8,Nutrients!$E$9)*AE$6)+(((IF($A$7=Nutrients!$B$79,Nutrients!$E$79,(IF($A$7=Nutrients!$B$77,Nutrients!$E$77,Nutrients!$E$78)))))*AE$7))/2000/2.2046</f>
        <v>1485.1577995608254</v>
      </c>
      <c r="AF204" s="65">
        <f>(SUMPRODUCT(AF$8:AF$187,Nutrients!$E$8:$E$187)+(IF($A$6=Nutrients!$B$8,Nutrients!$E$8,Nutrients!$E$9)*AF$6)+(((IF($A$7=Nutrients!$B$79,Nutrients!$E$79,(IF($A$7=Nutrients!$B$77,Nutrients!$E$77,Nutrients!$E$78)))))*AF$7))/2000/2.2046</f>
        <v>1489.1524598805809</v>
      </c>
      <c r="AG204" s="65">
        <f>(SUMPRODUCT(AG$8:AG$187,Nutrients!$E$8:$E$187)+(IF($A$6=Nutrients!$B$8,Nutrients!$E$8,Nutrients!$E$9)*AG$6)+(((IF($A$7=Nutrients!$B$79,Nutrients!$E$79,(IF($A$7=Nutrients!$B$77,Nutrients!$E$77,Nutrients!$E$78)))))*AG$7))/2000/2.2046</f>
        <v>1491.3377424898613</v>
      </c>
      <c r="AH204" s="65">
        <f>(SUMPRODUCT(AH$8:AH$187,Nutrients!$E$8:$E$187)+(IF($A$6=Nutrients!$B$8,Nutrients!$E$8,Nutrients!$E$9)*AH$6)+(((IF($A$7=Nutrients!$B$79,Nutrients!$E$79,(IF($A$7=Nutrients!$B$77,Nutrients!$E$77,Nutrients!$E$78)))))*AH$7))/2000/2.2046</f>
        <v>1492.9499074414484</v>
      </c>
      <c r="AI204" s="65">
        <f>(SUMPRODUCT(AI$8:AI$187,Nutrients!$E$8:$E$187)+(IF($A$6=Nutrients!$B$8,Nutrients!$E$8,Nutrients!$E$9)*AI$6)+(((IF($A$7=Nutrients!$B$79,Nutrients!$E$79,(IF($A$7=Nutrients!$B$77,Nutrients!$E$77,Nutrients!$E$78)))))*AI$7))/2000/2.2046</f>
        <v>1494.044912146981</v>
      </c>
      <c r="AJ204" s="20"/>
      <c r="AK204" s="65">
        <f>(SUMPRODUCT(AK$8:AK$187,Nutrients!$E$8:$E$187)+(IF($A$6=Nutrients!$B$8,Nutrients!$E$8,Nutrients!$E$9)*AK$6)+(((IF($A$7=Nutrients!$B$79,Nutrients!$E$79,(IF($A$7=Nutrients!$B$77,Nutrients!$E$77,Nutrients!$E$78)))))*AK$7))/2000/2.2046</f>
        <v>1478.0255205455508</v>
      </c>
      <c r="AL204" s="65">
        <f>(SUMPRODUCT(AL$8:AL$187,Nutrients!$E$8:$E$187)+(IF($A$6=Nutrients!$B$8,Nutrients!$E$8,Nutrients!$E$9)*AL$6)+(((IF($A$7=Nutrients!$B$79,Nutrients!$E$79,(IF($A$7=Nutrients!$B$77,Nutrients!$E$77,Nutrients!$E$78)))))*AL$7))/2000/2.2046</f>
        <v>1481.7537605604355</v>
      </c>
      <c r="AM204" s="65">
        <f>(SUMPRODUCT(AM$8:AM$187,Nutrients!$E$8:$E$187)+(IF($A$6=Nutrients!$B$8,Nutrients!$E$8,Nutrients!$E$9)*AM$6)+(((IF($A$7=Nutrients!$B$79,Nutrients!$E$79,(IF($A$7=Nutrients!$B$77,Nutrients!$E$77,Nutrients!$E$78)))))*AM$7))/2000/2.2046</f>
        <v>1484.9960570231624</v>
      </c>
      <c r="AN204" s="65">
        <f>(SUMPRODUCT(AN$8:AN$187,Nutrients!$E$8:$E$187)+(IF($A$6=Nutrients!$B$8,Nutrients!$E$8,Nutrients!$E$9)*AN$6)+(((IF($A$7=Nutrients!$B$79,Nutrients!$E$79,(IF($A$7=Nutrients!$B$77,Nutrients!$E$77,Nutrients!$E$78)))))*AN$7))/2000/2.2046</f>
        <v>1487.2386160329081</v>
      </c>
      <c r="AO204" s="65">
        <f>(SUMPRODUCT(AO$8:AO$187,Nutrients!$E$8:$E$187)+(IF($A$6=Nutrients!$B$8,Nutrients!$E$8,Nutrients!$E$9)*AO$6)+(((IF($A$7=Nutrients!$B$79,Nutrients!$E$79,(IF($A$7=Nutrients!$B$77,Nutrients!$E$77,Nutrients!$E$78)))))*AO$7))/2000/2.2046</f>
        <v>1488.8001197040894</v>
      </c>
      <c r="AP204" s="65">
        <f>(SUMPRODUCT(AP$8:AP$187,Nutrients!$E$8:$E$187)+(IF($A$6=Nutrients!$B$8,Nutrients!$E$8,Nutrients!$E$9)*AP$6)+(((IF($A$7=Nutrients!$B$79,Nutrients!$E$79,(IF($A$7=Nutrients!$B$77,Nutrients!$E$77,Nutrients!$E$78)))))*AP$7))/2000/2.2046</f>
        <v>1489.890024386689</v>
      </c>
      <c r="AQ204" s="20"/>
      <c r="AR204" s="65">
        <f>(SUMPRODUCT(AR$8:AR$187,Nutrients!$E$8:$E$187)+(IF($A$6=Nutrients!$B$8,Nutrients!$E$8,Nutrients!$E$9)*AR$6)+(((IF($A$7=Nutrients!$B$79,Nutrients!$E$79,(IF($A$7=Nutrients!$B$77,Nutrients!$E$77,Nutrients!$E$78)))))*AR$7))/2000/2.2046</f>
        <v>1474.2521555022759</v>
      </c>
      <c r="AS204" s="65">
        <f>(SUMPRODUCT(AS$8:AS$187,Nutrients!$E$8:$E$187)+(IF($A$6=Nutrients!$B$8,Nutrients!$E$8,Nutrients!$E$9)*AS$6)+(((IF($A$7=Nutrients!$B$79,Nutrients!$E$79,(IF($A$7=Nutrients!$B$77,Nutrients!$E$77,Nutrients!$E$78)))))*AS$7))/2000/2.2046</f>
        <v>1477.614358972022</v>
      </c>
      <c r="AT204" s="65">
        <f>(SUMPRODUCT(AT$8:AT$187,Nutrients!$E$8:$E$187)+(IF($A$6=Nutrients!$B$8,Nutrients!$E$8,Nutrients!$E$9)*AT$6)+(((IF($A$7=Nutrients!$B$79,Nutrients!$E$79,(IF($A$7=Nutrients!$B$77,Nutrients!$E$77,Nutrients!$E$78)))))*AT$7))/2000/2.2046</f>
        <v>1480.8504905384432</v>
      </c>
      <c r="AU204" s="65">
        <f>(SUMPRODUCT(AU$8:AU$187,Nutrients!$E$8:$E$187)+(IF($A$6=Nutrients!$B$8,Nutrients!$E$8,Nutrients!$E$9)*AU$6)+(((IF($A$7=Nutrients!$B$79,Nutrients!$E$79,(IF($A$7=Nutrients!$B$77,Nutrients!$E$77,Nutrients!$E$78)))))*AU$7))/2000/2.2046</f>
        <v>1483.0918997961703</v>
      </c>
      <c r="AV204" s="65">
        <f>(SUMPRODUCT(AV$8:AV$187,Nutrients!$E$8:$E$187)+(IF($A$6=Nutrients!$B$8,Nutrients!$E$8,Nutrients!$E$9)*AV$6)+(((IF($A$7=Nutrients!$B$79,Nutrients!$E$79,(IF($A$7=Nutrients!$B$77,Nutrients!$E$77,Nutrients!$E$78)))))*AV$7))/2000/2.2046</f>
        <v>1484.6478276345417</v>
      </c>
      <c r="AW204" s="65">
        <f>(SUMPRODUCT(AW$8:AW$187,Nutrients!$E$8:$E$187)+(IF($A$6=Nutrients!$B$8,Nutrients!$E$8,Nutrients!$E$9)*AW$6)+(((IF($A$7=Nutrients!$B$79,Nutrients!$E$79,(IF($A$7=Nutrients!$B$77,Nutrients!$E$77,Nutrients!$E$78)))))*AW$7))/2000/2.2046</f>
        <v>1485.735136626397</v>
      </c>
      <c r="AX204" s="20"/>
      <c r="AY204" s="65">
        <f>(SUMPRODUCT(AY$8:AY$187,Nutrients!$E$8:$E$187)+(IF($A$6=Nutrients!$B$8,Nutrients!$E$8,Nutrients!$E$9)*AY$6)+(((IF($A$7=Nutrients!$B$79,Nutrients!$E$79,(IF($A$7=Nutrients!$B$77,Nutrients!$E$77,Nutrients!$E$78)))))*AY$7))/2000/2.2046</f>
        <v>1470.1237900583183</v>
      </c>
      <c r="AZ204" s="65">
        <f>(SUMPRODUCT(AZ$8:AZ$187,Nutrients!$E$8:$E$187)+(IF($A$6=Nutrients!$B$8,Nutrients!$E$8,Nutrients!$E$9)*AZ$6)+(((IF($A$7=Nutrients!$B$79,Nutrients!$E$79,(IF($A$7=Nutrients!$B$77,Nutrients!$E$77,Nutrients!$E$78)))))*AZ$7))/2000/2.2046</f>
        <v>1473.4749573836091</v>
      </c>
      <c r="BA204" s="65">
        <f>(SUMPRODUCT(BA$8:BA$187,Nutrients!$E$8:$E$187)+(IF($A$6=Nutrients!$B$8,Nutrients!$E$8,Nutrients!$E$9)*BA$6)+(((IF($A$7=Nutrients!$B$79,Nutrients!$E$79,(IF($A$7=Nutrients!$B$77,Nutrients!$E$77,Nutrients!$E$78)))))*BA$7))/2000/2.2046</f>
        <v>1476.3190685245131</v>
      </c>
      <c r="BB204" s="65">
        <f>(SUMPRODUCT(BB$8:BB$187,Nutrients!$E$8:$E$187)+(IF($A$6=Nutrients!$B$8,Nutrients!$E$8,Nutrients!$E$9)*BB$6)+(((IF($A$7=Nutrients!$B$79,Nutrients!$E$79,(IF($A$7=Nutrients!$B$77,Nutrients!$E$77,Nutrients!$E$78)))))*BB$7))/2000/2.2046</f>
        <v>1478.1745521292773</v>
      </c>
      <c r="BC204" s="65">
        <f>(SUMPRODUCT(BC$8:BC$187,Nutrients!$E$8:$E$187)+(IF($A$6=Nutrients!$B$8,Nutrients!$E$8,Nutrients!$E$9)*BC$6)+(((IF($A$7=Nutrients!$B$79,Nutrients!$E$79,(IF($A$7=Nutrients!$B$77,Nutrients!$E$77,Nutrients!$E$78)))))*BC$7))/2000/2.2046</f>
        <v>1479.7298218296623</v>
      </c>
      <c r="BD204" s="65">
        <f>(SUMPRODUCT(BD$8:BD$187,Nutrients!$E$8:$E$187)+(IF($A$6=Nutrients!$B$8,Nutrients!$E$8,Nutrients!$E$9)*BD$6)+(((IF($A$7=Nutrients!$B$79,Nutrients!$E$79,(IF($A$7=Nutrients!$B$77,Nutrients!$E$77,Nutrients!$E$78)))))*BD$7))/2000/2.2046</f>
        <v>1480.8648200879607</v>
      </c>
      <c r="BE204" s="20"/>
      <c r="BF204" s="65">
        <f>(SUMPRODUCT(BF$8:BF$187,Nutrients!$E$8:$E$187)+(IF($A$6=Nutrients!$B$8,Nutrients!$E$8,Nutrients!$E$9)*BF$6)+(((IF($A$7=Nutrients!$B$79,Nutrients!$E$79,(IF($A$7=Nutrients!$B$77,Nutrients!$E$77,Nutrients!$E$78)))))*BF$7))/2000/2.2046</f>
        <v>1465.9913131301444</v>
      </c>
      <c r="BG204" s="65">
        <f>(SUMPRODUCT(BG$8:BG$187,Nutrients!$E$8:$E$187)+(IF($A$6=Nutrients!$B$8,Nutrients!$E$8,Nutrients!$E$9)*BG$6)+(((IF($A$7=Nutrients!$B$79,Nutrients!$E$79,(IF($A$7=Nutrients!$B$77,Nutrients!$E$77,Nutrients!$E$78)))))*BG$7))/2000/2.2046</f>
        <v>1469.3391056391217</v>
      </c>
      <c r="BH204" s="65">
        <f>(SUMPRODUCT(BH$8:BH$187,Nutrients!$E$8:$E$187)+(IF($A$6=Nutrients!$B$8,Nutrients!$E$8,Nutrients!$E$9)*BH$6)+(((IF($A$7=Nutrients!$B$79,Nutrients!$E$79,(IF($A$7=Nutrients!$B$77,Nutrients!$E$77,Nutrients!$E$78)))))*BH$7))/2000/2.2046</f>
        <v>1472.1765518658096</v>
      </c>
      <c r="BI204" s="65">
        <f>(SUMPRODUCT(BI$8:BI$187,Nutrients!$E$8:$E$187)+(IF($A$6=Nutrients!$B$8,Nutrients!$E$8,Nutrients!$E$9)*BI$6)+(((IF($A$7=Nutrients!$B$79,Nutrients!$E$79,(IF($A$7=Nutrients!$B$77,Nutrients!$E$77,Nutrients!$E$78)))))*BI$7))/2000/2.2046</f>
        <v>1474.0278358925395</v>
      </c>
      <c r="BJ204" s="65">
        <f>(SUMPRODUCT(BJ$8:BJ$187,Nutrients!$E$8:$E$187)+(IF($A$6=Nutrients!$B$8,Nutrients!$E$8,Nutrients!$E$9)*BJ$6)+(((IF($A$7=Nutrients!$B$79,Nutrients!$E$79,(IF($A$7=Nutrients!$B$77,Nutrients!$E$77,Nutrients!$E$78)))))*BJ$7))/2000/2.2046</f>
        <v>1475.5800340923033</v>
      </c>
      <c r="BK204" s="65">
        <f>(SUMPRODUCT(BK$8:BK$187,Nutrients!$E$8:$E$187)+(IF($A$6=Nutrients!$B$8,Nutrients!$E$8,Nutrients!$E$9)*BK$6)+(((IF($A$7=Nutrients!$B$79,Nutrients!$E$79,(IF($A$7=Nutrients!$B$77,Nutrients!$E$77,Nutrients!$E$78)))))*BK$7))/2000/2.2046</f>
        <v>1475.9405150720452</v>
      </c>
      <c r="BL204" s="20"/>
    </row>
    <row r="205" spans="1:64" x14ac:dyDescent="0.2">
      <c r="A205" s="9" t="s">
        <v>50</v>
      </c>
      <c r="B205" s="65">
        <f>(SUMPRODUCT(B$8:B$187,Nutrients!$DD$8:$DD$187)+(IF($A$6=Nutrients!$B$8,Nutrients!$DD$8,Nutrients!$DD$9)*B$6)+(((IF($A$7=Nutrients!$B$79,Nutrients!$DD$79,(IF($A$7=Nutrients!$B$77,Nutrients!$DD$77,Nutrients!$DD$78)))))*B$7))/2000/2.2046</f>
        <v>1097.791113089525</v>
      </c>
      <c r="C205" s="65">
        <f>(SUMPRODUCT(C$8:C$187,Nutrients!$DD$8:$DD$187)+(IF($A$6=Nutrients!$B$8,Nutrients!$DD$8,Nutrients!$DD$9)*C$6)+(((IF($A$7=Nutrients!$B$79,Nutrients!$DD$79,(IF($A$7=Nutrients!$B$77,Nutrients!$DD$77,Nutrients!$DD$78)))))*C$7))/2000/2.2046</f>
        <v>1112.360503012713</v>
      </c>
      <c r="D205" s="65">
        <f>(SUMPRODUCT(D$8:D$187,Nutrients!$DD$8:$DD$187)+(IF($A$6=Nutrients!$B$8,Nutrients!$DD$8,Nutrients!$DD$9)*D$6)+(((IF($A$7=Nutrients!$B$79,Nutrients!$DD$79,(IF($A$7=Nutrients!$B$77,Nutrients!$DD$77,Nutrients!$DD$78)))))*D$7))/2000/2.2046</f>
        <v>1127.0093346994995</v>
      </c>
      <c r="E205" s="65">
        <f>(SUMPRODUCT(E$8:E$187,Nutrients!$DD$8:$DD$187)+(IF($A$6=Nutrients!$B$8,Nutrients!$DD$8,Nutrients!$DD$9)*E$6)+(((IF($A$7=Nutrients!$B$79,Nutrients!$DD$79,(IF($A$7=Nutrients!$B$77,Nutrients!$DD$77,Nutrients!$DD$78)))))*E$7))/2000/2.2046</f>
        <v>1135.8770074893046</v>
      </c>
      <c r="F205" s="65">
        <f>(SUMPRODUCT(F$8:F$187,Nutrients!$DD$8:$DD$187)+(IF($A$6=Nutrients!$B$8,Nutrients!$DD$8,Nutrients!$DD$9)*F$6)+(((IF($A$7=Nutrients!$B$79,Nutrients!$DD$79,(IF($A$7=Nutrients!$B$77,Nutrients!$DD$77,Nutrients!$DD$78)))))*F$7))/2000/2.2046</f>
        <v>1142.6062754316958</v>
      </c>
      <c r="G205" s="65">
        <f>(SUMPRODUCT(G$8:G$187,Nutrients!$DD$8:$DD$187)+(IF($A$6=Nutrients!$B$8,Nutrients!$DD$8,Nutrients!$DD$9)*G$6)+(((IF($A$7=Nutrients!$B$79,Nutrients!$DD$79,(IF($A$7=Nutrients!$B$77,Nutrients!$DD$77,Nutrients!$DD$78)))))*G$7))/2000/2.2046</f>
        <v>1147.970412434639</v>
      </c>
      <c r="H205" s="20"/>
      <c r="I205" s="65">
        <f>(SUMPRODUCT(I$8:I$187,Nutrients!$DD$8:$DD$187)+(IF($A$6=Nutrients!$B$8,Nutrients!$DD$8,Nutrients!$DD$9)*I$6)+(((IF($A$7=Nutrients!$B$79,Nutrients!$DD$79,(IF($A$7=Nutrients!$B$77,Nutrients!$DD$77,Nutrients!$DD$78)))))*I$7))/2000/2.2046</f>
        <v>1041.0323189856567</v>
      </c>
      <c r="J205" s="65">
        <f>(SUMPRODUCT(J$8:J$187,Nutrients!$DD$8:$DD$187)+(IF($A$6=Nutrients!$B$8,Nutrients!$DD$8,Nutrients!$DD$9)*J$6)+(((IF($A$7=Nutrients!$B$79,Nutrients!$DD$79,(IF($A$7=Nutrients!$B$77,Nutrients!$DD$77,Nutrients!$DD$78)))))*J$7))/2000/2.2046</f>
        <v>1055.7632287732818</v>
      </c>
      <c r="K205" s="65">
        <f>(SUMPRODUCT(K$8:K$187,Nutrients!$DD$8:$DD$187)+(IF($A$6=Nutrients!$B$8,Nutrients!$DD$8,Nutrients!$DD$9)*K$6)+(((IF($A$7=Nutrients!$B$79,Nutrients!$DD$79,(IF($A$7=Nutrients!$B$77,Nutrients!$DD$77,Nutrients!$DD$78)))))*K$7))/2000/2.2046</f>
        <v>1070.3822728833281</v>
      </c>
      <c r="L205" s="65">
        <f>(SUMPRODUCT(L$8:L$187,Nutrients!$DD$8:$DD$187)+(IF($A$6=Nutrients!$B$8,Nutrients!$DD$8,Nutrients!$DD$9)*L$6)+(((IF($A$7=Nutrients!$B$79,Nutrients!$DD$79,(IF($A$7=Nutrients!$B$77,Nutrients!$DD$77,Nutrients!$DD$78)))))*L$7))/2000/2.2046</f>
        <v>1079.5077834838107</v>
      </c>
      <c r="M205" s="65">
        <f>(SUMPRODUCT(M$8:M$187,Nutrients!$DD$8:$DD$187)+(IF($A$6=Nutrients!$B$8,Nutrients!$DD$8,Nutrients!$DD$9)*M$6)+(((IF($A$7=Nutrients!$B$79,Nutrients!$DD$79,(IF($A$7=Nutrients!$B$77,Nutrients!$DD$77,Nutrients!$DD$78)))))*M$7))/2000/2.2046</f>
        <v>1085.9913015688028</v>
      </c>
      <c r="N205" s="65">
        <f>(SUMPRODUCT(N$8:N$187,Nutrients!$DD$8:$DD$187)+(IF($A$6=Nutrients!$B$8,Nutrients!$DD$8,Nutrients!$DD$9)*N$6)+(((IF($A$7=Nutrients!$B$79,Nutrients!$DD$79,(IF($A$7=Nutrients!$B$77,Nutrients!$DD$77,Nutrients!$DD$78)))))*N$7))/2000/2.2046</f>
        <v>1091.5878080083648</v>
      </c>
      <c r="O205" s="20"/>
      <c r="P205" s="65">
        <f>(SUMPRODUCT(P$8:P$187,Nutrients!$DD$8:$DD$187)+(IF($A$6=Nutrients!$B$8,Nutrients!$DD$8,Nutrients!$DD$9)*P$6)+(((IF($A$7=Nutrients!$B$79,Nutrients!$DD$79,(IF($A$7=Nutrients!$B$77,Nutrients!$DD$77,Nutrients!$DD$78)))))*P$7))/2000/2.2046</f>
        <v>984.32395204124077</v>
      </c>
      <c r="Q205" s="65">
        <f>(SUMPRODUCT(Q$8:Q$187,Nutrients!$DD$8:$DD$187)+(IF($A$6=Nutrients!$B$8,Nutrients!$DD$8,Nutrients!$DD$9)*Q$6)+(((IF($A$7=Nutrients!$B$79,Nutrients!$DD$79,(IF($A$7=Nutrients!$B$77,Nutrients!$DD$77,Nutrients!$DD$78)))))*Q$7))/2000/2.2046</f>
        <v>998.94174880673165</v>
      </c>
      <c r="R205" s="65">
        <f>(SUMPRODUCT(R$8:R$187,Nutrients!$DD$8:$DD$187)+(IF($A$6=Nutrients!$B$8,Nutrients!$DD$8,Nutrients!$DD$9)*R$6)+(((IF($A$7=Nutrients!$B$79,Nutrients!$DD$79,(IF($A$7=Nutrients!$B$77,Nutrients!$DD$77,Nutrients!$DD$78)))))*R$7))/2000/2.2046</f>
        <v>1013.5419276566367</v>
      </c>
      <c r="S205" s="65">
        <f>(SUMPRODUCT(S$8:S$187,Nutrients!$DD$8:$DD$187)+(IF($A$6=Nutrients!$B$8,Nutrients!$DD$8,Nutrients!$DD$9)*S$6)+(((IF($A$7=Nutrients!$B$79,Nutrients!$DD$79,(IF($A$7=Nutrients!$B$77,Nutrients!$DD$77,Nutrients!$DD$78)))))*S$7))/2000/2.2046</f>
        <v>1022.0618922630242</v>
      </c>
      <c r="T205" s="65">
        <f>(SUMPRODUCT(T$8:T$187,Nutrients!$DD$8:$DD$187)+(IF($A$6=Nutrients!$B$8,Nutrients!$DD$8,Nutrients!$DD$9)*T$6)+(((IF($A$7=Nutrients!$B$79,Nutrients!$DD$79,(IF($A$7=Nutrients!$B$77,Nutrients!$DD$77,Nutrients!$DD$78)))))*T$7))/2000/2.2046</f>
        <v>1029.0814816017751</v>
      </c>
      <c r="U205" s="65">
        <f>(SUMPRODUCT(U$8:U$187,Nutrients!$DD$8:$DD$187)+(IF($A$6=Nutrients!$B$8,Nutrients!$DD$8,Nutrients!$DD$9)*U$6)+(((IF($A$7=Nutrients!$B$79,Nutrients!$DD$79,(IF($A$7=Nutrients!$B$77,Nutrients!$DD$77,Nutrients!$DD$78)))))*U$7))/2000/2.2046</f>
        <v>1034.6748648644282</v>
      </c>
      <c r="V205" s="20"/>
      <c r="W205" s="65">
        <f>(SUMPRODUCT(W$8:W$187,Nutrients!$DD$8:$DD$187)+(IF($A$6=Nutrients!$B$8,Nutrients!$DD$8,Nutrients!$DD$9)*W$6)+(((IF($A$7=Nutrients!$B$79,Nutrients!$DD$79,(IF($A$7=Nutrients!$B$77,Nutrients!$DD$77,Nutrients!$DD$78)))))*W$7))/2000/2.2046</f>
        <v>927.48021071635981</v>
      </c>
      <c r="X205" s="65">
        <f>(SUMPRODUCT(X$8:X$187,Nutrients!$DD$8:$DD$187)+(IF($A$6=Nutrients!$B$8,Nutrients!$DD$8,Nutrients!$DD$9)*X$6)+(((IF($A$7=Nutrients!$B$79,Nutrients!$DD$79,(IF($A$7=Nutrients!$B$77,Nutrients!$DD$77,Nutrients!$DD$78)))))*X$7))/2000/2.2046</f>
        <v>942.151590545555</v>
      </c>
      <c r="Y205" s="65">
        <f>(SUMPRODUCT(Y$8:Y$187,Nutrients!$DD$8:$DD$187)+(IF($A$6=Nutrients!$B$8,Nutrients!$DD$8,Nutrients!$DD$9)*Y$6)+(((IF($A$7=Nutrients!$B$79,Nutrients!$DD$79,(IF($A$7=Nutrients!$B$77,Nutrients!$DD$77,Nutrients!$DD$78)))))*Y$7))/2000/2.2046</f>
        <v>956.63191383475248</v>
      </c>
      <c r="Z205" s="65">
        <f>(SUMPRODUCT(Z$8:Z$187,Nutrients!$DD$8:$DD$187)+(IF($A$6=Nutrients!$B$8,Nutrients!$DD$8,Nutrients!$DD$9)*Z$6)+(((IF($A$7=Nutrients!$B$79,Nutrients!$DD$79,(IF($A$7=Nutrients!$B$77,Nutrients!$DD$77,Nutrients!$DD$78)))))*Z$7))/2000/2.2046</f>
        <v>964.88476059077732</v>
      </c>
      <c r="AA205" s="65">
        <f>(SUMPRODUCT(AA$8:AA$187,Nutrients!$DD$8:$DD$187)+(IF($A$6=Nutrients!$B$8,Nutrients!$DD$8,Nutrients!$DD$9)*AA$6)+(((IF($A$7=Nutrients!$B$79,Nutrients!$DD$79,(IF($A$7=Nutrients!$B$77,Nutrients!$DD$77,Nutrients!$DD$78)))))*AA$7))/2000/2.2046</f>
        <v>971.33212546575669</v>
      </c>
      <c r="AB205" s="65">
        <f>(SUMPRODUCT(AB$8:AB$187,Nutrients!$DD$8:$DD$187)+(IF($A$6=Nutrients!$B$8,Nutrients!$DD$8,Nutrients!$DD$9)*AB$6)+(((IF($A$7=Nutrients!$B$79,Nutrients!$DD$79,(IF($A$7=Nutrients!$B$77,Nutrients!$DD$77,Nutrients!$DD$78)))))*AB$7))/2000/2.2046</f>
        <v>976.61011584506502</v>
      </c>
      <c r="AC205" s="20"/>
      <c r="AD205" s="65">
        <f>(SUMPRODUCT(AD$8:AD$187,Nutrients!$DD$8:$DD$187)+(IF($A$6=Nutrients!$B$8,Nutrients!$DD$8,Nutrients!$DD$9)*AD$6)+(((IF($A$7=Nutrients!$B$79,Nutrients!$DD$79,(IF($A$7=Nutrients!$B$77,Nutrients!$DD$77,Nutrients!$DD$78)))))*AD$7))/2000/2.2046</f>
        <v>870.46517098243066</v>
      </c>
      <c r="AE205" s="65">
        <f>(SUMPRODUCT(AE$8:AE$187,Nutrients!$DD$8:$DD$187)+(IF($A$6=Nutrients!$B$8,Nutrients!$DD$8,Nutrients!$DD$9)*AE$6)+(((IF($A$7=Nutrients!$B$79,Nutrients!$DD$79,(IF($A$7=Nutrients!$B$77,Nutrients!$DD$77,Nutrients!$DD$78)))))*AE$7))/2000/2.2046</f>
        <v>885.03205804904405</v>
      </c>
      <c r="AF205" s="65">
        <f>(SUMPRODUCT(AF$8:AF$187,Nutrients!$DD$8:$DD$187)+(IF($A$6=Nutrients!$B$8,Nutrients!$DD$8,Nutrients!$DD$9)*AF$6)+(((IF($A$7=Nutrients!$B$79,Nutrients!$DD$79,(IF($A$7=Nutrients!$B$77,Nutrients!$DD$77,Nutrients!$DD$78)))))*AF$7))/2000/2.2046</f>
        <v>898.63571256622788</v>
      </c>
      <c r="AG205" s="65">
        <f>(SUMPRODUCT(AG$8:AG$187,Nutrients!$DD$8:$DD$187)+(IF($A$6=Nutrients!$B$8,Nutrients!$DD$8,Nutrients!$DD$9)*AG$6)+(((IF($A$7=Nutrients!$B$79,Nutrients!$DD$79,(IF($A$7=Nutrients!$B$77,Nutrients!$DD$77,Nutrients!$DD$78)))))*AG$7))/2000/2.2046</f>
        <v>906.88064744259361</v>
      </c>
      <c r="AH205" s="65">
        <f>(SUMPRODUCT(AH$8:AH$187,Nutrients!$DD$8:$DD$187)+(IF($A$6=Nutrients!$B$8,Nutrients!$DD$8,Nutrients!$DD$9)*AH$6)+(((IF($A$7=Nutrients!$B$79,Nutrients!$DD$79,(IF($A$7=Nutrients!$B$77,Nutrients!$DD$77,Nutrients!$DD$78)))))*AH$7))/2000/2.2046</f>
        <v>913.27016447392725</v>
      </c>
      <c r="AI205" s="65">
        <f>(SUMPRODUCT(AI$8:AI$187,Nutrients!$DD$8:$DD$187)+(IF($A$6=Nutrients!$B$8,Nutrients!$DD$8,Nutrients!$DD$9)*AI$6)+(((IF($A$7=Nutrients!$B$79,Nutrients!$DD$79,(IF($A$7=Nutrients!$B$77,Nutrients!$DD$77,Nutrients!$DD$78)))))*AI$7))/2000/2.2046</f>
        <v>918.5699934228536</v>
      </c>
      <c r="AJ205" s="20"/>
      <c r="AK205" s="65">
        <f>(SUMPRODUCT(AK$8:AK$187,Nutrients!$DD$8:$DD$187)+(IF($A$6=Nutrients!$B$8,Nutrients!$DD$8,Nutrients!$DD$9)*AK$6)+(((IF($A$7=Nutrients!$B$79,Nutrients!$DD$79,(IF($A$7=Nutrients!$B$77,Nutrients!$DD$77,Nutrients!$DD$78)))))*AK$7))/2000/2.2046</f>
        <v>813.88616639811107</v>
      </c>
      <c r="AL205" s="65">
        <f>(SUMPRODUCT(AL$8:AL$187,Nutrients!$DD$8:$DD$187)+(IF($A$6=Nutrients!$B$8,Nutrients!$DD$8,Nutrients!$DD$9)*AL$6)+(((IF($A$7=Nutrients!$B$79,Nutrients!$DD$79,(IF($A$7=Nutrients!$B$77,Nutrients!$DD$77,Nutrients!$DD$78)))))*AL$7))/2000/2.2046</f>
        <v>828.22300377113527</v>
      </c>
      <c r="AM205" s="65">
        <f>(SUMPRODUCT(AM$8:AM$187,Nutrients!$DD$8:$DD$187)+(IF($A$6=Nutrients!$B$8,Nutrients!$DD$8,Nutrients!$DD$9)*AM$6)+(((IF($A$7=Nutrients!$B$79,Nutrients!$DD$79,(IF($A$7=Nutrients!$B$77,Nutrients!$DD$77,Nutrients!$DD$78)))))*AM$7))/2000/2.2046</f>
        <v>841.2404991795795</v>
      </c>
      <c r="AN205" s="65">
        <f>(SUMPRODUCT(AN$8:AN$187,Nutrients!$DD$8:$DD$187)+(IF($A$6=Nutrients!$B$8,Nutrients!$DD$8,Nutrients!$DD$9)*AN$6)+(((IF($A$7=Nutrients!$B$79,Nutrients!$DD$79,(IF($A$7=Nutrients!$B$77,Nutrients!$DD$77,Nutrients!$DD$78)))))*AN$7))/2000/2.2046</f>
        <v>849.69410669229421</v>
      </c>
      <c r="AO205" s="65">
        <f>(SUMPRODUCT(AO$8:AO$187,Nutrients!$DD$8:$DD$187)+(IF($A$6=Nutrients!$B$8,Nutrients!$DD$8,Nutrients!$DD$9)*AO$6)+(((IF($A$7=Nutrients!$B$79,Nutrients!$DD$79,(IF($A$7=Nutrients!$B$77,Nutrients!$DD$77,Nutrients!$DD$78)))))*AO$7))/2000/2.2046</f>
        <v>855.81900326663219</v>
      </c>
      <c r="AP205" s="65">
        <f>(SUMPRODUCT(AP$8:AP$187,Nutrients!$DD$8:$DD$187)+(IF($A$6=Nutrients!$B$8,Nutrients!$DD$8,Nutrients!$DD$9)*AP$6)+(((IF($A$7=Nutrients!$B$79,Nutrients!$DD$79,(IF($A$7=Nutrients!$B$77,Nutrients!$DD$77,Nutrients!$DD$78)))))*AP$7))/2000/2.2046</f>
        <v>861.08601028579108</v>
      </c>
      <c r="AQ205" s="20"/>
      <c r="AR205" s="65">
        <f>(SUMPRODUCT(AR$8:AR$187,Nutrients!$DD$8:$DD$187)+(IF($A$6=Nutrients!$B$8,Nutrients!$DD$8,Nutrients!$DD$9)*AR$6)+(((IF($A$7=Nutrients!$B$79,Nutrients!$DD$79,(IF($A$7=Nutrients!$B$77,Nutrients!$DD$77,Nutrients!$DD$78)))))*AR$7))/2000/2.2046</f>
        <v>756.82815460206166</v>
      </c>
      <c r="AS205" s="65">
        <f>(SUMPRODUCT(AS$8:AS$187,Nutrients!$DD$8:$DD$187)+(IF($A$6=Nutrients!$B$8,Nutrients!$DD$8,Nutrients!$DD$9)*AS$6)+(((IF($A$7=Nutrients!$B$79,Nutrients!$DD$79,(IF($A$7=Nutrients!$B$77,Nutrients!$DD$77,Nutrients!$DD$78)))))*AS$7))/2000/2.2046</f>
        <v>770.83868411646051</v>
      </c>
      <c r="AT205" s="65">
        <f>(SUMPRODUCT(AT$8:AT$187,Nutrients!$DD$8:$DD$187)+(IF($A$6=Nutrients!$B$8,Nutrients!$DD$8,Nutrients!$DD$9)*AT$6)+(((IF($A$7=Nutrients!$B$79,Nutrients!$DD$79,(IF($A$7=Nutrients!$B$77,Nutrients!$DD$77,Nutrients!$DD$78)))))*AT$7))/2000/2.2046</f>
        <v>783.81650444966897</v>
      </c>
      <c r="AU205" s="65">
        <f>(SUMPRODUCT(AU$8:AU$187,Nutrients!$DD$8:$DD$187)+(IF($A$6=Nutrients!$B$8,Nutrients!$DD$8,Nutrients!$DD$9)*AU$6)+(((IF($A$7=Nutrients!$B$79,Nutrients!$DD$79,(IF($A$7=Nutrients!$B$77,Nutrients!$DD$77,Nutrients!$DD$78)))))*AU$7))/2000/2.2046</f>
        <v>792.26271256820485</v>
      </c>
      <c r="AV205" s="65">
        <f>(SUMPRODUCT(AV$8:AV$187,Nutrients!$DD$8:$DD$187)+(IF($A$6=Nutrients!$B$8,Nutrients!$DD$8,Nutrients!$DD$9)*AV$6)+(((IF($A$7=Nutrients!$B$79,Nutrients!$DD$79,(IF($A$7=Nutrients!$B$77,Nutrients!$DD$77,Nutrients!$DD$78)))))*AV$7))/2000/2.2046</f>
        <v>798.35172507000368</v>
      </c>
      <c r="AW205" s="65">
        <f>(SUMPRODUCT(AW$8:AW$187,Nutrients!$DD$8:$DD$187)+(IF($A$6=Nutrients!$B$8,Nutrients!$DD$8,Nutrients!$DD$9)*AW$6)+(((IF($A$7=Nutrients!$B$79,Nutrients!$DD$79,(IF($A$7=Nutrients!$B$77,Nutrients!$DD$77,Nutrients!$DD$78)))))*AW$7))/2000/2.2046</f>
        <v>803.60202714872878</v>
      </c>
      <c r="AX205" s="20"/>
      <c r="AY205" s="65">
        <f>(SUMPRODUCT(AY$8:AY$187,Nutrients!$DD$8:$DD$187)+(IF($A$6=Nutrients!$B$8,Nutrients!$DD$8,Nutrients!$DD$9)*AY$6)+(((IF($A$7=Nutrients!$B$79,Nutrients!$DD$79,(IF($A$7=Nutrients!$B$77,Nutrients!$DD$77,Nutrients!$DD$78)))))*AY$7))/2000/2.2046</f>
        <v>699.51485963942821</v>
      </c>
      <c r="AZ205" s="65">
        <f>(SUMPRODUCT(AZ$8:AZ$187,Nutrients!$DD$8:$DD$187)+(IF($A$6=Nutrients!$B$8,Nutrients!$DD$8,Nutrients!$DD$9)*AZ$6)+(((IF($A$7=Nutrients!$B$79,Nutrients!$DD$79,(IF($A$7=Nutrients!$B$77,Nutrients!$DD$77,Nutrients!$DD$78)))))*AZ$7))/2000/2.2046</f>
        <v>713.45436446178576</v>
      </c>
      <c r="BA205" s="65">
        <f>(SUMPRODUCT(BA$8:BA$187,Nutrients!$DD$8:$DD$187)+(IF($A$6=Nutrients!$B$8,Nutrients!$DD$8,Nutrients!$DD$9)*BA$6)+(((IF($A$7=Nutrients!$B$79,Nutrients!$DD$79,(IF($A$7=Nutrients!$B$77,Nutrients!$DD$77,Nutrients!$DD$78)))))*BA$7))/2000/2.2046</f>
        <v>726.08643450706791</v>
      </c>
      <c r="BB205" s="65">
        <f>(SUMPRODUCT(BB$8:BB$187,Nutrients!$DD$8:$DD$187)+(IF($A$6=Nutrients!$B$8,Nutrients!$DD$8,Nutrients!$DD$9)*BB$6)+(((IF($A$7=Nutrients!$B$79,Nutrients!$DD$79,(IF($A$7=Nutrients!$B$77,Nutrients!$DD$77,Nutrients!$DD$78)))))*BB$7))/2000/2.2046</f>
        <v>734.22611612143658</v>
      </c>
      <c r="BC205" s="65">
        <f>(SUMPRODUCT(BC$8:BC$187,Nutrients!$DD$8:$DD$187)+(IF($A$6=Nutrients!$B$8,Nutrients!$DD$8,Nutrients!$DD$9)*BC$6)+(((IF($A$7=Nutrients!$B$79,Nutrients!$DD$79,(IF($A$7=Nutrients!$B$77,Nutrients!$DD$77,Nutrients!$DD$78)))))*BC$7))/2000/2.2046</f>
        <v>740.31089308173716</v>
      </c>
      <c r="BD205" s="65">
        <f>(SUMPRODUCT(BD$8:BD$187,Nutrients!$DD$8:$DD$187)+(IF($A$6=Nutrients!$B$8,Nutrients!$DD$8,Nutrients!$DD$9)*BD$6)+(((IF($A$7=Nutrients!$B$79,Nutrients!$DD$79,(IF($A$7=Nutrients!$B$77,Nutrients!$DD$77,Nutrients!$DD$78)))))*BD$7))/2000/2.2046</f>
        <v>745.80668879492612</v>
      </c>
      <c r="BE205" s="20"/>
      <c r="BF205" s="65">
        <f>(SUMPRODUCT(BF$8:BF$187,Nutrients!$DD$8:$DD$187)+(IF($A$6=Nutrients!$B$8,Nutrients!$DD$8,Nutrients!$DD$9)*BF$6)+(((IF($A$7=Nutrients!$B$79,Nutrients!$DD$79,(IF($A$7=Nutrients!$B$77,Nutrients!$DD$77,Nutrients!$DD$78)))))*BF$7))/2000/2.2046</f>
        <v>642.17510462985922</v>
      </c>
      <c r="BG205" s="65">
        <f>(SUMPRODUCT(BG$8:BG$187,Nutrients!$DD$8:$DD$187)+(IF($A$6=Nutrients!$B$8,Nutrients!$DD$8,Nutrients!$DD$9)*BG$6)+(((IF($A$7=Nutrients!$B$79,Nutrients!$DD$79,(IF($A$7=Nutrients!$B$77,Nutrients!$DD$77,Nutrients!$DD$78)))))*BG$7))/2000/2.2046</f>
        <v>656.09289033733</v>
      </c>
      <c r="BH205" s="65">
        <f>(SUMPRODUCT(BH$8:BH$187,Nutrients!$DD$8:$DD$187)+(IF($A$6=Nutrients!$B$8,Nutrients!$DD$8,Nutrients!$DD$9)*BH$6)+(((IF($A$7=Nutrients!$B$79,Nutrients!$DD$79,(IF($A$7=Nutrients!$B$77,Nutrients!$DD$77,Nutrients!$DD$78)))))*BH$7))/2000/2.2046</f>
        <v>668.68206737032551</v>
      </c>
      <c r="BI205" s="65">
        <f>(SUMPRODUCT(BI$8:BI$187,Nutrients!$DD$8:$DD$187)+(IF($A$6=Nutrients!$B$8,Nutrients!$DD$8,Nutrients!$DD$9)*BI$6)+(((IF($A$7=Nutrients!$B$79,Nutrients!$DD$79,(IF($A$7=Nutrients!$B$77,Nutrients!$DD$77,Nutrients!$DD$78)))))*BI$7))/2000/2.2046</f>
        <v>676.79472199734744</v>
      </c>
      <c r="BJ205" s="65">
        <f>(SUMPRODUCT(BJ$8:BJ$187,Nutrients!$DD$8:$DD$187)+(IF($A$6=Nutrients!$B$8,Nutrients!$DD$8,Nutrients!$DD$9)*BJ$6)+(((IF($A$7=Nutrients!$B$79,Nutrients!$DD$79,(IF($A$7=Nutrients!$B$77,Nutrients!$DD$77,Nutrients!$DD$78)))))*BJ$7))/2000/2.2046</f>
        <v>682.85973187444222</v>
      </c>
      <c r="BK205" s="65">
        <f>(SUMPRODUCT(BK$8:BK$187,Nutrients!$DD$8:$DD$187)+(IF($A$6=Nutrients!$B$8,Nutrients!$DD$8,Nutrients!$DD$9)*BK$6)+(((IF($A$7=Nutrients!$B$79,Nutrients!$DD$79,(IF($A$7=Nutrients!$B$77,Nutrients!$DD$77,Nutrients!$DD$78)))))*BK$7))/2000/2.2046</f>
        <v>687.72531732969787</v>
      </c>
      <c r="BL205" s="20"/>
    </row>
    <row r="206" spans="1:64" x14ac:dyDescent="0.2">
      <c r="A206" s="9" t="s">
        <v>49</v>
      </c>
      <c r="B206" s="65">
        <f>(SUMPRODUCT(B$8:B$187,Nutrients!$DE$8:$DE$187)+(IF($A$6=Nutrients!$B$8,Nutrients!$DE$8,Nutrients!$DE$9)*B$6)+(((IF($A$7=Nutrients!$B$79,Nutrients!$DE$79,(IF($A$7=Nutrients!$B$77,Nutrients!$DE$77,Nutrients!$DE$78)))))*B$7))/2000/2.2046</f>
        <v>1137.9218038014722</v>
      </c>
      <c r="C206" s="65">
        <f>(SUMPRODUCT(C$8:C$187,Nutrients!$DE$8:$DE$187)+(IF($A$6=Nutrients!$B$8,Nutrients!$DE$8,Nutrients!$DE$9)*C$6)+(((IF($A$7=Nutrients!$B$79,Nutrients!$DE$79,(IF($A$7=Nutrients!$B$77,Nutrients!$DE$77,Nutrients!$DE$78)))))*C$7))/2000/2.2046</f>
        <v>1151.7714768522562</v>
      </c>
      <c r="D206" s="65">
        <f>(SUMPRODUCT(D$8:D$187,Nutrients!$DE$8:$DE$187)+(IF($A$6=Nutrients!$B$8,Nutrients!$DE$8,Nutrients!$DE$9)*D$6)+(((IF($A$7=Nutrients!$B$79,Nutrients!$DE$79,(IF($A$7=Nutrients!$B$77,Nutrients!$DE$77,Nutrients!$DE$78)))))*D$7))/2000/2.2046</f>
        <v>1165.799723208044</v>
      </c>
      <c r="E206" s="65">
        <f>(SUMPRODUCT(E$8:E$187,Nutrients!$DE$8:$DE$187)+(IF($A$6=Nutrients!$B$8,Nutrients!$DE$8,Nutrients!$DE$9)*E$6)+(((IF($A$7=Nutrients!$B$79,Nutrients!$DE$79,(IF($A$7=Nutrients!$B$77,Nutrients!$DE$77,Nutrients!$DE$78)))))*E$7))/2000/2.2046</f>
        <v>1174.2675140326601</v>
      </c>
      <c r="F206" s="65">
        <f>(SUMPRODUCT(F$8:F$187,Nutrients!$DE$8:$DE$187)+(IF($A$6=Nutrients!$B$8,Nutrients!$DE$8,Nutrients!$DE$9)*F$6)+(((IF($A$7=Nutrients!$B$79,Nutrients!$DE$79,(IF($A$7=Nutrients!$B$77,Nutrients!$DE$77,Nutrients!$DE$78)))))*F$7))/2000/2.2046</f>
        <v>1180.667754023543</v>
      </c>
      <c r="G206" s="65">
        <f>(SUMPRODUCT(G$8:G$187,Nutrients!$DE$8:$DE$187)+(IF($A$6=Nutrients!$B$8,Nutrients!$DE$8,Nutrients!$DE$9)*G$6)+(((IF($A$7=Nutrients!$B$79,Nutrients!$DE$79,(IF($A$7=Nutrients!$B$77,Nutrients!$DE$77,Nutrients!$DE$78)))))*G$7))/2000/2.2046</f>
        <v>1185.7292922243541</v>
      </c>
      <c r="H206" s="20"/>
      <c r="I206" s="65">
        <f>(SUMPRODUCT(I$8:I$187,Nutrients!$DE$8:$DE$187)+(IF($A$6=Nutrients!$B$8,Nutrients!$DE$8,Nutrients!$DE$9)*I$6)+(((IF($A$7=Nutrients!$B$79,Nutrients!$DE$79,(IF($A$7=Nutrients!$B$77,Nutrients!$DE$77,Nutrients!$DE$78)))))*I$7))/2000/2.2046</f>
        <v>1079.2121848483414</v>
      </c>
      <c r="J206" s="65">
        <f>(SUMPRODUCT(J$8:J$187,Nutrients!$DE$8:$DE$187)+(IF($A$6=Nutrients!$B$8,Nutrients!$DE$8,Nutrients!$DE$9)*J$6)+(((IF($A$7=Nutrients!$B$79,Nutrients!$DE$79,(IF($A$7=Nutrients!$B$77,Nutrients!$DE$77,Nutrients!$DE$78)))))*J$7))/2000/2.2046</f>
        <v>1093.2116167130839</v>
      </c>
      <c r="K206" s="65">
        <f>(SUMPRODUCT(K$8:K$187,Nutrients!$DE$8:$DE$187)+(IF($A$6=Nutrients!$B$8,Nutrients!$DE$8,Nutrients!$DE$9)*K$6)+(((IF($A$7=Nutrients!$B$79,Nutrients!$DE$79,(IF($A$7=Nutrients!$B$77,Nutrients!$DE$77,Nutrients!$DE$78)))))*K$7))/2000/2.2046</f>
        <v>1107.2293476347616</v>
      </c>
      <c r="L206" s="65">
        <f>(SUMPRODUCT(L$8:L$187,Nutrients!$DE$8:$DE$187)+(IF($A$6=Nutrients!$B$8,Nutrients!$DE$8,Nutrients!$DE$9)*L$6)+(((IF($A$7=Nutrients!$B$79,Nutrients!$DE$79,(IF($A$7=Nutrients!$B$77,Nutrients!$DE$77,Nutrients!$DE$78)))))*L$7))/2000/2.2046</f>
        <v>1115.9389627811286</v>
      </c>
      <c r="M206" s="65">
        <f>(SUMPRODUCT(M$8:M$187,Nutrients!$DE$8:$DE$187)+(IF($A$6=Nutrients!$B$8,Nutrients!$DE$8,Nutrients!$DE$9)*M$6)+(((IF($A$7=Nutrients!$B$79,Nutrients!$DE$79,(IF($A$7=Nutrients!$B$77,Nutrients!$DE$77,Nutrients!$DE$78)))))*M$7))/2000/2.2046</f>
        <v>1122.1103973492734</v>
      </c>
      <c r="N206" s="65">
        <f>(SUMPRODUCT(N$8:N$187,Nutrients!$DE$8:$DE$187)+(IF($A$6=Nutrients!$B$8,Nutrients!$DE$8,Nutrients!$DE$9)*N$6)+(((IF($A$7=Nutrients!$B$79,Nutrients!$DE$79,(IF($A$7=Nutrients!$B$77,Nutrients!$DE$77,Nutrients!$DE$78)))))*N$7))/2000/2.2046</f>
        <v>1127.3896075593668</v>
      </c>
      <c r="O206" s="20"/>
      <c r="P206" s="65">
        <f>(SUMPRODUCT(P$8:P$187,Nutrients!$DE$8:$DE$187)+(IF($A$6=Nutrients!$B$8,Nutrients!$DE$8,Nutrients!$DE$9)*P$6)+(((IF($A$7=Nutrients!$B$79,Nutrients!$DE$79,(IF($A$7=Nutrients!$B$77,Nutrients!$DE$77,Nutrients!$DE$78)))))*P$7))/2000/2.2046</f>
        <v>1020.5537279735189</v>
      </c>
      <c r="Q206" s="65">
        <f>(SUMPRODUCT(Q$8:Q$187,Nutrients!$DE$8:$DE$187)+(IF($A$6=Nutrients!$B$8,Nutrients!$DE$8,Nutrients!$DE$9)*Q$6)+(((IF($A$7=Nutrients!$B$79,Nutrients!$DE$79,(IF($A$7=Nutrients!$B$77,Nutrients!$DE$77,Nutrients!$DE$78)))))*Q$7))/2000/2.2046</f>
        <v>1034.4376565403707</v>
      </c>
      <c r="R206" s="65">
        <f>(SUMPRODUCT(R$8:R$187,Nutrients!$DE$8:$DE$187)+(IF($A$6=Nutrients!$B$8,Nutrients!$DE$8,Nutrients!$DE$9)*R$6)+(((IF($A$7=Nutrients!$B$79,Nutrients!$DE$79,(IF($A$7=Nutrients!$B$77,Nutrients!$DE$77,Nutrients!$DE$78)))))*R$7))/2000/2.2046</f>
        <v>1048.4329238614444</v>
      </c>
      <c r="S206" s="65">
        <f>(SUMPRODUCT(S$8:S$187,Nutrients!$DE$8:$DE$187)+(IF($A$6=Nutrients!$B$8,Nutrients!$DE$8,Nutrients!$DE$9)*S$6)+(((IF($A$7=Nutrients!$B$79,Nutrients!$DE$79,(IF($A$7=Nutrients!$B$77,Nutrients!$DE$77,Nutrients!$DE$78)))))*S$7))/2000/2.2046</f>
        <v>1056.519127898079</v>
      </c>
      <c r="T206" s="65">
        <f>(SUMPRODUCT(T$8:T$187,Nutrients!$DE$8:$DE$187)+(IF($A$6=Nutrients!$B$8,Nutrients!$DE$8,Nutrients!$DE$9)*T$6)+(((IF($A$7=Nutrients!$B$79,Nutrients!$DE$79,(IF($A$7=Nutrients!$B$77,Nutrients!$DE$77,Nutrients!$DE$78)))))*T$7))/2000/2.2046</f>
        <v>1063.2473506074407</v>
      </c>
      <c r="U206" s="65">
        <f>(SUMPRODUCT(U$8:U$187,Nutrients!$DE$8:$DE$187)+(IF($A$6=Nutrients!$B$8,Nutrients!$DE$8,Nutrients!$DE$9)*U$6)+(((IF($A$7=Nutrients!$B$79,Nutrients!$DE$79,(IF($A$7=Nutrients!$B$77,Nutrients!$DE$77,Nutrients!$DE$78)))))*U$7))/2000/2.2046</f>
        <v>1068.5250534329427</v>
      </c>
      <c r="V206" s="20"/>
      <c r="W206" s="65">
        <f>(SUMPRODUCT(W$8:W$187,Nutrients!$DE$8:$DE$187)+(IF($A$6=Nutrients!$B$8,Nutrients!$DE$8,Nutrients!$DE$9)*W$6)+(((IF($A$7=Nutrients!$B$79,Nutrients!$DE$79,(IF($A$7=Nutrients!$B$77,Nutrients!$DE$77,Nutrients!$DE$78)))))*W$7))/2000/2.2046</f>
        <v>961.73642680871808</v>
      </c>
      <c r="X206" s="65">
        <f>(SUMPRODUCT(X$8:X$187,Nutrients!$DE$8:$DE$187)+(IF($A$6=Nutrients!$B$8,Nutrients!$DE$8,Nutrients!$DE$9)*X$6)+(((IF($A$7=Nutrients!$B$79,Nutrients!$DE$79,(IF($A$7=Nutrients!$B$77,Nutrients!$DE$77,Nutrients!$DE$78)))))*X$7))/2000/2.2046</f>
        <v>975.69743115807194</v>
      </c>
      <c r="Y206" s="65">
        <f>(SUMPRODUCT(Y$8:Y$187,Nutrients!$DE$8:$DE$187)+(IF($A$6=Nutrients!$B$8,Nutrients!$DE$8,Nutrients!$DE$9)*Y$6)+(((IF($A$7=Nutrients!$B$79,Nutrients!$DE$79,(IF($A$7=Nutrients!$B$77,Nutrients!$DE$77,Nutrients!$DE$78)))))*Y$7))/2000/2.2046</f>
        <v>989.54173268233399</v>
      </c>
      <c r="Z206" s="65">
        <f>(SUMPRODUCT(Z$8:Z$187,Nutrients!$DE$8:$DE$187)+(IF($A$6=Nutrients!$B$8,Nutrients!$DE$8,Nutrients!$DE$9)*Z$6)+(((IF($A$7=Nutrients!$B$79,Nutrients!$DE$79,(IF($A$7=Nutrients!$B$77,Nutrients!$DE$77,Nutrients!$DE$78)))))*Z$7))/2000/2.2046</f>
        <v>997.37765465986593</v>
      </c>
      <c r="AA206" s="65">
        <f>(SUMPRODUCT(AA$8:AA$187,Nutrients!$DE$8:$DE$187)+(IF($A$6=Nutrients!$B$8,Nutrients!$DE$8,Nutrients!$DE$9)*AA$6)+(((IF($A$7=Nutrients!$B$79,Nutrients!$DE$79,(IF($A$7=Nutrients!$B$77,Nutrients!$DE$77,Nutrients!$DE$78)))))*AA$7))/2000/2.2046</f>
        <v>1003.5151608309217</v>
      </c>
      <c r="AB206" s="65">
        <f>(SUMPRODUCT(AB$8:AB$187,Nutrients!$DE$8:$DE$187)+(IF($A$6=Nutrients!$B$8,Nutrients!$DE$8,Nutrients!$DE$9)*AB$6)+(((IF($A$7=Nutrients!$B$79,Nutrients!$DE$79,(IF($A$7=Nutrients!$B$77,Nutrients!$DE$77,Nutrients!$DE$78)))))*AB$7))/2000/2.2046</f>
        <v>1008.4678912268324</v>
      </c>
      <c r="AC206" s="20"/>
      <c r="AD206" s="65">
        <f>(SUMPRODUCT(AD$8:AD$187,Nutrients!$DE$8:$DE$187)+(IF($A$6=Nutrients!$B$8,Nutrients!$DE$8,Nutrients!$DE$9)*AD$6)+(((IF($A$7=Nutrients!$B$79,Nutrients!$DE$79,(IF($A$7=Nutrients!$B$77,Nutrients!$DE$77,Nutrients!$DE$78)))))*AD$7))/2000/2.2046</f>
        <v>902.7628557967596</v>
      </c>
      <c r="AE206" s="65">
        <f>(SUMPRODUCT(AE$8:AE$187,Nutrients!$DE$8:$DE$187)+(IF($A$6=Nutrients!$B$8,Nutrients!$DE$8,Nutrients!$DE$9)*AE$6)+(((IF($A$7=Nutrients!$B$79,Nutrients!$DE$79,(IF($A$7=Nutrients!$B$77,Nutrients!$DE$77,Nutrients!$DE$78)))))*AE$7))/2000/2.2046</f>
        <v>916.61001253093377</v>
      </c>
      <c r="AF206" s="65">
        <f>(SUMPRODUCT(AF$8:AF$187,Nutrients!$DE$8:$DE$187)+(IF($A$6=Nutrients!$B$8,Nutrients!$DE$8,Nutrients!$DE$9)*AF$6)+(((IF($A$7=Nutrients!$B$79,Nutrients!$DE$79,(IF($A$7=Nutrients!$B$77,Nutrients!$DE$77,Nutrients!$DE$78)))))*AF$7))/2000/2.2046</f>
        <v>929.55032350074919</v>
      </c>
      <c r="AG206" s="65">
        <f>(SUMPRODUCT(AG$8:AG$187,Nutrients!$DE$8:$DE$187)+(IF($A$6=Nutrients!$B$8,Nutrients!$DE$8,Nutrients!$DE$9)*AG$6)+(((IF($A$7=Nutrients!$B$79,Nutrients!$DE$79,(IF($A$7=Nutrients!$B$77,Nutrients!$DE$77,Nutrients!$DE$78)))))*AG$7))/2000/2.2046</f>
        <v>937.37739688670865</v>
      </c>
      <c r="AH206" s="65">
        <f>(SUMPRODUCT(AH$8:AH$187,Nutrients!$DE$8:$DE$187)+(IF($A$6=Nutrients!$B$8,Nutrients!$DE$8,Nutrients!$DE$9)*AH$6)+(((IF($A$7=Nutrients!$B$79,Nutrients!$DE$79,(IF($A$7=Nutrients!$B$77,Nutrients!$DE$77,Nutrients!$DE$78)))))*AH$7))/2000/2.2046</f>
        <v>943.43122897265448</v>
      </c>
      <c r="AI206" s="65">
        <f>(SUMPRODUCT(AI$8:AI$187,Nutrients!$DE$8:$DE$187)+(IF($A$6=Nutrients!$B$8,Nutrients!$DE$8,Nutrients!$DE$9)*AI$6)+(((IF($A$7=Nutrients!$B$79,Nutrients!$DE$79,(IF($A$7=Nutrients!$B$77,Nutrients!$DE$77,Nutrients!$DE$78)))))*AI$7))/2000/2.2046</f>
        <v>948.43526373178736</v>
      </c>
      <c r="AJ206" s="20"/>
      <c r="AK206" s="65">
        <f>(SUMPRODUCT(AK$8:AK$187,Nutrients!$DE$8:$DE$187)+(IF($A$6=Nutrients!$B$8,Nutrients!$DE$8,Nutrients!$DE$9)*AK$6)+(((IF($A$7=Nutrients!$B$79,Nutrients!$DE$79,(IF($A$7=Nutrients!$B$77,Nutrients!$DE$77,Nutrients!$DE$78)))))*AK$7))/2000/2.2046</f>
        <v>844.2385012380953</v>
      </c>
      <c r="AL206" s="65">
        <f>(SUMPRODUCT(AL$8:AL$187,Nutrients!$DE$8:$DE$187)+(IF($A$6=Nutrients!$B$8,Nutrients!$DE$8,Nutrients!$DE$9)*AL$6)+(((IF($A$7=Nutrients!$B$79,Nutrients!$DE$79,(IF($A$7=Nutrients!$B$77,Nutrients!$DE$77,Nutrients!$DE$78)))))*AL$7))/2000/2.2046</f>
        <v>857.84437770636589</v>
      </c>
      <c r="AM206" s="65">
        <f>(SUMPRODUCT(AM$8:AM$187,Nutrients!$DE$8:$DE$187)+(IF($A$6=Nutrients!$B$8,Nutrients!$DE$8,Nutrients!$DE$9)*AM$6)+(((IF($A$7=Nutrients!$B$79,Nutrients!$DE$79,(IF($A$7=Nutrients!$B$77,Nutrients!$DE$77,Nutrients!$DE$78)))))*AM$7))/2000/2.2046</f>
        <v>870.17662421907596</v>
      </c>
      <c r="AN206" s="65">
        <f>(SUMPRODUCT(AN$8:AN$187,Nutrients!$DE$8:$DE$187)+(IF($A$6=Nutrients!$B$8,Nutrients!$DE$8,Nutrients!$DE$9)*AN$6)+(((IF($A$7=Nutrients!$B$79,Nutrients!$DE$79,(IF($A$7=Nutrients!$B$77,Nutrients!$DE$77,Nutrients!$DE$78)))))*AN$7))/2000/2.2046</f>
        <v>878.19628388504975</v>
      </c>
      <c r="AO206" s="65">
        <f>(SUMPRODUCT(AO$8:AO$187,Nutrients!$DE$8:$DE$187)+(IF($A$6=Nutrients!$B$8,Nutrients!$DE$8,Nutrients!$DE$9)*AO$6)+(((IF($A$7=Nutrients!$B$79,Nutrients!$DE$79,(IF($A$7=Nutrients!$B$77,Nutrients!$DE$77,Nutrients!$DE$78)))))*AO$7))/2000/2.2046</f>
        <v>884.00217761951353</v>
      </c>
      <c r="AP206" s="65">
        <f>(SUMPRODUCT(AP$8:AP$187,Nutrients!$DE$8:$DE$187)+(IF($A$6=Nutrients!$B$8,Nutrients!$DE$8,Nutrients!$DE$9)*AP$6)+(((IF($A$7=Nutrients!$B$79,Nutrients!$DE$79,(IF($A$7=Nutrients!$B$77,Nutrients!$DE$77,Nutrients!$DE$78)))))*AP$7))/2000/2.2046</f>
        <v>888.97541025994144</v>
      </c>
      <c r="AQ206" s="20"/>
      <c r="AR206" s="65">
        <f>(SUMPRODUCT(AR$8:AR$187,Nutrients!$DE$8:$DE$187)+(IF($A$6=Nutrients!$B$8,Nutrients!$DE$8,Nutrients!$DE$9)*AR$6)+(((IF($A$7=Nutrients!$B$79,Nutrients!$DE$79,(IF($A$7=Nutrients!$B$77,Nutrients!$DE$77,Nutrients!$DE$78)))))*AR$7))/2000/2.2046</f>
        <v>785.21024101897456</v>
      </c>
      <c r="AS206" s="65">
        <f>(SUMPRODUCT(AS$8:AS$187,Nutrients!$DE$8:$DE$187)+(IF($A$6=Nutrients!$B$8,Nutrients!$DE$8,Nutrients!$DE$9)*AS$6)+(((IF($A$7=Nutrients!$B$79,Nutrients!$DE$79,(IF($A$7=Nutrients!$B$77,Nutrients!$DE$77,Nutrients!$DE$78)))))*AS$7))/2000/2.2046</f>
        <v>798.47805457953007</v>
      </c>
      <c r="AT206" s="65">
        <f>(SUMPRODUCT(AT$8:AT$187,Nutrients!$DE$8:$DE$187)+(IF($A$6=Nutrients!$B$8,Nutrients!$DE$8,Nutrients!$DE$9)*AT$6)+(((IF($A$7=Nutrients!$B$79,Nutrients!$DE$79,(IF($A$7=Nutrients!$B$77,Nutrients!$DE$77,Nutrients!$DE$78)))))*AT$7))/2000/2.2046</f>
        <v>810.77306756009568</v>
      </c>
      <c r="AU206" s="65">
        <f>(SUMPRODUCT(AU$8:AU$187,Nutrients!$DE$8:$DE$187)+(IF($A$6=Nutrients!$B$8,Nutrients!$DE$8,Nutrients!$DE$9)*AU$6)+(((IF($A$7=Nutrients!$B$79,Nutrients!$DE$79,(IF($A$7=Nutrients!$B$77,Nutrients!$DE$77,Nutrients!$DE$78)))))*AU$7))/2000/2.2046</f>
        <v>818.78578317922472</v>
      </c>
      <c r="AV206" s="65">
        <f>(SUMPRODUCT(AV$8:AV$187,Nutrients!$DE$8:$DE$187)+(IF($A$6=Nutrients!$B$8,Nutrients!$DE$8,Nutrients!$DE$9)*AV$6)+(((IF($A$7=Nutrients!$B$79,Nutrients!$DE$79,(IF($A$7=Nutrients!$B$77,Nutrients!$DE$77,Nutrients!$DE$78)))))*AV$7))/2000/2.2046</f>
        <v>824.55800109176721</v>
      </c>
      <c r="AW206" s="65">
        <f>(SUMPRODUCT(AW$8:AW$187,Nutrients!$DE$8:$DE$187)+(IF($A$6=Nutrients!$B$8,Nutrients!$DE$8,Nutrients!$DE$9)*AW$6)+(((IF($A$7=Nutrients!$B$79,Nutrients!$DE$79,(IF($A$7=Nutrients!$B$77,Nutrients!$DE$77,Nutrients!$DE$78)))))*AW$7))/2000/2.2046</f>
        <v>829.51555678809575</v>
      </c>
      <c r="AX206" s="20"/>
      <c r="AY206" s="65">
        <f>(SUMPRODUCT(AY$8:AY$187,Nutrients!$DE$8:$DE$187)+(IF($A$6=Nutrients!$B$8,Nutrients!$DE$8,Nutrients!$DE$9)*AY$6)+(((IF($A$7=Nutrients!$B$79,Nutrients!$DE$79,(IF($A$7=Nutrients!$B$77,Nutrients!$DE$77,Nutrients!$DE$78)))))*AY$7))/2000/2.2046</f>
        <v>725.91057183390046</v>
      </c>
      <c r="AZ206" s="65">
        <f>(SUMPRODUCT(AZ$8:AZ$187,Nutrients!$DE$8:$DE$187)+(IF($A$6=Nutrients!$B$8,Nutrients!$DE$8,Nutrients!$DE$9)*AZ$6)+(((IF($A$7=Nutrients!$B$79,Nutrients!$DE$79,(IF($A$7=Nutrients!$B$77,Nutrients!$DE$77,Nutrients!$DE$78)))))*AZ$7))/2000/2.2046</f>
        <v>739.11173145269402</v>
      </c>
      <c r="BA206" s="65">
        <f>(SUMPRODUCT(BA$8:BA$187,Nutrients!$DE$8:$DE$187)+(IF($A$6=Nutrients!$B$8,Nutrients!$DE$8,Nutrients!$DE$9)*BA$6)+(((IF($A$7=Nutrients!$B$79,Nutrients!$DE$79,(IF($A$7=Nutrients!$B$77,Nutrients!$DE$77,Nutrients!$DE$78)))))*BA$7))/2000/2.2046</f>
        <v>751.05470634387666</v>
      </c>
      <c r="BB206" s="65">
        <f>(SUMPRODUCT(BB$8:BB$187,Nutrients!$DE$8:$DE$187)+(IF($A$6=Nutrients!$B$8,Nutrients!$DE$8,Nutrients!$DE$9)*BB$6)+(((IF($A$7=Nutrients!$B$79,Nutrients!$DE$79,(IF($A$7=Nutrients!$B$77,Nutrients!$DE$77,Nutrients!$DE$78)))))*BB$7))/2000/2.2046</f>
        <v>758.75219388607366</v>
      </c>
      <c r="BC206" s="65">
        <f>(SUMPRODUCT(BC$8:BC$187,Nutrients!$DE$8:$DE$187)+(IF($A$6=Nutrients!$B$8,Nutrients!$DE$8,Nutrients!$DE$9)*BC$6)+(((IF($A$7=Nutrients!$B$79,Nutrients!$DE$79,(IF($A$7=Nutrients!$B$77,Nutrients!$DE$77,Nutrients!$DE$78)))))*BC$7))/2000/2.2046</f>
        <v>764.52043690582525</v>
      </c>
      <c r="BD206" s="65">
        <f>(SUMPRODUCT(BD$8:BD$187,Nutrients!$DE$8:$DE$187)+(IF($A$6=Nutrients!$B$8,Nutrients!$DE$8,Nutrients!$DE$9)*BD$6)+(((IF($A$7=Nutrients!$B$79,Nutrients!$DE$79,(IF($A$7=Nutrients!$B$77,Nutrients!$DE$77,Nutrients!$DE$78)))))*BD$7))/2000/2.2046</f>
        <v>769.70798116633705</v>
      </c>
      <c r="BE206" s="20"/>
      <c r="BF206" s="65">
        <f>(SUMPRODUCT(BF$8:BF$187,Nutrients!$DE$8:$DE$187)+(IF($A$6=Nutrients!$B$8,Nutrients!$DE$8,Nutrients!$DE$9)*BF$6)+(((IF($A$7=Nutrients!$B$79,Nutrients!$DE$79,(IF($A$7=Nutrients!$B$77,Nutrients!$DE$77,Nutrients!$DE$78)))))*BF$7))/2000/2.2046</f>
        <v>666.58607091247143</v>
      </c>
      <c r="BG206" s="65">
        <f>(SUMPRODUCT(BG$8:BG$187,Nutrients!$DE$8:$DE$187)+(IF($A$6=Nutrients!$B$8,Nutrients!$DE$8,Nutrients!$DE$9)*BG$6)+(((IF($A$7=Nutrients!$B$79,Nutrients!$DE$79,(IF($A$7=Nutrients!$B$77,Nutrients!$DE$77,Nutrients!$DE$78)))))*BG$7))/2000/2.2046</f>
        <v>679.76684797729467</v>
      </c>
      <c r="BH206" s="65">
        <f>(SUMPRODUCT(BH$8:BH$187,Nutrients!$DE$8:$DE$187)+(IF($A$6=Nutrients!$B$8,Nutrients!$DE$8,Nutrients!$DE$9)*BH$6)+(((IF($A$7=Nutrients!$B$79,Nutrients!$DE$79,(IF($A$7=Nutrients!$B$77,Nutrients!$DE$77,Nutrients!$DE$78)))))*BH$7))/2000/2.2046</f>
        <v>691.66956942617719</v>
      </c>
      <c r="BI206" s="65">
        <f>(SUMPRODUCT(BI$8:BI$187,Nutrients!$DE$8:$DE$187)+(IF($A$6=Nutrients!$B$8,Nutrients!$DE$8,Nutrients!$DE$9)*BI$6)+(((IF($A$7=Nutrients!$B$79,Nutrients!$DE$79,(IF($A$7=Nutrients!$B$77,Nutrients!$DE$77,Nutrients!$DE$78)))))*BI$7))/2000/2.2046</f>
        <v>699.34169318024897</v>
      </c>
      <c r="BJ206" s="65">
        <f>(SUMPRODUCT(BJ$8:BJ$187,Nutrients!$DE$8:$DE$187)+(IF($A$6=Nutrients!$B$8,Nutrients!$DE$8,Nutrients!$DE$9)*BJ$6)+(((IF($A$7=Nutrients!$B$79,Nutrients!$DE$79,(IF($A$7=Nutrients!$B$77,Nutrients!$DE$77,Nutrients!$DE$78)))))*BJ$7))/2000/2.2046</f>
        <v>705.0913855526843</v>
      </c>
      <c r="BK206" s="65">
        <f>(SUMPRODUCT(BK$8:BK$187,Nutrients!$DE$8:$DE$187)+(IF($A$6=Nutrients!$B$8,Nutrients!$DE$8,Nutrients!$DE$9)*BK$6)+(((IF($A$7=Nutrients!$B$79,Nutrients!$DE$79,(IF($A$7=Nutrients!$B$77,Nutrients!$DE$77,Nutrients!$DE$78)))))*BK$7))/2000/2.2046</f>
        <v>709.63237224047725</v>
      </c>
      <c r="BL206" s="20"/>
    </row>
    <row r="207" spans="1:64" x14ac:dyDescent="0.2">
      <c r="A207" s="9" t="s">
        <v>81</v>
      </c>
      <c r="B207" s="65">
        <f>(SUMPRODUCT(B$8:B$187,Nutrients!$D$8:$D$187)+(IF($A$6=Nutrients!$B$8,Nutrients!$D$8,Nutrients!$D$9)*B$6)+(((IF($A$7=Nutrients!$B$79,Nutrients!$D$79,(IF($A$7=Nutrients!$B$77,Nutrients!$D$77,Nutrients!$D$78)))))*B$7))/2000/2.2046</f>
        <v>1553.5016928798634</v>
      </c>
      <c r="C207" s="65">
        <f>(SUMPRODUCT(C$8:C$187,Nutrients!$D$8:$D$187)+(IF($A$6=Nutrients!$B$8,Nutrients!$D$8,Nutrients!$D$9)*C$6)+(((IF($A$7=Nutrients!$B$79,Nutrients!$D$79,(IF($A$7=Nutrients!$B$77,Nutrients!$D$77,Nutrients!$D$78)))))*C$7))/2000/2.2046</f>
        <v>1551.7250718007613</v>
      </c>
      <c r="D207" s="65">
        <f>(SUMPRODUCT(D$8:D$187,Nutrients!$D$8:$D$187)+(IF($A$6=Nutrients!$B$8,Nutrients!$D$8,Nutrients!$D$9)*D$6)+(((IF($A$7=Nutrients!$B$79,Nutrients!$D$79,(IF($A$7=Nutrients!$B$77,Nutrients!$D$77,Nutrients!$D$78)))))*D$7))/2000/2.2046</f>
        <v>1551.9630749908995</v>
      </c>
      <c r="E207" s="65">
        <f>(SUMPRODUCT(E$8:E$187,Nutrients!$D$8:$D$187)+(IF($A$6=Nutrients!$B$8,Nutrients!$D$8,Nutrients!$D$9)*E$6)+(((IF($A$7=Nutrients!$B$79,Nutrients!$D$79,(IF($A$7=Nutrients!$B$77,Nutrients!$D$77,Nutrients!$D$78)))))*E$7))/2000/2.2046</f>
        <v>1551.7359657293946</v>
      </c>
      <c r="F207" s="65">
        <f>(SUMPRODUCT(F$8:F$187,Nutrients!$D$8:$D$187)+(IF($A$6=Nutrients!$B$8,Nutrients!$D$8,Nutrients!$D$9)*F$6)+(((IF($A$7=Nutrients!$B$79,Nutrients!$D$79,(IF($A$7=Nutrients!$B$77,Nutrients!$D$77,Nutrients!$D$78)))))*F$7))/2000/2.2046</f>
        <v>1551.3004785244777</v>
      </c>
      <c r="G207" s="65">
        <f>(SUMPRODUCT(G$8:G$187,Nutrients!$D$8:$D$187)+(IF($A$6=Nutrients!$B$8,Nutrients!$D$8,Nutrients!$D$9)*G$6)+(((IF($A$7=Nutrients!$B$79,Nutrients!$D$79,(IF($A$7=Nutrients!$B$77,Nutrients!$D$77,Nutrients!$D$78)))))*G$7))/2000/2.2046</f>
        <v>1550.2957683092188</v>
      </c>
      <c r="H207" s="20"/>
      <c r="I207" s="65">
        <f>(SUMPRODUCT(I$8:I$187,Nutrients!$D$8:$D$187)+(IF($A$6=Nutrients!$B$8,Nutrients!$D$8,Nutrients!$D$9)*I$6)+(((IF($A$7=Nutrients!$B$79,Nutrients!$D$79,(IF($A$7=Nutrients!$B$77,Nutrients!$D$77,Nutrients!$D$78)))))*I$7))/2000/2.2046</f>
        <v>1554.0988821462738</v>
      </c>
      <c r="J207" s="65">
        <f>(SUMPRODUCT(J$8:J$187,Nutrients!$D$8:$D$187)+(IF($A$6=Nutrients!$B$8,Nutrients!$D$8,Nutrients!$D$9)*J$6)+(((IF($A$7=Nutrients!$B$79,Nutrients!$D$79,(IF($A$7=Nutrients!$B$77,Nutrients!$D$77,Nutrients!$D$78)))))*J$7))/2000/2.2046</f>
        <v>1552.3143120832656</v>
      </c>
      <c r="K207" s="65">
        <f>(SUMPRODUCT(K$8:K$187,Nutrients!$D$8:$D$187)+(IF($A$6=Nutrients!$B$8,Nutrients!$D$8,Nutrients!$D$9)*K$6)+(((IF($A$7=Nutrients!$B$79,Nutrients!$D$79,(IF($A$7=Nutrients!$B$77,Nutrients!$D$77,Nutrients!$D$78)))))*K$7))/2000/2.2046</f>
        <v>1552.9408991143255</v>
      </c>
      <c r="L207" s="65">
        <f>(SUMPRODUCT(L$8:L$187,Nutrients!$D$8:$D$187)+(IF($A$6=Nutrients!$B$8,Nutrients!$D$8,Nutrients!$D$9)*L$6)+(((IF($A$7=Nutrients!$B$79,Nutrients!$D$79,(IF($A$7=Nutrients!$B$77,Nutrients!$D$77,Nutrients!$D$78)))))*L$7))/2000/2.2046</f>
        <v>1552.7227034796524</v>
      </c>
      <c r="M207" s="65">
        <f>(SUMPRODUCT(M$8:M$187,Nutrients!$D$8:$D$187)+(IF($A$6=Nutrients!$B$8,Nutrients!$D$8,Nutrients!$D$9)*M$6)+(((IF($A$7=Nutrients!$B$79,Nutrients!$D$79,(IF($A$7=Nutrients!$B$77,Nutrients!$D$77,Nutrients!$D$78)))))*M$7))/2000/2.2046</f>
        <v>1552.3169354722072</v>
      </c>
      <c r="N207" s="65">
        <f>(SUMPRODUCT(N$8:N$187,Nutrients!$D$8:$D$187)+(IF($A$6=Nutrients!$B$8,Nutrients!$D$8,Nutrients!$D$9)*N$6)+(((IF($A$7=Nutrients!$B$79,Nutrients!$D$79,(IF($A$7=Nutrients!$B$77,Nutrients!$D$77,Nutrients!$D$78)))))*N$7))/2000/2.2046</f>
        <v>1551.2693770382762</v>
      </c>
      <c r="O207" s="20"/>
      <c r="P207" s="65">
        <f>(SUMPRODUCT(P$8:P$187,Nutrients!$D$8:$D$187)+(IF($A$6=Nutrients!$B$8,Nutrients!$D$8,Nutrients!$D$9)*P$6)+(((IF($A$7=Nutrients!$B$79,Nutrients!$D$79,(IF($A$7=Nutrients!$B$77,Nutrients!$D$77,Nutrients!$D$78)))))*P$7))/2000/2.2046</f>
        <v>1554.7350829562106</v>
      </c>
      <c r="Q207" s="65">
        <f>(SUMPRODUCT(Q$8:Q$187,Nutrients!$D$8:$D$187)+(IF($A$6=Nutrients!$B$8,Nutrients!$D$8,Nutrients!$D$9)*Q$6)+(((IF($A$7=Nutrients!$B$79,Nutrients!$D$79,(IF($A$7=Nutrients!$B$77,Nutrients!$D$77,Nutrients!$D$78)))))*Q$7))/2000/2.2046</f>
        <v>1552.8339011141416</v>
      </c>
      <c r="R207" s="65">
        <f>(SUMPRODUCT(R$8:R$187,Nutrients!$D$8:$D$187)+(IF($A$6=Nutrients!$B$8,Nutrients!$D$8,Nutrients!$D$9)*R$6)+(((IF($A$7=Nutrients!$B$79,Nutrients!$D$79,(IF($A$7=Nutrients!$B$77,Nutrients!$D$77,Nutrients!$D$78)))))*R$7))/2000/2.2046</f>
        <v>1553.5465952912539</v>
      </c>
      <c r="S207" s="65">
        <f>(SUMPRODUCT(S$8:S$187,Nutrients!$D$8:$D$187)+(IF($A$6=Nutrients!$B$8,Nutrients!$D$8,Nutrients!$D$9)*S$6)+(((IF($A$7=Nutrients!$B$79,Nutrients!$D$79,(IF($A$7=Nutrients!$B$77,Nutrients!$D$77,Nutrients!$D$78)))))*S$7))/2000/2.2046</f>
        <v>1552.5468888053965</v>
      </c>
      <c r="T207" s="65">
        <f>(SUMPRODUCT(T$8:T$187,Nutrients!$D$8:$D$187)+(IF($A$6=Nutrients!$B$8,Nutrients!$D$8,Nutrients!$D$9)*T$6)+(((IF($A$7=Nutrients!$B$79,Nutrients!$D$79,(IF($A$7=Nutrients!$B$77,Nutrients!$D$77,Nutrients!$D$78)))))*T$7))/2000/2.2046</f>
        <v>1552.9571755427476</v>
      </c>
      <c r="U207" s="65">
        <f>(SUMPRODUCT(U$8:U$187,Nutrients!$D$8:$D$187)+(IF($A$6=Nutrients!$B$8,Nutrients!$D$8,Nutrients!$D$9)*U$6)+(((IF($A$7=Nutrients!$B$79,Nutrients!$D$79,(IF($A$7=Nutrients!$B$77,Nutrients!$D$77,Nutrients!$D$78)))))*U$7))/2000/2.2046</f>
        <v>1551.8938369845846</v>
      </c>
      <c r="V207" s="20"/>
      <c r="W207" s="65">
        <f>(SUMPRODUCT(W$8:W$187,Nutrients!$D$8:$D$187)+(IF($A$6=Nutrients!$B$8,Nutrients!$D$8,Nutrients!$D$9)*W$6)+(((IF($A$7=Nutrients!$B$79,Nutrients!$D$79,(IF($A$7=Nutrients!$B$77,Nutrients!$D$77,Nutrients!$D$78)))))*W$7))/2000/2.2046</f>
        <v>1554.9024275552458</v>
      </c>
      <c r="X207" s="65">
        <f>(SUMPRODUCT(X$8:X$187,Nutrients!$D$8:$D$187)+(IF($A$6=Nutrients!$B$8,Nutrients!$D$8,Nutrients!$D$9)*X$6)+(((IF($A$7=Nutrients!$B$79,Nutrients!$D$79,(IF($A$7=Nutrients!$B$77,Nutrients!$D$77,Nutrients!$D$78)))))*X$7))/2000/2.2046</f>
        <v>1553.5141285948885</v>
      </c>
      <c r="Y207" s="65">
        <f>(SUMPRODUCT(Y$8:Y$187,Nutrients!$D$8:$D$187)+(IF($A$6=Nutrients!$B$8,Nutrients!$D$8,Nutrients!$D$9)*Y$6)+(((IF($A$7=Nutrients!$B$79,Nutrients!$D$79,(IF($A$7=Nutrients!$B$77,Nutrients!$D$77,Nutrients!$D$78)))))*Y$7))/2000/2.2046</f>
        <v>1553.7350852090133</v>
      </c>
      <c r="Z207" s="65">
        <f>(SUMPRODUCT(Z$8:Z$187,Nutrients!$D$8:$D$187)+(IF($A$6=Nutrients!$B$8,Nutrients!$D$8,Nutrients!$D$9)*Z$6)+(((IF($A$7=Nutrients!$B$79,Nutrients!$D$79,(IF($A$7=Nutrients!$B$77,Nutrients!$D$77,Nutrients!$D$78)))))*Z$7))/2000/2.2046</f>
        <v>1552.787208070303</v>
      </c>
      <c r="AA207" s="65">
        <f>(SUMPRODUCT(AA$8:AA$187,Nutrients!$D$8:$D$187)+(IF($A$6=Nutrients!$B$8,Nutrients!$D$8,Nutrients!$D$9)*AA$6)+(((IF($A$7=Nutrients!$B$79,Nutrients!$D$79,(IF($A$7=Nutrients!$B$77,Nutrients!$D$77,Nutrients!$D$78)))))*AA$7))/2000/2.2046</f>
        <v>1552.390784277138</v>
      </c>
      <c r="AB207" s="65">
        <f>(SUMPRODUCT(AB$8:AB$187,Nutrients!$D$8:$D$187)+(IF($A$6=Nutrients!$B$8,Nutrients!$D$8,Nutrients!$D$9)*AB$6)+(((IF($A$7=Nutrients!$B$79,Nutrients!$D$79,(IF($A$7=Nutrients!$B$77,Nutrients!$D$77,Nutrients!$D$78)))))*AB$7))/2000/2.2046</f>
        <v>1550.956539393952</v>
      </c>
      <c r="AC207" s="20"/>
      <c r="AD207" s="65">
        <f>(SUMPRODUCT(AD$8:AD$187,Nutrients!$D$8:$D$187)+(IF($A$6=Nutrients!$B$8,Nutrients!$D$8,Nutrients!$D$9)*AD$6)+(((IF($A$7=Nutrients!$B$79,Nutrients!$D$79,(IF($A$7=Nutrients!$B$77,Nutrients!$D$77,Nutrients!$D$78)))))*AD$7))/2000/2.2046</f>
        <v>1555.2072253265956</v>
      </c>
      <c r="AE207" s="65">
        <f>(SUMPRODUCT(AE$8:AE$187,Nutrients!$D$8:$D$187)+(IF($A$6=Nutrients!$B$8,Nutrients!$D$8,Nutrients!$D$9)*AE$6)+(((IF($A$7=Nutrients!$B$79,Nutrients!$D$79,(IF($A$7=Nutrients!$B$77,Nutrients!$D$77,Nutrients!$D$78)))))*AE$7))/2000/2.2046</f>
        <v>1553.7395606882205</v>
      </c>
      <c r="AF207" s="65">
        <f>(SUMPRODUCT(AF$8:AF$187,Nutrients!$D$8:$D$187)+(IF($A$6=Nutrients!$B$8,Nutrients!$D$8,Nutrients!$D$9)*AF$6)+(((IF($A$7=Nutrients!$B$79,Nutrients!$D$79,(IF($A$7=Nutrients!$B$77,Nutrients!$D$77,Nutrients!$D$78)))))*AF$7))/2000/2.2046</f>
        <v>1552.7634833158995</v>
      </c>
      <c r="AG207" s="65">
        <f>(SUMPRODUCT(AG$8:AG$187,Nutrients!$D$8:$D$187)+(IF($A$6=Nutrients!$B$8,Nutrients!$D$8,Nutrients!$D$9)*AG$6)+(((IF($A$7=Nutrients!$B$79,Nutrients!$D$79,(IF($A$7=Nutrients!$B$77,Nutrients!$D$77,Nutrients!$D$78)))))*AG$7))/2000/2.2046</f>
        <v>1551.8342384391194</v>
      </c>
      <c r="AH207" s="65">
        <f>(SUMPRODUCT(AH$8:AH$187,Nutrients!$D$8:$D$187)+(IF($A$6=Nutrients!$B$8,Nutrients!$D$8,Nutrients!$D$9)*AH$6)+(((IF($A$7=Nutrients!$B$79,Nutrients!$D$79,(IF($A$7=Nutrients!$B$77,Nutrients!$D$77,Nutrients!$D$78)))))*AH$7))/2000/2.2046</f>
        <v>1551.0175531771549</v>
      </c>
      <c r="AI207" s="65">
        <f>(SUMPRODUCT(AI$8:AI$187,Nutrients!$D$8:$D$187)+(IF($A$6=Nutrients!$B$8,Nutrients!$D$8,Nutrients!$D$9)*AI$6)+(((IF($A$7=Nutrients!$B$79,Nutrients!$D$79,(IF($A$7=Nutrients!$B$77,Nutrients!$D$77,Nutrients!$D$78)))))*AI$7))/2000/2.2046</f>
        <v>1549.996289429791</v>
      </c>
      <c r="AJ207" s="20"/>
      <c r="AK207" s="65">
        <f>(SUMPRODUCT(AK$8:AK$187,Nutrients!$D$8:$D$187)+(IF($A$6=Nutrients!$B$8,Nutrients!$D$8,Nutrients!$D$9)*AK$6)+(((IF($A$7=Nutrients!$B$79,Nutrients!$D$79,(IF($A$7=Nutrients!$B$77,Nutrients!$D$77,Nutrients!$D$78)))))*AK$7))/2000/2.2046</f>
        <v>1556.0393522773124</v>
      </c>
      <c r="AL207" s="65">
        <f>(SUMPRODUCT(AL$8:AL$187,Nutrients!$D$8:$D$187)+(IF($A$6=Nutrients!$B$8,Nutrients!$D$8,Nutrients!$D$9)*AL$6)+(((IF($A$7=Nutrients!$B$79,Nutrients!$D$79,(IF($A$7=Nutrients!$B$77,Nutrients!$D$77,Nutrients!$D$78)))))*AL$7))/2000/2.2046</f>
        <v>1554.3205820130454</v>
      </c>
      <c r="AM207" s="65">
        <f>(SUMPRODUCT(AM$8:AM$187,Nutrients!$D$8:$D$187)+(IF($A$6=Nutrients!$B$8,Nutrients!$D$8,Nutrients!$D$9)*AM$6)+(((IF($A$7=Nutrients!$B$79,Nutrients!$D$79,(IF($A$7=Nutrients!$B$77,Nutrients!$D$77,Nutrients!$D$78)))))*AM$7))/2000/2.2046</f>
        <v>1552.5911577160073</v>
      </c>
      <c r="AN207" s="65">
        <f>(SUMPRODUCT(AN$8:AN$187,Nutrients!$D$8:$D$187)+(IF($A$6=Nutrients!$B$8,Nutrients!$D$8,Nutrients!$D$9)*AN$6)+(((IF($A$7=Nutrients!$B$79,Nutrients!$D$79,(IF($A$7=Nutrients!$B$77,Nutrients!$D$77,Nutrients!$D$78)))))*AN$7))/2000/2.2046</f>
        <v>1551.6583640226913</v>
      </c>
      <c r="AO207" s="65">
        <f>(SUMPRODUCT(AO$8:AO$187,Nutrients!$D$8:$D$187)+(IF($A$6=Nutrients!$B$8,Nutrients!$D$8,Nutrients!$D$9)*AO$6)+(((IF($A$7=Nutrients!$B$79,Nutrients!$D$79,(IF($A$7=Nutrients!$B$77,Nutrients!$D$77,Nutrients!$D$78)))))*AO$7))/2000/2.2046</f>
        <v>1550.8928626277423</v>
      </c>
      <c r="AP207" s="65">
        <f>(SUMPRODUCT(AP$8:AP$187,Nutrients!$D$8:$D$187)+(IF($A$6=Nutrients!$B$8,Nutrients!$D$8,Nutrients!$D$9)*AP$6)+(((IF($A$7=Nutrients!$B$79,Nutrients!$D$79,(IF($A$7=Nutrients!$B$77,Nutrients!$D$77,Nutrients!$D$78)))))*AP$7))/2000/2.2046</f>
        <v>1549.8800820868412</v>
      </c>
      <c r="AQ207" s="20"/>
      <c r="AR207" s="65">
        <f>(SUMPRODUCT(AR$8:AR$187,Nutrients!$D$8:$D$187)+(IF($A$6=Nutrients!$B$8,Nutrients!$D$8,Nutrients!$D$9)*AR$6)+(((IF($A$7=Nutrients!$B$79,Nutrients!$D$79,(IF($A$7=Nutrients!$B$77,Nutrients!$D$77,Nutrients!$D$78)))))*AR$7))/2000/2.2046</f>
        <v>1556.2322962904145</v>
      </c>
      <c r="AS207" s="65">
        <f>(SUMPRODUCT(AS$8:AS$187,Nutrients!$D$8:$D$187)+(IF($A$6=Nutrients!$B$8,Nutrients!$D$8,Nutrients!$D$9)*AS$6)+(((IF($A$7=Nutrients!$B$79,Nutrients!$D$79,(IF($A$7=Nutrients!$B$77,Nutrients!$D$77,Nutrients!$D$78)))))*AS$7))/2000/2.2046</f>
        <v>1554.1786154931096</v>
      </c>
      <c r="AT207" s="65">
        <f>(SUMPRODUCT(AT$8:AT$187,Nutrients!$D$8:$D$187)+(IF($A$6=Nutrients!$B$8,Nutrients!$D$8,Nutrients!$D$9)*AT$6)+(((IF($A$7=Nutrients!$B$79,Nutrients!$D$79,(IF($A$7=Nutrients!$B$77,Nutrients!$D$77,Nutrients!$D$78)))))*AT$7))/2000/2.2046</f>
        <v>1552.4594456770553</v>
      </c>
      <c r="AU207" s="65">
        <f>(SUMPRODUCT(AU$8:AU$187,Nutrients!$D$8:$D$187)+(IF($A$6=Nutrients!$B$8,Nutrients!$D$8,Nutrients!$D$9)*AU$6)+(((IF($A$7=Nutrients!$B$79,Nutrients!$D$79,(IF($A$7=Nutrients!$B$77,Nutrients!$D$77,Nutrients!$D$78)))))*AU$7))/2000/2.2046</f>
        <v>1551.5285644425421</v>
      </c>
      <c r="AV207" s="65">
        <f>(SUMPRODUCT(AV$8:AV$187,Nutrients!$D$8:$D$187)+(IF($A$6=Nutrients!$B$8,Nutrients!$D$8,Nutrients!$D$9)*AV$6)+(((IF($A$7=Nutrients!$B$79,Nutrients!$D$79,(IF($A$7=Nutrients!$B$77,Nutrients!$D$77,Nutrients!$D$78)))))*AV$7))/2000/2.2046</f>
        <v>1550.772337700188</v>
      </c>
      <c r="AW207" s="65">
        <f>(SUMPRODUCT(AW$8:AW$187,Nutrients!$D$8:$D$187)+(IF($A$6=Nutrients!$B$8,Nutrients!$D$8,Nutrients!$D$9)*AW$6)+(((IF($A$7=Nutrients!$B$79,Nutrients!$D$79,(IF($A$7=Nutrients!$B$77,Nutrients!$D$77,Nutrients!$D$78)))))*AW$7))/2000/2.2046</f>
        <v>1549.7638747438914</v>
      </c>
      <c r="AX207" s="20"/>
      <c r="AY207" s="65">
        <f>(SUMPRODUCT(AY$8:AY$187,Nutrients!$D$8:$D$187)+(IF($A$6=Nutrients!$B$8,Nutrients!$D$8,Nutrients!$D$9)*AY$6)+(((IF($A$7=Nutrients!$B$79,Nutrients!$D$79,(IF($A$7=Nutrients!$B$77,Nutrients!$D$77,Nutrients!$D$78)))))*AY$7))/2000/2.2046</f>
        <v>1556.0719726193051</v>
      </c>
      <c r="AZ207" s="65">
        <f>(SUMPRODUCT(AZ$8:AZ$187,Nutrients!$D$8:$D$187)+(IF($A$6=Nutrients!$B$8,Nutrients!$D$8,Nutrients!$D$9)*AZ$6)+(((IF($A$7=Nutrients!$B$79,Nutrients!$D$79,(IF($A$7=Nutrients!$B$77,Nutrients!$D$77,Nutrients!$D$78)))))*AZ$7))/2000/2.2046</f>
        <v>1554.0366489731732</v>
      </c>
      <c r="BA207" s="65">
        <f>(SUMPRODUCT(BA$8:BA$187,Nutrients!$D$8:$D$187)+(IF($A$6=Nutrients!$B$8,Nutrients!$D$8,Nutrients!$D$9)*BA$6)+(((IF($A$7=Nutrients!$B$79,Nutrients!$D$79,(IF($A$7=Nutrients!$B$77,Nutrients!$D$77,Nutrients!$D$78)))))*BA$7))/2000/2.2046</f>
        <v>1551.9378317082469</v>
      </c>
      <c r="BB207" s="65">
        <f>(SUMPRODUCT(BB$8:BB$187,Nutrients!$D$8:$D$187)+(IF($A$6=Nutrients!$B$8,Nutrients!$D$8,Nutrients!$D$9)*BB$6)+(((IF($A$7=Nutrients!$B$79,Nutrients!$D$79,(IF($A$7=Nutrients!$B$77,Nutrients!$D$77,Nutrients!$D$78)))))*BB$7))/2000/2.2046</f>
        <v>1550.6171651853663</v>
      </c>
      <c r="BC207" s="65">
        <f>(SUMPRODUCT(BC$8:BC$187,Nutrients!$D$8:$D$187)+(IF($A$6=Nutrients!$B$8,Nutrients!$D$8,Nutrients!$D$9)*BC$6)+(((IF($A$7=Nutrients!$B$79,Nutrients!$D$79,(IF($A$7=Nutrients!$B$77,Nutrients!$D$77,Nutrients!$D$78)))))*BC$7))/2000/2.2046</f>
        <v>1549.8620331675843</v>
      </c>
      <c r="BD207" s="65">
        <f>(SUMPRODUCT(BD$8:BD$187,Nutrients!$D$8:$D$187)+(IF($A$6=Nutrients!$B$8,Nutrients!$D$8,Nutrients!$D$9)*BD$6)+(((IF($A$7=Nutrients!$B$79,Nutrients!$D$79,(IF($A$7=Nutrients!$B$77,Nutrients!$D$77,Nutrients!$D$78)))))*BD$7))/2000/2.2046</f>
        <v>1548.8073298922495</v>
      </c>
      <c r="BE207" s="20"/>
      <c r="BF207" s="65">
        <f>(SUMPRODUCT(BF$8:BF$187,Nutrients!$D$8:$D$187)+(IF($A$6=Nutrients!$B$8,Nutrients!$D$8,Nutrients!$D$9)*BF$6)+(((IF($A$7=Nutrients!$B$79,Nutrients!$D$79,(IF($A$7=Nutrients!$B$77,Nutrients!$D$77,Nutrients!$D$78)))))*BF$7))/2000/2.2046</f>
        <v>1555.9184878526339</v>
      </c>
      <c r="BG207" s="65">
        <f>(SUMPRODUCT(BG$8:BG$187,Nutrients!$D$8:$D$187)+(IF($A$6=Nutrients!$B$8,Nutrients!$D$8,Nutrients!$D$9)*BG$6)+(((IF($A$7=Nutrients!$B$79,Nutrients!$D$79,(IF($A$7=Nutrients!$B$77,Nutrients!$D$77,Nutrients!$D$78)))))*BG$7))/2000/2.2046</f>
        <v>1553.8887777623499</v>
      </c>
      <c r="BH207" s="65">
        <f>(SUMPRODUCT(BH$8:BH$187,Nutrients!$D$8:$D$187)+(IF($A$6=Nutrients!$B$8,Nutrients!$D$8,Nutrients!$D$9)*BH$6)+(((IF($A$7=Nutrients!$B$79,Nutrients!$D$79,(IF($A$7=Nutrients!$B$77,Nutrients!$D$77,Nutrients!$D$78)))))*BH$7))/2000/2.2046</f>
        <v>1551.8010466913681</v>
      </c>
      <c r="BI207" s="65">
        <f>(SUMPRODUCT(BI$8:BI$187,Nutrients!$D$8:$D$187)+(IF($A$6=Nutrients!$B$8,Nutrients!$D$8,Nutrients!$D$9)*BI$6)+(((IF($A$7=Nutrients!$B$79,Nutrients!$D$79,(IF($A$7=Nutrients!$B$77,Nutrients!$D$77,Nutrients!$D$78)))))*BI$7))/2000/2.2046</f>
        <v>1550.4873656052177</v>
      </c>
      <c r="BJ207" s="65">
        <f>(SUMPRODUCT(BJ$8:BJ$187,Nutrients!$D$8:$D$187)+(IF($A$6=Nutrients!$B$8,Nutrients!$D$8,Nutrients!$D$9)*BJ$6)+(((IF($A$7=Nutrients!$B$79,Nutrients!$D$79,(IF($A$7=Nutrients!$B$77,Nutrients!$D$77,Nutrients!$D$78)))))*BJ$7))/2000/2.2046</f>
        <v>1549.7373426181714</v>
      </c>
      <c r="BK207" s="65">
        <f>(SUMPRODUCT(BK$8:BK$187,Nutrients!$D$8:$D$187)+(IF($A$6=Nutrients!$B$8,Nutrients!$D$8,Nutrients!$D$9)*BK$6)+(((IF($A$7=Nutrients!$B$79,Nutrients!$D$79,(IF($A$7=Nutrients!$B$77,Nutrients!$D$77,Nutrients!$D$78)))))*BK$7))/2000/2.2046</f>
        <v>1547.9075032552296</v>
      </c>
      <c r="BL207" s="20"/>
    </row>
    <row r="208" spans="1:64" x14ac:dyDescent="0.2">
      <c r="A208" s="9" t="s">
        <v>48</v>
      </c>
      <c r="B208" s="65">
        <f>(SUMPRODUCT(B$8:B$187,Nutrients!$F$8:$F$187)+(IF($A$6=Nutrients!$B$8,Nutrients!$F$8,Nutrients!$F$9)*B$6)+(((IF($A$7=Nutrients!$B$79,Nutrients!$F$79,(IF($A$7=Nutrients!$B$77,Nutrients!$F$77,Nutrients!$F$78)))))*B$7))/2000/2.2046</f>
        <v>1107.3172385582191</v>
      </c>
      <c r="C208" s="65">
        <f>(SUMPRODUCT(C$8:C$187,Nutrients!$F$8:$F$187)+(IF($A$6=Nutrients!$B$8,Nutrients!$F$8,Nutrients!$F$9)*C$6)+(((IF($A$7=Nutrients!$B$79,Nutrients!$F$79,(IF($A$7=Nutrients!$B$77,Nutrients!$F$77,Nutrients!$F$78)))))*C$7))/2000/2.2046</f>
        <v>1122.2870332249136</v>
      </c>
      <c r="D208" s="65">
        <f>(SUMPRODUCT(D$8:D$187,Nutrients!$F$8:$F$187)+(IF($A$6=Nutrients!$B$8,Nutrients!$F$8,Nutrients!$F$9)*D$6)+(((IF($A$7=Nutrients!$B$79,Nutrients!$F$79,(IF($A$7=Nutrients!$B$77,Nutrients!$F$77,Nutrients!$F$78)))))*D$7))/2000/2.2046</f>
        <v>1137.0269329359812</v>
      </c>
      <c r="E208" s="65">
        <f>(SUMPRODUCT(E$8:E$187,Nutrients!$F$8:$F$187)+(IF($A$6=Nutrients!$B$8,Nutrients!$F$8,Nutrients!$F$9)*E$6)+(((IF($A$7=Nutrients!$B$79,Nutrients!$F$79,(IF($A$7=Nutrients!$B$77,Nutrients!$F$77,Nutrients!$F$78)))))*E$7))/2000/2.2046</f>
        <v>1145.8378302820595</v>
      </c>
      <c r="F208" s="65">
        <f>(SUMPRODUCT(F$8:F$187,Nutrients!$F$8:$F$187)+(IF($A$6=Nutrients!$B$8,Nutrients!$F$8,Nutrients!$F$9)*F$6)+(((IF($A$7=Nutrients!$B$79,Nutrients!$F$79,(IF($A$7=Nutrients!$B$77,Nutrients!$F$77,Nutrients!$F$78)))))*F$7))/2000/2.2046</f>
        <v>1152.2183118638504</v>
      </c>
      <c r="G208" s="65">
        <f>(SUMPRODUCT(G$8:G$187,Nutrients!$F$8:$F$187)+(IF($A$6=Nutrients!$B$8,Nutrients!$F$8,Nutrients!$F$9)*G$6)+(((IF($A$7=Nutrients!$B$79,Nutrients!$F$79,(IF($A$7=Nutrients!$B$77,Nutrients!$F$77,Nutrients!$F$78)))))*G$7))/2000/2.2046</f>
        <v>1157.210203269557</v>
      </c>
      <c r="H208" s="20"/>
      <c r="I208" s="65">
        <f>(SUMPRODUCT(I$8:I$187,Nutrients!$F$8:$F$187)+(IF($A$6=Nutrients!$B$8,Nutrients!$F$8,Nutrients!$F$9)*I$6)+(((IF($A$7=Nutrients!$B$79,Nutrients!$F$79,(IF($A$7=Nutrients!$B$77,Nutrients!$F$77,Nutrients!$F$78)))))*I$7))/2000/2.2046</f>
        <v>1105.1493538021414</v>
      </c>
      <c r="J208" s="65">
        <f>(SUMPRODUCT(J$8:J$187,Nutrients!$F$8:$F$187)+(IF($A$6=Nutrients!$B$8,Nutrients!$F$8,Nutrients!$F$9)*J$6)+(((IF($A$7=Nutrients!$B$79,Nutrients!$F$79,(IF($A$7=Nutrients!$B$77,Nutrients!$F$77,Nutrients!$F$78)))))*J$7))/2000/2.2046</f>
        <v>1120.1604498495053</v>
      </c>
      <c r="K208" s="65">
        <f>(SUMPRODUCT(K$8:K$187,Nutrients!$F$8:$F$187)+(IF($A$6=Nutrients!$B$8,Nutrients!$F$8,Nutrients!$F$9)*K$6)+(((IF($A$7=Nutrients!$B$79,Nutrients!$F$79,(IF($A$7=Nutrients!$B$77,Nutrients!$F$77,Nutrients!$F$78)))))*K$7))/2000/2.2046</f>
        <v>1134.7491984571925</v>
      </c>
      <c r="L208" s="65">
        <f>(SUMPRODUCT(L$8:L$187,Nutrients!$F$8:$F$187)+(IF($A$6=Nutrients!$B$8,Nutrients!$F$8,Nutrients!$F$9)*L$6)+(((IF($A$7=Nutrients!$B$79,Nutrients!$F$79,(IF($A$7=Nutrients!$B$77,Nutrients!$F$77,Nutrients!$F$78)))))*L$7))/2000/2.2046</f>
        <v>1143.6635890962391</v>
      </c>
      <c r="M208" s="65">
        <f>(SUMPRODUCT(M$8:M$187,Nutrients!$F$8:$F$187)+(IF($A$6=Nutrients!$B$8,Nutrients!$F$8,Nutrients!$F$9)*M$6)+(((IF($A$7=Nutrients!$B$79,Nutrients!$F$79,(IF($A$7=Nutrients!$B$77,Nutrients!$F$77,Nutrients!$F$78)))))*M$7))/2000/2.2046</f>
        <v>1149.9269623036942</v>
      </c>
      <c r="N208" s="65">
        <f>(SUMPRODUCT(N$8:N$187,Nutrients!$F$8:$F$187)+(IF($A$6=Nutrients!$B$8,Nutrients!$F$8,Nutrients!$F$9)*N$6)+(((IF($A$7=Nutrients!$B$79,Nutrients!$F$79,(IF($A$7=Nutrients!$B$77,Nutrients!$F$77,Nutrients!$F$78)))))*N$7))/2000/2.2046</f>
        <v>1155.0902355900014</v>
      </c>
      <c r="O208" s="20"/>
      <c r="P208" s="65">
        <f>(SUMPRODUCT(P$8:P$187,Nutrients!$F$8:$F$187)+(IF($A$6=Nutrients!$B$8,Nutrients!$F$8,Nutrients!$F$9)*P$6)+(((IF($A$7=Nutrients!$B$79,Nutrients!$F$79,(IF($A$7=Nutrients!$B$77,Nutrients!$F$77,Nutrients!$F$78)))))*P$7))/2000/2.2046</f>
        <v>1103.0578568461883</v>
      </c>
      <c r="Q208" s="65">
        <f>(SUMPRODUCT(Q$8:Q$187,Nutrients!$F$8:$F$187)+(IF($A$6=Nutrients!$B$8,Nutrients!$F$8,Nutrients!$F$9)*Q$6)+(((IF($A$7=Nutrients!$B$79,Nutrients!$F$79,(IF($A$7=Nutrients!$B$77,Nutrients!$F$77,Nutrients!$F$78)))))*Q$7))/2000/2.2046</f>
        <v>1117.9296386997137</v>
      </c>
      <c r="R208" s="65">
        <f>(SUMPRODUCT(R$8:R$187,Nutrients!$F$8:$F$187)+(IF($A$6=Nutrients!$B$8,Nutrients!$F$8,Nutrients!$F$9)*R$6)+(((IF($A$7=Nutrients!$B$79,Nutrients!$F$79,(IF($A$7=Nutrients!$B$77,Nutrients!$F$77,Nutrients!$F$78)))))*R$7))/2000/2.2046</f>
        <v>1132.2224690831167</v>
      </c>
      <c r="S208" s="65">
        <f>(SUMPRODUCT(S$8:S$187,Nutrients!$F$8:$F$187)+(IF($A$6=Nutrients!$B$8,Nutrients!$F$8,Nutrients!$F$9)*S$6)+(((IF($A$7=Nutrients!$B$79,Nutrients!$F$79,(IF($A$7=Nutrients!$B$77,Nutrients!$F$77,Nutrients!$F$78)))))*S$7))/2000/2.2046</f>
        <v>1140.5267771544752</v>
      </c>
      <c r="T208" s="65">
        <f>(SUMPRODUCT(T$8:T$187,Nutrients!$F$8:$F$187)+(IF($A$6=Nutrients!$B$8,Nutrients!$F$8,Nutrients!$F$9)*T$6)+(((IF($A$7=Nutrients!$B$79,Nutrients!$F$79,(IF($A$7=Nutrients!$B$77,Nutrients!$F$77,Nutrients!$F$78)))))*T$7))/2000/2.2046</f>
        <v>1147.2713897783476</v>
      </c>
      <c r="U208" s="65">
        <f>(SUMPRODUCT(U$8:U$187,Nutrients!$F$8:$F$187)+(IF($A$6=Nutrients!$B$8,Nutrients!$F$8,Nutrients!$F$9)*U$6)+(((IF($A$7=Nutrients!$B$79,Nutrients!$F$79,(IF($A$7=Nutrients!$B$77,Nutrients!$F$77,Nutrients!$F$78)))))*U$7))/2000/2.2046</f>
        <v>1152.4981680904048</v>
      </c>
      <c r="V208" s="20"/>
      <c r="W208" s="65">
        <f>(SUMPRODUCT(W$8:W$187,Nutrients!$F$8:$F$187)+(IF($A$6=Nutrients!$B$8,Nutrients!$F$8,Nutrients!$F$9)*W$6)+(((IF($A$7=Nutrients!$B$79,Nutrients!$F$79,(IF($A$7=Nutrients!$B$77,Nutrients!$F$77,Nutrients!$F$78)))))*W$7))/2000/2.2046</f>
        <v>1100.7432233923425</v>
      </c>
      <c r="X208" s="65">
        <f>(SUMPRODUCT(X$8:X$187,Nutrients!$F$8:$F$187)+(IF($A$6=Nutrients!$B$8,Nutrients!$F$8,Nutrients!$F$9)*X$6)+(((IF($A$7=Nutrients!$B$79,Nutrients!$F$79,(IF($A$7=Nutrients!$B$77,Nutrients!$F$77,Nutrients!$F$78)))))*X$7))/2000/2.2046</f>
        <v>1115.5764001928046</v>
      </c>
      <c r="Y208" s="65">
        <f>(SUMPRODUCT(Y$8:Y$187,Nutrients!$F$8:$F$187)+(IF($A$6=Nutrients!$B$8,Nutrients!$F$8,Nutrients!$F$9)*Y$6)+(((IF($A$7=Nutrients!$B$79,Nutrients!$F$79,(IF($A$7=Nutrients!$B$77,Nutrients!$F$77,Nutrients!$F$78)))))*Y$7))/2000/2.2046</f>
        <v>1129.4964258895425</v>
      </c>
      <c r="Z208" s="65">
        <f>(SUMPRODUCT(Z$8:Z$187,Nutrients!$F$8:$F$187)+(IF($A$6=Nutrients!$B$8,Nutrients!$F$8,Nutrients!$F$9)*Z$6)+(((IF($A$7=Nutrients!$B$79,Nutrients!$F$79,(IF($A$7=Nutrients!$B$77,Nutrients!$F$77,Nutrients!$F$78)))))*Z$7))/2000/2.2046</f>
        <v>1137.5980785079312</v>
      </c>
      <c r="AA208" s="65">
        <f>(SUMPRODUCT(AA$8:AA$187,Nutrients!$F$8:$F$187)+(IF($A$6=Nutrients!$B$8,Nutrients!$F$8,Nutrients!$F$9)*AA$6)+(((IF($A$7=Nutrients!$B$79,Nutrients!$F$79,(IF($A$7=Nutrients!$B$77,Nutrients!$F$77,Nutrients!$F$78)))))*AA$7))/2000/2.2046</f>
        <v>1143.8289138263751</v>
      </c>
      <c r="AB208" s="65">
        <f>(SUMPRODUCT(AB$8:AB$187,Nutrients!$F$8:$F$187)+(IF($A$6=Nutrients!$B$8,Nutrients!$F$8,Nutrients!$F$9)*AB$6)+(((IF($A$7=Nutrients!$B$79,Nutrients!$F$79,(IF($A$7=Nutrients!$B$77,Nutrients!$F$77,Nutrients!$F$78)))))*AB$7))/2000/2.2046</f>
        <v>1148.6729770719528</v>
      </c>
      <c r="AC208" s="20"/>
      <c r="AD208" s="65">
        <f>(SUMPRODUCT(AD$8:AD$187,Nutrients!$F$8:$F$187)+(IF($A$6=Nutrients!$B$8,Nutrients!$F$8,Nutrients!$F$9)*AD$6)+(((IF($A$7=Nutrients!$B$79,Nutrients!$F$79,(IF($A$7=Nutrients!$B$77,Nutrients!$F$77,Nutrients!$F$78)))))*AD$7))/2000/2.2046</f>
        <v>1098.2523652150414</v>
      </c>
      <c r="AE208" s="65">
        <f>(SUMPRODUCT(AE$8:AE$187,Nutrients!$F$8:$F$187)+(IF($A$6=Nutrients!$B$8,Nutrients!$F$8,Nutrients!$F$9)*AE$6)+(((IF($A$7=Nutrients!$B$79,Nutrients!$F$79,(IF($A$7=Nutrients!$B$77,Nutrients!$F$77,Nutrients!$F$78)))))*AE$7))/2000/2.2046</f>
        <v>1112.6995408044227</v>
      </c>
      <c r="AF208" s="65">
        <f>(SUMPRODUCT(AF$8:AF$187,Nutrients!$F$8:$F$187)+(IF($A$6=Nutrients!$B$8,Nutrients!$F$8,Nutrients!$F$9)*AF$6)+(((IF($A$7=Nutrients!$B$79,Nutrients!$F$79,(IF($A$7=Nutrients!$B$77,Nutrients!$F$77,Nutrients!$F$78)))))*AF$7))/2000/2.2046</f>
        <v>1125.7992437318132</v>
      </c>
      <c r="AG208" s="65">
        <f>(SUMPRODUCT(AG$8:AG$187,Nutrients!$F$8:$F$187)+(IF($A$6=Nutrients!$B$8,Nutrients!$F$8,Nutrients!$F$9)*AG$6)+(((IF($A$7=Nutrients!$B$79,Nutrients!$F$79,(IF($A$7=Nutrients!$B$77,Nutrients!$F$77,Nutrients!$F$78)))))*AG$7))/2000/2.2046</f>
        <v>1133.8274597735406</v>
      </c>
      <c r="AH208" s="65">
        <f>(SUMPRODUCT(AH$8:AH$187,Nutrients!$F$8:$F$187)+(IF($A$6=Nutrients!$B$8,Nutrients!$F$8,Nutrients!$F$9)*AH$6)+(((IF($A$7=Nutrients!$B$79,Nutrients!$F$79,(IF($A$7=Nutrients!$B$77,Nutrients!$F$77,Nutrients!$F$78)))))*AH$7))/2000/2.2046</f>
        <v>1139.8696199488788</v>
      </c>
      <c r="AI208" s="65">
        <f>(SUMPRODUCT(AI$8:AI$187,Nutrients!$F$8:$F$187)+(IF($A$6=Nutrients!$B$8,Nutrients!$F$8,Nutrients!$F$9)*AI$6)+(((IF($A$7=Nutrients!$B$79,Nutrients!$F$79,(IF($A$7=Nutrients!$B$77,Nutrients!$F$77,Nutrients!$F$78)))))*AI$7))/2000/2.2046</f>
        <v>1144.9362658759053</v>
      </c>
      <c r="AJ208" s="20"/>
      <c r="AK208" s="65">
        <f>(SUMPRODUCT(AK$8:AK$187,Nutrients!$F$8:$F$187)+(IF($A$6=Nutrients!$B$8,Nutrients!$F$8,Nutrients!$F$9)*AK$6)+(((IF($A$7=Nutrients!$B$79,Nutrients!$F$79,(IF($A$7=Nutrients!$B$77,Nutrients!$F$77,Nutrients!$F$78)))))*AK$7))/2000/2.2046</f>
        <v>1096.2658183784579</v>
      </c>
      <c r="AL208" s="65">
        <f>(SUMPRODUCT(AL$8:AL$187,Nutrients!$F$8:$F$187)+(IF($A$6=Nutrients!$B$8,Nutrients!$F$8,Nutrients!$F$9)*AL$6)+(((IF($A$7=Nutrients!$B$79,Nutrients!$F$79,(IF($A$7=Nutrients!$B$77,Nutrients!$F$77,Nutrients!$F$78)))))*AL$7))/2000/2.2046</f>
        <v>1110.2672891692191</v>
      </c>
      <c r="AM208" s="65">
        <f>(SUMPRODUCT(AM$8:AM$187,Nutrients!$F$8:$F$187)+(IF($A$6=Nutrients!$B$8,Nutrients!$F$8,Nutrients!$F$9)*AM$6)+(((IF($A$7=Nutrients!$B$79,Nutrients!$F$79,(IF($A$7=Nutrients!$B$77,Nutrients!$F$77,Nutrients!$F$78)))))*AM$7))/2000/2.2046</f>
        <v>1122.6417259558066</v>
      </c>
      <c r="AN208" s="65">
        <f>(SUMPRODUCT(AN$8:AN$187,Nutrients!$F$8:$F$187)+(IF($A$6=Nutrients!$B$8,Nutrients!$F$8,Nutrients!$F$9)*AN$6)+(((IF($A$7=Nutrients!$B$79,Nutrients!$F$79,(IF($A$7=Nutrients!$B$77,Nutrients!$F$77,Nutrients!$F$78)))))*AN$7))/2000/2.2046</f>
        <v>1130.6873649879562</v>
      </c>
      <c r="AO208" s="65">
        <f>(SUMPRODUCT(AO$8:AO$187,Nutrients!$F$8:$F$187)+(IF($A$6=Nutrients!$B$8,Nutrients!$F$8,Nutrients!$F$9)*AO$6)+(((IF($A$7=Nutrients!$B$79,Nutrients!$F$79,(IF($A$7=Nutrients!$B$77,Nutrients!$F$77,Nutrients!$F$78)))))*AO$7))/2000/2.2046</f>
        <v>1136.5291173643543</v>
      </c>
      <c r="AP208" s="65">
        <f>(SUMPRODUCT(AP$8:AP$187,Nutrients!$F$8:$F$187)+(IF($A$6=Nutrients!$B$8,Nutrients!$F$8,Nutrients!$F$9)*AP$6)+(((IF($A$7=Nutrients!$B$79,Nutrients!$F$79,(IF($A$7=Nutrients!$B$77,Nutrients!$F$77,Nutrients!$F$78)))))*AP$7))/2000/2.2046</f>
        <v>1141.5662235545901</v>
      </c>
      <c r="AQ208" s="20"/>
      <c r="AR208" s="65">
        <f>(SUMPRODUCT(AR$8:AR$187,Nutrients!$F$8:$F$187)+(IF($A$6=Nutrients!$B$8,Nutrients!$F$8,Nutrients!$F$9)*AR$6)+(((IF($A$7=Nutrients!$B$79,Nutrients!$F$79,(IF($A$7=Nutrients!$B$77,Nutrients!$F$77,Nutrients!$F$78)))))*AR$7))/2000/2.2046</f>
        <v>1093.510643505459</v>
      </c>
      <c r="AS208" s="65">
        <f>(SUMPRODUCT(AS$8:AS$187,Nutrients!$F$8:$F$187)+(IF($A$6=Nutrients!$B$8,Nutrients!$F$8,Nutrients!$F$9)*AS$6)+(((IF($A$7=Nutrients!$B$79,Nutrients!$F$79,(IF($A$7=Nutrients!$B$77,Nutrients!$F$77,Nutrients!$F$78)))))*AS$7))/2000/2.2046</f>
        <v>1106.9869439820529</v>
      </c>
      <c r="AT208" s="65">
        <f>(SUMPRODUCT(AT$8:AT$187,Nutrients!$F$8:$F$187)+(IF($A$6=Nutrients!$B$8,Nutrients!$F$8,Nutrients!$F$9)*AT$6)+(((IF($A$7=Nutrients!$B$79,Nutrients!$F$79,(IF($A$7=Nutrients!$B$77,Nutrients!$F$77,Nutrients!$F$78)))))*AT$7))/2000/2.2046</f>
        <v>1119.3256732009281</v>
      </c>
      <c r="AU208" s="65">
        <f>(SUMPRODUCT(AU$8:AU$187,Nutrients!$F$8:$F$187)+(IF($A$6=Nutrients!$B$8,Nutrients!$F$8,Nutrients!$F$9)*AU$6)+(((IF($A$7=Nutrients!$B$79,Nutrients!$F$79,(IF($A$7=Nutrients!$B$77,Nutrients!$F$77,Nutrients!$F$78)))))*AU$7))/2000/2.2046</f>
        <v>1127.3646527783171</v>
      </c>
      <c r="AV208" s="65">
        <f>(SUMPRODUCT(AV$8:AV$187,Nutrients!$F$8:$F$187)+(IF($A$6=Nutrients!$B$8,Nutrients!$F$8,Nutrients!$F$9)*AV$6)+(((IF($A$7=Nutrients!$B$79,Nutrients!$F$79,(IF($A$7=Nutrients!$B$77,Nutrients!$F$77,Nutrients!$F$78)))))*AV$7))/2000/2.2046</f>
        <v>1133.1741094894296</v>
      </c>
      <c r="AW208" s="65">
        <f>(SUMPRODUCT(AW$8:AW$187,Nutrients!$F$8:$F$187)+(IF($A$6=Nutrients!$B$8,Nutrients!$F$8,Nutrients!$F$9)*AW$6)+(((IF($A$7=Nutrients!$B$79,Nutrients!$F$79,(IF($A$7=Nutrients!$B$77,Nutrients!$F$77,Nutrients!$F$78)))))*AW$7))/2000/2.2046</f>
        <v>1138.1961812332752</v>
      </c>
      <c r="AX208" s="20"/>
      <c r="AY208" s="65">
        <f>(SUMPRODUCT(AY$8:AY$187,Nutrients!$F$8:$F$187)+(IF($A$6=Nutrients!$B$8,Nutrients!$F$8,Nutrients!$F$9)*AY$6)+(((IF($A$7=Nutrients!$B$79,Nutrients!$F$79,(IF($A$7=Nutrients!$B$77,Nutrients!$F$77,Nutrients!$F$78)))))*AY$7))/2000/2.2046</f>
        <v>1090.29422054113</v>
      </c>
      <c r="AZ208" s="65">
        <f>(SUMPRODUCT(AZ$8:AZ$187,Nutrients!$F$8:$F$187)+(IF($A$6=Nutrients!$B$8,Nutrients!$F$8,Nutrients!$F$9)*AZ$6)+(((IF($A$7=Nutrients!$B$79,Nutrients!$F$79,(IF($A$7=Nutrients!$B$77,Nutrients!$F$77,Nutrients!$F$78)))))*AZ$7))/2000/2.2046</f>
        <v>1103.7065987948868</v>
      </c>
      <c r="BA208" s="65">
        <f>(SUMPRODUCT(BA$8:BA$187,Nutrients!$F$8:$F$187)+(IF($A$6=Nutrients!$B$8,Nutrients!$F$8,Nutrients!$F$9)*BA$6)+(((IF($A$7=Nutrients!$B$79,Nutrients!$F$79,(IF($A$7=Nutrients!$B$77,Nutrients!$F$77,Nutrients!$F$78)))))*BA$7))/2000/2.2046</f>
        <v>1115.7016071681271</v>
      </c>
      <c r="BB208" s="65">
        <f>(SUMPRODUCT(BB$8:BB$187,Nutrients!$F$8:$F$187)+(IF($A$6=Nutrients!$B$8,Nutrients!$F$8,Nutrients!$F$9)*BB$6)+(((IF($A$7=Nutrients!$B$79,Nutrients!$F$79,(IF($A$7=Nutrients!$B$77,Nutrients!$F$77,Nutrients!$F$78)))))*BB$7))/2000/2.2046</f>
        <v>1123.432167305265</v>
      </c>
      <c r="BC208" s="65">
        <f>(SUMPRODUCT(BC$8:BC$187,Nutrients!$F$8:$F$187)+(IF($A$6=Nutrients!$B$8,Nutrients!$F$8,Nutrients!$F$9)*BC$6)+(((IF($A$7=Nutrients!$B$79,Nutrients!$F$79,(IF($A$7=Nutrients!$B$77,Nutrients!$F$77,Nutrients!$F$78)))))*BC$7))/2000/2.2046</f>
        <v>1129.2378120290293</v>
      </c>
      <c r="BD208" s="65">
        <f>(SUMPRODUCT(BD$8:BD$187,Nutrients!$F$8:$F$187)+(IF($A$6=Nutrients!$B$8,Nutrients!$F$8,Nutrients!$F$9)*BD$6)+(((IF($A$7=Nutrients!$B$79,Nutrients!$F$79,(IF($A$7=Nutrients!$B$77,Nutrients!$F$77,Nutrients!$F$78)))))*BD$7))/2000/2.2046</f>
        <v>1134.4430774315363</v>
      </c>
      <c r="BE208" s="20"/>
      <c r="BF208" s="65">
        <f>(SUMPRODUCT(BF$8:BF$187,Nutrients!$F$8:$F$187)+(IF($A$6=Nutrients!$B$8,Nutrients!$F$8,Nutrients!$F$9)*BF$6)+(((IF($A$7=Nutrients!$B$79,Nutrients!$F$79,(IF($A$7=Nutrients!$B$77,Nutrients!$F$77,Nutrients!$F$78)))))*BF$7))/2000/2.2046</f>
        <v>1087.0539835345589</v>
      </c>
      <c r="BG208" s="65">
        <f>(SUMPRODUCT(BG$8:BG$187,Nutrients!$F$8:$F$187)+(IF($A$6=Nutrients!$B$8,Nutrients!$F$8,Nutrients!$F$9)*BG$6)+(((IF($A$7=Nutrients!$B$79,Nutrients!$F$79,(IF($A$7=Nutrients!$B$77,Nutrients!$F$77,Nutrients!$F$78)))))*BG$7))/2000/2.2046</f>
        <v>1100.4468145849178</v>
      </c>
      <c r="BH208" s="65">
        <f>(SUMPRODUCT(BH$8:BH$187,Nutrients!$F$8:$F$187)+(IF($A$6=Nutrients!$B$8,Nutrients!$F$8,Nutrients!$F$9)*BH$6)+(((IF($A$7=Nutrients!$B$79,Nutrients!$F$79,(IF($A$7=Nutrients!$B$77,Nutrients!$F$77,Nutrients!$F$78)))))*BH$7))/2000/2.2046</f>
        <v>1112.4032192471002</v>
      </c>
      <c r="BI208" s="65">
        <f>(SUMPRODUCT(BI$8:BI$187,Nutrients!$F$8:$F$187)+(IF($A$6=Nutrients!$B$8,Nutrients!$F$8,Nutrients!$F$9)*BI$6)+(((IF($A$7=Nutrients!$B$79,Nutrients!$F$79,(IF($A$7=Nutrients!$B$77,Nutrients!$F$77,Nutrients!$F$78)))))*BI$7))/2000/2.2046</f>
        <v>1120.1094550956259</v>
      </c>
      <c r="BJ208" s="65">
        <f>(SUMPRODUCT(BJ$8:BJ$187,Nutrients!$F$8:$F$187)+(IF($A$6=Nutrients!$B$8,Nutrients!$F$8,Nutrients!$F$9)*BJ$6)+(((IF($A$7=Nutrients!$B$79,Nutrients!$F$79,(IF($A$7=Nutrients!$B$77,Nutrients!$F$77,Nutrients!$F$78)))))*BJ$7))/2000/2.2046</f>
        <v>1125.897309444505</v>
      </c>
      <c r="BK208" s="65">
        <f>(SUMPRODUCT(BK$8:BK$187,Nutrients!$F$8:$F$187)+(IF($A$6=Nutrients!$B$8,Nutrients!$F$8,Nutrients!$F$9)*BK$6)+(((IF($A$7=Nutrients!$B$79,Nutrients!$F$79,(IF($A$7=Nutrients!$B$77,Nutrients!$F$77,Nutrients!$F$78)))))*BK$7))/2000/2.2046</f>
        <v>1130.4702944418698</v>
      </c>
      <c r="BL208" s="20"/>
    </row>
    <row r="209" spans="1:65" x14ac:dyDescent="0.2">
      <c r="A209" s="125" t="s">
        <v>202</v>
      </c>
      <c r="B209" s="67">
        <f t="shared" ref="B209:G209" si="54">IF(B$4="","",B195/(B204*2.2046)*10000)</f>
        <v>3.3695618675707077</v>
      </c>
      <c r="C209" s="67">
        <f t="shared" si="54"/>
        <v>2.935295103963647</v>
      </c>
      <c r="D209" s="67">
        <f t="shared" si="54"/>
        <v>2.5430822742126162</v>
      </c>
      <c r="E209" s="67">
        <f t="shared" si="54"/>
        <v>2.29229836049812</v>
      </c>
      <c r="F209" s="67">
        <f t="shared" si="54"/>
        <v>2.1074776094916294</v>
      </c>
      <c r="G209" s="67">
        <f t="shared" si="54"/>
        <v>1.9372104669692318</v>
      </c>
      <c r="H209" s="20"/>
      <c r="I209" s="67">
        <f t="shared" ref="I209:N209" si="55">IF(I$4="","",I195/(I204*2.2046)*10000)</f>
        <v>3.3699593384804043</v>
      </c>
      <c r="J209" s="67">
        <f t="shared" si="55"/>
        <v>2.9368612937936858</v>
      </c>
      <c r="K209" s="67">
        <f t="shared" si="55"/>
        <v>2.5441609013438904</v>
      </c>
      <c r="L209" s="67">
        <f t="shared" si="55"/>
        <v>2.2932167994326722</v>
      </c>
      <c r="M209" s="67">
        <f t="shared" si="55"/>
        <v>2.1079990018123107</v>
      </c>
      <c r="N209" s="67">
        <f t="shared" si="55"/>
        <v>1.9376428508343124</v>
      </c>
      <c r="O209" s="20"/>
      <c r="P209" s="67">
        <f t="shared" ref="P209:U209" si="56">IF(P$4="","",P195/(P204*2.2046)*10000)</f>
        <v>3.369843255261769</v>
      </c>
      <c r="Q209" s="67">
        <f t="shared" si="56"/>
        <v>2.9364706958904438</v>
      </c>
      <c r="R209" s="67">
        <f t="shared" si="56"/>
        <v>2.5441716885598975</v>
      </c>
      <c r="S209" s="67">
        <f t="shared" si="56"/>
        <v>2.2936708554782625</v>
      </c>
      <c r="T209" s="67">
        <f t="shared" si="56"/>
        <v>2.1089004399069382</v>
      </c>
      <c r="U209" s="67">
        <f t="shared" si="56"/>
        <v>1.9381154883682947</v>
      </c>
      <c r="V209" s="20"/>
      <c r="W209" s="67">
        <f t="shared" ref="W209:AB209" si="57">IF(W$4="","",W195/(W204*2.2046)*10000)</f>
        <v>3.3716214263353339</v>
      </c>
      <c r="X209" s="67">
        <f t="shared" si="57"/>
        <v>2.9375532935649278</v>
      </c>
      <c r="Y209" s="67">
        <f t="shared" si="57"/>
        <v>2.5450928592229145</v>
      </c>
      <c r="Z209" s="67">
        <f t="shared" si="57"/>
        <v>2.2946046675203866</v>
      </c>
      <c r="AA209" s="67">
        <f t="shared" si="57"/>
        <v>2.1093187149172485</v>
      </c>
      <c r="AB209" s="67">
        <f t="shared" si="57"/>
        <v>1.9388710633690129</v>
      </c>
      <c r="AC209" s="20"/>
      <c r="AD209" s="67">
        <f t="shared" ref="AD209:AI209" si="58">IF(AD$4="","",AD195/(AD204*2.2046)*10000)</f>
        <v>3.3731386288789245</v>
      </c>
      <c r="AE209" s="67">
        <f t="shared" si="58"/>
        <v>2.9386555455691474</v>
      </c>
      <c r="AF209" s="67">
        <f t="shared" si="58"/>
        <v>2.5459935064146464</v>
      </c>
      <c r="AG209" s="67">
        <f t="shared" si="58"/>
        <v>2.2949976224401882</v>
      </c>
      <c r="AH209" s="67">
        <f t="shared" si="58"/>
        <v>2.1096130796014676</v>
      </c>
      <c r="AI209" s="67">
        <f t="shared" si="58"/>
        <v>1.9388833779784647</v>
      </c>
      <c r="AJ209" s="20"/>
      <c r="AK209" s="67">
        <f t="shared" ref="AK209:AP209" si="59">IF(AK$4="","",AK195/(AK204*2.2046)*10000)</f>
        <v>3.3731192928988372</v>
      </c>
      <c r="AL209" s="67">
        <f t="shared" si="59"/>
        <v>2.9386485630144588</v>
      </c>
      <c r="AM209" s="67">
        <f t="shared" si="59"/>
        <v>2.5459825865354517</v>
      </c>
      <c r="AN209" s="67">
        <f t="shared" si="59"/>
        <v>2.295378988920624</v>
      </c>
      <c r="AO209" s="67">
        <f t="shared" si="59"/>
        <v>2.1100557370679334</v>
      </c>
      <c r="AP209" s="67">
        <f t="shared" si="59"/>
        <v>1.9396869648883377</v>
      </c>
      <c r="AQ209" s="20"/>
      <c r="AR209" s="67">
        <f t="shared" ref="AR209:AW209" si="60">IF(AR$4="","",AR195/(AR204*2.2046)*10000)</f>
        <v>3.3736343599794716</v>
      </c>
      <c r="AS209" s="67">
        <f t="shared" si="60"/>
        <v>2.9396975736388082</v>
      </c>
      <c r="AT209" s="67">
        <f t="shared" si="60"/>
        <v>2.5469518981805845</v>
      </c>
      <c r="AU209" s="67">
        <f t="shared" si="60"/>
        <v>2.2958361303875101</v>
      </c>
      <c r="AV209" s="67">
        <f t="shared" si="60"/>
        <v>2.1109135077992964</v>
      </c>
      <c r="AW209" s="67">
        <f t="shared" si="60"/>
        <v>1.9404950462916557</v>
      </c>
      <c r="AX209" s="20"/>
      <c r="AY209" s="67">
        <f t="shared" ref="AY209:BD209" si="61">IF(AY$4="","",AY195/(AY204*2.2046)*10000)</f>
        <v>3.3740676249974841</v>
      </c>
      <c r="AZ209" s="67">
        <f t="shared" si="61"/>
        <v>2.9407524781892427</v>
      </c>
      <c r="BA209" s="67">
        <f t="shared" si="61"/>
        <v>2.5485925864946739</v>
      </c>
      <c r="BB209" s="67">
        <f t="shared" si="61"/>
        <v>2.2973158582257263</v>
      </c>
      <c r="BC209" s="67">
        <f t="shared" si="61"/>
        <v>2.1118859587798839</v>
      </c>
      <c r="BD209" s="67">
        <f t="shared" si="61"/>
        <v>1.9408220025061544</v>
      </c>
      <c r="BE209" s="20"/>
      <c r="BF209" s="67">
        <f t="shared" ref="BF209:BK209" si="62">IF(BF$4="","",BF195/(BF204*2.2046)*10000)</f>
        <v>3.3751929456469081</v>
      </c>
      <c r="BG209" s="67">
        <f t="shared" si="62"/>
        <v>2.9412203164326467</v>
      </c>
      <c r="BH209" s="67">
        <f t="shared" si="62"/>
        <v>2.5490672745920397</v>
      </c>
      <c r="BI209" s="67">
        <f t="shared" si="62"/>
        <v>2.2977812595141485</v>
      </c>
      <c r="BJ209" s="67">
        <f t="shared" si="62"/>
        <v>2.1123389741635035</v>
      </c>
      <c r="BK209" s="67">
        <f t="shared" si="62"/>
        <v>1.9422735051650484</v>
      </c>
      <c r="BL209" s="20"/>
    </row>
    <row r="210" spans="1:65" x14ac:dyDescent="0.2">
      <c r="A210" s="185" t="s">
        <v>224</v>
      </c>
      <c r="B210" s="66">
        <f>(SUMPRODUCT(B$8:B$187,Nutrients!$I$8:$I$187)+(IF($A$6=Nutrients!$B$8,Nutrients!$I$8,Nutrients!$I$9)*B$6)+(((IF($A$7=Nutrients!$B$79,Nutrients!$I$79,(IF($A$7=Nutrients!$B$77,Nutrients!$I$77,Nutrients!$I$78)))))*B$7))/2000</f>
        <v>19.014193704078586</v>
      </c>
      <c r="C210" s="66">
        <f>(SUMPRODUCT(C$8:C$187,Nutrients!$I$8:$I$187)+(IF($A$6=Nutrients!$B$8,Nutrients!$I$8,Nutrients!$I$9)*C$6)+(((IF($A$7=Nutrients!$B$79,Nutrients!$I$79,(IF($A$7=Nutrients!$B$77,Nutrients!$I$77,Nutrients!$I$78)))))*C$7))/2000</f>
        <v>17.187938156841913</v>
      </c>
      <c r="D210" s="66">
        <f>(SUMPRODUCT(D$8:D$187,Nutrients!$I$8:$I$187)+(IF($A$6=Nutrients!$B$8,Nutrients!$I$8,Nutrients!$I$9)*D$6)+(((IF($A$7=Nutrients!$B$79,Nutrients!$I$79,(IF($A$7=Nutrients!$B$77,Nutrients!$I$77,Nutrients!$I$78)))))*D$7))/2000</f>
        <v>15.550253051986754</v>
      </c>
      <c r="E210" s="66">
        <f>(SUMPRODUCT(E$8:E$187,Nutrients!$I$8:$I$187)+(IF($A$6=Nutrients!$B$8,Nutrients!$I$8,Nutrients!$I$9)*E$6)+(((IF($A$7=Nutrients!$B$79,Nutrients!$I$79,(IF($A$7=Nutrients!$B$77,Nutrients!$I$77,Nutrients!$I$78)))))*E$7))/2000</f>
        <v>14.522220913731886</v>
      </c>
      <c r="F210" s="66">
        <f>(SUMPRODUCT(F$8:F$187,Nutrients!$I$8:$I$187)+(IF($A$6=Nutrients!$B$8,Nutrients!$I$8,Nutrients!$I$9)*F$6)+(((IF($A$7=Nutrients!$B$79,Nutrients!$I$79,(IF($A$7=Nutrients!$B$77,Nutrients!$I$77,Nutrients!$I$78)))))*F$7))/2000</f>
        <v>13.728343423365969</v>
      </c>
      <c r="G210" s="66">
        <f>(SUMPRODUCT(G$8:G$187,Nutrients!$I$8:$I$187)+(IF($A$6=Nutrients!$B$8,Nutrients!$I$8,Nutrients!$I$9)*G$6)+(((IF($A$7=Nutrients!$B$79,Nutrients!$I$79,(IF($A$7=Nutrients!$B$77,Nutrients!$I$77,Nutrients!$I$78)))))*G$7))/2000</f>
        <v>13.03766674800462</v>
      </c>
      <c r="H210" s="20"/>
      <c r="I210" s="66">
        <f>(SUMPRODUCT(I$8:I$187,Nutrients!$I$8:$I$187)+(IF($A$6=Nutrients!$B$8,Nutrients!$I$8,Nutrients!$I$9)*I$6)+(((IF($A$7=Nutrients!$B$79,Nutrients!$I$79,(IF($A$7=Nutrients!$B$77,Nutrients!$I$77,Nutrients!$I$78)))))*I$7))/2000</f>
        <v>19.63336179429399</v>
      </c>
      <c r="J210" s="66">
        <f>(SUMPRODUCT(J$8:J$187,Nutrients!$I$8:$I$187)+(IF($A$6=Nutrients!$B$8,Nutrients!$I$8,Nutrients!$I$9)*J$6)+(((IF($A$7=Nutrients!$B$79,Nutrients!$I$79,(IF($A$7=Nutrients!$B$77,Nutrients!$I$77,Nutrients!$I$78)))))*J$7))/2000</f>
        <v>17.792836422423427</v>
      </c>
      <c r="K210" s="66">
        <f>(SUMPRODUCT(K$8:K$187,Nutrients!$I$8:$I$187)+(IF($A$6=Nutrients!$B$8,Nutrients!$I$8,Nutrients!$I$9)*K$6)+(((IF($A$7=Nutrients!$B$79,Nutrients!$I$79,(IF($A$7=Nutrients!$B$77,Nutrients!$I$77,Nutrients!$I$78)))))*K$7))/2000</f>
        <v>16.195312969298246</v>
      </c>
      <c r="L210" s="66">
        <f>(SUMPRODUCT(L$8:L$187,Nutrients!$I$8:$I$187)+(IF($A$6=Nutrients!$B$8,Nutrients!$I$8,Nutrients!$I$9)*L$6)+(((IF($A$7=Nutrients!$B$79,Nutrients!$I$79,(IF($A$7=Nutrients!$B$77,Nutrients!$I$77,Nutrients!$I$78)))))*L$7))/2000</f>
        <v>15.143015110911561</v>
      </c>
      <c r="M210" s="66">
        <f>(SUMPRODUCT(M$8:M$187,Nutrients!$I$8:$I$187)+(IF($A$6=Nutrients!$B$8,Nutrients!$I$8,Nutrients!$I$9)*M$6)+(((IF($A$7=Nutrients!$B$79,Nutrients!$I$79,(IF($A$7=Nutrients!$B$77,Nutrients!$I$77,Nutrients!$I$78)))))*M$7))/2000</f>
        <v>14.374689036015978</v>
      </c>
      <c r="N210" s="66">
        <f>(SUMPRODUCT(N$8:N$187,Nutrients!$I$8:$I$187)+(IF($A$6=Nutrients!$B$8,Nutrients!$I$8,Nutrients!$I$9)*N$6)+(((IF($A$7=Nutrients!$B$79,Nutrients!$I$79,(IF($A$7=Nutrients!$B$77,Nutrients!$I$77,Nutrients!$I$78)))))*N$7))/2000</f>
        <v>13.65613953718972</v>
      </c>
      <c r="O210" s="20"/>
      <c r="P210" s="66">
        <f>(SUMPRODUCT(P$8:P$187,Nutrients!$I$8:$I$187)+(IF($A$6=Nutrients!$B$8,Nutrients!$I$8,Nutrients!$I$9)*P$6)+(((IF($A$7=Nutrients!$B$79,Nutrients!$I$79,(IF($A$7=Nutrients!$B$77,Nutrients!$I$77,Nutrients!$I$78)))))*P$7))/2000</f>
        <v>20.251332929041521</v>
      </c>
      <c r="Q210" s="66">
        <f>(SUMPRODUCT(Q$8:Q$187,Nutrients!$I$8:$I$187)+(IF($A$6=Nutrients!$B$8,Nutrients!$I$8,Nutrients!$I$9)*Q$6)+(((IF($A$7=Nutrients!$B$79,Nutrients!$I$79,(IF($A$7=Nutrients!$B$77,Nutrients!$I$77,Nutrients!$I$78)))))*Q$7))/2000</f>
        <v>18.411938642663102</v>
      </c>
      <c r="R210" s="66">
        <f>(SUMPRODUCT(R$8:R$187,Nutrients!$I$8:$I$187)+(IF($A$6=Nutrients!$B$8,Nutrients!$I$8,Nutrients!$I$9)*R$6)+(((IF($A$7=Nutrients!$B$79,Nutrients!$I$79,(IF($A$7=Nutrients!$B$77,Nutrients!$I$77,Nutrients!$I$78)))))*R$7))/2000</f>
        <v>16.829534932646403</v>
      </c>
      <c r="S210" s="66">
        <f>(SUMPRODUCT(S$8:S$187,Nutrients!$I$8:$I$187)+(IF($A$6=Nutrients!$B$8,Nutrients!$I$8,Nutrients!$I$9)*S$6)+(((IF($A$7=Nutrients!$B$79,Nutrients!$I$79,(IF($A$7=Nutrients!$B$77,Nutrients!$I$77,Nutrients!$I$78)))))*S$7))/2000</f>
        <v>15.773723804608986</v>
      </c>
      <c r="T210" s="66">
        <f>(SUMPRODUCT(T$8:T$187,Nutrients!$I$8:$I$187)+(IF($A$6=Nutrients!$B$8,Nutrients!$I$8,Nutrients!$I$9)*T$6)+(((IF($A$7=Nutrients!$B$79,Nutrients!$I$79,(IF($A$7=Nutrients!$B$77,Nutrients!$I$77,Nutrients!$I$78)))))*T$7))/2000</f>
        <v>15.022329856064763</v>
      </c>
      <c r="U210" s="66">
        <f>(SUMPRODUCT(U$8:U$187,Nutrients!$I$8:$I$187)+(IF($A$6=Nutrients!$B$8,Nutrients!$I$8,Nutrients!$I$9)*U$6)+(((IF($A$7=Nutrients!$B$79,Nutrients!$I$79,(IF($A$7=Nutrients!$B$77,Nutrients!$I$77,Nutrients!$I$78)))))*U$7))/2000</f>
        <v>14.300085115240167</v>
      </c>
      <c r="V210" s="20"/>
      <c r="W210" s="66">
        <f>(SUMPRODUCT(W$8:W$187,Nutrients!$I$8:$I$187)+(IF($A$6=Nutrients!$B$8,Nutrients!$I$8,Nutrients!$I$9)*W$6)+(((IF($A$7=Nutrients!$B$79,Nutrients!$I$79,(IF($A$7=Nutrients!$B$77,Nutrients!$I$77,Nutrients!$I$78)))))*W$7))/2000</f>
        <v>20.842819508748647</v>
      </c>
      <c r="X210" s="66">
        <f>(SUMPRODUCT(X$8:X$187,Nutrients!$I$8:$I$187)+(IF($A$6=Nutrients!$B$8,Nutrients!$I$8,Nutrients!$I$9)*X$6)+(((IF($A$7=Nutrients!$B$79,Nutrients!$I$79,(IF($A$7=Nutrients!$B$77,Nutrients!$I$77,Nutrients!$I$78)))))*X$7))/2000</f>
        <v>19.046439421622029</v>
      </c>
      <c r="Y210" s="66">
        <f>(SUMPRODUCT(Y$8:Y$187,Nutrients!$I$8:$I$187)+(IF($A$6=Nutrients!$B$8,Nutrients!$I$8,Nutrients!$I$9)*Y$6)+(((IF($A$7=Nutrients!$B$79,Nutrients!$I$79,(IF($A$7=Nutrients!$B$77,Nutrients!$I$77,Nutrients!$I$78)))))*Y$7))/2000</f>
        <v>17.438142551828669</v>
      </c>
      <c r="Z210" s="66">
        <f>(SUMPRODUCT(Z$8:Z$187,Nutrients!$I$8:$I$187)+(IF($A$6=Nutrients!$B$8,Nutrients!$I$8,Nutrients!$I$9)*Z$6)+(((IF($A$7=Nutrients!$B$79,Nutrients!$I$79,(IF($A$7=Nutrients!$B$77,Nutrients!$I$77,Nutrients!$I$78)))))*Z$7))/2000</f>
        <v>16.414858377837025</v>
      </c>
      <c r="AA210" s="66">
        <f>(SUMPRODUCT(AA$8:AA$187,Nutrients!$I$8:$I$187)+(IF($A$6=Nutrients!$B$8,Nutrients!$I$8,Nutrients!$I$9)*AA$6)+(((IF($A$7=Nutrients!$B$79,Nutrients!$I$79,(IF($A$7=Nutrients!$B$77,Nutrients!$I$77,Nutrients!$I$78)))))*AA$7))/2000</f>
        <v>15.651374589025552</v>
      </c>
      <c r="AB210" s="66">
        <f>(SUMPRODUCT(AB$8:AB$187,Nutrients!$I$8:$I$187)+(IF($A$6=Nutrients!$B$8,Nutrients!$I$8,Nutrients!$I$9)*AB$6)+(((IF($A$7=Nutrients!$B$79,Nutrients!$I$79,(IF($A$7=Nutrients!$B$77,Nutrients!$I$77,Nutrients!$I$78)))))*AB$7))/2000</f>
        <v>14.933177048659568</v>
      </c>
      <c r="AC210" s="20"/>
      <c r="AD210" s="66">
        <f>(SUMPRODUCT(AD$8:AD$187,Nutrients!$I$8:$I$187)+(IF($A$6=Nutrients!$B$8,Nutrients!$I$8,Nutrients!$I$9)*AD$6)+(((IF($A$7=Nutrients!$B$79,Nutrients!$I$79,(IF($A$7=Nutrients!$B$77,Nutrients!$I$77,Nutrients!$I$78)))))*AD$7))/2000</f>
        <v>21.466574623413461</v>
      </c>
      <c r="AE210" s="66">
        <f>(SUMPRODUCT(AE$8:AE$187,Nutrients!$I$8:$I$187)+(IF($A$6=Nutrients!$B$8,Nutrients!$I$8,Nutrients!$I$9)*AE$6)+(((IF($A$7=Nutrients!$B$79,Nutrients!$I$79,(IF($A$7=Nutrients!$B$77,Nutrients!$I$77,Nutrients!$I$78)))))*AE$7))/2000</f>
        <v>19.679859280526632</v>
      </c>
      <c r="AF210" s="66">
        <f>(SUMPRODUCT(AF$8:AF$187,Nutrients!$I$8:$I$187)+(IF($A$6=Nutrients!$B$8,Nutrients!$I$8,Nutrients!$I$9)*AF$6)+(((IF($A$7=Nutrients!$B$79,Nutrients!$I$79,(IF($A$7=Nutrients!$B$77,Nutrients!$I$77,Nutrients!$I$78)))))*AF$7))/2000</f>
        <v>18.05793978760115</v>
      </c>
      <c r="AG210" s="66">
        <f>(SUMPRODUCT(AG$8:AG$187,Nutrients!$I$8:$I$187)+(IF($A$6=Nutrients!$B$8,Nutrients!$I$8,Nutrients!$I$9)*AG$6)+(((IF($A$7=Nutrients!$B$79,Nutrients!$I$79,(IF($A$7=Nutrients!$B$77,Nutrients!$I$77,Nutrients!$I$78)))))*AG$7))/2000</f>
        <v>17.039828868233549</v>
      </c>
      <c r="AH210" s="66">
        <f>(SUMPRODUCT(AH$8:AH$187,Nutrients!$I$8:$I$187)+(IF($A$6=Nutrients!$B$8,Nutrients!$I$8,Nutrients!$I$9)*AH$6)+(((IF($A$7=Nutrients!$B$79,Nutrients!$I$79,(IF($A$7=Nutrients!$B$77,Nutrients!$I$77,Nutrients!$I$78)))))*AH$7))/2000</f>
        <v>16.249147488271998</v>
      </c>
      <c r="AI210" s="66">
        <f>(SUMPRODUCT(AI$8:AI$187,Nutrients!$I$8:$I$187)+(IF($A$6=Nutrients!$B$8,Nutrients!$I$8,Nutrients!$I$9)*AI$6)+(((IF($A$7=Nutrients!$B$79,Nutrients!$I$79,(IF($A$7=Nutrients!$B$77,Nutrients!$I$77,Nutrients!$I$78)))))*AI$7))/2000</f>
        <v>15.558856992806312</v>
      </c>
      <c r="AJ210" s="20"/>
      <c r="AK210" s="66">
        <f>(SUMPRODUCT(AK$8:AK$187,Nutrients!$I$8:$I$187)+(IF($A$6=Nutrients!$B$8,Nutrients!$I$8,Nutrients!$I$9)*AK$6)+(((IF($A$7=Nutrients!$B$79,Nutrients!$I$79,(IF($A$7=Nutrients!$B$77,Nutrients!$I$77,Nutrients!$I$78)))))*AK$7))/2000</f>
        <v>22.087047731529264</v>
      </c>
      <c r="AL210" s="66">
        <f>(SUMPRODUCT(AL$8:AL$187,Nutrients!$I$8:$I$187)+(IF($A$6=Nutrients!$B$8,Nutrients!$I$8,Nutrients!$I$9)*AL$6)+(((IF($A$7=Nutrients!$B$79,Nutrients!$I$79,(IF($A$7=Nutrients!$B$77,Nutrients!$I$77,Nutrients!$I$78)))))*AL$7))/2000</f>
        <v>20.305776645145023</v>
      </c>
      <c r="AM210" s="66">
        <f>(SUMPRODUCT(AM$8:AM$187,Nutrients!$I$8:$I$187)+(IF($A$6=Nutrients!$B$8,Nutrients!$I$8,Nutrients!$I$9)*AM$6)+(((IF($A$7=Nutrients!$B$79,Nutrients!$I$79,(IF($A$7=Nutrients!$B$77,Nutrients!$I$77,Nutrients!$I$78)))))*AM$7))/2000</f>
        <v>18.685974350982345</v>
      </c>
      <c r="AN210" s="66">
        <f>(SUMPRODUCT(AN$8:AN$187,Nutrients!$I$8:$I$187)+(IF($A$6=Nutrients!$B$8,Nutrients!$I$8,Nutrients!$I$9)*AN$6)+(((IF($A$7=Nutrients!$B$79,Nutrients!$I$79,(IF($A$7=Nutrients!$B$77,Nutrients!$I$77,Nutrients!$I$78)))))*AN$7))/2000</f>
        <v>17.651391616199675</v>
      </c>
      <c r="AO210" s="66">
        <f>(SUMPRODUCT(AO$8:AO$187,Nutrients!$I$8:$I$187)+(IF($A$6=Nutrients!$B$8,Nutrients!$I$8,Nutrients!$I$9)*AO$6)+(((IF($A$7=Nutrients!$B$79,Nutrients!$I$79,(IF($A$7=Nutrients!$B$77,Nutrients!$I$77,Nutrients!$I$78)))))*AO$7))/2000</f>
        <v>16.892902694587868</v>
      </c>
      <c r="AP210" s="66">
        <f>(SUMPRODUCT(AP$8:AP$187,Nutrients!$I$8:$I$187)+(IF($A$6=Nutrients!$B$8,Nutrients!$I$8,Nutrients!$I$9)*AP$6)+(((IF($A$7=Nutrients!$B$79,Nutrients!$I$79,(IF($A$7=Nutrients!$B$77,Nutrients!$I$77,Nutrients!$I$78)))))*AP$7))/2000</f>
        <v>16.207008300428591</v>
      </c>
      <c r="AQ210" s="20"/>
      <c r="AR210" s="66">
        <f>(SUMPRODUCT(AR$8:AR$187,Nutrients!$I$8:$I$187)+(IF($A$6=Nutrients!$B$8,Nutrients!$I$8,Nutrients!$I$9)*AR$6)+(((IF($A$7=Nutrients!$B$79,Nutrients!$I$79,(IF($A$7=Nutrients!$B$77,Nutrients!$I$77,Nutrients!$I$78)))))*AR$7))/2000</f>
        <v>22.708114081363075</v>
      </c>
      <c r="AS210" s="66">
        <f>(SUMPRODUCT(AS$8:AS$187,Nutrients!$I$8:$I$187)+(IF($A$6=Nutrients!$B$8,Nutrients!$I$8,Nutrients!$I$9)*AS$6)+(((IF($A$7=Nutrients!$B$79,Nutrients!$I$79,(IF($A$7=Nutrients!$B$77,Nutrients!$I$77,Nutrients!$I$78)))))*AS$7))/2000</f>
        <v>20.940579232316392</v>
      </c>
      <c r="AT210" s="66">
        <f>(SUMPRODUCT(AT$8:AT$187,Nutrients!$I$8:$I$187)+(IF($A$6=Nutrients!$B$8,Nutrients!$I$8,Nutrients!$I$9)*AT$6)+(((IF($A$7=Nutrients!$B$79,Nutrients!$I$79,(IF($A$7=Nutrients!$B$77,Nutrients!$I$77,Nutrients!$I$78)))))*AT$7))/2000</f>
        <v>19.326090935572864</v>
      </c>
      <c r="AU210" s="66">
        <f>(SUMPRODUCT(AU$8:AU$187,Nutrients!$I$8:$I$187)+(IF($A$6=Nutrients!$B$8,Nutrients!$I$8,Nutrients!$I$9)*AU$6)+(((IF($A$7=Nutrients!$B$79,Nutrients!$I$79,(IF($A$7=Nutrients!$B$77,Nutrients!$I$77,Nutrients!$I$78)))))*AU$7))/2000</f>
        <v>18.292499260324036</v>
      </c>
      <c r="AV210" s="66">
        <f>(SUMPRODUCT(AV$8:AV$187,Nutrients!$I$8:$I$187)+(IF($A$6=Nutrients!$B$8,Nutrients!$I$8,Nutrients!$I$9)*AV$6)+(((IF($A$7=Nutrients!$B$79,Nutrients!$I$79,(IF($A$7=Nutrients!$B$77,Nutrients!$I$77,Nutrients!$I$78)))))*AV$7))/2000</f>
        <v>17.538816577080549</v>
      </c>
      <c r="AW210" s="66">
        <f>(SUMPRODUCT(AW$8:AW$187,Nutrients!$I$8:$I$187)+(IF($A$6=Nutrients!$B$8,Nutrients!$I$8,Nutrients!$I$9)*AW$6)+(((IF($A$7=Nutrients!$B$79,Nutrients!$I$79,(IF($A$7=Nutrients!$B$77,Nutrients!$I$77,Nutrients!$I$78)))))*AW$7))/2000</f>
        <v>16.855159608050865</v>
      </c>
      <c r="AX210" s="20"/>
      <c r="AY210" s="66">
        <f>(SUMPRODUCT(AY$8:AY$187,Nutrients!$I$8:$I$187)+(IF($A$6=Nutrients!$B$8,Nutrients!$I$8,Nutrients!$I$9)*AY$6)+(((IF($A$7=Nutrients!$B$79,Nutrients!$I$79,(IF($A$7=Nutrients!$B$77,Nutrients!$I$77,Nutrients!$I$78)))))*AY$7))/2000</f>
        <v>23.333403768358178</v>
      </c>
      <c r="AZ210" s="66">
        <f>(SUMPRODUCT(AZ$8:AZ$187,Nutrients!$I$8:$I$187)+(IF($A$6=Nutrients!$B$8,Nutrients!$I$8,Nutrients!$I$9)*AZ$6)+(((IF($A$7=Nutrients!$B$79,Nutrients!$I$79,(IF($A$7=Nutrients!$B$77,Nutrients!$I$77,Nutrients!$I$78)))))*AZ$7))/2000</f>
        <v>21.575381819487763</v>
      </c>
      <c r="BA210" s="66">
        <f>(SUMPRODUCT(BA$8:BA$187,Nutrients!$I$8:$I$187)+(IF($A$6=Nutrients!$B$8,Nutrients!$I$8,Nutrients!$I$9)*BA$6)+(((IF($A$7=Nutrients!$B$79,Nutrients!$I$79,(IF($A$7=Nutrients!$B$77,Nutrients!$I$77,Nutrients!$I$78)))))*BA$7))/2000</f>
        <v>19.964893177263086</v>
      </c>
      <c r="BB210" s="66">
        <f>(SUMPRODUCT(BB$8:BB$187,Nutrients!$I$8:$I$187)+(IF($A$6=Nutrients!$B$8,Nutrients!$I$8,Nutrients!$I$9)*BB$6)+(((IF($A$7=Nutrients!$B$79,Nutrients!$I$79,(IF($A$7=Nutrients!$B$77,Nutrients!$I$77,Nutrients!$I$78)))))*BB$7))/2000</f>
        <v>18.930047604159849</v>
      </c>
      <c r="BC210" s="66">
        <f>(SUMPRODUCT(BC$8:BC$187,Nutrients!$I$8:$I$187)+(IF($A$6=Nutrients!$B$8,Nutrients!$I$8,Nutrients!$I$9)*BC$6)+(((IF($A$7=Nutrients!$B$79,Nutrients!$I$79,(IF($A$7=Nutrients!$B$77,Nutrients!$I$77,Nutrients!$I$78)))))*BC$7))/2000</f>
        <v>18.176932220573804</v>
      </c>
      <c r="BD210" s="66">
        <f>(SUMPRODUCT(BD$8:BD$187,Nutrients!$I$8:$I$187)+(IF($A$6=Nutrients!$B$8,Nutrients!$I$8,Nutrients!$I$9)*BD$6)+(((IF($A$7=Nutrients!$B$79,Nutrients!$I$79,(IF($A$7=Nutrients!$B$77,Nutrients!$I$77,Nutrients!$I$78)))))*BD$7))/2000</f>
        <v>17.463644600197018</v>
      </c>
      <c r="BE210" s="20"/>
      <c r="BF210" s="66">
        <f>(SUMPRODUCT(BF$8:BF$187,Nutrients!$I$8:$I$187)+(IF($A$6=Nutrients!$B$8,Nutrients!$I$8,Nutrients!$I$9)*BF$6)+(((IF($A$7=Nutrients!$B$79,Nutrients!$I$79,(IF($A$7=Nutrients!$B$77,Nutrients!$I$77,Nutrients!$I$78)))))*BF$7))/2000</f>
        <v>23.962237459247149</v>
      </c>
      <c r="BG210" s="66">
        <f>(SUMPRODUCT(BG$8:BG$187,Nutrients!$I$8:$I$187)+(IF($A$6=Nutrients!$B$8,Nutrients!$I$8,Nutrients!$I$9)*BG$6)+(((IF($A$7=Nutrients!$B$79,Nutrients!$I$79,(IF($A$7=Nutrients!$B$77,Nutrients!$I$77,Nutrients!$I$78)))))*BG$7))/2000</f>
        <v>22.207124523649391</v>
      </c>
      <c r="BH210" s="66">
        <f>(SUMPRODUCT(BH$8:BH$187,Nutrients!$I$8:$I$187)+(IF($A$6=Nutrients!$B$8,Nutrients!$I$8,Nutrients!$I$9)*BH$6)+(((IF($A$7=Nutrients!$B$79,Nutrients!$I$79,(IF($A$7=Nutrients!$B$77,Nutrients!$I$77,Nutrients!$I$78)))))*BH$7))/2000</f>
        <v>20.602380882668882</v>
      </c>
      <c r="BI210" s="66">
        <f>(SUMPRODUCT(BI$8:BI$187,Nutrients!$I$8:$I$187)+(IF($A$6=Nutrients!$B$8,Nutrients!$I$8,Nutrients!$I$9)*BI$6)+(((IF($A$7=Nutrients!$B$79,Nutrients!$I$79,(IF($A$7=Nutrients!$B$77,Nutrients!$I$77,Nutrients!$I$78)))))*BI$7))/2000</f>
        <v>19.571155248284217</v>
      </c>
      <c r="BJ210" s="66">
        <f>(SUMPRODUCT(BJ$8:BJ$187,Nutrients!$I$8:$I$187)+(IF($A$6=Nutrients!$B$8,Nutrients!$I$8,Nutrients!$I$9)*BJ$6)+(((IF($A$7=Nutrients!$B$79,Nutrients!$I$79,(IF($A$7=Nutrients!$B$77,Nutrients!$I$77,Nutrients!$I$78)))))*BJ$7))/2000</f>
        <v>18.820687426889673</v>
      </c>
      <c r="BK210" s="66">
        <f>(SUMPRODUCT(BK$8:BK$187,Nutrients!$I$8:$I$187)+(IF($A$6=Nutrients!$B$8,Nutrients!$I$8,Nutrients!$I$9)*BK$6)+(((IF($A$7=Nutrients!$B$79,Nutrients!$I$79,(IF($A$7=Nutrients!$B$77,Nutrients!$I$77,Nutrients!$I$78)))))*BK$7))/2000</f>
        <v>18.107190017286626</v>
      </c>
      <c r="BL210" s="20"/>
    </row>
    <row r="211" spans="1:65" x14ac:dyDescent="0.2">
      <c r="A211" s="181" t="s">
        <v>203</v>
      </c>
      <c r="B211" s="67">
        <f>(SUMPRODUCT(B$8:B$187,Nutrients!$BG$8:$BG$187)+(IF($A$6=Nutrients!$B$8,Nutrients!$BG$8,Nutrients!$BG$9)*B$6)+(((IF($A$7=Nutrients!$B$79,Nutrients!$BG$79,(IF($A$7=Nutrients!$B$77,Nutrients!$BG$77,Nutrients!$BG$78)))))*B$7))/2000</f>
        <v>0.58214393576258205</v>
      </c>
      <c r="C211" s="67">
        <f>(SUMPRODUCT(C$8:C$187,Nutrients!$BG$8:$BG$187)+(IF($A$6=Nutrients!$B$8,Nutrients!$BG$8,Nutrients!$BG$9)*C$6)+(((IF($A$7=Nutrients!$B$79,Nutrients!$BG$79,(IF($A$7=Nutrients!$B$77,Nutrients!$BG$77,Nutrients!$BG$78)))))*C$7))/2000</f>
        <v>0.53349710518159021</v>
      </c>
      <c r="D211" s="67">
        <f>(SUMPRODUCT(D$8:D$187,Nutrients!$BG$8:$BG$187)+(IF($A$6=Nutrients!$B$8,Nutrients!$BG$8,Nutrients!$BG$9)*D$6)+(((IF($A$7=Nutrients!$B$79,Nutrients!$BG$79,(IF($A$7=Nutrients!$B$77,Nutrients!$BG$77,Nutrients!$BG$78)))))*D$7))/2000</f>
        <v>0.47293900142101536</v>
      </c>
      <c r="E211" s="67">
        <f>(SUMPRODUCT(E$8:E$187,Nutrients!$BG$8:$BG$187)+(IF($A$6=Nutrients!$B$8,Nutrients!$BG$8,Nutrients!$BG$9)*E$6)+(((IF($A$7=Nutrients!$B$79,Nutrients!$BG$79,(IF($A$7=Nutrients!$B$77,Nutrients!$BG$77,Nutrients!$BG$78)))))*E$7))/2000</f>
        <v>0.44767675812248381</v>
      </c>
      <c r="F211" s="67">
        <f>(SUMPRODUCT(F$8:F$187,Nutrients!$BG$8:$BG$187)+(IF($A$6=Nutrients!$B$8,Nutrients!$BG$8,Nutrients!$BG$9)*F$6)+(((IF($A$7=Nutrients!$B$79,Nutrients!$BG$79,(IF($A$7=Nutrients!$B$77,Nutrients!$BG$77,Nutrients!$BG$78)))))*F$7))/2000</f>
        <v>0.43729010170279697</v>
      </c>
      <c r="G211" s="67">
        <f>(SUMPRODUCT(G$8:G$187,Nutrients!$BG$8:$BG$187)+(IF($A$6=Nutrients!$B$8,Nutrients!$BG$8,Nutrients!$BG$9)*G$6)+(((IF($A$7=Nutrients!$B$79,Nutrients!$BG$79,(IF($A$7=Nutrients!$B$77,Nutrients!$BG$77,Nutrients!$BG$78)))))*G$7))/2000</f>
        <v>0.42296500447914503</v>
      </c>
      <c r="H211" s="20"/>
      <c r="I211" s="67">
        <f>(SUMPRODUCT(I$8:I$187,Nutrients!$BG$8:$BG$187)+(IF($A$6=Nutrients!$B$8,Nutrients!$BG$8,Nutrients!$BG$9)*I$6)+(((IF($A$7=Nutrients!$B$79,Nutrients!$BG$79,(IF($A$7=Nutrients!$B$77,Nutrients!$BG$77,Nutrients!$BG$78)))))*I$7))/2000</f>
        <v>0.57888282517678236</v>
      </c>
      <c r="J211" s="67">
        <f>(SUMPRODUCT(J$8:J$187,Nutrients!$BG$8:$BG$187)+(IF($A$6=Nutrients!$B$8,Nutrients!$BG$8,Nutrients!$BG$9)*J$6)+(((IF($A$7=Nutrients!$B$79,Nutrients!$BG$79,(IF($A$7=Nutrients!$B$77,Nutrients!$BG$77,Nutrients!$BG$78)))))*J$7))/2000</f>
        <v>0.53008004940367848</v>
      </c>
      <c r="K211" s="67">
        <f>(SUMPRODUCT(K$8:K$187,Nutrients!$BG$8:$BG$187)+(IF($A$6=Nutrients!$B$8,Nutrients!$BG$8,Nutrients!$BG$9)*K$6)+(((IF($A$7=Nutrients!$B$79,Nutrients!$BG$79,(IF($A$7=Nutrients!$B$77,Nutrients!$BG$77,Nutrients!$BG$78)))))*K$7))/2000</f>
        <v>0.46727122272682858</v>
      </c>
      <c r="L211" s="67">
        <f>(SUMPRODUCT(L$8:L$187,Nutrients!$BG$8:$BG$187)+(IF($A$6=Nutrients!$B$8,Nutrients!$BG$8,Nutrients!$BG$9)*L$6)+(((IF($A$7=Nutrients!$B$79,Nutrients!$BG$79,(IF($A$7=Nutrients!$B$77,Nutrients!$BG$77,Nutrients!$BG$78)))))*L$7))/2000</f>
        <v>0.44178037856122021</v>
      </c>
      <c r="M211" s="67">
        <f>(SUMPRODUCT(M$8:M$187,Nutrients!$BG$8:$BG$187)+(IF($A$6=Nutrients!$B$8,Nutrients!$BG$8,Nutrients!$BG$9)*M$6)+(((IF($A$7=Nutrients!$B$79,Nutrients!$BG$79,(IF($A$7=Nutrients!$B$77,Nutrients!$BG$77,Nutrients!$BG$78)))))*M$7))/2000</f>
        <v>0.4316382288215993</v>
      </c>
      <c r="N211" s="67">
        <f>(SUMPRODUCT(N$8:N$187,Nutrients!$BG$8:$BG$187)+(IF($A$6=Nutrients!$B$8,Nutrients!$BG$8,Nutrients!$BG$9)*N$6)+(((IF($A$7=Nutrients!$B$79,Nutrients!$BG$79,(IF($A$7=Nutrients!$B$77,Nutrients!$BG$77,Nutrients!$BG$78)))))*N$7))/2000</f>
        <v>0.4170770164985772</v>
      </c>
      <c r="O211" s="20"/>
      <c r="P211" s="67">
        <f>(SUMPRODUCT(P$8:P$187,Nutrients!$BG$8:$BG$187)+(IF($A$6=Nutrients!$B$8,Nutrients!$BG$8,Nutrients!$BG$9)*P$6)+(((IF($A$7=Nutrients!$B$79,Nutrients!$BG$79,(IF($A$7=Nutrients!$B$77,Nutrients!$BG$77,Nutrients!$BG$78)))))*P$7))/2000</f>
        <v>0.57475927115732783</v>
      </c>
      <c r="Q211" s="67">
        <f>(SUMPRODUCT(Q$8:Q$187,Nutrients!$BG$8:$BG$187)+(IF($A$6=Nutrients!$B$8,Nutrients!$BG$8,Nutrients!$BG$9)*Q$6)+(((IF($A$7=Nutrients!$B$79,Nutrients!$BG$79,(IF($A$7=Nutrients!$B$77,Nutrients!$BG$77,Nutrients!$BG$78)))))*Q$7))/2000</f>
        <v>0.52766565596924697</v>
      </c>
      <c r="R211" s="67">
        <f>(SUMPRODUCT(R$8:R$187,Nutrients!$BG$8:$BG$187)+(IF($A$6=Nutrients!$B$8,Nutrients!$BG$8,Nutrients!$BG$9)*R$6)+(((IF($A$7=Nutrients!$B$79,Nutrients!$BG$79,(IF($A$7=Nutrients!$B$77,Nutrients!$BG$77,Nutrients!$BG$78)))))*R$7))/2000</f>
        <v>0.47049534930666975</v>
      </c>
      <c r="S211" s="67">
        <f>(SUMPRODUCT(S$8:S$187,Nutrients!$BG$8:$BG$187)+(IF($A$6=Nutrients!$B$8,Nutrients!$BG$8,Nutrients!$BG$9)*S$6)+(((IF($A$7=Nutrients!$B$79,Nutrients!$BG$79,(IF($A$7=Nutrients!$B$77,Nutrients!$BG$77,Nutrients!$BG$78)))))*S$7))/2000</f>
        <v>0.45344926802807767</v>
      </c>
      <c r="T211" s="67">
        <f>(SUMPRODUCT(T$8:T$187,Nutrients!$BG$8:$BG$187)+(IF($A$6=Nutrients!$B$8,Nutrients!$BG$8,Nutrients!$BG$9)*T$6)+(((IF($A$7=Nutrients!$B$79,Nutrients!$BG$79,(IF($A$7=Nutrients!$B$77,Nutrients!$BG$77,Nutrients!$BG$78)))))*T$7))/2000</f>
        <v>0.43020607977665432</v>
      </c>
      <c r="U211" s="67">
        <f>(SUMPRODUCT(U$8:U$187,Nutrients!$BG$8:$BG$187)+(IF($A$6=Nutrients!$B$8,Nutrients!$BG$8,Nutrients!$BG$9)*U$6)+(((IF($A$7=Nutrients!$B$79,Nutrients!$BG$79,(IF($A$7=Nutrients!$B$77,Nutrients!$BG$77,Nutrients!$BG$78)))))*U$7))/2000</f>
        <v>0.42037747431563571</v>
      </c>
      <c r="V211" s="20"/>
      <c r="W211" s="67">
        <f>(SUMPRODUCT(W$8:W$187,Nutrients!$BG$8:$BG$187)+(IF($A$6=Nutrients!$B$8,Nutrients!$BG$8,Nutrients!$BG$9)*W$6)+(((IF($A$7=Nutrients!$B$79,Nutrients!$BG$79,(IF($A$7=Nutrients!$B$77,Nutrients!$BG$77,Nutrients!$BG$78)))))*W$7))/2000</f>
        <v>0.58023471847840169</v>
      </c>
      <c r="X211" s="67">
        <f>(SUMPRODUCT(X$8:X$187,Nutrients!$BG$8:$BG$187)+(IF($A$6=Nutrients!$B$8,Nutrients!$BG$8,Nutrients!$BG$9)*X$6)+(((IF($A$7=Nutrients!$B$79,Nutrients!$BG$79,(IF($A$7=Nutrients!$B$77,Nutrients!$BG$77,Nutrients!$BG$78)))))*X$7))/2000</f>
        <v>0.52921249166125173</v>
      </c>
      <c r="Y211" s="67">
        <f>(SUMPRODUCT(Y$8:Y$187,Nutrients!$BG$8:$BG$187)+(IF($A$6=Nutrients!$B$8,Nutrients!$BG$8,Nutrients!$BG$9)*Y$6)+(((IF($A$7=Nutrients!$B$79,Nutrients!$BG$79,(IF($A$7=Nutrients!$B$77,Nutrients!$BG$77,Nutrients!$BG$78)))))*Y$7))/2000</f>
        <v>0.47771064639318533</v>
      </c>
      <c r="Z211" s="67">
        <f>(SUMPRODUCT(Z$8:Z$187,Nutrients!$BG$8:$BG$187)+(IF($A$6=Nutrients!$B$8,Nutrients!$BG$8,Nutrients!$BG$9)*Z$6)+(((IF($A$7=Nutrients!$B$79,Nutrients!$BG$79,(IF($A$7=Nutrients!$B$77,Nutrients!$BG$77,Nutrients!$BG$78)))))*Z$7))/2000</f>
        <v>0.46093721555151884</v>
      </c>
      <c r="AA211" s="67">
        <f>(SUMPRODUCT(AA$8:AA$187,Nutrients!$BG$8:$BG$187)+(IF($A$6=Nutrients!$B$8,Nutrients!$BG$8,Nutrients!$BG$9)*AA$6)+(((IF($A$7=Nutrients!$B$79,Nutrients!$BG$79,(IF($A$7=Nutrients!$B$77,Nutrients!$BG$77,Nutrients!$BG$78)))))*AA$7))/2000</f>
        <v>0.44609807818683023</v>
      </c>
      <c r="AB211" s="67">
        <f>(SUMPRODUCT(AB$8:AB$187,Nutrients!$BG$8:$BG$187)+(IF($A$6=Nutrients!$B$8,Nutrients!$BG$8,Nutrients!$BG$9)*AB$6)+(((IF($A$7=Nutrients!$B$79,Nutrients!$BG$79,(IF($A$7=Nutrients!$B$77,Nutrients!$BG$77,Nutrients!$BG$78)))))*AB$7))/2000</f>
        <v>0.44051079995149328</v>
      </c>
      <c r="AC211" s="20"/>
      <c r="AD211" s="67">
        <f>(SUMPRODUCT(AD$8:AD$187,Nutrients!$BG$8:$BG$187)+(IF($A$6=Nutrients!$B$8,Nutrients!$BG$8,Nutrients!$BG$9)*AD$6)+(((IF($A$7=Nutrients!$B$79,Nutrients!$BG$79,(IF($A$7=Nutrients!$B$77,Nutrients!$BG$77,Nutrients!$BG$78)))))*AD$7))/2000</f>
        <v>0.58510693854794071</v>
      </c>
      <c r="AE211" s="67">
        <f>(SUMPRODUCT(AE$8:AE$187,Nutrients!$BG$8:$BG$187)+(IF($A$6=Nutrients!$B$8,Nutrients!$BG$8,Nutrients!$BG$9)*AE$6)+(((IF($A$7=Nutrients!$B$79,Nutrients!$BG$79,(IF($A$7=Nutrients!$B$77,Nutrients!$BG$77,Nutrients!$BG$78)))))*AE$7))/2000</f>
        <v>0.53663987799349855</v>
      </c>
      <c r="AF211" s="67">
        <f>(SUMPRODUCT(AF$8:AF$187,Nutrients!$BG$8:$BG$187)+(IF($A$6=Nutrients!$B$8,Nutrients!$BG$8,Nutrients!$BG$9)*AF$6)+(((IF($A$7=Nutrients!$B$79,Nutrients!$BG$79,(IF($A$7=Nutrients!$B$77,Nutrients!$BG$77,Nutrients!$BG$78)))))*AF$7))/2000</f>
        <v>0.49776622231340484</v>
      </c>
      <c r="AG211" s="67">
        <f>(SUMPRODUCT(AG$8:AG$187,Nutrients!$BG$8:$BG$187)+(IF($A$6=Nutrients!$B$8,Nutrients!$BG$8,Nutrients!$BG$9)*AG$6)+(((IF($A$7=Nutrients!$B$79,Nutrients!$BG$79,(IF($A$7=Nutrients!$B$77,Nutrients!$BG$77,Nutrients!$BG$78)))))*AG$7))/2000</f>
        <v>0.48100678713984307</v>
      </c>
      <c r="AH211" s="67">
        <f>(SUMPRODUCT(AH$8:AH$187,Nutrients!$BG$8:$BG$187)+(IF($A$6=Nutrients!$B$8,Nutrients!$BG$8,Nutrients!$BG$9)*AH$6)+(((IF($A$7=Nutrients!$B$79,Nutrients!$BG$79,(IF($A$7=Nutrients!$B$77,Nutrients!$BG$77,Nutrients!$BG$78)))))*AH$7))/2000</f>
        <v>0.47488139165267973</v>
      </c>
      <c r="AI211" s="67">
        <f>(SUMPRODUCT(AI$8:AI$187,Nutrients!$BG$8:$BG$187)+(IF($A$6=Nutrients!$B$8,Nutrients!$BG$8,Nutrients!$BG$9)*AI$6)+(((IF($A$7=Nutrients!$B$79,Nutrients!$BG$79,(IF($A$7=Nutrients!$B$77,Nutrients!$BG$77,Nutrients!$BG$78)))))*AI$7))/2000</f>
        <v>0.46061255565383535</v>
      </c>
      <c r="AJ211" s="20"/>
      <c r="AK211" s="67">
        <f>(SUMPRODUCT(AK$8:AK$187,Nutrients!$BG$8:$BG$187)+(IF($A$6=Nutrients!$B$8,Nutrients!$BG$8,Nutrients!$BG$9)*AK$6)+(((IF($A$7=Nutrients!$B$79,Nutrients!$BG$79,(IF($A$7=Nutrients!$B$77,Nutrients!$BG$77,Nutrients!$BG$78)))))*AK$7))/2000</f>
        <v>0.57931436975877626</v>
      </c>
      <c r="AL211" s="67">
        <f>(SUMPRODUCT(AL$8:AL$187,Nutrients!$BG$8:$BG$187)+(IF($A$6=Nutrients!$B$8,Nutrients!$BG$8,Nutrients!$BG$9)*AL$6)+(((IF($A$7=Nutrients!$B$79,Nutrients!$BG$79,(IF($A$7=Nutrients!$B$77,Nutrients!$BG$77,Nutrients!$BG$78)))))*AL$7))/2000</f>
        <v>0.53035542757647403</v>
      </c>
      <c r="AM211" s="67">
        <f>(SUMPRODUCT(AM$8:AM$187,Nutrients!$BG$8:$BG$187)+(IF($A$6=Nutrients!$B$8,Nutrients!$BG$8,Nutrients!$BG$9)*AM$6)+(((IF($A$7=Nutrients!$B$79,Nutrients!$BG$79,(IF($A$7=Nutrients!$B$77,Nutrients!$BG$77,Nutrients!$BG$78)))))*AM$7))/2000</f>
        <v>0.49991750478107189</v>
      </c>
      <c r="AN211" s="67">
        <f>(SUMPRODUCT(AN$8:AN$187,Nutrients!$BG$8:$BG$187)+(IF($A$6=Nutrients!$B$8,Nutrients!$BG$8,Nutrients!$BG$9)*AN$6)+(((IF($A$7=Nutrients!$B$79,Nutrients!$BG$79,(IF($A$7=Nutrients!$B$77,Nutrients!$BG$77,Nutrients!$BG$78)))))*AN$7))/2000</f>
        <v>0.48295822375340342</v>
      </c>
      <c r="AO211" s="67">
        <f>(SUMPRODUCT(AO$8:AO$187,Nutrients!$BG$8:$BG$187)+(IF($A$6=Nutrients!$B$8,Nutrients!$BG$8,Nutrients!$BG$9)*AO$6)+(((IF($A$7=Nutrients!$B$79,Nutrients!$BG$79,(IF($A$7=Nutrients!$B$77,Nutrients!$BG$77,Nutrients!$BG$78)))))*AO$7))/2000</f>
        <v>0.47710285288230547</v>
      </c>
      <c r="AP211" s="67">
        <f>(SUMPRODUCT(AP$8:AP$187,Nutrients!$BG$8:$BG$187)+(IF($A$6=Nutrients!$B$8,Nutrients!$BG$8,Nutrients!$BG$9)*AP$6)+(((IF($A$7=Nutrients!$B$79,Nutrients!$BG$79,(IF($A$7=Nutrients!$B$77,Nutrients!$BG$77,Nutrients!$BG$78)))))*AP$7))/2000</f>
        <v>0.46286852666834299</v>
      </c>
      <c r="AQ211" s="20"/>
      <c r="AR211" s="67">
        <f>(SUMPRODUCT(AR$8:AR$187,Nutrients!$BG$8:$BG$187)+(IF($A$6=Nutrients!$B$8,Nutrients!$BG$8,Nutrients!$BG$9)*AR$6)+(((IF($A$7=Nutrients!$B$79,Nutrients!$BG$79,(IF($A$7=Nutrients!$B$77,Nutrients!$BG$77,Nutrients!$BG$78)))))*AR$7))/2000</f>
        <v>0.58193639478912529</v>
      </c>
      <c r="AS211" s="67">
        <f>(SUMPRODUCT(AS$8:AS$187,Nutrients!$BG$8:$BG$187)+(IF($A$6=Nutrients!$B$8,Nutrients!$BG$8,Nutrients!$BG$9)*AS$6)+(((IF($A$7=Nutrients!$B$79,Nutrients!$BG$79,(IF($A$7=Nutrients!$B$77,Nutrients!$BG$77,Nutrients!$BG$78)))))*AS$7))/2000</f>
        <v>0.53250660995234445</v>
      </c>
      <c r="AT211" s="67">
        <f>(SUMPRODUCT(AT$8:AT$187,Nutrients!$BG$8:$BG$187)+(IF($A$6=Nutrients!$B$8,Nutrients!$BG$8,Nutrients!$BG$9)*AT$6)+(((IF($A$7=Nutrients!$B$79,Nutrients!$BG$79,(IF($A$7=Nutrients!$B$77,Nutrients!$BG$77,Nutrients!$BG$78)))))*AT$7))/2000</f>
        <v>0.50211040250766248</v>
      </c>
      <c r="AU211" s="67">
        <f>(SUMPRODUCT(AU$8:AU$187,Nutrients!$BG$8:$BG$187)+(IF($A$6=Nutrients!$B$8,Nutrients!$BG$8,Nutrients!$BG$9)*AU$6)+(((IF($A$7=Nutrients!$B$79,Nutrients!$BG$79,(IF($A$7=Nutrients!$B$77,Nutrients!$BG$77,Nutrients!$BG$78)))))*AU$7))/2000</f>
        <v>0.48515890138517226</v>
      </c>
      <c r="AV211" s="67">
        <f>(SUMPRODUCT(AV$8:AV$187,Nutrients!$BG$8:$BG$187)+(IF($A$6=Nutrients!$B$8,Nutrients!$BG$8,Nutrients!$BG$9)*AV$6)+(((IF($A$7=Nutrients!$B$79,Nutrients!$BG$79,(IF($A$7=Nutrients!$B$77,Nutrients!$BG$77,Nutrients!$BG$78)))))*AV$7))/2000</f>
        <v>0.4793412599112426</v>
      </c>
      <c r="AW211" s="67">
        <f>(SUMPRODUCT(AW$8:AW$187,Nutrients!$BG$8:$BG$187)+(IF($A$6=Nutrients!$B$8,Nutrients!$BG$8,Nutrients!$BG$9)*AW$6)+(((IF($A$7=Nutrients!$B$79,Nutrients!$BG$79,(IF($A$7=Nutrients!$B$77,Nutrients!$BG$77,Nutrients!$BG$78)))))*AW$7))/2000</f>
        <v>0.46512449768285058</v>
      </c>
      <c r="AX211" s="20"/>
      <c r="AY211" s="67">
        <f>(SUMPRODUCT(AY$8:AY$187,Nutrients!$BG$8:$BG$187)+(IF($A$6=Nutrients!$B$8,Nutrients!$BG$8,Nutrients!$BG$9)*AY$6)+(((IF($A$7=Nutrients!$B$79,Nutrients!$BG$79,(IF($A$7=Nutrients!$B$77,Nutrients!$BG$77,Nutrients!$BG$78)))))*AY$7))/2000</f>
        <v>0.58401290005548334</v>
      </c>
      <c r="AZ211" s="67">
        <f>(SUMPRODUCT(AZ$8:AZ$187,Nutrients!$BG$8:$BG$187)+(IF($A$6=Nutrients!$B$8,Nutrients!$BG$8,Nutrients!$BG$9)*AZ$6)+(((IF($A$7=Nutrients!$B$79,Nutrients!$BG$79,(IF($A$7=Nutrients!$B$77,Nutrients!$BG$77,Nutrients!$BG$78)))))*AZ$7))/2000</f>
        <v>0.53465779232821498</v>
      </c>
      <c r="BA211" s="67">
        <f>(SUMPRODUCT(BA$8:BA$187,Nutrients!$BG$8:$BG$187)+(IF($A$6=Nutrients!$B$8,Nutrients!$BG$8,Nutrients!$BG$9)*BA$6)+(((IF($A$7=Nutrients!$B$79,Nutrients!$BG$79,(IF($A$7=Nutrients!$B$77,Nutrients!$BG$77,Nutrients!$BG$78)))))*BA$7))/2000</f>
        <v>0.51326415370857326</v>
      </c>
      <c r="BB211" s="67">
        <f>(SUMPRODUCT(BB$8:BB$187,Nutrients!$BG$8:$BG$187)+(IF($A$6=Nutrients!$B$8,Nutrients!$BG$8,Nutrients!$BG$9)*BB$6)+(((IF($A$7=Nutrients!$B$79,Nutrients!$BG$79,(IF($A$7=Nutrients!$B$77,Nutrients!$BG$77,Nutrients!$BG$78)))))*BB$7))/2000</f>
        <v>0.50527398055937089</v>
      </c>
      <c r="BC211" s="67">
        <f>(SUMPRODUCT(BC$8:BC$187,Nutrients!$BG$8:$BG$187)+(IF($A$6=Nutrients!$B$8,Nutrients!$BG$8,Nutrients!$BG$9)*BC$6)+(((IF($A$7=Nutrients!$B$79,Nutrients!$BG$79,(IF($A$7=Nutrients!$B$77,Nutrients!$BG$77,Nutrients!$BG$78)))))*BC$7))/2000</f>
        <v>0.49946079243803193</v>
      </c>
      <c r="BD211" s="67">
        <f>(SUMPRODUCT(BD$8:BD$187,Nutrients!$BG$8:$BG$187)+(IF($A$6=Nutrients!$B$8,Nutrients!$BG$8,Nutrients!$BG$9)*BD$6)+(((IF($A$7=Nutrients!$B$79,Nutrients!$BG$79,(IF($A$7=Nutrients!$B$77,Nutrients!$BG$77,Nutrients!$BG$78)))))*BD$7))/2000</f>
        <v>0.48499411600559827</v>
      </c>
      <c r="BE211" s="20"/>
      <c r="BF211" s="67">
        <f>(SUMPRODUCT(BF$8:BF$187,Nutrients!$BG$8:$BG$187)+(IF($A$6=Nutrients!$B$8,Nutrients!$BG$8,Nutrients!$BG$9)*BF$6)+(((IF($A$7=Nutrients!$B$79,Nutrients!$BG$79,(IF($A$7=Nutrients!$B$77,Nutrients!$BG$77,Nutrients!$BG$78)))))*BF$7))/2000</f>
        <v>0.58611722606651351</v>
      </c>
      <c r="BG211" s="67">
        <f>(SUMPRODUCT(BG$8:BG$187,Nutrients!$BG$8:$BG$187)+(IF($A$6=Nutrients!$B$8,Nutrients!$BG$8,Nutrients!$BG$9)*BG$6)+(((IF($A$7=Nutrients!$B$79,Nutrients!$BG$79,(IF($A$7=Nutrients!$B$77,Nutrients!$BG$77,Nutrients!$BG$78)))))*BG$7))/2000</f>
        <v>0.53678495435126139</v>
      </c>
      <c r="BH211" s="67">
        <f>(SUMPRODUCT(BH$8:BH$187,Nutrients!$BG$8:$BG$187)+(IF($A$6=Nutrients!$B$8,Nutrients!$BG$8,Nutrients!$BG$9)*BH$6)+(((IF($A$7=Nutrients!$B$79,Nutrients!$BG$79,(IF($A$7=Nutrients!$B$77,Nutrients!$BG$77,Nutrients!$BG$78)))))*BH$7))/2000</f>
        <v>0.5154364145005661</v>
      </c>
      <c r="BI211" s="67">
        <f>(SUMPRODUCT(BI$8:BI$187,Nutrients!$BG$8:$BG$187)+(IF($A$6=Nutrients!$B$8,Nutrients!$BG$8,Nutrients!$BG$9)*BI$6)+(((IF($A$7=Nutrients!$B$79,Nutrients!$BG$79,(IF($A$7=Nutrients!$B$77,Nutrients!$BG$77,Nutrients!$BG$78)))))*BI$7))/2000</f>
        <v>0.50747465819113979</v>
      </c>
      <c r="BJ211" s="67">
        <f>(SUMPRODUCT(BJ$8:BJ$187,Nutrients!$BG$8:$BG$187)+(IF($A$6=Nutrients!$B$8,Nutrients!$BG$8,Nutrients!$BG$9)*BJ$6)+(((IF($A$7=Nutrients!$B$79,Nutrients!$BG$79,(IF($A$7=Nutrients!$B$77,Nutrients!$BG$77,Nutrients!$BG$78)))))*BJ$7))/2000</f>
        <v>0.50168225366765773</v>
      </c>
      <c r="BK211" s="67">
        <f>(SUMPRODUCT(BK$8:BK$187,Nutrients!$BG$8:$BG$187)+(IF($A$6=Nutrients!$B$8,Nutrients!$BG$8,Nutrients!$BG$9)*BK$6)+(((IF($A$7=Nutrients!$B$79,Nutrients!$BG$79,(IF($A$7=Nutrients!$B$77,Nutrients!$BG$77,Nutrients!$BG$78)))))*BK$7))/2000</f>
        <v>0.50515627273635999</v>
      </c>
      <c r="BL211" s="20"/>
    </row>
    <row r="212" spans="1:65" x14ac:dyDescent="0.2">
      <c r="A212" s="181" t="s">
        <v>204</v>
      </c>
      <c r="B212" s="67">
        <f>(SUMPRODUCT(B$8:B$187,Nutrients!$BL$8:$BL$187)+(IF($A$6=Nutrients!$B$8,Nutrients!$BL$8,Nutrients!$BL$9)*B$6)+(((IF($A$7=Nutrients!$B$79,Nutrients!$BL$79,(IF($A$7=Nutrients!$B$77,Nutrients!$BL$77,Nutrients!$BL$78)))))*B$7))/2000</f>
        <v>0.48072935836503833</v>
      </c>
      <c r="C212" s="67">
        <f>(SUMPRODUCT(C$8:C$187,Nutrients!$BL$8:$BL$187)+(IF($A$6=Nutrients!$B$8,Nutrients!$BL$8,Nutrients!$BL$9)*C$6)+(((IF($A$7=Nutrients!$B$79,Nutrients!$BL$79,(IF($A$7=Nutrients!$B$77,Nutrients!$BL$77,Nutrients!$BL$78)))))*C$7))/2000</f>
        <v>0.4397421204248888</v>
      </c>
      <c r="D212" s="67">
        <f>(SUMPRODUCT(D$8:D$187,Nutrients!$BL$8:$BL$187)+(IF($A$6=Nutrients!$B$8,Nutrients!$BL$8,Nutrients!$BL$9)*D$6)+(((IF($A$7=Nutrients!$B$79,Nutrients!$BL$79,(IF($A$7=Nutrients!$B$77,Nutrients!$BL$77,Nutrients!$BL$78)))))*D$7))/2000</f>
        <v>0.39538801819179636</v>
      </c>
      <c r="E212" s="67">
        <f>(SUMPRODUCT(E$8:E$187,Nutrients!$BL$8:$BL$187)+(IF($A$6=Nutrients!$B$8,Nutrients!$BL$8,Nutrients!$BL$9)*E$6)+(((IF($A$7=Nutrients!$B$79,Nutrients!$BL$79,(IF($A$7=Nutrients!$B$77,Nutrients!$BL$77,Nutrients!$BL$78)))))*E$7))/2000</f>
        <v>0.37362974566166995</v>
      </c>
      <c r="F212" s="67">
        <f>(SUMPRODUCT(F$8:F$187,Nutrients!$BL$8:$BL$187)+(IF($A$6=Nutrients!$B$8,Nutrients!$BL$8,Nutrients!$BL$9)*F$6)+(((IF($A$7=Nutrients!$B$79,Nutrients!$BL$79,(IF($A$7=Nutrients!$B$77,Nutrients!$BL$77,Nutrients!$BL$78)))))*F$7))/2000</f>
        <v>0.35951827666535041</v>
      </c>
      <c r="G212" s="67">
        <f>(SUMPRODUCT(G$8:G$187,Nutrients!$BL$8:$BL$187)+(IF($A$6=Nutrients!$B$8,Nutrients!$BL$8,Nutrients!$BL$9)*G$6)+(((IF($A$7=Nutrients!$B$79,Nutrients!$BL$79,(IF($A$7=Nutrients!$B$77,Nutrients!$BL$77,Nutrients!$BL$78)))))*G$7))/2000</f>
        <v>0.35180279682456522</v>
      </c>
      <c r="H212" s="20"/>
      <c r="I212" s="67">
        <f>(SUMPRODUCT(I$8:I$187,Nutrients!$BL$8:$BL$187)+(IF($A$6=Nutrients!$B$8,Nutrients!$BL$8,Nutrients!$BL$9)*I$6)+(((IF($A$7=Nutrients!$B$79,Nutrients!$BL$79,(IF($A$7=Nutrients!$B$77,Nutrients!$BL$77,Nutrients!$BL$78)))))*I$7))/2000</f>
        <v>0.48201298815984533</v>
      </c>
      <c r="J212" s="67">
        <f>(SUMPRODUCT(J$8:J$187,Nutrients!$BL$8:$BL$187)+(IF($A$6=Nutrients!$B$8,Nutrients!$BL$8,Nutrients!$BL$9)*J$6)+(((IF($A$7=Nutrients!$B$79,Nutrients!$BL$79,(IF($A$7=Nutrients!$B$77,Nutrients!$BL$77,Nutrients!$BL$78)))))*J$7))/2000</f>
        <v>0.44078205558598482</v>
      </c>
      <c r="K212" s="67">
        <f>(SUMPRODUCT(K$8:K$187,Nutrients!$BL$8:$BL$187)+(IF($A$6=Nutrients!$B$8,Nutrients!$BL$8,Nutrients!$BL$9)*K$6)+(((IF($A$7=Nutrients!$B$79,Nutrients!$BL$79,(IF($A$7=Nutrients!$B$77,Nutrients!$BL$77,Nutrients!$BL$78)))))*K$7))/2000</f>
        <v>0.39363293621636392</v>
      </c>
      <c r="L212" s="67">
        <f>(SUMPRODUCT(L$8:L$187,Nutrients!$BL$8:$BL$187)+(IF($A$6=Nutrients!$B$8,Nutrients!$BL$8,Nutrients!$BL$9)*L$6)+(((IF($A$7=Nutrients!$B$79,Nutrients!$BL$79,(IF($A$7=Nutrients!$B$77,Nutrients!$BL$77,Nutrients!$BL$78)))))*L$7))/2000</f>
        <v>0.37152550113725502</v>
      </c>
      <c r="M212" s="67">
        <f>(SUMPRODUCT(M$8:M$187,Nutrients!$BL$8:$BL$187)+(IF($A$6=Nutrients!$B$8,Nutrients!$BL$8,Nutrients!$BL$9)*M$6)+(((IF($A$7=Nutrients!$B$79,Nutrients!$BL$79,(IF($A$7=Nutrients!$B$77,Nutrients!$BL$77,Nutrients!$BL$78)))))*M$7))/2000</f>
        <v>0.35778628377328925</v>
      </c>
      <c r="N212" s="67">
        <f>(SUMPRODUCT(N$8:N$187,Nutrients!$BL$8:$BL$187)+(IF($A$6=Nutrients!$B$8,Nutrients!$BL$8,Nutrients!$BL$9)*N$6)+(((IF($A$7=Nutrients!$B$79,Nutrients!$BL$79,(IF($A$7=Nutrients!$B$77,Nutrients!$BL$77,Nutrients!$BL$78)))))*N$7))/2000</f>
        <v>0.34972228201406363</v>
      </c>
      <c r="O212" s="20"/>
      <c r="P212" s="67">
        <f>(SUMPRODUCT(P$8:P$187,Nutrients!$BL$8:$BL$187)+(IF($A$6=Nutrients!$B$8,Nutrients!$BL$8,Nutrients!$BL$9)*P$6)+(((IF($A$7=Nutrients!$B$79,Nutrients!$BL$79,(IF($A$7=Nutrients!$B$77,Nutrients!$BL$77,Nutrients!$BL$78)))))*P$7))/2000</f>
        <v>0.48220784522837895</v>
      </c>
      <c r="Q212" s="67">
        <f>(SUMPRODUCT(Q$8:Q$187,Nutrients!$BL$8:$BL$187)+(IF($A$6=Nutrients!$B$8,Nutrients!$BL$8,Nutrients!$BL$9)*Q$6)+(((IF($A$7=Nutrients!$B$79,Nutrients!$BL$79,(IF($A$7=Nutrients!$B$77,Nutrients!$BL$77,Nutrients!$BL$78)))))*Q$7))/2000</f>
        <v>0.44313162963277786</v>
      </c>
      <c r="R212" s="67">
        <f>(SUMPRODUCT(R$8:R$187,Nutrients!$BL$8:$BL$187)+(IF($A$6=Nutrients!$B$8,Nutrients!$BL$8,Nutrients!$BL$9)*R$6)+(((IF($A$7=Nutrients!$B$79,Nutrients!$BL$79,(IF($A$7=Nutrients!$B$77,Nutrients!$BL$77,Nutrients!$BL$78)))))*R$7))/2000</f>
        <v>0.39172376512258494</v>
      </c>
      <c r="S212" s="67">
        <f>(SUMPRODUCT(S$8:S$187,Nutrients!$BL$8:$BL$187)+(IF($A$6=Nutrients!$B$8,Nutrients!$BL$8,Nutrients!$BL$9)*S$6)+(((IF($A$7=Nutrients!$B$79,Nutrients!$BL$79,(IF($A$7=Nutrients!$B$77,Nutrients!$BL$77,Nutrients!$BL$78)))))*S$7))/2000</f>
        <v>0.38024324391172559</v>
      </c>
      <c r="T212" s="67">
        <f>(SUMPRODUCT(T$8:T$187,Nutrients!$BL$8:$BL$187)+(IF($A$6=Nutrients!$B$8,Nutrients!$BL$8,Nutrients!$BL$9)*T$6)+(((IF($A$7=Nutrients!$B$79,Nutrients!$BL$79,(IF($A$7=Nutrients!$B$77,Nutrients!$BL$77,Nutrients!$BL$78)))))*T$7))/2000</f>
        <v>0.36135234161127228</v>
      </c>
      <c r="U212" s="67">
        <f>(SUMPRODUCT(U$8:U$187,Nutrients!$BL$8:$BL$187)+(IF($A$6=Nutrients!$B$8,Nutrients!$BL$8,Nutrients!$BL$9)*U$6)+(((IF($A$7=Nutrients!$B$79,Nutrients!$BL$79,(IF($A$7=Nutrients!$B$77,Nutrients!$BL$77,Nutrients!$BL$78)))))*U$7))/2000</f>
        <v>0.34792391432914849</v>
      </c>
      <c r="V212" s="20"/>
      <c r="W212" s="67">
        <f>(SUMPRODUCT(W$8:W$187,Nutrients!$BL$8:$BL$187)+(IF($A$6=Nutrients!$B$8,Nutrients!$BL$8,Nutrients!$BL$9)*W$6)+(((IF($A$7=Nutrients!$B$79,Nutrients!$BL$79,(IF($A$7=Nutrients!$B$77,Nutrients!$BL$77,Nutrients!$BL$78)))))*W$7))/2000</f>
        <v>0.48310610746864752</v>
      </c>
      <c r="X212" s="67">
        <f>(SUMPRODUCT(X$8:X$187,Nutrients!$BL$8:$BL$187)+(IF($A$6=Nutrients!$B$8,Nutrients!$BL$8,Nutrients!$BL$9)*X$6)+(((IF($A$7=Nutrients!$B$79,Nutrients!$BL$79,(IF($A$7=Nutrients!$B$77,Nutrients!$BL$77,Nutrients!$BL$78)))))*X$7))/2000</f>
        <v>0.43912555241149437</v>
      </c>
      <c r="Y212" s="67">
        <f>(SUMPRODUCT(Y$8:Y$187,Nutrients!$BL$8:$BL$187)+(IF($A$6=Nutrients!$B$8,Nutrients!$BL$8,Nutrients!$BL$9)*Y$6)+(((IF($A$7=Nutrients!$B$79,Nutrients!$BL$79,(IF($A$7=Nutrients!$B$77,Nutrients!$BL$77,Nutrients!$BL$78)))))*Y$7))/2000</f>
        <v>0.39477509960301099</v>
      </c>
      <c r="Z212" s="67">
        <f>(SUMPRODUCT(Z$8:Z$187,Nutrients!$BL$8:$BL$187)+(IF($A$6=Nutrients!$B$8,Nutrients!$BL$8,Nutrients!$BL$9)*Z$6)+(((IF($A$7=Nutrients!$B$79,Nutrients!$BL$79,(IF($A$7=Nutrients!$B$77,Nutrients!$BL$77,Nutrients!$BL$78)))))*Z$7))/2000</f>
        <v>0.38369613547801118</v>
      </c>
      <c r="AA212" s="67">
        <f>(SUMPRODUCT(AA$8:AA$187,Nutrients!$BL$8:$BL$187)+(IF($A$6=Nutrients!$B$8,Nutrients!$BL$8,Nutrients!$BL$9)*AA$6)+(((IF($A$7=Nutrients!$B$79,Nutrients!$BL$79,(IF($A$7=Nutrients!$B$77,Nutrients!$BL$77,Nutrients!$BL$78)))))*AA$7))/2000</f>
        <v>0.37538459736797913</v>
      </c>
      <c r="AB212" s="67">
        <f>(SUMPRODUCT(AB$8:AB$187,Nutrients!$BL$8:$BL$187)+(IF($A$6=Nutrients!$B$8,Nutrients!$BL$8,Nutrients!$BL$9)*AB$6)+(((IF($A$7=Nutrients!$B$79,Nutrients!$BL$79,(IF($A$7=Nutrients!$B$77,Nutrients!$BL$77,Nutrients!$BL$78)))))*AB$7))/2000</f>
        <v>0.36728558057474819</v>
      </c>
      <c r="AC212" s="20"/>
      <c r="AD212" s="67">
        <f>(SUMPRODUCT(AD$8:AD$187,Nutrients!$BL$8:$BL$187)+(IF($A$6=Nutrients!$B$8,Nutrients!$BL$8,Nutrients!$BL$9)*AD$6)+(((IF($A$7=Nutrients!$B$79,Nutrients!$BL$79,(IF($A$7=Nutrients!$B$77,Nutrients!$BL$77,Nutrients!$BL$78)))))*AD$7))/2000</f>
        <v>0.48328610434378472</v>
      </c>
      <c r="AE212" s="67">
        <f>(SUMPRODUCT(AE$8:AE$187,Nutrients!$BL$8:$BL$187)+(IF($A$6=Nutrients!$B$8,Nutrients!$BL$8,Nutrients!$BL$9)*AE$6)+(((IF($A$7=Nutrients!$B$79,Nutrients!$BL$79,(IF($A$7=Nutrients!$B$77,Nutrients!$BL$77,Nutrients!$BL$78)))))*AE$7))/2000</f>
        <v>0.44249053257120752</v>
      </c>
      <c r="AF212" s="67">
        <f>(SUMPRODUCT(AF$8:AF$187,Nutrients!$BL$8:$BL$187)+(IF($A$6=Nutrients!$B$8,Nutrients!$BL$8,Nutrients!$BL$9)*AF$6)+(((IF($A$7=Nutrients!$B$79,Nutrients!$BL$79,(IF($A$7=Nutrients!$B$77,Nutrients!$BL$77,Nutrients!$BL$78)))))*AF$7))/2000</f>
        <v>0.41403545174526507</v>
      </c>
      <c r="AG212" s="67">
        <f>(SUMPRODUCT(AG$8:AG$187,Nutrients!$BL$8:$BL$187)+(IF($A$6=Nutrients!$B$8,Nutrients!$BL$8,Nutrients!$BL$9)*AG$6)+(((IF($A$7=Nutrients!$B$79,Nutrients!$BL$79,(IF($A$7=Nutrients!$B$77,Nutrients!$BL$77,Nutrients!$BL$78)))))*AG$7))/2000</f>
        <v>0.4029652555255786</v>
      </c>
      <c r="AH212" s="67">
        <f>(SUMPRODUCT(AH$8:AH$187,Nutrients!$BL$8:$BL$187)+(IF($A$6=Nutrients!$B$8,Nutrients!$BL$8,Nutrients!$BL$9)*AH$6)+(((IF($A$7=Nutrients!$B$79,Nutrients!$BL$79,(IF($A$7=Nutrients!$B$77,Nutrients!$BL$77,Nutrients!$BL$78)))))*AH$7))/2000</f>
        <v>0.39422368143130926</v>
      </c>
      <c r="AI212" s="67">
        <f>(SUMPRODUCT(AI$8:AI$187,Nutrients!$BL$8:$BL$187)+(IF($A$6=Nutrients!$B$8,Nutrients!$BL$8,Nutrients!$BL$9)*AI$6)+(((IF($A$7=Nutrients!$B$79,Nutrients!$BL$79,(IF($A$7=Nutrients!$B$77,Nutrients!$BL$77,Nutrients!$BL$78)))))*AI$7))/2000</f>
        <v>0.3866129678845997</v>
      </c>
      <c r="AJ212" s="20"/>
      <c r="AK212" s="67">
        <f>(SUMPRODUCT(AK$8:AK$187,Nutrients!$BL$8:$BL$187)+(IF($A$6=Nutrients!$B$8,Nutrients!$BL$8,Nutrients!$BL$9)*AK$6)+(((IF($A$7=Nutrients!$B$79,Nutrients!$BL$79,(IF($A$7=Nutrients!$B$77,Nutrients!$BL$77,Nutrients!$BL$78)))))*AK$7))/2000</f>
        <v>0.48138452061757836</v>
      </c>
      <c r="AL212" s="67">
        <f>(SUMPRODUCT(AL$8:AL$187,Nutrients!$BL$8:$BL$187)+(IF($A$6=Nutrients!$B$8,Nutrients!$BL$8,Nutrients!$BL$9)*AL$6)+(((IF($A$7=Nutrients!$B$79,Nutrients!$BL$79,(IF($A$7=Nutrients!$B$77,Nutrients!$BL$77,Nutrients!$BL$78)))))*AL$7))/2000</f>
        <v>0.45128191099810738</v>
      </c>
      <c r="AM212" s="67">
        <f>(SUMPRODUCT(AM$8:AM$187,Nutrients!$BL$8:$BL$187)+(IF($A$6=Nutrients!$B$8,Nutrients!$BL$8,Nutrients!$BL$9)*AM$6)+(((IF($A$7=Nutrients!$B$79,Nutrients!$BL$79,(IF($A$7=Nutrients!$B$77,Nutrients!$BL$77,Nutrients!$BL$78)))))*AM$7))/2000</f>
        <v>0.4334175391983302</v>
      </c>
      <c r="AN212" s="67">
        <f>(SUMPRODUCT(AN$8:AN$187,Nutrients!$BL$8:$BL$187)+(IF($A$6=Nutrients!$B$8,Nutrients!$BL$8,Nutrients!$BL$9)*AN$6)+(((IF($A$7=Nutrients!$B$79,Nutrients!$BL$79,(IF($A$7=Nutrients!$B$77,Nutrients!$BL$77,Nutrients!$BL$78)))))*AN$7))/2000</f>
        <v>0.4220283731904243</v>
      </c>
      <c r="AO212" s="67">
        <f>(SUMPRODUCT(AO$8:AO$187,Nutrients!$BL$8:$BL$187)+(IF($A$6=Nutrients!$B$8,Nutrients!$BL$8,Nutrients!$BL$9)*AO$6)+(((IF($A$7=Nutrients!$B$79,Nutrients!$BL$79,(IF($A$7=Nutrients!$B$77,Nutrients!$BL$77,Nutrients!$BL$78)))))*AO$7))/2000</f>
        <v>0.41368454450657233</v>
      </c>
      <c r="AP212" s="67">
        <f>(SUMPRODUCT(AP$8:AP$187,Nutrients!$BL$8:$BL$187)+(IF($A$6=Nutrients!$B$8,Nutrients!$BL$8,Nutrients!$BL$9)*AP$6)+(((IF($A$7=Nutrients!$B$79,Nutrients!$BL$79,(IF($A$7=Nutrients!$B$77,Nutrients!$BL$77,Nutrients!$BL$78)))))*AP$7))/2000</f>
        <v>0.4061239258088849</v>
      </c>
      <c r="AQ212" s="20"/>
      <c r="AR212" s="67">
        <f>(SUMPRODUCT(AR$8:AR$187,Nutrients!$BL$8:$BL$187)+(IF($A$6=Nutrients!$B$8,Nutrients!$BL$8,Nutrients!$BL$9)*AR$6)+(((IF($A$7=Nutrients!$B$79,Nutrients!$BL$79,(IF($A$7=Nutrients!$B$77,Nutrients!$BL$77,Nutrients!$BL$78)))))*AR$7))/2000</f>
        <v>0.49003141179066551</v>
      </c>
      <c r="AS212" s="67">
        <f>(SUMPRODUCT(AS$8:AS$187,Nutrients!$BL$8:$BL$187)+(IF($A$6=Nutrients!$B$8,Nutrients!$BL$8,Nutrients!$BL$9)*AS$6)+(((IF($A$7=Nutrients!$B$79,Nutrients!$BL$79,(IF($A$7=Nutrients!$B$77,Nutrients!$BL$77,Nutrients!$BL$78)))))*AS$7))/2000</f>
        <v>0.47064075638243547</v>
      </c>
      <c r="AT212" s="67">
        <f>(SUMPRODUCT(AT$8:AT$187,Nutrients!$BL$8:$BL$187)+(IF($A$6=Nutrients!$B$8,Nutrients!$BL$8,Nutrients!$BL$9)*AT$6)+(((IF($A$7=Nutrients!$B$79,Nutrients!$BL$79,(IF($A$7=Nutrients!$B$77,Nutrients!$BL$77,Nutrients!$BL$78)))))*AT$7))/2000</f>
        <v>0.45283693912402612</v>
      </c>
      <c r="AU212" s="67">
        <f>(SUMPRODUCT(AU$8:AU$187,Nutrients!$BL$8:$BL$187)+(IF($A$6=Nutrients!$B$8,Nutrients!$BL$8,Nutrients!$BL$9)*AU$6)+(((IF($A$7=Nutrients!$B$79,Nutrients!$BL$79,(IF($A$7=Nutrients!$B$77,Nutrients!$BL$77,Nutrients!$BL$78)))))*AU$7))/2000</f>
        <v>0.44145906652686295</v>
      </c>
      <c r="AV212" s="67">
        <f>(SUMPRODUCT(AV$8:AV$187,Nutrients!$BL$8:$BL$187)+(IF($A$6=Nutrients!$B$8,Nutrients!$BL$8,Nutrients!$BL$9)*AV$6)+(((IF($A$7=Nutrients!$B$79,Nutrients!$BL$79,(IF($A$7=Nutrients!$B$77,Nutrients!$BL$77,Nutrients!$BL$78)))))*AV$7))/2000</f>
        <v>0.43317000632277147</v>
      </c>
      <c r="AW212" s="67">
        <f>(SUMPRODUCT(AW$8:AW$187,Nutrients!$BL$8:$BL$187)+(IF($A$6=Nutrients!$B$8,Nutrients!$BL$8,Nutrients!$BL$9)*AW$6)+(((IF($A$7=Nutrients!$B$79,Nutrients!$BL$79,(IF($A$7=Nutrients!$B$77,Nutrients!$BL$77,Nutrients!$BL$78)))))*AW$7))/2000</f>
        <v>0.42563488373317016</v>
      </c>
      <c r="AX212" s="20"/>
      <c r="AY212" s="67">
        <f>(SUMPRODUCT(AY$8:AY$187,Nutrients!$BL$8:$BL$187)+(IF($A$6=Nutrients!$B$8,Nutrients!$BL$8,Nutrients!$BL$9)*AY$6)+(((IF($A$7=Nutrients!$B$79,Nutrients!$BL$79,(IF($A$7=Nutrients!$B$77,Nutrients!$BL$77,Nutrients!$BL$78)))))*AY$7))/2000</f>
        <v>0.50928185491924993</v>
      </c>
      <c r="AZ212" s="67">
        <f>(SUMPRODUCT(AZ$8:AZ$187,Nutrients!$BL$8:$BL$187)+(IF($A$6=Nutrients!$B$8,Nutrients!$BL$8,Nutrients!$BL$9)*AZ$6)+(((IF($A$7=Nutrients!$B$79,Nutrients!$BL$79,(IF($A$7=Nutrients!$B$77,Nutrients!$BL$77,Nutrients!$BL$78)))))*AZ$7))/2000</f>
        <v>0.4899996017667636</v>
      </c>
      <c r="BA212" s="67">
        <f>(SUMPRODUCT(BA$8:BA$187,Nutrients!$BL$8:$BL$187)+(IF($A$6=Nutrients!$B$8,Nutrients!$BL$8,Nutrients!$BL$9)*BA$6)+(((IF($A$7=Nutrients!$B$79,Nutrients!$BL$79,(IF($A$7=Nutrients!$B$77,Nutrients!$BL$77,Nutrients!$BL$78)))))*BA$7))/2000</f>
        <v>0.47220233602857403</v>
      </c>
      <c r="BB212" s="67">
        <f>(SUMPRODUCT(BB$8:BB$187,Nutrients!$BL$8:$BL$187)+(IF($A$6=Nutrients!$B$8,Nutrients!$BL$8,Nutrients!$BL$9)*BB$6)+(((IF($A$7=Nutrients!$B$79,Nutrients!$BL$79,(IF($A$7=Nutrients!$B$77,Nutrients!$BL$77,Nutrients!$BL$78)))))*BB$7))/2000</f>
        <v>0.46077114919908668</v>
      </c>
      <c r="BC212" s="67">
        <f>(SUMPRODUCT(BC$8:BC$187,Nutrients!$BL$8:$BL$187)+(IF($A$6=Nutrients!$B$8,Nutrients!$BL$8,Nutrients!$BL$9)*BC$6)+(((IF($A$7=Nutrients!$B$79,Nutrients!$BL$79,(IF($A$7=Nutrients!$B$77,Nutrients!$BL$77,Nutrients!$BL$78)))))*BC$7))/2000</f>
        <v>0.45248855353907858</v>
      </c>
      <c r="BD212" s="67">
        <f>(SUMPRODUCT(BD$8:BD$187,Nutrients!$BL$8:$BL$187)+(IF($A$6=Nutrients!$B$8,Nutrients!$BL$8,Nutrients!$BL$9)*BD$6)+(((IF($A$7=Nutrients!$B$79,Nutrients!$BL$79,(IF($A$7=Nutrients!$B$77,Nutrients!$BL$77,Nutrients!$BL$78)))))*BD$7))/2000</f>
        <v>0.44458487807264263</v>
      </c>
      <c r="BE212" s="20"/>
      <c r="BF212" s="67">
        <f>(SUMPRODUCT(BF$8:BF$187,Nutrients!$BL$8:$BL$187)+(IF($A$6=Nutrients!$B$8,Nutrients!$BL$8,Nutrients!$BL$9)*BF$6)+(((IF($A$7=Nutrients!$B$79,Nutrients!$BL$79,(IF($A$7=Nutrients!$B$77,Nutrients!$BL$77,Nutrients!$BL$78)))))*BF$7))/2000</f>
        <v>0.52857268299977767</v>
      </c>
      <c r="BG212" s="67">
        <f>(SUMPRODUCT(BG$8:BG$187,Nutrients!$BL$8:$BL$187)+(IF($A$6=Nutrients!$B$8,Nutrients!$BL$8,Nutrients!$BL$9)*BG$6)+(((IF($A$7=Nutrients!$B$79,Nutrients!$BL$79,(IF($A$7=Nutrients!$B$77,Nutrients!$BL$77,Nutrients!$BL$78)))))*BG$7))/2000</f>
        <v>0.50932357889699231</v>
      </c>
      <c r="BH212" s="67">
        <f>(SUMPRODUCT(BH$8:BH$187,Nutrients!$BL$8:$BL$187)+(IF($A$6=Nutrients!$B$8,Nutrients!$BL$8,Nutrients!$BL$9)*BH$6)+(((IF($A$7=Nutrients!$B$79,Nutrients!$BL$79,(IF($A$7=Nutrients!$B$77,Nutrients!$BL$77,Nutrients!$BL$78)))))*BH$7))/2000</f>
        <v>0.49159177911372487</v>
      </c>
      <c r="BI212" s="67">
        <f>(SUMPRODUCT(BI$8:BI$187,Nutrients!$BL$8:$BL$187)+(IF($A$6=Nutrients!$B$8,Nutrients!$BL$8,Nutrients!$BL$9)*BI$6)+(((IF($A$7=Nutrients!$B$79,Nutrients!$BL$79,(IF($A$7=Nutrients!$B$77,Nutrients!$BL$77,Nutrients!$BL$78)))))*BI$7))/2000</f>
        <v>0.48020184253552539</v>
      </c>
      <c r="BJ212" s="67">
        <f>(SUMPRODUCT(BJ$8:BJ$187,Nutrients!$BL$8:$BL$187)+(IF($A$6=Nutrients!$B$8,Nutrients!$BL$8,Nutrients!$BL$9)*BJ$6)+(((IF($A$7=Nutrients!$B$79,Nutrients!$BL$79,(IF($A$7=Nutrients!$B$77,Nutrients!$BL$77,Nutrients!$BL$78)))))*BJ$7))/2000</f>
        <v>0.47194941661434164</v>
      </c>
      <c r="BK212" s="67">
        <f>(SUMPRODUCT(BK$8:BK$187,Nutrients!$BL$8:$BL$187)+(IF($A$6=Nutrients!$B$8,Nutrients!$BL$8,Nutrients!$BL$9)*BK$6)+(((IF($A$7=Nutrients!$B$79,Nutrients!$BL$79,(IF($A$7=Nutrients!$B$77,Nutrients!$BL$77,Nutrients!$BL$78)))))*BK$7))/2000</f>
        <v>0.46396529913342571</v>
      </c>
      <c r="BL212" s="20"/>
    </row>
    <row r="213" spans="1:65" x14ac:dyDescent="0.2">
      <c r="A213" s="182" t="s">
        <v>225</v>
      </c>
      <c r="B213" s="67">
        <f>(SUMPRODUCT(B$8:B$187,Nutrients!$DG$8:$DG$187)+(IF($A$6=Nutrients!$B$8,Nutrients!$DG$8,Nutrients!$DG$9)*B$6)+(((IF($A$7=Nutrients!$B$79,Nutrients!$DG$79,(IF($A$7=Nutrients!$B$77,Nutrients!$DG$77,Nutrients!$DG$78)))))*B$7))/2000</f>
        <v>0.1768269580589408</v>
      </c>
      <c r="C213" s="67">
        <f>(SUMPRODUCT(C$8:C$187,Nutrients!$DG$8:$DG$187)+(IF($A$6=Nutrients!$B$8,Nutrients!$DG$8,Nutrients!$DG$9)*C$6)+(((IF($A$7=Nutrients!$B$79,Nutrients!$DG$79,(IF($A$7=Nutrients!$B$77,Nutrients!$DG$77,Nutrients!$DG$78)))))*C$7))/2000</f>
        <v>0.14973882095981864</v>
      </c>
      <c r="D213" s="67">
        <f>(SUMPRODUCT(D$8:D$187,Nutrients!$DG$8:$DG$187)+(IF($A$6=Nutrients!$B$8,Nutrients!$DG$8,Nutrients!$DG$9)*D$6)+(((IF($A$7=Nutrients!$B$79,Nutrients!$DG$79,(IF($A$7=Nutrients!$B$77,Nutrients!$DG$77,Nutrients!$DG$78)))))*D$7))/2000</f>
        <v>0.11781683913008657</v>
      </c>
      <c r="E213" s="67">
        <f>(SUMPRODUCT(E$8:E$187,Nutrients!$DG$8:$DG$187)+(IF($A$6=Nutrients!$B$8,Nutrients!$DG$8,Nutrients!$DG$9)*E$6)+(((IF($A$7=Nutrients!$B$79,Nutrients!$DG$79,(IF($A$7=Nutrients!$B$77,Nutrients!$DG$77,Nutrients!$DG$78)))))*E$7))/2000</f>
        <v>0.10390044727659095</v>
      </c>
      <c r="F213" s="67">
        <f>(SUMPRODUCT(F$8:F$187,Nutrients!$DG$8:$DG$187)+(IF($A$6=Nutrients!$B$8,Nutrients!$DG$8,Nutrients!$DG$9)*F$6)+(((IF($A$7=Nutrients!$B$79,Nutrients!$DG$79,(IF($A$7=Nutrients!$B$77,Nutrients!$DG$77,Nutrients!$DG$78)))))*F$7))/2000</f>
        <v>9.6028535019628811E-2</v>
      </c>
      <c r="G213" s="67">
        <f>(SUMPRODUCT(G$8:G$187,Nutrients!$DG$8:$DG$187)+(IF($A$6=Nutrients!$B$8,Nutrients!$DG$8,Nutrients!$DG$9)*G$6)+(((IF($A$7=Nutrients!$B$79,Nutrients!$DG$79,(IF($A$7=Nutrients!$B$77,Nutrients!$DG$77,Nutrients!$DG$78)))))*G$7))/2000</f>
        <v>9.3841475704527388E-2</v>
      </c>
      <c r="H213" s="20"/>
      <c r="I213" s="67">
        <f>(SUMPRODUCT(I$8:I$187,Nutrients!$DG$8:$DG$187)+(IF($A$6=Nutrients!$B$8,Nutrients!$DG$8,Nutrients!$DG$9)*I$6)+(((IF($A$7=Nutrients!$B$79,Nutrients!$DG$79,(IF($A$7=Nutrients!$B$77,Nutrients!$DG$77,Nutrients!$DG$78)))))*I$7))/2000</f>
        <v>0.18369248166107641</v>
      </c>
      <c r="J213" s="67">
        <f>(SUMPRODUCT(J$8:J$187,Nutrients!$DG$8:$DG$187)+(IF($A$6=Nutrients!$B$8,Nutrients!$DG$8,Nutrients!$DG$9)*J$6)+(((IF($A$7=Nutrients!$B$79,Nutrients!$DG$79,(IF($A$7=Nutrients!$B$77,Nutrients!$DG$77,Nutrients!$DG$78)))))*J$7))/2000</f>
        <v>0.15653839167524775</v>
      </c>
      <c r="K213" s="67">
        <f>(SUMPRODUCT(K$8:K$187,Nutrients!$DG$8:$DG$187)+(IF($A$6=Nutrients!$B$8,Nutrients!$DG$8,Nutrients!$DG$9)*K$6)+(((IF($A$7=Nutrients!$B$79,Nutrients!$DG$79,(IF($A$7=Nutrients!$B$77,Nutrients!$DG$77,Nutrients!$DG$78)))))*K$7))/2000</f>
        <v>0.12150989601301462</v>
      </c>
      <c r="L213" s="67">
        <f>(SUMPRODUCT(L$8:L$187,Nutrients!$DG$8:$DG$187)+(IF($A$6=Nutrients!$B$8,Nutrients!$DG$8,Nutrients!$DG$9)*L$6)+(((IF($A$7=Nutrients!$B$79,Nutrients!$DG$79,(IF($A$7=Nutrients!$B$77,Nutrients!$DG$77,Nutrients!$DG$78)))))*L$7))/2000</f>
        <v>0.10749780932070593</v>
      </c>
      <c r="M213" s="67">
        <f>(SUMPRODUCT(M$8:M$187,Nutrients!$DG$8:$DG$187)+(IF($A$6=Nutrients!$B$8,Nutrients!$DG$8,Nutrients!$DG$9)*M$6)+(((IF($A$7=Nutrients!$B$79,Nutrients!$DG$79,(IF($A$7=Nutrients!$B$77,Nutrients!$DG$77,Nutrients!$DG$78)))))*M$7))/2000</f>
        <v>9.9728103024067566E-2</v>
      </c>
      <c r="N213" s="67">
        <f>(SUMPRODUCT(N$8:N$187,Nutrients!$DG$8:$DG$187)+(IF($A$6=Nutrients!$B$8,Nutrients!$DG$8,Nutrients!$DG$9)*N$6)+(((IF($A$7=Nutrients!$B$79,Nutrients!$DG$79,(IF($A$7=Nutrients!$B$77,Nutrients!$DG$77,Nutrients!$DG$78)))))*N$7))/2000</f>
        <v>9.7443683527965966E-2</v>
      </c>
      <c r="O213" s="20"/>
      <c r="P213" s="67">
        <f>(SUMPRODUCT(P$8:P$187,Nutrients!$DG$8:$DG$187)+(IF($A$6=Nutrients!$B$8,Nutrients!$DG$8,Nutrients!$DG$9)*P$6)+(((IF($A$7=Nutrients!$B$79,Nutrients!$DG$79,(IF($A$7=Nutrients!$B$77,Nutrients!$DG$77,Nutrients!$DG$78)))))*P$7))/2000</f>
        <v>0.18947727535440287</v>
      </c>
      <c r="Q213" s="67">
        <f>(SUMPRODUCT(Q$8:Q$187,Nutrients!$DG$8:$DG$187)+(IF($A$6=Nutrients!$B$8,Nutrients!$DG$8,Nutrients!$DG$9)*Q$6)+(((IF($A$7=Nutrients!$B$79,Nutrients!$DG$79,(IF($A$7=Nutrients!$B$77,Nutrients!$DG$77,Nutrients!$DG$78)))))*Q$7))/2000</f>
        <v>0.16447820755644335</v>
      </c>
      <c r="R213" s="67">
        <f>(SUMPRODUCT(R$8:R$187,Nutrients!$DG$8:$DG$187)+(IF($A$6=Nutrients!$B$8,Nutrients!$DG$8,Nutrients!$DG$9)*R$6)+(((IF($A$7=Nutrients!$B$79,Nutrients!$DG$79,(IF($A$7=Nutrients!$B$77,Nutrients!$DG$77,Nutrients!$DG$78)))))*R$7))/2000</f>
        <v>0.12516802476456898</v>
      </c>
      <c r="S213" s="67">
        <f>(SUMPRODUCT(S$8:S$187,Nutrients!$DG$8:$DG$187)+(IF($A$6=Nutrients!$B$8,Nutrients!$DG$8,Nutrients!$DG$9)*S$6)+(((IF($A$7=Nutrients!$B$79,Nutrients!$DG$79,(IF($A$7=Nutrients!$B$77,Nutrients!$DG$77,Nutrients!$DG$78)))))*S$7))/2000</f>
        <v>0.12188968778310662</v>
      </c>
      <c r="T213" s="67">
        <f>(SUMPRODUCT(T$8:T$187,Nutrients!$DG$8:$DG$187)+(IF($A$6=Nutrients!$B$8,Nutrients!$DG$8,Nutrients!$DG$9)*T$6)+(((IF($A$7=Nutrients!$B$79,Nutrients!$DG$79,(IF($A$7=Nutrients!$B$77,Nutrients!$DG$77,Nutrients!$DG$78)))))*T$7))/2000</f>
        <v>0.10879204733437881</v>
      </c>
      <c r="U213" s="67">
        <f>(SUMPRODUCT(U$8:U$187,Nutrients!$DG$8:$DG$187)+(IF($A$6=Nutrients!$B$8,Nutrients!$DG$8,Nutrients!$DG$9)*U$6)+(((IF($A$7=Nutrients!$B$79,Nutrients!$DG$79,(IF($A$7=Nutrients!$B$77,Nutrients!$DG$77,Nutrients!$DG$78)))))*U$7))/2000</f>
        <v>0.1011330588408199</v>
      </c>
      <c r="V213" s="20"/>
      <c r="W213" s="67">
        <f>(SUMPRODUCT(W$8:W$187,Nutrients!$DG$8:$DG$187)+(IF($A$6=Nutrients!$B$8,Nutrients!$DG$8,Nutrients!$DG$9)*W$6)+(((IF($A$7=Nutrients!$B$79,Nutrients!$DG$79,(IF($A$7=Nutrients!$B$77,Nutrients!$DG$77,Nutrients!$DG$78)))))*W$7))/2000</f>
        <v>0.19624357330615863</v>
      </c>
      <c r="X213" s="67">
        <f>(SUMPRODUCT(X$8:X$187,Nutrients!$DG$8:$DG$187)+(IF($A$6=Nutrients!$B$8,Nutrients!$DG$8,Nutrients!$DG$9)*X$6)+(((IF($A$7=Nutrients!$B$79,Nutrients!$DG$79,(IF($A$7=Nutrients!$B$77,Nutrients!$DG$77,Nutrients!$DG$78)))))*X$7))/2000</f>
        <v>0.16599577078004144</v>
      </c>
      <c r="Y213" s="67">
        <f>(SUMPRODUCT(Y$8:Y$187,Nutrients!$DG$8:$DG$187)+(IF($A$6=Nutrients!$B$8,Nutrients!$DG$8,Nutrients!$DG$9)*Y$6)+(((IF($A$7=Nutrients!$B$79,Nutrients!$DG$79,(IF($A$7=Nutrients!$B$77,Nutrients!$DG$77,Nutrients!$DG$78)))))*Y$7))/2000</f>
        <v>0.13409626508804912</v>
      </c>
      <c r="Z213" s="67">
        <f>(SUMPRODUCT(Z$8:Z$187,Nutrients!$DG$8:$DG$187)+(IF($A$6=Nutrients!$B$8,Nutrients!$DG$8,Nutrients!$DG$9)*Z$6)+(((IF($A$7=Nutrients!$B$79,Nutrients!$DG$79,(IF($A$7=Nutrients!$B$77,Nutrients!$DG$77,Nutrients!$DG$78)))))*Z$7))/2000</f>
        <v>0.13093024420479915</v>
      </c>
      <c r="AA213" s="67">
        <f>(SUMPRODUCT(AA$8:AA$187,Nutrients!$DG$8:$DG$187)+(IF($A$6=Nutrients!$B$8,Nutrients!$DG$8,Nutrients!$DG$9)*AA$6)+(((IF($A$7=Nutrients!$B$79,Nutrients!$DG$79,(IF($A$7=Nutrients!$B$77,Nutrients!$DG$77,Nutrients!$DG$78)))))*AA$7))/2000</f>
        <v>0.12855109845777013</v>
      </c>
      <c r="AB213" s="67">
        <f>(SUMPRODUCT(AB$8:AB$187,Nutrients!$DG$8:$DG$187)+(IF($A$6=Nutrients!$B$8,Nutrients!$DG$8,Nutrients!$DG$9)*AB$6)+(((IF($A$7=Nutrients!$B$79,Nutrients!$DG$79,(IF($A$7=Nutrients!$B$77,Nutrients!$DG$77,Nutrients!$DG$78)))))*AB$7))/2000</f>
        <v>0.12626532972207899</v>
      </c>
      <c r="AC213" s="20"/>
      <c r="AD213" s="67">
        <f>(SUMPRODUCT(AD$8:AD$187,Nutrients!$DG$8:$DG$187)+(IF($A$6=Nutrients!$B$8,Nutrients!$DG$8,Nutrients!$DG$9)*AD$6)+(((IF($A$7=Nutrients!$B$79,Nutrients!$DG$79,(IF($A$7=Nutrients!$B$77,Nutrients!$DG$77,Nutrients!$DG$78)))))*AD$7))/2000</f>
        <v>0.20203454742494731</v>
      </c>
      <c r="AE213" s="67">
        <f>(SUMPRODUCT(AE$8:AE$187,Nutrients!$DG$8:$DG$187)+(IF($A$6=Nutrients!$B$8,Nutrients!$DG$8,Nutrients!$DG$9)*AE$6)+(((IF($A$7=Nutrients!$B$79,Nutrients!$DG$79,(IF($A$7=Nutrients!$B$77,Nutrients!$DG$77,Nutrients!$DG$78)))))*AE$7))/2000</f>
        <v>0.17501153618508056</v>
      </c>
      <c r="AF213" s="67">
        <f>(SUMPRODUCT(AF$8:AF$187,Nutrients!$DG$8:$DG$187)+(IF($A$6=Nutrients!$B$8,Nutrients!$DG$8,Nutrients!$DG$9)*AF$6)+(((IF($A$7=Nutrients!$B$79,Nutrients!$DG$79,(IF($A$7=Nutrients!$B$77,Nutrients!$DG$77,Nutrients!$DG$78)))))*AF$7))/2000</f>
        <v>0.15919811939216474</v>
      </c>
      <c r="AG213" s="67">
        <f>(SUMPRODUCT(AG$8:AG$187,Nutrients!$DG$8:$DG$187)+(IF($A$6=Nutrients!$B$8,Nutrients!$DG$8,Nutrients!$DG$9)*AG$6)+(((IF($A$7=Nutrients!$B$79,Nutrients!$DG$79,(IF($A$7=Nutrients!$B$77,Nutrients!$DG$77,Nutrients!$DG$78)))))*AG$7))/2000</f>
        <v>0.15603641705821314</v>
      </c>
      <c r="AH213" s="67">
        <f>(SUMPRODUCT(AH$8:AH$187,Nutrients!$DG$8:$DG$187)+(IF($A$6=Nutrients!$B$8,Nutrients!$DG$8,Nutrients!$DG$9)*AH$6)+(((IF($A$7=Nutrients!$B$79,Nutrients!$DG$79,(IF($A$7=Nutrients!$B$77,Nutrients!$DG$77,Nutrients!$DG$78)))))*AH$7))/2000</f>
        <v>0.15354729516362919</v>
      </c>
      <c r="AI213" s="67">
        <f>(SUMPRODUCT(AI$8:AI$187,Nutrients!$DG$8:$DG$187)+(IF($A$6=Nutrients!$B$8,Nutrients!$DG$8,Nutrients!$DG$9)*AI$6)+(((IF($A$7=Nutrients!$B$79,Nutrients!$DG$79,(IF($A$7=Nutrients!$B$77,Nutrients!$DG$77,Nutrients!$DG$78)))))*AI$7))/2000</f>
        <v>0.15138608794345712</v>
      </c>
      <c r="AJ213" s="20"/>
      <c r="AK213" s="67">
        <f>(SUMPRODUCT(AK$8:AK$187,Nutrients!$DG$8:$DG$187)+(IF($A$6=Nutrients!$B$8,Nutrients!$DG$8,Nutrients!$DG$9)*AK$6)+(((IF($A$7=Nutrients!$B$79,Nutrients!$DG$79,(IF($A$7=Nutrients!$B$77,Nutrients!$DG$77,Nutrients!$DG$78)))))*AK$7))/2000</f>
        <v>0.20568075281415713</v>
      </c>
      <c r="AL213" s="67">
        <f>(SUMPRODUCT(AL$8:AL$187,Nutrients!$DG$8:$DG$187)+(IF($A$6=Nutrients!$B$8,Nutrients!$DG$8,Nutrients!$DG$9)*AL$6)+(((IF($A$7=Nutrients!$B$79,Nutrients!$DG$79,(IF($A$7=Nutrients!$B$77,Nutrients!$DG$77,Nutrients!$DG$78)))))*AL$7))/2000</f>
        <v>0.18940528390146627</v>
      </c>
      <c r="AM213" s="67">
        <f>(SUMPRODUCT(AM$8:AM$187,Nutrients!$DG$8:$DG$187)+(IF($A$6=Nutrients!$B$8,Nutrients!$DG$8,Nutrients!$DG$9)*AM$6)+(((IF($A$7=Nutrients!$B$79,Nutrients!$DG$79,(IF($A$7=Nutrients!$B$77,Nutrients!$DG$77,Nutrients!$DG$78)))))*AM$7))/2000</f>
        <v>0.1843190990539291</v>
      </c>
      <c r="AN213" s="67">
        <f>(SUMPRODUCT(AN$8:AN$187,Nutrients!$DG$8:$DG$187)+(IF($A$6=Nutrients!$B$8,Nutrients!$DG$8,Nutrients!$DG$9)*AN$6)+(((IF($A$7=Nutrients!$B$79,Nutrients!$DG$79,(IF($A$7=Nutrients!$B$77,Nutrients!$DG$77,Nutrients!$DG$78)))))*AN$7))/2000</f>
        <v>0.18107206223969963</v>
      </c>
      <c r="AO213" s="67">
        <f>(SUMPRODUCT(AO$8:AO$187,Nutrients!$DG$8:$DG$187)+(IF($A$6=Nutrients!$B$8,Nutrients!$DG$8,Nutrients!$DG$9)*AO$6)+(((IF($A$7=Nutrients!$B$79,Nutrients!$DG$79,(IF($A$7=Nutrients!$B$77,Nutrients!$DG$77,Nutrients!$DG$78)))))*AO$7))/2000</f>
        <v>0.1786941815508534</v>
      </c>
      <c r="AP213" s="67">
        <f>(SUMPRODUCT(AP$8:AP$187,Nutrients!$DG$8:$DG$187)+(IF($A$6=Nutrients!$B$8,Nutrients!$DG$8,Nutrients!$DG$9)*AP$6)+(((IF($A$7=Nutrients!$B$79,Nutrients!$DG$79,(IF($A$7=Nutrients!$B$77,Nutrients!$DG$77,Nutrients!$DG$78)))))*AP$7))/2000</f>
        <v>0.17654710107810556</v>
      </c>
      <c r="AQ213" s="20"/>
      <c r="AR213" s="67">
        <f>(SUMPRODUCT(AR$8:AR$187,Nutrients!$DG$8:$DG$187)+(IF($A$6=Nutrients!$B$8,Nutrients!$DG$8,Nutrients!$DG$9)*AR$6)+(((IF($A$7=Nutrients!$B$79,Nutrients!$DG$79,(IF($A$7=Nutrients!$B$77,Nutrients!$DG$77,Nutrients!$DG$78)))))*AR$7))/2000</f>
        <v>0.22004412612496774</v>
      </c>
      <c r="AS213" s="67">
        <f>(SUMPRODUCT(AS$8:AS$187,Nutrients!$DG$8:$DG$187)+(IF($A$6=Nutrients!$B$8,Nutrients!$DG$8,Nutrients!$DG$9)*AS$6)+(((IF($A$7=Nutrients!$B$79,Nutrients!$DG$79,(IF($A$7=Nutrients!$B$77,Nutrients!$DG$77,Nutrients!$DG$78)))))*AS$7))/2000</f>
        <v>0.21452340129984682</v>
      </c>
      <c r="AT213" s="67">
        <f>(SUMPRODUCT(AT$8:AT$187,Nutrients!$DG$8:$DG$187)+(IF($A$6=Nutrients!$B$8,Nutrients!$DG$8,Nutrients!$DG$9)*AT$6)+(((IF($A$7=Nutrients!$B$79,Nutrients!$DG$79,(IF($A$7=Nutrients!$B$77,Nutrients!$DG$77,Nutrients!$DG$78)))))*AT$7))/2000</f>
        <v>0.2094542928329754</v>
      </c>
      <c r="AU213" s="67">
        <f>(SUMPRODUCT(AU$8:AU$187,Nutrients!$DG$8:$DG$187)+(IF($A$6=Nutrients!$B$8,Nutrients!$DG$8,Nutrients!$DG$9)*AU$6)+(((IF($A$7=Nutrients!$B$79,Nutrients!$DG$79,(IF($A$7=Nutrients!$B$77,Nutrients!$DG$77,Nutrients!$DG$78)))))*AU$7))/2000</f>
        <v>0.20621044076057535</v>
      </c>
      <c r="AV213" s="67">
        <f>(SUMPRODUCT(AV$8:AV$187,Nutrients!$DG$8:$DG$187)+(IF($A$6=Nutrients!$B$8,Nutrients!$DG$8,Nutrients!$DG$9)*AV$6)+(((IF($A$7=Nutrients!$B$79,Nutrients!$DG$79,(IF($A$7=Nutrients!$B$77,Nutrients!$DG$77,Nutrients!$DG$78)))))*AV$7))/2000</f>
        <v>0.20384800478302156</v>
      </c>
      <c r="AW213" s="67">
        <f>(SUMPRODUCT(AW$8:AW$187,Nutrients!$DG$8:$DG$187)+(IF($A$6=Nutrients!$B$8,Nutrients!$DG$8,Nutrients!$DG$9)*AW$6)+(((IF($A$7=Nutrients!$B$79,Nutrients!$DG$79,(IF($A$7=Nutrients!$B$77,Nutrients!$DG$77,Nutrients!$DG$78)))))*AW$7))/2000</f>
        <v>0.20170811421275403</v>
      </c>
      <c r="AX213" s="20"/>
      <c r="AY213" s="67">
        <f>(SUMPRODUCT(AY$8:AY$187,Nutrients!$DG$8:$DG$187)+(IF($A$6=Nutrients!$B$8,Nutrients!$DG$8,Nutrients!$DG$9)*AY$6)+(((IF($A$7=Nutrients!$B$79,Nutrients!$DG$79,(IF($A$7=Nutrients!$B$77,Nutrients!$DG$77,Nutrients!$DG$78)))))*AY$7))/2000</f>
        <v>0.2451316740872285</v>
      </c>
      <c r="AZ213" s="67">
        <f>(SUMPRODUCT(AZ$8:AZ$187,Nutrients!$DG$8:$DG$187)+(IF($A$6=Nutrients!$B$8,Nutrients!$DG$8,Nutrients!$DG$9)*AZ$6)+(((IF($A$7=Nutrients!$B$79,Nutrients!$DG$79,(IF($A$7=Nutrients!$B$77,Nutrients!$DG$77,Nutrients!$DG$78)))))*AZ$7))/2000</f>
        <v>0.23964151869822733</v>
      </c>
      <c r="BA213" s="67">
        <f>(SUMPRODUCT(BA$8:BA$187,Nutrients!$DG$8:$DG$187)+(IF($A$6=Nutrients!$B$8,Nutrients!$DG$8,Nutrients!$DG$9)*BA$6)+(((IF($A$7=Nutrients!$B$79,Nutrients!$DG$79,(IF($A$7=Nutrients!$B$77,Nutrients!$DG$77,Nutrients!$DG$78)))))*BA$7))/2000</f>
        <v>0.23458278276005792</v>
      </c>
      <c r="BB213" s="67">
        <f>(SUMPRODUCT(BB$8:BB$187,Nutrients!$DG$8:$DG$187)+(IF($A$6=Nutrients!$B$8,Nutrients!$DG$8,Nutrients!$DG$9)*BB$6)+(((IF($A$7=Nutrients!$B$79,Nutrients!$DG$79,(IF($A$7=Nutrients!$B$77,Nutrients!$DG$77,Nutrients!$DG$78)))))*BB$7))/2000</f>
        <v>0.23133242107414248</v>
      </c>
      <c r="BC213" s="67">
        <f>(SUMPRODUCT(BC$8:BC$187,Nutrients!$DG$8:$DG$187)+(IF($A$6=Nutrients!$B$8,Nutrients!$DG$8,Nutrients!$DG$9)*BC$6)+(((IF($A$7=Nutrients!$B$79,Nutrients!$DG$79,(IF($A$7=Nutrients!$B$77,Nutrients!$DG$77,Nutrients!$DG$78)))))*BC$7))/2000</f>
        <v>0.22897180809802017</v>
      </c>
      <c r="BD213" s="67">
        <f>(SUMPRODUCT(BD$8:BD$187,Nutrients!$DG$8:$DG$187)+(IF($A$6=Nutrients!$B$8,Nutrients!$DG$8,Nutrients!$DG$9)*BD$6)+(((IF($A$7=Nutrients!$B$79,Nutrients!$DG$79,(IF($A$7=Nutrients!$B$77,Nutrients!$DG$77,Nutrients!$DG$78)))))*BD$7))/2000</f>
        <v>0.22672890861648526</v>
      </c>
      <c r="BE213" s="20"/>
      <c r="BF213" s="67">
        <f>(SUMPRODUCT(BF$8:BF$187,Nutrients!$DG$8:$DG$187)+(IF($A$6=Nutrients!$B$8,Nutrients!$DG$8,Nutrients!$DG$9)*BF$6)+(((IF($A$7=Nutrients!$B$79,Nutrients!$DG$79,(IF($A$7=Nutrients!$B$77,Nutrients!$DG$77,Nutrients!$DG$78)))))*BF$7))/2000</f>
        <v>0.27023061060593734</v>
      </c>
      <c r="BG213" s="67">
        <f>(SUMPRODUCT(BG$8:BG$187,Nutrients!$DG$8:$DG$187)+(IF($A$6=Nutrients!$B$8,Nutrients!$DG$8,Nutrients!$DG$9)*BG$6)+(((IF($A$7=Nutrients!$B$79,Nutrients!$DG$79,(IF($A$7=Nutrients!$B$77,Nutrients!$DG$77,Nutrients!$DG$78)))))*BG$7))/2000</f>
        <v>0.26474980324895186</v>
      </c>
      <c r="BH213" s="67">
        <f>(SUMPRODUCT(BH$8:BH$187,Nutrients!$DG$8:$DG$187)+(IF($A$6=Nutrients!$B$8,Nutrients!$DG$8,Nutrients!$DG$9)*BH$6)+(((IF($A$7=Nutrients!$B$79,Nutrients!$DG$79,(IF($A$7=Nutrients!$B$77,Nutrients!$DG$77,Nutrients!$DG$78)))))*BH$7))/2000</f>
        <v>0.25970952871007047</v>
      </c>
      <c r="BI213" s="67">
        <f>(SUMPRODUCT(BI$8:BI$187,Nutrients!$DG$8:$DG$187)+(IF($A$6=Nutrients!$B$8,Nutrients!$DG$8,Nutrients!$DG$9)*BI$6)+(((IF($A$7=Nutrients!$B$79,Nutrients!$DG$79,(IF($A$7=Nutrients!$B$77,Nutrients!$DG$77,Nutrients!$DG$78)))))*BI$7))/2000</f>
        <v>0.25647079959501823</v>
      </c>
      <c r="BJ213" s="67">
        <f>(SUMPRODUCT(BJ$8:BJ$187,Nutrients!$DG$8:$DG$187)+(IF($A$6=Nutrients!$B$8,Nutrients!$DG$8,Nutrients!$DG$9)*BJ$6)+(((IF($A$7=Nutrients!$B$79,Nutrients!$DG$79,(IF($A$7=Nutrients!$B$77,Nutrients!$DG$77,Nutrients!$DG$78)))))*BJ$7))/2000</f>
        <v>0.25411869448524438</v>
      </c>
      <c r="BK213" s="67">
        <f>(SUMPRODUCT(BK$8:BK$187,Nutrients!$DG$8:$DG$187)+(IF($A$6=Nutrients!$B$8,Nutrients!$DG$8,Nutrients!$DG$9)*BK$6)+(((IF($A$7=Nutrients!$B$79,Nutrients!$DG$79,(IF($A$7=Nutrients!$B$77,Nutrients!$DG$77,Nutrients!$DG$78)))))*BK$7))/2000</f>
        <v>0.25187016035562609</v>
      </c>
      <c r="BL213" s="20"/>
    </row>
    <row r="214" spans="1:65" x14ac:dyDescent="0.2">
      <c r="A214" s="182" t="s">
        <v>205</v>
      </c>
      <c r="B214" s="67">
        <f>IF((SUMPRODUCT(B$8:B$187,Nutrients!$DJ$8:$DJ$187))=0,B213,IF((SUMPRODUCT(B$8:B$187,Nutrients!$DJ$8:$DJ$187))&gt;(1500*907),B213+0.14,B213+0.00000000006666*((SUMPRODUCT(B$8:B$187,Nutrients!$DJ$8:$DJ$187)/907))^3-0.00000023623322*((SUMPRODUCT(B$8:B$187,Nutrients!$DJ$8:$DJ$187)/907))^2+0.00029262722672*((SUMPRODUCT(B$8:B$187,Nutrients!$DJ$8:$DJ$187)/907))+0.007028328))</f>
        <v>0.29079505590332289</v>
      </c>
      <c r="C214" s="67">
        <f>IF((SUMPRODUCT(C$8:C$187,Nutrients!$DJ$8:$DJ$187))=0,C213,IF((SUMPRODUCT(C$8:C$187,Nutrients!$DJ$8:$DJ$187))&gt;(1500*907),C213+0.14,C213+0.00000000006666*((SUMPRODUCT(C$8:C$187,Nutrients!$DJ$8:$DJ$187)/907))^3-0.00000023623322*((SUMPRODUCT(C$8:C$187,Nutrients!$DJ$8:$DJ$187)/907))^2+0.00029262722672*((SUMPRODUCT(C$8:C$187,Nutrients!$DJ$8:$DJ$187)/907))+0.007028328))</f>
        <v>0.26370691880420072</v>
      </c>
      <c r="D214" s="67">
        <f>IF((SUMPRODUCT(D$8:D$187,Nutrients!$DJ$8:$DJ$187))=0,D213,IF((SUMPRODUCT(D$8:D$187,Nutrients!$DJ$8:$DJ$187))&gt;(1500*907),D213+0.14,D213+0.00000000006666*((SUMPRODUCT(D$8:D$187,Nutrients!$DJ$8:$DJ$187)/907))^3-0.00000023623322*((SUMPRODUCT(D$8:D$187,Nutrients!$DJ$8:$DJ$187)/907))^2+0.00029262722672*((SUMPRODUCT(D$8:D$187,Nutrients!$DJ$8:$DJ$187)/907))+0.007028328))</f>
        <v>0.2317849369744687</v>
      </c>
      <c r="E214" s="67">
        <f>IF((SUMPRODUCT(E$8:E$187,Nutrients!$DJ$8:$DJ$187))=0,E213,IF((SUMPRODUCT(E$8:E$187,Nutrients!$DJ$8:$DJ$187))&gt;(1500*907),E213+0.14,E213+0.00000000006666*((SUMPRODUCT(E$8:E$187,Nutrients!$DJ$8:$DJ$187)/907))^3-0.00000023623322*((SUMPRODUCT(E$8:E$187,Nutrients!$DJ$8:$DJ$187)/907))^2+0.00029262722672*((SUMPRODUCT(E$8:E$187,Nutrients!$DJ$8:$DJ$187)/907))+0.007028328))</f>
        <v>0.21786854512097309</v>
      </c>
      <c r="F214" s="67">
        <f>IF((SUMPRODUCT(F$8:F$187,Nutrients!$DJ$8:$DJ$187))=0,F213,IF((SUMPRODUCT(F$8:F$187,Nutrients!$DJ$8:$DJ$187))&gt;(1500*907),F213+0.14,F213+0.00000000006666*((SUMPRODUCT(F$8:F$187,Nutrients!$DJ$8:$DJ$187)/907))^3-0.00000023623322*((SUMPRODUCT(F$8:F$187,Nutrients!$DJ$8:$DJ$187)/907))^2+0.00029262722672*((SUMPRODUCT(F$8:F$187,Nutrients!$DJ$8:$DJ$187)/907))+0.007028328))</f>
        <v>0.20999663286401093</v>
      </c>
      <c r="G214" s="67">
        <f>IF((SUMPRODUCT(G$8:G$187,Nutrients!$DJ$8:$DJ$187))=0,G213,IF((SUMPRODUCT(G$8:G$187,Nutrients!$DJ$8:$DJ$187))&gt;(1500*907),G213+0.14,G213+0.00000000006666*((SUMPRODUCT(G$8:G$187,Nutrients!$DJ$8:$DJ$187)/907))^3-0.00000023623322*((SUMPRODUCT(G$8:G$187,Nutrients!$DJ$8:$DJ$187)/907))^2+0.00029262722672*((SUMPRODUCT(G$8:G$187,Nutrients!$DJ$8:$DJ$187)/907))+0.007028328))</f>
        <v>0.20780957354890953</v>
      </c>
      <c r="H214" s="227"/>
      <c r="I214" s="67">
        <f>IF((SUMPRODUCT(I$8:I$187,Nutrients!$DJ$8:$DJ$187))=0,I213,IF((SUMPRODUCT(I$8:I$187,Nutrients!$DJ$8:$DJ$187))&gt;(1500*907),I213+0.14,I213+0.00000000006666*((SUMPRODUCT(I$8:I$187,Nutrients!$DJ$8:$DJ$187)/907))^3-0.00000023623322*((SUMPRODUCT(I$8:I$187,Nutrients!$DJ$8:$DJ$187)/907))^2+0.00029262722672*((SUMPRODUCT(I$8:I$187,Nutrients!$DJ$8:$DJ$187)/907))+0.007028328))</f>
        <v>0.29766057950545854</v>
      </c>
      <c r="J214" s="67">
        <f>IF((SUMPRODUCT(J$8:J$187,Nutrients!$DJ$8:$DJ$187))=0,J213,IF((SUMPRODUCT(J$8:J$187,Nutrients!$DJ$8:$DJ$187))&gt;(1500*907),J213+0.14,J213+0.00000000006666*((SUMPRODUCT(J$8:J$187,Nutrients!$DJ$8:$DJ$187)/907))^3-0.00000023623322*((SUMPRODUCT(J$8:J$187,Nutrients!$DJ$8:$DJ$187)/907))^2+0.00029262722672*((SUMPRODUCT(J$8:J$187,Nutrients!$DJ$8:$DJ$187)/907))+0.007028328))</f>
        <v>0.27050648951962986</v>
      </c>
      <c r="K214" s="67">
        <f>IF((SUMPRODUCT(K$8:K$187,Nutrients!$DJ$8:$DJ$187))=0,K213,IF((SUMPRODUCT(K$8:K$187,Nutrients!$DJ$8:$DJ$187))&gt;(1500*907),K213+0.14,K213+0.00000000006666*((SUMPRODUCT(K$8:K$187,Nutrients!$DJ$8:$DJ$187)/907))^3-0.00000023623322*((SUMPRODUCT(K$8:K$187,Nutrients!$DJ$8:$DJ$187)/907))^2+0.00029262722672*((SUMPRODUCT(K$8:K$187,Nutrients!$DJ$8:$DJ$187)/907))+0.007028328))</f>
        <v>0.23547799385739676</v>
      </c>
      <c r="L214" s="67">
        <f>IF((SUMPRODUCT(L$8:L$187,Nutrients!$DJ$8:$DJ$187))=0,L213,IF((SUMPRODUCT(L$8:L$187,Nutrients!$DJ$8:$DJ$187))&gt;(1500*907),L213+0.14,L213+0.00000000006666*((SUMPRODUCT(L$8:L$187,Nutrients!$DJ$8:$DJ$187)/907))^3-0.00000023623322*((SUMPRODUCT(L$8:L$187,Nutrients!$DJ$8:$DJ$187)/907))^2+0.00029262722672*((SUMPRODUCT(L$8:L$187,Nutrients!$DJ$8:$DJ$187)/907))+0.007028328))</f>
        <v>0.22146590716508807</v>
      </c>
      <c r="M214" s="67">
        <f>IF((SUMPRODUCT(M$8:M$187,Nutrients!$DJ$8:$DJ$187))=0,M213,IF((SUMPRODUCT(M$8:M$187,Nutrients!$DJ$8:$DJ$187))&gt;(1500*907),M213+0.14,M213+0.00000000006666*((SUMPRODUCT(M$8:M$187,Nutrients!$DJ$8:$DJ$187)/907))^3-0.00000023623322*((SUMPRODUCT(M$8:M$187,Nutrients!$DJ$8:$DJ$187)/907))^2+0.00029262722672*((SUMPRODUCT(M$8:M$187,Nutrients!$DJ$8:$DJ$187)/907))+0.007028328))</f>
        <v>0.2136962008684497</v>
      </c>
      <c r="N214" s="67">
        <f>IF((SUMPRODUCT(N$8:N$187,Nutrients!$DJ$8:$DJ$187))=0,N213,IF((SUMPRODUCT(N$8:N$187,Nutrients!$DJ$8:$DJ$187))&gt;(1500*907),N213+0.14,N213+0.00000000006666*((SUMPRODUCT(N$8:N$187,Nutrients!$DJ$8:$DJ$187)/907))^3-0.00000023623322*((SUMPRODUCT(N$8:N$187,Nutrients!$DJ$8:$DJ$187)/907))^2+0.00029262722672*((SUMPRODUCT(N$8:N$187,Nutrients!$DJ$8:$DJ$187)/907))+0.007028328))</f>
        <v>0.21141178137234809</v>
      </c>
      <c r="O214" s="227"/>
      <c r="P214" s="67">
        <f>IF((SUMPRODUCT(P$8:P$187,Nutrients!$DJ$8:$DJ$187))=0,P213,IF((SUMPRODUCT(P$8:P$187,Nutrients!$DJ$8:$DJ$187))&gt;(1500*907),P213+0.14,P213+0.00000000006666*((SUMPRODUCT(P$8:P$187,Nutrients!$DJ$8:$DJ$187)/907))^3-0.00000023623322*((SUMPRODUCT(P$8:P$187,Nutrients!$DJ$8:$DJ$187)/907))^2+0.00029262722672*((SUMPRODUCT(P$8:P$187,Nutrients!$DJ$8:$DJ$187)/907))+0.007028328))</f>
        <v>0.30344537319878495</v>
      </c>
      <c r="Q214" s="67">
        <f>IF((SUMPRODUCT(Q$8:Q$187,Nutrients!$DJ$8:$DJ$187))=0,Q213,IF((SUMPRODUCT(Q$8:Q$187,Nutrients!$DJ$8:$DJ$187))&gt;(1500*907),Q213+0.14,Q213+0.00000000006666*((SUMPRODUCT(Q$8:Q$187,Nutrients!$DJ$8:$DJ$187)/907))^3-0.00000023623322*((SUMPRODUCT(Q$8:Q$187,Nutrients!$DJ$8:$DJ$187)/907))^2+0.00029262722672*((SUMPRODUCT(Q$8:Q$187,Nutrients!$DJ$8:$DJ$187)/907))+0.007028328))</f>
        <v>0.27844630540082549</v>
      </c>
      <c r="R214" s="67">
        <f>IF((SUMPRODUCT(R$8:R$187,Nutrients!$DJ$8:$DJ$187))=0,R213,IF((SUMPRODUCT(R$8:R$187,Nutrients!$DJ$8:$DJ$187))&gt;(1500*907),R213+0.14,R213+0.00000000006666*((SUMPRODUCT(R$8:R$187,Nutrients!$DJ$8:$DJ$187)/907))^3-0.00000023623322*((SUMPRODUCT(R$8:R$187,Nutrients!$DJ$8:$DJ$187)/907))^2+0.00029262722672*((SUMPRODUCT(R$8:R$187,Nutrients!$DJ$8:$DJ$187)/907))+0.007028328))</f>
        <v>0.23913612260895112</v>
      </c>
      <c r="S214" s="67">
        <f>IF((SUMPRODUCT(S$8:S$187,Nutrients!$DJ$8:$DJ$187))=0,S213,IF((SUMPRODUCT(S$8:S$187,Nutrients!$DJ$8:$DJ$187))&gt;(1500*907),S213+0.14,S213+0.00000000006666*((SUMPRODUCT(S$8:S$187,Nutrients!$DJ$8:$DJ$187)/907))^3-0.00000023623322*((SUMPRODUCT(S$8:S$187,Nutrients!$DJ$8:$DJ$187)/907))^2+0.00029262722672*((SUMPRODUCT(S$8:S$187,Nutrients!$DJ$8:$DJ$187)/907))+0.007028328))</f>
        <v>0.23585778562748874</v>
      </c>
      <c r="T214" s="67">
        <f>IF((SUMPRODUCT(T$8:T$187,Nutrients!$DJ$8:$DJ$187))=0,T213,IF((SUMPRODUCT(T$8:T$187,Nutrients!$DJ$8:$DJ$187))&gt;(1500*907),T213+0.14,T213+0.00000000006666*((SUMPRODUCT(T$8:T$187,Nutrients!$DJ$8:$DJ$187)/907))^3-0.00000023623322*((SUMPRODUCT(T$8:T$187,Nutrients!$DJ$8:$DJ$187)/907))^2+0.00029262722672*((SUMPRODUCT(T$8:T$187,Nutrients!$DJ$8:$DJ$187)/907))+0.007028328))</f>
        <v>0.22276014517876094</v>
      </c>
      <c r="U214" s="67">
        <f>IF((SUMPRODUCT(U$8:U$187,Nutrients!$DJ$8:$DJ$187))=0,U213,IF((SUMPRODUCT(U$8:U$187,Nutrients!$DJ$8:$DJ$187))&gt;(1500*907),U213+0.14,U213+0.00000000006666*((SUMPRODUCT(U$8:U$187,Nutrients!$DJ$8:$DJ$187)/907))^3-0.00000023623322*((SUMPRODUCT(U$8:U$187,Nutrients!$DJ$8:$DJ$187)/907))^2+0.00029262722672*((SUMPRODUCT(U$8:U$187,Nutrients!$DJ$8:$DJ$187)/907))+0.007028328))</f>
        <v>0.21510115668520202</v>
      </c>
      <c r="V214" s="227"/>
      <c r="W214" s="67">
        <f>IF((SUMPRODUCT(W$8:W$187,Nutrients!$DJ$8:$DJ$187))=0,W213,IF((SUMPRODUCT(W$8:W$187,Nutrients!$DJ$8:$DJ$187))&gt;(1500*907),W213+0.14,W213+0.00000000006666*((SUMPRODUCT(W$8:W$187,Nutrients!$DJ$8:$DJ$187)/907))^3-0.00000023623322*((SUMPRODUCT(W$8:W$187,Nutrients!$DJ$8:$DJ$187)/907))^2+0.00029262722672*((SUMPRODUCT(W$8:W$187,Nutrients!$DJ$8:$DJ$187)/907))+0.007028328))</f>
        <v>0.31021167115054071</v>
      </c>
      <c r="X214" s="67">
        <f>IF((SUMPRODUCT(X$8:X$187,Nutrients!$DJ$8:$DJ$187))=0,X213,IF((SUMPRODUCT(X$8:X$187,Nutrients!$DJ$8:$DJ$187))&gt;(1500*907),X213+0.14,X213+0.00000000006666*((SUMPRODUCT(X$8:X$187,Nutrients!$DJ$8:$DJ$187)/907))^3-0.00000023623322*((SUMPRODUCT(X$8:X$187,Nutrients!$DJ$8:$DJ$187)/907))^2+0.00029262722672*((SUMPRODUCT(X$8:X$187,Nutrients!$DJ$8:$DJ$187)/907))+0.007028328))</f>
        <v>0.27996386862442357</v>
      </c>
      <c r="Y214" s="67">
        <f>IF((SUMPRODUCT(Y$8:Y$187,Nutrients!$DJ$8:$DJ$187))=0,Y213,IF((SUMPRODUCT(Y$8:Y$187,Nutrients!$DJ$8:$DJ$187))&gt;(1500*907),Y213+0.14,Y213+0.00000000006666*((SUMPRODUCT(Y$8:Y$187,Nutrients!$DJ$8:$DJ$187)/907))^3-0.00000023623322*((SUMPRODUCT(Y$8:Y$187,Nutrients!$DJ$8:$DJ$187)/907))^2+0.00029262722672*((SUMPRODUCT(Y$8:Y$187,Nutrients!$DJ$8:$DJ$187)/907))+0.007028328))</f>
        <v>0.24806436293243125</v>
      </c>
      <c r="Z214" s="67">
        <f>IF((SUMPRODUCT(Z$8:Z$187,Nutrients!$DJ$8:$DJ$187))=0,Z213,IF((SUMPRODUCT(Z$8:Z$187,Nutrients!$DJ$8:$DJ$187))&gt;(1500*907),Z213+0.14,Z213+0.00000000006666*((SUMPRODUCT(Z$8:Z$187,Nutrients!$DJ$8:$DJ$187)/907))^3-0.00000023623322*((SUMPRODUCT(Z$8:Z$187,Nutrients!$DJ$8:$DJ$187)/907))^2+0.00029262722672*((SUMPRODUCT(Z$8:Z$187,Nutrients!$DJ$8:$DJ$187)/907))+0.007028328))</f>
        <v>0.24489834204918129</v>
      </c>
      <c r="AA214" s="67">
        <f>IF((SUMPRODUCT(AA$8:AA$187,Nutrients!$DJ$8:$DJ$187))=0,AA213,IF((SUMPRODUCT(AA$8:AA$187,Nutrients!$DJ$8:$DJ$187))&gt;(1500*907),AA213+0.14,AA213+0.00000000006666*((SUMPRODUCT(AA$8:AA$187,Nutrients!$DJ$8:$DJ$187)/907))^3-0.00000023623322*((SUMPRODUCT(AA$8:AA$187,Nutrients!$DJ$8:$DJ$187)/907))^2+0.00029262722672*((SUMPRODUCT(AA$8:AA$187,Nutrients!$DJ$8:$DJ$187)/907))+0.007028328))</f>
        <v>0.24251919630215227</v>
      </c>
      <c r="AB214" s="67">
        <f>IF((SUMPRODUCT(AB$8:AB$187,Nutrients!$DJ$8:$DJ$187))=0,AB213,IF((SUMPRODUCT(AB$8:AB$187,Nutrients!$DJ$8:$DJ$187))&gt;(1500*907),AB213+0.14,AB213+0.00000000006666*((SUMPRODUCT(AB$8:AB$187,Nutrients!$DJ$8:$DJ$187)/907))^3-0.00000023623322*((SUMPRODUCT(AB$8:AB$187,Nutrients!$DJ$8:$DJ$187)/907))^2+0.00029262722672*((SUMPRODUCT(AB$8:AB$187,Nutrients!$DJ$8:$DJ$187)/907))+0.007028328))</f>
        <v>0.24023342756646113</v>
      </c>
      <c r="AC214" s="227"/>
      <c r="AD214" s="67">
        <f>IF((SUMPRODUCT(AD$8:AD$187,Nutrients!$DJ$8:$DJ$187))=0,AD213,IF((SUMPRODUCT(AD$8:AD$187,Nutrients!$DJ$8:$DJ$187))&gt;(1500*907),AD213+0.14,AD213+0.00000000006666*((SUMPRODUCT(AD$8:AD$187,Nutrients!$DJ$8:$DJ$187)/907))^3-0.00000023623322*((SUMPRODUCT(AD$8:AD$187,Nutrients!$DJ$8:$DJ$187)/907))^2+0.00029262722672*((SUMPRODUCT(AD$8:AD$187,Nutrients!$DJ$8:$DJ$187)/907))+0.007028328))</f>
        <v>0.31600264526932942</v>
      </c>
      <c r="AE214" s="67">
        <f>IF((SUMPRODUCT(AE$8:AE$187,Nutrients!$DJ$8:$DJ$187))=0,AE213,IF((SUMPRODUCT(AE$8:AE$187,Nutrients!$DJ$8:$DJ$187))&gt;(1500*907),AE213+0.14,AE213+0.00000000006666*((SUMPRODUCT(AE$8:AE$187,Nutrients!$DJ$8:$DJ$187)/907))^3-0.00000023623322*((SUMPRODUCT(AE$8:AE$187,Nutrients!$DJ$8:$DJ$187)/907))^2+0.00029262722672*((SUMPRODUCT(AE$8:AE$187,Nutrients!$DJ$8:$DJ$187)/907))+0.007028328))</f>
        <v>0.2889796340294627</v>
      </c>
      <c r="AF214" s="67">
        <f>IF((SUMPRODUCT(AF$8:AF$187,Nutrients!$DJ$8:$DJ$187))=0,AF213,IF((SUMPRODUCT(AF$8:AF$187,Nutrients!$DJ$8:$DJ$187))&gt;(1500*907),AF213+0.14,AF213+0.00000000006666*((SUMPRODUCT(AF$8:AF$187,Nutrients!$DJ$8:$DJ$187)/907))^3-0.00000023623322*((SUMPRODUCT(AF$8:AF$187,Nutrients!$DJ$8:$DJ$187)/907))^2+0.00029262722672*((SUMPRODUCT(AF$8:AF$187,Nutrients!$DJ$8:$DJ$187)/907))+0.007028328))</f>
        <v>0.27316621723654688</v>
      </c>
      <c r="AG214" s="67">
        <f>IF((SUMPRODUCT(AG$8:AG$187,Nutrients!$DJ$8:$DJ$187))=0,AG213,IF((SUMPRODUCT(AG$8:AG$187,Nutrients!$DJ$8:$DJ$187))&gt;(1500*907),AG213+0.14,AG213+0.00000000006666*((SUMPRODUCT(AG$8:AG$187,Nutrients!$DJ$8:$DJ$187)/907))^3-0.00000023623322*((SUMPRODUCT(AG$8:AG$187,Nutrients!$DJ$8:$DJ$187)/907))^2+0.00029262722672*((SUMPRODUCT(AG$8:AG$187,Nutrients!$DJ$8:$DJ$187)/907))+0.007028328))</f>
        <v>0.27000451490259525</v>
      </c>
      <c r="AH214" s="67">
        <f>IF((SUMPRODUCT(AH$8:AH$187,Nutrients!$DJ$8:$DJ$187))=0,AH213,IF((SUMPRODUCT(AH$8:AH$187,Nutrients!$DJ$8:$DJ$187))&gt;(1500*907),AH213+0.14,AH213+0.00000000006666*((SUMPRODUCT(AH$8:AH$187,Nutrients!$DJ$8:$DJ$187)/907))^3-0.00000023623322*((SUMPRODUCT(AH$8:AH$187,Nutrients!$DJ$8:$DJ$187)/907))^2+0.00029262722672*((SUMPRODUCT(AH$8:AH$187,Nutrients!$DJ$8:$DJ$187)/907))+0.007028328))</f>
        <v>0.2675153930080113</v>
      </c>
      <c r="AI214" s="67">
        <f>IF((SUMPRODUCT(AI$8:AI$187,Nutrients!$DJ$8:$DJ$187))=0,AI213,IF((SUMPRODUCT(AI$8:AI$187,Nutrients!$DJ$8:$DJ$187))&gt;(1500*907),AI213+0.14,AI213+0.00000000006666*((SUMPRODUCT(AI$8:AI$187,Nutrients!$DJ$8:$DJ$187)/907))^3-0.00000023623322*((SUMPRODUCT(AI$8:AI$187,Nutrients!$DJ$8:$DJ$187)/907))^2+0.00029262722672*((SUMPRODUCT(AI$8:AI$187,Nutrients!$DJ$8:$DJ$187)/907))+0.007028328))</f>
        <v>0.2653541857878392</v>
      </c>
      <c r="AJ214" s="227"/>
      <c r="AK214" s="67">
        <f>IF((SUMPRODUCT(AK$8:AK$187,Nutrients!$DJ$8:$DJ$187))=0,AK213,IF((SUMPRODUCT(AK$8:AK$187,Nutrients!$DJ$8:$DJ$187))&gt;(1500*907),AK213+0.14,AK213+0.00000000006666*((SUMPRODUCT(AK$8:AK$187,Nutrients!$DJ$8:$DJ$187)/907))^3-0.00000023623322*((SUMPRODUCT(AK$8:AK$187,Nutrients!$DJ$8:$DJ$187)/907))^2+0.00029262722672*((SUMPRODUCT(AK$8:AK$187,Nutrients!$DJ$8:$DJ$187)/907))+0.007028328))</f>
        <v>0.31964885065853921</v>
      </c>
      <c r="AL214" s="67">
        <f>IF((SUMPRODUCT(AL$8:AL$187,Nutrients!$DJ$8:$DJ$187))=0,AL213,IF((SUMPRODUCT(AL$8:AL$187,Nutrients!$DJ$8:$DJ$187))&gt;(1500*907),AL213+0.14,AL213+0.00000000006666*((SUMPRODUCT(AL$8:AL$187,Nutrients!$DJ$8:$DJ$187)/907))^3-0.00000023623322*((SUMPRODUCT(AL$8:AL$187,Nutrients!$DJ$8:$DJ$187)/907))^2+0.00029262722672*((SUMPRODUCT(AL$8:AL$187,Nutrients!$DJ$8:$DJ$187)/907))+0.007028328))</f>
        <v>0.30337338174584838</v>
      </c>
      <c r="AM214" s="67">
        <f>IF((SUMPRODUCT(AM$8:AM$187,Nutrients!$DJ$8:$DJ$187))=0,AM213,IF((SUMPRODUCT(AM$8:AM$187,Nutrients!$DJ$8:$DJ$187))&gt;(1500*907),AM213+0.14,AM213+0.00000000006666*((SUMPRODUCT(AM$8:AM$187,Nutrients!$DJ$8:$DJ$187)/907))^3-0.00000023623322*((SUMPRODUCT(AM$8:AM$187,Nutrients!$DJ$8:$DJ$187)/907))^2+0.00029262722672*((SUMPRODUCT(AM$8:AM$187,Nutrients!$DJ$8:$DJ$187)/907))+0.007028328))</f>
        <v>0.29828719689831118</v>
      </c>
      <c r="AN214" s="67">
        <f>IF((SUMPRODUCT(AN$8:AN$187,Nutrients!$DJ$8:$DJ$187))=0,AN213,IF((SUMPRODUCT(AN$8:AN$187,Nutrients!$DJ$8:$DJ$187))&gt;(1500*907),AN213+0.14,AN213+0.00000000006666*((SUMPRODUCT(AN$8:AN$187,Nutrients!$DJ$8:$DJ$187)/907))^3-0.00000023623322*((SUMPRODUCT(AN$8:AN$187,Nutrients!$DJ$8:$DJ$187)/907))^2+0.00029262722672*((SUMPRODUCT(AN$8:AN$187,Nutrients!$DJ$8:$DJ$187)/907))+0.007028328))</f>
        <v>0.29504016008408174</v>
      </c>
      <c r="AO214" s="67">
        <f>IF((SUMPRODUCT(AO$8:AO$187,Nutrients!$DJ$8:$DJ$187))=0,AO213,IF((SUMPRODUCT(AO$8:AO$187,Nutrients!$DJ$8:$DJ$187))&gt;(1500*907),AO213+0.14,AO213+0.00000000006666*((SUMPRODUCT(AO$8:AO$187,Nutrients!$DJ$8:$DJ$187)/907))^3-0.00000023623322*((SUMPRODUCT(AO$8:AO$187,Nutrients!$DJ$8:$DJ$187)/907))^2+0.00029262722672*((SUMPRODUCT(AO$8:AO$187,Nutrients!$DJ$8:$DJ$187)/907))+0.007028328))</f>
        <v>0.29266227939523548</v>
      </c>
      <c r="AP214" s="67">
        <f>IF((SUMPRODUCT(AP$8:AP$187,Nutrients!$DJ$8:$DJ$187))=0,AP213,IF((SUMPRODUCT(AP$8:AP$187,Nutrients!$DJ$8:$DJ$187))&gt;(1500*907),AP213+0.14,AP213+0.00000000006666*((SUMPRODUCT(AP$8:AP$187,Nutrients!$DJ$8:$DJ$187)/907))^3-0.00000023623322*((SUMPRODUCT(AP$8:AP$187,Nutrients!$DJ$8:$DJ$187)/907))^2+0.00029262722672*((SUMPRODUCT(AP$8:AP$187,Nutrients!$DJ$8:$DJ$187)/907))+0.007028328))</f>
        <v>0.29051519892248767</v>
      </c>
      <c r="AQ214" s="227"/>
      <c r="AR214" s="67">
        <f>IF((SUMPRODUCT(AR$8:AR$187,Nutrients!$DJ$8:$DJ$187))=0,AR213,IF((SUMPRODUCT(AR$8:AR$187,Nutrients!$DJ$8:$DJ$187))&gt;(1500*907),AR213+0.14,AR213+0.00000000006666*((SUMPRODUCT(AR$8:AR$187,Nutrients!$DJ$8:$DJ$187)/907))^3-0.00000023623322*((SUMPRODUCT(AR$8:AR$187,Nutrients!$DJ$8:$DJ$187)/907))^2+0.00029262722672*((SUMPRODUCT(AR$8:AR$187,Nutrients!$DJ$8:$DJ$187)/907))+0.007028328))</f>
        <v>0.33401222396934982</v>
      </c>
      <c r="AS214" s="67">
        <f>IF((SUMPRODUCT(AS$8:AS$187,Nutrients!$DJ$8:$DJ$187))=0,AS213,IF((SUMPRODUCT(AS$8:AS$187,Nutrients!$DJ$8:$DJ$187))&gt;(1500*907),AS213+0.14,AS213+0.00000000006666*((SUMPRODUCT(AS$8:AS$187,Nutrients!$DJ$8:$DJ$187)/907))^3-0.00000023623322*((SUMPRODUCT(AS$8:AS$187,Nutrients!$DJ$8:$DJ$187)/907))^2+0.00029262722672*((SUMPRODUCT(AS$8:AS$187,Nutrients!$DJ$8:$DJ$187)/907))+0.007028328))</f>
        <v>0.32849149914422893</v>
      </c>
      <c r="AT214" s="67">
        <f>IF((SUMPRODUCT(AT$8:AT$187,Nutrients!$DJ$8:$DJ$187))=0,AT213,IF((SUMPRODUCT(AT$8:AT$187,Nutrients!$DJ$8:$DJ$187))&gt;(1500*907),AT213+0.14,AT213+0.00000000006666*((SUMPRODUCT(AT$8:AT$187,Nutrients!$DJ$8:$DJ$187)/907))^3-0.00000023623322*((SUMPRODUCT(AT$8:AT$187,Nutrients!$DJ$8:$DJ$187)/907))^2+0.00029262722672*((SUMPRODUCT(AT$8:AT$187,Nutrients!$DJ$8:$DJ$187)/907))+0.007028328))</f>
        <v>0.32342239067735756</v>
      </c>
      <c r="AU214" s="67">
        <f>IF((SUMPRODUCT(AU$8:AU$187,Nutrients!$DJ$8:$DJ$187))=0,AU213,IF((SUMPRODUCT(AU$8:AU$187,Nutrients!$DJ$8:$DJ$187))&gt;(1500*907),AU213+0.14,AU213+0.00000000006666*((SUMPRODUCT(AU$8:AU$187,Nutrients!$DJ$8:$DJ$187)/907))^3-0.00000023623322*((SUMPRODUCT(AU$8:AU$187,Nutrients!$DJ$8:$DJ$187)/907))^2+0.00029262722672*((SUMPRODUCT(AU$8:AU$187,Nutrients!$DJ$8:$DJ$187)/907))+0.007028328))</f>
        <v>0.32017853860495749</v>
      </c>
      <c r="AV214" s="67">
        <f>IF((SUMPRODUCT(AV$8:AV$187,Nutrients!$DJ$8:$DJ$187))=0,AV213,IF((SUMPRODUCT(AV$8:AV$187,Nutrients!$DJ$8:$DJ$187))&gt;(1500*907),AV213+0.14,AV213+0.00000000006666*((SUMPRODUCT(AV$8:AV$187,Nutrients!$DJ$8:$DJ$187)/907))^3-0.00000023623322*((SUMPRODUCT(AV$8:AV$187,Nutrients!$DJ$8:$DJ$187)/907))^2+0.00029262722672*((SUMPRODUCT(AV$8:AV$187,Nutrients!$DJ$8:$DJ$187)/907))+0.007028328))</f>
        <v>0.31781610262740367</v>
      </c>
      <c r="AW214" s="67">
        <f>IF((SUMPRODUCT(AW$8:AW$187,Nutrients!$DJ$8:$DJ$187))=0,AW213,IF((SUMPRODUCT(AW$8:AW$187,Nutrients!$DJ$8:$DJ$187))&gt;(1500*907),AW213+0.14,AW213+0.00000000006666*((SUMPRODUCT(AW$8:AW$187,Nutrients!$DJ$8:$DJ$187)/907))^3-0.00000023623322*((SUMPRODUCT(AW$8:AW$187,Nutrients!$DJ$8:$DJ$187)/907))^2+0.00029262722672*((SUMPRODUCT(AW$8:AW$187,Nutrients!$DJ$8:$DJ$187)/907))+0.007028328))</f>
        <v>0.31567621205713614</v>
      </c>
      <c r="AX214" s="227"/>
      <c r="AY214" s="67">
        <f>IF((SUMPRODUCT(AY$8:AY$187,Nutrients!$DJ$8:$DJ$187))=0,AY213,IF((SUMPRODUCT(AY$8:AY$187,Nutrients!$DJ$8:$DJ$187))&gt;(1500*907),AY213+0.14,AY213+0.00000000006666*((SUMPRODUCT(AY$8:AY$187,Nutrients!$DJ$8:$DJ$187)/907))^3-0.00000023623322*((SUMPRODUCT(AY$8:AY$187,Nutrients!$DJ$8:$DJ$187)/907))^2+0.00029262722672*((SUMPRODUCT(AY$8:AY$187,Nutrients!$DJ$8:$DJ$187)/907))+0.007028328))</f>
        <v>0.35909977193161058</v>
      </c>
      <c r="AZ214" s="67">
        <f>IF((SUMPRODUCT(AZ$8:AZ$187,Nutrients!$DJ$8:$DJ$187))=0,AZ213,IF((SUMPRODUCT(AZ$8:AZ$187,Nutrients!$DJ$8:$DJ$187))&gt;(1500*907),AZ213+0.14,AZ213+0.00000000006666*((SUMPRODUCT(AZ$8:AZ$187,Nutrients!$DJ$8:$DJ$187)/907))^3-0.00000023623322*((SUMPRODUCT(AZ$8:AZ$187,Nutrients!$DJ$8:$DJ$187)/907))^2+0.00029262722672*((SUMPRODUCT(AZ$8:AZ$187,Nutrients!$DJ$8:$DJ$187)/907))+0.007028328))</f>
        <v>0.35360961654260947</v>
      </c>
      <c r="BA214" s="67">
        <f>IF((SUMPRODUCT(BA$8:BA$187,Nutrients!$DJ$8:$DJ$187))=0,BA213,IF((SUMPRODUCT(BA$8:BA$187,Nutrients!$DJ$8:$DJ$187))&gt;(1500*907),BA213+0.14,BA213+0.00000000006666*((SUMPRODUCT(BA$8:BA$187,Nutrients!$DJ$8:$DJ$187)/907))^3-0.00000023623322*((SUMPRODUCT(BA$8:BA$187,Nutrients!$DJ$8:$DJ$187)/907))^2+0.00029262722672*((SUMPRODUCT(BA$8:BA$187,Nutrients!$DJ$8:$DJ$187)/907))+0.007028328))</f>
        <v>0.34855088060444006</v>
      </c>
      <c r="BB214" s="67">
        <f>IF((SUMPRODUCT(BB$8:BB$187,Nutrients!$DJ$8:$DJ$187))=0,BB213,IF((SUMPRODUCT(BB$8:BB$187,Nutrients!$DJ$8:$DJ$187))&gt;(1500*907),BB213+0.14,BB213+0.00000000006666*((SUMPRODUCT(BB$8:BB$187,Nutrients!$DJ$8:$DJ$187)/907))^3-0.00000023623322*((SUMPRODUCT(BB$8:BB$187,Nutrients!$DJ$8:$DJ$187)/907))^2+0.00029262722672*((SUMPRODUCT(BB$8:BB$187,Nutrients!$DJ$8:$DJ$187)/907))+0.007028328))</f>
        <v>0.34530051891852465</v>
      </c>
      <c r="BC214" s="67">
        <f>IF((SUMPRODUCT(BC$8:BC$187,Nutrients!$DJ$8:$DJ$187))=0,BC213,IF((SUMPRODUCT(BC$8:BC$187,Nutrients!$DJ$8:$DJ$187))&gt;(1500*907),BC213+0.14,BC213+0.00000000006666*((SUMPRODUCT(BC$8:BC$187,Nutrients!$DJ$8:$DJ$187)/907))^3-0.00000023623322*((SUMPRODUCT(BC$8:BC$187,Nutrients!$DJ$8:$DJ$187)/907))^2+0.00029262722672*((SUMPRODUCT(BC$8:BC$187,Nutrients!$DJ$8:$DJ$187)/907))+0.007028328))</f>
        <v>0.34293990594240231</v>
      </c>
      <c r="BD214" s="67">
        <f>IF((SUMPRODUCT(BD$8:BD$187,Nutrients!$DJ$8:$DJ$187))=0,BD213,IF((SUMPRODUCT(BD$8:BD$187,Nutrients!$DJ$8:$DJ$187))&gt;(1500*907),BD213+0.14,BD213+0.00000000006666*((SUMPRODUCT(BD$8:BD$187,Nutrients!$DJ$8:$DJ$187)/907))^3-0.00000023623322*((SUMPRODUCT(BD$8:BD$187,Nutrients!$DJ$8:$DJ$187)/907))^2+0.00029262722672*((SUMPRODUCT(BD$8:BD$187,Nutrients!$DJ$8:$DJ$187)/907))+0.007028328))</f>
        <v>0.34069700646086742</v>
      </c>
      <c r="BE214" s="227"/>
      <c r="BF214" s="67">
        <f>IF((SUMPRODUCT(BF$8:BF$187,Nutrients!$DJ$8:$DJ$187))=0,BF213,IF((SUMPRODUCT(BF$8:BF$187,Nutrients!$DJ$8:$DJ$187))&gt;(1500*907),BF213+0.14,BF213+0.00000000006666*((SUMPRODUCT(BF$8:BF$187,Nutrients!$DJ$8:$DJ$187)/907))^3-0.00000023623322*((SUMPRODUCT(BF$8:BF$187,Nutrients!$DJ$8:$DJ$187)/907))^2+0.00029262722672*((SUMPRODUCT(BF$8:BF$187,Nutrients!$DJ$8:$DJ$187)/907))+0.007028328))</f>
        <v>0.38419870845031945</v>
      </c>
      <c r="BG214" s="67">
        <f>IF((SUMPRODUCT(BG$8:BG$187,Nutrients!$DJ$8:$DJ$187))=0,BG213,IF((SUMPRODUCT(BG$8:BG$187,Nutrients!$DJ$8:$DJ$187))&gt;(1500*907),BG213+0.14,BG213+0.00000000006666*((SUMPRODUCT(BG$8:BG$187,Nutrients!$DJ$8:$DJ$187)/907))^3-0.00000023623322*((SUMPRODUCT(BG$8:BG$187,Nutrients!$DJ$8:$DJ$187)/907))^2+0.00029262722672*((SUMPRODUCT(BG$8:BG$187,Nutrients!$DJ$8:$DJ$187)/907))+0.007028328))</f>
        <v>0.37871790109333403</v>
      </c>
      <c r="BH214" s="67">
        <f>IF((SUMPRODUCT(BH$8:BH$187,Nutrients!$DJ$8:$DJ$187))=0,BH213,IF((SUMPRODUCT(BH$8:BH$187,Nutrients!$DJ$8:$DJ$187))&gt;(1500*907),BH213+0.14,BH213+0.00000000006666*((SUMPRODUCT(BH$8:BH$187,Nutrients!$DJ$8:$DJ$187)/907))^3-0.00000023623322*((SUMPRODUCT(BH$8:BH$187,Nutrients!$DJ$8:$DJ$187)/907))^2+0.00029262722672*((SUMPRODUCT(BH$8:BH$187,Nutrients!$DJ$8:$DJ$187)/907))+0.007028328))</f>
        <v>0.37367762655445258</v>
      </c>
      <c r="BI214" s="67">
        <f>IF((SUMPRODUCT(BI$8:BI$187,Nutrients!$DJ$8:$DJ$187))=0,BI213,IF((SUMPRODUCT(BI$8:BI$187,Nutrients!$DJ$8:$DJ$187))&gt;(1500*907),BI213+0.14,BI213+0.00000000006666*((SUMPRODUCT(BI$8:BI$187,Nutrients!$DJ$8:$DJ$187)/907))^3-0.00000023623322*((SUMPRODUCT(BI$8:BI$187,Nutrients!$DJ$8:$DJ$187)/907))^2+0.00029262722672*((SUMPRODUCT(BI$8:BI$187,Nutrients!$DJ$8:$DJ$187)/907))+0.007028328))</f>
        <v>0.37043889743940039</v>
      </c>
      <c r="BJ214" s="67">
        <f>IF((SUMPRODUCT(BJ$8:BJ$187,Nutrients!$DJ$8:$DJ$187))=0,BJ213,IF((SUMPRODUCT(BJ$8:BJ$187,Nutrients!$DJ$8:$DJ$187))&gt;(1500*907),BJ213+0.14,BJ213+0.00000000006666*((SUMPRODUCT(BJ$8:BJ$187,Nutrients!$DJ$8:$DJ$187)/907))^3-0.00000023623322*((SUMPRODUCT(BJ$8:BJ$187,Nutrients!$DJ$8:$DJ$187)/907))^2+0.00029262722672*((SUMPRODUCT(BJ$8:BJ$187,Nutrients!$DJ$8:$DJ$187)/907))+0.007028328))</f>
        <v>0.36808679232962649</v>
      </c>
      <c r="BK214" s="67">
        <f>IF((SUMPRODUCT(BK$8:BK$187,Nutrients!$DJ$8:$DJ$187))=0,BK213,IF((SUMPRODUCT(BK$8:BK$187,Nutrients!$DJ$8:$DJ$187))&gt;(1500*907),BK213+0.14,BK213+0.00000000006666*((SUMPRODUCT(BK$8:BK$187,Nutrients!$DJ$8:$DJ$187)/907))^3-0.00000023623322*((SUMPRODUCT(BK$8:BK$187,Nutrients!$DJ$8:$DJ$187)/907))^2+0.00029262722672*((SUMPRODUCT(BK$8:BK$187,Nutrients!$DJ$8:$DJ$187)/907))+0.007028328))</f>
        <v>0.36583825820000826</v>
      </c>
      <c r="BL214" s="227"/>
    </row>
    <row r="215" spans="1:65" x14ac:dyDescent="0.2">
      <c r="A215" t="s">
        <v>46</v>
      </c>
      <c r="B215" s="67">
        <f t="shared" ref="B215:G215" si="63">IF(B$4="","",(B214)/(B204*2.2046)*10000)</f>
        <v>0.88215200980871233</v>
      </c>
      <c r="C215" s="67">
        <f t="shared" si="63"/>
        <v>0.79795578066210737</v>
      </c>
      <c r="D215" s="67">
        <f t="shared" si="63"/>
        <v>0.69891774335241219</v>
      </c>
      <c r="E215" s="67">
        <f t="shared" si="63"/>
        <v>0.65568546860354737</v>
      </c>
      <c r="F215" s="67">
        <f t="shared" si="63"/>
        <v>0.63115569794759552</v>
      </c>
      <c r="G215" s="67">
        <f t="shared" si="63"/>
        <v>0.62411908309656539</v>
      </c>
      <c r="H215" s="20"/>
      <c r="I215" s="67">
        <f t="shared" ref="I215:N215" si="64">IF(I$4="","",(I214)/(I204*2.2046)*10000)</f>
        <v>0.90501945129257311</v>
      </c>
      <c r="J215" s="67">
        <f t="shared" si="64"/>
        <v>0.82035231672814812</v>
      </c>
      <c r="K215" s="67">
        <f t="shared" si="64"/>
        <v>0.71150166191044506</v>
      </c>
      <c r="L215" s="67">
        <f t="shared" si="64"/>
        <v>0.66782901511645421</v>
      </c>
      <c r="M215" s="67">
        <f t="shared" si="64"/>
        <v>0.64356613924070394</v>
      </c>
      <c r="N215" s="67">
        <f t="shared" si="64"/>
        <v>0.6361939054315825</v>
      </c>
      <c r="O215" s="20"/>
      <c r="P215" s="67">
        <f t="shared" ref="P215:U215" si="65">IF(P$4="","",(P214)/(P204*2.2046)*10000)</f>
        <v>0.92466983518010715</v>
      </c>
      <c r="Q215" s="67">
        <f t="shared" si="65"/>
        <v>0.84638232293276039</v>
      </c>
      <c r="R215" s="67">
        <f t="shared" si="65"/>
        <v>0.72419555050668649</v>
      </c>
      <c r="S215" s="67">
        <f t="shared" si="65"/>
        <v>0.71320569518532728</v>
      </c>
      <c r="T215" s="67">
        <f t="shared" si="65"/>
        <v>0.67238284104333479</v>
      </c>
      <c r="U215" s="67">
        <f t="shared" si="65"/>
        <v>0.64876498008572658</v>
      </c>
      <c r="V215" s="20"/>
      <c r="W215" s="67">
        <f t="shared" ref="W215:AB215" si="66">IF(W$4="","",(W214)/(W204*2.2046)*10000)</f>
        <v>0.94765204616607079</v>
      </c>
      <c r="X215" s="67">
        <f t="shared" si="66"/>
        <v>0.85289782551606341</v>
      </c>
      <c r="Y215" s="67">
        <f t="shared" si="66"/>
        <v>0.75311072933116652</v>
      </c>
      <c r="Z215" s="67">
        <f t="shared" si="66"/>
        <v>0.74241617062214693</v>
      </c>
      <c r="AA215" s="67">
        <f t="shared" si="66"/>
        <v>0.73425061753287413</v>
      </c>
      <c r="AB215" s="67">
        <f t="shared" si="66"/>
        <v>0.7269526505808287</v>
      </c>
      <c r="AC215" s="20"/>
      <c r="AD215" s="67">
        <f t="shared" ref="AD215:AI215" si="67">IF(AD$4="","",(AD214)/(AD204*2.2046)*10000)</f>
        <v>0.96773695494100953</v>
      </c>
      <c r="AE215" s="67">
        <f t="shared" si="67"/>
        <v>0.88260184976804534</v>
      </c>
      <c r="AF215" s="67">
        <f t="shared" si="67"/>
        <v>0.83206647166267733</v>
      </c>
      <c r="AG215" s="67">
        <f t="shared" si="67"/>
        <v>0.82123077184956095</v>
      </c>
      <c r="AH215" s="67">
        <f t="shared" si="67"/>
        <v>0.81278136423563219</v>
      </c>
      <c r="AI215" s="67">
        <f t="shared" si="67"/>
        <v>0.8056241690446686</v>
      </c>
      <c r="AJ215" s="20"/>
      <c r="AK215" s="67">
        <f t="shared" ref="AK215:AP215" si="68">IF(AK$4="","",(AK214)/(AK204*2.2046)*10000)</f>
        <v>0.98098284161697624</v>
      </c>
      <c r="AL215" s="67">
        <f t="shared" si="68"/>
        <v>0.92869184412329597</v>
      </c>
      <c r="AM215" s="67">
        <f t="shared" si="68"/>
        <v>0.91112824368011369</v>
      </c>
      <c r="AN215" s="67">
        <f t="shared" si="68"/>
        <v>0.89985115536239146</v>
      </c>
      <c r="AO215" s="67">
        <f t="shared" si="68"/>
        <v>0.89166260354153948</v>
      </c>
      <c r="AP215" s="67">
        <f t="shared" si="68"/>
        <v>0.88447353575296828</v>
      </c>
      <c r="AQ215" s="20"/>
      <c r="AR215" s="67">
        <f t="shared" ref="AR215:AW215" si="69">IF(AR$4="","",(AR214)/(AR204*2.2046)*10000)</f>
        <v>1.0276868196626845</v>
      </c>
      <c r="AS215" s="67">
        <f t="shared" si="69"/>
        <v>1.0084009108935232</v>
      </c>
      <c r="AT215" s="67">
        <f t="shared" si="69"/>
        <v>0.99067012486439565</v>
      </c>
      <c r="AU215" s="67">
        <f t="shared" si="69"/>
        <v>0.97925174029361428</v>
      </c>
      <c r="AV215" s="67">
        <f t="shared" si="69"/>
        <v>0.97100764084235258</v>
      </c>
      <c r="AW215" s="67">
        <f t="shared" si="69"/>
        <v>0.96376391009522189</v>
      </c>
      <c r="AX215" s="20"/>
      <c r="AY215" s="67">
        <f t="shared" ref="AY215:BD215" si="70">IF(AY$4="","",(AY214)/(AY204*2.2046)*10000)</f>
        <v>1.1079787233815164</v>
      </c>
      <c r="AZ215" s="67">
        <f t="shared" si="70"/>
        <v>1.0885578276064265</v>
      </c>
      <c r="BA215" s="67">
        <f t="shared" si="70"/>
        <v>1.0709178365718264</v>
      </c>
      <c r="BB215" s="67">
        <f t="shared" si="70"/>
        <v>1.0595994071256065</v>
      </c>
      <c r="BC215" s="67">
        <f t="shared" si="70"/>
        <v>1.0512494821004115</v>
      </c>
      <c r="BD215" s="67">
        <f t="shared" si="70"/>
        <v>1.0435736351995781</v>
      </c>
      <c r="BE215" s="20"/>
      <c r="BF215" s="67">
        <f t="shared" ref="BF215:BK215" si="71">IF(BF$4="","",(BF214)/(BF204*2.2046)*10000)</f>
        <v>1.1887614160594231</v>
      </c>
      <c r="BG215" s="67">
        <f t="shared" si="71"/>
        <v>1.1691331998515142</v>
      </c>
      <c r="BH215" s="67">
        <f t="shared" si="71"/>
        <v>1.1513500828175087</v>
      </c>
      <c r="BI215" s="67">
        <f t="shared" si="71"/>
        <v>1.1399376423586245</v>
      </c>
      <c r="BJ215" s="67">
        <f t="shared" si="71"/>
        <v>1.1315080840441267</v>
      </c>
      <c r="BK215" s="67">
        <f t="shared" si="71"/>
        <v>1.12432136416006</v>
      </c>
      <c r="BL215" s="20"/>
    </row>
    <row r="216" spans="1:65" x14ac:dyDescent="0.2">
      <c r="A216" s="213" t="s">
        <v>422</v>
      </c>
      <c r="B216" s="67">
        <f>((SUMPRODUCT(B$8:B$187,Nutrients!$CY$8:$CY$187)+(IF($A$6=Nutrients!$B$8,Nutrients!$CY$8,Nutrients!$CY$9)*B$6)+(((IF($A$7=Nutrients!$B$79,Nutrients!$CY$79,(IF($A$7=Nutrients!$B$77,Nutrients!$CY$77,Nutrients!$CY$78)))))*B$7))/2000)</f>
        <v>0.24836791189185703</v>
      </c>
      <c r="C216" s="67">
        <f>((SUMPRODUCT(C$8:C$187,Nutrients!$CY$8:$CY$187)+(IF($A$6=Nutrients!$B$8,Nutrients!$CY$8,Nutrients!$CY$9)*C$6)+(((IF($A$7=Nutrients!$B$79,Nutrients!$CY$79,(IF($A$7=Nutrients!$B$77,Nutrients!$CY$77,Nutrients!$CY$78)))))*C$7))/2000)</f>
        <v>0.21830959176720433</v>
      </c>
      <c r="D216" s="67">
        <f>((SUMPRODUCT(D$8:D$187,Nutrients!$CY$8:$CY$187)+(IF($A$6=Nutrients!$B$8,Nutrients!$CY$8,Nutrients!$CY$9)*D$6)+(((IF($A$7=Nutrients!$B$79,Nutrients!$CY$79,(IF($A$7=Nutrients!$B$77,Nutrients!$CY$77,Nutrients!$CY$78)))))*D$7))/2000)</f>
        <v>0.18459268809246535</v>
      </c>
      <c r="E216" s="67">
        <f>((SUMPRODUCT(E$8:E$187,Nutrients!$CY$8:$CY$187)+(IF($A$6=Nutrients!$B$8,Nutrients!$CY$8,Nutrients!$CY$9)*E$6)+(((IF($A$7=Nutrients!$B$79,Nutrients!$CY$79,(IF($A$7=Nutrients!$B$77,Nutrients!$CY$77,Nutrients!$CY$78)))))*E$7))/2000)</f>
        <v>0.16882978967779003</v>
      </c>
      <c r="F216" s="67">
        <f>((SUMPRODUCT(F$8:F$187,Nutrients!$CY$8:$CY$187)+(IF($A$6=Nutrients!$B$8,Nutrients!$CY$8,Nutrients!$CY$9)*F$6)+(((IF($A$7=Nutrients!$B$79,Nutrients!$CY$79,(IF($A$7=Nutrients!$B$77,Nutrients!$CY$77,Nutrients!$CY$78)))))*F$7))/2000)</f>
        <v>0.15913178828963209</v>
      </c>
      <c r="G216" s="67">
        <f>((SUMPRODUCT(G$8:G$187,Nutrients!$CY$8:$CY$187)+(IF($A$6=Nutrients!$B$8,Nutrients!$CY$8,Nutrients!$CY$9)*G$6)+(((IF($A$7=Nutrients!$B$79,Nutrients!$CY$79,(IF($A$7=Nutrients!$B$77,Nutrients!$CY$77,Nutrients!$CY$78)))))*G$7))/2000)</f>
        <v>0.15478699848560054</v>
      </c>
      <c r="H216" s="67"/>
      <c r="I216" s="67">
        <f>((SUMPRODUCT(I$8:I$187,Nutrients!$CY$8:$CY$187)+(IF($A$6=Nutrients!$B$8,Nutrients!$CY$8,Nutrients!$CY$9)*I$6)+(((IF($A$7=Nutrients!$B$79,Nutrients!$CY$79,(IF($A$7=Nutrients!$B$77,Nutrients!$CY$77,Nutrients!$CY$78)))))*I$7))/2000)</f>
        <v>0.24927376169232218</v>
      </c>
      <c r="J216" s="67">
        <f>((SUMPRODUCT(J$8:J$187,Nutrients!$CY$8:$CY$187)+(IF($A$6=Nutrients!$B$8,Nutrients!$CY$8,Nutrients!$CY$9)*J$6)+(((IF($A$7=Nutrients!$B$79,Nutrients!$CY$79,(IF($A$7=Nutrients!$B$77,Nutrients!$CY$77,Nutrients!$CY$78)))))*J$7))/2000)</f>
        <v>0.21908306328867241</v>
      </c>
      <c r="K216" s="67">
        <f>((SUMPRODUCT(K$8:K$187,Nutrients!$CY$8:$CY$187)+(IF($A$6=Nutrients!$B$8,Nutrients!$CY$8,Nutrients!$CY$9)*K$6)+(((IF($A$7=Nutrients!$B$79,Nutrients!$CY$79,(IF($A$7=Nutrients!$B$77,Nutrients!$CY$77,Nutrients!$CY$78)))))*K$7))/2000)</f>
        <v>0.1827553498911339</v>
      </c>
      <c r="L216" s="67">
        <f>((SUMPRODUCT(L$8:L$187,Nutrients!$CY$8:$CY$187)+(IF($A$6=Nutrients!$B$8,Nutrients!$CY$8,Nutrients!$CY$9)*L$6)+(((IF($A$7=Nutrients!$B$79,Nutrients!$CY$79,(IF($A$7=Nutrients!$B$77,Nutrients!$CY$77,Nutrients!$CY$78)))))*L$7))/2000)</f>
        <v>0.16680091741565151</v>
      </c>
      <c r="M216" s="67">
        <f>((SUMPRODUCT(M$8:M$187,Nutrients!$CY$8:$CY$187)+(IF($A$6=Nutrients!$B$8,Nutrients!$CY$8,Nutrients!$CY$9)*M$6)+(((IF($A$7=Nutrients!$B$79,Nutrients!$CY$79,(IF($A$7=Nutrients!$B$77,Nutrients!$CY$77,Nutrients!$CY$78)))))*M$7))/2000)</f>
        <v>0.15730740049861822</v>
      </c>
      <c r="N216" s="67">
        <f>((SUMPRODUCT(N$8:N$187,Nutrients!$CY$8:$CY$187)+(IF($A$6=Nutrients!$B$8,Nutrients!$CY$8,Nutrients!$CY$9)*N$6)+(((IF($A$7=Nutrients!$B$79,Nutrients!$CY$79,(IF($A$7=Nutrients!$B$77,Nutrients!$CY$77,Nutrients!$CY$78)))))*N$7))/2000)</f>
        <v>0.15276856440077705</v>
      </c>
      <c r="O216" s="67"/>
      <c r="P216" s="67">
        <f>((SUMPRODUCT(P$8:P$187,Nutrients!$CY$8:$CY$187)+(IF($A$6=Nutrients!$B$8,Nutrients!$CY$8,Nutrients!$CY$9)*P$6)+(((IF($A$7=Nutrients!$B$79,Nutrients!$CY$79,(IF($A$7=Nutrients!$B$77,Nutrients!$CY$77,Nutrients!$CY$78)))))*P$7))/2000)</f>
        <v>0.24921978996809521</v>
      </c>
      <c r="Q216" s="67">
        <f>((SUMPRODUCT(Q$8:Q$187,Nutrients!$CY$8:$CY$187)+(IF($A$6=Nutrients!$B$8,Nutrients!$CY$8,Nutrients!$CY$9)*Q$6)+(((IF($A$7=Nutrients!$B$79,Nutrients!$CY$79,(IF($A$7=Nutrients!$B$77,Nutrients!$CY$77,Nutrients!$CY$78)))))*Q$7))/2000)</f>
        <v>0.22093593037625134</v>
      </c>
      <c r="R216" s="67">
        <f>((SUMPRODUCT(R$8:R$187,Nutrients!$CY$8:$CY$187)+(IF($A$6=Nutrients!$B$8,Nutrients!$CY$8,Nutrients!$CY$9)*R$6)+(((IF($A$7=Nutrients!$B$79,Nutrients!$CY$79,(IF($A$7=Nutrients!$B$77,Nutrients!$CY$77,Nutrients!$CY$78)))))*R$7))/2000)</f>
        <v>0.18084454037097877</v>
      </c>
      <c r="S216" s="67">
        <f>((SUMPRODUCT(S$8:S$187,Nutrients!$CY$8:$CY$187)+(IF($A$6=Nutrients!$B$8,Nutrients!$CY$8,Nutrients!$CY$9)*S$6)+(((IF($A$7=Nutrients!$B$79,Nutrients!$CY$79,(IF($A$7=Nutrients!$B$77,Nutrients!$CY$77,Nutrients!$CY$78)))))*S$7))/2000)</f>
        <v>0.17434203580737673</v>
      </c>
      <c r="T216" s="67">
        <f>((SUMPRODUCT(T$8:T$187,Nutrients!$CY$8:$CY$187)+(IF($A$6=Nutrients!$B$8,Nutrients!$CY$8,Nutrients!$CY$9)*T$6)+(((IF($A$7=Nutrients!$B$79,Nutrients!$CY$79,(IF($A$7=Nutrients!$B$77,Nutrients!$CY$77,Nutrients!$CY$78)))))*T$7))/2000)</f>
        <v>0.16020320705041138</v>
      </c>
      <c r="U216" s="67">
        <f>((SUMPRODUCT(U$8:U$187,Nutrients!$CY$8:$CY$187)+(IF($A$6=Nutrients!$B$8,Nutrients!$CY$8,Nutrients!$CY$9)*U$6)+(((IF($A$7=Nutrients!$B$79,Nutrients!$CY$79,(IF($A$7=Nutrients!$B$77,Nutrients!$CY$77,Nutrients!$CY$78)))))*U$7))/2000)</f>
        <v>0.15091990328150462</v>
      </c>
      <c r="V216" s="67"/>
      <c r="W216" s="67">
        <f>((SUMPRODUCT(W$8:W$187,Nutrients!$CY$8:$CY$187)+(IF($A$6=Nutrients!$B$8,Nutrients!$CY$8,Nutrients!$CY$9)*W$6)+(((IF($A$7=Nutrients!$B$79,Nutrients!$CY$79,(IF($A$7=Nutrients!$B$77,Nutrients!$CY$77,Nutrients!$CY$78)))))*W$7))/2000)</f>
        <v>0.24992388272241473</v>
      </c>
      <c r="X216" s="67">
        <f>((SUMPRODUCT(X$8:X$187,Nutrients!$CY$8:$CY$187)+(IF($A$6=Nutrients!$B$8,Nutrients!$CY$8,Nutrients!$CY$9)*X$6)+(((IF($A$7=Nutrients!$B$79,Nutrients!$CY$79,(IF($A$7=Nutrients!$B$77,Nutrients!$CY$77,Nutrients!$CY$78)))))*X$7))/2000)</f>
        <v>0.21714783595258041</v>
      </c>
      <c r="Y216" s="67">
        <f>((SUMPRODUCT(Y$8:Y$187,Nutrients!$CY$8:$CY$187)+(IF($A$6=Nutrients!$B$8,Nutrients!$CY$8,Nutrients!$CY$9)*Y$6)+(((IF($A$7=Nutrients!$B$79,Nutrients!$CY$79,(IF($A$7=Nutrients!$B$77,Nutrients!$CY$77,Nutrients!$CY$78)))))*Y$7))/2000)</f>
        <v>0.18346603564399991</v>
      </c>
      <c r="Z216" s="67">
        <f>((SUMPRODUCT(Z$8:Z$187,Nutrients!$CY$8:$CY$187)+(IF($A$6=Nutrients!$B$8,Nutrients!$CY$8,Nutrients!$CY$9)*Z$6)+(((IF($A$7=Nutrients!$B$79,Nutrients!$CY$79,(IF($A$7=Nutrients!$B$77,Nutrients!$CY$77,Nutrients!$CY$78)))))*Z$7))/2000)</f>
        <v>0.17718732421033337</v>
      </c>
      <c r="AA216" s="67">
        <f>((SUMPRODUCT(AA$8:AA$187,Nutrients!$CY$8:$CY$187)+(IF($A$6=Nutrients!$B$8,Nutrients!$CY$8,Nutrients!$CY$9)*AA$6)+(((IF($A$7=Nutrients!$B$79,Nutrients!$CY$79,(IF($A$7=Nutrients!$B$77,Nutrients!$CY$77,Nutrients!$CY$78)))))*AA$7))/2000)</f>
        <v>0.17247088172372879</v>
      </c>
      <c r="AB216" s="67">
        <f>((SUMPRODUCT(AB$8:AB$187,Nutrients!$CY$8:$CY$187)+(IF($A$6=Nutrients!$B$8,Nutrients!$CY$8,Nutrients!$CY$9)*AB$6)+(((IF($A$7=Nutrients!$B$79,Nutrients!$CY$79,(IF($A$7=Nutrients!$B$77,Nutrients!$CY$77,Nutrients!$CY$78)))))*AB$7))/2000)</f>
        <v>0.1679253616379254</v>
      </c>
      <c r="AC216" s="67"/>
      <c r="AD216" s="67">
        <f>((SUMPRODUCT(AD$8:AD$187,Nutrients!$CY$8:$CY$187)+(IF($A$6=Nutrients!$B$8,Nutrients!$CY$8,Nutrients!$CY$9)*AD$6)+(((IF($A$7=Nutrients!$B$79,Nutrients!$CY$79,(IF($A$7=Nutrients!$B$77,Nutrients!$CY$77,Nutrients!$CY$78)))))*AD$7))/2000)</f>
        <v>0.24987740319193613</v>
      </c>
      <c r="AE216" s="67">
        <f>((SUMPRODUCT(AE$8:AE$187,Nutrients!$CY$8:$CY$187)+(IF($A$6=Nutrients!$B$8,Nutrients!$CY$8,Nutrients!$CY$9)*AE$6)+(((IF($A$7=Nutrients!$B$79,Nutrients!$CY$79,(IF($A$7=Nutrients!$B$77,Nutrients!$CY$77,Nutrients!$CY$78)))))*AE$7))/2000)</f>
        <v>0.21994381582438394</v>
      </c>
      <c r="AF216" s="67">
        <f>((SUMPRODUCT(AF$8:AF$187,Nutrients!$CY$8:$CY$187)+(IF($A$6=Nutrients!$B$8,Nutrients!$CY$8,Nutrients!$CY$9)*AF$6)+(((IF($A$7=Nutrients!$B$79,Nutrients!$CY$79,(IF($A$7=Nutrients!$B$77,Nutrients!$CY$77,Nutrients!$CY$78)))))*AF$7))/2000)</f>
        <v>0.2004117964900109</v>
      </c>
      <c r="AG216" s="67">
        <f>((SUMPRODUCT(AG$8:AG$187,Nutrients!$CY$8:$CY$187)+(IF($A$6=Nutrients!$B$8,Nutrients!$CY$8,Nutrients!$CY$9)*AG$6)+(((IF($A$7=Nutrients!$B$79,Nutrients!$CY$79,(IF($A$7=Nutrients!$B$77,Nutrients!$CY$77,Nutrients!$CY$78)))))*AG$7))/2000)</f>
        <v>0.19414087443256892</v>
      </c>
      <c r="AH216" s="67">
        <f>((SUMPRODUCT(AH$8:AH$187,Nutrients!$CY$8:$CY$187)+(IF($A$6=Nutrients!$B$8,Nutrients!$CY$8,Nutrients!$CY$9)*AH$6)+(((IF($A$7=Nutrients!$B$79,Nutrients!$CY$79,(IF($A$7=Nutrients!$B$77,Nutrients!$CY$77,Nutrients!$CY$78)))))*AH$7))/2000)</f>
        <v>0.18920049242947209</v>
      </c>
      <c r="AI216" s="67">
        <f>((SUMPRODUCT(AI$8:AI$187,Nutrients!$CY$8:$CY$187)+(IF($A$6=Nutrients!$B$8,Nutrients!$CY$8,Nutrients!$CY$9)*AI$6)+(((IF($A$7=Nutrients!$B$79,Nutrients!$CY$79,(IF($A$7=Nutrients!$B$77,Nutrients!$CY$77,Nutrients!$CY$78)))))*AI$7))/2000)</f>
        <v>0.18490872176460654</v>
      </c>
      <c r="AJ216" s="67"/>
      <c r="AK216" s="67">
        <f>((SUMPRODUCT(AK$8:AK$187,Nutrients!$CY$8:$CY$187)+(IF($A$6=Nutrients!$B$8,Nutrients!$CY$8,Nutrients!$CY$9)*AK$6)+(((IF($A$7=Nutrients!$B$79,Nutrients!$CY$79,(IF($A$7=Nutrients!$B$77,Nutrients!$CY$77,Nutrients!$CY$78)))))*AK$7))/2000)</f>
        <v>0.2479492791197262</v>
      </c>
      <c r="AL216" s="67">
        <f>((SUMPRODUCT(AL$8:AL$187,Nutrients!$CY$8:$CY$187)+(IF($A$6=Nutrients!$B$8,Nutrients!$CY$8,Nutrients!$CY$9)*AL$6)+(((IF($A$7=Nutrients!$B$79,Nutrients!$CY$79,(IF($A$7=Nutrients!$B$77,Nutrients!$CY$77,Nutrients!$CY$78)))))*AL$7))/2000)</f>
        <v>0.22749745296871621</v>
      </c>
      <c r="AM216" s="67">
        <f>((SUMPRODUCT(AM$8:AM$187,Nutrients!$CY$8:$CY$187)+(IF($A$6=Nutrients!$B$8,Nutrients!$CY$8,Nutrients!$CY$9)*AM$6)+(((IF($A$7=Nutrients!$B$79,Nutrients!$CY$79,(IF($A$7=Nutrients!$B$77,Nutrients!$CY$77,Nutrients!$CY$78)))))*AM$7))/2000)</f>
        <v>0.21740279776368562</v>
      </c>
      <c r="AN216" s="67">
        <f>((SUMPRODUCT(AN$8:AN$187,Nutrients!$CY$8:$CY$187)+(IF($A$6=Nutrients!$B$8,Nutrients!$CY$8,Nutrients!$CY$9)*AN$6)+(((IF($A$7=Nutrients!$B$79,Nutrients!$CY$79,(IF($A$7=Nutrients!$B$77,Nutrients!$CY$77,Nutrients!$CY$78)))))*AN$7))/2000)</f>
        <v>0.21096014798502905</v>
      </c>
      <c r="AO216" s="67">
        <f>((SUMPRODUCT(AO$8:AO$187,Nutrients!$CY$8:$CY$187)+(IF($A$6=Nutrients!$B$8,Nutrients!$CY$8,Nutrients!$CY$9)*AO$6)+(((IF($A$7=Nutrients!$B$79,Nutrients!$CY$79,(IF($A$7=Nutrients!$B$77,Nutrients!$CY$77,Nutrients!$CY$78)))))*AO$7))/2000)</f>
        <v>0.2062414211854641</v>
      </c>
      <c r="AP216" s="67">
        <f>((SUMPRODUCT(AP$8:AP$187,Nutrients!$CY$8:$CY$187)+(IF($A$6=Nutrients!$B$8,Nutrients!$CY$8,Nutrients!$CY$9)*AP$6)+(((IF($A$7=Nutrients!$B$79,Nutrients!$CY$79,(IF($A$7=Nutrients!$B$77,Nutrients!$CY$77,Nutrients!$CY$78)))))*AP$7))/2000)</f>
        <v>0.20197774816480565</v>
      </c>
      <c r="AQ216" s="67"/>
      <c r="AR216" s="67">
        <f>((SUMPRODUCT(AR$8:AR$187,Nutrients!$CY$8:$CY$187)+(IF($A$6=Nutrients!$B$8,Nutrients!$CY$8,Nutrients!$CY$9)*AR$6)+(((IF($A$7=Nutrients!$B$79,Nutrients!$CY$79,(IF($A$7=Nutrients!$B$77,Nutrients!$CY$77,Nutrients!$CY$78)))))*AR$7))/2000)</f>
        <v>0.25543770207991995</v>
      </c>
      <c r="AS216" s="67">
        <f>((SUMPRODUCT(AS$8:AS$187,Nutrients!$CY$8:$CY$187)+(IF($A$6=Nutrients!$B$8,Nutrients!$CY$8,Nutrients!$CY$9)*AS$6)+(((IF($A$7=Nutrients!$B$79,Nutrients!$CY$79,(IF($A$7=Nutrients!$B$77,Nutrients!$CY$77,Nutrients!$CY$78)))))*AS$7))/2000)</f>
        <v>0.24448116113539267</v>
      </c>
      <c r="AT216" s="67">
        <f>((SUMPRODUCT(AT$8:AT$187,Nutrients!$CY$8:$CY$187)+(IF($A$6=Nutrients!$B$8,Nutrients!$CY$8,Nutrients!$CY$9)*AT$6)+(((IF($A$7=Nutrients!$B$79,Nutrients!$CY$79,(IF($A$7=Nutrients!$B$77,Nutrients!$CY$77,Nutrients!$CY$78)))))*AT$7))/2000)</f>
        <v>0.2344204702997871</v>
      </c>
      <c r="AU216" s="67">
        <f>((SUMPRODUCT(AU$8:AU$187,Nutrients!$CY$8:$CY$187)+(IF($A$6=Nutrients!$B$8,Nutrients!$CY$8,Nutrients!$CY$9)*AU$6)+(((IF($A$7=Nutrients!$B$79,Nutrients!$CY$79,(IF($A$7=Nutrients!$B$77,Nutrients!$CY$77,Nutrients!$CY$78)))))*AU$7))/2000)</f>
        <v>0.22798415486973378</v>
      </c>
      <c r="AV216" s="67">
        <f>((SUMPRODUCT(AV$8:AV$187,Nutrients!$CY$8:$CY$187)+(IF($A$6=Nutrients!$B$8,Nutrients!$CY$8,Nutrients!$CY$9)*AV$6)+(((IF($A$7=Nutrients!$B$79,Nutrients!$CY$79,(IF($A$7=Nutrients!$B$77,Nutrients!$CY$77,Nutrients!$CY$78)))))*AV$7))/2000)</f>
        <v>0.22329614710192783</v>
      </c>
      <c r="AW216" s="67">
        <f>((SUMPRODUCT(AW$8:AW$187,Nutrients!$CY$8:$CY$187)+(IF($A$6=Nutrients!$B$8,Nutrients!$CY$8,Nutrients!$CY$9)*AW$6)+(((IF($A$7=Nutrients!$B$79,Nutrients!$CY$79,(IF($A$7=Nutrients!$B$77,Nutrients!$CY$77,Nutrients!$CY$78)))))*AW$7))/2000)</f>
        <v>0.21904677456500476</v>
      </c>
      <c r="AX216" s="67"/>
      <c r="AY216" s="67">
        <f>((SUMPRODUCT(AY$8:AY$187,Nutrients!$CY$8:$CY$187)+(IF($A$6=Nutrients!$B$8,Nutrients!$CY$8,Nutrients!$CY$9)*AY$6)+(((IF($A$7=Nutrients!$B$79,Nutrients!$CY$79,(IF($A$7=Nutrients!$B$77,Nutrients!$CY$77,Nutrients!$CY$78)))))*AY$7))/2000)</f>
        <v>0.27236060862581929</v>
      </c>
      <c r="AZ216" s="67">
        <f>((SUMPRODUCT(AZ$8:AZ$187,Nutrients!$CY$8:$CY$187)+(IF($A$6=Nutrients!$B$8,Nutrients!$CY$8,Nutrients!$CY$9)*AZ$6)+(((IF($A$7=Nutrients!$B$79,Nutrients!$CY$79,(IF($A$7=Nutrients!$B$77,Nutrients!$CY$77,Nutrients!$CY$78)))))*AZ$7))/2000)</f>
        <v>0.26146486930206914</v>
      </c>
      <c r="BA216" s="67">
        <f>((SUMPRODUCT(BA$8:BA$187,Nutrients!$CY$8:$CY$187)+(IF($A$6=Nutrients!$B$8,Nutrients!$CY$8,Nutrients!$CY$9)*BA$6)+(((IF($A$7=Nutrients!$B$79,Nutrients!$CY$79,(IF($A$7=Nutrients!$B$77,Nutrients!$CY$77,Nutrients!$CY$78)))))*BA$7))/2000)</f>
        <v>0.25142080869691569</v>
      </c>
      <c r="BB216" s="67">
        <f>((SUMPRODUCT(BB$8:BB$187,Nutrients!$CY$8:$CY$187)+(IF($A$6=Nutrients!$B$8,Nutrients!$CY$8,Nutrients!$CY$9)*BB$6)+(((IF($A$7=Nutrients!$B$79,Nutrients!$CY$79,(IF($A$7=Nutrients!$B$77,Nutrients!$CY$77,Nutrients!$CY$78)))))*BB$7))/2000)</f>
        <v>0.2449675454618877</v>
      </c>
      <c r="BC216" s="67">
        <f>((SUMPRODUCT(BC$8:BC$187,Nutrients!$CY$8:$CY$187)+(IF($A$6=Nutrients!$B$8,Nutrients!$CY$8,Nutrients!$CY$9)*BC$6)+(((IF($A$7=Nutrients!$B$79,Nutrients!$CY$79,(IF($A$7=Nutrients!$B$77,Nutrients!$CY$77,Nutrients!$CY$78)))))*BC$7))/2000)</f>
        <v>0.2402831635850298</v>
      </c>
      <c r="BD216" s="67">
        <f>((SUMPRODUCT(BD$8:BD$187,Nutrients!$CY$8:$CY$187)+(IF($A$6=Nutrients!$B$8,Nutrients!$CY$8,Nutrients!$CY$9)*BD$6)+(((IF($A$7=Nutrients!$B$79,Nutrients!$CY$79,(IF($A$7=Nutrients!$B$77,Nutrients!$CY$77,Nutrients!$CY$78)))))*BD$7))/2000)</f>
        <v>0.23582850961230001</v>
      </c>
      <c r="BE216" s="67"/>
      <c r="BF216" s="67">
        <f>((SUMPRODUCT(BF$8:BF$187,Nutrients!$CY$8:$CY$187)+(IF($A$6=Nutrients!$B$8,Nutrients!$CY$8,Nutrients!$CY$9)*BF$6)+(((IF($A$7=Nutrients!$B$79,Nutrients!$CY$79,(IF($A$7=Nutrients!$B$77,Nutrients!$CY$77,Nutrients!$CY$78)))))*BF$7))/2000)</f>
        <v>0.28930616664254194</v>
      </c>
      <c r="BG216" s="67">
        <f>((SUMPRODUCT(BG$8:BG$187,Nutrients!$CY$8:$CY$187)+(IF($A$6=Nutrients!$B$8,Nutrients!$CY$8,Nutrients!$CY$9)*BG$6)+(((IF($A$7=Nutrients!$B$79,Nutrients!$CY$79,(IF($A$7=Nutrients!$B$77,Nutrients!$CY$77,Nutrients!$CY$78)))))*BG$7))/2000)</f>
        <v>0.27842902025244631</v>
      </c>
      <c r="BH216" s="67">
        <f>((SUMPRODUCT(BH$8:BH$187,Nutrients!$CY$8:$CY$187)+(IF($A$6=Nutrients!$B$8,Nutrients!$CY$8,Nutrients!$CY$9)*BH$6)+(((IF($A$7=Nutrients!$B$79,Nutrients!$CY$79,(IF($A$7=Nutrients!$B$77,Nutrients!$CY$77,Nutrients!$CY$78)))))*BH$7))/2000)</f>
        <v>0.26842167877400924</v>
      </c>
      <c r="BI216" s="67">
        <f>((SUMPRODUCT(BI$8:BI$187,Nutrients!$CY$8:$CY$187)+(IF($A$6=Nutrients!$B$8,Nutrients!$CY$8,Nutrients!$CY$9)*BI$6)+(((IF($A$7=Nutrients!$B$79,Nutrients!$CY$79,(IF($A$7=Nutrients!$B$77,Nutrients!$CY$77,Nutrients!$CY$78)))))*BI$7))/2000)</f>
        <v>0.26199155234659244</v>
      </c>
      <c r="BJ216" s="67">
        <f>((SUMPRODUCT(BJ$8:BJ$187,Nutrients!$CY$8:$CY$187)+(IF($A$6=Nutrients!$B$8,Nutrients!$CY$8,Nutrients!$CY$9)*BJ$6)+(((IF($A$7=Nutrients!$B$79,Nutrients!$CY$79,(IF($A$7=Nutrients!$B$77,Nutrients!$CY$77,Nutrients!$CY$78)))))*BJ$7))/2000)</f>
        <v>0.25732409234102183</v>
      </c>
      <c r="BK216" s="67">
        <f>((SUMPRODUCT(BK$8:BK$187,Nutrients!$CY$8:$CY$187)+(IF($A$6=Nutrients!$B$8,Nutrients!$CY$8,Nutrients!$CY$9)*BK$6)+(((IF($A$7=Nutrients!$B$79,Nutrients!$CY$79,(IF($A$7=Nutrients!$B$77,Nutrients!$CY$77,Nutrients!$CY$78)))))*BK$7))/2000)</f>
        <v>0.25285023044728144</v>
      </c>
      <c r="BL216" s="67"/>
    </row>
    <row r="217" spans="1:65" x14ac:dyDescent="0.2">
      <c r="A217" s="226" t="s">
        <v>423</v>
      </c>
      <c r="B217" s="277">
        <f>IF((SUMPRODUCT(B$8:B$187,Nutrients!$DJ$8:$DJ$187))=0,B216,IF((SUMPRODUCT(B$8:B$187,Nutrients!$DJ$8:$DJ$187))&gt;(1500*907),B216+0.14*0.88,B216+(0.00000000006666*((SUMPRODUCT(B$8:B$187,Nutrients!$DJ$8:$DJ$187)/907))^3-0.00000023623322*((SUMPRODUCT(B$8:B$187,Nutrients!$DJ$8:$DJ$187)/907))^2+0.00029262722672*((SUMPRODUCT(B$8:B$187,Nutrients!$DJ$8:$DJ$187)/907))+0.007028328)*0.88))</f>
        <v>0.34865983799491329</v>
      </c>
      <c r="C217" s="277">
        <f>IF((SUMPRODUCT(C$8:C$187,Nutrients!$DJ$8:$DJ$187))=0,C216,IF((SUMPRODUCT(C$8:C$187,Nutrients!$DJ$8:$DJ$187))&gt;(1500*907),C216+0.14*0.88,C216+(0.00000000006666*((SUMPRODUCT(C$8:C$187,Nutrients!$DJ$8:$DJ$187)/907))^3-0.00000023623322*((SUMPRODUCT(C$8:C$187,Nutrients!$DJ$8:$DJ$187)/907))^2+0.00029262722672*((SUMPRODUCT(C$8:C$187,Nutrients!$DJ$8:$DJ$187)/907))+0.007028328)*0.88))</f>
        <v>0.31860151787026059</v>
      </c>
      <c r="D217" s="277">
        <f>IF((SUMPRODUCT(D$8:D$187,Nutrients!$DJ$8:$DJ$187))=0,D216,IF((SUMPRODUCT(D$8:D$187,Nutrients!$DJ$8:$DJ$187))&gt;(1500*907),D216+0.14*0.88,D216+(0.00000000006666*((SUMPRODUCT(D$8:D$187,Nutrients!$DJ$8:$DJ$187)/907))^3-0.00000023623322*((SUMPRODUCT(D$8:D$187,Nutrients!$DJ$8:$DJ$187)/907))^2+0.00029262722672*((SUMPRODUCT(D$8:D$187,Nutrients!$DJ$8:$DJ$187)/907))+0.007028328)*0.88))</f>
        <v>0.28488461419552163</v>
      </c>
      <c r="E217" s="277">
        <f>IF((SUMPRODUCT(E$8:E$187,Nutrients!$DJ$8:$DJ$187))=0,E216,IF((SUMPRODUCT(E$8:E$187,Nutrients!$DJ$8:$DJ$187))&gt;(1500*907),E216+0.14*0.88,E216+(0.00000000006666*((SUMPRODUCT(E$8:E$187,Nutrients!$DJ$8:$DJ$187)/907))^3-0.00000023623322*((SUMPRODUCT(E$8:E$187,Nutrients!$DJ$8:$DJ$187)/907))^2+0.00029262722672*((SUMPRODUCT(E$8:E$187,Nutrients!$DJ$8:$DJ$187)/907))+0.007028328)*0.88))</f>
        <v>0.26912171578084632</v>
      </c>
      <c r="F217" s="277">
        <f>IF((SUMPRODUCT(F$8:F$187,Nutrients!$DJ$8:$DJ$187))=0,F216,IF((SUMPRODUCT(F$8:F$187,Nutrients!$DJ$8:$DJ$187))&gt;(1500*907),F216+0.14*0.88,F216+(0.00000000006666*((SUMPRODUCT(F$8:F$187,Nutrients!$DJ$8:$DJ$187)/907))^3-0.00000023623322*((SUMPRODUCT(F$8:F$187,Nutrients!$DJ$8:$DJ$187)/907))^2+0.00029262722672*((SUMPRODUCT(F$8:F$187,Nutrients!$DJ$8:$DJ$187)/907))+0.007028328)*0.88))</f>
        <v>0.25942371439268835</v>
      </c>
      <c r="G217" s="277">
        <f>IF((SUMPRODUCT(G$8:G$187,Nutrients!$DJ$8:$DJ$187))=0,G216,IF((SUMPRODUCT(G$8:G$187,Nutrients!$DJ$8:$DJ$187))&gt;(1500*907),G216+0.14*0.88,G216+(0.00000000006666*((SUMPRODUCT(G$8:G$187,Nutrients!$DJ$8:$DJ$187)/907))^3-0.00000023623322*((SUMPRODUCT(G$8:G$187,Nutrients!$DJ$8:$DJ$187)/907))^2+0.00029262722672*((SUMPRODUCT(G$8:G$187,Nutrients!$DJ$8:$DJ$187)/907))+0.007028328)*0.88))</f>
        <v>0.25507892458865683</v>
      </c>
      <c r="H217" s="277"/>
      <c r="I217" s="277">
        <f>IF((SUMPRODUCT(I$8:I$187,Nutrients!$DJ$8:$DJ$187))=0,I216,IF((SUMPRODUCT(I$8:I$187,Nutrients!$DJ$8:$DJ$187))&gt;(1500*907),I216+0.14*0.88,I216+(0.00000000006666*((SUMPRODUCT(I$8:I$187,Nutrients!$DJ$8:$DJ$187)/907))^3-0.00000023623322*((SUMPRODUCT(I$8:I$187,Nutrients!$DJ$8:$DJ$187)/907))^2+0.00029262722672*((SUMPRODUCT(I$8:I$187,Nutrients!$DJ$8:$DJ$187)/907))+0.007028328)*0.88))</f>
        <v>0.34956568779537844</v>
      </c>
      <c r="J217" s="277">
        <f>IF((SUMPRODUCT(J$8:J$187,Nutrients!$DJ$8:$DJ$187))=0,J216,IF((SUMPRODUCT(J$8:J$187,Nutrients!$DJ$8:$DJ$187))&gt;(1500*907),J216+0.14*0.88,J216+(0.00000000006666*((SUMPRODUCT(J$8:J$187,Nutrients!$DJ$8:$DJ$187)/907))^3-0.00000023623322*((SUMPRODUCT(J$8:J$187,Nutrients!$DJ$8:$DJ$187)/907))^2+0.00029262722672*((SUMPRODUCT(J$8:J$187,Nutrients!$DJ$8:$DJ$187)/907))+0.007028328)*0.88))</f>
        <v>0.3193749893917287</v>
      </c>
      <c r="K217" s="277">
        <f>IF((SUMPRODUCT(K$8:K$187,Nutrients!$DJ$8:$DJ$187))=0,K216,IF((SUMPRODUCT(K$8:K$187,Nutrients!$DJ$8:$DJ$187))&gt;(1500*907),K216+0.14*0.88,K216+(0.00000000006666*((SUMPRODUCT(K$8:K$187,Nutrients!$DJ$8:$DJ$187)/907))^3-0.00000023623322*((SUMPRODUCT(K$8:K$187,Nutrients!$DJ$8:$DJ$187)/907))^2+0.00029262722672*((SUMPRODUCT(K$8:K$187,Nutrients!$DJ$8:$DJ$187)/907))+0.007028328)*0.88))</f>
        <v>0.28304727599419016</v>
      </c>
      <c r="L217" s="277">
        <f>IF((SUMPRODUCT(L$8:L$187,Nutrients!$DJ$8:$DJ$187))=0,L216,IF((SUMPRODUCT(L$8:L$187,Nutrients!$DJ$8:$DJ$187))&gt;(1500*907),L216+0.14*0.88,L216+(0.00000000006666*((SUMPRODUCT(L$8:L$187,Nutrients!$DJ$8:$DJ$187)/907))^3-0.00000023623322*((SUMPRODUCT(L$8:L$187,Nutrients!$DJ$8:$DJ$187)/907))^2+0.00029262722672*((SUMPRODUCT(L$8:L$187,Nutrients!$DJ$8:$DJ$187)/907))+0.007028328)*0.88))</f>
        <v>0.26709284351870777</v>
      </c>
      <c r="M217" s="277">
        <f>IF((SUMPRODUCT(M$8:M$187,Nutrients!$DJ$8:$DJ$187))=0,M216,IF((SUMPRODUCT(M$8:M$187,Nutrients!$DJ$8:$DJ$187))&gt;(1500*907),M216+0.14*0.88,M216+(0.00000000006666*((SUMPRODUCT(M$8:M$187,Nutrients!$DJ$8:$DJ$187)/907))^3-0.00000023623322*((SUMPRODUCT(M$8:M$187,Nutrients!$DJ$8:$DJ$187)/907))^2+0.00029262722672*((SUMPRODUCT(M$8:M$187,Nutrients!$DJ$8:$DJ$187)/907))+0.007028328)*0.88))</f>
        <v>0.25759932660167451</v>
      </c>
      <c r="N217" s="277">
        <f>IF((SUMPRODUCT(N$8:N$187,Nutrients!$DJ$8:$DJ$187))=0,N216,IF((SUMPRODUCT(N$8:N$187,Nutrients!$DJ$8:$DJ$187))&gt;(1500*907),N216+0.14*0.88,N216+(0.00000000006666*((SUMPRODUCT(N$8:N$187,Nutrients!$DJ$8:$DJ$187)/907))^3-0.00000023623322*((SUMPRODUCT(N$8:N$187,Nutrients!$DJ$8:$DJ$187)/907))^2+0.00029262722672*((SUMPRODUCT(N$8:N$187,Nutrients!$DJ$8:$DJ$187)/907))+0.007028328)*0.88))</f>
        <v>0.25306049050383334</v>
      </c>
      <c r="O217" s="277"/>
      <c r="P217" s="277">
        <f>IF((SUMPRODUCT(P$8:P$187,Nutrients!$DJ$8:$DJ$187))=0,P216,IF((SUMPRODUCT(P$8:P$187,Nutrients!$DJ$8:$DJ$187))&gt;(1500*907),P216+0.14*0.88,P216+(0.00000000006666*((SUMPRODUCT(P$8:P$187,Nutrients!$DJ$8:$DJ$187)/907))^3-0.00000023623322*((SUMPRODUCT(P$8:P$187,Nutrients!$DJ$8:$DJ$187)/907))^2+0.00029262722672*((SUMPRODUCT(P$8:P$187,Nutrients!$DJ$8:$DJ$187)/907))+0.007028328)*0.88))</f>
        <v>0.3495117160711515</v>
      </c>
      <c r="Q217" s="277">
        <f>IF((SUMPRODUCT(Q$8:Q$187,Nutrients!$DJ$8:$DJ$187))=0,Q216,IF((SUMPRODUCT(Q$8:Q$187,Nutrients!$DJ$8:$DJ$187))&gt;(1500*907),Q216+0.14*0.88,Q216+(0.00000000006666*((SUMPRODUCT(Q$8:Q$187,Nutrients!$DJ$8:$DJ$187)/907))^3-0.00000023623322*((SUMPRODUCT(Q$8:Q$187,Nutrients!$DJ$8:$DJ$187)/907))^2+0.00029262722672*((SUMPRODUCT(Q$8:Q$187,Nutrients!$DJ$8:$DJ$187)/907))+0.007028328)*0.88))</f>
        <v>0.32122785647930763</v>
      </c>
      <c r="R217" s="277">
        <f>IF((SUMPRODUCT(R$8:R$187,Nutrients!$DJ$8:$DJ$187))=0,R216,IF((SUMPRODUCT(R$8:R$187,Nutrients!$DJ$8:$DJ$187))&gt;(1500*907),R216+0.14*0.88,R216+(0.00000000006666*((SUMPRODUCT(R$8:R$187,Nutrients!$DJ$8:$DJ$187)/907))^3-0.00000023623322*((SUMPRODUCT(R$8:R$187,Nutrients!$DJ$8:$DJ$187)/907))^2+0.00029262722672*((SUMPRODUCT(R$8:R$187,Nutrients!$DJ$8:$DJ$187)/907))+0.007028328)*0.88))</f>
        <v>0.28113646647403506</v>
      </c>
      <c r="S217" s="277">
        <f>IF((SUMPRODUCT(S$8:S$187,Nutrients!$DJ$8:$DJ$187))=0,S216,IF((SUMPRODUCT(S$8:S$187,Nutrients!$DJ$8:$DJ$187))&gt;(1500*907),S216+0.14*0.88,S216+(0.00000000006666*((SUMPRODUCT(S$8:S$187,Nutrients!$DJ$8:$DJ$187)/907))^3-0.00000023623322*((SUMPRODUCT(S$8:S$187,Nutrients!$DJ$8:$DJ$187)/907))^2+0.00029262722672*((SUMPRODUCT(S$8:S$187,Nutrients!$DJ$8:$DJ$187)/907))+0.007028328)*0.88))</f>
        <v>0.27463396191043299</v>
      </c>
      <c r="T217" s="277">
        <f>IF((SUMPRODUCT(T$8:T$187,Nutrients!$DJ$8:$DJ$187))=0,T216,IF((SUMPRODUCT(T$8:T$187,Nutrients!$DJ$8:$DJ$187))&gt;(1500*907),T216+0.14*0.88,T216+(0.00000000006666*((SUMPRODUCT(T$8:T$187,Nutrients!$DJ$8:$DJ$187)/907))^3-0.00000023623322*((SUMPRODUCT(T$8:T$187,Nutrients!$DJ$8:$DJ$187)/907))^2+0.00029262722672*((SUMPRODUCT(T$8:T$187,Nutrients!$DJ$8:$DJ$187)/907))+0.007028328)*0.88))</f>
        <v>0.26049513315346767</v>
      </c>
      <c r="U217" s="277">
        <f>IF((SUMPRODUCT(U$8:U$187,Nutrients!$DJ$8:$DJ$187))=0,U216,IF((SUMPRODUCT(U$8:U$187,Nutrients!$DJ$8:$DJ$187))&gt;(1500*907),U216+0.14*0.88,U216+(0.00000000006666*((SUMPRODUCT(U$8:U$187,Nutrients!$DJ$8:$DJ$187)/907))^3-0.00000023623322*((SUMPRODUCT(U$8:U$187,Nutrients!$DJ$8:$DJ$187)/907))^2+0.00029262722672*((SUMPRODUCT(U$8:U$187,Nutrients!$DJ$8:$DJ$187)/907))+0.007028328)*0.88))</f>
        <v>0.25121182938456088</v>
      </c>
      <c r="V217" s="277"/>
      <c r="W217" s="277">
        <f>IF((SUMPRODUCT(W$8:W$187,Nutrients!$DJ$8:$DJ$187))=0,W216,IF((SUMPRODUCT(W$8:W$187,Nutrients!$DJ$8:$DJ$187))&gt;(1500*907),W216+0.14*0.88,W216+(0.00000000006666*((SUMPRODUCT(W$8:W$187,Nutrients!$DJ$8:$DJ$187)/907))^3-0.00000023623322*((SUMPRODUCT(W$8:W$187,Nutrients!$DJ$8:$DJ$187)/907))^2+0.00029262722672*((SUMPRODUCT(W$8:W$187,Nutrients!$DJ$8:$DJ$187)/907))+0.007028328)*0.88))</f>
        <v>0.35021580882547099</v>
      </c>
      <c r="X217" s="277">
        <f>IF((SUMPRODUCT(X$8:X$187,Nutrients!$DJ$8:$DJ$187))=0,X216,IF((SUMPRODUCT(X$8:X$187,Nutrients!$DJ$8:$DJ$187))&gt;(1500*907),X216+0.14*0.88,X216+(0.00000000006666*((SUMPRODUCT(X$8:X$187,Nutrients!$DJ$8:$DJ$187)/907))^3-0.00000023623322*((SUMPRODUCT(X$8:X$187,Nutrients!$DJ$8:$DJ$187)/907))^2+0.00029262722672*((SUMPRODUCT(X$8:X$187,Nutrients!$DJ$8:$DJ$187)/907))+0.007028328)*0.88))</f>
        <v>0.31743976205563668</v>
      </c>
      <c r="Y217" s="277">
        <f>IF((SUMPRODUCT(Y$8:Y$187,Nutrients!$DJ$8:$DJ$187))=0,Y216,IF((SUMPRODUCT(Y$8:Y$187,Nutrients!$DJ$8:$DJ$187))&gt;(1500*907),Y216+0.14*0.88,Y216+(0.00000000006666*((SUMPRODUCT(Y$8:Y$187,Nutrients!$DJ$8:$DJ$187)/907))^3-0.00000023623322*((SUMPRODUCT(Y$8:Y$187,Nutrients!$DJ$8:$DJ$187)/907))^2+0.00029262722672*((SUMPRODUCT(Y$8:Y$187,Nutrients!$DJ$8:$DJ$187)/907))+0.007028328)*0.88))</f>
        <v>0.2837579617470562</v>
      </c>
      <c r="Z217" s="277">
        <f>IF((SUMPRODUCT(Z$8:Z$187,Nutrients!$DJ$8:$DJ$187))=0,Z216,IF((SUMPRODUCT(Z$8:Z$187,Nutrients!$DJ$8:$DJ$187))&gt;(1500*907),Z216+0.14*0.88,Z216+(0.00000000006666*((SUMPRODUCT(Z$8:Z$187,Nutrients!$DJ$8:$DJ$187)/907))^3-0.00000023623322*((SUMPRODUCT(Z$8:Z$187,Nutrients!$DJ$8:$DJ$187)/907))^2+0.00029262722672*((SUMPRODUCT(Z$8:Z$187,Nutrients!$DJ$8:$DJ$187)/907))+0.007028328)*0.88))</f>
        <v>0.27747925031338966</v>
      </c>
      <c r="AA217" s="277">
        <f>IF((SUMPRODUCT(AA$8:AA$187,Nutrients!$DJ$8:$DJ$187))=0,AA216,IF((SUMPRODUCT(AA$8:AA$187,Nutrients!$DJ$8:$DJ$187))&gt;(1500*907),AA216+0.14*0.88,AA216+(0.00000000006666*((SUMPRODUCT(AA$8:AA$187,Nutrients!$DJ$8:$DJ$187)/907))^3-0.00000023623322*((SUMPRODUCT(AA$8:AA$187,Nutrients!$DJ$8:$DJ$187)/907))^2+0.00029262722672*((SUMPRODUCT(AA$8:AA$187,Nutrients!$DJ$8:$DJ$187)/907))+0.007028328)*0.88))</f>
        <v>0.27276280782678508</v>
      </c>
      <c r="AB217" s="277">
        <f>IF((SUMPRODUCT(AB$8:AB$187,Nutrients!$DJ$8:$DJ$187))=0,AB216,IF((SUMPRODUCT(AB$8:AB$187,Nutrients!$DJ$8:$DJ$187))&gt;(1500*907),AB216+0.14*0.88,AB216+(0.00000000006666*((SUMPRODUCT(AB$8:AB$187,Nutrients!$DJ$8:$DJ$187)/907))^3-0.00000023623322*((SUMPRODUCT(AB$8:AB$187,Nutrients!$DJ$8:$DJ$187)/907))^2+0.00029262722672*((SUMPRODUCT(AB$8:AB$187,Nutrients!$DJ$8:$DJ$187)/907))+0.007028328)*0.88))</f>
        <v>0.26821728774098169</v>
      </c>
      <c r="AC217" s="277"/>
      <c r="AD217" s="277">
        <f>IF((SUMPRODUCT(AD$8:AD$187,Nutrients!$DJ$8:$DJ$187))=0,AD216,IF((SUMPRODUCT(AD$8:AD$187,Nutrients!$DJ$8:$DJ$187))&gt;(1500*907),AD216+0.14*0.88,AD216+(0.00000000006666*((SUMPRODUCT(AD$8:AD$187,Nutrients!$DJ$8:$DJ$187)/907))^3-0.00000023623322*((SUMPRODUCT(AD$8:AD$187,Nutrients!$DJ$8:$DJ$187)/907))^2+0.00029262722672*((SUMPRODUCT(AD$8:AD$187,Nutrients!$DJ$8:$DJ$187)/907))+0.007028328)*0.88))</f>
        <v>0.35016932929499239</v>
      </c>
      <c r="AE217" s="277">
        <f>IF((SUMPRODUCT(AE$8:AE$187,Nutrients!$DJ$8:$DJ$187))=0,AE216,IF((SUMPRODUCT(AE$8:AE$187,Nutrients!$DJ$8:$DJ$187))&gt;(1500*907),AE216+0.14*0.88,AE216+(0.00000000006666*((SUMPRODUCT(AE$8:AE$187,Nutrients!$DJ$8:$DJ$187)/907))^3-0.00000023623322*((SUMPRODUCT(AE$8:AE$187,Nutrients!$DJ$8:$DJ$187)/907))^2+0.00029262722672*((SUMPRODUCT(AE$8:AE$187,Nutrients!$DJ$8:$DJ$187)/907))+0.007028328)*0.88))</f>
        <v>0.3202357419274402</v>
      </c>
      <c r="AF217" s="277">
        <f>IF((SUMPRODUCT(AF$8:AF$187,Nutrients!$DJ$8:$DJ$187))=0,AF216,IF((SUMPRODUCT(AF$8:AF$187,Nutrients!$DJ$8:$DJ$187))&gt;(1500*907),AF216+0.14*0.88,AF216+(0.00000000006666*((SUMPRODUCT(AF$8:AF$187,Nutrients!$DJ$8:$DJ$187)/907))^3-0.00000023623322*((SUMPRODUCT(AF$8:AF$187,Nutrients!$DJ$8:$DJ$187)/907))^2+0.00029262722672*((SUMPRODUCT(AF$8:AF$187,Nutrients!$DJ$8:$DJ$187)/907))+0.007028328)*0.88))</f>
        <v>0.30070372259306716</v>
      </c>
      <c r="AG217" s="277">
        <f>IF((SUMPRODUCT(AG$8:AG$187,Nutrients!$DJ$8:$DJ$187))=0,AG216,IF((SUMPRODUCT(AG$8:AG$187,Nutrients!$DJ$8:$DJ$187))&gt;(1500*907),AG216+0.14*0.88,AG216+(0.00000000006666*((SUMPRODUCT(AG$8:AG$187,Nutrients!$DJ$8:$DJ$187)/907))^3-0.00000023623322*((SUMPRODUCT(AG$8:AG$187,Nutrients!$DJ$8:$DJ$187)/907))^2+0.00029262722672*((SUMPRODUCT(AG$8:AG$187,Nutrients!$DJ$8:$DJ$187)/907))+0.007028328)*0.88))</f>
        <v>0.29443280053562521</v>
      </c>
      <c r="AH217" s="277">
        <f>IF((SUMPRODUCT(AH$8:AH$187,Nutrients!$DJ$8:$DJ$187))=0,AH216,IF((SUMPRODUCT(AH$8:AH$187,Nutrients!$DJ$8:$DJ$187))&gt;(1500*907),AH216+0.14*0.88,AH216+(0.00000000006666*((SUMPRODUCT(AH$8:AH$187,Nutrients!$DJ$8:$DJ$187)/907))^3-0.00000023623322*((SUMPRODUCT(AH$8:AH$187,Nutrients!$DJ$8:$DJ$187)/907))^2+0.00029262722672*((SUMPRODUCT(AH$8:AH$187,Nutrients!$DJ$8:$DJ$187)/907))+0.007028328)*0.88))</f>
        <v>0.28949241853252838</v>
      </c>
      <c r="AI217" s="277">
        <f>IF((SUMPRODUCT(AI$8:AI$187,Nutrients!$DJ$8:$DJ$187))=0,AI216,IF((SUMPRODUCT(AI$8:AI$187,Nutrients!$DJ$8:$DJ$187))&gt;(1500*907),AI216+0.14*0.88,AI216+(0.00000000006666*((SUMPRODUCT(AI$8:AI$187,Nutrients!$DJ$8:$DJ$187)/907))^3-0.00000023623322*((SUMPRODUCT(AI$8:AI$187,Nutrients!$DJ$8:$DJ$187)/907))^2+0.00029262722672*((SUMPRODUCT(AI$8:AI$187,Nutrients!$DJ$8:$DJ$187)/907))+0.007028328)*0.88))</f>
        <v>0.2852006478676628</v>
      </c>
      <c r="AJ217" s="277"/>
      <c r="AK217" s="277">
        <f>IF((SUMPRODUCT(AK$8:AK$187,Nutrients!$DJ$8:$DJ$187))=0,AK216,IF((SUMPRODUCT(AK$8:AK$187,Nutrients!$DJ$8:$DJ$187))&gt;(1500*907),AK216+0.14*0.88,AK216+(0.00000000006666*((SUMPRODUCT(AK$8:AK$187,Nutrients!$DJ$8:$DJ$187)/907))^3-0.00000023623322*((SUMPRODUCT(AK$8:AK$187,Nutrients!$DJ$8:$DJ$187)/907))^2+0.00029262722672*((SUMPRODUCT(AK$8:AK$187,Nutrients!$DJ$8:$DJ$187)/907))+0.007028328)*0.88))</f>
        <v>0.34824120522278246</v>
      </c>
      <c r="AL217" s="277">
        <f>IF((SUMPRODUCT(AL$8:AL$187,Nutrients!$DJ$8:$DJ$187))=0,AL216,IF((SUMPRODUCT(AL$8:AL$187,Nutrients!$DJ$8:$DJ$187))&gt;(1500*907),AL216+0.14*0.88,AL216+(0.00000000006666*((SUMPRODUCT(AL$8:AL$187,Nutrients!$DJ$8:$DJ$187)/907))^3-0.00000023623322*((SUMPRODUCT(AL$8:AL$187,Nutrients!$DJ$8:$DJ$187)/907))^2+0.00029262722672*((SUMPRODUCT(AL$8:AL$187,Nutrients!$DJ$8:$DJ$187)/907))+0.007028328)*0.88))</f>
        <v>0.32778937907177247</v>
      </c>
      <c r="AM217" s="277">
        <f>IF((SUMPRODUCT(AM$8:AM$187,Nutrients!$DJ$8:$DJ$187))=0,AM216,IF((SUMPRODUCT(AM$8:AM$187,Nutrients!$DJ$8:$DJ$187))&gt;(1500*907),AM216+0.14*0.88,AM216+(0.00000000006666*((SUMPRODUCT(AM$8:AM$187,Nutrients!$DJ$8:$DJ$187)/907))^3-0.00000023623322*((SUMPRODUCT(AM$8:AM$187,Nutrients!$DJ$8:$DJ$187)/907))^2+0.00029262722672*((SUMPRODUCT(AM$8:AM$187,Nutrients!$DJ$8:$DJ$187)/907))+0.007028328)*0.88))</f>
        <v>0.31769472386674191</v>
      </c>
      <c r="AN217" s="277">
        <f>IF((SUMPRODUCT(AN$8:AN$187,Nutrients!$DJ$8:$DJ$187))=0,AN216,IF((SUMPRODUCT(AN$8:AN$187,Nutrients!$DJ$8:$DJ$187))&gt;(1500*907),AN216+0.14*0.88,AN216+(0.00000000006666*((SUMPRODUCT(AN$8:AN$187,Nutrients!$DJ$8:$DJ$187)/907))^3-0.00000023623322*((SUMPRODUCT(AN$8:AN$187,Nutrients!$DJ$8:$DJ$187)/907))^2+0.00029262722672*((SUMPRODUCT(AN$8:AN$187,Nutrients!$DJ$8:$DJ$187)/907))+0.007028328)*0.88))</f>
        <v>0.31125207408808531</v>
      </c>
      <c r="AO217" s="277">
        <f>IF((SUMPRODUCT(AO$8:AO$187,Nutrients!$DJ$8:$DJ$187))=0,AO216,IF((SUMPRODUCT(AO$8:AO$187,Nutrients!$DJ$8:$DJ$187))&gt;(1500*907),AO216+0.14*0.88,AO216+(0.00000000006666*((SUMPRODUCT(AO$8:AO$187,Nutrients!$DJ$8:$DJ$187)/907))^3-0.00000023623322*((SUMPRODUCT(AO$8:AO$187,Nutrients!$DJ$8:$DJ$187)/907))^2+0.00029262722672*((SUMPRODUCT(AO$8:AO$187,Nutrients!$DJ$8:$DJ$187)/907))+0.007028328)*0.88))</f>
        <v>0.30653334728852039</v>
      </c>
      <c r="AP217" s="277">
        <f>IF((SUMPRODUCT(AP$8:AP$187,Nutrients!$DJ$8:$DJ$187))=0,AP216,IF((SUMPRODUCT(AP$8:AP$187,Nutrients!$DJ$8:$DJ$187))&gt;(1500*907),AP216+0.14*0.88,AP216+(0.00000000006666*((SUMPRODUCT(AP$8:AP$187,Nutrients!$DJ$8:$DJ$187)/907))^3-0.00000023623322*((SUMPRODUCT(AP$8:AP$187,Nutrients!$DJ$8:$DJ$187)/907))^2+0.00029262722672*((SUMPRODUCT(AP$8:AP$187,Nutrients!$DJ$8:$DJ$187)/907))+0.007028328)*0.88))</f>
        <v>0.30226967426786194</v>
      </c>
      <c r="AQ217" s="277"/>
      <c r="AR217" s="277">
        <f>IF((SUMPRODUCT(AR$8:AR$187,Nutrients!$DJ$8:$DJ$187))=0,AR216,IF((SUMPRODUCT(AR$8:AR$187,Nutrients!$DJ$8:$DJ$187))&gt;(1500*907),AR216+0.14*0.88,AR216+(0.00000000006666*((SUMPRODUCT(AR$8:AR$187,Nutrients!$DJ$8:$DJ$187)/907))^3-0.00000023623322*((SUMPRODUCT(AR$8:AR$187,Nutrients!$DJ$8:$DJ$187)/907))^2+0.00029262722672*((SUMPRODUCT(AR$8:AR$187,Nutrients!$DJ$8:$DJ$187)/907))+0.007028328)*0.88))</f>
        <v>0.35572962818297621</v>
      </c>
      <c r="AS217" s="277">
        <f>IF((SUMPRODUCT(AS$8:AS$187,Nutrients!$DJ$8:$DJ$187))=0,AS216,IF((SUMPRODUCT(AS$8:AS$187,Nutrients!$DJ$8:$DJ$187))&gt;(1500*907),AS216+0.14*0.88,AS216+(0.00000000006666*((SUMPRODUCT(AS$8:AS$187,Nutrients!$DJ$8:$DJ$187)/907))^3-0.00000023623322*((SUMPRODUCT(AS$8:AS$187,Nutrients!$DJ$8:$DJ$187)/907))^2+0.00029262722672*((SUMPRODUCT(AS$8:AS$187,Nutrients!$DJ$8:$DJ$187)/907))+0.007028328)*0.88))</f>
        <v>0.34477308723844896</v>
      </c>
      <c r="AT217" s="277">
        <f>IF((SUMPRODUCT(AT$8:AT$187,Nutrients!$DJ$8:$DJ$187))=0,AT216,IF((SUMPRODUCT(AT$8:AT$187,Nutrients!$DJ$8:$DJ$187))&gt;(1500*907),AT216+0.14*0.88,AT216+(0.00000000006666*((SUMPRODUCT(AT$8:AT$187,Nutrients!$DJ$8:$DJ$187)/907))^3-0.00000023623322*((SUMPRODUCT(AT$8:AT$187,Nutrients!$DJ$8:$DJ$187)/907))^2+0.00029262722672*((SUMPRODUCT(AT$8:AT$187,Nutrients!$DJ$8:$DJ$187)/907))+0.007028328)*0.88))</f>
        <v>0.33471239640284339</v>
      </c>
      <c r="AU217" s="277">
        <f>IF((SUMPRODUCT(AU$8:AU$187,Nutrients!$DJ$8:$DJ$187))=0,AU216,IF((SUMPRODUCT(AU$8:AU$187,Nutrients!$DJ$8:$DJ$187))&gt;(1500*907),AU216+0.14*0.88,AU216+(0.00000000006666*((SUMPRODUCT(AU$8:AU$187,Nutrients!$DJ$8:$DJ$187)/907))^3-0.00000023623322*((SUMPRODUCT(AU$8:AU$187,Nutrients!$DJ$8:$DJ$187)/907))^2+0.00029262722672*((SUMPRODUCT(AU$8:AU$187,Nutrients!$DJ$8:$DJ$187)/907))+0.007028328)*0.88))</f>
        <v>0.32827608097279004</v>
      </c>
      <c r="AV217" s="277">
        <f>IF((SUMPRODUCT(AV$8:AV$187,Nutrients!$DJ$8:$DJ$187))=0,AV216,IF((SUMPRODUCT(AV$8:AV$187,Nutrients!$DJ$8:$DJ$187))&gt;(1500*907),AV216+0.14*0.88,AV216+(0.00000000006666*((SUMPRODUCT(AV$8:AV$187,Nutrients!$DJ$8:$DJ$187)/907))^3-0.00000023623322*((SUMPRODUCT(AV$8:AV$187,Nutrients!$DJ$8:$DJ$187)/907))^2+0.00029262722672*((SUMPRODUCT(AV$8:AV$187,Nutrients!$DJ$8:$DJ$187)/907))+0.007028328)*0.88))</f>
        <v>0.32358807320498412</v>
      </c>
      <c r="AW217" s="277">
        <f>IF((SUMPRODUCT(AW$8:AW$187,Nutrients!$DJ$8:$DJ$187))=0,AW216,IF((SUMPRODUCT(AW$8:AW$187,Nutrients!$DJ$8:$DJ$187))&gt;(1500*907),AW216+0.14*0.88,AW216+(0.00000000006666*((SUMPRODUCT(AW$8:AW$187,Nutrients!$DJ$8:$DJ$187)/907))^3-0.00000023623322*((SUMPRODUCT(AW$8:AW$187,Nutrients!$DJ$8:$DJ$187)/907))^2+0.00029262722672*((SUMPRODUCT(AW$8:AW$187,Nutrients!$DJ$8:$DJ$187)/907))+0.007028328)*0.88))</f>
        <v>0.31933870066806103</v>
      </c>
      <c r="AX217" s="277"/>
      <c r="AY217" s="277">
        <f>IF((SUMPRODUCT(AY$8:AY$187,Nutrients!$DJ$8:$DJ$187))=0,AY216,IF((SUMPRODUCT(AY$8:AY$187,Nutrients!$DJ$8:$DJ$187))&gt;(1500*907),AY216+0.14*0.88,AY216+(0.00000000006666*((SUMPRODUCT(AY$8:AY$187,Nutrients!$DJ$8:$DJ$187)/907))^3-0.00000023623322*((SUMPRODUCT(AY$8:AY$187,Nutrients!$DJ$8:$DJ$187)/907))^2+0.00029262722672*((SUMPRODUCT(AY$8:AY$187,Nutrients!$DJ$8:$DJ$187)/907))+0.007028328)*0.88))</f>
        <v>0.37265253472887555</v>
      </c>
      <c r="AZ217" s="277">
        <f>IF((SUMPRODUCT(AZ$8:AZ$187,Nutrients!$DJ$8:$DJ$187))=0,AZ216,IF((SUMPRODUCT(AZ$8:AZ$187,Nutrients!$DJ$8:$DJ$187))&gt;(1500*907),AZ216+0.14*0.88,AZ216+(0.00000000006666*((SUMPRODUCT(AZ$8:AZ$187,Nutrients!$DJ$8:$DJ$187)/907))^3-0.00000023623322*((SUMPRODUCT(AZ$8:AZ$187,Nutrients!$DJ$8:$DJ$187)/907))^2+0.00029262722672*((SUMPRODUCT(AZ$8:AZ$187,Nutrients!$DJ$8:$DJ$187)/907))+0.007028328)*0.88))</f>
        <v>0.3617567954051254</v>
      </c>
      <c r="BA217" s="277">
        <f>IF((SUMPRODUCT(BA$8:BA$187,Nutrients!$DJ$8:$DJ$187))=0,BA216,IF((SUMPRODUCT(BA$8:BA$187,Nutrients!$DJ$8:$DJ$187))&gt;(1500*907),BA216+0.14*0.88,BA216+(0.00000000006666*((SUMPRODUCT(BA$8:BA$187,Nutrients!$DJ$8:$DJ$187)/907))^3-0.00000023623322*((SUMPRODUCT(BA$8:BA$187,Nutrients!$DJ$8:$DJ$187)/907))^2+0.00029262722672*((SUMPRODUCT(BA$8:BA$187,Nutrients!$DJ$8:$DJ$187)/907))+0.007028328)*0.88))</f>
        <v>0.35171273479997195</v>
      </c>
      <c r="BB217" s="277">
        <f>IF((SUMPRODUCT(BB$8:BB$187,Nutrients!$DJ$8:$DJ$187))=0,BB216,IF((SUMPRODUCT(BB$8:BB$187,Nutrients!$DJ$8:$DJ$187))&gt;(1500*907),BB216+0.14*0.88,BB216+(0.00000000006666*((SUMPRODUCT(BB$8:BB$187,Nutrients!$DJ$8:$DJ$187)/907))^3-0.00000023623322*((SUMPRODUCT(BB$8:BB$187,Nutrients!$DJ$8:$DJ$187)/907))^2+0.00029262722672*((SUMPRODUCT(BB$8:BB$187,Nutrients!$DJ$8:$DJ$187)/907))+0.007028328)*0.88))</f>
        <v>0.34525947156494396</v>
      </c>
      <c r="BC217" s="277">
        <f>IF((SUMPRODUCT(BC$8:BC$187,Nutrients!$DJ$8:$DJ$187))=0,BC216,IF((SUMPRODUCT(BC$8:BC$187,Nutrients!$DJ$8:$DJ$187))&gt;(1500*907),BC216+0.14*0.88,BC216+(0.00000000006666*((SUMPRODUCT(BC$8:BC$187,Nutrients!$DJ$8:$DJ$187)/907))^3-0.00000023623322*((SUMPRODUCT(BC$8:BC$187,Nutrients!$DJ$8:$DJ$187)/907))^2+0.00029262722672*((SUMPRODUCT(BC$8:BC$187,Nutrients!$DJ$8:$DJ$187)/907))+0.007028328)*0.88))</f>
        <v>0.34057508968808609</v>
      </c>
      <c r="BD217" s="277">
        <f>IF((SUMPRODUCT(BD$8:BD$187,Nutrients!$DJ$8:$DJ$187))=0,BD216,IF((SUMPRODUCT(BD$8:BD$187,Nutrients!$DJ$8:$DJ$187))&gt;(1500*907),BD216+0.14*0.88,BD216+(0.00000000006666*((SUMPRODUCT(BD$8:BD$187,Nutrients!$DJ$8:$DJ$187)/907))^3-0.00000023623322*((SUMPRODUCT(BD$8:BD$187,Nutrients!$DJ$8:$DJ$187)/907))^2+0.00029262722672*((SUMPRODUCT(BD$8:BD$187,Nutrients!$DJ$8:$DJ$187)/907))+0.007028328)*0.88))</f>
        <v>0.33612043571535627</v>
      </c>
      <c r="BE217" s="277"/>
      <c r="BF217" s="277">
        <f>IF((SUMPRODUCT(BF$8:BF$187,Nutrients!$DJ$8:$DJ$187))=0,BF216,IF((SUMPRODUCT(BF$8:BF$187,Nutrients!$DJ$8:$DJ$187))&gt;(1500*907),BF216+0.14*0.88,BF216+(0.00000000006666*((SUMPRODUCT(BF$8:BF$187,Nutrients!$DJ$8:$DJ$187)/907))^3-0.00000023623322*((SUMPRODUCT(BF$8:BF$187,Nutrients!$DJ$8:$DJ$187)/907))^2+0.00029262722672*((SUMPRODUCT(BF$8:BF$187,Nutrients!$DJ$8:$DJ$187)/907))+0.007028328)*0.88))</f>
        <v>0.3895980927455982</v>
      </c>
      <c r="BG217" s="277">
        <f>IF((SUMPRODUCT(BG$8:BG$187,Nutrients!$DJ$8:$DJ$187))=0,BG216,IF((SUMPRODUCT(BG$8:BG$187,Nutrients!$DJ$8:$DJ$187))&gt;(1500*907),BG216+0.14*0.88,BG216+(0.00000000006666*((SUMPRODUCT(BG$8:BG$187,Nutrients!$DJ$8:$DJ$187)/907))^3-0.00000023623322*((SUMPRODUCT(BG$8:BG$187,Nutrients!$DJ$8:$DJ$187)/907))^2+0.00029262722672*((SUMPRODUCT(BG$8:BG$187,Nutrients!$DJ$8:$DJ$187)/907))+0.007028328)*0.88))</f>
        <v>0.37872094635550257</v>
      </c>
      <c r="BH217" s="277">
        <f>IF((SUMPRODUCT(BH$8:BH$187,Nutrients!$DJ$8:$DJ$187))=0,BH216,IF((SUMPRODUCT(BH$8:BH$187,Nutrients!$DJ$8:$DJ$187))&gt;(1500*907),BH216+0.14*0.88,BH216+(0.00000000006666*((SUMPRODUCT(BH$8:BH$187,Nutrients!$DJ$8:$DJ$187)/907))^3-0.00000023623322*((SUMPRODUCT(BH$8:BH$187,Nutrients!$DJ$8:$DJ$187)/907))^2+0.00029262722672*((SUMPRODUCT(BH$8:BH$187,Nutrients!$DJ$8:$DJ$187)/907))+0.007028328)*0.88))</f>
        <v>0.3687136048770655</v>
      </c>
      <c r="BI217" s="277">
        <f>IF((SUMPRODUCT(BI$8:BI$187,Nutrients!$DJ$8:$DJ$187))=0,BI216,IF((SUMPRODUCT(BI$8:BI$187,Nutrients!$DJ$8:$DJ$187))&gt;(1500*907),BI216+0.14*0.88,BI216+(0.00000000006666*((SUMPRODUCT(BI$8:BI$187,Nutrients!$DJ$8:$DJ$187)/907))^3-0.00000023623322*((SUMPRODUCT(BI$8:BI$187,Nutrients!$DJ$8:$DJ$187)/907))^2+0.00029262722672*((SUMPRODUCT(BI$8:BI$187,Nutrients!$DJ$8:$DJ$187)/907))+0.007028328)*0.88))</f>
        <v>0.3622834784496487</v>
      </c>
      <c r="BJ217" s="277">
        <f>IF((SUMPRODUCT(BJ$8:BJ$187,Nutrients!$DJ$8:$DJ$187))=0,BJ216,IF((SUMPRODUCT(BJ$8:BJ$187,Nutrients!$DJ$8:$DJ$187))&gt;(1500*907),BJ216+0.14*0.88,BJ216+(0.00000000006666*((SUMPRODUCT(BJ$8:BJ$187,Nutrients!$DJ$8:$DJ$187)/907))^3-0.00000023623322*((SUMPRODUCT(BJ$8:BJ$187,Nutrients!$DJ$8:$DJ$187)/907))^2+0.00029262722672*((SUMPRODUCT(BJ$8:BJ$187,Nutrients!$DJ$8:$DJ$187)/907))+0.007028328)*0.88))</f>
        <v>0.35761601844407809</v>
      </c>
      <c r="BK217" s="277">
        <f>IF((SUMPRODUCT(BK$8:BK$187,Nutrients!$DJ$8:$DJ$187))=0,BK216,IF((SUMPRODUCT(BK$8:BK$187,Nutrients!$DJ$8:$DJ$187))&gt;(1500*907),BK216+0.14*0.88,BK216+(0.00000000006666*((SUMPRODUCT(BK$8:BK$187,Nutrients!$DJ$8:$DJ$187)/907))^3-0.00000023623322*((SUMPRODUCT(BK$8:BK$187,Nutrients!$DJ$8:$DJ$187)/907))^2+0.00029262722672*((SUMPRODUCT(BK$8:BK$187,Nutrients!$DJ$8:$DJ$187)/907))+0.007028328)*0.88))</f>
        <v>0.3531421565503377</v>
      </c>
      <c r="BL217" s="67"/>
    </row>
    <row r="218" spans="1:65" x14ac:dyDescent="0.2">
      <c r="A218" s="101" t="s">
        <v>193</v>
      </c>
      <c r="B218" s="67">
        <f>B211/B212</f>
        <v>1.2109598168550699</v>
      </c>
      <c r="C218" s="67">
        <f t="shared" ref="C218:G218" si="72">C211/C212</f>
        <v>1.213204467805161</v>
      </c>
      <c r="D218" s="67">
        <f t="shared" si="72"/>
        <v>1.1961389310274957</v>
      </c>
      <c r="E218" s="67">
        <f t="shared" si="72"/>
        <v>1.1981828623673476</v>
      </c>
      <c r="F218" s="67">
        <f t="shared" si="72"/>
        <v>1.2163223126201139</v>
      </c>
      <c r="G218" s="67">
        <f t="shared" si="72"/>
        <v>1.202278686516715</v>
      </c>
      <c r="H218" s="20"/>
      <c r="I218" s="67">
        <f>I211/I212</f>
        <v>1.2009693501968728</v>
      </c>
      <c r="J218" s="67">
        <f t="shared" ref="J218:N218" si="73">J211/J212</f>
        <v>1.2025899028466098</v>
      </c>
      <c r="K218" s="67">
        <f t="shared" si="73"/>
        <v>1.187073488357663</v>
      </c>
      <c r="L218" s="67">
        <f t="shared" si="73"/>
        <v>1.189098398922583</v>
      </c>
      <c r="M218" s="67">
        <f t="shared" si="73"/>
        <v>1.20641357256475</v>
      </c>
      <c r="N218" s="67">
        <f t="shared" si="73"/>
        <v>1.1925949187355611</v>
      </c>
      <c r="O218" s="20"/>
      <c r="P218" s="67">
        <f>P211/P212</f>
        <v>1.191932642417121</v>
      </c>
      <c r="Q218" s="67">
        <f t="shared" ref="Q218:U218" si="74">Q211/Q212</f>
        <v>1.1907650474115834</v>
      </c>
      <c r="R218" s="67">
        <f t="shared" si="74"/>
        <v>1.2010896228351993</v>
      </c>
      <c r="S218" s="67">
        <f t="shared" si="74"/>
        <v>1.1925241941533273</v>
      </c>
      <c r="T218" s="67">
        <f t="shared" si="74"/>
        <v>1.1905446021419503</v>
      </c>
      <c r="U218" s="67">
        <f t="shared" si="74"/>
        <v>1.2082454151683968</v>
      </c>
      <c r="V218" s="20"/>
      <c r="W218" s="67">
        <f>W211/W212</f>
        <v>1.2010502651657278</v>
      </c>
      <c r="X218" s="67">
        <f t="shared" ref="X218:AB218" si="75">X211/X212</f>
        <v>1.2051507564409256</v>
      </c>
      <c r="Y218" s="67">
        <f t="shared" si="75"/>
        <v>1.2100830241663545</v>
      </c>
      <c r="Z218" s="67">
        <f t="shared" si="75"/>
        <v>1.2013079437906775</v>
      </c>
      <c r="AA218" s="67">
        <f t="shared" si="75"/>
        <v>1.1883760849929936</v>
      </c>
      <c r="AB218" s="67">
        <f t="shared" si="75"/>
        <v>1.1993686200861966</v>
      </c>
      <c r="AC218" s="20"/>
      <c r="AD218" s="67">
        <f>AD211/AD212</f>
        <v>1.2106843819613029</v>
      </c>
      <c r="AE218" s="67">
        <f t="shared" ref="AE218:AI218" si="76">AE211/AE212</f>
        <v>1.2127714346230449</v>
      </c>
      <c r="AF218" s="67">
        <f t="shared" si="76"/>
        <v>1.2022309206015891</v>
      </c>
      <c r="AG218" s="67">
        <f t="shared" si="76"/>
        <v>1.1936681402283098</v>
      </c>
      <c r="AH218" s="67">
        <f t="shared" si="76"/>
        <v>1.2045988458342387</v>
      </c>
      <c r="AI218" s="67">
        <f t="shared" si="76"/>
        <v>1.1914048257980934</v>
      </c>
      <c r="AJ218" s="20"/>
      <c r="AK218" s="67">
        <f>AK211/AK212</f>
        <v>1.2034337311377641</v>
      </c>
      <c r="AL218" s="67">
        <f t="shared" ref="AL218:AP218" si="77">AL211/AL212</f>
        <v>1.1752197787043546</v>
      </c>
      <c r="AM218" s="67">
        <f t="shared" si="77"/>
        <v>1.153431644011784</v>
      </c>
      <c r="AN218" s="67">
        <f t="shared" si="77"/>
        <v>1.1443738251586388</v>
      </c>
      <c r="AO218" s="67">
        <f t="shared" si="77"/>
        <v>1.1533011305785577</v>
      </c>
      <c r="AP218" s="67">
        <f t="shared" si="77"/>
        <v>1.1397223784499737</v>
      </c>
      <c r="AQ218" s="20"/>
      <c r="AR218" s="67">
        <f>AR211/AR212</f>
        <v>1.1875491668230449</v>
      </c>
      <c r="AS218" s="67">
        <f t="shared" ref="AS218:AW218" si="78">AS211/AS212</f>
        <v>1.1314502680248919</v>
      </c>
      <c r="AT218" s="67">
        <f t="shared" si="78"/>
        <v>1.1088106095738381</v>
      </c>
      <c r="AU218" s="67">
        <f t="shared" si="78"/>
        <v>1.098989551176542</v>
      </c>
      <c r="AV218" s="67">
        <f t="shared" si="78"/>
        <v>1.1065892211245743</v>
      </c>
      <c r="AW218" s="67">
        <f t="shared" si="78"/>
        <v>1.092778142626196</v>
      </c>
      <c r="AX218" s="20"/>
      <c r="AY218" s="67">
        <f>AY211/AY212</f>
        <v>1.146738087003085</v>
      </c>
      <c r="AZ218" s="67">
        <f t="shared" ref="AZ218:BD218" si="79">AZ211/AZ212</f>
        <v>1.0911392384818883</v>
      </c>
      <c r="BA218" s="67">
        <f t="shared" si="79"/>
        <v>1.0869580994142192</v>
      </c>
      <c r="BB218" s="67">
        <f t="shared" si="79"/>
        <v>1.0965833721092111</v>
      </c>
      <c r="BC218" s="67">
        <f t="shared" si="79"/>
        <v>1.1038086787645043</v>
      </c>
      <c r="BD218" s="67">
        <f t="shared" si="79"/>
        <v>1.0908920656683987</v>
      </c>
      <c r="BE218" s="20"/>
      <c r="BF218" s="67">
        <f>BF211/BF212</f>
        <v>1.1088677960808657</v>
      </c>
      <c r="BG218" s="67">
        <f t="shared" ref="BG218:BK218" si="80">BG211/BG212</f>
        <v>1.0539173456562532</v>
      </c>
      <c r="BH218" s="67">
        <f t="shared" si="80"/>
        <v>1.0485049514656855</v>
      </c>
      <c r="BI218" s="67">
        <f t="shared" si="80"/>
        <v>1.0567944835688479</v>
      </c>
      <c r="BJ218" s="67">
        <f t="shared" si="80"/>
        <v>1.0630000504431443</v>
      </c>
      <c r="BK218" s="67">
        <f t="shared" si="80"/>
        <v>1.0887802895601653</v>
      </c>
      <c r="BL218" s="20"/>
    </row>
    <row r="219" spans="1:65" x14ac:dyDescent="0.2">
      <c r="A219" t="s">
        <v>20</v>
      </c>
      <c r="B219" s="68">
        <f>(SUMPRODUCT(B$8:B$187,Nutrients!$DC$8:$DC$187)+(IF($A$6=Nutrients!$B$8,Nutrients!$DC$8,Nutrients!$DC$9)*B$6)+(((IF($A$7=Nutrients!$B$79,Nutrients!$DC$79,(IF($A$7=Nutrients!$B$77,Nutrients!$DC$77,Nutrients!$DC$78)))))*B$7))</f>
        <v>231.25397620859331</v>
      </c>
      <c r="C219" s="68">
        <f>(SUMPRODUCT(C$8:C$187,Nutrients!$DC$8:$DC$187)+(IF($A$6=Nutrients!$B$8,Nutrients!$DC$8,Nutrients!$DC$9)*C$6)+(((IF($A$7=Nutrients!$B$79,Nutrients!$DC$79,(IF($A$7=Nutrients!$B$77,Nutrients!$DC$77,Nutrients!$DC$78)))))*C$7))</f>
        <v>215.28859738565075</v>
      </c>
      <c r="D219" s="68">
        <f>(SUMPRODUCT(D$8:D$187,Nutrients!$DC$8:$DC$187)+(IF($A$6=Nutrients!$B$8,Nutrients!$DC$8,Nutrients!$DC$9)*D$6)+(((IF($A$7=Nutrients!$B$79,Nutrients!$DC$79,(IF($A$7=Nutrients!$B$77,Nutrients!$DC$77,Nutrients!$DC$78)))))*D$7))</f>
        <v>200.83410325245507</v>
      </c>
      <c r="E219" s="68">
        <f>(SUMPRODUCT(E$8:E$187,Nutrients!$DC$8:$DC$187)+(IF($A$6=Nutrients!$B$8,Nutrients!$DC$8,Nutrients!$DC$9)*E$6)+(((IF($A$7=Nutrients!$B$79,Nutrients!$DC$79,(IF($A$7=Nutrients!$B$77,Nutrients!$DC$77,Nutrients!$DC$78)))))*E$7))</f>
        <v>192.11132609238285</v>
      </c>
      <c r="F219" s="68">
        <f>(SUMPRODUCT(F$8:F$187,Nutrients!$DC$8:$DC$187)+(IF($A$6=Nutrients!$B$8,Nutrients!$DC$8,Nutrients!$DC$9)*F$6)+(((IF($A$7=Nutrients!$B$79,Nutrients!$DC$79,(IF($A$7=Nutrients!$B$77,Nutrients!$DC$77,Nutrients!$DC$78)))))*F$7))</f>
        <v>185.95891523734306</v>
      </c>
      <c r="G219" s="68">
        <f>(SUMPRODUCT(G$8:G$187,Nutrients!$DC$8:$DC$187)+(IF($A$6=Nutrients!$B$8,Nutrients!$DC$8,Nutrients!$DC$9)*G$6)+(((IF($A$7=Nutrients!$B$79,Nutrients!$DC$79,(IF($A$7=Nutrients!$B$77,Nutrients!$DC$77,Nutrients!$DC$78)))))*G$7))</f>
        <v>181.55559104260868</v>
      </c>
      <c r="H219" s="20"/>
      <c r="I219" s="68">
        <f>(SUMPRODUCT(I$8:I$187,Nutrients!$DC$8:$DC$187)+(IF($A$6=Nutrients!$B$8,Nutrients!$DC$8,Nutrients!$DC$9)*I$6)+(((IF($A$7=Nutrients!$B$79,Nutrients!$DC$79,(IF($A$7=Nutrients!$B$77,Nutrients!$DC$77,Nutrients!$DC$78)))))*I$7))</f>
        <v>228.9365289484831</v>
      </c>
      <c r="J219" s="68">
        <f>(SUMPRODUCT(J$8:J$187,Nutrients!$DC$8:$DC$187)+(IF($A$6=Nutrients!$B$8,Nutrients!$DC$8,Nutrients!$DC$9)*J$6)+(((IF($A$7=Nutrients!$B$79,Nutrients!$DC$79,(IF($A$7=Nutrients!$B$77,Nutrients!$DC$77,Nutrients!$DC$78)))))*J$7))</f>
        <v>213.08732462056281</v>
      </c>
      <c r="K219" s="68">
        <f>(SUMPRODUCT(K$8:K$187,Nutrients!$DC$8:$DC$187)+(IF($A$6=Nutrients!$B$8,Nutrients!$DC$8,Nutrients!$DC$9)*K$6)+(((IF($A$7=Nutrients!$B$79,Nutrients!$DC$79,(IF($A$7=Nutrients!$B$77,Nutrients!$DC$77,Nutrients!$DC$78)))))*K$7))</f>
        <v>199.31310640935084</v>
      </c>
      <c r="L219" s="68">
        <f>(SUMPRODUCT(L$8:L$187,Nutrients!$DC$8:$DC$187)+(IF($A$6=Nutrients!$B$8,Nutrients!$DC$8,Nutrients!$DC$9)*L$6)+(((IF($A$7=Nutrients!$B$79,Nutrients!$DC$79,(IF($A$7=Nutrients!$B$77,Nutrients!$DC$77,Nutrients!$DC$78)))))*L$7))</f>
        <v>190.73623636414575</v>
      </c>
      <c r="M219" s="68">
        <f>(SUMPRODUCT(M$8:M$187,Nutrients!$DC$8:$DC$187)+(IF($A$6=Nutrients!$B$8,Nutrients!$DC$8,Nutrients!$DC$9)*M$6)+(((IF($A$7=Nutrients!$B$79,Nutrients!$DC$79,(IF($A$7=Nutrients!$B$77,Nutrients!$DC$77,Nutrients!$DC$78)))))*M$7))</f>
        <v>184.54111215616524</v>
      </c>
      <c r="N219" s="68">
        <f>(SUMPRODUCT(N$8:N$187,Nutrients!$DC$8:$DC$187)+(IF($A$6=Nutrients!$B$8,Nutrients!$DC$8,Nutrients!$DC$9)*N$6)+(((IF($A$7=Nutrients!$B$79,Nutrients!$DC$79,(IF($A$7=Nutrients!$B$77,Nutrients!$DC$77,Nutrients!$DC$78)))))*N$7))</f>
        <v>179.99377543660782</v>
      </c>
      <c r="O219" s="20"/>
      <c r="P219" s="68">
        <f>(SUMPRODUCT(P$8:P$187,Nutrients!$DC$8:$DC$187)+(IF($A$6=Nutrients!$B$8,Nutrients!$DC$8,Nutrients!$DC$9)*P$6)+(((IF($A$7=Nutrients!$B$79,Nutrients!$DC$79,(IF($A$7=Nutrients!$B$77,Nutrients!$DC$77,Nutrients!$DC$78)))))*P$7))</f>
        <v>226.49092584478797</v>
      </c>
      <c r="Q219" s="68">
        <f>(SUMPRODUCT(Q$8:Q$187,Nutrients!$DC$8:$DC$187)+(IF($A$6=Nutrients!$B$8,Nutrients!$DC$8,Nutrients!$DC$9)*Q$6)+(((IF($A$7=Nutrients!$B$79,Nutrients!$DC$79,(IF($A$7=Nutrients!$B$77,Nutrients!$DC$77,Nutrients!$DC$78)))))*Q$7))</f>
        <v>210.79498836158731</v>
      </c>
      <c r="R219" s="68">
        <f>(SUMPRODUCT(R$8:R$187,Nutrients!$DC$8:$DC$187)+(IF($A$6=Nutrients!$B$8,Nutrients!$DC$8,Nutrients!$DC$9)*R$6)+(((IF($A$7=Nutrients!$B$79,Nutrients!$DC$79,(IF($A$7=Nutrients!$B$77,Nutrients!$DC$77,Nutrients!$DC$78)))))*R$7))</f>
        <v>197.80310864147714</v>
      </c>
      <c r="S219" s="68">
        <f>(SUMPRODUCT(S$8:S$187,Nutrients!$DC$8:$DC$187)+(IF($A$6=Nutrients!$B$8,Nutrients!$DC$8,Nutrients!$DC$9)*S$6)+(((IF($A$7=Nutrients!$B$79,Nutrients!$DC$79,(IF($A$7=Nutrients!$B$77,Nutrients!$DC$77,Nutrients!$DC$78)))))*S$7))</f>
        <v>189.45876080670033</v>
      </c>
      <c r="T219" s="68">
        <f>(SUMPRODUCT(T$8:T$187,Nutrients!$DC$8:$DC$187)+(IF($A$6=Nutrients!$B$8,Nutrients!$DC$8,Nutrients!$DC$9)*T$6)+(((IF($A$7=Nutrients!$B$79,Nutrients!$DC$79,(IF($A$7=Nutrients!$B$77,Nutrients!$DC$77,Nutrients!$DC$78)))))*T$7))</f>
        <v>183.43105234929845</v>
      </c>
      <c r="U219" s="68">
        <f>(SUMPRODUCT(U$8:U$187,Nutrients!$DC$8:$DC$187)+(IF($A$6=Nutrients!$B$8,Nutrients!$DC$8,Nutrients!$DC$9)*U$6)+(((IF($A$7=Nutrients!$B$79,Nutrients!$DC$79,(IF($A$7=Nutrients!$B$77,Nutrients!$DC$77,Nutrients!$DC$78)))))*U$7))</f>
        <v>178.54709390237059</v>
      </c>
      <c r="V219" s="20"/>
      <c r="W219" s="68">
        <f>(SUMPRODUCT(W$8:W$187,Nutrients!$DC$8:$DC$187)+(IF($A$6=Nutrients!$B$8,Nutrients!$DC$8,Nutrients!$DC$9)*W$6)+(((IF($A$7=Nutrients!$B$79,Nutrients!$DC$79,(IF($A$7=Nutrients!$B$77,Nutrients!$DC$77,Nutrients!$DC$78)))))*W$7))</f>
        <v>224.0174614106557</v>
      </c>
      <c r="X219" s="68">
        <f>(SUMPRODUCT(X$8:X$187,Nutrients!$DC$8:$DC$187)+(IF($A$6=Nutrients!$B$8,Nutrients!$DC$8,Nutrients!$DC$9)*X$6)+(((IF($A$7=Nutrients!$B$79,Nutrients!$DC$79,(IF($A$7=Nutrients!$B$77,Nutrients!$DC$77,Nutrients!$DC$78)))))*X$7))</f>
        <v>208.87447280656821</v>
      </c>
      <c r="Y219" s="68">
        <f>(SUMPRODUCT(Y$8:Y$187,Nutrients!$DC$8:$DC$187)+(IF($A$6=Nutrients!$B$8,Nutrients!$DC$8,Nutrients!$DC$9)*Y$6)+(((IF($A$7=Nutrients!$B$79,Nutrients!$DC$79,(IF($A$7=Nutrients!$B$77,Nutrients!$DC$77,Nutrients!$DC$78)))))*Y$7))</f>
        <v>196.46311405886337</v>
      </c>
      <c r="Z219" s="68">
        <f>(SUMPRODUCT(Z$8:Z$187,Nutrients!$DC$8:$DC$187)+(IF($A$6=Nutrients!$B$8,Nutrients!$DC$8,Nutrients!$DC$9)*Z$6)+(((IF($A$7=Nutrients!$B$79,Nutrients!$DC$79,(IF($A$7=Nutrients!$B$77,Nutrients!$DC$77,Nutrients!$DC$78)))))*Z$7))</f>
        <v>188.29308455886351</v>
      </c>
      <c r="AA219" s="68">
        <f>(SUMPRODUCT(AA$8:AA$187,Nutrients!$DC$8:$DC$187)+(IF($A$6=Nutrients!$B$8,Nutrients!$DC$8,Nutrients!$DC$9)*AA$6)+(((IF($A$7=Nutrients!$B$79,Nutrients!$DC$79,(IF($A$7=Nutrients!$B$77,Nutrients!$DC$77,Nutrients!$DC$78)))))*AA$7))</f>
        <v>182.27044135313096</v>
      </c>
      <c r="AB219" s="68">
        <f>(SUMPRODUCT(AB$8:AB$187,Nutrients!$DC$8:$DC$187)+(IF($A$6=Nutrients!$B$8,Nutrients!$DC$8,Nutrients!$DC$9)*AB$6)+(((IF($A$7=Nutrients!$B$79,Nutrients!$DC$79,(IF($A$7=Nutrients!$B$77,Nutrients!$DC$77,Nutrients!$DC$78)))))*AB$7))</f>
        <v>177.71214604271324</v>
      </c>
      <c r="AC219" s="20"/>
      <c r="AD219" s="68">
        <f>(SUMPRODUCT(AD$8:AD$187,Nutrients!$DC$8:$DC$187)+(IF($A$6=Nutrients!$B$8,Nutrients!$DC$8,Nutrients!$DC$9)*AD$6)+(((IF($A$7=Nutrients!$B$79,Nutrients!$DC$79,(IF($A$7=Nutrients!$B$77,Nutrients!$DC$77,Nutrients!$DC$78)))))*AD$7))</f>
        <v>221.86270248216266</v>
      </c>
      <c r="AE219" s="68">
        <f>(SUMPRODUCT(AE$8:AE$187,Nutrients!$DC$8:$DC$187)+(IF($A$6=Nutrients!$B$8,Nutrients!$DC$8,Nutrients!$DC$9)*AE$6)+(((IF($A$7=Nutrients!$B$79,Nutrients!$DC$79,(IF($A$7=Nutrients!$B$77,Nutrients!$DC$77,Nutrients!$DC$78)))))*AE$7))</f>
        <v>207.65856146926143</v>
      </c>
      <c r="AF219" s="68">
        <f>(SUMPRODUCT(AF$8:AF$187,Nutrients!$DC$8:$DC$187)+(IF($A$6=Nutrients!$B$8,Nutrients!$DC$8,Nutrients!$DC$9)*AF$6)+(((IF($A$7=Nutrients!$B$79,Nutrients!$DC$79,(IF($A$7=Nutrients!$B$77,Nutrients!$DC$77,Nutrients!$DC$78)))))*AF$7))</f>
        <v>195.36998671158003</v>
      </c>
      <c r="AG219" s="68">
        <f>(SUMPRODUCT(AG$8:AG$187,Nutrients!$DC$8:$DC$187)+(IF($A$6=Nutrients!$B$8,Nutrients!$DC$8,Nutrients!$DC$9)*AG$6)+(((IF($A$7=Nutrients!$B$79,Nutrients!$DC$79,(IF($A$7=Nutrients!$B$77,Nutrients!$DC$77,Nutrients!$DC$78)))))*AG$7))</f>
        <v>187.40525315747345</v>
      </c>
      <c r="AH219" s="68">
        <f>(SUMPRODUCT(AH$8:AH$187,Nutrients!$DC$8:$DC$187)+(IF($A$6=Nutrients!$B$8,Nutrients!$DC$8,Nutrients!$DC$9)*AH$6)+(((IF($A$7=Nutrients!$B$79,Nutrients!$DC$79,(IF($A$7=Nutrients!$B$77,Nutrients!$DC$77,Nutrients!$DC$78)))))*AH$7))</f>
        <v>181.40135367503382</v>
      </c>
      <c r="AI219" s="68">
        <f>(SUMPRODUCT(AI$8:AI$187,Nutrients!$DC$8:$DC$187)+(IF($A$6=Nutrients!$B$8,Nutrients!$DC$8,Nutrients!$DC$9)*AI$6)+(((IF($A$7=Nutrients!$B$79,Nutrients!$DC$79,(IF($A$7=Nutrients!$B$77,Nutrients!$DC$77,Nutrients!$DC$78)))))*AI$7))</f>
        <v>176.65732450548552</v>
      </c>
      <c r="AJ219" s="20"/>
      <c r="AK219" s="68">
        <f>(SUMPRODUCT(AK$8:AK$187,Nutrients!$DC$8:$DC$187)+(IF($A$6=Nutrients!$B$8,Nutrients!$DC$8,Nutrients!$DC$9)*AK$6)+(((IF($A$7=Nutrients!$B$79,Nutrients!$DC$79,(IF($A$7=Nutrients!$B$77,Nutrients!$DC$77,Nutrients!$DC$78)))))*AK$7))</f>
        <v>219.47713321004477</v>
      </c>
      <c r="AL219" s="68">
        <f>(SUMPRODUCT(AL$8:AL$187,Nutrients!$DC$8:$DC$187)+(IF($A$6=Nutrients!$B$8,Nutrients!$DC$8,Nutrients!$DC$9)*AL$6)+(((IF($A$7=Nutrients!$B$79,Nutrients!$DC$79,(IF($A$7=Nutrients!$B$77,Nutrients!$DC$77,Nutrients!$DC$78)))))*AL$7))</f>
        <v>206.20477771320421</v>
      </c>
      <c r="AM219" s="68">
        <f>(SUMPRODUCT(AM$8:AM$187,Nutrients!$DC$8:$DC$187)+(IF($A$6=Nutrients!$B$8,Nutrients!$DC$8,Nutrients!$DC$9)*AM$6)+(((IF($A$7=Nutrients!$B$79,Nutrients!$DC$79,(IF($A$7=Nutrients!$B$77,Nutrients!$DC$77,Nutrients!$DC$78)))))*AM$7))</f>
        <v>194.5286081133315</v>
      </c>
      <c r="AN219" s="68">
        <f>(SUMPRODUCT(AN$8:AN$187,Nutrients!$DC$8:$DC$187)+(IF($A$6=Nutrients!$B$8,Nutrients!$DC$8,Nutrients!$DC$9)*AN$6)+(((IF($A$7=Nutrients!$B$79,Nutrients!$DC$79,(IF($A$7=Nutrients!$B$77,Nutrients!$DC$77,Nutrients!$DC$78)))))*AN$7))</f>
        <v>186.83732039452815</v>
      </c>
      <c r="AO219" s="68">
        <f>(SUMPRODUCT(AO$8:AO$187,Nutrients!$DC$8:$DC$187)+(IF($A$6=Nutrients!$B$8,Nutrients!$DC$8,Nutrients!$DC$9)*AO$6)+(((IF($A$7=Nutrients!$B$79,Nutrients!$DC$79,(IF($A$7=Nutrients!$B$77,Nutrients!$DC$77,Nutrients!$DC$78)))))*AO$7))</f>
        <v>181.00556114661276</v>
      </c>
      <c r="AP219" s="68">
        <f>(SUMPRODUCT(AP$8:AP$187,Nutrients!$DC$8:$DC$187)+(IF($A$6=Nutrients!$B$8,Nutrients!$DC$8,Nutrients!$DC$9)*AP$6)+(((IF($A$7=Nutrients!$B$79,Nutrients!$DC$79,(IF($A$7=Nutrients!$B$77,Nutrients!$DC$77,Nutrients!$DC$78)))))*AP$7))</f>
        <v>176.29015760507707</v>
      </c>
      <c r="AQ219" s="20"/>
      <c r="AR219" s="68">
        <f>(SUMPRODUCT(AR$8:AR$187,Nutrients!$DC$8:$DC$187)+(IF($A$6=Nutrients!$B$8,Nutrients!$DC$8,Nutrients!$DC$9)*AR$6)+(((IF($A$7=Nutrients!$B$79,Nutrients!$DC$79,(IF($A$7=Nutrients!$B$77,Nutrients!$DC$77,Nutrients!$DC$78)))))*AR$7))</f>
        <v>218.15012102323743</v>
      </c>
      <c r="AS219" s="68">
        <f>(SUMPRODUCT(AS$8:AS$187,Nutrients!$DC$8:$DC$187)+(IF($A$6=Nutrients!$B$8,Nutrients!$DC$8,Nutrients!$DC$9)*AS$6)+(((IF($A$7=Nutrients!$B$79,Nutrients!$DC$79,(IF($A$7=Nutrients!$B$77,Nutrients!$DC$77,Nutrients!$DC$78)))))*AS$7))</f>
        <v>205.75068936139169</v>
      </c>
      <c r="AT219" s="68">
        <f>(SUMPRODUCT(AT$8:AT$187,Nutrients!$DC$8:$DC$187)+(IF($A$6=Nutrients!$B$8,Nutrients!$DC$8,Nutrients!$DC$9)*AT$6)+(((IF($A$7=Nutrients!$B$79,Nutrients!$DC$79,(IF($A$7=Nutrients!$B$77,Nutrients!$DC$77,Nutrients!$DC$78)))))*AT$7))</f>
        <v>194.10912235658634</v>
      </c>
      <c r="AU219" s="68">
        <f>(SUMPRODUCT(AU$8:AU$187,Nutrients!$DC$8:$DC$187)+(IF($A$6=Nutrients!$B$8,Nutrients!$DC$8,Nutrients!$DC$9)*AU$6)+(((IF($A$7=Nutrients!$B$79,Nutrients!$DC$79,(IF($A$7=Nutrients!$B$77,Nutrients!$DC$77,Nutrients!$DC$78)))))*AU$7))</f>
        <v>186.42428801535021</v>
      </c>
      <c r="AV219" s="68">
        <f>(SUMPRODUCT(AV$8:AV$187,Nutrients!$DC$8:$DC$187)+(IF($A$6=Nutrients!$B$8,Nutrients!$DC$8,Nutrients!$DC$9)*AV$6)+(((IF($A$7=Nutrients!$B$79,Nutrients!$DC$79,(IF($A$7=Nutrients!$B$77,Nutrients!$DC$77,Nutrients!$DC$78)))))*AV$7))</f>
        <v>180.62382504158373</v>
      </c>
      <c r="AW219" s="68">
        <f>(SUMPRODUCT(AW$8:AW$187,Nutrients!$DC$8:$DC$187)+(IF($A$6=Nutrients!$B$8,Nutrients!$DC$8,Nutrients!$DC$9)*AW$6)+(((IF($A$7=Nutrients!$B$79,Nutrients!$DC$79,(IF($A$7=Nutrients!$B$77,Nutrients!$DC$77,Nutrients!$DC$78)))))*AW$7))</f>
        <v>175.92299070466862</v>
      </c>
      <c r="AX219" s="20"/>
      <c r="AY219" s="68">
        <f>(SUMPRODUCT(AY$8:AY$187,Nutrients!$DC$8:$DC$187)+(IF($A$6=Nutrients!$B$8,Nutrients!$DC$8,Nutrients!$DC$9)*AY$6)+(((IF($A$7=Nutrients!$B$79,Nutrients!$DC$79,(IF($A$7=Nutrients!$B$77,Nutrients!$DC$77,Nutrients!$DC$78)))))*AY$7))</f>
        <v>217.63408852528568</v>
      </c>
      <c r="AZ219" s="68">
        <f>(SUMPRODUCT(AZ$8:AZ$187,Nutrients!$DC$8:$DC$187)+(IF($A$6=Nutrients!$B$8,Nutrients!$DC$8,Nutrients!$DC$9)*AZ$6)+(((IF($A$7=Nutrients!$B$79,Nutrients!$DC$79,(IF($A$7=Nutrients!$B$77,Nutrients!$DC$77,Nutrients!$DC$78)))))*AZ$7))</f>
        <v>205.29660100957918</v>
      </c>
      <c r="BA219" s="68">
        <f>(SUMPRODUCT(BA$8:BA$187,Nutrients!$DC$8:$DC$187)+(IF($A$6=Nutrients!$B$8,Nutrients!$DC$8,Nutrients!$DC$9)*BA$6)+(((IF($A$7=Nutrients!$B$79,Nutrients!$DC$79,(IF($A$7=Nutrients!$B$77,Nutrients!$DC$77,Nutrients!$DC$78)))))*BA$7))</f>
        <v>193.66782773061374</v>
      </c>
      <c r="BB219" s="68">
        <f>(SUMPRODUCT(BB$8:BB$187,Nutrients!$DC$8:$DC$187)+(IF($A$6=Nutrients!$B$8,Nutrients!$DC$8,Nutrients!$DC$9)*BB$6)+(((IF($A$7=Nutrients!$B$79,Nutrients!$DC$79,(IF($A$7=Nutrients!$B$77,Nutrients!$DC$77,Nutrients!$DC$78)))))*BB$7))</f>
        <v>185.96157811376381</v>
      </c>
      <c r="BC219" s="68">
        <f>(SUMPRODUCT(BC$8:BC$187,Nutrients!$DC$8:$DC$187)+(IF($A$6=Nutrients!$B$8,Nutrients!$DC$8,Nutrients!$DC$9)*BC$6)+(((IF($A$7=Nutrients!$B$79,Nutrients!$DC$79,(IF($A$7=Nutrients!$B$77,Nutrients!$DC$77,Nutrients!$DC$78)))))*BC$7))</f>
        <v>180.16480916518776</v>
      </c>
      <c r="BD219" s="68">
        <f>(SUMPRODUCT(BD$8:BD$187,Nutrients!$DC$8:$DC$187)+(IF($A$6=Nutrients!$B$8,Nutrients!$DC$8,Nutrients!$DC$9)*BD$6)+(((IF($A$7=Nutrients!$B$79,Nutrients!$DC$79,(IF($A$7=Nutrients!$B$77,Nutrients!$DC$77,Nutrients!$DC$78)))))*BD$7))</f>
        <v>175.30851604151007</v>
      </c>
      <c r="BE219" s="20"/>
      <c r="BF219" s="68">
        <f>(SUMPRODUCT(BF$8:BF$187,Nutrients!$DC$8:$DC$187)+(IF($A$6=Nutrients!$B$8,Nutrients!$DC$8,Nutrients!$DC$9)*BF$6)+(((IF($A$7=Nutrients!$B$79,Nutrients!$DC$79,(IF($A$7=Nutrients!$B$77,Nutrients!$DC$77,Nutrients!$DC$78)))))*BF$7))</f>
        <v>217.14113314273007</v>
      </c>
      <c r="BG219" s="68">
        <f>(SUMPRODUCT(BG$8:BG$187,Nutrients!$DC$8:$DC$187)+(IF($A$6=Nutrients!$B$8,Nutrients!$DC$8,Nutrients!$DC$9)*BG$6)+(((IF($A$7=Nutrients!$B$79,Nutrients!$DC$79,(IF($A$7=Nutrients!$B$77,Nutrients!$DC$77,Nutrients!$DC$78)))))*BG$7))</f>
        <v>204.82258794113847</v>
      </c>
      <c r="BH219" s="68">
        <f>(SUMPRODUCT(BH$8:BH$187,Nutrients!$DC$8:$DC$187)+(IF($A$6=Nutrients!$B$8,Nutrients!$DC$8,Nutrients!$DC$9)*BH$6)+(((IF($A$7=Nutrients!$B$79,Nutrients!$DC$79,(IF($A$7=Nutrients!$B$77,Nutrients!$DC$77,Nutrients!$DC$78)))))*BH$7))</f>
        <v>193.23122377927137</v>
      </c>
      <c r="BI219" s="68">
        <f>(SUMPRODUCT(BI$8:BI$187,Nutrients!$DC$8:$DC$187)+(IF($A$6=Nutrients!$B$8,Nutrients!$DC$8,Nutrients!$DC$9)*BI$6)+(((IF($A$7=Nutrients!$B$79,Nutrients!$DC$79,(IF($A$7=Nutrients!$B$77,Nutrients!$DC$77,Nutrients!$DC$78)))))*BI$7))</f>
        <v>185.54854573458593</v>
      </c>
      <c r="BJ219" s="68">
        <f>(SUMPRODUCT(BJ$8:BJ$187,Nutrients!$DC$8:$DC$187)+(IF($A$6=Nutrients!$B$8,Nutrients!$DC$8,Nutrients!$DC$9)*BJ$6)+(((IF($A$7=Nutrients!$B$79,Nutrients!$DC$79,(IF($A$7=Nutrients!$B$77,Nutrients!$DC$77,Nutrients!$DC$78)))))*BJ$7))</f>
        <v>179.76901663676665</v>
      </c>
      <c r="BK219" s="68">
        <f>(SUMPRODUCT(BK$8:BK$187,Nutrients!$DC$8:$DC$187)+(IF($A$6=Nutrients!$B$8,Nutrients!$DC$8,Nutrients!$DC$9)*BK$6)+(((IF($A$7=Nutrients!$B$79,Nutrients!$DC$79,(IF($A$7=Nutrients!$B$77,Nutrients!$DC$77,Nutrients!$DC$78)))))*BK$7))</f>
        <v>174.88485664767185</v>
      </c>
      <c r="BL219" s="20"/>
    </row>
    <row r="220" spans="1:65" x14ac:dyDescent="0.2">
      <c r="A220" t="s">
        <v>21</v>
      </c>
      <c r="B220" s="69">
        <f>IF(B$4="","",B219+Nutrients!$DA$5)</f>
        <v>243.25397620859331</v>
      </c>
      <c r="C220" s="69">
        <f>IF(C$4="","",C219+Nutrients!$DA$5)</f>
        <v>227.28859738565075</v>
      </c>
      <c r="D220" s="69">
        <f>IF(D$4="","",D219+Nutrients!$DA$5)</f>
        <v>212.83410325245507</v>
      </c>
      <c r="E220" s="69">
        <f>IF(E$4="","",E219+Nutrients!$DA$5)</f>
        <v>204.11132609238285</v>
      </c>
      <c r="F220" s="69">
        <f>IF(F$4="","",F219+Nutrients!$DA$5)</f>
        <v>197.95891523734306</v>
      </c>
      <c r="G220" s="69">
        <f>IF(G$4="","",G219+Nutrients!$DA$5)</f>
        <v>193.55559104260868</v>
      </c>
      <c r="H220" s="20"/>
      <c r="I220" s="69">
        <f>IF(I$4="","",I219+Nutrients!$DA$5)</f>
        <v>240.9365289484831</v>
      </c>
      <c r="J220" s="69">
        <f>IF(J$4="","",J219+Nutrients!$DA$5)</f>
        <v>225.08732462056281</v>
      </c>
      <c r="K220" s="69">
        <f>IF(K$4="","",K219+Nutrients!$DA$5)</f>
        <v>211.31310640935084</v>
      </c>
      <c r="L220" s="69">
        <f>IF(L$4="","",L219+Nutrients!$DA$5)</f>
        <v>202.73623636414575</v>
      </c>
      <c r="M220" s="69">
        <f>IF(M$4="","",M219+Nutrients!$DA$5)</f>
        <v>196.54111215616524</v>
      </c>
      <c r="N220" s="69">
        <f>IF(N$4="","",N219+Nutrients!$DA$5)</f>
        <v>191.99377543660782</v>
      </c>
      <c r="O220" s="20"/>
      <c r="P220" s="69">
        <f>IF(P$4="","",P219+Nutrients!$DA$5)</f>
        <v>238.49092584478797</v>
      </c>
      <c r="Q220" s="69">
        <f>IF(Q$4="","",Q219+Nutrients!$DA$5)</f>
        <v>222.79498836158731</v>
      </c>
      <c r="R220" s="69">
        <f>IF(R$4="","",R219+Nutrients!$DA$5)</f>
        <v>209.80310864147714</v>
      </c>
      <c r="S220" s="69">
        <f>IF(S$4="","",S219+Nutrients!$DA$5)</f>
        <v>201.45876080670033</v>
      </c>
      <c r="T220" s="69">
        <f>IF(T$4="","",T219+Nutrients!$DA$5)</f>
        <v>195.43105234929845</v>
      </c>
      <c r="U220" s="69">
        <f>IF(U$4="","",U219+Nutrients!$DA$5)</f>
        <v>190.54709390237059</v>
      </c>
      <c r="V220" s="20"/>
      <c r="W220" s="69">
        <f>IF(W$4="","",W219+Nutrients!$DA$5)</f>
        <v>236.0174614106557</v>
      </c>
      <c r="X220" s="69">
        <f>IF(X$4="","",X219+Nutrients!$DA$5)</f>
        <v>220.87447280656821</v>
      </c>
      <c r="Y220" s="69">
        <f>IF(Y$4="","",Y219+Nutrients!$DA$5)</f>
        <v>208.46311405886337</v>
      </c>
      <c r="Z220" s="69">
        <f>IF(Z$4="","",Z219+Nutrients!$DA$5)</f>
        <v>200.29308455886351</v>
      </c>
      <c r="AA220" s="69">
        <f>IF(AA$4="","",AA219+Nutrients!$DA$5)</f>
        <v>194.27044135313096</v>
      </c>
      <c r="AB220" s="69">
        <f>IF(AB$4="","",AB219+Nutrients!$DA$5)</f>
        <v>189.71214604271324</v>
      </c>
      <c r="AC220" s="20"/>
      <c r="AD220" s="69">
        <f>IF(AD$4="","",AD219+Nutrients!$DA$5)</f>
        <v>233.86270248216266</v>
      </c>
      <c r="AE220" s="69">
        <f>IF(AE$4="","",AE219+Nutrients!$DA$5)</f>
        <v>219.65856146926143</v>
      </c>
      <c r="AF220" s="69">
        <f>IF(AF$4="","",AF219+Nutrients!$DA$5)</f>
        <v>207.36998671158003</v>
      </c>
      <c r="AG220" s="69">
        <f>IF(AG$4="","",AG219+Nutrients!$DA$5)</f>
        <v>199.40525315747345</v>
      </c>
      <c r="AH220" s="69">
        <f>IF(AH$4="","",AH219+Nutrients!$DA$5)</f>
        <v>193.40135367503382</v>
      </c>
      <c r="AI220" s="69">
        <f>IF(AI$4="","",AI219+Nutrients!$DA$5)</f>
        <v>188.65732450548552</v>
      </c>
      <c r="AJ220" s="20"/>
      <c r="AK220" s="69">
        <f>IF(AK$4="","",AK219+Nutrients!$DA$5)</f>
        <v>231.47713321004477</v>
      </c>
      <c r="AL220" s="69">
        <f>IF(AL$4="","",AL219+Nutrients!$DA$5)</f>
        <v>218.20477771320421</v>
      </c>
      <c r="AM220" s="69">
        <f>IF(AM$4="","",AM219+Nutrients!$DA$5)</f>
        <v>206.5286081133315</v>
      </c>
      <c r="AN220" s="69">
        <f>IF(AN$4="","",AN219+Nutrients!$DA$5)</f>
        <v>198.83732039452815</v>
      </c>
      <c r="AO220" s="69">
        <f>IF(AO$4="","",AO219+Nutrients!$DA$5)</f>
        <v>193.00556114661276</v>
      </c>
      <c r="AP220" s="69">
        <f>IF(AP$4="","",AP219+Nutrients!$DA$5)</f>
        <v>188.29015760507707</v>
      </c>
      <c r="AQ220" s="20"/>
      <c r="AR220" s="69">
        <f>IF(AR$4="","",AR219+Nutrients!$DA$5)</f>
        <v>230.15012102323743</v>
      </c>
      <c r="AS220" s="69">
        <f>IF(AS$4="","",AS219+Nutrients!$DA$5)</f>
        <v>217.75068936139169</v>
      </c>
      <c r="AT220" s="69">
        <f>IF(AT$4="","",AT219+Nutrients!$DA$5)</f>
        <v>206.10912235658634</v>
      </c>
      <c r="AU220" s="69">
        <f>IF(AU$4="","",AU219+Nutrients!$DA$5)</f>
        <v>198.42428801535021</v>
      </c>
      <c r="AV220" s="69">
        <f>IF(AV$4="","",AV219+Nutrients!$DA$5)</f>
        <v>192.62382504158373</v>
      </c>
      <c r="AW220" s="69">
        <f>IF(AW$4="","",AW219+Nutrients!$DA$5)</f>
        <v>187.92299070466862</v>
      </c>
      <c r="AX220" s="20"/>
      <c r="AY220" s="69">
        <f>IF(AY$4="","",AY219+Nutrients!$DA$5)</f>
        <v>229.63408852528568</v>
      </c>
      <c r="AZ220" s="69">
        <f>IF(AZ$4="","",AZ219+Nutrients!$DA$5)</f>
        <v>217.29660100957918</v>
      </c>
      <c r="BA220" s="69">
        <f>IF(BA$4="","",BA219+Nutrients!$DA$5)</f>
        <v>205.66782773061374</v>
      </c>
      <c r="BB220" s="69">
        <f>IF(BB$4="","",BB219+Nutrients!$DA$5)</f>
        <v>197.96157811376381</v>
      </c>
      <c r="BC220" s="69">
        <f>IF(BC$4="","",BC219+Nutrients!$DA$5)</f>
        <v>192.16480916518776</v>
      </c>
      <c r="BD220" s="69">
        <f>IF(BD$4="","",BD219+Nutrients!$DA$5)</f>
        <v>187.30851604151007</v>
      </c>
      <c r="BE220" s="20"/>
      <c r="BF220" s="69">
        <f>IF(BF$4="","",BF219+Nutrients!$DA$5)</f>
        <v>229.14113314273007</v>
      </c>
      <c r="BG220" s="69">
        <f>IF(BG$4="","",BG219+Nutrients!$DA$5)</f>
        <v>216.82258794113847</v>
      </c>
      <c r="BH220" s="69">
        <f>IF(BH$4="","",BH219+Nutrients!$DA$5)</f>
        <v>205.23122377927137</v>
      </c>
      <c r="BI220" s="69">
        <f>IF(BI$4="","",BI219+Nutrients!$DA$5)</f>
        <v>197.54854573458593</v>
      </c>
      <c r="BJ220" s="69">
        <f>IF(BJ$4="","",BJ219+Nutrients!$DA$5)</f>
        <v>191.76901663676665</v>
      </c>
      <c r="BK220" s="69">
        <f>IF(BK$4="","",BK219+Nutrients!$DA$5)</f>
        <v>186.88485664767185</v>
      </c>
      <c r="BL220" s="20"/>
    </row>
    <row r="221" spans="1:65" x14ac:dyDescent="0.2">
      <c r="A221" s="101" t="s">
        <v>142</v>
      </c>
      <c r="B221" s="24">
        <v>50.010279605263136</v>
      </c>
      <c r="C221" s="24">
        <v>115.39726720647769</v>
      </c>
      <c r="D221" s="24">
        <v>121.38698760121457</v>
      </c>
      <c r="E221" s="24">
        <v>121.84109311740895</v>
      </c>
      <c r="F221" s="24">
        <v>120.87582995951414</v>
      </c>
      <c r="G221" s="24">
        <v>123.91959008097172</v>
      </c>
      <c r="H221" s="94">
        <f>SUM(B221:G221)</f>
        <v>653.43104757085018</v>
      </c>
      <c r="I221" s="24">
        <f>(B221*B208/I208)-(B221*B208/I208)/(I5-I4)*I224</f>
        <v>50.072720169637826</v>
      </c>
      <c r="J221" s="24">
        <f t="shared" ref="J221:N221" si="81">(C221*C208/J208)-(C221*C208/J208)/(J5-J4)*J224</f>
        <v>115.54416645274917</v>
      </c>
      <c r="K221" s="24">
        <f t="shared" si="81"/>
        <v>121.55556722331713</v>
      </c>
      <c r="L221" s="24">
        <f t="shared" si="81"/>
        <v>122.00251796583433</v>
      </c>
      <c r="M221" s="24">
        <f t="shared" si="81"/>
        <v>121.04232427282167</v>
      </c>
      <c r="N221" s="24">
        <f t="shared" si="81"/>
        <v>124.07350760974111</v>
      </c>
      <c r="O221" s="94">
        <f>SUM(I221:N221)</f>
        <v>654.29080369410121</v>
      </c>
      <c r="P221" s="24">
        <f>(B221*B208/P208)-(B221*B208/P208)/(P5-P4)*P224</f>
        <v>50.13319318630807</v>
      </c>
      <c r="Q221" s="24">
        <f t="shared" ref="Q221:U221" si="82">(C221*C208/Q208)-(C221*C208/Q208)/(Q5-Q4)*Q224</f>
        <v>115.69886613948455</v>
      </c>
      <c r="R221" s="24">
        <f t="shared" si="82"/>
        <v>121.74336899803863</v>
      </c>
      <c r="S221" s="24">
        <f t="shared" si="82"/>
        <v>122.23649262444368</v>
      </c>
      <c r="T221" s="24">
        <f t="shared" si="82"/>
        <v>121.23611582100527</v>
      </c>
      <c r="U221" s="24">
        <f t="shared" si="82"/>
        <v>124.26247077683968</v>
      </c>
      <c r="V221" s="94">
        <f>SUM(P221:U221)</f>
        <v>655.31050754611988</v>
      </c>
      <c r="W221" s="24">
        <f>(B221*B208/W208)-(B221*B208/W208)/(W5-W4)*W224</f>
        <v>50.200385806419803</v>
      </c>
      <c r="X221" s="24">
        <f t="shared" ref="X221:AB221" si="83">(C221*C208/X208)-(C221*C208/X208)/(X5-X4)*X224</f>
        <v>115.86272634323058</v>
      </c>
      <c r="Y221" s="24">
        <f t="shared" si="83"/>
        <v>121.94692725307799</v>
      </c>
      <c r="Z221" s="24">
        <f t="shared" si="83"/>
        <v>122.45610887413034</v>
      </c>
      <c r="AA221" s="24">
        <f t="shared" si="83"/>
        <v>121.48867128398646</v>
      </c>
      <c r="AB221" s="24">
        <f t="shared" si="83"/>
        <v>124.54288722769988</v>
      </c>
      <c r="AC221" s="94">
        <f>SUM(W221:AB221)</f>
        <v>656.49770678854509</v>
      </c>
      <c r="AD221" s="24">
        <f>(B221*B208/AD208)-(B221*B208/AD208)/(AD5-AD4)*AD224</f>
        <v>50.273010530657885</v>
      </c>
      <c r="AE221" s="24">
        <f t="shared" ref="AE221:AI221" si="84">(C221*C208/AE208)-(C221*C208/AE208)/(AE5-AE4)*AE224</f>
        <v>116.06398878681983</v>
      </c>
      <c r="AF221" s="24">
        <f t="shared" si="84"/>
        <v>122.2245772363481</v>
      </c>
      <c r="AG221" s="24">
        <f t="shared" si="84"/>
        <v>122.7405293905933</v>
      </c>
      <c r="AH221" s="24">
        <f t="shared" si="84"/>
        <v>121.78102900975615</v>
      </c>
      <c r="AI221" s="24">
        <f t="shared" si="84"/>
        <v>124.81862662757659</v>
      </c>
      <c r="AJ221" s="94">
        <f>SUM(AD221:AI221)</f>
        <v>657.90176158175188</v>
      </c>
      <c r="AK221" s="24">
        <f>(B221*B208/AK208)-(B221*B208/AK208)/(AK5-AK4)*AK224</f>
        <v>50.331167859595276</v>
      </c>
      <c r="AL221" s="24">
        <f t="shared" ref="AL221:AP221" si="85">(C221*C208/AL208)-(C221*C208/AL208)/(AL5-AL4)*AL224</f>
        <v>116.23496054719666</v>
      </c>
      <c r="AM221" s="24">
        <f t="shared" si="85"/>
        <v>122.46314748788018</v>
      </c>
      <c r="AN221" s="24">
        <f t="shared" si="85"/>
        <v>122.97883670263522</v>
      </c>
      <c r="AO221" s="24">
        <f t="shared" si="85"/>
        <v>122.02927894992673</v>
      </c>
      <c r="AP221" s="24">
        <f t="shared" si="85"/>
        <v>125.06885695338246</v>
      </c>
      <c r="AQ221" s="94">
        <f>SUM(AK221:AP221)</f>
        <v>659.10624850061652</v>
      </c>
      <c r="AR221" s="24">
        <f>(B221*B208/AR208)-(B221*B208/AR208)/(AR5-AR4)*AR224</f>
        <v>50.412176985268978</v>
      </c>
      <c r="AS221" s="24">
        <f t="shared" ref="AS221:AW221" si="86">(C221*C208/AS208)-(C221*C208/AS208)/(AS5-AS4)*AS224</f>
        <v>116.46673781325889</v>
      </c>
      <c r="AT221" s="24">
        <f t="shared" si="86"/>
        <v>122.7151450869045</v>
      </c>
      <c r="AU221" s="24">
        <f t="shared" si="86"/>
        <v>123.23244875852951</v>
      </c>
      <c r="AV221" s="24">
        <f t="shared" si="86"/>
        <v>122.28008004007366</v>
      </c>
      <c r="AW221" s="24">
        <f t="shared" si="86"/>
        <v>125.3205690743339</v>
      </c>
      <c r="AX221" s="94">
        <f>SUM(AR221:AW221)</f>
        <v>660.42715775836939</v>
      </c>
      <c r="AY221" s="24">
        <f>(B221*B208/AY208)-(B221*B208/AY208)/(AY5-AY4)*AY224</f>
        <v>50.507265944295433</v>
      </c>
      <c r="AZ221" s="24">
        <f t="shared" ref="AZ221:BD221" si="87">(C221*C208/AZ208)-(C221*C208/AZ208)/(AZ5-AZ4)*AZ224</f>
        <v>116.69989281764413</v>
      </c>
      <c r="BA221" s="24">
        <f t="shared" si="87"/>
        <v>122.99226274187195</v>
      </c>
      <c r="BB221" s="24">
        <f t="shared" si="87"/>
        <v>123.53454128306399</v>
      </c>
      <c r="BC221" s="24">
        <f t="shared" si="87"/>
        <v>122.57623495246077</v>
      </c>
      <c r="BD221" s="24">
        <f t="shared" si="87"/>
        <v>125.60265261847063</v>
      </c>
      <c r="BE221" s="94">
        <f>SUM(AY221:BD221)</f>
        <v>661.91285035780686</v>
      </c>
      <c r="BF221" s="24">
        <f>(B221*B208/BF208)-(B221*B208/BF208)/(BF5-BF4)*BF224</f>
        <v>50.603627903036873</v>
      </c>
      <c r="BG221" s="24">
        <f t="shared" ref="BG221:BK221" si="88">(C221*C208/BG208)-(C221*C208/BG208)/(BG5-BG4)*BG224</f>
        <v>116.93296341428028</v>
      </c>
      <c r="BH221" s="24">
        <f t="shared" si="88"/>
        <v>123.24604663329036</v>
      </c>
      <c r="BI221" s="24">
        <f t="shared" si="88"/>
        <v>123.79144449231636</v>
      </c>
      <c r="BJ221" s="24">
        <f t="shared" si="88"/>
        <v>122.82918845941526</v>
      </c>
      <c r="BK221" s="24">
        <f t="shared" si="88"/>
        <v>125.90328792832287</v>
      </c>
      <c r="BL221" s="94">
        <f>SUM(BF221:BK221)</f>
        <v>663.30655883066197</v>
      </c>
    </row>
    <row r="222" spans="1:65" x14ac:dyDescent="0.2">
      <c r="A222" s="101" t="s">
        <v>143</v>
      </c>
      <c r="B222" s="69">
        <f>IF(B$221="","",B221*B220/2000)</f>
        <v>6.0825996826418898</v>
      </c>
      <c r="C222" s="69">
        <f t="shared" ref="C222:G222" si="89">IF(C$221="","",C221*C220/2000)</f>
        <v>13.114241502748733</v>
      </c>
      <c r="D222" s="69">
        <f t="shared" si="89"/>
        <v>12.917645326310693</v>
      </c>
      <c r="E222" s="69">
        <f t="shared" si="89"/>
        <v>12.434573544369922</v>
      </c>
      <c r="F222" s="69">
        <f t="shared" si="89"/>
        <v>11.964224088599476</v>
      </c>
      <c r="G222" s="69">
        <f t="shared" si="89"/>
        <v>11.992664749940134</v>
      </c>
      <c r="H222" s="73">
        <f>SUM(B222:G222)</f>
        <v>68.505948894610853</v>
      </c>
      <c r="I222" s="69">
        <f>IF(I$221="","",I221*I220/2000)</f>
        <v>6.0321736963406192</v>
      </c>
      <c r="J222" s="69">
        <f t="shared" ref="J222:N222" si="90">IF(J$221="","",J221*J220/2000)</f>
        <v>13.003763651181147</v>
      </c>
      <c r="K222" s="69">
        <f t="shared" si="90"/>
        <v>12.843142255654906</v>
      </c>
      <c r="L222" s="69">
        <f t="shared" si="90"/>
        <v>12.367165659671164</v>
      </c>
      <c r="M222" s="69">
        <f t="shared" si="90"/>
        <v>11.894896515273784</v>
      </c>
      <c r="N222" s="69">
        <f t="shared" si="90"/>
        <v>11.910670578828443</v>
      </c>
      <c r="O222" s="73">
        <f>SUM(I222:N222)</f>
        <v>68.051812356950066</v>
      </c>
      <c r="P222" s="69">
        <f>IF(P$221="","",P221*P220/2000)</f>
        <v>5.978155829279113</v>
      </c>
      <c r="Q222" s="69">
        <f t="shared" ref="Q222:U222" si="91">IF(Q$221="","",Q221*Q220/2000)</f>
        <v>12.888563767497654</v>
      </c>
      <c r="R222" s="69">
        <f t="shared" si="91"/>
        <v>12.771068636137469</v>
      </c>
      <c r="S222" s="69">
        <f t="shared" si="91"/>
        <v>12.312806164738895</v>
      </c>
      <c r="T222" s="69">
        <f t="shared" si="91"/>
        <v>11.846650848820245</v>
      </c>
      <c r="U222" s="69">
        <f t="shared" si="91"/>
        <v>11.838926343827527</v>
      </c>
      <c r="V222" s="73">
        <f>SUM(P222:U222)</f>
        <v>67.636171590300904</v>
      </c>
      <c r="W222" s="69">
        <f>IF(W$221="","",W221*W220/2000)</f>
        <v>5.9240838099333573</v>
      </c>
      <c r="X222" s="69">
        <f t="shared" ref="X222:AB222" si="92">IF(X$221="","",X221*X220/2000)</f>
        <v>12.795559299496368</v>
      </c>
      <c r="Y222" s="69">
        <f t="shared" si="92"/>
        <v>12.710718102543154</v>
      </c>
      <c r="Z222" s="69">
        <f t="shared" si="92"/>
        <v>12.263555884737793</v>
      </c>
      <c r="AA222" s="69">
        <f t="shared" si="92"/>
        <v>11.800828894872749</v>
      </c>
      <c r="AB222" s="69">
        <f t="shared" si="92"/>
        <v>11.813649205161282</v>
      </c>
      <c r="AC222" s="73">
        <f>SUM(W222:AB222)</f>
        <v>67.308395196744698</v>
      </c>
      <c r="AD222" s="69">
        <f>IF(AD$221="","",AD221*AD220/2000)</f>
        <v>5.8784910523069378</v>
      </c>
      <c r="AE222" s="69">
        <f t="shared" ref="AE222:AI222" si="93">IF(AE$221="","",AE221*AE220/2000)</f>
        <v>12.747224407648668</v>
      </c>
      <c r="AF222" s="69">
        <f t="shared" si="93"/>
        <v>12.672854478664997</v>
      </c>
      <c r="AG222" s="69">
        <f t="shared" si="93"/>
        <v>12.237553167906782</v>
      </c>
      <c r="AH222" s="69">
        <f t="shared" si="93"/>
        <v>11.776307931212701</v>
      </c>
      <c r="AI222" s="69">
        <f t="shared" si="93"/>
        <v>11.773974074003876</v>
      </c>
      <c r="AJ222" s="73">
        <f>SUM(AD222:AI222)</f>
        <v>67.086405111743957</v>
      </c>
      <c r="AK222" s="69">
        <f>IF(AK$221="","",AK221*AK220/2000)</f>
        <v>5.8252572236263296</v>
      </c>
      <c r="AL222" s="69">
        <f t="shared" ref="AL222:AP222" si="94">IF(AL$221="","",AL221*AL220/2000)</f>
        <v>12.681511864352055</v>
      </c>
      <c r="AM222" s="69">
        <f t="shared" si="94"/>
        <v>12.646071697924761</v>
      </c>
      <c r="AN222" s="69">
        <f t="shared" si="94"/>
        <v>12.226391177594119</v>
      </c>
      <c r="AO222" s="69">
        <f t="shared" si="94"/>
        <v>11.776164730023574</v>
      </c>
      <c r="AP222" s="69">
        <f t="shared" si="94"/>
        <v>11.774617393619613</v>
      </c>
      <c r="AQ222" s="73">
        <f>SUM(AK222:AP222)</f>
        <v>66.930014087140449</v>
      </c>
      <c r="AR222" s="69">
        <f>IF(AR$221="","",AR221*AR220/2000)</f>
        <v>5.8011843171022601</v>
      </c>
      <c r="AS222" s="69">
        <f t="shared" ref="AS222:AW222" si="95">IF(AS$221="","",AS221*AS220/2000)</f>
        <v>12.680356223254794</v>
      </c>
      <c r="AT222" s="69">
        <f t="shared" si="95"/>
        <v>12.646355426861522</v>
      </c>
      <c r="AU222" s="69">
        <f t="shared" si="95"/>
        <v>12.226155452649673</v>
      </c>
      <c r="AV222" s="69">
        <f t="shared" si="95"/>
        <v>11.777028371855002</v>
      </c>
      <c r="AW222" s="69">
        <f t="shared" si="95"/>
        <v>11.775308068629917</v>
      </c>
      <c r="AX222" s="73">
        <f>SUM(AR222:AW222)</f>
        <v>66.906387860353163</v>
      </c>
      <c r="AY222" s="69">
        <f>IF(AY$221="","",AY221*AY220/2000)</f>
        <v>5.799094989511242</v>
      </c>
      <c r="AZ222" s="69">
        <f t="shared" ref="AZ222:BD222" si="96">IF(AZ$221="","",AZ221*AZ220/2000)</f>
        <v>12.679245023728136</v>
      </c>
      <c r="BA222" s="69">
        <f t="shared" si="96"/>
        <v>12.647775752896852</v>
      </c>
      <c r="BB222" s="69">
        <f t="shared" si="96"/>
        <v>12.227546371977626</v>
      </c>
      <c r="BC222" s="69">
        <f t="shared" si="96"/>
        <v>11.77741939891342</v>
      </c>
      <c r="BD222" s="69">
        <f t="shared" si="96"/>
        <v>11.763223236421512</v>
      </c>
      <c r="BE222" s="73">
        <f>SUM(AY222:BD222)</f>
        <v>66.894304773448781</v>
      </c>
      <c r="BF222" s="69">
        <f>IF(BF$221="","",BF221*BF220/2000)</f>
        <v>5.7976863194174708</v>
      </c>
      <c r="BG222" s="69">
        <f t="shared" ref="BG222:BK222" si="97">IF(BG$221="","",BG221*BG220/2000)</f>
        <v>12.676853871555357</v>
      </c>
      <c r="BH222" s="69">
        <f t="shared" si="97"/>
        <v>12.646968488253664</v>
      </c>
      <c r="BI222" s="69">
        <f t="shared" si="97"/>
        <v>12.227409916920408</v>
      </c>
      <c r="BJ222" s="69">
        <f t="shared" si="97"/>
        <v>11.777416342577077</v>
      </c>
      <c r="BK222" s="69">
        <f t="shared" si="97"/>
        <v>11.764708957977588</v>
      </c>
      <c r="BL222" s="73">
        <f>SUM(BF222:BK222)</f>
        <v>66.891043896701561</v>
      </c>
    </row>
    <row r="223" spans="1:65" x14ac:dyDescent="0.2">
      <c r="B223" s="4">
        <f>1/(0.000096*(B208*2.2046)-0.0025*AVERAGE(B4:B5)/2.2046+0.003071*B250+0.3257)</f>
        <v>2.0081945321711645</v>
      </c>
      <c r="C223" s="4">
        <f t="shared" ref="C223:G223" si="98">1/(0.000096*(C208*2.2046)-0.0025*AVERAGE(C4:C5)/2.2046+0.003071*C250+0.3257)</f>
        <v>2.17912423089617</v>
      </c>
      <c r="D223" s="4">
        <f t="shared" si="98"/>
        <v>2.4483723158284394</v>
      </c>
      <c r="E223" s="4">
        <f t="shared" si="98"/>
        <v>2.7603265769585676</v>
      </c>
      <c r="F223" s="4">
        <f t="shared" si="98"/>
        <v>3.1185267292435532</v>
      </c>
      <c r="G223" s="4">
        <f t="shared" si="98"/>
        <v>3.5443552316167843</v>
      </c>
      <c r="H223" s="11">
        <f>H221/(G5-B4)</f>
        <v>2.8410045546558704</v>
      </c>
      <c r="I223" s="4">
        <f>1/(0.000096*(I208*2.2046)-0.0025*AVERAGE(I4:I5)/2.2046+0.003071*I250+0.3257)</f>
        <v>2.0069838825477797</v>
      </c>
      <c r="J223" s="4">
        <f t="shared" ref="J223:N223" si="99">1/(0.000096*(J208*2.2046)-0.0025*AVERAGE(J4:J5)/2.2046+0.003071*J250+0.3257)</f>
        <v>2.1776469194277128</v>
      </c>
      <c r="K223" s="4">
        <f t="shared" si="99"/>
        <v>2.4467270976266953</v>
      </c>
      <c r="L223" s="4">
        <f t="shared" si="99"/>
        <v>2.7580415108260321</v>
      </c>
      <c r="M223" s="4">
        <f t="shared" si="99"/>
        <v>3.1158890776929065</v>
      </c>
      <c r="N223" s="4">
        <f t="shared" si="99"/>
        <v>3.5404397397446701</v>
      </c>
      <c r="O223" s="11">
        <f>O221/(N5-I4)</f>
        <v>2.8447426247569618</v>
      </c>
      <c r="P223" s="4">
        <f>1/(0.000096*(P208*2.2046)-0.0025*AVERAGE(P4:P5)/2.2046+0.003071*P250+0.3257)</f>
        <v>2.0057060622679588</v>
      </c>
      <c r="Q223" s="4">
        <f t="shared" ref="Q223:U223" si="100">1/(0.000096*(Q208*2.2046)-0.0025*AVERAGE(Q4:Q5)/2.2046+0.003071*Q250+0.3257)</f>
        <v>2.176289267100211</v>
      </c>
      <c r="R223" s="4">
        <f t="shared" si="100"/>
        <v>2.4454078304572482</v>
      </c>
      <c r="S223" s="4">
        <f t="shared" si="100"/>
        <v>2.7573879478536441</v>
      </c>
      <c r="T223" s="4">
        <f t="shared" si="100"/>
        <v>3.1140344231382109</v>
      </c>
      <c r="U223" s="4">
        <f t="shared" si="100"/>
        <v>3.5378696940165484</v>
      </c>
      <c r="V223" s="11">
        <f>V221/(U5-P4)</f>
        <v>2.8491761197657386</v>
      </c>
      <c r="W223" s="4">
        <f>1/(0.000096*(W208*2.2046)-0.0025*AVERAGE(W4:W5)/2.2046+0.003071*W250+0.3257)</f>
        <v>2.004618015068822</v>
      </c>
      <c r="X223" s="4">
        <f t="shared" ref="X223:AB223" si="101">1/(0.000096*(X208*2.2046)-0.0025*AVERAGE(X4:X5)/2.2046+0.003071*X250+0.3257)</f>
        <v>2.1750650426612763</v>
      </c>
      <c r="Y223" s="4">
        <f t="shared" si="101"/>
        <v>2.4443363747738771</v>
      </c>
      <c r="Z223" s="4">
        <f t="shared" si="101"/>
        <v>2.7563896781198007</v>
      </c>
      <c r="AA223" s="4">
        <f t="shared" si="101"/>
        <v>3.1138548863210507</v>
      </c>
      <c r="AB223" s="4">
        <f t="shared" si="101"/>
        <v>3.5386975142822465</v>
      </c>
      <c r="AC223" s="11">
        <f>AC221/(AB5-W4)</f>
        <v>2.85433785560237</v>
      </c>
      <c r="AD223" s="4">
        <f>1/(0.000096*(AD208*2.2046)-0.0025*AVERAGE(AD4:AD5)/2.2046+0.003071*AD250+0.3257)</f>
        <v>2.0036986074685172</v>
      </c>
      <c r="AE223" s="4">
        <f t="shared" ref="AE223:AI223" si="102">1/(0.000096*(AE208*2.2046)-0.0025*AVERAGE(AE4:AE5)/2.2046+0.003071*AE250+0.3257)</f>
        <v>2.174386411799369</v>
      </c>
      <c r="AF223" s="4">
        <f t="shared" si="102"/>
        <v>2.4445572663569575</v>
      </c>
      <c r="AG223" s="4">
        <f t="shared" si="102"/>
        <v>2.7567949607533402</v>
      </c>
      <c r="AH223" s="4">
        <f t="shared" si="102"/>
        <v>3.1147480030638977</v>
      </c>
      <c r="AI223" s="4">
        <f t="shared" si="102"/>
        <v>3.5392765182174366</v>
      </c>
      <c r="AJ223" s="11">
        <f>AJ221/(AI5-AD4)</f>
        <v>2.8604424416597909</v>
      </c>
      <c r="AK223" s="4">
        <f>1/(0.000096*(AK208*2.2046)-0.0025*AVERAGE(AK4:AK5)/2.2046+0.003071*AK250+0.3257)</f>
        <v>2.0023331000993512</v>
      </c>
      <c r="AL223" s="4">
        <f t="shared" ref="AL223:AP223" si="103">1/(0.000096*(AL208*2.2046)-0.0025*AVERAGE(AL4:AL5)/2.2046+0.003071*AL250+0.3257)</f>
        <v>2.1732438314816069</v>
      </c>
      <c r="AM223" s="4">
        <f t="shared" si="103"/>
        <v>2.4440677796142114</v>
      </c>
      <c r="AN223" s="4">
        <f t="shared" si="103"/>
        <v>2.756125491374795</v>
      </c>
      <c r="AO223" s="4">
        <f t="shared" si="103"/>
        <v>3.1143529076428602</v>
      </c>
      <c r="AP223" s="4">
        <f t="shared" si="103"/>
        <v>3.5388530761766233</v>
      </c>
      <c r="AQ223" s="11">
        <f>AQ221/(AP5-AK4)</f>
        <v>2.8656793413070285</v>
      </c>
      <c r="AR223" s="4">
        <f>1/(0.000096*(AR208*2.2046)-0.0025*AVERAGE(AR4:AR5)/2.2046+0.003071*AR250+0.3257)</f>
        <v>2.0016470791246195</v>
      </c>
      <c r="AS223" s="4">
        <f t="shared" ref="AS223:AW223" si="104">1/(0.000096*(AS208*2.2046)-0.0025*AVERAGE(AS4:AS5)/2.2046+0.003071*AS250+0.3257)</f>
        <v>2.1729849193169826</v>
      </c>
      <c r="AT223" s="4">
        <f t="shared" si="104"/>
        <v>2.4437902903262856</v>
      </c>
      <c r="AU223" s="4">
        <f t="shared" si="104"/>
        <v>2.7557844748343294</v>
      </c>
      <c r="AV223" s="4">
        <f t="shared" si="104"/>
        <v>3.1139908715380251</v>
      </c>
      <c r="AW223" s="4">
        <f t="shared" si="104"/>
        <v>3.5384297354456167</v>
      </c>
      <c r="AX223" s="11">
        <f>AX221/(AW5-AR4)</f>
        <v>2.8714224250363887</v>
      </c>
      <c r="AY223" s="4">
        <f>1/(0.000096*(AY208*2.2046)-0.0025*AVERAGE(AY4:AY5)/2.2046+0.003071*AY250+0.3257)</f>
        <v>2.0013674394240262</v>
      </c>
      <c r="AZ223" s="4">
        <f t="shared" ref="AZ223:BD223" si="105">1/(0.000096*(AZ208*2.2046)-0.0025*AVERAGE(AZ4:AZ5)/2.2046+0.003071*AZ250+0.3257)</f>
        <v>2.1727260688366687</v>
      </c>
      <c r="BA223" s="4">
        <f t="shared" si="105"/>
        <v>2.4439187866623957</v>
      </c>
      <c r="BB223" s="4">
        <f t="shared" si="105"/>
        <v>2.7564649745823253</v>
      </c>
      <c r="BC223" s="4">
        <f t="shared" si="105"/>
        <v>3.1148684707112557</v>
      </c>
      <c r="BD223" s="4">
        <f t="shared" si="105"/>
        <v>3.5390199267319762</v>
      </c>
      <c r="BE223" s="11">
        <f>BE221/(BD5-AY4)</f>
        <v>2.8778819580774213</v>
      </c>
      <c r="BF223" s="4">
        <f>1/(0.000096*(BF208*2.2046)-0.0025*AVERAGE(BF4:BF5)/2.2046+0.003071*BF250+0.3257)</f>
        <v>2.0011102232952025</v>
      </c>
      <c r="BG223" s="4">
        <f t="shared" ref="BG223:BK223" si="106">1/(0.000096*(BG208*2.2046)-0.0025*AVERAGE(BG4:BG5)/2.2046+0.003071*BG250+0.3257)</f>
        <v>2.17244454137884</v>
      </c>
      <c r="BH223" s="4">
        <f t="shared" si="106"/>
        <v>2.4436166140261197</v>
      </c>
      <c r="BI223" s="4">
        <f t="shared" si="106"/>
        <v>2.7561238740330913</v>
      </c>
      <c r="BJ223" s="4">
        <f t="shared" si="106"/>
        <v>3.114473344729725</v>
      </c>
      <c r="BK223" s="4">
        <f t="shared" si="106"/>
        <v>3.5402606371980219</v>
      </c>
      <c r="BL223" s="11">
        <f>BL221/(BK5-BF4)</f>
        <v>2.8839415601333127</v>
      </c>
    </row>
    <row r="224" spans="1:65" x14ac:dyDescent="0.2">
      <c r="A224" s="236" t="s">
        <v>475</v>
      </c>
      <c r="I224" s="4">
        <f>(B$5-B$4)-((B$5-B$4)/B$225)*I$225</f>
        <v>1.7791772432271813E-2</v>
      </c>
      <c r="J224" s="4">
        <f t="shared" ref="J224:N224" si="107">(C$5-C$4)-((C$5-C$4)/C$225)*J$225</f>
        <v>3.1214538646551659E-2</v>
      </c>
      <c r="K224" s="4">
        <f t="shared" si="107"/>
        <v>2.777583319885224E-2</v>
      </c>
      <c r="L224" s="4">
        <f t="shared" si="107"/>
        <v>2.3005837496036463E-2</v>
      </c>
      <c r="M224" s="4">
        <f t="shared" si="107"/>
        <v>2.2103332653713892E-2</v>
      </c>
      <c r="N224" s="4">
        <f t="shared" si="107"/>
        <v>2.0133569645238936E-2</v>
      </c>
      <c r="O224" s="4"/>
      <c r="P224" s="4">
        <f>(B$5-B$4)-((B$5-B$4)/B$225)*P$225</f>
        <v>3.495663222418699E-2</v>
      </c>
      <c r="Q224" s="4">
        <f t="shared" ref="Q224:U224" si="108">(C$5-C$4)-((C$5-C$4)/C$225)*Q$225</f>
        <v>6.3958959417242056E-2</v>
      </c>
      <c r="R224" s="4">
        <f t="shared" si="108"/>
        <v>5.8588034658924926E-2</v>
      </c>
      <c r="S224" s="4">
        <f t="shared" si="108"/>
        <v>5.619672094468342E-2</v>
      </c>
      <c r="T224" s="4">
        <f t="shared" si="108"/>
        <v>4.7720114979057371E-2</v>
      </c>
      <c r="U224" s="4">
        <f t="shared" si="108"/>
        <v>4.4750723968654427E-2</v>
      </c>
      <c r="W224" s="4">
        <f>(B$5-B$4)-((B$5-B$4)/B$225)*W$225</f>
        <v>5.3952767309091598E-2</v>
      </c>
      <c r="X224" s="4">
        <f t="shared" ref="X224:AB224" si="109">(C$5-C$4)-((C$5-C$4)/C$225)*X$225</f>
        <v>9.8500400476112304E-2</v>
      </c>
      <c r="Y224" s="4">
        <f t="shared" si="109"/>
        <v>9.1830768499384874E-2</v>
      </c>
      <c r="Z224" s="4">
        <f t="shared" si="109"/>
        <v>8.7185539285833613E-2</v>
      </c>
      <c r="AA224" s="4">
        <f t="shared" si="109"/>
        <v>8.0927702525706025E-2</v>
      </c>
      <c r="AB224" s="4">
        <f t="shared" si="109"/>
        <v>8.107898996960472E-2</v>
      </c>
      <c r="AD224" s="4">
        <f>(B$5-B$4)-((B$5-B$4)/B$225)*AD$225</f>
        <v>7.4395174004074249E-2</v>
      </c>
      <c r="AE224" s="4">
        <f t="shared" ref="AE224:AI224" si="110">(C$5-C$4)-((C$5-C$4)/C$225)*AE$225</f>
        <v>0.14072768373139155</v>
      </c>
      <c r="AF224" s="4">
        <f t="shared" si="110"/>
        <v>0.13691605647971272</v>
      </c>
      <c r="AG224" s="4">
        <f t="shared" si="110"/>
        <v>0.12708278823346575</v>
      </c>
      <c r="AH224" s="4">
        <f t="shared" si="110"/>
        <v>0.11912073564899828</v>
      </c>
      <c r="AI224" s="4">
        <f t="shared" si="110"/>
        <v>0.11656695322267296</v>
      </c>
      <c r="AK224" s="4">
        <f>(B$5-B$4)-((B$5-B$4)/B$225)*AK$225</f>
        <v>9.0698710962602291E-2</v>
      </c>
      <c r="AL224" s="4">
        <f t="shared" ref="AL224:AP224" si="111">(C$5-C$4)-((C$5-C$4)/C$225)*AL$225</f>
        <v>0.17642889984318089</v>
      </c>
      <c r="AM224" s="4">
        <f t="shared" si="111"/>
        <v>0.17542040713406948</v>
      </c>
      <c r="AN224" s="4">
        <f t="shared" si="111"/>
        <v>0.16030840774174493</v>
      </c>
      <c r="AO224" s="4">
        <f t="shared" si="111"/>
        <v>0.15134464471125852</v>
      </c>
      <c r="AP224" s="4">
        <f t="shared" si="111"/>
        <v>0.14857262125144644</v>
      </c>
      <c r="AR224" s="4">
        <f>(B$5-B$4)-((B$5-B$4)/B$225)*AR$225</f>
        <v>0.11331035773676135</v>
      </c>
      <c r="AS224" s="4">
        <f t="shared" ref="AS224:AW224" si="112">(C$5-C$4)-((C$5-C$4)/C$225)*AS$225</f>
        <v>0.22457865160129131</v>
      </c>
      <c r="AT224" s="4">
        <f t="shared" si="112"/>
        <v>0.21585801259504223</v>
      </c>
      <c r="AU224" s="4">
        <f t="shared" si="112"/>
        <v>0.19546631829901884</v>
      </c>
      <c r="AV224" s="4">
        <f t="shared" si="112"/>
        <v>0.18370847797562817</v>
      </c>
      <c r="AW224" s="4">
        <f t="shared" si="112"/>
        <v>0.18057828928021991</v>
      </c>
      <c r="AY224" s="4">
        <f>(B$5-B$4)-((B$5-B$4)/B$225)*AY$225</f>
        <v>0.13970745530702189</v>
      </c>
      <c r="AZ224" s="4">
        <f t="shared" ref="AZ224:BD224" si="113">(C$5-C$4)-((C$5-C$4)/C$225)*AZ$225</f>
        <v>0.27272840335938042</v>
      </c>
      <c r="BA224" s="4">
        <f t="shared" si="113"/>
        <v>0.26005168598680939</v>
      </c>
      <c r="BB224" s="4">
        <f t="shared" si="113"/>
        <v>0.23707629346578329</v>
      </c>
      <c r="BC224" s="4">
        <f t="shared" si="113"/>
        <v>0.22167967787638077</v>
      </c>
      <c r="BD224" s="4">
        <f t="shared" si="113"/>
        <v>0.21622193493897868</v>
      </c>
      <c r="BF224" s="4">
        <f>(B$5-B$4)-((B$5-B$4)/B$225)*BF$225</f>
        <v>0.16629999408747054</v>
      </c>
      <c r="BG224" s="4">
        <f t="shared" ref="BG224:BK224" si="114">(C$5-C$4)-((C$5-C$4)/C$225)*BG$225</f>
        <v>0.32057635579714372</v>
      </c>
      <c r="BH224" s="4">
        <f t="shared" si="114"/>
        <v>0.30027387763063729</v>
      </c>
      <c r="BI224" s="4">
        <f t="shared" si="114"/>
        <v>0.27223420402306431</v>
      </c>
      <c r="BJ224" s="4">
        <f t="shared" si="114"/>
        <v>0.25390358693864101</v>
      </c>
      <c r="BK224" s="4">
        <f t="shared" si="114"/>
        <v>0.25395189836211074</v>
      </c>
      <c r="BL224" s="25">
        <f>BL221-H221</f>
        <v>9.8755112598117876</v>
      </c>
      <c r="BM224">
        <f>BL224/H221</f>
        <v>1.5113318071622556E-2</v>
      </c>
    </row>
    <row r="225" spans="1:65" x14ac:dyDescent="0.2">
      <c r="A225" s="30" t="s">
        <v>68</v>
      </c>
      <c r="B225" s="218">
        <f>(0.1135*(B208*2.2046)+8.8142*(AVERAGE(B4:B5)/2.2046)-0.05068*((AVERAGE(B4:B5)/2.2046)^2)+276)/453.6</f>
        <v>1.6803881254112096</v>
      </c>
      <c r="C225" s="218">
        <f t="shared" ref="C225:G225" si="115">(0.1135*(C208*2.2046)+8.8142*(AVERAGE(C4:C5)/2.2046)-0.05068*((AVERAGE(C4:C5)/2.2046)^2)+276)/453.6</f>
        <v>1.8790923180345456</v>
      </c>
      <c r="D225" s="218">
        <f t="shared" si="115"/>
        <v>2.0356407351521151</v>
      </c>
      <c r="E225" s="218">
        <f t="shared" si="115"/>
        <v>2.0853659612931499</v>
      </c>
      <c r="F225" s="218">
        <f t="shared" si="115"/>
        <v>2.0586793502572149</v>
      </c>
      <c r="G225" s="218">
        <f t="shared" si="115"/>
        <v>1.9748767378621024</v>
      </c>
      <c r="I225" s="218">
        <f>(0.1135*(I208*2.2046)+8.8142*(AVERAGE(I4:I5)/2.2046)-0.05068*((AVERAGE(I4:I5)/2.2046)^2)+276)/453.6</f>
        <v>1.6791922420862013</v>
      </c>
      <c r="J225" s="218">
        <f t="shared" ref="J225:N225" si="116">(0.1135*(J208*2.2046)+8.8142*(AVERAGE(J4:J5)/2.2046)-0.05068*((AVERAGE(J4:J5)/2.2046)^2)+276)/453.6</f>
        <v>1.877919218038911</v>
      </c>
      <c r="K225" s="218">
        <f t="shared" si="116"/>
        <v>2.0343842547629509</v>
      </c>
      <c r="L225" s="218">
        <f t="shared" si="116"/>
        <v>2.0841665715325179</v>
      </c>
      <c r="M225" s="218">
        <f t="shared" si="116"/>
        <v>2.0574153592987132</v>
      </c>
      <c r="N225" s="218">
        <f t="shared" si="116"/>
        <v>1.9737072873226169</v>
      </c>
      <c r="P225" s="218">
        <f>(0.1135*(P208*2.2046)+8.8142*(AVERAGE(P4:P5)/2.2046)-0.05068*((AVERAGE(P4:P5)/2.2046)^2)+276)/453.6</f>
        <v>1.6780384970234541</v>
      </c>
      <c r="Q225" s="218">
        <f t="shared" ref="Q225:U225" si="117">(0.1135*(Q208*2.2046)+8.8142*(AVERAGE(Q4:Q5)/2.2046)-0.05068*((AVERAGE(Q4:Q5)/2.2046)^2)+276)/453.6</f>
        <v>1.8766886222483372</v>
      </c>
      <c r="R225" s="218">
        <f t="shared" si="117"/>
        <v>2.0329904198200213</v>
      </c>
      <c r="S225" s="218">
        <f t="shared" si="117"/>
        <v>2.0824361930682915</v>
      </c>
      <c r="T225" s="218">
        <f t="shared" si="117"/>
        <v>2.0559504498322347</v>
      </c>
      <c r="U225" s="218">
        <f t="shared" si="117"/>
        <v>1.9722774095159794</v>
      </c>
      <c r="W225" s="218">
        <f>(0.1135*(W208*2.2046)+8.8142*(AVERAGE(W4:W5)/2.2046)-0.05068*((AVERAGE(W4:W5)/2.2046)^2)+276)/453.6</f>
        <v>1.6767616618304388</v>
      </c>
      <c r="X225" s="218">
        <f t="shared" ref="X225:AB225" si="118">(0.1135*(X208*2.2046)+8.8142*(AVERAGE(X4:X5)/2.2046)-0.05068*((AVERAGE(X4:X5)/2.2046)^2)+276)/453.6</f>
        <v>1.8753904911173858</v>
      </c>
      <c r="Y225" s="218">
        <f t="shared" si="118"/>
        <v>2.0314866361943889</v>
      </c>
      <c r="Z225" s="218">
        <f t="shared" si="118"/>
        <v>2.0808206173945583</v>
      </c>
      <c r="AA225" s="218">
        <f t="shared" si="118"/>
        <v>2.0540514560890641</v>
      </c>
      <c r="AB225" s="218">
        <f t="shared" si="118"/>
        <v>1.9701672963556223</v>
      </c>
      <c r="AD225" s="218">
        <f>(0.1135*(AD208*2.2046)+8.8142*(AVERAGE(AD4:AD5)/2.2046)-0.05068*((AVERAGE(AD4:AD5)/2.2046)^2)+276)/453.6</f>
        <v>1.6753876147318358</v>
      </c>
      <c r="AE225" s="218">
        <f t="shared" ref="AE225:AI225" si="119">(0.1135*(AE208*2.2046)+8.8142*(AVERAGE(AE4:AE5)/2.2046)-0.05068*((AVERAGE(AE4:AE5)/2.2046)^2)+276)/453.6</f>
        <v>1.8738035118458565</v>
      </c>
      <c r="AF225" s="218">
        <f t="shared" si="119"/>
        <v>2.0294471373328595</v>
      </c>
      <c r="AG225" s="218">
        <f t="shared" si="119"/>
        <v>2.0787406082719424</v>
      </c>
      <c r="AH225" s="218">
        <f t="shared" si="119"/>
        <v>2.0518673669608805</v>
      </c>
      <c r="AI225" s="218">
        <f t="shared" si="119"/>
        <v>1.9681059918526052</v>
      </c>
      <c r="AK225" s="218">
        <f>(0.1135*(AK208*2.2046)+8.8142*(AVERAGE(AK4:AK5)/2.2046)-0.05068*((AVERAGE(AK4:AK5)/2.2046)^2)+276)/453.6</f>
        <v>1.6742917639355432</v>
      </c>
      <c r="AL225" s="218">
        <f t="shared" ref="AL225:AP225" si="120">(0.1135*(AL208*2.2046)+8.8142*(AVERAGE(AL4:AL5)/2.2046)-0.05068*((AVERAGE(AL4:AL5)/2.2046)^2)+276)/453.6</f>
        <v>1.8724617942270534</v>
      </c>
      <c r="AM225" s="218">
        <f t="shared" si="120"/>
        <v>2.0277053367845799</v>
      </c>
      <c r="AN225" s="218">
        <f t="shared" si="120"/>
        <v>2.0770084188728064</v>
      </c>
      <c r="AO225" s="218">
        <f t="shared" si="120"/>
        <v>2.0500246254005741</v>
      </c>
      <c r="AP225" s="218">
        <f t="shared" si="120"/>
        <v>1.9662469551093766</v>
      </c>
      <c r="AR225" s="218">
        <f>(0.1135*(AR208*2.2046)+8.8142*(AVERAGE(AR4:AR5)/2.2046)-0.05068*((AVERAGE(AR4:AR5)/2.2046)^2)+276)/453.6</f>
        <v>1.6727719102261318</v>
      </c>
      <c r="AS225" s="218">
        <f t="shared" ref="AS225:AW225" si="121">(0.1135*(AS208*2.2046)+8.8142*(AVERAGE(AS4:AS5)/2.2046)-0.05068*((AVERAGE(AS4:AS5)/2.2046)^2)+276)/453.6</f>
        <v>1.8706522376541748</v>
      </c>
      <c r="AT225" s="218">
        <f t="shared" si="121"/>
        <v>2.0258760826310604</v>
      </c>
      <c r="AU225" s="218">
        <f t="shared" si="121"/>
        <v>2.0751754911241482</v>
      </c>
      <c r="AV225" s="218">
        <f t="shared" si="121"/>
        <v>2.0481738821995594</v>
      </c>
      <c r="AW225" s="218">
        <f t="shared" si="121"/>
        <v>1.9643879183661486</v>
      </c>
      <c r="AY225" s="218">
        <f>(0.1135*(AY208*2.2046)+8.8142*(AVERAGE(AY4:AY5)/2.2046)-0.05068*((AVERAGE(AY4:AY5)/2.2046)^2)+276)/453.6</f>
        <v>1.6709976154540362</v>
      </c>
      <c r="AZ225" s="218">
        <f t="shared" ref="AZ225:BD225" si="122">(0.1135*(AZ208*2.2046)+8.8142*(AVERAGE(AZ4:AZ5)/2.2046)-0.05068*((AVERAGE(AZ4:AZ5)/2.2046)^2)+276)/453.6</f>
        <v>1.8688426810812968</v>
      </c>
      <c r="BA225" s="218">
        <f t="shared" si="122"/>
        <v>2.0238769172578985</v>
      </c>
      <c r="BB225" s="218">
        <f t="shared" si="122"/>
        <v>2.0730061904775727</v>
      </c>
      <c r="BC225" s="218">
        <f t="shared" si="122"/>
        <v>2.0460024787234437</v>
      </c>
      <c r="BD225" s="218">
        <f t="shared" si="122"/>
        <v>1.9623175711113223</v>
      </c>
      <c r="BF225" s="218">
        <f>(0.1135*(BF208*2.2046)+8.8142*(AVERAGE(BF4:BF5)/2.2046)-0.05068*((AVERAGE(BF4:BF5)/2.2046)^2)+276)/453.6</f>
        <v>1.6692101839983882</v>
      </c>
      <c r="BG225" s="218">
        <f t="shared" ref="BG225:BK225" si="123">(0.1135*(BG208*2.2046)+8.8142*(AVERAGE(BG4:BG5)/2.2046)-0.05068*((AVERAGE(BG4:BG5)/2.2046)^2)+276)/453.6</f>
        <v>1.8670444666841071</v>
      </c>
      <c r="BH225" s="218">
        <f t="shared" si="123"/>
        <v>2.0220574076630702</v>
      </c>
      <c r="BI225" s="218">
        <f t="shared" si="123"/>
        <v>2.0711732627289141</v>
      </c>
      <c r="BJ225" s="218">
        <f t="shared" si="123"/>
        <v>2.0441597371631368</v>
      </c>
      <c r="BK225" s="218">
        <f t="shared" si="123"/>
        <v>1.960126040902948</v>
      </c>
      <c r="BL225" s="4">
        <f>SUM(BF224:BK224)</f>
        <v>1.5672399168390676</v>
      </c>
      <c r="BM225">
        <f>BM224/3*1</f>
        <v>5.0377726905408522E-3</v>
      </c>
    </row>
    <row r="226" spans="1:65" x14ac:dyDescent="0.2">
      <c r="A226" s="129" t="s">
        <v>210</v>
      </c>
      <c r="B226" s="27">
        <v>0.55000000000000004</v>
      </c>
      <c r="C226" s="27">
        <v>0.55000000000000004</v>
      </c>
      <c r="D226" s="27">
        <v>0.55000000000000004</v>
      </c>
      <c r="E226" s="27">
        <v>0.55000000000000004</v>
      </c>
      <c r="F226" s="27">
        <v>0.55000000000000004</v>
      </c>
      <c r="G226" s="27">
        <v>0.55000000000000004</v>
      </c>
      <c r="I226" s="27">
        <v>0.55000000000000004</v>
      </c>
      <c r="J226" s="27">
        <v>0.55000000000000004</v>
      </c>
      <c r="K226" s="27">
        <v>0.55000000000000004</v>
      </c>
      <c r="L226" s="27">
        <v>0.55000000000000004</v>
      </c>
      <c r="M226" s="27">
        <v>0.55000000000000004</v>
      </c>
      <c r="N226" s="27">
        <v>0.55000000000000004</v>
      </c>
      <c r="P226" s="27">
        <v>0.55000000000000004</v>
      </c>
      <c r="Q226" s="27">
        <v>0.55000000000000004</v>
      </c>
      <c r="R226" s="27">
        <v>0.55000000000000004</v>
      </c>
      <c r="S226" s="27">
        <v>0.55000000000000004</v>
      </c>
      <c r="T226" s="27">
        <v>0.55000000000000004</v>
      </c>
      <c r="U226" s="27">
        <v>0.55000000000000004</v>
      </c>
      <c r="W226" s="27">
        <v>0.55000000000000004</v>
      </c>
      <c r="X226" s="27">
        <v>0.55000000000000004</v>
      </c>
      <c r="Y226" s="27">
        <v>0.55000000000000004</v>
      </c>
      <c r="Z226" s="27">
        <v>0.55000000000000004</v>
      </c>
      <c r="AA226" s="27">
        <v>0.55000000000000004</v>
      </c>
      <c r="AB226" s="27">
        <v>0.55000000000000004</v>
      </c>
      <c r="AD226" s="27">
        <v>0.55000000000000004</v>
      </c>
      <c r="AE226" s="27">
        <v>0.55000000000000004</v>
      </c>
      <c r="AF226" s="27">
        <v>0.55000000000000004</v>
      </c>
      <c r="AG226" s="27">
        <v>0.55000000000000004</v>
      </c>
      <c r="AH226" s="27">
        <v>0.55000000000000004</v>
      </c>
      <c r="AI226" s="27">
        <v>0.55000000000000004</v>
      </c>
      <c r="AK226" s="27">
        <v>0.55000000000000004</v>
      </c>
      <c r="AL226" s="27">
        <v>0.55000000000000004</v>
      </c>
      <c r="AM226" s="27">
        <v>0.55000000000000004</v>
      </c>
      <c r="AN226" s="27">
        <v>0.55000000000000004</v>
      </c>
      <c r="AO226" s="27">
        <v>0.55000000000000004</v>
      </c>
      <c r="AP226" s="27">
        <v>0.55000000000000004</v>
      </c>
      <c r="AR226" s="27">
        <v>0.55000000000000004</v>
      </c>
      <c r="AS226" s="27">
        <v>0.55000000000000004</v>
      </c>
      <c r="AT226" s="27">
        <v>0.55000000000000004</v>
      </c>
      <c r="AU226" s="27">
        <v>0.55000000000000004</v>
      </c>
      <c r="AV226" s="27">
        <v>0.55000000000000004</v>
      </c>
      <c r="AW226" s="27">
        <v>0.55000000000000004</v>
      </c>
      <c r="AY226" s="27">
        <v>0.55000000000000004</v>
      </c>
      <c r="AZ226" s="27">
        <v>0.55000000000000004</v>
      </c>
      <c r="BA226" s="27">
        <v>0.55000000000000004</v>
      </c>
      <c r="BB226" s="27">
        <v>0.55000000000000004</v>
      </c>
      <c r="BC226" s="27">
        <v>0.55000000000000004</v>
      </c>
      <c r="BD226" s="27">
        <v>0.55000000000000004</v>
      </c>
      <c r="BF226" s="27">
        <v>0.55000000000000004</v>
      </c>
      <c r="BG226" s="27">
        <v>0.55000000000000004</v>
      </c>
      <c r="BH226" s="27">
        <v>0.55000000000000004</v>
      </c>
      <c r="BI226" s="27">
        <v>0.55000000000000004</v>
      </c>
      <c r="BJ226" s="27">
        <v>0.55000000000000004</v>
      </c>
      <c r="BK226" s="27">
        <v>0.55000000000000004</v>
      </c>
      <c r="BM226">
        <f>BM225*230</f>
        <v>1.158687718824396</v>
      </c>
    </row>
    <row r="227" spans="1:65" x14ac:dyDescent="0.2">
      <c r="A227" s="129" t="s">
        <v>209</v>
      </c>
      <c r="B227" s="27"/>
      <c r="C227" s="27"/>
      <c r="D227" s="27"/>
      <c r="E227" s="27"/>
      <c r="F227" s="27"/>
      <c r="G227" s="27"/>
      <c r="I227" s="27"/>
      <c r="J227" s="27"/>
      <c r="K227" s="27"/>
      <c r="L227" s="27"/>
      <c r="M227" s="27"/>
      <c r="N227" s="27"/>
      <c r="P227" s="27"/>
      <c r="Q227" s="27"/>
      <c r="R227" s="27"/>
      <c r="S227" s="27"/>
      <c r="T227" s="27"/>
      <c r="U227" s="27"/>
      <c r="W227" s="27"/>
      <c r="X227" s="27"/>
      <c r="Y227" s="27"/>
      <c r="Z227" s="27"/>
      <c r="AA227" s="27"/>
      <c r="AB227" s="27"/>
      <c r="AD227" s="27"/>
      <c r="AE227" s="27"/>
      <c r="AF227" s="27"/>
      <c r="AG227" s="27"/>
      <c r="AH227" s="27"/>
      <c r="AI227" s="27"/>
      <c r="AK227" s="27"/>
      <c r="AL227" s="27"/>
      <c r="AM227" s="27"/>
      <c r="AN227" s="27"/>
      <c r="AO227" s="27"/>
      <c r="AP227" s="27"/>
      <c r="AR227" s="27"/>
      <c r="AS227" s="27"/>
      <c r="AT227" s="27"/>
      <c r="AU227" s="27"/>
      <c r="AV227" s="27"/>
      <c r="AW227" s="27"/>
      <c r="AY227" s="27"/>
      <c r="AZ227" s="27"/>
      <c r="BA227" s="27"/>
      <c r="BB227" s="27"/>
      <c r="BC227" s="27"/>
      <c r="BD227" s="27"/>
      <c r="BF227" s="27"/>
      <c r="BG227" s="27"/>
      <c r="BH227" s="27"/>
      <c r="BI227" s="27"/>
      <c r="BJ227" s="27"/>
      <c r="BK227" s="27"/>
    </row>
    <row r="228" spans="1:65" x14ac:dyDescent="0.2">
      <c r="A228" s="130" t="s">
        <v>211</v>
      </c>
      <c r="B228" s="27">
        <f xml:space="preserve"> 0.000000416*((B4+B5)/2)^2 - 0.000036654*((B4+B5)/2) + 0.280606061</f>
        <v>0.27994018600000004</v>
      </c>
      <c r="C228" s="27">
        <f t="shared" ref="C228:G228" si="124" xml:space="preserve"> 0.000000416*((C4+C5)/2)^2 - 0.000036654*((C4+C5)/2) + 0.280606061</f>
        <v>0.28110066100000003</v>
      </c>
      <c r="D228" s="27">
        <f t="shared" si="124"/>
        <v>0.28425019600000001</v>
      </c>
      <c r="E228" s="27">
        <f t="shared" si="124"/>
        <v>0.28865940100000004</v>
      </c>
      <c r="F228" s="27">
        <f t="shared" si="124"/>
        <v>0.29387429300000001</v>
      </c>
      <c r="G228" s="27">
        <f t="shared" si="124"/>
        <v>0.29974036300000001</v>
      </c>
      <c r="I228" s="27">
        <f xml:space="preserve"> 0.000000416*((I4+I5)/2)^2 - 0.000036654*((I4+I5)/2) + 0.280606061</f>
        <v>0.27994018600000004</v>
      </c>
      <c r="J228" s="27">
        <f t="shared" ref="J228:N228" si="125" xml:space="preserve"> 0.000000416*((J4+J5)/2)^2 - 0.000036654*((J4+J5)/2) + 0.280606061</f>
        <v>0.28110066100000003</v>
      </c>
      <c r="K228" s="27">
        <f t="shared" si="125"/>
        <v>0.28425019600000001</v>
      </c>
      <c r="L228" s="27">
        <f t="shared" si="125"/>
        <v>0.28865940100000004</v>
      </c>
      <c r="M228" s="27">
        <f t="shared" si="125"/>
        <v>0.29387429300000001</v>
      </c>
      <c r="N228" s="27">
        <f t="shared" si="125"/>
        <v>0.29974036300000001</v>
      </c>
      <c r="P228" s="27">
        <f xml:space="preserve"> 0.000000416*((P4+P5)/2)^2 - 0.000036654*((P4+P5)/2) + 0.280606061</f>
        <v>0.27994018600000004</v>
      </c>
      <c r="Q228" s="27">
        <f t="shared" ref="Q228:U228" si="126" xml:space="preserve"> 0.000000416*((Q4+Q5)/2)^2 - 0.000036654*((Q4+Q5)/2) + 0.280606061</f>
        <v>0.28110066100000003</v>
      </c>
      <c r="R228" s="27">
        <f t="shared" si="126"/>
        <v>0.28425019600000001</v>
      </c>
      <c r="S228" s="27">
        <f t="shared" si="126"/>
        <v>0.28865940100000004</v>
      </c>
      <c r="T228" s="27">
        <f t="shared" si="126"/>
        <v>0.29387429300000001</v>
      </c>
      <c r="U228" s="27">
        <f t="shared" si="126"/>
        <v>0.29974036300000001</v>
      </c>
      <c r="W228" s="27">
        <f xml:space="preserve"> 0.000000416*((W4+W5)/2)^2 - 0.000036654*((W4+W5)/2) + 0.280606061</f>
        <v>0.27994018600000004</v>
      </c>
      <c r="X228" s="27">
        <f t="shared" ref="X228:AB228" si="127" xml:space="preserve"> 0.000000416*((X4+X5)/2)^2 - 0.000036654*((X4+X5)/2) + 0.280606061</f>
        <v>0.28110066100000003</v>
      </c>
      <c r="Y228" s="27">
        <f t="shared" si="127"/>
        <v>0.28425019600000001</v>
      </c>
      <c r="Z228" s="27">
        <f t="shared" si="127"/>
        <v>0.28865940100000004</v>
      </c>
      <c r="AA228" s="27">
        <f t="shared" si="127"/>
        <v>0.29387429300000001</v>
      </c>
      <c r="AB228" s="27">
        <f t="shared" si="127"/>
        <v>0.29974036300000001</v>
      </c>
      <c r="AD228" s="27">
        <f xml:space="preserve"> 0.000000416*((AD4+AD5)/2)^2 - 0.000036654*((AD4+AD5)/2) + 0.280606061</f>
        <v>0.27994018600000004</v>
      </c>
      <c r="AE228" s="27">
        <f t="shared" ref="AE228:AI228" si="128" xml:space="preserve"> 0.000000416*((AE4+AE5)/2)^2 - 0.000036654*((AE4+AE5)/2) + 0.280606061</f>
        <v>0.28110066100000003</v>
      </c>
      <c r="AF228" s="27">
        <f t="shared" si="128"/>
        <v>0.28425019600000001</v>
      </c>
      <c r="AG228" s="27">
        <f t="shared" si="128"/>
        <v>0.28865940100000004</v>
      </c>
      <c r="AH228" s="27">
        <f t="shared" si="128"/>
        <v>0.29387429300000001</v>
      </c>
      <c r="AI228" s="27">
        <f t="shared" si="128"/>
        <v>0.29974036300000001</v>
      </c>
      <c r="AK228" s="27">
        <f xml:space="preserve"> 0.000000416*((AK4+AK5)/2)^2 - 0.000036654*((AK4+AK5)/2) + 0.280606061</f>
        <v>0.27994018600000004</v>
      </c>
      <c r="AL228" s="27">
        <f t="shared" ref="AL228:AP228" si="129" xml:space="preserve"> 0.000000416*((AL4+AL5)/2)^2 - 0.000036654*((AL4+AL5)/2) + 0.280606061</f>
        <v>0.28110066100000003</v>
      </c>
      <c r="AM228" s="27">
        <f t="shared" si="129"/>
        <v>0.28425019600000001</v>
      </c>
      <c r="AN228" s="27">
        <f t="shared" si="129"/>
        <v>0.28865940100000004</v>
      </c>
      <c r="AO228" s="27">
        <f t="shared" si="129"/>
        <v>0.29387429300000001</v>
      </c>
      <c r="AP228" s="27">
        <f t="shared" si="129"/>
        <v>0.29974036300000001</v>
      </c>
      <c r="AR228" s="27">
        <f xml:space="preserve"> 0.000000416*((AR4+AR5)/2)^2 - 0.000036654*((AR4+AR5)/2) + 0.280606061</f>
        <v>0.27994018600000004</v>
      </c>
      <c r="AS228" s="27">
        <f t="shared" ref="AS228:AW228" si="130" xml:space="preserve"> 0.000000416*((AS4+AS5)/2)^2 - 0.000036654*((AS4+AS5)/2) + 0.280606061</f>
        <v>0.28110066100000003</v>
      </c>
      <c r="AT228" s="27">
        <f t="shared" si="130"/>
        <v>0.28425019600000001</v>
      </c>
      <c r="AU228" s="27">
        <f t="shared" si="130"/>
        <v>0.28865940100000004</v>
      </c>
      <c r="AV228" s="27">
        <f t="shared" si="130"/>
        <v>0.29387429300000001</v>
      </c>
      <c r="AW228" s="27">
        <f t="shared" si="130"/>
        <v>0.29974036300000001</v>
      </c>
      <c r="AY228" s="27">
        <f xml:space="preserve"> 0.000000416*((AY4+AY5)/2)^2 - 0.000036654*((AY4+AY5)/2) + 0.280606061</f>
        <v>0.27994018600000004</v>
      </c>
      <c r="AZ228" s="27">
        <f t="shared" ref="AZ228:BD228" si="131" xml:space="preserve"> 0.000000416*((AZ4+AZ5)/2)^2 - 0.000036654*((AZ4+AZ5)/2) + 0.280606061</f>
        <v>0.28110066100000003</v>
      </c>
      <c r="BA228" s="27">
        <f t="shared" si="131"/>
        <v>0.28425019600000001</v>
      </c>
      <c r="BB228" s="27">
        <f t="shared" si="131"/>
        <v>0.28865940100000004</v>
      </c>
      <c r="BC228" s="27">
        <f t="shared" si="131"/>
        <v>0.29387429300000001</v>
      </c>
      <c r="BD228" s="27">
        <f t="shared" si="131"/>
        <v>0.29974036300000001</v>
      </c>
      <c r="BF228" s="27">
        <f xml:space="preserve"> 0.000000416*((BF4+BF5)/2)^2 - 0.000036654*((BF4+BF5)/2) + 0.280606061</f>
        <v>0.27994018600000004</v>
      </c>
      <c r="BG228" s="27">
        <f t="shared" ref="BG228:BK228" si="132" xml:space="preserve"> 0.000000416*((BG4+BG5)/2)^2 - 0.000036654*((BG4+BG5)/2) + 0.280606061</f>
        <v>0.28110066100000003</v>
      </c>
      <c r="BH228" s="27">
        <f t="shared" si="132"/>
        <v>0.28425019600000001</v>
      </c>
      <c r="BI228" s="27">
        <f t="shared" si="132"/>
        <v>0.28865940100000004</v>
      </c>
      <c r="BJ228" s="27">
        <f t="shared" si="132"/>
        <v>0.29387429300000001</v>
      </c>
      <c r="BK228" s="27">
        <f t="shared" si="132"/>
        <v>0.29974036300000001</v>
      </c>
    </row>
    <row r="229" spans="1:65" x14ac:dyDescent="0.2">
      <c r="A229" s="130" t="s">
        <v>212</v>
      </c>
      <c r="B229" s="27">
        <f t="shared" ref="B229:G229" si="133">( 0.000002335*((B4+B5)/2)^2 - 0.000572488*((B4+B5)/2) + 0.588523784)-0.01</f>
        <v>0.55186437775000008</v>
      </c>
      <c r="C229" s="27">
        <f t="shared" si="133"/>
        <v>0.54462498400000003</v>
      </c>
      <c r="D229" s="27">
        <f t="shared" si="133"/>
        <v>0.54488264775000006</v>
      </c>
      <c r="E229" s="27">
        <f t="shared" si="133"/>
        <v>0.55404456400000002</v>
      </c>
      <c r="F229" s="27">
        <f t="shared" si="133"/>
        <v>0.56937916</v>
      </c>
      <c r="G229" s="27">
        <f t="shared" si="133"/>
        <v>0.58946905500000002</v>
      </c>
      <c r="I229" s="27">
        <f t="shared" ref="I229:N229" si="134">( 0.000002335*((I4+I5)/2)^2 - 0.000572488*((I4+I5)/2) + 0.588523784)-0.01</f>
        <v>0.55186437775000008</v>
      </c>
      <c r="J229" s="27">
        <f t="shared" si="134"/>
        <v>0.54462498400000003</v>
      </c>
      <c r="K229" s="27">
        <f t="shared" si="134"/>
        <v>0.54488264775000006</v>
      </c>
      <c r="L229" s="27">
        <f t="shared" si="134"/>
        <v>0.55404456400000002</v>
      </c>
      <c r="M229" s="27">
        <f t="shared" si="134"/>
        <v>0.56937916</v>
      </c>
      <c r="N229" s="27">
        <f t="shared" si="134"/>
        <v>0.58946905500000002</v>
      </c>
      <c r="P229" s="27">
        <f t="shared" ref="P229:U229" si="135">( 0.000002335*((P4+P5)/2)^2 - 0.000572488*((P4+P5)/2) + 0.588523784)-0.01</f>
        <v>0.55186437775000008</v>
      </c>
      <c r="Q229" s="27">
        <f t="shared" si="135"/>
        <v>0.54462498400000003</v>
      </c>
      <c r="R229" s="27">
        <f t="shared" si="135"/>
        <v>0.54488264775000006</v>
      </c>
      <c r="S229" s="27">
        <f t="shared" si="135"/>
        <v>0.55404456400000002</v>
      </c>
      <c r="T229" s="27">
        <f t="shared" si="135"/>
        <v>0.56937916</v>
      </c>
      <c r="U229" s="27">
        <f t="shared" si="135"/>
        <v>0.58946905500000002</v>
      </c>
      <c r="W229" s="27">
        <f t="shared" ref="W229:AB229" si="136">( 0.000002335*((W4+W5)/2)^2 - 0.000572488*((W4+W5)/2) + 0.588523784)-0.01</f>
        <v>0.55186437775000008</v>
      </c>
      <c r="X229" s="27">
        <f t="shared" si="136"/>
        <v>0.54462498400000003</v>
      </c>
      <c r="Y229" s="27">
        <f t="shared" si="136"/>
        <v>0.54488264775000006</v>
      </c>
      <c r="Z229" s="27">
        <f t="shared" si="136"/>
        <v>0.55404456400000002</v>
      </c>
      <c r="AA229" s="27">
        <f t="shared" si="136"/>
        <v>0.56937916</v>
      </c>
      <c r="AB229" s="27">
        <f t="shared" si="136"/>
        <v>0.58946905500000002</v>
      </c>
      <c r="AD229" s="27">
        <f t="shared" ref="AD229:AI229" si="137">( 0.000002335*((AD4+AD5)/2)^2 - 0.000572488*((AD4+AD5)/2) + 0.588523784)-0.01</f>
        <v>0.55186437775000008</v>
      </c>
      <c r="AE229" s="27">
        <f t="shared" si="137"/>
        <v>0.54462498400000003</v>
      </c>
      <c r="AF229" s="27">
        <f t="shared" si="137"/>
        <v>0.54488264775000006</v>
      </c>
      <c r="AG229" s="27">
        <f t="shared" si="137"/>
        <v>0.55404456400000002</v>
      </c>
      <c r="AH229" s="27">
        <f t="shared" si="137"/>
        <v>0.56937916</v>
      </c>
      <c r="AI229" s="27">
        <f t="shared" si="137"/>
        <v>0.58946905500000002</v>
      </c>
      <c r="AK229" s="27">
        <f t="shared" ref="AK229:AP229" si="138">( 0.000002335*((AK4+AK5)/2)^2 - 0.000572488*((AK4+AK5)/2) + 0.588523784)-0.01</f>
        <v>0.55186437775000008</v>
      </c>
      <c r="AL229" s="27">
        <f t="shared" si="138"/>
        <v>0.54462498400000003</v>
      </c>
      <c r="AM229" s="27">
        <f t="shared" si="138"/>
        <v>0.54488264775000006</v>
      </c>
      <c r="AN229" s="27">
        <f t="shared" si="138"/>
        <v>0.55404456400000002</v>
      </c>
      <c r="AO229" s="27">
        <f t="shared" si="138"/>
        <v>0.56937916</v>
      </c>
      <c r="AP229" s="27">
        <f t="shared" si="138"/>
        <v>0.58946905500000002</v>
      </c>
      <c r="AR229" s="27">
        <f t="shared" ref="AR229:AW229" si="139">( 0.000002335*((AR4+AR5)/2)^2 - 0.000572488*((AR4+AR5)/2) + 0.588523784)-0.01</f>
        <v>0.55186437775000008</v>
      </c>
      <c r="AS229" s="27">
        <f t="shared" si="139"/>
        <v>0.54462498400000003</v>
      </c>
      <c r="AT229" s="27">
        <f t="shared" si="139"/>
        <v>0.54488264775000006</v>
      </c>
      <c r="AU229" s="27">
        <f t="shared" si="139"/>
        <v>0.55404456400000002</v>
      </c>
      <c r="AV229" s="27">
        <f t="shared" si="139"/>
        <v>0.56937916</v>
      </c>
      <c r="AW229" s="27">
        <f t="shared" si="139"/>
        <v>0.58946905500000002</v>
      </c>
      <c r="AY229" s="27">
        <f t="shared" ref="AY229:BD229" si="140">( 0.000002335*((AY4+AY5)/2)^2 - 0.000572488*((AY4+AY5)/2) + 0.588523784)-0.01</f>
        <v>0.55186437775000008</v>
      </c>
      <c r="AZ229" s="27">
        <f t="shared" si="140"/>
        <v>0.54462498400000003</v>
      </c>
      <c r="BA229" s="27">
        <f t="shared" si="140"/>
        <v>0.54488264775000006</v>
      </c>
      <c r="BB229" s="27">
        <f t="shared" si="140"/>
        <v>0.55404456400000002</v>
      </c>
      <c r="BC229" s="27">
        <f t="shared" si="140"/>
        <v>0.56937916</v>
      </c>
      <c r="BD229" s="27">
        <f t="shared" si="140"/>
        <v>0.58946905500000002</v>
      </c>
      <c r="BF229" s="27">
        <f t="shared" ref="BF229:BK229" si="141">( 0.000002335*((BF4+BF5)/2)^2 - 0.000572488*((BF4+BF5)/2) + 0.588523784)-0.01</f>
        <v>0.55186437775000008</v>
      </c>
      <c r="BG229" s="27">
        <f t="shared" si="141"/>
        <v>0.54462498400000003</v>
      </c>
      <c r="BH229" s="27">
        <f t="shared" si="141"/>
        <v>0.54488264775000006</v>
      </c>
      <c r="BI229" s="27">
        <f t="shared" si="141"/>
        <v>0.55404456400000002</v>
      </c>
      <c r="BJ229" s="27">
        <f t="shared" si="141"/>
        <v>0.56937916</v>
      </c>
      <c r="BK229" s="27">
        <f t="shared" si="141"/>
        <v>0.58946905500000002</v>
      </c>
    </row>
    <row r="230" spans="1:65" x14ac:dyDescent="0.2">
      <c r="A230" s="130" t="s">
        <v>213</v>
      </c>
      <c r="B230" s="27">
        <f>0.00000268*((B4+B5)/2)^2 - 0.00064541*(B4+B5)/2 + 0.63872902</f>
        <v>0.608859645</v>
      </c>
      <c r="C230" s="27">
        <f t="shared" ref="C230:G230" si="142">0.00000268*((C4+C5)/2)^2 - 0.00064541*(C4+C5)/2 + 0.63872902</f>
        <v>0.60098801999999996</v>
      </c>
      <c r="D230" s="27">
        <f t="shared" si="142"/>
        <v>0.60183779500000001</v>
      </c>
      <c r="E230" s="27">
        <f t="shared" si="142"/>
        <v>0.61284912000000002</v>
      </c>
      <c r="F230" s="27">
        <f t="shared" si="142"/>
        <v>0.63089265999999999</v>
      </c>
      <c r="G230" s="27">
        <f t="shared" si="142"/>
        <v>0.65435911000000002</v>
      </c>
      <c r="I230" s="27">
        <f>0.00000268*((I4+I5)/2)^2 - 0.00064541*(I4+I5)/2 + 0.63872902</f>
        <v>0.608859645</v>
      </c>
      <c r="J230" s="27">
        <f t="shared" ref="J230:N230" si="143">0.00000268*((J4+J5)/2)^2 - 0.00064541*(J4+J5)/2 + 0.63872902</f>
        <v>0.60098801999999996</v>
      </c>
      <c r="K230" s="27">
        <f t="shared" si="143"/>
        <v>0.60183779500000001</v>
      </c>
      <c r="L230" s="27">
        <f t="shared" si="143"/>
        <v>0.61284912000000002</v>
      </c>
      <c r="M230" s="27">
        <f t="shared" si="143"/>
        <v>0.63089265999999999</v>
      </c>
      <c r="N230" s="27">
        <f t="shared" si="143"/>
        <v>0.65435911000000002</v>
      </c>
      <c r="P230" s="27">
        <f>0.00000268*((P4+P5)/2)^2 - 0.00064541*(P4+P5)/2 + 0.63872902</f>
        <v>0.608859645</v>
      </c>
      <c r="Q230" s="27">
        <f t="shared" ref="Q230:U230" si="144">0.00000268*((Q4+Q5)/2)^2 - 0.00064541*(Q4+Q5)/2 + 0.63872902</f>
        <v>0.60098801999999996</v>
      </c>
      <c r="R230" s="27">
        <f t="shared" si="144"/>
        <v>0.60183779500000001</v>
      </c>
      <c r="S230" s="27">
        <f t="shared" si="144"/>
        <v>0.61284912000000002</v>
      </c>
      <c r="T230" s="27">
        <f t="shared" si="144"/>
        <v>0.63089265999999999</v>
      </c>
      <c r="U230" s="27">
        <f t="shared" si="144"/>
        <v>0.65435911000000002</v>
      </c>
      <c r="W230" s="27">
        <f>0.00000268*((W4+W5)/2)^2 - 0.00064541*(W4+W5)/2 + 0.63872902</f>
        <v>0.608859645</v>
      </c>
      <c r="X230" s="27">
        <f t="shared" ref="X230:AB230" si="145">0.00000268*((X4+X5)/2)^2 - 0.00064541*(X4+X5)/2 + 0.63872902</f>
        <v>0.60098801999999996</v>
      </c>
      <c r="Y230" s="27">
        <f t="shared" si="145"/>
        <v>0.60183779500000001</v>
      </c>
      <c r="Z230" s="27">
        <f t="shared" si="145"/>
        <v>0.61284912000000002</v>
      </c>
      <c r="AA230" s="27">
        <f t="shared" si="145"/>
        <v>0.63089265999999999</v>
      </c>
      <c r="AB230" s="27">
        <f t="shared" si="145"/>
        <v>0.65435911000000002</v>
      </c>
      <c r="AD230" s="27">
        <f>0.00000268*((AD4+AD5)/2)^2 - 0.00064541*(AD4+AD5)/2 + 0.63872902</f>
        <v>0.608859645</v>
      </c>
      <c r="AE230" s="27">
        <f t="shared" ref="AE230:AI230" si="146">0.00000268*((AE4+AE5)/2)^2 - 0.00064541*(AE4+AE5)/2 + 0.63872902</f>
        <v>0.60098801999999996</v>
      </c>
      <c r="AF230" s="27">
        <f t="shared" si="146"/>
        <v>0.60183779500000001</v>
      </c>
      <c r="AG230" s="27">
        <f t="shared" si="146"/>
        <v>0.61284912000000002</v>
      </c>
      <c r="AH230" s="27">
        <f t="shared" si="146"/>
        <v>0.63089265999999999</v>
      </c>
      <c r="AI230" s="27">
        <f t="shared" si="146"/>
        <v>0.65435911000000002</v>
      </c>
      <c r="AK230" s="27">
        <f>0.00000268*((AK4+AK5)/2)^2 - 0.00064541*(AK4+AK5)/2 + 0.63872902</f>
        <v>0.608859645</v>
      </c>
      <c r="AL230" s="27">
        <f t="shared" ref="AL230:AP230" si="147">0.00000268*((AL4+AL5)/2)^2 - 0.00064541*(AL4+AL5)/2 + 0.63872902</f>
        <v>0.60098801999999996</v>
      </c>
      <c r="AM230" s="27">
        <f t="shared" si="147"/>
        <v>0.60183779500000001</v>
      </c>
      <c r="AN230" s="27">
        <f t="shared" si="147"/>
        <v>0.61284912000000002</v>
      </c>
      <c r="AO230" s="27">
        <f t="shared" si="147"/>
        <v>0.63089265999999999</v>
      </c>
      <c r="AP230" s="27">
        <f t="shared" si="147"/>
        <v>0.65435911000000002</v>
      </c>
      <c r="AR230" s="27">
        <f>0.00000268*((AR4+AR5)/2)^2 - 0.00064541*(AR4+AR5)/2 + 0.63872902</f>
        <v>0.608859645</v>
      </c>
      <c r="AS230" s="27">
        <f t="shared" ref="AS230:AW230" si="148">0.00000268*((AS4+AS5)/2)^2 - 0.00064541*(AS4+AS5)/2 + 0.63872902</f>
        <v>0.60098801999999996</v>
      </c>
      <c r="AT230" s="27">
        <f t="shared" si="148"/>
        <v>0.60183779500000001</v>
      </c>
      <c r="AU230" s="27">
        <f t="shared" si="148"/>
        <v>0.61284912000000002</v>
      </c>
      <c r="AV230" s="27">
        <f t="shared" si="148"/>
        <v>0.63089265999999999</v>
      </c>
      <c r="AW230" s="27">
        <f t="shared" si="148"/>
        <v>0.65435911000000002</v>
      </c>
      <c r="AY230" s="27">
        <f>0.00000268*((AY4+AY5)/2)^2 - 0.00064541*(AY4+AY5)/2 + 0.63872902</f>
        <v>0.608859645</v>
      </c>
      <c r="AZ230" s="27">
        <f t="shared" ref="AZ230:BD230" si="149">0.00000268*((AZ4+AZ5)/2)^2 - 0.00064541*(AZ4+AZ5)/2 + 0.63872902</f>
        <v>0.60098801999999996</v>
      </c>
      <c r="BA230" s="27">
        <f t="shared" si="149"/>
        <v>0.60183779500000001</v>
      </c>
      <c r="BB230" s="27">
        <f t="shared" si="149"/>
        <v>0.61284912000000002</v>
      </c>
      <c r="BC230" s="27">
        <f t="shared" si="149"/>
        <v>0.63089265999999999</v>
      </c>
      <c r="BD230" s="27">
        <f t="shared" si="149"/>
        <v>0.65435911000000002</v>
      </c>
      <c r="BF230" s="27">
        <f>0.00000268*((BF4+BF5)/2)^2 - 0.00064541*(BF4+BF5)/2 + 0.63872902</f>
        <v>0.608859645</v>
      </c>
      <c r="BG230" s="27">
        <f t="shared" ref="BG230:BK230" si="150">0.00000268*((BG4+BG5)/2)^2 - 0.00064541*(BG4+BG5)/2 + 0.63872902</f>
        <v>0.60098801999999996</v>
      </c>
      <c r="BH230" s="27">
        <f t="shared" si="150"/>
        <v>0.60183779500000001</v>
      </c>
      <c r="BI230" s="27">
        <f t="shared" si="150"/>
        <v>0.61284912000000002</v>
      </c>
      <c r="BJ230" s="27">
        <f t="shared" si="150"/>
        <v>0.63089265999999999</v>
      </c>
      <c r="BK230" s="27">
        <f t="shared" si="150"/>
        <v>0.65435911000000002</v>
      </c>
    </row>
    <row r="231" spans="1:65" x14ac:dyDescent="0.2">
      <c r="A231" s="130" t="s">
        <v>214</v>
      </c>
      <c r="B231" s="27">
        <v>0.17</v>
      </c>
      <c r="C231" s="27">
        <v>0.17</v>
      </c>
      <c r="D231" s="27">
        <v>0.17</v>
      </c>
      <c r="E231" s="27">
        <v>0.17</v>
      </c>
      <c r="F231" s="27">
        <v>0.17</v>
      </c>
      <c r="G231" s="27">
        <v>0.17</v>
      </c>
      <c r="I231" s="27">
        <v>0.17</v>
      </c>
      <c r="J231" s="27">
        <v>0.17</v>
      </c>
      <c r="K231" s="27">
        <v>0.17</v>
      </c>
      <c r="L231" s="27">
        <v>0.17</v>
      </c>
      <c r="M231" s="27">
        <v>0.17</v>
      </c>
      <c r="N231" s="27">
        <v>0.17</v>
      </c>
      <c r="P231" s="27">
        <v>0.17</v>
      </c>
      <c r="Q231" s="27">
        <v>0.17</v>
      </c>
      <c r="R231" s="27">
        <v>0.17</v>
      </c>
      <c r="S231" s="27">
        <v>0.17</v>
      </c>
      <c r="T231" s="27">
        <v>0.17</v>
      </c>
      <c r="U231" s="27">
        <v>0.17</v>
      </c>
      <c r="W231" s="27">
        <v>0.17</v>
      </c>
      <c r="X231" s="27">
        <v>0.17</v>
      </c>
      <c r="Y231" s="27">
        <v>0.17</v>
      </c>
      <c r="Z231" s="27">
        <v>0.17</v>
      </c>
      <c r="AA231" s="27">
        <v>0.17</v>
      </c>
      <c r="AB231" s="27">
        <v>0.17</v>
      </c>
      <c r="AD231" s="27">
        <v>0.17</v>
      </c>
      <c r="AE231" s="27">
        <v>0.17</v>
      </c>
      <c r="AF231" s="27">
        <v>0.17</v>
      </c>
      <c r="AG231" s="27">
        <v>0.17</v>
      </c>
      <c r="AH231" s="27">
        <v>0.17</v>
      </c>
      <c r="AI231" s="27">
        <v>0.17</v>
      </c>
      <c r="AK231" s="27">
        <v>0.17</v>
      </c>
      <c r="AL231" s="27">
        <v>0.17</v>
      </c>
      <c r="AM231" s="27">
        <v>0.17</v>
      </c>
      <c r="AN231" s="27">
        <v>0.17</v>
      </c>
      <c r="AO231" s="27">
        <v>0.17</v>
      </c>
      <c r="AP231" s="27">
        <v>0.17</v>
      </c>
      <c r="AR231" s="27">
        <v>0.17</v>
      </c>
      <c r="AS231" s="27">
        <v>0.17</v>
      </c>
      <c r="AT231" s="27">
        <v>0.17</v>
      </c>
      <c r="AU231" s="27">
        <v>0.17</v>
      </c>
      <c r="AV231" s="27">
        <v>0.17</v>
      </c>
      <c r="AW231" s="27">
        <v>0.17</v>
      </c>
      <c r="AY231" s="27">
        <v>0.17</v>
      </c>
      <c r="AZ231" s="27">
        <v>0.17</v>
      </c>
      <c r="BA231" s="27">
        <v>0.17</v>
      </c>
      <c r="BB231" s="27">
        <v>0.17</v>
      </c>
      <c r="BC231" s="27">
        <v>0.17</v>
      </c>
      <c r="BD231" s="27">
        <v>0.17</v>
      </c>
      <c r="BF231" s="27">
        <v>0.17</v>
      </c>
      <c r="BG231" s="27">
        <v>0.17</v>
      </c>
      <c r="BH231" s="27">
        <v>0.17</v>
      </c>
      <c r="BI231" s="27">
        <v>0.17</v>
      </c>
      <c r="BJ231" s="27">
        <v>0.17</v>
      </c>
      <c r="BK231" s="27">
        <v>0.17</v>
      </c>
    </row>
    <row r="232" spans="1:65" x14ac:dyDescent="0.2">
      <c r="A232" s="130" t="s">
        <v>215</v>
      </c>
      <c r="B232" s="27">
        <v>0.65</v>
      </c>
      <c r="C232" s="27">
        <v>0.65</v>
      </c>
      <c r="D232" s="27">
        <v>0.65</v>
      </c>
      <c r="E232" s="27">
        <v>0.65</v>
      </c>
      <c r="F232" s="27">
        <v>0.65</v>
      </c>
      <c r="G232" s="27">
        <v>0.65</v>
      </c>
      <c r="I232" s="27">
        <v>0.65</v>
      </c>
      <c r="J232" s="27">
        <v>0.65</v>
      </c>
      <c r="K232" s="27">
        <v>0.65</v>
      </c>
      <c r="L232" s="27">
        <v>0.65</v>
      </c>
      <c r="M232" s="27">
        <v>0.65</v>
      </c>
      <c r="N232" s="27">
        <v>0.65</v>
      </c>
      <c r="P232" s="27">
        <v>0.65</v>
      </c>
      <c r="Q232" s="27">
        <v>0.65</v>
      </c>
      <c r="R232" s="27">
        <v>0.65</v>
      </c>
      <c r="S232" s="27">
        <v>0.65</v>
      </c>
      <c r="T232" s="27">
        <v>0.65</v>
      </c>
      <c r="U232" s="27">
        <v>0.65</v>
      </c>
      <c r="W232" s="27">
        <v>0.65</v>
      </c>
      <c r="X232" s="27">
        <v>0.65</v>
      </c>
      <c r="Y232" s="27">
        <v>0.65</v>
      </c>
      <c r="Z232" s="27">
        <v>0.65</v>
      </c>
      <c r="AA232" s="27">
        <v>0.65</v>
      </c>
      <c r="AB232" s="27">
        <v>0.65</v>
      </c>
      <c r="AD232" s="27">
        <v>0.65</v>
      </c>
      <c r="AE232" s="27">
        <v>0.65</v>
      </c>
      <c r="AF232" s="27">
        <v>0.65</v>
      </c>
      <c r="AG232" s="27">
        <v>0.65</v>
      </c>
      <c r="AH232" s="27">
        <v>0.65</v>
      </c>
      <c r="AI232" s="27">
        <v>0.65</v>
      </c>
      <c r="AK232" s="27">
        <v>0.65</v>
      </c>
      <c r="AL232" s="27">
        <v>0.65</v>
      </c>
      <c r="AM232" s="27">
        <v>0.65</v>
      </c>
      <c r="AN232" s="27">
        <v>0.65</v>
      </c>
      <c r="AO232" s="27">
        <v>0.65</v>
      </c>
      <c r="AP232" s="27">
        <v>0.65</v>
      </c>
      <c r="AR232" s="27">
        <v>0.65</v>
      </c>
      <c r="AS232" s="27">
        <v>0.65</v>
      </c>
      <c r="AT232" s="27">
        <v>0.65</v>
      </c>
      <c r="AU232" s="27">
        <v>0.65</v>
      </c>
      <c r="AV232" s="27">
        <v>0.65</v>
      </c>
      <c r="AW232" s="27">
        <v>0.65</v>
      </c>
      <c r="AY232" s="27">
        <v>0.65</v>
      </c>
      <c r="AZ232" s="27">
        <v>0.65</v>
      </c>
      <c r="BA232" s="27">
        <v>0.65</v>
      </c>
      <c r="BB232" s="27">
        <v>0.65</v>
      </c>
      <c r="BC232" s="27">
        <v>0.65</v>
      </c>
      <c r="BD232" s="27">
        <v>0.65</v>
      </c>
      <c r="BF232" s="27">
        <v>0.65</v>
      </c>
      <c r="BG232" s="27">
        <v>0.65</v>
      </c>
      <c r="BH232" s="27">
        <v>0.65</v>
      </c>
      <c r="BI232" s="27">
        <v>0.65</v>
      </c>
      <c r="BJ232" s="27">
        <v>0.65</v>
      </c>
      <c r="BK232" s="27">
        <v>0.65</v>
      </c>
    </row>
    <row r="233" spans="1:65" x14ac:dyDescent="0.2">
      <c r="A233" s="184" t="s">
        <v>216</v>
      </c>
      <c r="B233" s="72">
        <f>IF(AVERAGE(B4:B5)&lt;51,0.000025*((B5+B4)/2)^2 - 0.01005*((B5+B4)/2) + 1.5955,(0.00000649518*((B4+B5)/2)^2 - 0.00338103746*((B4+B5)/2) + 1.049852))</f>
        <v>0.86390895562500003</v>
      </c>
      <c r="C233" s="72">
        <f t="shared" ref="C233:G233" si="151">IF(AVERAGE(C4:C5)&lt;51,0.000025*((C5+C4)/2)^2 - 0.01005*((C5+C4)/2) + 1.5955,(0.00000649518*((C4+C5)/2)^2 - 0.00338103746*((C4+C5)/2) + 1.049852))</f>
        <v>0.77670005399999997</v>
      </c>
      <c r="D233" s="72">
        <f t="shared" si="151"/>
        <v>0.69245973452499998</v>
      </c>
      <c r="E233" s="72">
        <f t="shared" si="151"/>
        <v>0.64193088060000014</v>
      </c>
      <c r="F233" s="72">
        <f t="shared" si="151"/>
        <v>0.61662089623999994</v>
      </c>
      <c r="G233" s="72">
        <f t="shared" si="151"/>
        <v>0.6099042534400001</v>
      </c>
      <c r="I233" s="72">
        <f>IF(AVERAGE(I4:I5)&lt;51,0.000025*((I5+I4)/2)^2 - 0.01005*((I5+I4)/2) + 1.5955,(0.00000649518*((I4+I5)/2)^2 - 0.00338103746*((I4+I5)/2) + 1.049852))</f>
        <v>0.86390895562500003</v>
      </c>
      <c r="J233" s="72">
        <f t="shared" ref="J233:N233" si="152">IF(AVERAGE(J4:J5)&lt;51,0.000025*((J5+J4)/2)^2 - 0.01005*((J5+J4)/2) + 1.5955,(0.00000649518*((J4+J5)/2)^2 - 0.00338103746*((J4+J5)/2) + 1.049852))</f>
        <v>0.77670005399999997</v>
      </c>
      <c r="K233" s="72">
        <f t="shared" si="152"/>
        <v>0.69245973452499998</v>
      </c>
      <c r="L233" s="72">
        <f t="shared" si="152"/>
        <v>0.64193088060000014</v>
      </c>
      <c r="M233" s="72">
        <f t="shared" si="152"/>
        <v>0.61662089623999994</v>
      </c>
      <c r="N233" s="72">
        <f t="shared" si="152"/>
        <v>0.6099042534400001</v>
      </c>
      <c r="P233" s="72">
        <f>IF(AVERAGE(P4:P5)&lt;51,0.000025*((P5+P4)/2)^2 - 0.01005*((P5+P4)/2) + 1.5955,(0.00000649518*((P4+P5)/2)^2 - 0.00338103746*((P4+P5)/2) + 1.049852))</f>
        <v>0.86390895562500003</v>
      </c>
      <c r="Q233" s="72">
        <f t="shared" ref="Q233:U233" si="153">IF(AVERAGE(Q4:Q5)&lt;51,0.000025*((Q5+Q4)/2)^2 - 0.01005*((Q5+Q4)/2) + 1.5955,(0.00000649518*((Q4+Q5)/2)^2 - 0.00338103746*((Q4+Q5)/2) + 1.049852))</f>
        <v>0.77670005399999997</v>
      </c>
      <c r="R233" s="72">
        <f t="shared" si="153"/>
        <v>0.69245973452499998</v>
      </c>
      <c r="S233" s="72">
        <f t="shared" si="153"/>
        <v>0.64193088060000014</v>
      </c>
      <c r="T233" s="72">
        <f t="shared" si="153"/>
        <v>0.61662089623999994</v>
      </c>
      <c r="U233" s="72">
        <f t="shared" si="153"/>
        <v>0.6099042534400001</v>
      </c>
      <c r="W233" s="72">
        <f>IF(AVERAGE(W4:W5)&lt;51,0.000025*((W5+W4)/2)^2 - 0.01005*((W5+W4)/2) + 1.5955,(0.00000649518*((W4+W5)/2)^2 - 0.00338103746*((W4+W5)/2) + 1.049852))</f>
        <v>0.86390895562500003</v>
      </c>
      <c r="X233" s="72">
        <f t="shared" ref="X233:AB233" si="154">IF(AVERAGE(X4:X5)&lt;51,0.000025*((X5+X4)/2)^2 - 0.01005*((X5+X4)/2) + 1.5955,(0.00000649518*((X4+X5)/2)^2 - 0.00338103746*((X4+X5)/2) + 1.049852))</f>
        <v>0.77670005399999997</v>
      </c>
      <c r="Y233" s="72">
        <f t="shared" si="154"/>
        <v>0.69245973452499998</v>
      </c>
      <c r="Z233" s="72">
        <f t="shared" si="154"/>
        <v>0.64193088060000014</v>
      </c>
      <c r="AA233" s="72">
        <f t="shared" si="154"/>
        <v>0.61662089623999994</v>
      </c>
      <c r="AB233" s="72">
        <f t="shared" si="154"/>
        <v>0.6099042534400001</v>
      </c>
      <c r="AD233" s="72">
        <f>IF(AVERAGE(AD4:AD5)&lt;51,0.000025*((AD5+AD4)/2)^2 - 0.01005*((AD5+AD4)/2) + 1.5955,(0.00000649518*((AD4+AD5)/2)^2 - 0.00338103746*((AD4+AD5)/2) + 1.049852))</f>
        <v>0.86390895562500003</v>
      </c>
      <c r="AE233" s="72">
        <f t="shared" ref="AE233:AI233" si="155">IF(AVERAGE(AE4:AE5)&lt;51,0.000025*((AE5+AE4)/2)^2 - 0.01005*((AE5+AE4)/2) + 1.5955,(0.00000649518*((AE4+AE5)/2)^2 - 0.00338103746*((AE4+AE5)/2) + 1.049852))</f>
        <v>0.77670005399999997</v>
      </c>
      <c r="AF233" s="72">
        <f t="shared" si="155"/>
        <v>0.69245973452499998</v>
      </c>
      <c r="AG233" s="72">
        <f t="shared" si="155"/>
        <v>0.64193088060000014</v>
      </c>
      <c r="AH233" s="72">
        <f t="shared" si="155"/>
        <v>0.61662089623999994</v>
      </c>
      <c r="AI233" s="72">
        <f t="shared" si="155"/>
        <v>0.6099042534400001</v>
      </c>
      <c r="AK233" s="72">
        <f>IF(AVERAGE(AK4:AK5)&lt;51,0.000025*((AK5+AK4)/2)^2 - 0.01005*((AK5+AK4)/2) + 1.5955,(0.00000649518*((AK4+AK5)/2)^2 - 0.00338103746*((AK4+AK5)/2) + 1.049852))</f>
        <v>0.86390895562500003</v>
      </c>
      <c r="AL233" s="72">
        <f t="shared" ref="AL233:AP233" si="156">IF(AVERAGE(AL4:AL5)&lt;51,0.000025*((AL5+AL4)/2)^2 - 0.01005*((AL5+AL4)/2) + 1.5955,(0.00000649518*((AL4+AL5)/2)^2 - 0.00338103746*((AL4+AL5)/2) + 1.049852))</f>
        <v>0.77670005399999997</v>
      </c>
      <c r="AM233" s="72">
        <f t="shared" si="156"/>
        <v>0.69245973452499998</v>
      </c>
      <c r="AN233" s="72">
        <f t="shared" si="156"/>
        <v>0.64193088060000014</v>
      </c>
      <c r="AO233" s="72">
        <f t="shared" si="156"/>
        <v>0.61662089623999994</v>
      </c>
      <c r="AP233" s="72">
        <f t="shared" si="156"/>
        <v>0.6099042534400001</v>
      </c>
      <c r="AR233" s="72">
        <f>IF(AVERAGE(AR4:AR5)&lt;51,0.000025*((AR5+AR4)/2)^2 - 0.01005*((AR5+AR4)/2) + 1.5955,(0.00000649518*((AR4+AR5)/2)^2 - 0.00338103746*((AR4+AR5)/2) + 1.049852))</f>
        <v>0.86390895562500003</v>
      </c>
      <c r="AS233" s="72">
        <f t="shared" ref="AS233:AW233" si="157">IF(AVERAGE(AS4:AS5)&lt;51,0.000025*((AS5+AS4)/2)^2 - 0.01005*((AS5+AS4)/2) + 1.5955,(0.00000649518*((AS4+AS5)/2)^2 - 0.00338103746*((AS4+AS5)/2) + 1.049852))</f>
        <v>0.77670005399999997</v>
      </c>
      <c r="AT233" s="72">
        <f t="shared" si="157"/>
        <v>0.69245973452499998</v>
      </c>
      <c r="AU233" s="72">
        <f t="shared" si="157"/>
        <v>0.64193088060000014</v>
      </c>
      <c r="AV233" s="72">
        <f t="shared" si="157"/>
        <v>0.61662089623999994</v>
      </c>
      <c r="AW233" s="72">
        <f t="shared" si="157"/>
        <v>0.6099042534400001</v>
      </c>
      <c r="AY233" s="72">
        <f>IF(AVERAGE(AY4:AY5)&lt;51,0.000025*((AY5+AY4)/2)^2 - 0.01005*((AY5+AY4)/2) + 1.5955,(0.00000649518*((AY4+AY5)/2)^2 - 0.00338103746*((AY4+AY5)/2) + 1.049852))</f>
        <v>0.86390895562500003</v>
      </c>
      <c r="AZ233" s="72">
        <f t="shared" ref="AZ233:BD233" si="158">IF(AVERAGE(AZ4:AZ5)&lt;51,0.000025*((AZ5+AZ4)/2)^2 - 0.01005*((AZ5+AZ4)/2) + 1.5955,(0.00000649518*((AZ4+AZ5)/2)^2 - 0.00338103746*((AZ4+AZ5)/2) + 1.049852))</f>
        <v>0.77670005399999997</v>
      </c>
      <c r="BA233" s="72">
        <f t="shared" si="158"/>
        <v>0.69245973452499998</v>
      </c>
      <c r="BB233" s="72">
        <f t="shared" si="158"/>
        <v>0.64193088060000014</v>
      </c>
      <c r="BC233" s="72">
        <f t="shared" si="158"/>
        <v>0.61662089623999994</v>
      </c>
      <c r="BD233" s="72">
        <f t="shared" si="158"/>
        <v>0.6099042534400001</v>
      </c>
      <c r="BF233" s="72">
        <f>IF(AVERAGE(BF4:BF5)&lt;51,0.000025*((BF5+BF4)/2)^2 - 0.01005*((BF5+BF4)/2) + 1.5955,(0.00000649518*((BF4+BF5)/2)^2 - 0.00338103746*((BF4+BF5)/2) + 1.049852))</f>
        <v>0.86390895562500003</v>
      </c>
      <c r="BG233" s="72">
        <f t="shared" ref="BG233:BK233" si="159">IF(AVERAGE(BG4:BG5)&lt;51,0.000025*((BG5+BG4)/2)^2 - 0.01005*((BG5+BG4)/2) + 1.5955,(0.00000649518*((BG4+BG5)/2)^2 - 0.00338103746*((BG4+BG5)/2) + 1.049852))</f>
        <v>0.77670005399999997</v>
      </c>
      <c r="BH233" s="72">
        <f t="shared" si="159"/>
        <v>0.69245973452499998</v>
      </c>
      <c r="BI233" s="72">
        <f t="shared" si="159"/>
        <v>0.64193088060000014</v>
      </c>
      <c r="BJ233" s="72">
        <f t="shared" si="159"/>
        <v>0.61662089623999994</v>
      </c>
      <c r="BK233" s="72">
        <f t="shared" si="159"/>
        <v>0.6099042534400001</v>
      </c>
    </row>
    <row r="234" spans="1:65" x14ac:dyDescent="0.2">
      <c r="A234" s="184" t="s">
        <v>217</v>
      </c>
      <c r="B234" s="72">
        <f>IF(AVERAGE(B4:B5)&lt;51,0.000025*((B5+B4)/2)^2 - 0.01005*((B5+B4)/2) + 1.5955,0.00000649518*((B5+B4)/2)^2 - 0.00338103746*((B5+B4)/2) + 1.3529)</f>
        <v>1.1669569556249999</v>
      </c>
      <c r="C234" s="72">
        <f t="shared" ref="C234:G234" si="160">IF(AVERAGE(C4:C5)&lt;51,0.000025*((C5+C4)/2)^2 - 0.01005*((C5+C4)/2) + 1.5955,0.00000649518*((C5+C4)/2)^2 - 0.00338103746*((C5+C4)/2) + 1.3529)</f>
        <v>1.079748054</v>
      </c>
      <c r="D234" s="72">
        <f t="shared" si="160"/>
        <v>0.99550773452499997</v>
      </c>
      <c r="E234" s="72">
        <f t="shared" si="160"/>
        <v>0.94497888060000013</v>
      </c>
      <c r="F234" s="72">
        <f t="shared" si="160"/>
        <v>0.91966889623999992</v>
      </c>
      <c r="G234" s="72">
        <f t="shared" si="160"/>
        <v>0.91295225344000008</v>
      </c>
      <c r="I234" s="72">
        <f>IF(AVERAGE(I4:I5)&lt;51,0.000025*((I5+I4)/2)^2 - 0.01005*((I5+I4)/2) + 1.5955,0.00000649518*((I5+I4)/2)^2 - 0.00338103746*((I5+I4)/2) + 1.3529)</f>
        <v>1.1669569556249999</v>
      </c>
      <c r="J234" s="72">
        <f t="shared" ref="J234:N234" si="161">IF(AVERAGE(J4:J5)&lt;51,0.000025*((J5+J4)/2)^2 - 0.01005*((J5+J4)/2) + 1.5955,0.00000649518*((J5+J4)/2)^2 - 0.00338103746*((J5+J4)/2) + 1.3529)</f>
        <v>1.079748054</v>
      </c>
      <c r="K234" s="72">
        <f t="shared" si="161"/>
        <v>0.99550773452499997</v>
      </c>
      <c r="L234" s="72">
        <f t="shared" si="161"/>
        <v>0.94497888060000013</v>
      </c>
      <c r="M234" s="72">
        <f t="shared" si="161"/>
        <v>0.91966889623999992</v>
      </c>
      <c r="N234" s="72">
        <f t="shared" si="161"/>
        <v>0.91295225344000008</v>
      </c>
      <c r="P234" s="72">
        <f>IF(AVERAGE(P4:P5)&lt;51,0.000025*((P5+P4)/2)^2 - 0.01005*((P5+P4)/2) + 1.5955,0.00000649518*((P5+P4)/2)^2 - 0.00338103746*((P5+P4)/2) + 1.3529)</f>
        <v>1.1669569556249999</v>
      </c>
      <c r="Q234" s="72">
        <f t="shared" ref="Q234:U234" si="162">IF(AVERAGE(Q4:Q5)&lt;51,0.000025*((Q5+Q4)/2)^2 - 0.01005*((Q5+Q4)/2) + 1.5955,0.00000649518*((Q5+Q4)/2)^2 - 0.00338103746*((Q5+Q4)/2) + 1.3529)</f>
        <v>1.079748054</v>
      </c>
      <c r="R234" s="72">
        <f t="shared" si="162"/>
        <v>0.99550773452499997</v>
      </c>
      <c r="S234" s="72">
        <f t="shared" si="162"/>
        <v>0.94497888060000013</v>
      </c>
      <c r="T234" s="72">
        <f t="shared" si="162"/>
        <v>0.91966889623999992</v>
      </c>
      <c r="U234" s="72">
        <f t="shared" si="162"/>
        <v>0.91295225344000008</v>
      </c>
      <c r="W234" s="72">
        <f>IF(AVERAGE(W4:W5)&lt;51,0.000025*((W5+W4)/2)^2 - 0.01005*((W5+W4)/2) + 1.5955,0.00000649518*((W5+W4)/2)^2 - 0.00338103746*((W5+W4)/2) + 1.3529)</f>
        <v>1.1669569556249999</v>
      </c>
      <c r="X234" s="72">
        <f t="shared" ref="X234:AB234" si="163">IF(AVERAGE(X4:X5)&lt;51,0.000025*((X5+X4)/2)^2 - 0.01005*((X5+X4)/2) + 1.5955,0.00000649518*((X5+X4)/2)^2 - 0.00338103746*((X5+X4)/2) + 1.3529)</f>
        <v>1.079748054</v>
      </c>
      <c r="Y234" s="72">
        <f t="shared" si="163"/>
        <v>0.99550773452499997</v>
      </c>
      <c r="Z234" s="72">
        <f t="shared" si="163"/>
        <v>0.94497888060000013</v>
      </c>
      <c r="AA234" s="72">
        <f t="shared" si="163"/>
        <v>0.91966889623999992</v>
      </c>
      <c r="AB234" s="72">
        <f t="shared" si="163"/>
        <v>0.91295225344000008</v>
      </c>
      <c r="AD234" s="72">
        <f>IF(AVERAGE(AD4:AD5)&lt;51,0.000025*((AD5+AD4)/2)^2 - 0.01005*((AD5+AD4)/2) + 1.5955,0.00000649518*((AD5+AD4)/2)^2 - 0.00338103746*((AD5+AD4)/2) + 1.3529)</f>
        <v>1.1669569556249999</v>
      </c>
      <c r="AE234" s="72">
        <f t="shared" ref="AE234:AI234" si="164">IF(AVERAGE(AE4:AE5)&lt;51,0.000025*((AE5+AE4)/2)^2 - 0.01005*((AE5+AE4)/2) + 1.5955,0.00000649518*((AE5+AE4)/2)^2 - 0.00338103746*((AE5+AE4)/2) + 1.3529)</f>
        <v>1.079748054</v>
      </c>
      <c r="AF234" s="72">
        <f t="shared" si="164"/>
        <v>0.99550773452499997</v>
      </c>
      <c r="AG234" s="72">
        <f t="shared" si="164"/>
        <v>0.94497888060000013</v>
      </c>
      <c r="AH234" s="72">
        <f t="shared" si="164"/>
        <v>0.91966889623999992</v>
      </c>
      <c r="AI234" s="72">
        <f t="shared" si="164"/>
        <v>0.91295225344000008</v>
      </c>
      <c r="AK234" s="72">
        <f>IF(AVERAGE(AK4:AK5)&lt;51,0.000025*((AK5+AK4)/2)^2 - 0.01005*((AK5+AK4)/2) + 1.5955,0.00000649518*((AK5+AK4)/2)^2 - 0.00338103746*((AK5+AK4)/2) + 1.3529)</f>
        <v>1.1669569556249999</v>
      </c>
      <c r="AL234" s="72">
        <f t="shared" ref="AL234:AP234" si="165">IF(AVERAGE(AL4:AL5)&lt;51,0.000025*((AL5+AL4)/2)^2 - 0.01005*((AL5+AL4)/2) + 1.5955,0.00000649518*((AL5+AL4)/2)^2 - 0.00338103746*((AL5+AL4)/2) + 1.3529)</f>
        <v>1.079748054</v>
      </c>
      <c r="AM234" s="72">
        <f t="shared" si="165"/>
        <v>0.99550773452499997</v>
      </c>
      <c r="AN234" s="72">
        <f t="shared" si="165"/>
        <v>0.94497888060000013</v>
      </c>
      <c r="AO234" s="72">
        <f t="shared" si="165"/>
        <v>0.91966889623999992</v>
      </c>
      <c r="AP234" s="72">
        <f t="shared" si="165"/>
        <v>0.91295225344000008</v>
      </c>
      <c r="AR234" s="72">
        <f>IF(AVERAGE(AR4:AR5)&lt;51,0.000025*((AR5+AR4)/2)^2 - 0.01005*((AR5+AR4)/2) + 1.5955,0.00000649518*((AR5+AR4)/2)^2 - 0.00338103746*((AR5+AR4)/2) + 1.3529)</f>
        <v>1.1669569556249999</v>
      </c>
      <c r="AS234" s="72">
        <f t="shared" ref="AS234:AW234" si="166">IF(AVERAGE(AS4:AS5)&lt;51,0.000025*((AS5+AS4)/2)^2 - 0.01005*((AS5+AS4)/2) + 1.5955,0.00000649518*((AS5+AS4)/2)^2 - 0.00338103746*((AS5+AS4)/2) + 1.3529)</f>
        <v>1.079748054</v>
      </c>
      <c r="AT234" s="72">
        <f t="shared" si="166"/>
        <v>0.99550773452499997</v>
      </c>
      <c r="AU234" s="72">
        <f t="shared" si="166"/>
        <v>0.94497888060000013</v>
      </c>
      <c r="AV234" s="72">
        <f t="shared" si="166"/>
        <v>0.91966889623999992</v>
      </c>
      <c r="AW234" s="72">
        <f t="shared" si="166"/>
        <v>0.91295225344000008</v>
      </c>
      <c r="AY234" s="72">
        <f>IF(AVERAGE(AY4:AY5)&lt;51,0.000025*((AY5+AY4)/2)^2 - 0.01005*((AY5+AY4)/2) + 1.5955,0.00000649518*((AY5+AY4)/2)^2 - 0.00338103746*((AY5+AY4)/2) + 1.3529)</f>
        <v>1.1669569556249999</v>
      </c>
      <c r="AZ234" s="72">
        <f t="shared" ref="AZ234:BD234" si="167">IF(AVERAGE(AZ4:AZ5)&lt;51,0.000025*((AZ5+AZ4)/2)^2 - 0.01005*((AZ5+AZ4)/2) + 1.5955,0.00000649518*((AZ5+AZ4)/2)^2 - 0.00338103746*((AZ5+AZ4)/2) + 1.3529)</f>
        <v>1.079748054</v>
      </c>
      <c r="BA234" s="72">
        <f t="shared" si="167"/>
        <v>0.99550773452499997</v>
      </c>
      <c r="BB234" s="72">
        <f t="shared" si="167"/>
        <v>0.94497888060000013</v>
      </c>
      <c r="BC234" s="72">
        <f t="shared" si="167"/>
        <v>0.91966889623999992</v>
      </c>
      <c r="BD234" s="72">
        <f t="shared" si="167"/>
        <v>0.91295225344000008</v>
      </c>
      <c r="BF234" s="72">
        <f>IF(AVERAGE(BF4:BF5)&lt;51,0.000025*((BF5+BF4)/2)^2 - 0.01005*((BF5+BF4)/2) + 1.5955,0.00000649518*((BF5+BF4)/2)^2 - 0.00338103746*((BF5+BF4)/2) + 1.3529)</f>
        <v>1.1669569556249999</v>
      </c>
      <c r="BG234" s="72">
        <f t="shared" ref="BG234:BK234" si="168">IF(AVERAGE(BG4:BG5)&lt;51,0.000025*((BG5+BG4)/2)^2 - 0.01005*((BG5+BG4)/2) + 1.5955,0.00000649518*((BG5+BG4)/2)^2 - 0.00338103746*((BG5+BG4)/2) + 1.3529)</f>
        <v>1.079748054</v>
      </c>
      <c r="BH234" s="72">
        <f t="shared" si="168"/>
        <v>0.99550773452499997</v>
      </c>
      <c r="BI234" s="72">
        <f t="shared" si="168"/>
        <v>0.94497888060000013</v>
      </c>
      <c r="BJ234" s="72">
        <f t="shared" si="168"/>
        <v>0.91966889623999992</v>
      </c>
      <c r="BK234" s="72">
        <f t="shared" si="168"/>
        <v>0.91295225344000008</v>
      </c>
    </row>
    <row r="235" spans="1:65" x14ac:dyDescent="0.2">
      <c r="A235" s="28" t="s">
        <v>71</v>
      </c>
      <c r="B235" s="72">
        <f t="shared" ref="B235:G235" si="169">B233*(B204*2.2046)/10000</f>
        <v>0.28478136449615793</v>
      </c>
      <c r="C235" s="72">
        <f t="shared" si="169"/>
        <v>0.25668236641564907</v>
      </c>
      <c r="D235" s="72">
        <f t="shared" si="169"/>
        <v>0.22964324121230012</v>
      </c>
      <c r="E235" s="72">
        <f t="shared" si="169"/>
        <v>0.21329822563005399</v>
      </c>
      <c r="F235" s="72">
        <f t="shared" si="169"/>
        <v>0.2051606479749154</v>
      </c>
      <c r="G235" s="72">
        <f t="shared" si="169"/>
        <v>0.20307653818914281</v>
      </c>
      <c r="I235" s="72">
        <f t="shared" ref="I235:N235" si="170">I233*(I204*2.2046)/10000</f>
        <v>0.28413935192665979</v>
      </c>
      <c r="J235" s="72">
        <f t="shared" si="170"/>
        <v>0.25611240528363322</v>
      </c>
      <c r="K235" s="72">
        <f t="shared" si="170"/>
        <v>0.22917589352517403</v>
      </c>
      <c r="L235" s="72">
        <f t="shared" si="170"/>
        <v>0.21287755037802958</v>
      </c>
      <c r="M235" s="72">
        <f t="shared" si="170"/>
        <v>0.20474903023650629</v>
      </c>
      <c r="N235" s="72">
        <f t="shared" si="170"/>
        <v>0.20267554213498989</v>
      </c>
      <c r="P235" s="72">
        <f t="shared" ref="P235:U235" si="171">P233*(P204*2.2046)/10000</f>
        <v>0.28350570709202305</v>
      </c>
      <c r="Q235" s="72">
        <f t="shared" si="171"/>
        <v>0.25552194862900368</v>
      </c>
      <c r="R235" s="72">
        <f t="shared" si="171"/>
        <v>0.22865666029192652</v>
      </c>
      <c r="S235" s="72">
        <f t="shared" si="171"/>
        <v>0.21228713826363554</v>
      </c>
      <c r="T235" s="72">
        <f t="shared" si="171"/>
        <v>0.20428623692053344</v>
      </c>
      <c r="U235" s="72">
        <f t="shared" si="171"/>
        <v>0.20221669542772372</v>
      </c>
      <c r="W235" s="72">
        <f t="shared" ref="W235:AB235" si="172">W233*(W204*2.2046)/10000</f>
        <v>0.28279856718568724</v>
      </c>
      <c r="X235" s="72">
        <f t="shared" si="172"/>
        <v>0.25495193606229133</v>
      </c>
      <c r="Y235" s="72">
        <f t="shared" si="172"/>
        <v>0.22808675565392178</v>
      </c>
      <c r="Z235" s="72">
        <f t="shared" si="172"/>
        <v>0.21175159511594471</v>
      </c>
      <c r="AA235" s="72">
        <f t="shared" si="172"/>
        <v>0.20366670535696516</v>
      </c>
      <c r="AB235" s="72">
        <f t="shared" si="172"/>
        <v>0.20155286479000678</v>
      </c>
      <c r="AD235" s="72">
        <f t="shared" ref="AD235:AI235" si="173">AD233*(AD204*2.2046)/10000</f>
        <v>0.28209888426344626</v>
      </c>
      <c r="AE235" s="72">
        <f t="shared" si="173"/>
        <v>0.25430549167166516</v>
      </c>
      <c r="AF235" s="72">
        <f t="shared" si="173"/>
        <v>0.22733352768179133</v>
      </c>
      <c r="AG235" s="72">
        <f t="shared" si="173"/>
        <v>0.21105423951301919</v>
      </c>
      <c r="AH235" s="72">
        <f t="shared" si="173"/>
        <v>0.20295197288353886</v>
      </c>
      <c r="AI235" s="72">
        <f t="shared" si="173"/>
        <v>0.20088851948424818</v>
      </c>
      <c r="AK235" s="72">
        <f t="shared" ref="AK235:AP235" si="174">AK233*(AK204*2.2046)/10000</f>
        <v>0.28150085100771999</v>
      </c>
      <c r="AL235" s="72">
        <f t="shared" si="174"/>
        <v>0.25372261366912585</v>
      </c>
      <c r="AM235" s="72">
        <f t="shared" si="174"/>
        <v>0.22669901258041655</v>
      </c>
      <c r="AN235" s="72">
        <f t="shared" si="174"/>
        <v>0.21047413080096072</v>
      </c>
      <c r="AO235" s="72">
        <f t="shared" si="174"/>
        <v>0.20238784973101576</v>
      </c>
      <c r="AP235" s="72">
        <f t="shared" si="174"/>
        <v>0.20032985538787312</v>
      </c>
      <c r="AR235" s="72">
        <f t="shared" ref="AR235:AW235" si="175">AR233*(AR204*2.2046)/10000</f>
        <v>0.2807821858317272</v>
      </c>
      <c r="AS235" s="72">
        <f t="shared" si="175"/>
        <v>0.25301381857915006</v>
      </c>
      <c r="AT235" s="72">
        <f t="shared" si="175"/>
        <v>0.22606615175615535</v>
      </c>
      <c r="AU235" s="72">
        <f t="shared" si="175"/>
        <v>0.20988728717936778</v>
      </c>
      <c r="AV235" s="72">
        <f t="shared" si="175"/>
        <v>0.20182338613896694</v>
      </c>
      <c r="AW235" s="72">
        <f t="shared" si="175"/>
        <v>0.19977119129149812</v>
      </c>
      <c r="AY235" s="72">
        <f t="shared" ref="AY235:BD235" si="176">AY233*(AY204*2.2046)/10000</f>
        <v>0.27999590821365472</v>
      </c>
      <c r="AZ235" s="72">
        <f t="shared" si="176"/>
        <v>0.25230502348917433</v>
      </c>
      <c r="BA235" s="72">
        <f t="shared" si="176"/>
        <v>0.22537438635295129</v>
      </c>
      <c r="BB235" s="72">
        <f t="shared" si="176"/>
        <v>0.20919138373463603</v>
      </c>
      <c r="BC235" s="72">
        <f t="shared" si="176"/>
        <v>0.20115483123583328</v>
      </c>
      <c r="BD235" s="72">
        <f t="shared" si="176"/>
        <v>0.19911633100525672</v>
      </c>
      <c r="BF235" s="72">
        <f t="shared" ref="BF235:BK235" si="177">BF233*(BF204*2.2046)/10000</f>
        <v>0.27920884753311837</v>
      </c>
      <c r="BG235" s="72">
        <f t="shared" si="177"/>
        <v>0.25159683624356721</v>
      </c>
      <c r="BH235" s="72">
        <f t="shared" si="177"/>
        <v>0.22474199111413254</v>
      </c>
      <c r="BI235" s="72">
        <f t="shared" si="177"/>
        <v>0.20860454011304311</v>
      </c>
      <c r="BJ235" s="72">
        <f t="shared" si="177"/>
        <v>0.20059070808331017</v>
      </c>
      <c r="BK235" s="72">
        <f t="shared" si="177"/>
        <v>0.19845421145577505</v>
      </c>
    </row>
    <row r="236" spans="1:65" x14ac:dyDescent="0.2">
      <c r="A236" s="28" t="s">
        <v>70</v>
      </c>
      <c r="B236" s="70">
        <f t="shared" ref="B236:G236" si="178">B234*(B204*2.2046)/10000</f>
        <v>0.3846789548451266</v>
      </c>
      <c r="C236" s="70">
        <f t="shared" si="178"/>
        <v>0.35683309690282577</v>
      </c>
      <c r="D236" s="70">
        <f t="shared" si="178"/>
        <v>0.33014428335685614</v>
      </c>
      <c r="E236" s="70">
        <f t="shared" si="178"/>
        <v>0.31399380304225022</v>
      </c>
      <c r="F236" s="70">
        <f t="shared" si="178"/>
        <v>0.30599006265518452</v>
      </c>
      <c r="G236" s="70">
        <f t="shared" si="178"/>
        <v>0.3039808004533141</v>
      </c>
      <c r="I236" s="70">
        <f t="shared" ref="I236:N236" si="179">I234*(I204*2.2046)/10000</f>
        <v>0.38381173263531343</v>
      </c>
      <c r="J236" s="70">
        <f t="shared" si="179"/>
        <v>0.35604075187853962</v>
      </c>
      <c r="K236" s="70">
        <f t="shared" si="179"/>
        <v>0.329472405680726</v>
      </c>
      <c r="L236" s="70">
        <f t="shared" si="179"/>
        <v>0.31337453196374632</v>
      </c>
      <c r="M236" s="70">
        <f t="shared" si="179"/>
        <v>0.305376148930457</v>
      </c>
      <c r="N236" s="70">
        <f t="shared" si="179"/>
        <v>0.30338055828547444</v>
      </c>
      <c r="P236" s="70">
        <f t="shared" ref="P236:U236" si="180">P234*(P204*2.2046)/10000</f>
        <v>0.38295581345267199</v>
      </c>
      <c r="Q236" s="70">
        <f t="shared" si="180"/>
        <v>0.35521991451600277</v>
      </c>
      <c r="R236" s="70">
        <f t="shared" si="180"/>
        <v>0.32872593527393057</v>
      </c>
      <c r="S236" s="70">
        <f t="shared" si="180"/>
        <v>0.31250539325144244</v>
      </c>
      <c r="T236" s="70">
        <f t="shared" si="180"/>
        <v>0.30468590858880901</v>
      </c>
      <c r="U236" s="70">
        <f t="shared" si="180"/>
        <v>0.30269372074823897</v>
      </c>
      <c r="W236" s="70">
        <f t="shared" ref="W236:AB236" si="181">W234*(W204*2.2046)/10000</f>
        <v>0.382000618085237</v>
      </c>
      <c r="X236" s="70">
        <f t="shared" si="181"/>
        <v>0.35442749798854972</v>
      </c>
      <c r="Y236" s="70">
        <f t="shared" si="181"/>
        <v>0.32790661763452356</v>
      </c>
      <c r="Z236" s="70">
        <f t="shared" si="181"/>
        <v>0.31171702649808597</v>
      </c>
      <c r="AA236" s="70">
        <f t="shared" si="181"/>
        <v>0.30376189853218111</v>
      </c>
      <c r="AB236" s="70">
        <f t="shared" si="181"/>
        <v>0.30170004727705402</v>
      </c>
      <c r="AD236" s="70">
        <f t="shared" ref="AD236:AI236" si="182">AD234*(AD204*2.2046)/10000</f>
        <v>0.38105549551471052</v>
      </c>
      <c r="AE236" s="70">
        <f t="shared" si="182"/>
        <v>0.35352882794314017</v>
      </c>
      <c r="AF236" s="70">
        <f t="shared" si="182"/>
        <v>0.32682374705775169</v>
      </c>
      <c r="AG236" s="70">
        <f t="shared" si="182"/>
        <v>0.31069045753723956</v>
      </c>
      <c r="AH236" s="70">
        <f t="shared" si="182"/>
        <v>0.30269589958704157</v>
      </c>
      <c r="AI236" s="70">
        <f t="shared" si="182"/>
        <v>0.30070560341060493</v>
      </c>
      <c r="AK236" s="70">
        <f t="shared" ref="AK236:AP236" si="183">AK234*(AK204*2.2046)/10000</f>
        <v>0.38024767998864045</v>
      </c>
      <c r="AL236" s="70">
        <f t="shared" si="183"/>
        <v>0.35271852622406591</v>
      </c>
      <c r="AM236" s="70">
        <f t="shared" si="183"/>
        <v>0.32591154283908358</v>
      </c>
      <c r="AN236" s="70">
        <f t="shared" si="183"/>
        <v>0.30983648634203098</v>
      </c>
      <c r="AO236" s="70">
        <f t="shared" si="183"/>
        <v>0.30185452927314543</v>
      </c>
      <c r="AP236" s="70">
        <f t="shared" si="183"/>
        <v>0.29986935142051813</v>
      </c>
      <c r="AR236" s="70">
        <f t="shared" ref="AR236:AW236" si="184">AR234*(AR204*2.2046)/10000</f>
        <v>0.37927691643719247</v>
      </c>
      <c r="AS236" s="70">
        <f t="shared" si="184"/>
        <v>0.35173317787093439</v>
      </c>
      <c r="AT236" s="70">
        <f t="shared" si="184"/>
        <v>0.32500171687517815</v>
      </c>
      <c r="AU236" s="70">
        <f t="shared" si="184"/>
        <v>0.3089726007659051</v>
      </c>
      <c r="AV236" s="70">
        <f t="shared" si="184"/>
        <v>0.30101265120538506</v>
      </c>
      <c r="AW236" s="70">
        <f t="shared" si="184"/>
        <v>0.29903309943043133</v>
      </c>
      <c r="AY236" s="70">
        <f t="shared" ref="AY236:BD236" si="185">AY234*(AY204*2.2046)/10000</f>
        <v>0.37821482288035679</v>
      </c>
      <c r="AZ236" s="70">
        <f t="shared" si="185"/>
        <v>0.35074782951780287</v>
      </c>
      <c r="BA236" s="70">
        <f t="shared" si="185"/>
        <v>0.32400720733905491</v>
      </c>
      <c r="BB236" s="70">
        <f t="shared" si="185"/>
        <v>0.30794816951001397</v>
      </c>
      <c r="BC236" s="70">
        <f t="shared" si="185"/>
        <v>0.30001552452091812</v>
      </c>
      <c r="BD236" s="70">
        <f t="shared" si="185"/>
        <v>0.29805285348093941</v>
      </c>
      <c r="BF236" s="70">
        <f t="shared" ref="BF236:BK236" si="186">BF234*(BF204*2.2046)/10000</f>
        <v>0.37715167157295271</v>
      </c>
      <c r="BG236" s="70">
        <f t="shared" si="186"/>
        <v>0.34976332617397804</v>
      </c>
      <c r="BH236" s="70">
        <f t="shared" si="186"/>
        <v>0.32309805071935244</v>
      </c>
      <c r="BI236" s="70">
        <f t="shared" si="186"/>
        <v>0.30708428393388815</v>
      </c>
      <c r="BJ236" s="70">
        <f t="shared" si="186"/>
        <v>0.29917415420702204</v>
      </c>
      <c r="BK236" s="70">
        <f t="shared" si="186"/>
        <v>0.29706174130007401</v>
      </c>
    </row>
    <row r="237" spans="1:65" x14ac:dyDescent="0.2">
      <c r="A237" s="184" t="s">
        <v>223</v>
      </c>
      <c r="B237" s="70">
        <v>1</v>
      </c>
      <c r="C237" s="70">
        <v>1</v>
      </c>
      <c r="D237" s="70">
        <v>1</v>
      </c>
      <c r="E237" s="70">
        <v>1</v>
      </c>
      <c r="F237" s="70">
        <v>1</v>
      </c>
      <c r="G237" s="70">
        <v>1</v>
      </c>
      <c r="I237" s="70">
        <v>1</v>
      </c>
      <c r="J237" s="70">
        <v>1</v>
      </c>
      <c r="K237" s="70">
        <v>1</v>
      </c>
      <c r="L237" s="70">
        <v>1</v>
      </c>
      <c r="M237" s="70">
        <v>1</v>
      </c>
      <c r="N237" s="70">
        <v>1</v>
      </c>
      <c r="P237" s="70">
        <v>1</v>
      </c>
      <c r="Q237" s="70">
        <v>1</v>
      </c>
      <c r="R237" s="70">
        <v>1</v>
      </c>
      <c r="S237" s="70">
        <v>1</v>
      </c>
      <c r="T237" s="70">
        <v>1</v>
      </c>
      <c r="U237" s="70">
        <v>1</v>
      </c>
      <c r="W237" s="70">
        <v>1</v>
      </c>
      <c r="X237" s="70">
        <v>1</v>
      </c>
      <c r="Y237" s="70">
        <v>1</v>
      </c>
      <c r="Z237" s="70">
        <v>1</v>
      </c>
      <c r="AA237" s="70">
        <v>1</v>
      </c>
      <c r="AB237" s="70">
        <v>1</v>
      </c>
      <c r="AD237" s="70">
        <v>1</v>
      </c>
      <c r="AE237" s="70">
        <v>1</v>
      </c>
      <c r="AF237" s="70">
        <v>1</v>
      </c>
      <c r="AG237" s="70">
        <v>1</v>
      </c>
      <c r="AH237" s="70">
        <v>1</v>
      </c>
      <c r="AI237" s="70">
        <v>1</v>
      </c>
      <c r="AK237" s="70">
        <v>1</v>
      </c>
      <c r="AL237" s="70">
        <v>1</v>
      </c>
      <c r="AM237" s="70">
        <v>1</v>
      </c>
      <c r="AN237" s="70">
        <v>1</v>
      </c>
      <c r="AO237" s="70">
        <v>1</v>
      </c>
      <c r="AP237" s="70">
        <v>1</v>
      </c>
      <c r="AR237" s="70">
        <v>1</v>
      </c>
      <c r="AS237" s="70">
        <v>1</v>
      </c>
      <c r="AT237" s="70">
        <v>1</v>
      </c>
      <c r="AU237" s="70">
        <v>1</v>
      </c>
      <c r="AV237" s="70">
        <v>1</v>
      </c>
      <c r="AW237" s="70">
        <v>1</v>
      </c>
      <c r="AY237" s="70">
        <v>1</v>
      </c>
      <c r="AZ237" s="70">
        <v>1</v>
      </c>
      <c r="BA237" s="70">
        <v>1</v>
      </c>
      <c r="BB237" s="70">
        <v>1</v>
      </c>
      <c r="BC237" s="70">
        <v>1</v>
      </c>
      <c r="BD237" s="70">
        <v>1</v>
      </c>
      <c r="BF237" s="70">
        <v>1</v>
      </c>
      <c r="BG237" s="70">
        <v>1</v>
      </c>
      <c r="BH237" s="70">
        <v>1</v>
      </c>
      <c r="BI237" s="70">
        <v>1</v>
      </c>
      <c r="BJ237" s="70">
        <v>1</v>
      </c>
      <c r="BK237" s="70">
        <v>1</v>
      </c>
    </row>
    <row r="238" spans="1:65" x14ac:dyDescent="0.2">
      <c r="A238" s="184" t="s">
        <v>222</v>
      </c>
      <c r="B238" s="70">
        <v>1.25</v>
      </c>
      <c r="C238" s="70">
        <v>1.25</v>
      </c>
      <c r="D238" s="70">
        <v>1.25</v>
      </c>
      <c r="E238" s="70">
        <v>1.25</v>
      </c>
      <c r="F238" s="70">
        <v>1.25</v>
      </c>
      <c r="G238" s="70">
        <v>1.25</v>
      </c>
      <c r="I238" s="70">
        <v>1.25</v>
      </c>
      <c r="J238" s="70">
        <v>1.25</v>
      </c>
      <c r="K238" s="70">
        <v>1.25</v>
      </c>
      <c r="L238" s="70">
        <v>1.25</v>
      </c>
      <c r="M238" s="70">
        <v>1.25</v>
      </c>
      <c r="N238" s="70">
        <v>1.25</v>
      </c>
      <c r="P238" s="70">
        <v>1.25</v>
      </c>
      <c r="Q238" s="70">
        <v>1.25</v>
      </c>
      <c r="R238" s="70">
        <v>1.25</v>
      </c>
      <c r="S238" s="70">
        <v>1.25</v>
      </c>
      <c r="T238" s="70">
        <v>1.25</v>
      </c>
      <c r="U238" s="70">
        <v>1.25</v>
      </c>
      <c r="W238" s="70">
        <v>1.25</v>
      </c>
      <c r="X238" s="70">
        <v>1.25</v>
      </c>
      <c r="Y238" s="70">
        <v>1.25</v>
      </c>
      <c r="Z238" s="70">
        <v>1.25</v>
      </c>
      <c r="AA238" s="70">
        <v>1.25</v>
      </c>
      <c r="AB238" s="70">
        <v>1.25</v>
      </c>
      <c r="AD238" s="70">
        <v>1.25</v>
      </c>
      <c r="AE238" s="70">
        <v>1.25</v>
      </c>
      <c r="AF238" s="70">
        <v>1.25</v>
      </c>
      <c r="AG238" s="70">
        <v>1.25</v>
      </c>
      <c r="AH238" s="70">
        <v>1.25</v>
      </c>
      <c r="AI238" s="70">
        <v>1.25</v>
      </c>
      <c r="AK238" s="70">
        <v>1.25</v>
      </c>
      <c r="AL238" s="70">
        <v>1.25</v>
      </c>
      <c r="AM238" s="70">
        <v>1.25</v>
      </c>
      <c r="AN238" s="70">
        <v>1.25</v>
      </c>
      <c r="AO238" s="70">
        <v>1.25</v>
      </c>
      <c r="AP238" s="70">
        <v>1.25</v>
      </c>
      <c r="AR238" s="70">
        <v>1.25</v>
      </c>
      <c r="AS238" s="70">
        <v>1.25</v>
      </c>
      <c r="AT238" s="70">
        <v>1.25</v>
      </c>
      <c r="AU238" s="70">
        <v>1.25</v>
      </c>
      <c r="AV238" s="70">
        <v>1.25</v>
      </c>
      <c r="AW238" s="70">
        <v>1.25</v>
      </c>
      <c r="AY238" s="70">
        <v>1.25</v>
      </c>
      <c r="AZ238" s="70">
        <v>1.25</v>
      </c>
      <c r="BA238" s="70">
        <v>1.25</v>
      </c>
      <c r="BB238" s="70">
        <v>1.25</v>
      </c>
      <c r="BC238" s="70">
        <v>1.25</v>
      </c>
      <c r="BD238" s="70">
        <v>1.25</v>
      </c>
      <c r="BF238" s="70">
        <v>1.25</v>
      </c>
      <c r="BG238" s="70">
        <v>1.25</v>
      </c>
      <c r="BH238" s="70">
        <v>1.25</v>
      </c>
      <c r="BI238" s="70">
        <v>1.25</v>
      </c>
      <c r="BJ238" s="70">
        <v>1.25</v>
      </c>
      <c r="BK238" s="70">
        <v>1.25</v>
      </c>
    </row>
    <row r="239" spans="1:65" x14ac:dyDescent="0.2">
      <c r="A239" s="184" t="s">
        <v>221</v>
      </c>
      <c r="B239" s="70">
        <v>7</v>
      </c>
      <c r="C239" s="70">
        <v>7</v>
      </c>
      <c r="D239" s="70">
        <v>7</v>
      </c>
      <c r="E239" s="70">
        <v>7</v>
      </c>
      <c r="F239" s="70">
        <v>7</v>
      </c>
      <c r="G239" s="70">
        <v>7</v>
      </c>
      <c r="I239" s="70">
        <v>7</v>
      </c>
      <c r="J239" s="70">
        <v>7</v>
      </c>
      <c r="K239" s="70">
        <v>7</v>
      </c>
      <c r="L239" s="70">
        <v>7</v>
      </c>
      <c r="M239" s="70">
        <v>7</v>
      </c>
      <c r="N239" s="70">
        <v>7</v>
      </c>
      <c r="P239" s="70">
        <v>7</v>
      </c>
      <c r="Q239" s="70">
        <v>7</v>
      </c>
      <c r="R239" s="70">
        <v>7</v>
      </c>
      <c r="S239" s="70">
        <v>7</v>
      </c>
      <c r="T239" s="70">
        <v>7</v>
      </c>
      <c r="U239" s="70">
        <v>7</v>
      </c>
      <c r="W239" s="70">
        <v>7</v>
      </c>
      <c r="X239" s="70">
        <v>7</v>
      </c>
      <c r="Y239" s="70">
        <v>7</v>
      </c>
      <c r="Z239" s="70">
        <v>7</v>
      </c>
      <c r="AA239" s="70">
        <v>7</v>
      </c>
      <c r="AB239" s="70">
        <v>7</v>
      </c>
      <c r="AD239" s="70">
        <v>7</v>
      </c>
      <c r="AE239" s="70">
        <v>7</v>
      </c>
      <c r="AF239" s="70">
        <v>7</v>
      </c>
      <c r="AG239" s="70">
        <v>7</v>
      </c>
      <c r="AH239" s="70">
        <v>7</v>
      </c>
      <c r="AI239" s="70">
        <v>7</v>
      </c>
      <c r="AK239" s="70">
        <v>7</v>
      </c>
      <c r="AL239" s="70">
        <v>7</v>
      </c>
      <c r="AM239" s="70">
        <v>7</v>
      </c>
      <c r="AN239" s="70">
        <v>7</v>
      </c>
      <c r="AO239" s="70">
        <v>7</v>
      </c>
      <c r="AP239" s="70">
        <v>7</v>
      </c>
      <c r="AR239" s="70">
        <v>7</v>
      </c>
      <c r="AS239" s="70">
        <v>7</v>
      </c>
      <c r="AT239" s="70">
        <v>7</v>
      </c>
      <c r="AU239" s="70">
        <v>7</v>
      </c>
      <c r="AV239" s="70">
        <v>7</v>
      </c>
      <c r="AW239" s="70">
        <v>7</v>
      </c>
      <c r="AY239" s="70">
        <v>7</v>
      </c>
      <c r="AZ239" s="70">
        <v>7</v>
      </c>
      <c r="BA239" s="70">
        <v>7</v>
      </c>
      <c r="BB239" s="70">
        <v>7</v>
      </c>
      <c r="BC239" s="70">
        <v>7</v>
      </c>
      <c r="BD239" s="70">
        <v>7</v>
      </c>
      <c r="BF239" s="70">
        <v>7</v>
      </c>
      <c r="BG239" s="70">
        <v>7</v>
      </c>
      <c r="BH239" s="70">
        <v>7</v>
      </c>
      <c r="BI239" s="70">
        <v>7</v>
      </c>
      <c r="BJ239" s="70">
        <v>7</v>
      </c>
      <c r="BK239" s="70">
        <v>7</v>
      </c>
    </row>
    <row r="240" spans="1:65" x14ac:dyDescent="0.2">
      <c r="A240" s="28"/>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c r="BI240" s="70"/>
      <c r="BJ240" s="70"/>
      <c r="BK240" s="70"/>
      <c r="BL240" s="70"/>
    </row>
    <row r="241" spans="1:64" x14ac:dyDescent="0.2">
      <c r="A241" s="128" t="s">
        <v>424</v>
      </c>
      <c r="B241" s="100">
        <f t="shared" ref="B241:G241" si="187" xml:space="preserve"> (-0.00000094*(((B4+B5)/2)/2.2046)^3 + 0.000306*(((B4+B5)/2)/2.2046)^2 - 0.0435*(((B4+B5)/2)/2.2046) + 4.414)*0.97</f>
        <v>3.3031419397553856</v>
      </c>
      <c r="C241" s="100">
        <f t="shared" si="187"/>
        <v>2.8932390765976188</v>
      </c>
      <c r="D241" s="100">
        <f t="shared" si="187"/>
        <v>2.5140935731295566</v>
      </c>
      <c r="E241" s="100">
        <f t="shared" si="187"/>
        <v>2.2660507273236536</v>
      </c>
      <c r="F241" s="100">
        <f t="shared" si="187"/>
        <v>2.0838818959916305</v>
      </c>
      <c r="G241" s="100">
        <f t="shared" si="187"/>
        <v>1.9240671262649027</v>
      </c>
      <c r="H241" s="4"/>
      <c r="I241" s="100">
        <f t="shared" ref="I241:N241" si="188" xml:space="preserve"> (-0.00000094*(((I4+I5)/2)/2.2046)^3 + 0.000306*(((I4+I5)/2)/2.2046)^2 - 0.0435*(((I4+I5)/2)/2.2046) + 4.414)*0.97</f>
        <v>3.3031419397553856</v>
      </c>
      <c r="J241" s="100">
        <f t="shared" si="188"/>
        <v>2.8932390765976188</v>
      </c>
      <c r="K241" s="100">
        <f t="shared" si="188"/>
        <v>2.5140935731295566</v>
      </c>
      <c r="L241" s="100">
        <f t="shared" si="188"/>
        <v>2.2660507273236536</v>
      </c>
      <c r="M241" s="100">
        <f t="shared" si="188"/>
        <v>2.0838818959916305</v>
      </c>
      <c r="N241" s="100">
        <f t="shared" si="188"/>
        <v>1.9240671262649027</v>
      </c>
      <c r="O241" s="4"/>
      <c r="P241" s="100">
        <f t="shared" ref="P241:U241" si="189" xml:space="preserve"> (-0.00000094*(((P4+P5)/2)/2.2046)^3 + 0.000306*(((P4+P5)/2)/2.2046)^2 - 0.0435*(((P4+P5)/2)/2.2046) + 4.414)*0.97</f>
        <v>3.3031419397553856</v>
      </c>
      <c r="Q241" s="100">
        <f t="shared" si="189"/>
        <v>2.8932390765976188</v>
      </c>
      <c r="R241" s="100">
        <f t="shared" si="189"/>
        <v>2.5140935731295566</v>
      </c>
      <c r="S241" s="100">
        <f t="shared" si="189"/>
        <v>2.2660507273236536</v>
      </c>
      <c r="T241" s="100">
        <f t="shared" si="189"/>
        <v>2.0838818959916305</v>
      </c>
      <c r="U241" s="100">
        <f t="shared" si="189"/>
        <v>1.9240671262649027</v>
      </c>
      <c r="V241" s="4"/>
      <c r="W241" s="100">
        <f t="shared" ref="W241:AB241" si="190" xml:space="preserve"> (-0.00000094*(((W4+W5)/2)/2.2046)^3 + 0.000306*(((W4+W5)/2)/2.2046)^2 - 0.0435*(((W4+W5)/2)/2.2046) + 4.414)*0.97</f>
        <v>3.3031419397553856</v>
      </c>
      <c r="X241" s="100">
        <f t="shared" si="190"/>
        <v>2.8932390765976188</v>
      </c>
      <c r="Y241" s="100">
        <f t="shared" si="190"/>
        <v>2.5140935731295566</v>
      </c>
      <c r="Z241" s="100">
        <f t="shared" si="190"/>
        <v>2.2660507273236536</v>
      </c>
      <c r="AA241" s="100">
        <f t="shared" si="190"/>
        <v>2.0838818959916305</v>
      </c>
      <c r="AB241" s="100">
        <f t="shared" si="190"/>
        <v>1.9240671262649027</v>
      </c>
      <c r="AC241" s="4"/>
      <c r="AD241" s="100">
        <f t="shared" ref="AD241:AI241" si="191" xml:space="preserve"> (-0.00000094*(((AD4+AD5)/2)/2.2046)^3 + 0.000306*(((AD4+AD5)/2)/2.2046)^2 - 0.0435*(((AD4+AD5)/2)/2.2046) + 4.414)*0.97</f>
        <v>3.3031419397553856</v>
      </c>
      <c r="AE241" s="100">
        <f t="shared" si="191"/>
        <v>2.8932390765976188</v>
      </c>
      <c r="AF241" s="100">
        <f t="shared" si="191"/>
        <v>2.5140935731295566</v>
      </c>
      <c r="AG241" s="100">
        <f t="shared" si="191"/>
        <v>2.2660507273236536</v>
      </c>
      <c r="AH241" s="100">
        <f t="shared" si="191"/>
        <v>2.0838818959916305</v>
      </c>
      <c r="AI241" s="100">
        <f t="shared" si="191"/>
        <v>1.9240671262649027</v>
      </c>
      <c r="AJ241" s="4"/>
      <c r="AK241" s="100">
        <f t="shared" ref="AK241:AP241" si="192" xml:space="preserve"> (-0.00000094*(((AK4+AK5)/2)/2.2046)^3 + 0.000306*(((AK4+AK5)/2)/2.2046)^2 - 0.0435*(((AK4+AK5)/2)/2.2046) + 4.414)*0.97</f>
        <v>3.3031419397553856</v>
      </c>
      <c r="AL241" s="100">
        <f t="shared" si="192"/>
        <v>2.8932390765976188</v>
      </c>
      <c r="AM241" s="100">
        <f t="shared" si="192"/>
        <v>2.5140935731295566</v>
      </c>
      <c r="AN241" s="100">
        <f t="shared" si="192"/>
        <v>2.2660507273236536</v>
      </c>
      <c r="AO241" s="100">
        <f t="shared" si="192"/>
        <v>2.0838818959916305</v>
      </c>
      <c r="AP241" s="100">
        <f t="shared" si="192"/>
        <v>1.9240671262649027</v>
      </c>
      <c r="AQ241" s="4"/>
      <c r="AR241" s="100">
        <f t="shared" ref="AR241:AW241" si="193" xml:space="preserve"> (-0.00000094*(((AR4+AR5)/2)/2.2046)^3 + 0.000306*(((AR4+AR5)/2)/2.2046)^2 - 0.0435*(((AR4+AR5)/2)/2.2046) + 4.414)*0.97</f>
        <v>3.3031419397553856</v>
      </c>
      <c r="AS241" s="100">
        <f t="shared" si="193"/>
        <v>2.8932390765976188</v>
      </c>
      <c r="AT241" s="100">
        <f t="shared" si="193"/>
        <v>2.5140935731295566</v>
      </c>
      <c r="AU241" s="100">
        <f t="shared" si="193"/>
        <v>2.2660507273236536</v>
      </c>
      <c r="AV241" s="100">
        <f t="shared" si="193"/>
        <v>2.0838818959916305</v>
      </c>
      <c r="AW241" s="100">
        <f t="shared" si="193"/>
        <v>1.9240671262649027</v>
      </c>
      <c r="AX241" s="4"/>
      <c r="AY241" s="100">
        <f t="shared" ref="AY241:BD241" si="194" xml:space="preserve"> (-0.00000094*(((AY4+AY5)/2)/2.2046)^3 + 0.000306*(((AY4+AY5)/2)/2.2046)^2 - 0.0435*(((AY4+AY5)/2)/2.2046) + 4.414)*0.97</f>
        <v>3.3031419397553856</v>
      </c>
      <c r="AZ241" s="100">
        <f t="shared" si="194"/>
        <v>2.8932390765976188</v>
      </c>
      <c r="BA241" s="100">
        <f t="shared" si="194"/>
        <v>2.5140935731295566</v>
      </c>
      <c r="BB241" s="100">
        <f t="shared" si="194"/>
        <v>2.2660507273236536</v>
      </c>
      <c r="BC241" s="100">
        <f t="shared" si="194"/>
        <v>2.0838818959916305</v>
      </c>
      <c r="BD241" s="100">
        <f t="shared" si="194"/>
        <v>1.9240671262649027</v>
      </c>
      <c r="BE241" s="4"/>
      <c r="BF241" s="100">
        <f t="shared" ref="BF241:BK241" si="195" xml:space="preserve"> (-0.00000094*(((BF4+BF5)/2)/2.2046)^3 + 0.000306*(((BF4+BF5)/2)/2.2046)^2 - 0.0435*(((BF4+BF5)/2)/2.2046) + 4.414)*0.97</f>
        <v>3.3031419397553856</v>
      </c>
      <c r="BG241" s="100">
        <f t="shared" si="195"/>
        <v>2.8932390765976188</v>
      </c>
      <c r="BH241" s="100">
        <f t="shared" si="195"/>
        <v>2.5140935731295566</v>
      </c>
      <c r="BI241" s="100">
        <f t="shared" si="195"/>
        <v>2.2660507273236536</v>
      </c>
      <c r="BJ241" s="100">
        <f t="shared" si="195"/>
        <v>2.0838818959916305</v>
      </c>
      <c r="BK241" s="100">
        <f t="shared" si="195"/>
        <v>1.9240671262649027</v>
      </c>
      <c r="BL241" s="4"/>
    </row>
    <row r="242" spans="1:64" x14ac:dyDescent="0.2">
      <c r="A242" s="127" t="s">
        <v>139</v>
      </c>
      <c r="B242" s="70">
        <f t="shared" ref="B242:G242" si="196">IF(B241="","",B204*2.2046*B241/10000)</f>
        <v>1.0888569479494385</v>
      </c>
      <c r="C242" s="70">
        <f t="shared" si="196"/>
        <v>0.95615218379694356</v>
      </c>
      <c r="D242" s="70">
        <f t="shared" si="196"/>
        <v>0.83375908815914024</v>
      </c>
      <c r="E242" s="70">
        <f t="shared" si="196"/>
        <v>0.75295427269997661</v>
      </c>
      <c r="F242" s="70">
        <f t="shared" si="196"/>
        <v>0.693344261752744</v>
      </c>
      <c r="G242" s="70">
        <f t="shared" si="196"/>
        <v>0.64064628020149972</v>
      </c>
      <c r="I242" s="70">
        <f t="shared" ref="I242:N242" si="197">IF(I241="","",I204*2.2046*I241/10000)</f>
        <v>1.0864022232584265</v>
      </c>
      <c r="J242" s="70">
        <f t="shared" si="197"/>
        <v>0.95402905555612871</v>
      </c>
      <c r="K242" s="70">
        <f t="shared" si="197"/>
        <v>0.8320623023995658</v>
      </c>
      <c r="L242" s="70">
        <f t="shared" si="197"/>
        <v>0.7514692663081266</v>
      </c>
      <c r="M242" s="70">
        <f t="shared" si="197"/>
        <v>0.69195319187760662</v>
      </c>
      <c r="N242" s="70">
        <f t="shared" si="197"/>
        <v>0.63938125651752653</v>
      </c>
      <c r="P242" s="70">
        <f t="shared" ref="P242:U242" si="198">IF(P241="","",P204*2.2046*P241/10000)</f>
        <v>1.083979492466518</v>
      </c>
      <c r="Q242" s="70">
        <f t="shared" si="198"/>
        <v>0.95182958066564372</v>
      </c>
      <c r="R242" s="70">
        <f t="shared" si="198"/>
        <v>0.83017713728515197</v>
      </c>
      <c r="S242" s="70">
        <f t="shared" si="198"/>
        <v>0.74938507961190037</v>
      </c>
      <c r="T242" s="70">
        <f t="shared" si="198"/>
        <v>0.69038917317726334</v>
      </c>
      <c r="U242" s="70">
        <f t="shared" si="198"/>
        <v>0.63793373117159513</v>
      </c>
      <c r="W242" s="70">
        <f t="shared" ref="W242:AB242" si="199">IF(W241="","",W204*2.2046*W241/10000)</f>
        <v>1.0812757544549092</v>
      </c>
      <c r="X242" s="70">
        <f t="shared" si="199"/>
        <v>0.94970626082850629</v>
      </c>
      <c r="Y242" s="70">
        <f t="shared" si="199"/>
        <v>0.82810800096390813</v>
      </c>
      <c r="Z242" s="70">
        <f t="shared" si="199"/>
        <v>0.74749458333572216</v>
      </c>
      <c r="AA242" s="70">
        <f t="shared" si="199"/>
        <v>0.68829545462638764</v>
      </c>
      <c r="AB242" s="70">
        <f t="shared" si="199"/>
        <v>0.63583954228828343</v>
      </c>
      <c r="AD242" s="70">
        <f t="shared" ref="AD242:AI242" si="200">IF(AD241="","",AD204*2.2046*AD241/10000)</f>
        <v>1.0786005281015574</v>
      </c>
      <c r="AE242" s="70">
        <f t="shared" si="200"/>
        <v>0.9472982293597626</v>
      </c>
      <c r="AF242" s="70">
        <f t="shared" si="200"/>
        <v>0.82537327790433068</v>
      </c>
      <c r="AG242" s="70">
        <f t="shared" si="200"/>
        <v>0.7450328803409455</v>
      </c>
      <c r="AH242" s="70">
        <f t="shared" si="200"/>
        <v>0.68588000281323547</v>
      </c>
      <c r="AI242" s="70">
        <f t="shared" si="200"/>
        <v>0.63374372977986271</v>
      </c>
      <c r="AK242" s="70">
        <f t="shared" ref="AK242:AP242" si="201">IF(AK241="","",AK204*2.2046*AK241/10000)</f>
        <v>1.0763139576064884</v>
      </c>
      <c r="AL242" s="70">
        <f t="shared" si="201"/>
        <v>0.9451269852544596</v>
      </c>
      <c r="AM242" s="70">
        <f t="shared" si="201"/>
        <v>0.82306956223844541</v>
      </c>
      <c r="AN242" s="70">
        <f t="shared" si="201"/>
        <v>0.74298506521222307</v>
      </c>
      <c r="AO242" s="70">
        <f t="shared" si="201"/>
        <v>0.68397353802778804</v>
      </c>
      <c r="AP242" s="70">
        <f t="shared" si="201"/>
        <v>0.63198131016006676</v>
      </c>
      <c r="AR242" s="70">
        <f t="shared" ref="AR242:AW242" si="202">IF(AR241="","",AR204*2.2046*AR241/10000)</f>
        <v>1.0735661529124787</v>
      </c>
      <c r="AS242" s="70">
        <f t="shared" si="202"/>
        <v>0.94248669491192993</v>
      </c>
      <c r="AT242" s="70">
        <f t="shared" si="202"/>
        <v>0.82077185270873232</v>
      </c>
      <c r="AU242" s="70">
        <f t="shared" si="202"/>
        <v>0.74091347548858644</v>
      </c>
      <c r="AV242" s="70">
        <f t="shared" si="202"/>
        <v>0.68206592272057165</v>
      </c>
      <c r="AW242" s="70">
        <f t="shared" si="202"/>
        <v>0.63021889054027069</v>
      </c>
      <c r="AY242" s="70">
        <f t="shared" ref="AY242:BD242" si="203">IF(AY241="","",AY204*2.2046*AY241/10000)</f>
        <v>1.0705598331381139</v>
      </c>
      <c r="AZ242" s="70">
        <f t="shared" si="203"/>
        <v>0.93984640456940072</v>
      </c>
      <c r="BA242" s="70">
        <f t="shared" si="203"/>
        <v>0.81826028002429063</v>
      </c>
      <c r="BB242" s="70">
        <f t="shared" si="203"/>
        <v>0.73845689869077369</v>
      </c>
      <c r="BC242" s="70">
        <f t="shared" si="203"/>
        <v>0.67980652887321413</v>
      </c>
      <c r="BD242" s="70">
        <f t="shared" si="203"/>
        <v>0.62815300045679145</v>
      </c>
      <c r="BF242" s="70">
        <f t="shared" ref="BF242:BK242" si="204">IF(BF241="","",BF204*2.2046*BF241/10000)</f>
        <v>1.0675505193370651</v>
      </c>
      <c r="BG242" s="70">
        <f t="shared" si="204"/>
        <v>0.93720837847169858</v>
      </c>
      <c r="BH242" s="70">
        <f t="shared" si="204"/>
        <v>0.81596426088220664</v>
      </c>
      <c r="BI242" s="70">
        <f t="shared" si="204"/>
        <v>0.73638530896713716</v>
      </c>
      <c r="BJ242" s="70">
        <f t="shared" si="204"/>
        <v>0.6779000640877666</v>
      </c>
      <c r="BK242" s="70">
        <f t="shared" si="204"/>
        <v>0.6260642095496457</v>
      </c>
    </row>
    <row r="244" spans="1:64" x14ac:dyDescent="0.2">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row>
    <row r="245" spans="1:64" x14ac:dyDescent="0.2">
      <c r="A245" s="30" t="s">
        <v>69</v>
      </c>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row>
    <row r="246" spans="1:64" x14ac:dyDescent="0.2">
      <c r="A246" s="5" t="s">
        <v>66</v>
      </c>
      <c r="B246" s="64">
        <f>SUMPRODUCT(B$8:B$187,Nutrients!$CO$8:$CO$187)/2000</f>
        <v>0.27579999999999999</v>
      </c>
      <c r="C246" s="64">
        <f>SUMPRODUCT(C$8:C$187,Nutrients!$CO$8:$CO$187)/2000</f>
        <v>0.24428</v>
      </c>
      <c r="D246" s="64">
        <f>SUMPRODUCT(D$8:D$187,Nutrients!$CO$8:$CO$187)/2000</f>
        <v>0.21669999999999998</v>
      </c>
      <c r="E246" s="64">
        <f>SUMPRODUCT(E$8:E$187,Nutrients!$CO$8:$CO$187)/2000</f>
        <v>0.19700000000000001</v>
      </c>
      <c r="F246" s="64">
        <f>SUMPRODUCT(F$8:F$187,Nutrients!$CO$8:$CO$187)/2000</f>
        <v>0.18518000000000001</v>
      </c>
      <c r="G246" s="64">
        <f>SUMPRODUCT(G$8:G$187,Nutrients!$CO$8:$CO$187)/2000</f>
        <v>0.17138999999999999</v>
      </c>
      <c r="H246" s="20"/>
      <c r="I246" s="64">
        <f>SUMPRODUCT(I$8:I$187,Nutrients!$CO$8:$CO$187)/2000</f>
        <v>0.30521999999999999</v>
      </c>
      <c r="J246" s="64">
        <f>SUMPRODUCT(J$8:J$187,Nutrients!$CO$8:$CO$187)/2000</f>
        <v>0.27566999999999997</v>
      </c>
      <c r="K246" s="64">
        <f>SUMPRODUCT(K$8:K$187,Nutrients!$CO$8:$CO$187)/2000</f>
        <v>0.24611999999999998</v>
      </c>
      <c r="L246" s="64">
        <f>SUMPRODUCT(L$8:L$187,Nutrients!$CO$8:$CO$187)/2000</f>
        <v>0.22838999999999995</v>
      </c>
      <c r="M246" s="64">
        <f>SUMPRODUCT(M$8:M$187,Nutrients!$CO$8:$CO$187)/2000</f>
        <v>0.21459999999999999</v>
      </c>
      <c r="N246" s="64">
        <f>SUMPRODUCT(N$8:N$187,Nutrients!$CO$8:$CO$187)/2000</f>
        <v>0.20277999999999999</v>
      </c>
      <c r="O246" s="20"/>
      <c r="P246" s="64">
        <f>SUMPRODUCT(P$8:P$187,Nutrients!$CO$8:$CO$187)/2000</f>
        <v>0.33463999999999994</v>
      </c>
      <c r="Q246" s="64">
        <f>SUMPRODUCT(Q$8:Q$187,Nutrients!$CO$8:$CO$187)/2000</f>
        <v>0.30508999999999997</v>
      </c>
      <c r="R246" s="64">
        <f>SUMPRODUCT(R$8:R$187,Nutrients!$CO$8:$CO$187)/2000</f>
        <v>0.27553999999999995</v>
      </c>
      <c r="S246" s="64">
        <f>SUMPRODUCT(S$8:S$187,Nutrients!$CO$8:$CO$187)/2000</f>
        <v>0.25780999999999998</v>
      </c>
      <c r="T246" s="64">
        <f>SUMPRODUCT(T$8:T$187,Nutrients!$CO$8:$CO$187)/2000</f>
        <v>0.24401999999999999</v>
      </c>
      <c r="U246" s="64">
        <f>SUMPRODUCT(U$8:U$187,Nutrients!$CO$8:$CO$187)/2000</f>
        <v>0.23219999999999999</v>
      </c>
      <c r="V246" s="20"/>
      <c r="W246" s="64">
        <f>SUMPRODUCT(W$8:W$187,Nutrients!$CO$8:$CO$187)/2000</f>
        <v>0.36602999999999997</v>
      </c>
      <c r="X246" s="64">
        <f>SUMPRODUCT(X$8:X$187,Nutrients!$CO$8:$CO$187)/2000</f>
        <v>0.33450999999999997</v>
      </c>
      <c r="Y246" s="64">
        <f>SUMPRODUCT(Y$8:Y$187,Nutrients!$CO$8:$CO$187)/2000</f>
        <v>0.30692999999999998</v>
      </c>
      <c r="Z246" s="64">
        <f>SUMPRODUCT(Z$8:Z$187,Nutrients!$CO$8:$CO$187)/2000</f>
        <v>0.28723000000000004</v>
      </c>
      <c r="AA246" s="64">
        <f>SUMPRODUCT(AA$8:AA$187,Nutrients!$CO$8:$CO$187)/2000</f>
        <v>0.27343999999999996</v>
      </c>
      <c r="AB246" s="64">
        <f>SUMPRODUCT(AB$8:AB$187,Nutrients!$CO$8:$CO$187)/2000</f>
        <v>0.26162000000000002</v>
      </c>
      <c r="AC246" s="20"/>
      <c r="AD246" s="64">
        <f>SUMPRODUCT(AD$8:AD$187,Nutrients!$CO$8:$CO$187)/2000</f>
        <v>0.39544999999999991</v>
      </c>
      <c r="AE246" s="64">
        <f>SUMPRODUCT(AE$8:AE$187,Nutrients!$CO$8:$CO$187)/2000</f>
        <v>0.36392999999999998</v>
      </c>
      <c r="AF246" s="64">
        <f>SUMPRODUCT(AF$8:AF$187,Nutrients!$CO$8:$CO$187)/2000</f>
        <v>0.33634999999999998</v>
      </c>
      <c r="AG246" s="64">
        <f>SUMPRODUCT(AG$8:AG$187,Nutrients!$CO$8:$CO$187)/2000</f>
        <v>0.31664999999999999</v>
      </c>
      <c r="AH246" s="64">
        <f>SUMPRODUCT(AH$8:AH$187,Nutrients!$CO$8:$CO$187)/2000</f>
        <v>0.30482999999999999</v>
      </c>
      <c r="AI246" s="64">
        <f>SUMPRODUCT(AI$8:AI$187,Nutrients!$CO$8:$CO$187)/2000</f>
        <v>0.29103999999999997</v>
      </c>
      <c r="AJ246" s="20"/>
      <c r="AK246" s="64">
        <f>SUMPRODUCT(AK$8:AK$187,Nutrients!$CO$8:$CO$187)/2000</f>
        <v>0.42487000000000003</v>
      </c>
      <c r="AL246" s="64">
        <f>SUMPRODUCT(AL$8:AL$187,Nutrients!$CO$8:$CO$187)/2000</f>
        <v>0.39334999999999992</v>
      </c>
      <c r="AM246" s="64">
        <f>SUMPRODUCT(AM$8:AM$187,Nutrients!$CO$8:$CO$187)/2000</f>
        <v>0.36576999999999998</v>
      </c>
      <c r="AN246" s="64">
        <f>SUMPRODUCT(AN$8:AN$187,Nutrients!$CO$8:$CO$187)/2000</f>
        <v>0.34803999999999996</v>
      </c>
      <c r="AO246" s="64">
        <f>SUMPRODUCT(AO$8:AO$187,Nutrients!$CO$8:$CO$187)/2000</f>
        <v>0.33424999999999999</v>
      </c>
      <c r="AP246" s="64">
        <f>SUMPRODUCT(AP$8:AP$187,Nutrients!$CO$8:$CO$187)/2000</f>
        <v>0.32045999999999997</v>
      </c>
      <c r="AQ246" s="20"/>
      <c r="AR246" s="64">
        <f>SUMPRODUCT(AR$8:AR$187,Nutrients!$CO$8:$CO$187)/2000</f>
        <v>0.45428999999999997</v>
      </c>
      <c r="AS246" s="64">
        <f>SUMPRODUCT(AS$8:AS$187,Nutrients!$CO$8:$CO$187)/2000</f>
        <v>0.42276999999999998</v>
      </c>
      <c r="AT246" s="64">
        <f>SUMPRODUCT(AT$8:AT$187,Nutrients!$CO$8:$CO$187)/2000</f>
        <v>0.39518999999999993</v>
      </c>
      <c r="AU246" s="64">
        <f>SUMPRODUCT(AU$8:AU$187,Nutrients!$CO$8:$CO$187)/2000</f>
        <v>0.37746000000000002</v>
      </c>
      <c r="AV246" s="64">
        <f>SUMPRODUCT(AV$8:AV$187,Nutrients!$CO$8:$CO$187)/2000</f>
        <v>0.36366999999999994</v>
      </c>
      <c r="AW246" s="64">
        <f>SUMPRODUCT(AW$8:AW$187,Nutrients!$CO$8:$CO$187)/2000</f>
        <v>0.34987999999999997</v>
      </c>
      <c r="AX246" s="20"/>
      <c r="AY246" s="64">
        <f>SUMPRODUCT(AY$8:AY$187,Nutrients!$CO$8:$CO$187)/2000</f>
        <v>0.48370999999999997</v>
      </c>
      <c r="AZ246" s="64">
        <f>SUMPRODUCT(AZ$8:AZ$187,Nutrients!$CO$8:$CO$187)/2000</f>
        <v>0.45218999999999993</v>
      </c>
      <c r="BA246" s="64">
        <f>SUMPRODUCT(BA$8:BA$187,Nutrients!$CO$8:$CO$187)/2000</f>
        <v>0.42460999999999999</v>
      </c>
      <c r="BB246" s="64">
        <f>SUMPRODUCT(BB$8:BB$187,Nutrients!$CO$8:$CO$187)/2000</f>
        <v>0.40688000000000002</v>
      </c>
      <c r="BC246" s="64">
        <f>SUMPRODUCT(BC$8:BC$187,Nutrients!$CO$8:$CO$187)/2000</f>
        <v>0.39308999999999994</v>
      </c>
      <c r="BD246" s="64">
        <f>SUMPRODUCT(BD$8:BD$187,Nutrients!$CO$8:$CO$187)/2000</f>
        <v>0.38127</v>
      </c>
      <c r="BE246" s="20"/>
      <c r="BF246" s="64">
        <f>SUMPRODUCT(BF$8:BF$187,Nutrients!$CO$8:$CO$187)/2000</f>
        <v>0.51312999999999986</v>
      </c>
      <c r="BG246" s="64">
        <f>SUMPRODUCT(BG$8:BG$187,Nutrients!$CO$8:$CO$187)/2000</f>
        <v>0.48160999999999998</v>
      </c>
      <c r="BH246" s="64">
        <f>SUMPRODUCT(BH$8:BH$187,Nutrients!$CO$8:$CO$187)/2000</f>
        <v>0.45402999999999999</v>
      </c>
      <c r="BI246" s="64">
        <f>SUMPRODUCT(BI$8:BI$187,Nutrients!$CO$8:$CO$187)/2000</f>
        <v>0.43629999999999997</v>
      </c>
      <c r="BJ246" s="64">
        <f>SUMPRODUCT(BJ$8:BJ$187,Nutrients!$CO$8:$CO$187)/2000</f>
        <v>0.42251</v>
      </c>
      <c r="BK246" s="64">
        <f>SUMPRODUCT(BK$8:BK$187,Nutrients!$CO$8:$CO$187)/2000</f>
        <v>0.41068999999999994</v>
      </c>
      <c r="BL246" s="20"/>
    </row>
    <row r="247" spans="1:64" x14ac:dyDescent="0.2">
      <c r="A247" s="101" t="s">
        <v>220</v>
      </c>
      <c r="B247" s="67">
        <f t="shared" ref="B247:G247" si="205">IF(B$4="","",B203/(B204*2.2046)*10000)</f>
        <v>3.7726940847729162</v>
      </c>
      <c r="C247" s="67">
        <f t="shared" si="205"/>
        <v>3.3026085404426464</v>
      </c>
      <c r="D247" s="67">
        <f t="shared" si="205"/>
        <v>2.8777672843952917</v>
      </c>
      <c r="E247" s="67">
        <f t="shared" si="205"/>
        <v>2.606717458495436</v>
      </c>
      <c r="F247" s="67">
        <f t="shared" si="205"/>
        <v>2.4060416495141572</v>
      </c>
      <c r="G247" s="67">
        <f t="shared" si="205"/>
        <v>2.222054663923684</v>
      </c>
      <c r="H247" s="67"/>
      <c r="I247" s="67">
        <f t="shared" ref="I247:N247" si="206">IF(I$4="","",I203/(I204*2.2046)*10000)</f>
        <v>3.8103089114483191</v>
      </c>
      <c r="J247" s="67">
        <f t="shared" si="206"/>
        <v>3.3407971175606774</v>
      </c>
      <c r="K247" s="67">
        <f t="shared" si="206"/>
        <v>2.9159349341745409</v>
      </c>
      <c r="L247" s="67">
        <f t="shared" si="206"/>
        <v>2.6440007326954489</v>
      </c>
      <c r="M247" s="67">
        <f t="shared" si="206"/>
        <v>2.4434904322167639</v>
      </c>
      <c r="N247" s="67">
        <f t="shared" si="206"/>
        <v>2.2587487560190307</v>
      </c>
      <c r="O247" s="67"/>
      <c r="P247" s="67">
        <f t="shared" ref="P247:U247" si="207">IF(P$4="","",P203/(P204*2.2046)*10000)</f>
        <v>3.8475273075477472</v>
      </c>
      <c r="Q247" s="67">
        <f t="shared" si="207"/>
        <v>3.3776341549796425</v>
      </c>
      <c r="R247" s="67">
        <f t="shared" si="207"/>
        <v>2.9530692949439237</v>
      </c>
      <c r="S247" s="67">
        <f t="shared" si="207"/>
        <v>2.6815696370871702</v>
      </c>
      <c r="T247" s="67">
        <f t="shared" si="207"/>
        <v>2.4815043430878907</v>
      </c>
      <c r="U247" s="67">
        <f t="shared" si="207"/>
        <v>2.2962756676801064</v>
      </c>
      <c r="V247" s="67"/>
      <c r="W247" s="67">
        <f t="shared" ref="W247:AB247" si="208">IF(W$4="","",W203/(W204*2.2046)*10000)</f>
        <v>3.8863642520321999</v>
      </c>
      <c r="X247" s="67">
        <f t="shared" si="208"/>
        <v>3.4162535386658188</v>
      </c>
      <c r="Y247" s="67">
        <f t="shared" si="208"/>
        <v>2.9907378334398111</v>
      </c>
      <c r="Z247" s="67">
        <f t="shared" si="208"/>
        <v>2.7198566330018195</v>
      </c>
      <c r="AA247" s="67">
        <f t="shared" si="208"/>
        <v>2.519198432961105</v>
      </c>
      <c r="AB247" s="67">
        <f t="shared" si="208"/>
        <v>2.3343322934457631</v>
      </c>
      <c r="AC247" s="67"/>
      <c r="AD247" s="67">
        <f t="shared" ref="AD247:AI247" si="209">IF(AD$4="","",AD203/(AD204*2.2046)*10000)</f>
        <v>3.9257375465793456</v>
      </c>
      <c r="AE247" s="67">
        <f t="shared" si="209"/>
        <v>3.4550613292786343</v>
      </c>
      <c r="AF247" s="67">
        <f t="shared" si="209"/>
        <v>3.0292832372671472</v>
      </c>
      <c r="AG247" s="67">
        <f t="shared" si="209"/>
        <v>2.7577983383222109</v>
      </c>
      <c r="AH247" s="67">
        <f t="shared" si="209"/>
        <v>2.5563643376800127</v>
      </c>
      <c r="AI247" s="67">
        <f t="shared" si="209"/>
        <v>2.3718200294024174</v>
      </c>
      <c r="AJ247" s="67"/>
      <c r="AK247" s="67">
        <f t="shared" ref="AK247:AP247" si="210">IF(AK$4="","",AK203/(AK204*2.2046)*10000)</f>
        <v>3.9635702756142699</v>
      </c>
      <c r="AL247" s="67">
        <f t="shared" si="210"/>
        <v>3.4928214976194738</v>
      </c>
      <c r="AM247" s="67">
        <f t="shared" si="210"/>
        <v>3.067001004491051</v>
      </c>
      <c r="AN247" s="67">
        <f t="shared" si="210"/>
        <v>2.7952456607420317</v>
      </c>
      <c r="AO247" s="67">
        <f t="shared" si="210"/>
        <v>2.5945003503106383</v>
      </c>
      <c r="AP247" s="67">
        <f t="shared" si="210"/>
        <v>2.4103407241208816</v>
      </c>
      <c r="AQ247" s="67"/>
      <c r="AR247" s="67">
        <f t="shared" ref="AR247:AW247" si="211">IF(AR$4="","",AR203/(AR204*2.2046)*10000)</f>
        <v>4.0021806373600608</v>
      </c>
      <c r="AS247" s="67">
        <f t="shared" si="211"/>
        <v>3.5319656374380997</v>
      </c>
      <c r="AT247" s="67">
        <f t="shared" si="211"/>
        <v>3.1059991036216283</v>
      </c>
      <c r="AU247" s="67">
        <f t="shared" si="211"/>
        <v>2.833635382949057</v>
      </c>
      <c r="AV247" s="67">
        <f t="shared" si="211"/>
        <v>2.6333065960908204</v>
      </c>
      <c r="AW247" s="67">
        <f t="shared" si="211"/>
        <v>2.4490768666120446</v>
      </c>
      <c r="AX247" s="67"/>
      <c r="AY247" s="67">
        <f t="shared" ref="AY247:BD247" si="212">IF(AY$4="","",AY203/(AY204*2.2046)*10000)</f>
        <v>4.0409141328145344</v>
      </c>
      <c r="AZ247" s="67">
        <f t="shared" si="212"/>
        <v>3.5713297108412485</v>
      </c>
      <c r="BA247" s="67">
        <f t="shared" si="212"/>
        <v>3.1460033968915138</v>
      </c>
      <c r="BB247" s="67">
        <f t="shared" si="212"/>
        <v>2.873472291594426</v>
      </c>
      <c r="BC247" s="67">
        <f t="shared" si="212"/>
        <v>2.6725564240148718</v>
      </c>
      <c r="BD247" s="67">
        <f t="shared" si="212"/>
        <v>2.4869424117864805</v>
      </c>
      <c r="BE247" s="67"/>
      <c r="BF247" s="67">
        <f t="shared" ref="BF247:BK247" si="213">IF(BF$4="","",BF203/(BF204*2.2046)*10000)</f>
        <v>4.0806297390500408</v>
      </c>
      <c r="BG247" s="67">
        <f t="shared" si="213"/>
        <v>3.6102586138631731</v>
      </c>
      <c r="BH247" s="67">
        <f t="shared" si="213"/>
        <v>3.1848913613877161</v>
      </c>
      <c r="BI247" s="67">
        <f t="shared" si="213"/>
        <v>2.9123181453067426</v>
      </c>
      <c r="BJ247" s="67">
        <f t="shared" si="213"/>
        <v>2.7113608746997748</v>
      </c>
      <c r="BK247" s="67">
        <f t="shared" si="213"/>
        <v>2.5269610781839158</v>
      </c>
      <c r="BL247" s="67"/>
    </row>
    <row r="248" spans="1:64" x14ac:dyDescent="0.2">
      <c r="A248" s="101" t="s">
        <v>219</v>
      </c>
      <c r="B248" s="67">
        <f t="shared" ref="B248:G248" si="214">IF(B$4="","",B195/(B205*2.2046)*10000)</f>
        <v>4.5895225853821353</v>
      </c>
      <c r="C248" s="67">
        <f t="shared" si="214"/>
        <v>3.9556613728755918</v>
      </c>
      <c r="D248" s="67">
        <f t="shared" si="214"/>
        <v>3.3943938938086573</v>
      </c>
      <c r="E248" s="67">
        <f t="shared" si="214"/>
        <v>3.041648373799946</v>
      </c>
      <c r="F248" s="67">
        <f t="shared" si="214"/>
        <v>2.7836356195327547</v>
      </c>
      <c r="G248" s="67">
        <f t="shared" si="214"/>
        <v>2.5486746445519799</v>
      </c>
      <c r="H248" s="67"/>
      <c r="I248" s="67">
        <f t="shared" ref="I248:N248" si="215">IF(I$4="","",I195/(I205*2.2046)*10000)</f>
        <v>4.8294097515972583</v>
      </c>
      <c r="J248" s="67">
        <f t="shared" si="215"/>
        <v>4.160680620999865</v>
      </c>
      <c r="K248" s="67">
        <f t="shared" si="215"/>
        <v>3.568208894604413</v>
      </c>
      <c r="L248" s="67">
        <f t="shared" si="215"/>
        <v>3.1954433991860194</v>
      </c>
      <c r="M248" s="67">
        <f t="shared" si="215"/>
        <v>2.9235994157477618</v>
      </c>
      <c r="N248" s="67">
        <f t="shared" si="215"/>
        <v>2.6756230712598437</v>
      </c>
      <c r="O248" s="67"/>
      <c r="P248" s="67">
        <f t="shared" ref="P248:U248" si="216">IF(P$4="","",P195/(P205*2.2046)*10000)</f>
        <v>5.0960733941812482</v>
      </c>
      <c r="Q248" s="67">
        <f t="shared" si="216"/>
        <v>4.3866257087216036</v>
      </c>
      <c r="R248" s="67">
        <f t="shared" si="216"/>
        <v>3.7597955060175363</v>
      </c>
      <c r="S248" s="67">
        <f t="shared" si="216"/>
        <v>3.3663518911047241</v>
      </c>
      <c r="T248" s="67">
        <f t="shared" si="216"/>
        <v>3.0796217741445049</v>
      </c>
      <c r="U248" s="67">
        <f t="shared" si="216"/>
        <v>2.8170937299512535</v>
      </c>
      <c r="V248" s="67"/>
      <c r="W248" s="67">
        <f t="shared" ref="W248:AB248" si="217">IF(W$4="","",W195/(W205*2.2046)*10000)</f>
        <v>5.3977600991251204</v>
      </c>
      <c r="X248" s="67">
        <f t="shared" si="217"/>
        <v>4.6423742067450275</v>
      </c>
      <c r="Y248" s="67">
        <f t="shared" si="217"/>
        <v>3.9749759660845405</v>
      </c>
      <c r="Z248" s="67">
        <f t="shared" si="217"/>
        <v>3.5582875791775441</v>
      </c>
      <c r="AA248" s="67">
        <f t="shared" si="217"/>
        <v>3.253467330030785</v>
      </c>
      <c r="AB248" s="67">
        <f t="shared" si="217"/>
        <v>2.9759471950098648</v>
      </c>
      <c r="AC248" s="67"/>
      <c r="AD248" s="67">
        <f t="shared" ref="AD248:AI248" si="218">IF(AD$4="","",AD195/(AD205*2.2046)*10000)</f>
        <v>5.7396628247099599</v>
      </c>
      <c r="AE248" s="67">
        <f t="shared" si="218"/>
        <v>4.9313097350907951</v>
      </c>
      <c r="AF248" s="67">
        <f t="shared" si="218"/>
        <v>4.219031627499378</v>
      </c>
      <c r="AG248" s="67">
        <f t="shared" si="218"/>
        <v>3.774054042195452</v>
      </c>
      <c r="AH248" s="67">
        <f t="shared" si="218"/>
        <v>3.4486472617251422</v>
      </c>
      <c r="AI248" s="67">
        <f t="shared" si="218"/>
        <v>3.1535744329300957</v>
      </c>
      <c r="AJ248" s="67"/>
      <c r="AK248" s="67">
        <f t="shared" ref="AK248:AP248" si="219">IF(AK$4="","",AK195/(AK205*2.2046)*10000)</f>
        <v>6.1256187960692863</v>
      </c>
      <c r="AL248" s="67">
        <f t="shared" si="219"/>
        <v>5.2574651264038579</v>
      </c>
      <c r="AM248" s="67">
        <f t="shared" si="219"/>
        <v>4.4942844596069511</v>
      </c>
      <c r="AN248" s="67">
        <f t="shared" si="219"/>
        <v>4.0176532282217883</v>
      </c>
      <c r="AO248" s="67">
        <f t="shared" si="219"/>
        <v>3.6706958152812992</v>
      </c>
      <c r="AP248" s="67">
        <f t="shared" si="219"/>
        <v>3.3561342594114087</v>
      </c>
      <c r="AQ248" s="67"/>
      <c r="AR248" s="67">
        <f t="shared" ref="AR248:AW248" si="220">IF(AR$4="","",AR195/(AR205*2.2046)*10000)</f>
        <v>6.5716209113433104</v>
      </c>
      <c r="AS248" s="67">
        <f t="shared" si="220"/>
        <v>5.6350821972858469</v>
      </c>
      <c r="AT248" s="67">
        <f t="shared" si="220"/>
        <v>4.8119106275347967</v>
      </c>
      <c r="AU248" s="67">
        <f t="shared" si="220"/>
        <v>4.2977359835598392</v>
      </c>
      <c r="AV248" s="67">
        <f t="shared" si="220"/>
        <v>3.9255419074892504</v>
      </c>
      <c r="AW248" s="67">
        <f t="shared" si="220"/>
        <v>3.5876734693594656</v>
      </c>
      <c r="AX248" s="67"/>
      <c r="AY248" s="67">
        <f t="shared" ref="AY248:BD248" si="221">IF(AY$4="","",AY195/(AY205*2.2046)*10000)</f>
        <v>7.091053201258946</v>
      </c>
      <c r="AZ248" s="67">
        <f t="shared" si="221"/>
        <v>6.0734440047114315</v>
      </c>
      <c r="BA248" s="67">
        <f t="shared" si="221"/>
        <v>5.1819393043703403</v>
      </c>
      <c r="BB248" s="67">
        <f t="shared" si="221"/>
        <v>4.6250518270459455</v>
      </c>
      <c r="BC248" s="67">
        <f t="shared" si="221"/>
        <v>4.2212274096105897</v>
      </c>
      <c r="BD248" s="67">
        <f t="shared" si="221"/>
        <v>3.8536729004240939</v>
      </c>
      <c r="BE248" s="67"/>
      <c r="BF248" s="67">
        <f t="shared" ref="BF248:BK248" si="222">IF(BF$4="","",BF195/(BF205*2.2046)*10000)</f>
        <v>7.7050690735021128</v>
      </c>
      <c r="BG248" s="67">
        <f t="shared" si="222"/>
        <v>6.5869484228258974</v>
      </c>
      <c r="BH248" s="67">
        <f t="shared" si="222"/>
        <v>5.6120498124628204</v>
      </c>
      <c r="BI248" s="67">
        <f t="shared" si="222"/>
        <v>5.0044621023645472</v>
      </c>
      <c r="BJ248" s="67">
        <f t="shared" si="222"/>
        <v>4.5645175282993469</v>
      </c>
      <c r="BK248" s="67">
        <f t="shared" si="222"/>
        <v>4.1683504814899699</v>
      </c>
      <c r="BL248" s="67"/>
    </row>
    <row r="249" spans="1:64" x14ac:dyDescent="0.2">
      <c r="A249" s="101" t="s">
        <v>218</v>
      </c>
      <c r="B249" s="67">
        <f t="shared" ref="B249:G249" si="223">B203/B210*100</f>
        <v>6.5405951455588456</v>
      </c>
      <c r="C249" s="67">
        <f t="shared" si="223"/>
        <v>6.3500334991985836</v>
      </c>
      <c r="D249" s="67">
        <f t="shared" si="223"/>
        <v>6.1373000078306097</v>
      </c>
      <c r="E249" s="67">
        <f t="shared" si="223"/>
        <v>5.9643057132699235</v>
      </c>
      <c r="F249" s="67">
        <f t="shared" si="223"/>
        <v>5.8312388409185143</v>
      </c>
      <c r="G249" s="67">
        <f t="shared" si="223"/>
        <v>5.6748312550382307</v>
      </c>
      <c r="H249" s="67"/>
      <c r="I249" s="67">
        <f t="shared" ref="I249:N249" si="224">I203/I210*100</f>
        <v>6.3830599932891223</v>
      </c>
      <c r="J249" s="67">
        <f t="shared" si="224"/>
        <v>6.1913049520346757</v>
      </c>
      <c r="K249" s="67">
        <f t="shared" si="224"/>
        <v>5.9588560244368809</v>
      </c>
      <c r="L249" s="67">
        <f t="shared" si="224"/>
        <v>5.7901632856553782</v>
      </c>
      <c r="M249" s="67">
        <f t="shared" si="224"/>
        <v>5.6443742208702057</v>
      </c>
      <c r="N249" s="67">
        <f t="shared" si="224"/>
        <v>5.4964168450594322</v>
      </c>
      <c r="O249" s="67"/>
      <c r="P249" s="67">
        <f t="shared" ref="P249:U249" si="225">P203/P210*100</f>
        <v>6.2347913927417125</v>
      </c>
      <c r="Q249" s="67">
        <f t="shared" si="225"/>
        <v>6.0351485463311292</v>
      </c>
      <c r="R249" s="67">
        <f t="shared" si="225"/>
        <v>5.7941649439296334</v>
      </c>
      <c r="S249" s="67">
        <f t="shared" si="225"/>
        <v>5.6219924976212488</v>
      </c>
      <c r="T249" s="67">
        <f t="shared" si="225"/>
        <v>5.4726618723406784</v>
      </c>
      <c r="U249" s="67">
        <f t="shared" si="225"/>
        <v>5.3240331177682032</v>
      </c>
      <c r="V249" s="67"/>
      <c r="W249" s="67">
        <f t="shared" ref="W249:AB249" si="226">W203/W210*100</f>
        <v>6.103743343251586</v>
      </c>
      <c r="X249" s="67">
        <f t="shared" si="226"/>
        <v>5.8876403599589722</v>
      </c>
      <c r="Y249" s="67">
        <f t="shared" si="226"/>
        <v>5.6491572502520109</v>
      </c>
      <c r="Z249" s="67">
        <f t="shared" si="226"/>
        <v>5.4657189284411425</v>
      </c>
      <c r="AA249" s="67">
        <f t="shared" si="226"/>
        <v>5.3163270702933874</v>
      </c>
      <c r="AB249" s="67">
        <f t="shared" si="226"/>
        <v>5.1658022525045606</v>
      </c>
      <c r="AC249" s="67"/>
      <c r="AD249" s="67">
        <f t="shared" ref="AD249:AI249" si="227">AD203/AD210*100</f>
        <v>5.9716164201155939</v>
      </c>
      <c r="AE249" s="67">
        <f t="shared" si="227"/>
        <v>5.7482569814882662</v>
      </c>
      <c r="AF249" s="67">
        <f t="shared" si="227"/>
        <v>5.5073242572831953</v>
      </c>
      <c r="AG249" s="67">
        <f t="shared" si="227"/>
        <v>5.3211204385973998</v>
      </c>
      <c r="AH249" s="67">
        <f t="shared" si="227"/>
        <v>5.1780615561130947</v>
      </c>
      <c r="AI249" s="67">
        <f t="shared" si="227"/>
        <v>5.0210841413322838</v>
      </c>
      <c r="AJ249" s="67"/>
      <c r="AK249" s="67">
        <f t="shared" ref="AK249:AP249" si="228">AK203/AK210*100</f>
        <v>5.8473707249199016</v>
      </c>
      <c r="AL249" s="67">
        <f t="shared" si="228"/>
        <v>5.6190465214530469</v>
      </c>
      <c r="AM249" s="67">
        <f t="shared" si="228"/>
        <v>5.3734507585509625</v>
      </c>
      <c r="AN249" s="67">
        <f t="shared" si="228"/>
        <v>5.1922008985467913</v>
      </c>
      <c r="AO249" s="67">
        <f t="shared" si="228"/>
        <v>5.0409878573257236</v>
      </c>
      <c r="AP249" s="67">
        <f t="shared" si="228"/>
        <v>4.8849441116663472</v>
      </c>
      <c r="AQ249" s="67"/>
      <c r="AR249" s="67">
        <f t="shared" ref="AR249:AW249" si="229">AR203/AR210*100</f>
        <v>5.72818708331324</v>
      </c>
      <c r="AS249" s="67">
        <f t="shared" si="229"/>
        <v>5.4943799049729636</v>
      </c>
      <c r="AT249" s="67">
        <f t="shared" si="229"/>
        <v>5.2468460791313722</v>
      </c>
      <c r="AU249" s="67">
        <f t="shared" si="229"/>
        <v>5.064875642979958</v>
      </c>
      <c r="AV249" s="67">
        <f t="shared" si="229"/>
        <v>4.9142176906755246</v>
      </c>
      <c r="AW249" s="67">
        <f t="shared" si="229"/>
        <v>4.7592743878651564</v>
      </c>
      <c r="AX249" s="67"/>
      <c r="AY249" s="67">
        <f t="shared" ref="AY249:BD249" si="230">AY203/AY210*100</f>
        <v>5.6128732408406634</v>
      </c>
      <c r="AZ249" s="67">
        <f t="shared" si="230"/>
        <v>5.3770493061205249</v>
      </c>
      <c r="BA249" s="67">
        <f t="shared" si="230"/>
        <v>5.1286401590187127</v>
      </c>
      <c r="BB249" s="67">
        <f t="shared" si="230"/>
        <v>4.9466460018237175</v>
      </c>
      <c r="BC249" s="67">
        <f t="shared" si="230"/>
        <v>4.7964345728610258</v>
      </c>
      <c r="BD249" s="67">
        <f t="shared" si="230"/>
        <v>4.6491768145419039</v>
      </c>
      <c r="BE249" s="67"/>
      <c r="BF249" s="67">
        <f t="shared" ref="BF249:BK249" si="231">BF203/BF210*100</f>
        <v>5.5037794542695551</v>
      </c>
      <c r="BG249" s="67">
        <f t="shared" si="231"/>
        <v>5.2662057795451842</v>
      </c>
      <c r="BH249" s="67">
        <f t="shared" si="231"/>
        <v>5.0172635013751261</v>
      </c>
      <c r="BI249" s="67">
        <f t="shared" si="231"/>
        <v>4.8356832101854499</v>
      </c>
      <c r="BJ249" s="67">
        <f t="shared" si="231"/>
        <v>4.6864546209435503</v>
      </c>
      <c r="BK249" s="67">
        <f t="shared" si="231"/>
        <v>4.540944052222649</v>
      </c>
      <c r="BL249" s="67"/>
    </row>
    <row r="250" spans="1:64" x14ac:dyDescent="0.2">
      <c r="A250" t="s">
        <v>76</v>
      </c>
      <c r="B250" s="66">
        <f>(SUMPRODUCT(B$8:B$187,Nutrients!$K$8:$K$187)+(IF($A$6=Nutrients!$B$8,Nutrients!$K$8,Nutrients!$K$9)*B$6)+(((IF($A$7=Nutrients!$B$79,Nutrients!$K$79,(IF($A$7=Nutrients!$B$77,Nutrients!$K$77,Nutrients!$K$78)))))*B$7))/2000</f>
        <v>2.8589610835656107</v>
      </c>
      <c r="C250" s="66">
        <f>(SUMPRODUCT(C$8:C$187,Nutrients!$K$8:$K$187)+(IF($A$6=Nutrients!$B$8,Nutrients!$K$8,Nutrients!$K$9)*C$6)+(((IF($A$7=Nutrients!$B$79,Nutrients!$K$79,(IF($A$7=Nutrients!$B$77,Nutrients!$K$77,Nutrients!$K$78)))))*C$7))/2000</f>
        <v>2.9555787865938172</v>
      </c>
      <c r="D250" s="66">
        <f>(SUMPRODUCT(D$8:D$187,Nutrients!$K$8:$K$187)+(IF($A$6=Nutrients!$B$8,Nutrients!$K$8,Nutrients!$K$9)*D$6)+(((IF($A$7=Nutrients!$B$79,Nutrients!$K$79,(IF($A$7=Nutrients!$B$77,Nutrients!$K$77,Nutrients!$K$78)))))*D$7))/2000</f>
        <v>3.0466677652090648</v>
      </c>
      <c r="E250" s="66">
        <f>(SUMPRODUCT(E$8:E$187,Nutrients!$K$8:$K$187)+(IF($A$6=Nutrients!$B$8,Nutrients!$K$8,Nutrients!$K$9)*E$6)+(((IF($A$7=Nutrients!$B$79,Nutrients!$K$79,(IF($A$7=Nutrients!$B$77,Nutrients!$K$77,Nutrients!$K$78)))))*E$7))/2000</f>
        <v>3.1024451744513928</v>
      </c>
      <c r="F250" s="66">
        <f>(SUMPRODUCT(F$8:F$187,Nutrients!$K$8:$K$187)+(IF($A$6=Nutrients!$B$8,Nutrients!$K$8,Nutrients!$K$9)*F$6)+(((IF($A$7=Nutrients!$B$79,Nutrients!$K$79,(IF($A$7=Nutrients!$B$77,Nutrients!$K$77,Nutrients!$K$78)))))*F$7))/2000</f>
        <v>3.1446485505242516</v>
      </c>
      <c r="G250" s="66">
        <f>(SUMPRODUCT(G$8:G$187,Nutrients!$K$8:$K$187)+(IF($A$6=Nutrients!$B$8,Nutrients!$K$8,Nutrients!$K$9)*G$6)+(((IF($A$7=Nutrients!$B$79,Nutrients!$K$79,(IF($A$7=Nutrients!$B$77,Nutrients!$K$77,Nutrients!$K$78)))))*G$7))/2000</f>
        <v>3.1797419071641162</v>
      </c>
      <c r="H250" s="66"/>
      <c r="I250" s="66">
        <f>(SUMPRODUCT(I$8:I$187,Nutrients!$K$8:$K$187)+(IF($A$6=Nutrients!$B$8,Nutrients!$K$8,Nutrients!$K$9)*I$6)+(((IF($A$7=Nutrients!$B$79,Nutrients!$K$79,(IF($A$7=Nutrients!$B$77,Nutrients!$K$77,Nutrients!$K$78)))))*I$7))/2000</f>
        <v>3.1061747182371171</v>
      </c>
      <c r="J250" s="66">
        <f>(SUMPRODUCT(J$8:J$187,Nutrients!$K$8:$K$187)+(IF($A$6=Nutrients!$B$8,Nutrients!$K$8,Nutrients!$K$9)*J$6)+(((IF($A$7=Nutrients!$B$79,Nutrients!$K$79,(IF($A$7=Nutrients!$B$77,Nutrients!$K$77,Nutrients!$K$78)))))*J$7))/2000</f>
        <v>3.20350791344771</v>
      </c>
      <c r="K250" s="66">
        <f>(SUMPRODUCT(K$8:K$187,Nutrients!$K$8:$K$187)+(IF($A$6=Nutrients!$B$8,Nutrients!$K$8,Nutrients!$K$9)*K$6)+(((IF($A$7=Nutrients!$B$79,Nutrients!$K$79,(IF($A$7=Nutrients!$B$77,Nutrients!$K$77,Nutrients!$K$78)))))*K$7))/2000</f>
        <v>3.2930700111465039</v>
      </c>
      <c r="L250" s="66">
        <f>(SUMPRODUCT(L$8:L$187,Nutrients!$K$8:$K$187)+(IF($A$6=Nutrients!$B$8,Nutrients!$K$8,Nutrients!$K$9)*L$6)+(((IF($A$7=Nutrients!$B$79,Nutrients!$K$79,(IF($A$7=Nutrients!$B$77,Nutrients!$K$77,Nutrients!$K$78)))))*L$7))/2000</f>
        <v>3.3500222839355116</v>
      </c>
      <c r="M250" s="66">
        <f>(SUMPRODUCT(M$8:M$187,Nutrients!$K$8:$K$187)+(IF($A$6=Nutrients!$B$8,Nutrients!$K$8,Nutrients!$K$9)*M$6)+(((IF($A$7=Nutrients!$B$79,Nutrients!$K$79,(IF($A$7=Nutrients!$B$77,Nutrients!$K$77,Nutrients!$K$78)))))*M$7))/2000</f>
        <v>3.3909502306763408</v>
      </c>
      <c r="N250" s="66">
        <f>(SUMPRODUCT(N$8:N$187,Nutrients!$K$8:$K$187)+(IF($A$6=Nutrients!$B$8,Nutrients!$K$8,Nutrients!$K$9)*N$6)+(((IF($A$7=Nutrients!$B$79,Nutrients!$K$79,(IF($A$7=Nutrients!$B$77,Nutrients!$K$77,Nutrients!$K$78)))))*N$7))/2000</f>
        <v>3.4274462827831895</v>
      </c>
      <c r="O250" s="66"/>
      <c r="P250" s="66">
        <f>(SUMPRODUCT(P$8:P$187,Nutrients!$K$8:$K$187)+(IF($A$6=Nutrients!$B$8,Nutrients!$K$8,Nutrients!$K$9)*P$6)+(((IF($A$7=Nutrients!$B$79,Nutrients!$K$79,(IF($A$7=Nutrients!$B$77,Nutrients!$K$77,Nutrients!$K$78)))))*P$7))/2000</f>
        <v>3.3536789630052826</v>
      </c>
      <c r="Q250" s="66">
        <f>(SUMPRODUCT(Q$8:Q$187,Nutrients!$K$8:$K$187)+(IF($A$6=Nutrients!$B$8,Nutrients!$K$8,Nutrients!$K$9)*Q$6)+(((IF($A$7=Nutrients!$B$79,Nutrients!$K$79,(IF($A$7=Nutrients!$B$77,Nutrients!$K$77,Nutrients!$K$78)))))*Q$7))/2000</f>
        <v>3.450530368710568</v>
      </c>
      <c r="R250" s="66">
        <f>(SUMPRODUCT(R$8:R$187,Nutrients!$K$8:$K$187)+(IF($A$6=Nutrients!$B$8,Nutrients!$K$8,Nutrients!$K$9)*R$6)+(((IF($A$7=Nutrients!$B$79,Nutrients!$K$79,(IF($A$7=Nutrients!$B$77,Nutrients!$K$77,Nutrients!$K$78)))))*R$7))/2000</f>
        <v>3.5390011785771853</v>
      </c>
      <c r="S250" s="66">
        <f>(SUMPRODUCT(S$8:S$187,Nutrients!$K$8:$K$187)+(IF($A$6=Nutrients!$B$8,Nutrients!$K$8,Nutrients!$K$9)*S$6)+(((IF($A$7=Nutrients!$B$79,Nutrients!$K$79,(IF($A$7=Nutrients!$B$77,Nutrients!$K$77,Nutrients!$K$78)))))*S$7))/2000</f>
        <v>3.5941833376289281</v>
      </c>
      <c r="T250" s="66">
        <f>(SUMPRODUCT(T$8:T$187,Nutrients!$K$8:$K$187)+(IF($A$6=Nutrients!$B$8,Nutrients!$K$8,Nutrients!$K$9)*T$6)+(((IF($A$7=Nutrients!$B$79,Nutrients!$K$79,(IF($A$7=Nutrients!$B$77,Nutrients!$K$77,Nutrients!$K$78)))))*T$7))/2000</f>
        <v>3.636203334315347</v>
      </c>
      <c r="U250" s="66">
        <f>(SUMPRODUCT(U$8:U$187,Nutrients!$K$8:$K$187)+(IF($A$6=Nutrients!$B$8,Nutrients!$K$8,Nutrients!$K$9)*U$6)+(((IF($A$7=Nutrients!$B$79,Nutrients!$K$79,(IF($A$7=Nutrients!$B$77,Nutrients!$K$77,Nutrients!$K$78)))))*U$7))/2000</f>
        <v>3.6728948398108194</v>
      </c>
      <c r="V250" s="66"/>
      <c r="W250" s="66">
        <f>(SUMPRODUCT(W$8:W$187,Nutrients!$K$8:$K$187)+(IF($A$6=Nutrients!$B$8,Nutrients!$K$8,Nutrients!$K$9)*W$6)+(((IF($A$7=Nutrients!$B$79,Nutrients!$K$79,(IF($A$7=Nutrients!$B$77,Nutrients!$K$77,Nutrients!$K$78)))))*W$7))/2000</f>
        <v>3.6013135541365577</v>
      </c>
      <c r="X250" s="66">
        <f>(SUMPRODUCT(X$8:X$187,Nutrients!$K$8:$K$187)+(IF($A$6=Nutrients!$B$8,Nutrients!$K$8,Nutrients!$K$9)*X$6)+(((IF($A$7=Nutrients!$B$79,Nutrients!$K$79,(IF($A$7=Nutrients!$B$77,Nutrients!$K$77,Nutrients!$K$78)))))*X$7))/2000</f>
        <v>3.6969221494966025</v>
      </c>
      <c r="Y250" s="66">
        <f>(SUMPRODUCT(Y$8:Y$187,Nutrients!$K$8:$K$187)+(IF($A$6=Nutrients!$B$8,Nutrients!$K$8,Nutrients!$K$9)*Y$6)+(((IF($A$7=Nutrients!$B$79,Nutrients!$K$79,(IF($A$7=Nutrients!$B$77,Nutrients!$K$77,Nutrients!$K$78)))))*Y$7))/2000</f>
        <v>3.7852386550624408</v>
      </c>
      <c r="Z250" s="66">
        <f>(SUMPRODUCT(Z$8:Z$187,Nutrients!$K$8:$K$187)+(IF($A$6=Nutrients!$B$8,Nutrients!$K$8,Nutrients!$K$9)*Z$6)+(((IF($A$7=Nutrients!$B$79,Nutrients!$K$79,(IF($A$7=Nutrients!$B$77,Nutrients!$K$77,Nutrients!$K$78)))))*Z$7))/2000</f>
        <v>3.8387871210291067</v>
      </c>
      <c r="AA250" s="66">
        <f>(SUMPRODUCT(AA$8:AA$187,Nutrients!$K$8:$K$187)+(IF($A$6=Nutrients!$B$8,Nutrients!$K$8,Nutrients!$K$9)*AA$6)+(((IF($A$7=Nutrients!$B$79,Nutrients!$K$79,(IF($A$7=Nutrients!$B$77,Nutrients!$K$77,Nutrients!$K$78)))))*AA$7))/2000</f>
        <v>3.8794747314639126</v>
      </c>
      <c r="AB250" s="66">
        <f>(SUMPRODUCT(AB$8:AB$187,Nutrients!$K$8:$K$187)+(IF($A$6=Nutrients!$B$8,Nutrients!$K$8,Nutrients!$K$9)*AB$6)+(((IF($A$7=Nutrients!$B$79,Nutrients!$K$79,(IF($A$7=Nutrients!$B$77,Nutrients!$K$77,Nutrients!$K$78)))))*AB$7))/2000</f>
        <v>3.91498107127443</v>
      </c>
      <c r="AC250" s="66"/>
      <c r="AD250" s="66">
        <f>(SUMPRODUCT(AD$8:AD$187,Nutrients!$K$8:$K$187)+(IF($A$6=Nutrients!$B$8,Nutrients!$K$8,Nutrients!$K$9)*AD$6)+(((IF($A$7=Nutrients!$B$79,Nutrients!$K$79,(IF($A$7=Nutrients!$B$77,Nutrients!$K$77,Nutrients!$K$78)))))*AD$7))/2000</f>
        <v>3.8475096788581826</v>
      </c>
      <c r="AE250" s="66">
        <f>(SUMPRODUCT(AE$8:AE$187,Nutrients!$K$8:$K$187)+(IF($A$6=Nutrients!$B$8,Nutrients!$K$8,Nutrients!$K$9)*AE$6)+(((IF($A$7=Nutrients!$B$79,Nutrients!$K$79,(IF($A$7=Nutrients!$B$77,Nutrients!$K$77,Nutrients!$K$78)))))*AE$7))/2000</f>
        <v>3.941908835912074</v>
      </c>
      <c r="AF250" s="66">
        <f>(SUMPRODUCT(AF$8:AF$187,Nutrients!$K$8:$K$187)+(IF($A$6=Nutrients!$B$8,Nutrients!$K$8,Nutrients!$K$9)*AF$6)+(((IF($A$7=Nutrients!$B$79,Nutrients!$K$79,(IF($A$7=Nutrients!$B$77,Nutrients!$K$77,Nutrients!$K$78)))))*AF$7))/2000</f>
        <v>4.0279967879539571</v>
      </c>
      <c r="AG250" s="66">
        <f>(SUMPRODUCT(AG$8:AG$187,Nutrients!$K$8:$K$187)+(IF($A$6=Nutrients!$B$8,Nutrients!$K$8,Nutrients!$K$9)*AG$6)+(((IF($A$7=Nutrients!$B$79,Nutrients!$K$79,(IF($A$7=Nutrients!$B$77,Nutrients!$K$77,Nutrients!$K$78)))))*AG$7))/2000</f>
        <v>4.0812764425997017</v>
      </c>
      <c r="AH250" s="66">
        <f>(SUMPRODUCT(AH$8:AH$187,Nutrients!$K$8:$K$187)+(IF($A$6=Nutrients!$B$8,Nutrients!$K$8,Nutrients!$K$9)*AH$6)+(((IF($A$7=Nutrients!$B$79,Nutrients!$K$79,(IF($A$7=Nutrients!$B$77,Nutrients!$K$77,Nutrients!$K$78)))))*AH$7))/2000</f>
        <v>4.1223489430991869</v>
      </c>
      <c r="AI250" s="66">
        <f>(SUMPRODUCT(AI$8:AI$187,Nutrients!$K$8:$K$187)+(IF($A$6=Nutrients!$B$8,Nutrients!$K$8,Nutrients!$K$9)*AI$6)+(((IF($A$7=Nutrients!$B$79,Nutrients!$K$79,(IF($A$7=Nutrients!$B$77,Nutrients!$K$77,Nutrients!$K$78)))))*AI$7))/2000</f>
        <v>4.1574472287692998</v>
      </c>
      <c r="AJ250" s="66"/>
      <c r="AK250" s="66">
        <f>(SUMPRODUCT(AK$8:AK$187,Nutrients!$K$8:$K$187)+(IF($A$6=Nutrients!$B$8,Nutrients!$K$8,Nutrients!$K$9)*AK$6)+(((IF($A$7=Nutrients!$B$79,Nutrients!$K$79,(IF($A$7=Nutrients!$B$77,Nutrients!$K$77,Nutrients!$K$78)))))*AK$7))/2000</f>
        <v>4.09524188797677</v>
      </c>
      <c r="AL250" s="66">
        <f>(SUMPRODUCT(AL$8:AL$187,Nutrients!$K$8:$K$187)+(IF($A$6=Nutrients!$B$8,Nutrients!$K$8,Nutrients!$K$9)*AL$6)+(((IF($A$7=Nutrients!$B$79,Nutrients!$K$79,(IF($A$7=Nutrients!$B$77,Nutrients!$K$77,Nutrients!$K$78)))))*AL$7))/2000</f>
        <v>4.1882642320971328</v>
      </c>
      <c r="AM250" s="66">
        <f>(SUMPRODUCT(AM$8:AM$187,Nutrients!$K$8:$K$187)+(IF($A$6=Nutrients!$B$8,Nutrients!$K$8,Nutrients!$K$9)*AM$6)+(((IF($A$7=Nutrients!$B$79,Nutrients!$K$79,(IF($A$7=Nutrients!$B$77,Nutrients!$K$77,Nutrients!$K$78)))))*AM$7))/2000</f>
        <v>4.2722785181583847</v>
      </c>
      <c r="AN250" s="66">
        <f>(SUMPRODUCT(AN$8:AN$187,Nutrients!$K$8:$K$187)+(IF($A$6=Nutrients!$B$8,Nutrients!$K$8,Nutrients!$K$9)*AN$6)+(((IF($A$7=Nutrients!$B$79,Nutrients!$K$79,(IF($A$7=Nutrients!$B$77,Nutrients!$K$77,Nutrients!$K$78)))))*AN$7))/2000</f>
        <v>4.3263709078817074</v>
      </c>
      <c r="AO250" s="66">
        <f>(SUMPRODUCT(AO$8:AO$187,Nutrients!$K$8:$K$187)+(IF($A$6=Nutrients!$B$8,Nutrients!$K$8,Nutrients!$K$9)*AO$6)+(((IF($A$7=Nutrients!$B$79,Nutrients!$K$79,(IF($A$7=Nutrients!$B$77,Nutrients!$K$77,Nutrients!$K$78)))))*AO$7))/2000</f>
        <v>4.3658263172602627</v>
      </c>
      <c r="AP250" s="66">
        <f>(SUMPRODUCT(AP$8:AP$187,Nutrients!$K$8:$K$187)+(IF($A$6=Nutrients!$B$8,Nutrients!$K$8,Nutrients!$K$9)*AP$6)+(((IF($A$7=Nutrients!$B$79,Nutrients!$K$79,(IF($A$7=Nutrients!$B$77,Nutrients!$K$77,Nutrients!$K$78)))))*AP$7))/2000</f>
        <v>4.4007064120324122</v>
      </c>
      <c r="AQ250" s="66"/>
      <c r="AR250" s="66">
        <f>(SUMPRODUCT(AR$8:AR$187,Nutrients!$K$8:$K$187)+(IF($A$6=Nutrients!$B$8,Nutrients!$K$8,Nutrients!$K$9)*AR$6)+(((IF($A$7=Nutrients!$B$79,Nutrients!$K$79,(IF($A$7=Nutrients!$B$77,Nutrients!$K$77,Nutrients!$K$78)))))*AR$7))/2000</f>
        <v>4.3408537619784351</v>
      </c>
      <c r="AS250" s="66">
        <f>(SUMPRODUCT(AS$8:AS$187,Nutrients!$K$8:$K$187)+(IF($A$6=Nutrients!$B$8,Nutrients!$K$8,Nutrients!$K$9)*AS$6)+(((IF($A$7=Nutrients!$B$79,Nutrients!$K$79,(IF($A$7=Nutrients!$B$77,Nutrients!$K$77,Nutrients!$K$78)))))*AS$7))/2000</f>
        <v>4.4321859499787255</v>
      </c>
      <c r="AT250" s="66">
        <f>(SUMPRODUCT(AT$8:AT$187,Nutrients!$K$8:$K$187)+(IF($A$6=Nutrients!$B$8,Nutrients!$K$8,Nutrients!$K$9)*AT$6)+(((IF($A$7=Nutrients!$B$79,Nutrients!$K$79,(IF($A$7=Nutrients!$B$77,Nutrients!$K$77,Nutrients!$K$78)))))*AT$7))/2000</f>
        <v>4.515936487370908</v>
      </c>
      <c r="AU250" s="66">
        <f>(SUMPRODUCT(AU$8:AU$187,Nutrients!$K$8:$K$187)+(IF($A$6=Nutrients!$B$8,Nutrients!$K$8,Nutrients!$K$9)*AU$6)+(((IF($A$7=Nutrients!$B$79,Nutrients!$K$79,(IF($A$7=Nutrients!$B$77,Nutrients!$K$77,Nutrients!$K$78)))))*AU$7))/2000</f>
        <v>4.5699796880163301</v>
      </c>
      <c r="AV250" s="66">
        <f>(SUMPRODUCT(AV$8:AV$187,Nutrients!$K$8:$K$187)+(IF($A$6=Nutrients!$B$8,Nutrients!$K$8,Nutrients!$K$9)*AV$6)+(((IF($A$7=Nutrients!$B$79,Nutrients!$K$79,(IF($A$7=Nutrients!$B$77,Nutrients!$K$77,Nutrients!$K$78)))))*AV$7))/2000</f>
        <v>4.609196550238595</v>
      </c>
      <c r="AW250" s="66">
        <f>(SUMPRODUCT(AW$8:AW$187,Nutrients!$K$8:$K$187)+(IF($A$6=Nutrients!$B$8,Nutrients!$K$8,Nutrients!$K$9)*AW$6)+(((IF($A$7=Nutrients!$B$79,Nutrients!$K$79,(IF($A$7=Nutrients!$B$77,Nutrients!$K$77,Nutrients!$K$78)))))*AW$7))/2000</f>
        <v>4.6439655952955254</v>
      </c>
      <c r="AX250" s="66"/>
      <c r="AY250" s="66">
        <f>(SUMPRODUCT(AY$8:AY$187,Nutrients!$K$8:$K$187)+(IF($A$6=Nutrients!$B$8,Nutrients!$K$8,Nutrients!$K$9)*AY$6)+(((IF($A$7=Nutrients!$B$79,Nutrients!$K$79,(IF($A$7=Nutrients!$B$77,Nutrients!$K$77,Nutrients!$K$78)))))*AY$7))/2000</f>
        <v>4.5852476319072668</v>
      </c>
      <c r="AZ250" s="66">
        <f>(SUMPRODUCT(AZ$8:AZ$187,Nutrients!$K$8:$K$187)+(IF($A$6=Nutrients!$B$8,Nutrients!$K$8,Nutrients!$K$9)*AZ$6)+(((IF($A$7=Nutrients!$B$79,Nutrients!$K$79,(IF($A$7=Nutrients!$B$77,Nutrients!$K$77,Nutrients!$K$78)))))*AZ$7))/2000</f>
        <v>4.6761076678603182</v>
      </c>
      <c r="BA250" s="66">
        <f>(SUMPRODUCT(BA$8:BA$187,Nutrients!$K$8:$K$187)+(IF($A$6=Nutrients!$B$8,Nutrients!$K$8,Nutrients!$K$9)*BA$6)+(((IF($A$7=Nutrients!$B$79,Nutrients!$K$79,(IF($A$7=Nutrients!$B$77,Nutrients!$K$77,Nutrients!$K$78)))))*BA$7))/2000</f>
        <v>4.7586874475199892</v>
      </c>
      <c r="BB250" s="66">
        <f>(SUMPRODUCT(BB$8:BB$187,Nutrients!$K$8:$K$187)+(IF($A$6=Nutrients!$B$8,Nutrients!$K$8,Nutrients!$K$9)*BB$6)+(((IF($A$7=Nutrients!$B$79,Nutrients!$K$79,(IF($A$7=Nutrients!$B$77,Nutrients!$K$77,Nutrients!$K$78)))))*BB$7))/2000</f>
        <v>4.8118206390439786</v>
      </c>
      <c r="BC250" s="66">
        <f>(SUMPRODUCT(BC$8:BC$187,Nutrients!$K$8:$K$187)+(IF($A$6=Nutrients!$B$8,Nutrients!$K$8,Nutrients!$K$9)*BC$6)+(((IF($A$7=Nutrients!$B$79,Nutrients!$K$79,(IF($A$7=Nutrients!$B$77,Nutrients!$K$77,Nutrients!$K$78)))))*BC$7))/2000</f>
        <v>4.8510093445853473</v>
      </c>
      <c r="BD250" s="66">
        <f>(SUMPRODUCT(BD$8:BD$187,Nutrients!$K$8:$K$187)+(IF($A$6=Nutrients!$B$8,Nutrients!$K$8,Nutrients!$K$9)*BD$6)+(((IF($A$7=Nutrients!$B$79,Nutrients!$K$79,(IF($A$7=Nutrients!$B$77,Nutrients!$K$77,Nutrients!$K$78)))))*BD$7))/2000</f>
        <v>4.8872683310613789</v>
      </c>
      <c r="BE250" s="66"/>
      <c r="BF250" s="66">
        <f>(SUMPRODUCT(BF$8:BF$187,Nutrients!$K$8:$K$187)+(IF($A$6=Nutrients!$B$8,Nutrients!$K$8,Nutrients!$K$9)*BF$6)+(((IF($A$7=Nutrients!$B$79,Nutrients!$K$79,(IF($A$7=Nutrients!$B$77,Nutrients!$K$77,Nutrients!$K$78)))))*BF$7))/2000</f>
        <v>4.8294656029343024</v>
      </c>
      <c r="BG250" s="66">
        <f>(SUMPRODUCT(BG$8:BG$187,Nutrients!$K$8:$K$187)+(IF($A$6=Nutrients!$B$8,Nutrients!$K$8,Nutrients!$K$9)*BG$6)+(((IF($A$7=Nutrients!$B$79,Nutrients!$K$79,(IF($A$7=Nutrients!$B$77,Nutrients!$K$77,Nutrients!$K$78)))))*BG$7))/2000</f>
        <v>4.9201812563597667</v>
      </c>
      <c r="BH250" s="66">
        <f>(SUMPRODUCT(BH$8:BH$187,Nutrients!$K$8:$K$187)+(IF($A$6=Nutrients!$B$8,Nutrients!$K$8,Nutrients!$K$9)*BH$6)+(((IF($A$7=Nutrients!$B$79,Nutrients!$K$79,(IF($A$7=Nutrients!$B$77,Nutrients!$K$77,Nutrients!$K$78)))))*BH$7))/2000</f>
        <v>5.0024758954157758</v>
      </c>
      <c r="BI250" s="66">
        <f>(SUMPRODUCT(BI$8:BI$187,Nutrients!$K$8:$K$187)+(IF($A$6=Nutrients!$B$8,Nutrients!$K$8,Nutrients!$K$9)*BI$6)+(((IF($A$7=Nutrients!$B$79,Nutrients!$K$79,(IF($A$7=Nutrients!$B$77,Nutrients!$K$77,Nutrients!$K$78)))))*BI$7))/2000</f>
        <v>5.0554294191786013</v>
      </c>
      <c r="BJ250" s="66">
        <f>(SUMPRODUCT(BJ$8:BJ$187,Nutrients!$K$8:$K$187)+(IF($A$6=Nutrients!$B$8,Nutrients!$K$8,Nutrients!$K$9)*BJ$6)+(((IF($A$7=Nutrients!$B$79,Nutrients!$K$79,(IF($A$7=Nutrients!$B$77,Nutrients!$K$77,Nutrients!$K$78)))))*BJ$7))/2000</f>
        <v>5.0944867187464222</v>
      </c>
      <c r="BK250" s="66">
        <f>(SUMPRODUCT(BK$8:BK$187,Nutrients!$K$8:$K$187)+(IF($A$6=Nutrients!$B$8,Nutrients!$K$8,Nutrients!$K$9)*BK$6)+(((IF($A$7=Nutrients!$B$79,Nutrients!$K$79,(IF($A$7=Nutrients!$B$77,Nutrients!$K$77,Nutrients!$K$78)))))*BK$7))/2000</f>
        <v>5.1288116304410787</v>
      </c>
      <c r="BL250" s="66"/>
    </row>
    <row r="251" spans="1:64" x14ac:dyDescent="0.2">
      <c r="A251" t="s">
        <v>73</v>
      </c>
      <c r="B251" s="66">
        <f>(SUMPRODUCT(B$8:B$187,Nutrients!$J$8:$J$187)+(IF($A$6=Nutrients!$B$8,Nutrients!$J$8,Nutrients!$J$9)*B$6)+(((IF($A$7=Nutrients!$B$79,Nutrients!$J$79,(IF($A$7=Nutrients!$B$77,Nutrients!$J$77,Nutrients!$J$78)))))*B$7))/2000</f>
        <v>2.4357417655049405</v>
      </c>
      <c r="C251" s="66">
        <f>(SUMPRODUCT(C$8:C$187,Nutrients!$J$8:$J$187)+(IF($A$6=Nutrients!$B$8,Nutrients!$J$8,Nutrients!$J$9)*C$6)+(((IF($A$7=Nutrients!$B$79,Nutrients!$J$79,(IF($A$7=Nutrients!$B$77,Nutrients!$J$77,Nutrients!$J$78)))))*C$7))/2000</f>
        <v>2.3552854222478619</v>
      </c>
      <c r="D251" s="66">
        <f>(SUMPRODUCT(D$8:D$187,Nutrients!$J$8:$J$187)+(IF($A$6=Nutrients!$B$8,Nutrients!$J$8,Nutrients!$J$9)*D$6)+(((IF($A$7=Nutrients!$B$79,Nutrients!$J$79,(IF($A$7=Nutrients!$B$77,Nutrients!$J$77,Nutrients!$J$78)))))*D$7))/2000</f>
        <v>2.2839766216585136</v>
      </c>
      <c r="E251" s="66">
        <f>(SUMPRODUCT(E$8:E$187,Nutrients!$J$8:$J$187)+(IF($A$6=Nutrients!$B$8,Nutrients!$J$8,Nutrients!$J$9)*E$6)+(((IF($A$7=Nutrients!$B$79,Nutrients!$J$79,(IF($A$7=Nutrients!$B$77,Nutrients!$J$77,Nutrients!$J$78)))))*E$7))/2000</f>
        <v>2.238753187141755</v>
      </c>
      <c r="F251" s="66">
        <f>(SUMPRODUCT(F$8:F$187,Nutrients!$J$8:$J$187)+(IF($A$6=Nutrients!$B$8,Nutrients!$J$8,Nutrients!$J$9)*F$6)+(((IF($A$7=Nutrients!$B$79,Nutrients!$J$79,(IF($A$7=Nutrients!$B$77,Nutrients!$J$77,Nutrients!$J$78)))))*F$7))/2000</f>
        <v>2.2024605298462649</v>
      </c>
      <c r="G251" s="66">
        <f>(SUMPRODUCT(G$8:G$187,Nutrients!$J$8:$J$187)+(IF($A$6=Nutrients!$B$8,Nutrients!$J$8,Nutrients!$J$9)*G$6)+(((IF($A$7=Nutrients!$B$79,Nutrients!$J$79,(IF($A$7=Nutrients!$B$77,Nutrients!$J$77,Nutrients!$J$78)))))*G$7))/2000</f>
        <v>2.1700080598553768</v>
      </c>
      <c r="H251" s="66"/>
      <c r="I251" s="66">
        <f>(SUMPRODUCT(I$8:I$187,Nutrients!$J$8:$J$187)+(IF($A$6=Nutrients!$B$8,Nutrients!$J$8,Nutrients!$J$9)*I$6)+(((IF($A$7=Nutrients!$B$79,Nutrients!$J$79,(IF($A$7=Nutrients!$B$77,Nutrients!$J$77,Nutrients!$J$78)))))*I$7))/2000</f>
        <v>2.6847691164117884</v>
      </c>
      <c r="J251" s="66">
        <f>(SUMPRODUCT(J$8:J$187,Nutrients!$J$8:$J$187)+(IF($A$6=Nutrients!$B$8,Nutrients!$J$8,Nutrients!$J$9)*J$6)+(((IF($A$7=Nutrients!$B$79,Nutrients!$J$79,(IF($A$7=Nutrients!$B$77,Nutrients!$J$77,Nutrients!$J$78)))))*J$7))/2000</f>
        <v>2.60321269148718</v>
      </c>
      <c r="K251" s="66">
        <f>(SUMPRODUCT(K$8:K$187,Nutrients!$J$8:$J$187)+(IF($A$6=Nutrients!$B$8,Nutrients!$J$8,Nutrients!$J$9)*K$6)+(((IF($A$7=Nutrients!$B$79,Nutrients!$J$79,(IF($A$7=Nutrients!$B$77,Nutrients!$J$77,Nutrients!$J$78)))))*K$7))/2000</f>
        <v>2.5337946626072334</v>
      </c>
      <c r="L251" s="66">
        <f>(SUMPRODUCT(L$8:L$187,Nutrients!$J$8:$J$187)+(IF($A$6=Nutrients!$B$8,Nutrients!$J$8,Nutrients!$J$9)*L$6)+(((IF($A$7=Nutrients!$B$79,Nutrients!$J$79,(IF($A$7=Nutrients!$B$77,Nutrients!$J$77,Nutrients!$J$78)))))*L$7))/2000</f>
        <v>2.4870234937159048</v>
      </c>
      <c r="M251" s="66">
        <f>(SUMPRODUCT(M$8:M$187,Nutrients!$J$8:$J$187)+(IF($A$6=Nutrients!$B$8,Nutrients!$J$8,Nutrients!$J$9)*M$6)+(((IF($A$7=Nutrients!$B$79,Nutrients!$J$79,(IF($A$7=Nutrients!$B$77,Nutrients!$J$77,Nutrients!$J$78)))))*M$7))/2000</f>
        <v>2.4523765711266279</v>
      </c>
      <c r="N251" s="66">
        <f>(SUMPRODUCT(N$8:N$187,Nutrients!$J$8:$J$187)+(IF($A$6=Nutrients!$B$8,Nutrients!$J$8,Nutrients!$J$9)*N$6)+(((IF($A$7=Nutrients!$B$79,Nutrients!$J$79,(IF($A$7=Nutrients!$B$77,Nutrients!$J$77,Nutrients!$J$78)))))*N$7))/2000</f>
        <v>2.4184229081041368</v>
      </c>
      <c r="O251" s="66"/>
      <c r="P251" s="66">
        <f>(SUMPRODUCT(P$8:P$187,Nutrients!$J$8:$J$187)+(IF($A$6=Nutrients!$B$8,Nutrients!$J$8,Nutrients!$J$9)*P$6)+(((IF($A$7=Nutrients!$B$79,Nutrients!$J$79,(IF($A$7=Nutrients!$B$77,Nutrients!$J$77,Nutrients!$J$78)))))*P$7))/2000</f>
        <v>2.9337818319693416</v>
      </c>
      <c r="Q251" s="66">
        <f>(SUMPRODUCT(Q$8:Q$187,Nutrients!$J$8:$J$187)+(IF($A$6=Nutrients!$B$8,Nutrients!$J$8,Nutrients!$J$9)*Q$6)+(((IF($A$7=Nutrients!$B$79,Nutrients!$J$79,(IF($A$7=Nutrients!$B$77,Nutrients!$J$77,Nutrients!$J$78)))))*Q$7))/2000</f>
        <v>2.8521577835524572</v>
      </c>
      <c r="R251" s="66">
        <f>(SUMPRODUCT(R$8:R$187,Nutrients!$J$8:$J$187)+(IF($A$6=Nutrients!$B$8,Nutrients!$J$8,Nutrients!$J$9)*R$6)+(((IF($A$7=Nutrients!$B$79,Nutrients!$J$79,(IF($A$7=Nutrients!$B$77,Nutrients!$J$77,Nutrients!$J$78)))))*R$7))/2000</f>
        <v>2.7827289586314161</v>
      </c>
      <c r="S251" s="66">
        <f>(SUMPRODUCT(S$8:S$187,Nutrients!$J$8:$J$187)+(IF($A$6=Nutrients!$B$8,Nutrients!$J$8,Nutrients!$J$9)*S$6)+(((IF($A$7=Nutrients!$B$79,Nutrients!$J$79,(IF($A$7=Nutrients!$B$77,Nutrients!$J$77,Nutrients!$J$78)))))*S$7))/2000</f>
        <v>2.7349971352697691</v>
      </c>
      <c r="T251" s="66">
        <f>(SUMPRODUCT(T$8:T$187,Nutrients!$J$8:$J$187)+(IF($A$6=Nutrients!$B$8,Nutrients!$J$8,Nutrients!$J$9)*T$6)+(((IF($A$7=Nutrients!$B$79,Nutrients!$J$79,(IF($A$7=Nutrients!$B$77,Nutrients!$J$77,Nutrients!$J$78)))))*T$7))/2000</f>
        <v>2.7017030721722888</v>
      </c>
      <c r="U251" s="66">
        <f>(SUMPRODUCT(U$8:U$187,Nutrients!$J$8:$J$187)+(IF($A$6=Nutrients!$B$8,Nutrients!$J$8,Nutrients!$J$9)*U$6)+(((IF($A$7=Nutrients!$B$79,Nutrients!$J$79,(IF($A$7=Nutrients!$B$77,Nutrients!$J$77,Nutrients!$J$78)))))*U$7))/2000</f>
        <v>2.6678275030414969</v>
      </c>
      <c r="V251" s="66"/>
      <c r="W251" s="66">
        <f>(SUMPRODUCT(W$8:W$187,Nutrients!$J$8:$J$187)+(IF($A$6=Nutrients!$B$8,Nutrients!$J$8,Nutrients!$J$9)*W$6)+(((IF($A$7=Nutrients!$B$79,Nutrients!$J$79,(IF($A$7=Nutrients!$B$77,Nutrients!$J$77,Nutrients!$J$78)))))*W$7))/2000</f>
        <v>3.1809218783669264</v>
      </c>
      <c r="X251" s="66">
        <f>(SUMPRODUCT(X$8:X$187,Nutrients!$J$8:$J$187)+(IF($A$6=Nutrients!$B$8,Nutrients!$J$8,Nutrients!$J$9)*X$6)+(((IF($A$7=Nutrients!$B$79,Nutrients!$J$79,(IF($A$7=Nutrients!$B$77,Nutrients!$J$77,Nutrients!$J$78)))))*X$7))/2000</f>
        <v>3.1014489002354542</v>
      </c>
      <c r="Y251" s="66">
        <f>(SUMPRODUCT(Y$8:Y$187,Nutrients!$J$8:$J$187)+(IF($A$6=Nutrients!$B$8,Nutrients!$J$8,Nutrients!$J$9)*Y$6)+(((IF($A$7=Nutrients!$B$79,Nutrients!$J$79,(IF($A$7=Nutrients!$B$77,Nutrients!$J$77,Nutrients!$J$78)))))*Y$7))/2000</f>
        <v>3.0296191116483353</v>
      </c>
      <c r="Z251" s="66">
        <f>(SUMPRODUCT(Z$8:Z$187,Nutrients!$J$8:$J$187)+(IF($A$6=Nutrients!$B$8,Nutrients!$J$8,Nutrients!$J$9)*Z$6)+(((IF($A$7=Nutrients!$B$79,Nutrients!$J$79,(IF($A$7=Nutrients!$B$77,Nutrients!$J$77,Nutrients!$J$78)))))*Z$7))/2000</f>
        <v>2.9836135861400028</v>
      </c>
      <c r="AA251" s="66">
        <f>(SUMPRODUCT(AA$8:AA$187,Nutrients!$J$8:$J$187)+(IF($A$6=Nutrients!$B$8,Nutrients!$J$8,Nutrients!$J$9)*AA$6)+(((IF($A$7=Nutrients!$B$79,Nutrients!$J$79,(IF($A$7=Nutrients!$B$77,Nutrients!$J$77,Nutrients!$J$78)))))*AA$7))/2000</f>
        <v>2.9492008688285343</v>
      </c>
      <c r="AB251" s="66">
        <f>(SUMPRODUCT(AB$8:AB$187,Nutrients!$J$8:$J$187)+(IF($A$6=Nutrients!$B$8,Nutrients!$J$8,Nutrients!$J$9)*AB$6)+(((IF($A$7=Nutrients!$B$79,Nutrients!$J$79,(IF($A$7=Nutrients!$B$77,Nutrients!$J$77,Nutrients!$J$78)))))*AB$7))/2000</f>
        <v>2.9148688642172642</v>
      </c>
      <c r="AC251" s="66"/>
      <c r="AD251" s="66">
        <f>(SUMPRODUCT(AD$8:AD$187,Nutrients!$J$8:$J$187)+(IF($A$6=Nutrients!$B$8,Nutrients!$J$8,Nutrients!$J$9)*AD$6)+(((IF($A$7=Nutrients!$B$79,Nutrients!$J$79,(IF($A$7=Nutrients!$B$77,Nutrients!$J$77,Nutrients!$J$78)))))*AD$7))/2000</f>
        <v>3.4295979762147302</v>
      </c>
      <c r="AE251" s="66">
        <f>(SUMPRODUCT(AE$8:AE$187,Nutrients!$J$8:$J$187)+(IF($A$6=Nutrients!$B$8,Nutrients!$J$8,Nutrients!$J$9)*AE$6)+(((IF($A$7=Nutrients!$B$79,Nutrients!$J$79,(IF($A$7=Nutrients!$B$77,Nutrients!$J$77,Nutrients!$J$78)))))*AE$7))/2000</f>
        <v>3.3496922160244584</v>
      </c>
      <c r="AF251" s="66">
        <f>(SUMPRODUCT(AF$8:AF$187,Nutrients!$J$8:$J$187)+(IF($A$6=Nutrients!$B$8,Nutrients!$J$8,Nutrients!$J$9)*AF$6)+(((IF($A$7=Nutrients!$B$79,Nutrients!$J$79,(IF($A$7=Nutrients!$B$77,Nutrients!$J$77,Nutrients!$J$78)))))*AF$7))/2000</f>
        <v>3.2762742729632364</v>
      </c>
      <c r="AG251" s="66">
        <f>(SUMPRODUCT(AG$8:AG$187,Nutrients!$J$8:$J$187)+(IF($A$6=Nutrients!$B$8,Nutrients!$J$8,Nutrients!$J$9)*AG$6)+(((IF($A$7=Nutrients!$B$79,Nutrients!$J$79,(IF($A$7=Nutrients!$B$77,Nutrients!$J$77,Nutrients!$J$78)))))*AG$7))/2000</f>
        <v>3.2302621401196778</v>
      </c>
      <c r="AH251" s="66">
        <f>(SUMPRODUCT(AH$8:AH$187,Nutrients!$J$8:$J$187)+(IF($A$6=Nutrients!$B$8,Nutrients!$J$8,Nutrients!$J$9)*AH$6)+(((IF($A$7=Nutrients!$B$79,Nutrients!$J$79,(IF($A$7=Nutrients!$B$77,Nutrients!$J$77,Nutrients!$J$78)))))*AH$7))/2000</f>
        <v>3.1937287034084458</v>
      </c>
      <c r="AI251" s="66">
        <f>(SUMPRODUCT(AI$8:AI$187,Nutrients!$J$8:$J$187)+(IF($A$6=Nutrients!$B$8,Nutrients!$J$8,Nutrients!$J$9)*AI$6)+(((IF($A$7=Nutrients!$B$79,Nutrients!$J$79,(IF($A$7=Nutrients!$B$77,Nutrients!$J$77,Nutrients!$J$78)))))*AI$7))/2000</f>
        <v>3.161808552576856</v>
      </c>
      <c r="AJ251" s="66"/>
      <c r="AK251" s="66">
        <f>(SUMPRODUCT(AK$8:AK$187,Nutrients!$J$8:$J$187)+(IF($A$6=Nutrients!$B$8,Nutrients!$J$8,Nutrients!$J$9)*AK$6)+(((IF($A$7=Nutrients!$B$79,Nutrients!$J$79,(IF($A$7=Nutrients!$B$77,Nutrients!$J$77,Nutrients!$J$78)))))*AK$7))/2000</f>
        <v>3.6789256652879438</v>
      </c>
      <c r="AL251" s="66">
        <f>(SUMPRODUCT(AL$8:AL$187,Nutrients!$J$8:$J$187)+(IF($A$6=Nutrients!$B$8,Nutrients!$J$8,Nutrients!$J$9)*AL$6)+(((IF($A$7=Nutrients!$B$79,Nutrients!$J$79,(IF($A$7=Nutrients!$B$77,Nutrients!$J$77,Nutrients!$J$78)))))*AL$7))/2000</f>
        <v>3.5984816666808555</v>
      </c>
      <c r="AM251" s="66">
        <f>(SUMPRODUCT(AM$8:AM$187,Nutrients!$J$8:$J$187)+(IF($A$6=Nutrients!$B$8,Nutrients!$J$8,Nutrients!$J$9)*AM$6)+(((IF($A$7=Nutrients!$B$79,Nutrients!$J$79,(IF($A$7=Nutrients!$B$77,Nutrients!$J$77,Nutrients!$J$78)))))*AM$7))/2000</f>
        <v>3.5238617552640235</v>
      </c>
      <c r="AN251" s="66">
        <f>(SUMPRODUCT(AN$8:AN$187,Nutrients!$J$8:$J$187)+(IF($A$6=Nutrients!$B$8,Nutrients!$J$8,Nutrients!$J$9)*AN$6)+(((IF($A$7=Nutrients!$B$79,Nutrients!$J$79,(IF($A$7=Nutrients!$B$77,Nutrients!$J$77,Nutrients!$J$78)))))*AN$7))/2000</f>
        <v>3.4763862173193565</v>
      </c>
      <c r="AO251" s="66">
        <f>(SUMPRODUCT(AO$8:AO$187,Nutrients!$J$8:$J$187)+(IF($A$6=Nutrients!$B$8,Nutrients!$J$8,Nutrients!$J$9)*AO$6)+(((IF($A$7=Nutrients!$B$79,Nutrients!$J$79,(IF($A$7=Nutrients!$B$77,Nutrients!$J$77,Nutrients!$J$78)))))*AO$7))/2000</f>
        <v>3.4415629000167849</v>
      </c>
      <c r="AP251" s="66">
        <f>(SUMPRODUCT(AP$8:AP$187,Nutrients!$J$8:$J$187)+(IF($A$6=Nutrients!$B$8,Nutrients!$J$8,Nutrients!$J$9)*AP$6)+(((IF($A$7=Nutrients!$B$79,Nutrients!$J$79,(IF($A$7=Nutrients!$B$77,Nutrients!$J$77,Nutrients!$J$78)))))*AP$7))/2000</f>
        <v>3.4098553739888224</v>
      </c>
      <c r="AQ251" s="66"/>
      <c r="AR251" s="66">
        <f>(SUMPRODUCT(AR$8:AR$187,Nutrients!$J$8:$J$187)+(IF($A$6=Nutrients!$B$8,Nutrients!$J$8,Nutrients!$J$9)*AR$6)+(((IF($A$7=Nutrients!$B$79,Nutrients!$J$79,(IF($A$7=Nutrients!$B$77,Nutrients!$J$77,Nutrients!$J$78)))))*AR$7))/2000</f>
        <v>3.9268283033781586</v>
      </c>
      <c r="AS251" s="66">
        <f>(SUMPRODUCT(AS$8:AS$187,Nutrients!$J$8:$J$187)+(IF($A$6=Nutrients!$B$8,Nutrients!$J$8,Nutrients!$J$9)*AS$6)+(((IF($A$7=Nutrients!$B$79,Nutrients!$J$79,(IF($A$7=Nutrients!$B$77,Nutrients!$J$77,Nutrients!$J$78)))))*AS$7))/2000</f>
        <v>3.8458828548676705</v>
      </c>
      <c r="AT251" s="66">
        <f>(SUMPRODUCT(AT$8:AT$187,Nutrients!$J$8:$J$187)+(IF($A$6=Nutrients!$B$8,Nutrients!$J$8,Nutrients!$J$9)*AT$6)+(((IF($A$7=Nutrients!$B$79,Nutrients!$J$79,(IF($A$7=Nutrients!$B$77,Nutrients!$J$77,Nutrients!$J$78)))))*AT$7))/2000</f>
        <v>3.7715199638375334</v>
      </c>
      <c r="AU251" s="66">
        <f>(SUMPRODUCT(AU$8:AU$187,Nutrients!$J$8:$J$187)+(IF($A$6=Nutrients!$B$8,Nutrients!$J$8,Nutrients!$J$9)*AU$6)+(((IF($A$7=Nutrients!$B$79,Nutrients!$J$79,(IF($A$7=Nutrients!$B$77,Nutrients!$J$77,Nutrients!$J$78)))))*AU$7))/2000</f>
        <v>3.7240923601473508</v>
      </c>
      <c r="AV251" s="66">
        <f>(SUMPRODUCT(AV$8:AV$187,Nutrients!$J$8:$J$187)+(IF($A$6=Nutrients!$B$8,Nutrients!$J$8,Nutrients!$J$9)*AV$6)+(((IF($A$7=Nutrients!$B$79,Nutrients!$J$79,(IF($A$7=Nutrients!$B$77,Nutrients!$J$77,Nutrients!$J$78)))))*AV$7))/2000</f>
        <v>3.6895015046144302</v>
      </c>
      <c r="AW251" s="66">
        <f>(SUMPRODUCT(AW$8:AW$187,Nutrients!$J$8:$J$187)+(IF($A$6=Nutrients!$B$8,Nutrients!$J$8,Nutrients!$J$9)*AW$6)+(((IF($A$7=Nutrients!$B$79,Nutrients!$J$79,(IF($A$7=Nutrients!$B$77,Nutrients!$J$77,Nutrients!$J$78)))))*AW$7))/2000</f>
        <v>3.6579021954007889</v>
      </c>
      <c r="AX251" s="66"/>
      <c r="AY251" s="66">
        <f>(SUMPRODUCT(AY$8:AY$187,Nutrients!$J$8:$J$187)+(IF($A$6=Nutrients!$B$8,Nutrients!$J$8,Nutrients!$J$9)*AY$6)+(((IF($A$7=Nutrients!$B$79,Nutrients!$J$79,(IF($A$7=Nutrients!$B$77,Nutrients!$J$77,Nutrients!$J$78)))))*AY$7))/2000</f>
        <v>4.1737693842128163</v>
      </c>
      <c r="AZ251" s="66">
        <f>(SUMPRODUCT(AZ$8:AZ$187,Nutrients!$J$8:$J$187)+(IF($A$6=Nutrients!$B$8,Nutrients!$J$8,Nutrients!$J$9)*AZ$6)+(((IF($A$7=Nutrients!$B$79,Nutrients!$J$79,(IF($A$7=Nutrients!$B$77,Nutrients!$J$77,Nutrients!$J$78)))))*AZ$7))/2000</f>
        <v>4.0932840430544859</v>
      </c>
      <c r="BA251" s="66">
        <f>(SUMPRODUCT(BA$8:BA$187,Nutrients!$J$8:$J$187)+(IF($A$6=Nutrients!$B$8,Nutrients!$J$8,Nutrients!$J$9)*BA$6)+(((IF($A$7=Nutrients!$B$79,Nutrients!$J$79,(IF($A$7=Nutrients!$B$77,Nutrients!$J$77,Nutrients!$J$78)))))*BA$7))/2000</f>
        <v>4.0187192373657252</v>
      </c>
      <c r="BB251" s="66">
        <f>(SUMPRODUCT(BB$8:BB$187,Nutrients!$J$8:$J$187)+(IF($A$6=Nutrients!$B$8,Nutrients!$J$8,Nutrients!$J$9)*BB$6)+(((IF($A$7=Nutrients!$B$79,Nutrients!$J$79,(IF($A$7=Nutrients!$B$77,Nutrients!$J$77,Nutrients!$J$78)))))*BB$7))/2000</f>
        <v>3.9708356221561236</v>
      </c>
      <c r="BC251" s="66">
        <f>(SUMPRODUCT(BC$8:BC$187,Nutrients!$J$8:$J$187)+(IF($A$6=Nutrients!$B$8,Nutrients!$J$8,Nutrients!$J$9)*BC$6)+(((IF($A$7=Nutrients!$B$79,Nutrients!$J$79,(IF($A$7=Nutrients!$B$77,Nutrients!$J$77,Nutrients!$J$78)))))*BC$7))/2000</f>
        <v>3.9362722050214223</v>
      </c>
      <c r="BD251" s="66">
        <f>(SUMPRODUCT(BD$8:BD$187,Nutrients!$J$8:$J$187)+(IF($A$6=Nutrients!$B$8,Nutrients!$J$8,Nutrients!$J$9)*BD$6)+(((IF($A$7=Nutrients!$B$79,Nutrients!$J$79,(IF($A$7=Nutrients!$B$77,Nutrients!$J$77,Nutrients!$J$78)))))*BD$7))/2000</f>
        <v>3.903086682486105</v>
      </c>
      <c r="BE251" s="66"/>
      <c r="BF251" s="66">
        <f>(SUMPRODUCT(BF$8:BF$187,Nutrients!$J$8:$J$187)+(IF($A$6=Nutrients!$B$8,Nutrients!$J$8,Nutrients!$J$9)*BF$6)+(((IF($A$7=Nutrients!$B$79,Nutrients!$J$79,(IF($A$7=Nutrients!$B$77,Nutrients!$J$77,Nutrients!$J$78)))))*BF$7))/2000</f>
        <v>4.4208818767323894</v>
      </c>
      <c r="BG251" s="66">
        <f>(SUMPRODUCT(BG$8:BG$187,Nutrients!$J$8:$J$187)+(IF($A$6=Nutrients!$B$8,Nutrients!$J$8,Nutrients!$J$9)*BG$6)+(((IF($A$7=Nutrients!$B$79,Nutrients!$J$79,(IF($A$7=Nutrients!$B$77,Nutrients!$J$77,Nutrients!$J$78)))))*BG$7))/2000</f>
        <v>4.3405372348739011</v>
      </c>
      <c r="BH251" s="66">
        <f>(SUMPRODUCT(BH$8:BH$187,Nutrients!$J$8:$J$187)+(IF($A$6=Nutrients!$B$8,Nutrients!$J$8,Nutrients!$J$9)*BH$6)+(((IF($A$7=Nutrients!$B$79,Nutrients!$J$79,(IF($A$7=Nutrients!$B$77,Nutrients!$J$77,Nutrients!$J$78)))))*BH$7))/2000</f>
        <v>4.2662502957938102</v>
      </c>
      <c r="BI251" s="66">
        <f>(SUMPRODUCT(BI$8:BI$187,Nutrients!$J$8:$J$187)+(IF($A$6=Nutrients!$B$8,Nutrients!$J$8,Nutrients!$J$9)*BI$6)+(((IF($A$7=Nutrients!$B$79,Nutrients!$J$79,(IF($A$7=Nutrients!$B$77,Nutrients!$J$77,Nutrients!$J$78)))))*BI$7))/2000</f>
        <v>4.2185417649841179</v>
      </c>
      <c r="BJ251" s="66">
        <f>(SUMPRODUCT(BJ$8:BJ$187,Nutrients!$J$8:$J$187)+(IF($A$6=Nutrients!$B$8,Nutrients!$J$8,Nutrients!$J$9)*BJ$6)+(((IF($A$7=Nutrients!$B$79,Nutrients!$J$79,(IF($A$7=Nutrients!$B$77,Nutrients!$J$77,Nutrients!$J$78)))))*BJ$7))/2000</f>
        <v>4.1841064016297613</v>
      </c>
      <c r="BK251" s="66">
        <f>(SUMPRODUCT(BK$8:BK$187,Nutrients!$J$8:$J$187)+(IF($A$6=Nutrients!$B$8,Nutrients!$J$8,Nutrients!$J$9)*BK$6)+(((IF($A$7=Nutrients!$B$79,Nutrients!$J$79,(IF($A$7=Nutrients!$B$77,Nutrients!$J$77,Nutrients!$J$78)))))*BK$7))/2000</f>
        <v>4.1501200029885403</v>
      </c>
      <c r="BL251" s="66"/>
    </row>
    <row r="252" spans="1:64" x14ac:dyDescent="0.2">
      <c r="A252" t="s">
        <v>74</v>
      </c>
      <c r="B252" s="66">
        <f>(SUMPRODUCT(B$8:B$187,Nutrients!$DI$8:$DI$187)+(IF($A$6=Nutrients!$B$8,Nutrients!$DI$8,Nutrients!$DI$9)*B$6)+(((IF($A$7=Nutrients!$B$79,Nutrients!$DI$79,(IF($A$7=Nutrients!$B$77,Nutrients!$DI$77,Nutrients!$DI$78)))))*B$7))/2000</f>
        <v>0</v>
      </c>
      <c r="C252" s="66">
        <f>(SUMPRODUCT(C$8:C$187,Nutrients!$DI$8:$DI$187)+(IF($A$6=Nutrients!$B$8,Nutrients!$DI$8,Nutrients!$DI$9)*C$6)+(((IF($A$7=Nutrients!$B$79,Nutrients!$DI$79,(IF($A$7=Nutrients!$B$77,Nutrients!$DI$77,Nutrients!$DI$78)))))*C$7))/2000</f>
        <v>0</v>
      </c>
      <c r="D252" s="66">
        <f>(SUMPRODUCT(D$8:D$187,Nutrients!$DI$8:$DI$187)+(IF($A$6=Nutrients!$B$8,Nutrients!$DI$8,Nutrients!$DI$9)*D$6)+(((IF($A$7=Nutrients!$B$79,Nutrients!$DI$79,(IF($A$7=Nutrients!$B$77,Nutrients!$DI$77,Nutrients!$DI$78)))))*D$7))/2000</f>
        <v>0</v>
      </c>
      <c r="E252" s="66">
        <f>(SUMPRODUCT(E$8:E$187,Nutrients!$DI$8:$DI$187)+(IF($A$6=Nutrients!$B$8,Nutrients!$DI$8,Nutrients!$DI$9)*E$6)+(((IF($A$7=Nutrients!$B$79,Nutrients!$DI$79,(IF($A$7=Nutrients!$B$77,Nutrients!$DI$77,Nutrients!$DI$78)))))*E$7))/2000</f>
        <v>0</v>
      </c>
      <c r="F252" s="66">
        <f>(SUMPRODUCT(F$8:F$187,Nutrients!$DI$8:$DI$187)+(IF($A$6=Nutrients!$B$8,Nutrients!$DI$8,Nutrients!$DI$9)*F$6)+(((IF($A$7=Nutrients!$B$79,Nutrients!$DI$79,(IF($A$7=Nutrients!$B$77,Nutrients!$DI$77,Nutrients!$DI$78)))))*F$7))/2000</f>
        <v>0</v>
      </c>
      <c r="G252" s="66">
        <f>(SUMPRODUCT(G$8:G$187,Nutrients!$DI$8:$DI$187)+(IF($A$6=Nutrients!$B$8,Nutrients!$DI$8,Nutrients!$DI$9)*G$6)+(((IF($A$7=Nutrients!$B$79,Nutrients!$DI$79,(IF($A$7=Nutrients!$B$77,Nutrients!$DI$77,Nutrients!$DI$78)))))*G$7))/2000</f>
        <v>0</v>
      </c>
      <c r="H252" s="66"/>
      <c r="I252" s="66">
        <f>(SUMPRODUCT(I$8:I$187,Nutrients!$DI$8:$DI$187)+(IF($A$6=Nutrients!$B$8,Nutrients!$DI$8,Nutrients!$DI$9)*I$6)+(((IF($A$7=Nutrients!$B$79,Nutrients!$DI$79,(IF($A$7=Nutrients!$B$77,Nutrients!$DI$77,Nutrients!$DI$78)))))*I$7))/2000</f>
        <v>0</v>
      </c>
      <c r="J252" s="66">
        <f>(SUMPRODUCT(J$8:J$187,Nutrients!$DI$8:$DI$187)+(IF($A$6=Nutrients!$B$8,Nutrients!$DI$8,Nutrients!$DI$9)*J$6)+(((IF($A$7=Nutrients!$B$79,Nutrients!$DI$79,(IF($A$7=Nutrients!$B$77,Nutrients!$DI$77,Nutrients!$DI$78)))))*J$7))/2000</f>
        <v>0</v>
      </c>
      <c r="K252" s="66">
        <f>(SUMPRODUCT(K$8:K$187,Nutrients!$DI$8:$DI$187)+(IF($A$6=Nutrients!$B$8,Nutrients!$DI$8,Nutrients!$DI$9)*K$6)+(((IF($A$7=Nutrients!$B$79,Nutrients!$DI$79,(IF($A$7=Nutrients!$B$77,Nutrients!$DI$77,Nutrients!$DI$78)))))*K$7))/2000</f>
        <v>0</v>
      </c>
      <c r="L252" s="66">
        <f>(SUMPRODUCT(L$8:L$187,Nutrients!$DI$8:$DI$187)+(IF($A$6=Nutrients!$B$8,Nutrients!$DI$8,Nutrients!$DI$9)*L$6)+(((IF($A$7=Nutrients!$B$79,Nutrients!$DI$79,(IF($A$7=Nutrients!$B$77,Nutrients!$DI$77,Nutrients!$DI$78)))))*L$7))/2000</f>
        <v>0</v>
      </c>
      <c r="M252" s="66">
        <f>(SUMPRODUCT(M$8:M$187,Nutrients!$DI$8:$DI$187)+(IF($A$6=Nutrients!$B$8,Nutrients!$DI$8,Nutrients!$DI$9)*M$6)+(((IF($A$7=Nutrients!$B$79,Nutrients!$DI$79,(IF($A$7=Nutrients!$B$77,Nutrients!$DI$77,Nutrients!$DI$78)))))*M$7))/2000</f>
        <v>0</v>
      </c>
      <c r="N252" s="66">
        <f>(SUMPRODUCT(N$8:N$187,Nutrients!$DI$8:$DI$187)+(IF($A$6=Nutrients!$B$8,Nutrients!$DI$8,Nutrients!$DI$9)*N$6)+(((IF($A$7=Nutrients!$B$79,Nutrients!$DI$79,(IF($A$7=Nutrients!$B$77,Nutrients!$DI$77,Nutrients!$DI$78)))))*N$7))/2000</f>
        <v>0</v>
      </c>
      <c r="O252" s="66"/>
      <c r="P252" s="66">
        <f>(SUMPRODUCT(P$8:P$187,Nutrients!$DI$8:$DI$187)+(IF($A$6=Nutrients!$B$8,Nutrients!$DI$8,Nutrients!$DI$9)*P$6)+(((IF($A$7=Nutrients!$B$79,Nutrients!$DI$79,(IF($A$7=Nutrients!$B$77,Nutrients!$DI$77,Nutrients!$DI$78)))))*P$7))/2000</f>
        <v>0</v>
      </c>
      <c r="Q252" s="66">
        <f>(SUMPRODUCT(Q$8:Q$187,Nutrients!$DI$8:$DI$187)+(IF($A$6=Nutrients!$B$8,Nutrients!$DI$8,Nutrients!$DI$9)*Q$6)+(((IF($A$7=Nutrients!$B$79,Nutrients!$DI$79,(IF($A$7=Nutrients!$B$77,Nutrients!$DI$77,Nutrients!$DI$78)))))*Q$7))/2000</f>
        <v>0</v>
      </c>
      <c r="R252" s="66">
        <f>(SUMPRODUCT(R$8:R$187,Nutrients!$DI$8:$DI$187)+(IF($A$6=Nutrients!$B$8,Nutrients!$DI$8,Nutrients!$DI$9)*R$6)+(((IF($A$7=Nutrients!$B$79,Nutrients!$DI$79,(IF($A$7=Nutrients!$B$77,Nutrients!$DI$77,Nutrients!$DI$78)))))*R$7))/2000</f>
        <v>0</v>
      </c>
      <c r="S252" s="66">
        <f>(SUMPRODUCT(S$8:S$187,Nutrients!$DI$8:$DI$187)+(IF($A$6=Nutrients!$B$8,Nutrients!$DI$8,Nutrients!$DI$9)*S$6)+(((IF($A$7=Nutrients!$B$79,Nutrients!$DI$79,(IF($A$7=Nutrients!$B$77,Nutrients!$DI$77,Nutrients!$DI$78)))))*S$7))/2000</f>
        <v>0</v>
      </c>
      <c r="T252" s="66">
        <f>(SUMPRODUCT(T$8:T$187,Nutrients!$DI$8:$DI$187)+(IF($A$6=Nutrients!$B$8,Nutrients!$DI$8,Nutrients!$DI$9)*T$6)+(((IF($A$7=Nutrients!$B$79,Nutrients!$DI$79,(IF($A$7=Nutrients!$B$77,Nutrients!$DI$77,Nutrients!$DI$78)))))*T$7))/2000</f>
        <v>0</v>
      </c>
      <c r="U252" s="66">
        <f>(SUMPRODUCT(U$8:U$187,Nutrients!$DI$8:$DI$187)+(IF($A$6=Nutrients!$B$8,Nutrients!$DI$8,Nutrients!$DI$9)*U$6)+(((IF($A$7=Nutrients!$B$79,Nutrients!$DI$79,(IF($A$7=Nutrients!$B$77,Nutrients!$DI$77,Nutrients!$DI$78)))))*U$7))/2000</f>
        <v>0</v>
      </c>
      <c r="V252" s="66"/>
      <c r="W252" s="66">
        <f>(SUMPRODUCT(W$8:W$187,Nutrients!$DI$8:$DI$187)+(IF($A$6=Nutrients!$B$8,Nutrients!$DI$8,Nutrients!$DI$9)*W$6)+(((IF($A$7=Nutrients!$B$79,Nutrients!$DI$79,(IF($A$7=Nutrients!$B$77,Nutrients!$DI$77,Nutrients!$DI$78)))))*W$7))/2000</f>
        <v>0</v>
      </c>
      <c r="X252" s="66">
        <f>(SUMPRODUCT(X$8:X$187,Nutrients!$DI$8:$DI$187)+(IF($A$6=Nutrients!$B$8,Nutrients!$DI$8,Nutrients!$DI$9)*X$6)+(((IF($A$7=Nutrients!$B$79,Nutrients!$DI$79,(IF($A$7=Nutrients!$B$77,Nutrients!$DI$77,Nutrients!$DI$78)))))*X$7))/2000</f>
        <v>0</v>
      </c>
      <c r="Y252" s="66">
        <f>(SUMPRODUCT(Y$8:Y$187,Nutrients!$DI$8:$DI$187)+(IF($A$6=Nutrients!$B$8,Nutrients!$DI$8,Nutrients!$DI$9)*Y$6)+(((IF($A$7=Nutrients!$B$79,Nutrients!$DI$79,(IF($A$7=Nutrients!$B$77,Nutrients!$DI$77,Nutrients!$DI$78)))))*Y$7))/2000</f>
        <v>0</v>
      </c>
      <c r="Z252" s="66">
        <f>(SUMPRODUCT(Z$8:Z$187,Nutrients!$DI$8:$DI$187)+(IF($A$6=Nutrients!$B$8,Nutrients!$DI$8,Nutrients!$DI$9)*Z$6)+(((IF($A$7=Nutrients!$B$79,Nutrients!$DI$79,(IF($A$7=Nutrients!$B$77,Nutrients!$DI$77,Nutrients!$DI$78)))))*Z$7))/2000</f>
        <v>0</v>
      </c>
      <c r="AA252" s="66">
        <f>(SUMPRODUCT(AA$8:AA$187,Nutrients!$DI$8:$DI$187)+(IF($A$6=Nutrients!$B$8,Nutrients!$DI$8,Nutrients!$DI$9)*AA$6)+(((IF($A$7=Nutrients!$B$79,Nutrients!$DI$79,(IF($A$7=Nutrients!$B$77,Nutrients!$DI$77,Nutrients!$DI$78)))))*AA$7))/2000</f>
        <v>0</v>
      </c>
      <c r="AB252" s="66">
        <f>(SUMPRODUCT(AB$8:AB$187,Nutrients!$DI$8:$DI$187)+(IF($A$6=Nutrients!$B$8,Nutrients!$DI$8,Nutrients!$DI$9)*AB$6)+(((IF($A$7=Nutrients!$B$79,Nutrients!$DI$79,(IF($A$7=Nutrients!$B$77,Nutrients!$DI$77,Nutrients!$DI$78)))))*AB$7))/2000</f>
        <v>0</v>
      </c>
      <c r="AC252" s="66"/>
      <c r="AD252" s="66">
        <f>(SUMPRODUCT(AD$8:AD$187,Nutrients!$DI$8:$DI$187)+(IF($A$6=Nutrients!$B$8,Nutrients!$DI$8,Nutrients!$DI$9)*AD$6)+(((IF($A$7=Nutrients!$B$79,Nutrients!$DI$79,(IF($A$7=Nutrients!$B$77,Nutrients!$DI$77,Nutrients!$DI$78)))))*AD$7))/2000</f>
        <v>0</v>
      </c>
      <c r="AE252" s="66">
        <f>(SUMPRODUCT(AE$8:AE$187,Nutrients!$DI$8:$DI$187)+(IF($A$6=Nutrients!$B$8,Nutrients!$DI$8,Nutrients!$DI$9)*AE$6)+(((IF($A$7=Nutrients!$B$79,Nutrients!$DI$79,(IF($A$7=Nutrients!$B$77,Nutrients!$DI$77,Nutrients!$DI$78)))))*AE$7))/2000</f>
        <v>0</v>
      </c>
      <c r="AF252" s="66">
        <f>(SUMPRODUCT(AF$8:AF$187,Nutrients!$DI$8:$DI$187)+(IF($A$6=Nutrients!$B$8,Nutrients!$DI$8,Nutrients!$DI$9)*AF$6)+(((IF($A$7=Nutrients!$B$79,Nutrients!$DI$79,(IF($A$7=Nutrients!$B$77,Nutrients!$DI$77,Nutrients!$DI$78)))))*AF$7))/2000</f>
        <v>0</v>
      </c>
      <c r="AG252" s="66">
        <f>(SUMPRODUCT(AG$8:AG$187,Nutrients!$DI$8:$DI$187)+(IF($A$6=Nutrients!$B$8,Nutrients!$DI$8,Nutrients!$DI$9)*AG$6)+(((IF($A$7=Nutrients!$B$79,Nutrients!$DI$79,(IF($A$7=Nutrients!$B$77,Nutrients!$DI$77,Nutrients!$DI$78)))))*AG$7))/2000</f>
        <v>0</v>
      </c>
      <c r="AH252" s="66">
        <f>(SUMPRODUCT(AH$8:AH$187,Nutrients!$DI$8:$DI$187)+(IF($A$6=Nutrients!$B$8,Nutrients!$DI$8,Nutrients!$DI$9)*AH$6)+(((IF($A$7=Nutrients!$B$79,Nutrients!$DI$79,(IF($A$7=Nutrients!$B$77,Nutrients!$DI$77,Nutrients!$DI$78)))))*AH$7))/2000</f>
        <v>0</v>
      </c>
      <c r="AI252" s="66">
        <f>(SUMPRODUCT(AI$8:AI$187,Nutrients!$DI$8:$DI$187)+(IF($A$6=Nutrients!$B$8,Nutrients!$DI$8,Nutrients!$DI$9)*AI$6)+(((IF($A$7=Nutrients!$B$79,Nutrients!$DI$79,(IF($A$7=Nutrients!$B$77,Nutrients!$DI$77,Nutrients!$DI$78)))))*AI$7))/2000</f>
        <v>0</v>
      </c>
      <c r="AJ252" s="66"/>
      <c r="AK252" s="66">
        <f>(SUMPRODUCT(AK$8:AK$187,Nutrients!$DI$8:$DI$187)+(IF($A$6=Nutrients!$B$8,Nutrients!$DI$8,Nutrients!$DI$9)*AK$6)+(((IF($A$7=Nutrients!$B$79,Nutrients!$DI$79,(IF($A$7=Nutrients!$B$77,Nutrients!$DI$77,Nutrients!$DI$78)))))*AK$7))/2000</f>
        <v>0</v>
      </c>
      <c r="AL252" s="66">
        <f>(SUMPRODUCT(AL$8:AL$187,Nutrients!$DI$8:$DI$187)+(IF($A$6=Nutrients!$B$8,Nutrients!$DI$8,Nutrients!$DI$9)*AL$6)+(((IF($A$7=Nutrients!$B$79,Nutrients!$DI$79,(IF($A$7=Nutrients!$B$77,Nutrients!$DI$77,Nutrients!$DI$78)))))*AL$7))/2000</f>
        <v>0</v>
      </c>
      <c r="AM252" s="66">
        <f>(SUMPRODUCT(AM$8:AM$187,Nutrients!$DI$8:$DI$187)+(IF($A$6=Nutrients!$B$8,Nutrients!$DI$8,Nutrients!$DI$9)*AM$6)+(((IF($A$7=Nutrients!$B$79,Nutrients!$DI$79,(IF($A$7=Nutrients!$B$77,Nutrients!$DI$77,Nutrients!$DI$78)))))*AM$7))/2000</f>
        <v>0</v>
      </c>
      <c r="AN252" s="66">
        <f>(SUMPRODUCT(AN$8:AN$187,Nutrients!$DI$8:$DI$187)+(IF($A$6=Nutrients!$B$8,Nutrients!$DI$8,Nutrients!$DI$9)*AN$6)+(((IF($A$7=Nutrients!$B$79,Nutrients!$DI$79,(IF($A$7=Nutrients!$B$77,Nutrients!$DI$77,Nutrients!$DI$78)))))*AN$7))/2000</f>
        <v>0</v>
      </c>
      <c r="AO252" s="66">
        <f>(SUMPRODUCT(AO$8:AO$187,Nutrients!$DI$8:$DI$187)+(IF($A$6=Nutrients!$B$8,Nutrients!$DI$8,Nutrients!$DI$9)*AO$6)+(((IF($A$7=Nutrients!$B$79,Nutrients!$DI$79,(IF($A$7=Nutrients!$B$77,Nutrients!$DI$77,Nutrients!$DI$78)))))*AO$7))/2000</f>
        <v>0</v>
      </c>
      <c r="AP252" s="66">
        <f>(SUMPRODUCT(AP$8:AP$187,Nutrients!$DI$8:$DI$187)+(IF($A$6=Nutrients!$B$8,Nutrients!$DI$8,Nutrients!$DI$9)*AP$6)+(((IF($A$7=Nutrients!$B$79,Nutrients!$DI$79,(IF($A$7=Nutrients!$B$77,Nutrients!$DI$77,Nutrients!$DI$78)))))*AP$7))/2000</f>
        <v>0</v>
      </c>
      <c r="AQ252" s="66"/>
      <c r="AR252" s="66">
        <f>(SUMPRODUCT(AR$8:AR$187,Nutrients!$DI$8:$DI$187)+(IF($A$6=Nutrients!$B$8,Nutrients!$DI$8,Nutrients!$DI$9)*AR$6)+(((IF($A$7=Nutrients!$B$79,Nutrients!$DI$79,(IF($A$7=Nutrients!$B$77,Nutrients!$DI$77,Nutrients!$DI$78)))))*AR$7))/2000</f>
        <v>0</v>
      </c>
      <c r="AS252" s="66">
        <f>(SUMPRODUCT(AS$8:AS$187,Nutrients!$DI$8:$DI$187)+(IF($A$6=Nutrients!$B$8,Nutrients!$DI$8,Nutrients!$DI$9)*AS$6)+(((IF($A$7=Nutrients!$B$79,Nutrients!$DI$79,(IF($A$7=Nutrients!$B$77,Nutrients!$DI$77,Nutrients!$DI$78)))))*AS$7))/2000</f>
        <v>0</v>
      </c>
      <c r="AT252" s="66">
        <f>(SUMPRODUCT(AT$8:AT$187,Nutrients!$DI$8:$DI$187)+(IF($A$6=Nutrients!$B$8,Nutrients!$DI$8,Nutrients!$DI$9)*AT$6)+(((IF($A$7=Nutrients!$B$79,Nutrients!$DI$79,(IF($A$7=Nutrients!$B$77,Nutrients!$DI$77,Nutrients!$DI$78)))))*AT$7))/2000</f>
        <v>0</v>
      </c>
      <c r="AU252" s="66">
        <f>(SUMPRODUCT(AU$8:AU$187,Nutrients!$DI$8:$DI$187)+(IF($A$6=Nutrients!$B$8,Nutrients!$DI$8,Nutrients!$DI$9)*AU$6)+(((IF($A$7=Nutrients!$B$79,Nutrients!$DI$79,(IF($A$7=Nutrients!$B$77,Nutrients!$DI$77,Nutrients!$DI$78)))))*AU$7))/2000</f>
        <v>0</v>
      </c>
      <c r="AV252" s="66">
        <f>(SUMPRODUCT(AV$8:AV$187,Nutrients!$DI$8:$DI$187)+(IF($A$6=Nutrients!$B$8,Nutrients!$DI$8,Nutrients!$DI$9)*AV$6)+(((IF($A$7=Nutrients!$B$79,Nutrients!$DI$79,(IF($A$7=Nutrients!$B$77,Nutrients!$DI$77,Nutrients!$DI$78)))))*AV$7))/2000</f>
        <v>0</v>
      </c>
      <c r="AW252" s="66">
        <f>(SUMPRODUCT(AW$8:AW$187,Nutrients!$DI$8:$DI$187)+(IF($A$6=Nutrients!$B$8,Nutrients!$DI$8,Nutrients!$DI$9)*AW$6)+(((IF($A$7=Nutrients!$B$79,Nutrients!$DI$79,(IF($A$7=Nutrients!$B$77,Nutrients!$DI$77,Nutrients!$DI$78)))))*AW$7))/2000</f>
        <v>0</v>
      </c>
      <c r="AX252" s="66"/>
      <c r="AY252" s="66">
        <f>(SUMPRODUCT(AY$8:AY$187,Nutrients!$DI$8:$DI$187)+(IF($A$6=Nutrients!$B$8,Nutrients!$DI$8,Nutrients!$DI$9)*AY$6)+(((IF($A$7=Nutrients!$B$79,Nutrients!$DI$79,(IF($A$7=Nutrients!$B$77,Nutrients!$DI$77,Nutrients!$DI$78)))))*AY$7))/2000</f>
        <v>0</v>
      </c>
      <c r="AZ252" s="66">
        <f>(SUMPRODUCT(AZ$8:AZ$187,Nutrients!$DI$8:$DI$187)+(IF($A$6=Nutrients!$B$8,Nutrients!$DI$8,Nutrients!$DI$9)*AZ$6)+(((IF($A$7=Nutrients!$B$79,Nutrients!$DI$79,(IF($A$7=Nutrients!$B$77,Nutrients!$DI$77,Nutrients!$DI$78)))))*AZ$7))/2000</f>
        <v>0</v>
      </c>
      <c r="BA252" s="66">
        <f>(SUMPRODUCT(BA$8:BA$187,Nutrients!$DI$8:$DI$187)+(IF($A$6=Nutrients!$B$8,Nutrients!$DI$8,Nutrients!$DI$9)*BA$6)+(((IF($A$7=Nutrients!$B$79,Nutrients!$DI$79,(IF($A$7=Nutrients!$B$77,Nutrients!$DI$77,Nutrients!$DI$78)))))*BA$7))/2000</f>
        <v>0</v>
      </c>
      <c r="BB252" s="66">
        <f>(SUMPRODUCT(BB$8:BB$187,Nutrients!$DI$8:$DI$187)+(IF($A$6=Nutrients!$B$8,Nutrients!$DI$8,Nutrients!$DI$9)*BB$6)+(((IF($A$7=Nutrients!$B$79,Nutrients!$DI$79,(IF($A$7=Nutrients!$B$77,Nutrients!$DI$77,Nutrients!$DI$78)))))*BB$7))/2000</f>
        <v>0</v>
      </c>
      <c r="BC252" s="66">
        <f>(SUMPRODUCT(BC$8:BC$187,Nutrients!$DI$8:$DI$187)+(IF($A$6=Nutrients!$B$8,Nutrients!$DI$8,Nutrients!$DI$9)*BC$6)+(((IF($A$7=Nutrients!$B$79,Nutrients!$DI$79,(IF($A$7=Nutrients!$B$77,Nutrients!$DI$77,Nutrients!$DI$78)))))*BC$7))/2000</f>
        <v>0</v>
      </c>
      <c r="BD252" s="66">
        <f>(SUMPRODUCT(BD$8:BD$187,Nutrients!$DI$8:$DI$187)+(IF($A$6=Nutrients!$B$8,Nutrients!$DI$8,Nutrients!$DI$9)*BD$6)+(((IF($A$7=Nutrients!$B$79,Nutrients!$DI$79,(IF($A$7=Nutrients!$B$77,Nutrients!$DI$77,Nutrients!$DI$78)))))*BD$7))/2000</f>
        <v>0</v>
      </c>
      <c r="BE252" s="66"/>
      <c r="BF252" s="66">
        <f>(SUMPRODUCT(BF$8:BF$187,Nutrients!$DI$8:$DI$187)+(IF($A$6=Nutrients!$B$8,Nutrients!$DI$8,Nutrients!$DI$9)*BF$6)+(((IF($A$7=Nutrients!$B$79,Nutrients!$DI$79,(IF($A$7=Nutrients!$B$77,Nutrients!$DI$77,Nutrients!$DI$78)))))*BF$7))/2000</f>
        <v>0</v>
      </c>
      <c r="BG252" s="66">
        <f>(SUMPRODUCT(BG$8:BG$187,Nutrients!$DI$8:$DI$187)+(IF($A$6=Nutrients!$B$8,Nutrients!$DI$8,Nutrients!$DI$9)*BG$6)+(((IF($A$7=Nutrients!$B$79,Nutrients!$DI$79,(IF($A$7=Nutrients!$B$77,Nutrients!$DI$77,Nutrients!$DI$78)))))*BG$7))/2000</f>
        <v>0</v>
      </c>
      <c r="BH252" s="66">
        <f>(SUMPRODUCT(BH$8:BH$187,Nutrients!$DI$8:$DI$187)+(IF($A$6=Nutrients!$B$8,Nutrients!$DI$8,Nutrients!$DI$9)*BH$6)+(((IF($A$7=Nutrients!$B$79,Nutrients!$DI$79,(IF($A$7=Nutrients!$B$77,Nutrients!$DI$77,Nutrients!$DI$78)))))*BH$7))/2000</f>
        <v>0</v>
      </c>
      <c r="BI252" s="66">
        <f>(SUMPRODUCT(BI$8:BI$187,Nutrients!$DI$8:$DI$187)+(IF($A$6=Nutrients!$B$8,Nutrients!$DI$8,Nutrients!$DI$9)*BI$6)+(((IF($A$7=Nutrients!$B$79,Nutrients!$DI$79,(IF($A$7=Nutrients!$B$77,Nutrients!$DI$77,Nutrients!$DI$78)))))*BI$7))/2000</f>
        <v>0</v>
      </c>
      <c r="BJ252" s="66">
        <f>(SUMPRODUCT(BJ$8:BJ$187,Nutrients!$DI$8:$DI$187)+(IF($A$6=Nutrients!$B$8,Nutrients!$DI$8,Nutrients!$DI$9)*BJ$6)+(((IF($A$7=Nutrients!$B$79,Nutrients!$DI$79,(IF($A$7=Nutrients!$B$77,Nutrients!$DI$77,Nutrients!$DI$78)))))*BJ$7))/2000</f>
        <v>0</v>
      </c>
      <c r="BK252" s="66">
        <f>(SUMPRODUCT(BK$8:BK$187,Nutrients!$DI$8:$DI$187)+(IF($A$6=Nutrients!$B$8,Nutrients!$DI$8,Nutrients!$DI$9)*BK$6)+(((IF($A$7=Nutrients!$B$79,Nutrients!$DI$79,(IF($A$7=Nutrients!$B$77,Nutrients!$DI$77,Nutrients!$DI$78)))))*BK$7))/2000</f>
        <v>0</v>
      </c>
      <c r="BL252" s="66"/>
    </row>
    <row r="253" spans="1:64" x14ac:dyDescent="0.2">
      <c r="A253" t="s">
        <v>77</v>
      </c>
      <c r="B253" s="66">
        <f>(SUMPRODUCT(B$8:B$187,Nutrients!$DM$8:$DM$187)+(IF($A$6=Nutrients!$B$8,Nutrients!$DM$8,Nutrients!$DM$9)*B$6)+(((IF($A$7=Nutrients!$B$79,Nutrients!$DM$79,(IF($A$7=Nutrients!$B$77,Nutrients!$DM$77,Nutrients!$DM$78)))))*B$7))/2000</f>
        <v>35.737013544570139</v>
      </c>
      <c r="C253" s="66">
        <f>(SUMPRODUCT(C$8:C$187,Nutrients!$DM$8:$DM$187)+(IF($A$6=Nutrients!$B$8,Nutrients!$DM$8,Nutrients!$DM$9)*C$6)+(((IF($A$7=Nutrients!$B$79,Nutrients!$DM$79,(IF($A$7=Nutrients!$B$77,Nutrients!$DM$77,Nutrients!$DM$78)))))*C$7))/2000</f>
        <v>36.944734832422718</v>
      </c>
      <c r="D253" s="66">
        <f>(SUMPRODUCT(D$8:D$187,Nutrients!$DM$8:$DM$187)+(IF($A$6=Nutrients!$B$8,Nutrients!$DM$8,Nutrients!$DM$9)*D$6)+(((IF($A$7=Nutrients!$B$79,Nutrients!$DM$79,(IF($A$7=Nutrients!$B$77,Nutrients!$DM$77,Nutrients!$DM$78)))))*D$7))/2000</f>
        <v>38.083347065113308</v>
      </c>
      <c r="E253" s="66">
        <f>(SUMPRODUCT(E$8:E$187,Nutrients!$DM$8:$DM$187)+(IF($A$6=Nutrients!$B$8,Nutrients!$DM$8,Nutrients!$DM$9)*E$6)+(((IF($A$7=Nutrients!$B$79,Nutrients!$DM$79,(IF($A$7=Nutrients!$B$77,Nutrients!$DM$77,Nutrients!$DM$78)))))*E$7))/2000</f>
        <v>38.780564680642406</v>
      </c>
      <c r="F253" s="66">
        <f>(SUMPRODUCT(F$8:F$187,Nutrients!$DM$8:$DM$187)+(IF($A$6=Nutrients!$B$8,Nutrients!$DM$8,Nutrients!$DM$9)*F$6)+(((IF($A$7=Nutrients!$B$79,Nutrients!$DM$79,(IF($A$7=Nutrients!$B$77,Nutrients!$DM$77,Nutrients!$DM$78)))))*F$7))/2000</f>
        <v>39.308106881553144</v>
      </c>
      <c r="G253" s="66">
        <f>(SUMPRODUCT(G$8:G$187,Nutrients!$DM$8:$DM$187)+(IF($A$6=Nutrients!$B$8,Nutrients!$DM$8,Nutrients!$DM$9)*G$6)+(((IF($A$7=Nutrients!$B$79,Nutrients!$DM$79,(IF($A$7=Nutrients!$B$77,Nutrients!$DM$77,Nutrients!$DM$78)))))*G$7))/2000</f>
        <v>39.746773839551444</v>
      </c>
      <c r="H253" s="66"/>
      <c r="I253" s="66">
        <f>(SUMPRODUCT(I$8:I$187,Nutrients!$DM$8:$DM$187)+(IF($A$6=Nutrients!$B$8,Nutrients!$DM$8,Nutrients!$DM$9)*I$6)+(((IF($A$7=Nutrients!$B$79,Nutrients!$DM$79,(IF($A$7=Nutrients!$B$77,Nutrients!$DM$77,Nutrients!$DM$78)))))*I$7))/2000</f>
        <v>38.827183977963969</v>
      </c>
      <c r="J253" s="66">
        <f>(SUMPRODUCT(J$8:J$187,Nutrients!$DM$8:$DM$187)+(IF($A$6=Nutrients!$B$8,Nutrients!$DM$8,Nutrients!$DM$9)*J$6)+(((IF($A$7=Nutrients!$B$79,Nutrients!$DM$79,(IF($A$7=Nutrients!$B$77,Nutrients!$DM$77,Nutrients!$DM$78)))))*J$7))/2000</f>
        <v>40.043848918096373</v>
      </c>
      <c r="K253" s="66">
        <f>(SUMPRODUCT(K$8:K$187,Nutrients!$DM$8:$DM$187)+(IF($A$6=Nutrients!$B$8,Nutrients!$DM$8,Nutrients!$DM$9)*K$6)+(((IF($A$7=Nutrients!$B$79,Nutrients!$DM$79,(IF($A$7=Nutrients!$B$77,Nutrients!$DM$77,Nutrients!$DM$78)))))*K$7))/2000</f>
        <v>41.163375139331301</v>
      </c>
      <c r="L253" s="66">
        <f>(SUMPRODUCT(L$8:L$187,Nutrients!$DM$8:$DM$187)+(IF($A$6=Nutrients!$B$8,Nutrients!$DM$8,Nutrients!$DM$9)*L$6)+(((IF($A$7=Nutrients!$B$79,Nutrients!$DM$79,(IF($A$7=Nutrients!$B$77,Nutrients!$DM$77,Nutrients!$DM$78)))))*L$7))/2000</f>
        <v>41.875278549193894</v>
      </c>
      <c r="M253" s="66">
        <f>(SUMPRODUCT(M$8:M$187,Nutrients!$DM$8:$DM$187)+(IF($A$6=Nutrients!$B$8,Nutrients!$DM$8,Nutrients!$DM$9)*M$6)+(((IF($A$7=Nutrients!$B$79,Nutrients!$DM$79,(IF($A$7=Nutrients!$B$77,Nutrients!$DM$77,Nutrients!$DM$78)))))*M$7))/2000</f>
        <v>42.386877883454254</v>
      </c>
      <c r="N253" s="66">
        <f>(SUMPRODUCT(N$8:N$187,Nutrients!$DM$8:$DM$187)+(IF($A$6=Nutrients!$B$8,Nutrients!$DM$8,Nutrients!$DM$9)*N$6)+(((IF($A$7=Nutrients!$B$79,Nutrients!$DM$79,(IF($A$7=Nutrients!$B$77,Nutrients!$DM$77,Nutrients!$DM$78)))))*N$7))/2000</f>
        <v>42.843078534789861</v>
      </c>
      <c r="O253" s="66"/>
      <c r="P253" s="66">
        <f>(SUMPRODUCT(P$8:P$187,Nutrients!$DM$8:$DM$187)+(IF($A$6=Nutrients!$B$8,Nutrients!$DM$8,Nutrients!$DM$9)*P$6)+(((IF($A$7=Nutrients!$B$79,Nutrients!$DM$79,(IF($A$7=Nutrients!$B$77,Nutrients!$DM$77,Nutrients!$DM$78)))))*P$7))/2000</f>
        <v>41.920987037566036</v>
      </c>
      <c r="Q253" s="66">
        <f>(SUMPRODUCT(Q$8:Q$187,Nutrients!$DM$8:$DM$187)+(IF($A$6=Nutrients!$B$8,Nutrients!$DM$8,Nutrients!$DM$9)*Q$6)+(((IF($A$7=Nutrients!$B$79,Nutrients!$DM$79,(IF($A$7=Nutrients!$B$77,Nutrients!$DM$77,Nutrients!$DM$78)))))*Q$7))/2000</f>
        <v>43.131629608882093</v>
      </c>
      <c r="R253" s="66">
        <f>(SUMPRODUCT(R$8:R$187,Nutrients!$DM$8:$DM$187)+(IF($A$6=Nutrients!$B$8,Nutrients!$DM$8,Nutrients!$DM$9)*R$6)+(((IF($A$7=Nutrients!$B$79,Nutrients!$DM$79,(IF($A$7=Nutrients!$B$77,Nutrients!$DM$77,Nutrients!$DM$78)))))*R$7))/2000</f>
        <v>44.237514732214819</v>
      </c>
      <c r="S253" s="66">
        <f>(SUMPRODUCT(S$8:S$187,Nutrients!$DM$8:$DM$187)+(IF($A$6=Nutrients!$B$8,Nutrients!$DM$8,Nutrients!$DM$9)*S$6)+(((IF($A$7=Nutrients!$B$79,Nutrients!$DM$79,(IF($A$7=Nutrients!$B$77,Nutrients!$DM$77,Nutrients!$DM$78)))))*S$7))/2000</f>
        <v>44.927291720361602</v>
      </c>
      <c r="T253" s="66">
        <f>(SUMPRODUCT(T$8:T$187,Nutrients!$DM$8:$DM$187)+(IF($A$6=Nutrients!$B$8,Nutrients!$DM$8,Nutrients!$DM$9)*T$6)+(((IF($A$7=Nutrients!$B$79,Nutrients!$DM$79,(IF($A$7=Nutrients!$B$77,Nutrients!$DM$77,Nutrients!$DM$78)))))*T$7))/2000</f>
        <v>45.452541678941841</v>
      </c>
      <c r="U253" s="66">
        <f>(SUMPRODUCT(U$8:U$187,Nutrients!$DM$8:$DM$187)+(IF($A$6=Nutrients!$B$8,Nutrients!$DM$8,Nutrients!$DM$9)*U$6)+(((IF($A$7=Nutrients!$B$79,Nutrients!$DM$79,(IF($A$7=Nutrients!$B$77,Nutrients!$DM$77,Nutrients!$DM$78)))))*U$7))/2000</f>
        <v>45.911185497635245</v>
      </c>
      <c r="V253" s="66"/>
      <c r="W253" s="66">
        <f>(SUMPRODUCT(W$8:W$187,Nutrients!$DM$8:$DM$187)+(IF($A$6=Nutrients!$B$8,Nutrients!$DM$8,Nutrients!$DM$9)*W$6)+(((IF($A$7=Nutrients!$B$79,Nutrients!$DM$79,(IF($A$7=Nutrients!$B$77,Nutrients!$DM$77,Nutrients!$DM$78)))))*W$7))/2000</f>
        <v>45.016419426706975</v>
      </c>
      <c r="X253" s="66">
        <f>(SUMPRODUCT(X$8:X$187,Nutrients!$DM$8:$DM$187)+(IF($A$6=Nutrients!$B$8,Nutrients!$DM$8,Nutrients!$DM$9)*X$6)+(((IF($A$7=Nutrients!$B$79,Nutrients!$DM$79,(IF($A$7=Nutrients!$B$77,Nutrients!$DM$77,Nutrients!$DM$78)))))*X$7))/2000</f>
        <v>46.21152686870753</v>
      </c>
      <c r="Y253" s="66">
        <f>(SUMPRODUCT(Y$8:Y$187,Nutrients!$DM$8:$DM$187)+(IF($A$6=Nutrients!$B$8,Nutrients!$DM$8,Nutrients!$DM$9)*Y$6)+(((IF($A$7=Nutrients!$B$79,Nutrients!$DM$79,(IF($A$7=Nutrients!$B$77,Nutrients!$DM$77,Nutrients!$DM$78)))))*Y$7))/2000</f>
        <v>47.31548318828051</v>
      </c>
      <c r="Z253" s="66">
        <f>(SUMPRODUCT(Z$8:Z$187,Nutrients!$DM$8:$DM$187)+(IF($A$6=Nutrients!$B$8,Nutrients!$DM$8,Nutrients!$DM$9)*Z$6)+(((IF($A$7=Nutrients!$B$79,Nutrients!$DM$79,(IF($A$7=Nutrients!$B$77,Nutrients!$DM$77,Nutrients!$DM$78)))))*Z$7))/2000</f>
        <v>47.984839012863837</v>
      </c>
      <c r="AA253" s="66">
        <f>(SUMPRODUCT(AA$8:AA$187,Nutrients!$DM$8:$DM$187)+(IF($A$6=Nutrients!$B$8,Nutrients!$DM$8,Nutrients!$DM$9)*AA$6)+(((IF($A$7=Nutrients!$B$79,Nutrients!$DM$79,(IF($A$7=Nutrients!$B$77,Nutrients!$DM$77,Nutrients!$DM$78)))))*AA$7))/2000</f>
        <v>48.493434143298913</v>
      </c>
      <c r="AB253" s="66">
        <f>(SUMPRODUCT(AB$8:AB$187,Nutrients!$DM$8:$DM$187)+(IF($A$6=Nutrients!$B$8,Nutrients!$DM$8,Nutrients!$DM$9)*AB$6)+(((IF($A$7=Nutrients!$B$79,Nutrients!$DM$79,(IF($A$7=Nutrients!$B$77,Nutrients!$DM$77,Nutrients!$DM$78)))))*AB$7))/2000</f>
        <v>48.937263390930376</v>
      </c>
      <c r="AC253" s="66"/>
      <c r="AD253" s="66">
        <f>(SUMPRODUCT(AD$8:AD$187,Nutrients!$DM$8:$DM$187)+(IF($A$6=Nutrients!$B$8,Nutrients!$DM$8,Nutrients!$DM$9)*AD$6)+(((IF($A$7=Nutrients!$B$79,Nutrients!$DM$79,(IF($A$7=Nutrients!$B$77,Nutrients!$DM$77,Nutrients!$DM$78)))))*AD$7))/2000</f>
        <v>48.093870985727278</v>
      </c>
      <c r="AE253" s="66">
        <f>(SUMPRODUCT(AE$8:AE$187,Nutrients!$DM$8:$DM$187)+(IF($A$6=Nutrients!$B$8,Nutrients!$DM$8,Nutrients!$DM$9)*AE$6)+(((IF($A$7=Nutrients!$B$79,Nutrients!$DM$79,(IF($A$7=Nutrients!$B$77,Nutrients!$DM$77,Nutrients!$DM$78)))))*AE$7))/2000</f>
        <v>49.273860448900926</v>
      </c>
      <c r="AF253" s="66">
        <f>(SUMPRODUCT(AF$8:AF$187,Nutrients!$DM$8:$DM$187)+(IF($A$6=Nutrients!$B$8,Nutrients!$DM$8,Nutrients!$DM$9)*AF$6)+(((IF($A$7=Nutrients!$B$79,Nutrients!$DM$79,(IF($A$7=Nutrients!$B$77,Nutrients!$DM$77,Nutrients!$DM$78)))))*AF$7))/2000</f>
        <v>50.349959849424458</v>
      </c>
      <c r="AG253" s="66">
        <f>(SUMPRODUCT(AG$8:AG$187,Nutrients!$DM$8:$DM$187)+(IF($A$6=Nutrients!$B$8,Nutrients!$DM$8,Nutrients!$DM$9)*AG$6)+(((IF($A$7=Nutrients!$B$79,Nutrients!$DM$79,(IF($A$7=Nutrients!$B$77,Nutrients!$DM$77,Nutrients!$DM$78)))))*AG$7))/2000</f>
        <v>51.015955532496278</v>
      </c>
      <c r="AH253" s="66">
        <f>(SUMPRODUCT(AH$8:AH$187,Nutrients!$DM$8:$DM$187)+(IF($A$6=Nutrients!$B$8,Nutrients!$DM$8,Nutrients!$DM$9)*AH$6)+(((IF($A$7=Nutrients!$B$79,Nutrients!$DM$79,(IF($A$7=Nutrients!$B$77,Nutrients!$DM$77,Nutrients!$DM$78)))))*AH$7))/2000</f>
        <v>51.529361788739827</v>
      </c>
      <c r="AI253" s="66">
        <f>(SUMPRODUCT(AI$8:AI$187,Nutrients!$DM$8:$DM$187)+(IF($A$6=Nutrients!$B$8,Nutrients!$DM$8,Nutrients!$DM$9)*AI$6)+(((IF($A$7=Nutrients!$B$79,Nutrients!$DM$79,(IF($A$7=Nutrients!$B$77,Nutrients!$DM$77,Nutrients!$DM$78)))))*AI$7))/2000</f>
        <v>51.968090359616241</v>
      </c>
      <c r="AJ253" s="66"/>
      <c r="AK253" s="66">
        <f>(SUMPRODUCT(AK$8:AK$187,Nutrients!$DM$8:$DM$187)+(IF($A$6=Nutrients!$B$8,Nutrients!$DM$8,Nutrients!$DM$9)*AK$6)+(((IF($A$7=Nutrients!$B$79,Nutrients!$DM$79,(IF($A$7=Nutrients!$B$77,Nutrients!$DM$77,Nutrients!$DM$78)))))*AK$7))/2000</f>
        <v>51.190523599709621</v>
      </c>
      <c r="AL253" s="66">
        <f>(SUMPRODUCT(AL$8:AL$187,Nutrients!$DM$8:$DM$187)+(IF($A$6=Nutrients!$B$8,Nutrients!$DM$8,Nutrients!$DM$9)*AL$6)+(((IF($A$7=Nutrients!$B$79,Nutrients!$DM$79,(IF($A$7=Nutrients!$B$77,Nutrients!$DM$77,Nutrients!$DM$78)))))*AL$7))/2000</f>
        <v>52.353302901214157</v>
      </c>
      <c r="AM253" s="66">
        <f>(SUMPRODUCT(AM$8:AM$187,Nutrients!$DM$8:$DM$187)+(IF($A$6=Nutrients!$B$8,Nutrients!$DM$8,Nutrients!$DM$9)*AM$6)+(((IF($A$7=Nutrients!$B$79,Nutrients!$DM$79,(IF($A$7=Nutrients!$B$77,Nutrients!$DM$77,Nutrients!$DM$78)))))*AM$7))/2000</f>
        <v>53.403481476979806</v>
      </c>
      <c r="AN253" s="66">
        <f>(SUMPRODUCT(AN$8:AN$187,Nutrients!$DM$8:$DM$187)+(IF($A$6=Nutrients!$B$8,Nutrients!$DM$8,Nutrients!$DM$9)*AN$6)+(((IF($A$7=Nutrients!$B$79,Nutrients!$DM$79,(IF($A$7=Nutrients!$B$77,Nutrients!$DM$77,Nutrients!$DM$78)))))*AN$7))/2000</f>
        <v>54.079636348521355</v>
      </c>
      <c r="AO253" s="66">
        <f>(SUMPRODUCT(AO$8:AO$187,Nutrients!$DM$8:$DM$187)+(IF($A$6=Nutrients!$B$8,Nutrients!$DM$8,Nutrients!$DM$9)*AO$6)+(((IF($A$7=Nutrients!$B$79,Nutrients!$DM$79,(IF($A$7=Nutrients!$B$77,Nutrients!$DM$77,Nutrients!$DM$78)))))*AO$7))/2000</f>
        <v>54.572828965753281</v>
      </c>
      <c r="AP253" s="66">
        <f>(SUMPRODUCT(AP$8:AP$187,Nutrients!$DM$8:$DM$187)+(IF($A$6=Nutrients!$B$8,Nutrients!$DM$8,Nutrients!$DM$9)*AP$6)+(((IF($A$7=Nutrients!$B$79,Nutrients!$DM$79,(IF($A$7=Nutrients!$B$77,Nutrients!$DM$77,Nutrients!$DM$78)))))*AP$7))/2000</f>
        <v>55.008830150405153</v>
      </c>
      <c r="AQ253" s="66"/>
      <c r="AR253" s="66">
        <f>(SUMPRODUCT(AR$8:AR$187,Nutrients!$DM$8:$DM$187)+(IF($A$6=Nutrients!$B$8,Nutrients!$DM$8,Nutrients!$DM$9)*AR$6)+(((IF($A$7=Nutrients!$B$79,Nutrients!$DM$79,(IF($A$7=Nutrients!$B$77,Nutrients!$DM$77,Nutrients!$DM$78)))))*AR$7))/2000</f>
        <v>54.260672024730425</v>
      </c>
      <c r="AS253" s="66">
        <f>(SUMPRODUCT(AS$8:AS$187,Nutrients!$DM$8:$DM$187)+(IF($A$6=Nutrients!$B$8,Nutrients!$DM$8,Nutrients!$DM$9)*AS$6)+(((IF($A$7=Nutrients!$B$79,Nutrients!$DM$79,(IF($A$7=Nutrients!$B$77,Nutrients!$DM$77,Nutrients!$DM$78)))))*AS$7))/2000</f>
        <v>55.402324374734064</v>
      </c>
      <c r="AT253" s="66">
        <f>(SUMPRODUCT(AT$8:AT$187,Nutrients!$DM$8:$DM$187)+(IF($A$6=Nutrients!$B$8,Nutrients!$DM$8,Nutrients!$DM$9)*AT$6)+(((IF($A$7=Nutrients!$B$79,Nutrients!$DM$79,(IF($A$7=Nutrients!$B$77,Nutrients!$DM$77,Nutrients!$DM$78)))))*AT$7))/2000</f>
        <v>56.449206092136357</v>
      </c>
      <c r="AU253" s="66">
        <f>(SUMPRODUCT(AU$8:AU$187,Nutrients!$DM$8:$DM$187)+(IF($A$6=Nutrients!$B$8,Nutrients!$DM$8,Nutrients!$DM$9)*AU$6)+(((IF($A$7=Nutrients!$B$79,Nutrients!$DM$79,(IF($A$7=Nutrients!$B$77,Nutrients!$DM$77,Nutrients!$DM$78)))))*AU$7))/2000</f>
        <v>57.124746100204128</v>
      </c>
      <c r="AV253" s="66">
        <f>(SUMPRODUCT(AV$8:AV$187,Nutrients!$DM$8:$DM$187)+(IF($A$6=Nutrients!$B$8,Nutrients!$DM$8,Nutrients!$DM$9)*AV$6)+(((IF($A$7=Nutrients!$B$79,Nutrients!$DM$79,(IF($A$7=Nutrients!$B$77,Nutrients!$DM$77,Nutrients!$DM$78)))))*AV$7))/2000</f>
        <v>57.614956877982443</v>
      </c>
      <c r="AW253" s="66">
        <f>(SUMPRODUCT(AW$8:AW$187,Nutrients!$DM$8:$DM$187)+(IF($A$6=Nutrients!$B$8,Nutrients!$DM$8,Nutrients!$DM$9)*AW$6)+(((IF($A$7=Nutrients!$B$79,Nutrients!$DM$79,(IF($A$7=Nutrients!$B$77,Nutrients!$DM$77,Nutrients!$DM$78)))))*AW$7))/2000</f>
        <v>58.049569941194072</v>
      </c>
      <c r="AX253" s="66"/>
      <c r="AY253" s="66">
        <f>(SUMPRODUCT(AY$8:AY$187,Nutrients!$DM$8:$DM$187)+(IF($A$6=Nutrients!$B$8,Nutrients!$DM$8,Nutrients!$DM$9)*AY$6)+(((IF($A$7=Nutrients!$B$79,Nutrients!$DM$79,(IF($A$7=Nutrients!$B$77,Nutrients!$DM$77,Nutrients!$DM$78)))))*AY$7))/2000</f>
        <v>57.315595398840834</v>
      </c>
      <c r="AZ253" s="66">
        <f>(SUMPRODUCT(AZ$8:AZ$187,Nutrients!$DM$8:$DM$187)+(IF($A$6=Nutrients!$B$8,Nutrients!$DM$8,Nutrients!$DM$9)*AZ$6)+(((IF($A$7=Nutrients!$B$79,Nutrients!$DM$79,(IF($A$7=Nutrients!$B$77,Nutrients!$DM$77,Nutrients!$DM$78)))))*AZ$7))/2000</f>
        <v>58.451345848253986</v>
      </c>
      <c r="BA253" s="66">
        <f>(SUMPRODUCT(BA$8:BA$187,Nutrients!$DM$8:$DM$187)+(IF($A$6=Nutrients!$B$8,Nutrients!$DM$8,Nutrients!$DM$9)*BA$6)+(((IF($A$7=Nutrients!$B$79,Nutrients!$DM$79,(IF($A$7=Nutrients!$B$77,Nutrients!$DM$77,Nutrients!$DM$78)))))*BA$7))/2000</f>
        <v>59.483593093999851</v>
      </c>
      <c r="BB253" s="66">
        <f>(SUMPRODUCT(BB$8:BB$187,Nutrients!$DM$8:$DM$187)+(IF($A$6=Nutrients!$B$8,Nutrients!$DM$8,Nutrients!$DM$9)*BB$6)+(((IF($A$7=Nutrients!$B$79,Nutrients!$DM$79,(IF($A$7=Nutrients!$B$77,Nutrients!$DM$77,Nutrients!$DM$78)))))*BB$7))/2000</f>
        <v>60.147757988049719</v>
      </c>
      <c r="BC253" s="66">
        <f>(SUMPRODUCT(BC$8:BC$187,Nutrients!$DM$8:$DM$187)+(IF($A$6=Nutrients!$B$8,Nutrients!$DM$8,Nutrients!$DM$9)*BC$6)+(((IF($A$7=Nutrients!$B$79,Nutrients!$DM$79,(IF($A$7=Nutrients!$B$77,Nutrients!$DM$77,Nutrients!$DM$78)))))*BC$7))/2000</f>
        <v>60.637616807316839</v>
      </c>
      <c r="BD253" s="66">
        <f>(SUMPRODUCT(BD$8:BD$187,Nutrients!$DM$8:$DM$187)+(IF($A$6=Nutrients!$B$8,Nutrients!$DM$8,Nutrients!$DM$9)*BD$6)+(((IF($A$7=Nutrients!$B$79,Nutrients!$DM$79,(IF($A$7=Nutrients!$B$77,Nutrients!$DM$77,Nutrients!$DM$78)))))*BD$7))/2000</f>
        <v>61.09085413826724</v>
      </c>
      <c r="BE253" s="66"/>
      <c r="BF253" s="66">
        <f>(SUMPRODUCT(BF$8:BF$187,Nutrients!$DM$8:$DM$187)+(IF($A$6=Nutrients!$B$8,Nutrients!$DM$8,Nutrients!$DM$9)*BF$6)+(((IF($A$7=Nutrients!$B$79,Nutrients!$DM$79,(IF($A$7=Nutrients!$B$77,Nutrients!$DM$77,Nutrients!$DM$78)))))*BF$7))/2000</f>
        <v>60.368320036678774</v>
      </c>
      <c r="BG253" s="66">
        <f>(SUMPRODUCT(BG$8:BG$187,Nutrients!$DM$8:$DM$187)+(IF($A$6=Nutrients!$B$8,Nutrients!$DM$8,Nutrients!$DM$9)*BG$6)+(((IF($A$7=Nutrients!$B$79,Nutrients!$DM$79,(IF($A$7=Nutrients!$B$77,Nutrients!$DM$77,Nutrients!$DM$78)))))*BG$7))/2000</f>
        <v>61.502265704497084</v>
      </c>
      <c r="BH253" s="66">
        <f>(SUMPRODUCT(BH$8:BH$187,Nutrients!$DM$8:$DM$187)+(IF($A$6=Nutrients!$B$8,Nutrients!$DM$8,Nutrients!$DM$9)*BH$6)+(((IF($A$7=Nutrients!$B$79,Nutrients!$DM$79,(IF($A$7=Nutrients!$B$77,Nutrients!$DM$77,Nutrients!$DM$78)))))*BH$7))/2000</f>
        <v>62.530948692697194</v>
      </c>
      <c r="BI253" s="66">
        <f>(SUMPRODUCT(BI$8:BI$187,Nutrients!$DM$8:$DM$187)+(IF($A$6=Nutrients!$B$8,Nutrients!$DM$8,Nutrients!$DM$9)*BI$6)+(((IF($A$7=Nutrients!$B$79,Nutrients!$DM$79,(IF($A$7=Nutrients!$B$77,Nutrients!$DM$77,Nutrients!$DM$78)))))*BI$7))/2000</f>
        <v>63.192867739732499</v>
      </c>
      <c r="BJ253" s="66">
        <f>(SUMPRODUCT(BJ$8:BJ$187,Nutrients!$DM$8:$DM$187)+(IF($A$6=Nutrients!$B$8,Nutrients!$DM$8,Nutrients!$DM$9)*BJ$6)+(((IF($A$7=Nutrients!$B$79,Nutrients!$DM$79,(IF($A$7=Nutrients!$B$77,Nutrients!$DM$77,Nutrients!$DM$78)))))*BJ$7))/2000</f>
        <v>63.681083984330279</v>
      </c>
      <c r="BK253" s="66">
        <f>(SUMPRODUCT(BK$8:BK$187,Nutrients!$DM$8:$DM$187)+(IF($A$6=Nutrients!$B$8,Nutrients!$DM$8,Nutrients!$DM$9)*BK$6)+(((IF($A$7=Nutrients!$B$79,Nutrients!$DM$79,(IF($A$7=Nutrients!$B$77,Nutrients!$DM$77,Nutrients!$DM$78)))))*BK$7))/2000</f>
        <v>64.110145380513501</v>
      </c>
      <c r="BL253" s="66"/>
    </row>
    <row r="254" spans="1:64" x14ac:dyDescent="0.2">
      <c r="A254" t="s">
        <v>78</v>
      </c>
      <c r="B254" s="67">
        <f>(0.4472*B253)+51.796</f>
        <v>67.77759245713176</v>
      </c>
      <c r="C254" s="67">
        <f t="shared" ref="C254:G254" si="232">(0.4472*C253)+51.796</f>
        <v>68.317685417059437</v>
      </c>
      <c r="D254" s="67">
        <f t="shared" si="232"/>
        <v>68.826872807518669</v>
      </c>
      <c r="E254" s="67">
        <f t="shared" si="232"/>
        <v>69.138668525183277</v>
      </c>
      <c r="F254" s="67">
        <f t="shared" si="232"/>
        <v>69.374585397430565</v>
      </c>
      <c r="G254" s="67">
        <f t="shared" si="232"/>
        <v>69.570757261047405</v>
      </c>
      <c r="H254" s="67"/>
      <c r="I254" s="67">
        <f>(0.4472*I253)+51.796</f>
        <v>69.159516674945479</v>
      </c>
      <c r="J254" s="67">
        <f t="shared" ref="J254:N254" si="233">(0.4472*J253)+51.796</f>
        <v>69.703609236172696</v>
      </c>
      <c r="K254" s="67">
        <f t="shared" si="233"/>
        <v>70.204261362308955</v>
      </c>
      <c r="L254" s="67">
        <f t="shared" si="233"/>
        <v>70.5226245671995</v>
      </c>
      <c r="M254" s="67">
        <f t="shared" si="233"/>
        <v>70.751411789480741</v>
      </c>
      <c r="N254" s="67">
        <f t="shared" si="233"/>
        <v>70.955424720758032</v>
      </c>
      <c r="O254" s="67"/>
      <c r="P254" s="67">
        <f>(0.4472*P253)+51.796</f>
        <v>70.543065403199535</v>
      </c>
      <c r="Q254" s="67">
        <f t="shared" ref="Q254:U254" si="234">(0.4472*Q253)+51.796</f>
        <v>71.084464761092079</v>
      </c>
      <c r="R254" s="67">
        <f t="shared" si="234"/>
        <v>71.579016588246475</v>
      </c>
      <c r="S254" s="67">
        <f t="shared" si="234"/>
        <v>71.887484857345711</v>
      </c>
      <c r="T254" s="67">
        <f t="shared" si="234"/>
        <v>72.122376638822786</v>
      </c>
      <c r="U254" s="67">
        <f t="shared" si="234"/>
        <v>72.32748215454248</v>
      </c>
      <c r="V254" s="67"/>
      <c r="W254" s="67">
        <f>(0.4472*W253)+51.796</f>
        <v>71.927342767623358</v>
      </c>
      <c r="X254" s="67">
        <f t="shared" ref="X254:AB254" si="235">(0.4472*X253)+51.796</f>
        <v>72.461794815686005</v>
      </c>
      <c r="Y254" s="67">
        <f t="shared" si="235"/>
        <v>72.955484081799042</v>
      </c>
      <c r="Z254" s="67">
        <f t="shared" si="235"/>
        <v>73.254820006552706</v>
      </c>
      <c r="AA254" s="67">
        <f t="shared" si="235"/>
        <v>73.48226374888327</v>
      </c>
      <c r="AB254" s="67">
        <f t="shared" si="235"/>
        <v>73.680744188424057</v>
      </c>
      <c r="AC254" s="67"/>
      <c r="AD254" s="67">
        <f>(0.4472*AD253)+51.796</f>
        <v>73.303579104817231</v>
      </c>
      <c r="AE254" s="67">
        <f t="shared" ref="AE254:AI254" si="236">(0.4472*AE253)+51.796</f>
        <v>73.831270392748493</v>
      </c>
      <c r="AF254" s="67">
        <f t="shared" si="236"/>
        <v>74.312502044662608</v>
      </c>
      <c r="AG254" s="67">
        <f t="shared" si="236"/>
        <v>74.610335314132328</v>
      </c>
      <c r="AH254" s="67">
        <f t="shared" si="236"/>
        <v>74.839930591924457</v>
      </c>
      <c r="AI254" s="67">
        <f t="shared" si="236"/>
        <v>75.036130008820379</v>
      </c>
      <c r="AJ254" s="67"/>
      <c r="AK254" s="67">
        <f>(0.4472*AK253)+51.796</f>
        <v>74.688402153790136</v>
      </c>
      <c r="AL254" s="67">
        <f t="shared" ref="AL254:AP254" si="237">(0.4472*AL253)+51.796</f>
        <v>75.208397057422971</v>
      </c>
      <c r="AM254" s="67">
        <f t="shared" si="237"/>
        <v>75.678036916505363</v>
      </c>
      <c r="AN254" s="67">
        <f t="shared" si="237"/>
        <v>75.980413375058745</v>
      </c>
      <c r="AO254" s="67">
        <f t="shared" si="237"/>
        <v>76.200969113484859</v>
      </c>
      <c r="AP254" s="67">
        <f t="shared" si="237"/>
        <v>76.395948843261181</v>
      </c>
      <c r="AQ254" s="67"/>
      <c r="AR254" s="67">
        <f>(0.4472*AR253)+51.796</f>
        <v>76.061372529459447</v>
      </c>
      <c r="AS254" s="67">
        <f t="shared" ref="AS254:AW254" si="238">(0.4472*AS253)+51.796</f>
        <v>76.571919460381068</v>
      </c>
      <c r="AT254" s="67">
        <f t="shared" si="238"/>
        <v>77.040084964403377</v>
      </c>
      <c r="AU254" s="67">
        <f t="shared" si="238"/>
        <v>77.342186456011291</v>
      </c>
      <c r="AV254" s="67">
        <f t="shared" si="238"/>
        <v>77.56140871583375</v>
      </c>
      <c r="AW254" s="67">
        <f t="shared" si="238"/>
        <v>77.755767677701982</v>
      </c>
      <c r="AX254" s="67"/>
      <c r="AY254" s="67">
        <f>(0.4472*AY253)+51.796</f>
        <v>77.427534262361618</v>
      </c>
      <c r="AZ254" s="67">
        <f t="shared" ref="AZ254:BD254" si="239">(0.4472*AZ253)+51.796</f>
        <v>77.935441863339179</v>
      </c>
      <c r="BA254" s="67">
        <f t="shared" si="239"/>
        <v>78.397062831636731</v>
      </c>
      <c r="BB254" s="67">
        <f t="shared" si="239"/>
        <v>78.694077372255833</v>
      </c>
      <c r="BC254" s="67">
        <f t="shared" si="239"/>
        <v>78.91314223623209</v>
      </c>
      <c r="BD254" s="67">
        <f t="shared" si="239"/>
        <v>79.115829970633115</v>
      </c>
      <c r="BE254" s="67"/>
      <c r="BF254" s="67">
        <f>(0.4472*BF253)+51.796</f>
        <v>78.792712720402747</v>
      </c>
      <c r="BG254" s="67">
        <f t="shared" ref="BG254:BK254" si="240">(0.4472*BG253)+51.796</f>
        <v>79.299813223051103</v>
      </c>
      <c r="BH254" s="67">
        <f t="shared" si="240"/>
        <v>79.759840255374186</v>
      </c>
      <c r="BI254" s="67">
        <f t="shared" si="240"/>
        <v>80.055850453208365</v>
      </c>
      <c r="BJ254" s="67">
        <f t="shared" si="240"/>
        <v>80.274180757792493</v>
      </c>
      <c r="BK254" s="67">
        <f t="shared" si="240"/>
        <v>80.466057014165642</v>
      </c>
      <c r="BL254" s="67"/>
    </row>
    <row r="255" spans="1:64" x14ac:dyDescent="0.2">
      <c r="A255" t="s">
        <v>85</v>
      </c>
      <c r="B255" s="67">
        <f>(SUMPRODUCT(B$8:B$187,Nutrients!$BK$8:$BK$187)+(IF($A$6=Nutrients!$B$8,Nutrients!$BK$8,Nutrients!$BK$9)*B$6)+(((IF($A$7=Nutrients!$B$79,Nutrients!$BK$79,(IF($A$7=Nutrients!$B$77,Nutrients!$BK$77,Nutrients!$BK$78)))))*B$7))/2000</f>
        <v>0.17540068111533844</v>
      </c>
      <c r="C255" s="67">
        <f>(SUMPRODUCT(C$8:C$187,Nutrients!$BK$8:$BK$187)+(IF($A$6=Nutrients!$B$8,Nutrients!$BK$8,Nutrients!$BK$9)*C$6)+(((IF($A$7=Nutrients!$B$79,Nutrients!$BK$79,(IF($A$7=Nutrients!$B$77,Nutrients!$BK$77,Nutrients!$BK$78)))))*C$7))/2000</f>
        <v>0.17253564938998517</v>
      </c>
      <c r="D255" s="67">
        <f>(SUMPRODUCT(D$8:D$187,Nutrients!$BK$8:$BK$187)+(IF($A$6=Nutrients!$B$8,Nutrients!$BK$8,Nutrients!$BK$9)*D$6)+(((IF($A$7=Nutrients!$B$79,Nutrients!$BK$79,(IF($A$7=Nutrients!$B$77,Nutrients!$BK$77,Nutrients!$BK$78)))))*D$7))/2000</f>
        <v>0.16986343575890617</v>
      </c>
      <c r="E255" s="67">
        <f>(SUMPRODUCT(E$8:E$187,Nutrients!$BK$8:$BK$187)+(IF($A$6=Nutrients!$B$8,Nutrients!$BK$8,Nutrients!$BK$9)*E$6)+(((IF($A$7=Nutrients!$B$79,Nutrients!$BK$79,(IF($A$7=Nutrients!$B$77,Nutrients!$BK$77,Nutrients!$BK$78)))))*E$7))/2000</f>
        <v>0.16825606608822266</v>
      </c>
      <c r="F255" s="67">
        <f>(SUMPRODUCT(F$8:F$187,Nutrients!$BK$8:$BK$187)+(IF($A$6=Nutrients!$B$8,Nutrients!$BK$8,Nutrients!$BK$9)*F$6)+(((IF($A$7=Nutrients!$B$79,Nutrients!$BK$79,(IF($A$7=Nutrients!$B$77,Nutrients!$BK$77,Nutrients!$BK$78)))))*F$7))/2000</f>
        <v>0.16702800355538006</v>
      </c>
      <c r="G255" s="67">
        <f>(SUMPRODUCT(G$8:G$187,Nutrients!$BK$8:$BK$187)+(IF($A$6=Nutrients!$B$8,Nutrients!$BK$8,Nutrients!$BK$9)*G$6)+(((IF($A$7=Nutrients!$B$79,Nutrients!$BK$79,(IF($A$7=Nutrients!$B$77,Nutrients!$BK$77,Nutrients!$BK$78)))))*G$7))/2000</f>
        <v>0.1659798395766087</v>
      </c>
      <c r="H255" s="67"/>
      <c r="I255" s="67">
        <f>(SUMPRODUCT(I$8:I$187,Nutrients!$BK$8:$BK$187)+(IF($A$6=Nutrients!$B$8,Nutrients!$BK$8,Nutrients!$BK$9)*I$6)+(((IF($A$7=Nutrients!$B$79,Nutrients!$BK$79,(IF($A$7=Nutrients!$B$77,Nutrients!$BK$77,Nutrients!$BK$78)))))*I$7))/2000</f>
        <v>0.18870699842131272</v>
      </c>
      <c r="J255" s="67">
        <f>(SUMPRODUCT(J$8:J$187,Nutrients!$BK$8:$BK$187)+(IF($A$6=Nutrients!$B$8,Nutrients!$BK$8,Nutrients!$BK$9)*J$6)+(((IF($A$7=Nutrients!$B$79,Nutrients!$BK$79,(IF($A$7=Nutrients!$B$77,Nutrients!$BK$77,Nutrients!$BK$78)))))*J$7))/2000</f>
        <v>0.18581057407813134</v>
      </c>
      <c r="K255" s="67">
        <f>(SUMPRODUCT(K$8:K$187,Nutrients!$BK$8:$BK$187)+(IF($A$6=Nutrients!$B$8,Nutrients!$BK$8,Nutrients!$BK$9)*K$6)+(((IF($A$7=Nutrients!$B$79,Nutrients!$BK$79,(IF($A$7=Nutrients!$B$77,Nutrients!$BK$77,Nutrients!$BK$78)))))*K$7))/2000</f>
        <v>0.1831645914955152</v>
      </c>
      <c r="L255" s="67">
        <f>(SUMPRODUCT(L$8:L$187,Nutrients!$BK$8:$BK$187)+(IF($A$6=Nutrients!$B$8,Nutrients!$BK$8,Nutrients!$BK$9)*L$6)+(((IF($A$7=Nutrients!$B$79,Nutrients!$BK$79,(IF($A$7=Nutrients!$B$77,Nutrients!$BK$77,Nutrients!$BK$78)))))*L$7))/2000</f>
        <v>0.1815117668183007</v>
      </c>
      <c r="M255" s="67">
        <f>(SUMPRODUCT(M$8:M$187,Nutrients!$BK$8:$BK$187)+(IF($A$6=Nutrients!$B$8,Nutrients!$BK$8,Nutrients!$BK$9)*M$6)+(((IF($A$7=Nutrients!$B$79,Nutrients!$BK$79,(IF($A$7=Nutrients!$B$77,Nutrients!$BK$77,Nutrients!$BK$78)))))*M$7))/2000</f>
        <v>0.18033223783643856</v>
      </c>
      <c r="N255" s="67">
        <f>(SUMPRODUCT(N$8:N$187,Nutrients!$BK$8:$BK$187)+(IF($A$6=Nutrients!$B$8,Nutrients!$BK$8,Nutrients!$BK$9)*N$6)+(((IF($A$7=Nutrients!$B$79,Nutrients!$BK$79,(IF($A$7=Nutrients!$B$77,Nutrients!$BK$77,Nutrients!$BK$78)))))*N$7))/2000</f>
        <v>0.17923797093520849</v>
      </c>
      <c r="O255" s="67"/>
      <c r="P255" s="67">
        <f>(SUMPRODUCT(P$8:P$187,Nutrients!$BK$8:$BK$187)+(IF($A$6=Nutrients!$B$8,Nutrients!$BK$8,Nutrients!$BK$9)*P$6)+(((IF($A$7=Nutrients!$B$79,Nutrients!$BK$79,(IF($A$7=Nutrients!$B$77,Nutrients!$BK$77,Nutrients!$BK$78)))))*P$7))/2000</f>
        <v>0.20200074603045054</v>
      </c>
      <c r="Q255" s="67">
        <f>(SUMPRODUCT(Q$8:Q$187,Nutrients!$BK$8:$BK$187)+(IF($A$6=Nutrients!$B$8,Nutrients!$BK$8,Nutrients!$BK$9)*Q$6)+(((IF($A$7=Nutrients!$B$79,Nutrients!$BK$79,(IF($A$7=Nutrients!$B$77,Nutrients!$BK$77,Nutrients!$BK$78)))))*Q$7))/2000</f>
        <v>0.19912641728437036</v>
      </c>
      <c r="R255" s="67">
        <f>(SUMPRODUCT(R$8:R$187,Nutrients!$BK$8:$BK$187)+(IF($A$6=Nutrients!$B$8,Nutrients!$BK$8,Nutrients!$BK$9)*R$6)+(((IF($A$7=Nutrients!$B$79,Nutrients!$BK$79,(IF($A$7=Nutrients!$B$77,Nutrients!$BK$77,Nutrients!$BK$78)))))*R$7))/2000</f>
        <v>0.19646353534967798</v>
      </c>
      <c r="S255" s="67">
        <f>(SUMPRODUCT(S$8:S$187,Nutrients!$BK$8:$BK$187)+(IF($A$6=Nutrients!$B$8,Nutrients!$BK$8,Nutrients!$BK$9)*S$6)+(((IF($A$7=Nutrients!$B$79,Nutrients!$BK$79,(IF($A$7=Nutrients!$B$77,Nutrients!$BK$77,Nutrients!$BK$78)))))*S$7))/2000</f>
        <v>0.19490163252156339</v>
      </c>
      <c r="T255" s="67">
        <f>(SUMPRODUCT(T$8:T$187,Nutrients!$BK$8:$BK$187)+(IF($A$6=Nutrients!$B$8,Nutrients!$BK$8,Nutrients!$BK$9)*T$6)+(((IF($A$7=Nutrients!$B$79,Nutrients!$BK$79,(IF($A$7=Nutrients!$B$77,Nutrients!$BK$77,Nutrients!$BK$78)))))*T$7))/2000</f>
        <v>0.19368061221483632</v>
      </c>
      <c r="U255" s="67">
        <f>(SUMPRODUCT(U$8:U$187,Nutrients!$BK$8:$BK$187)+(IF($A$6=Nutrients!$B$8,Nutrients!$BK$8,Nutrients!$BK$9)*U$6)+(((IF($A$7=Nutrients!$B$79,Nutrients!$BK$79,(IF($A$7=Nutrients!$B$77,Nutrients!$BK$77,Nutrients!$BK$78)))))*U$7))/2000</f>
        <v>0.1925516885772198</v>
      </c>
      <c r="V255" s="67"/>
      <c r="W255" s="67">
        <f>(SUMPRODUCT(W$8:W$187,Nutrients!$BK$8:$BK$187)+(IF($A$6=Nutrients!$B$8,Nutrients!$BK$8,Nutrients!$BK$9)*W$6)+(((IF($A$7=Nutrients!$B$79,Nutrients!$BK$79,(IF($A$7=Nutrients!$B$77,Nutrients!$BK$77,Nutrients!$BK$78)))))*W$7))/2000</f>
        <v>0.21527438099581966</v>
      </c>
      <c r="X255" s="67">
        <f>(SUMPRODUCT(X$8:X$187,Nutrients!$BK$8:$BK$187)+(IF($A$6=Nutrients!$B$8,Nutrients!$BK$8,Nutrients!$BK$9)*X$6)+(((IF($A$7=Nutrients!$B$79,Nutrients!$BK$79,(IF($A$7=Nutrients!$B$77,Nutrients!$BK$77,Nutrients!$BK$78)))))*X$7))/2000</f>
        <v>0.21241024032153261</v>
      </c>
      <c r="Y255" s="67">
        <f>(SUMPRODUCT(Y$8:Y$187,Nutrients!$BK$8:$BK$187)+(IF($A$6=Nutrients!$B$8,Nutrients!$BK$8,Nutrients!$BK$9)*Y$6)+(((IF($A$7=Nutrients!$B$79,Nutrients!$BK$79,(IF($A$7=Nutrients!$B$77,Nutrients!$BK$77,Nutrients!$BK$78)))))*Y$7))/2000</f>
        <v>0.20976197994706813</v>
      </c>
      <c r="Z255" s="67">
        <f>(SUMPRODUCT(Z$8:Z$187,Nutrients!$BK$8:$BK$187)+(IF($A$6=Nutrients!$B$8,Nutrients!$BK$8,Nutrients!$BK$9)*Z$6)+(((IF($A$7=Nutrients!$B$79,Nutrients!$BK$79,(IF($A$7=Nutrients!$B$77,Nutrients!$BK$77,Nutrients!$BK$78)))))*Z$7))/2000</f>
        <v>0.20825325139706816</v>
      </c>
      <c r="AA255" s="67">
        <f>(SUMPRODUCT(AA$8:AA$187,Nutrients!$BK$8:$BK$187)+(IF($A$6=Nutrients!$B$8,Nutrients!$BK$8,Nutrients!$BK$9)*AA$6)+(((IF($A$7=Nutrients!$B$79,Nutrients!$BK$79,(IF($A$7=Nutrients!$B$77,Nutrients!$BK$77,Nutrients!$BK$78)))))*AA$7))/2000</f>
        <v>0.20711607964906387</v>
      </c>
      <c r="AB255" s="67">
        <f>(SUMPRODUCT(AB$8:AB$187,Nutrients!$BK$8:$BK$187)+(IF($A$6=Nutrients!$B$8,Nutrients!$BK$8,Nutrients!$BK$9)*AB$6)+(((IF($A$7=Nutrients!$B$79,Nutrients!$BK$79,(IF($A$7=Nutrients!$B$77,Nutrients!$BK$77,Nutrients!$BK$78)))))*AB$7))/2000</f>
        <v>0.20603547740996642</v>
      </c>
      <c r="AC255" s="67"/>
      <c r="AD255" s="67">
        <f>(SUMPRODUCT(AD$8:AD$187,Nutrients!$BK$8:$BK$187)+(IF($A$6=Nutrients!$B$8,Nutrients!$BK$8,Nutrients!$BK$9)*AD$6)+(((IF($A$7=Nutrients!$B$79,Nutrients!$BK$79,(IF($A$7=Nutrients!$B$77,Nutrients!$BK$77,Nutrients!$BK$78)))))*AD$7))/2000</f>
        <v>0.22858521391250464</v>
      </c>
      <c r="AE255" s="67">
        <f>(SUMPRODUCT(AE$8:AE$187,Nutrients!$BK$8:$BK$187)+(IF($A$6=Nutrients!$B$8,Nutrients!$BK$8,Nutrients!$BK$9)*AE$6)+(((IF($A$7=Nutrients!$B$79,Nutrients!$BK$79,(IF($A$7=Nutrients!$B$77,Nutrients!$BK$77,Nutrients!$BK$78)))))*AE$7))/2000</f>
        <v>0.22575013767616098</v>
      </c>
      <c r="AF255" s="67">
        <f>(SUMPRODUCT(AF$8:AF$187,Nutrients!$BK$8:$BK$187)+(IF($A$6=Nutrients!$B$8,Nutrients!$BK$8,Nutrients!$BK$9)*AF$6)+(((IF($A$7=Nutrients!$B$79,Nutrients!$BK$79,(IF($A$7=Nutrients!$B$77,Nutrients!$BK$77,Nutrients!$BK$78)))))*AF$7))/2000</f>
        <v>0.22323152689936868</v>
      </c>
      <c r="AG255" s="67">
        <f>(SUMPRODUCT(AG$8:AG$187,Nutrients!$BK$8:$BK$187)+(IF($A$6=Nutrients!$B$8,Nutrients!$BK$8,Nutrients!$BK$9)*AG$6)+(((IF($A$7=Nutrients!$B$79,Nutrients!$BK$79,(IF($A$7=Nutrients!$B$77,Nutrients!$BK$77,Nutrients!$BK$78)))))*AG$7))/2000</f>
        <v>0.2217247007367438</v>
      </c>
      <c r="AH255" s="67">
        <f>(SUMPRODUCT(AH$8:AH$187,Nutrients!$BK$8:$BK$187)+(IF($A$6=Nutrients!$B$8,Nutrients!$BK$8,Nutrients!$BK$9)*AH$6)+(((IF($A$7=Nutrients!$B$79,Nutrients!$BK$79,(IF($A$7=Nutrients!$B$77,Nutrients!$BK$77,Nutrients!$BK$78)))))*AH$7))/2000</f>
        <v>0.22054962419084126</v>
      </c>
      <c r="AI255" s="67">
        <f>(SUMPRODUCT(AI$8:AI$187,Nutrients!$BK$8:$BK$187)+(IF($A$6=Nutrients!$B$8,Nutrients!$BK$8,Nutrients!$BK$9)*AI$6)+(((IF($A$7=Nutrients!$B$79,Nutrients!$BK$79,(IF($A$7=Nutrients!$B$77,Nutrients!$BK$77,Nutrients!$BK$78)))))*AI$7))/2000</f>
        <v>0.21951396238461329</v>
      </c>
      <c r="AJ255" s="67"/>
      <c r="AK255" s="67">
        <f>(SUMPRODUCT(AK$8:AK$187,Nutrients!$BK$8:$BK$187)+(IF($A$6=Nutrients!$B$8,Nutrients!$BK$8,Nutrients!$BK$9)*AK$6)+(((IF($A$7=Nutrients!$B$79,Nutrients!$BK$79,(IF($A$7=Nutrients!$B$77,Nutrients!$BK$77,Nutrients!$BK$78)))))*AK$7))/2000</f>
        <v>0.24186463608234379</v>
      </c>
      <c r="AL255" s="67">
        <f>(SUMPRODUCT(AL$8:AL$187,Nutrients!$BK$8:$BK$187)+(IF($A$6=Nutrients!$B$8,Nutrients!$BK$8,Nutrients!$BK$9)*AL$6)+(((IF($A$7=Nutrients!$B$79,Nutrients!$BK$79,(IF($A$7=Nutrients!$B$77,Nutrients!$BK$77,Nutrients!$BK$78)))))*AL$7))/2000</f>
        <v>0.23911242146641434</v>
      </c>
      <c r="AM255" s="67">
        <f>(SUMPRODUCT(AM$8:AM$187,Nutrients!$BK$8:$BK$187)+(IF($A$6=Nutrients!$B$8,Nutrients!$BK$8,Nutrients!$BK$9)*AM$6)+(((IF($A$7=Nutrients!$B$79,Nutrients!$BK$79,(IF($A$7=Nutrients!$B$77,Nutrients!$BK$77,Nutrients!$BK$78)))))*AM$7))/2000</f>
        <v>0.23668137189311067</v>
      </c>
      <c r="AN255" s="67">
        <f>(SUMPRODUCT(AN$8:AN$187,Nutrients!$BK$8:$BK$187)+(IF($A$6=Nutrients!$B$8,Nutrients!$BK$8,Nutrients!$BK$9)*AN$6)+(((IF($A$7=Nutrients!$B$79,Nutrients!$BK$79,(IF($A$7=Nutrients!$B$77,Nutrients!$BK$77,Nutrients!$BK$78)))))*AN$7))/2000</f>
        <v>0.23513384975872326</v>
      </c>
      <c r="AO255" s="67">
        <f>(SUMPRODUCT(AO$8:AO$187,Nutrients!$BK$8:$BK$187)+(IF($A$6=Nutrients!$B$8,Nutrients!$BK$8,Nutrients!$BK$9)*AO$6)+(((IF($A$7=Nutrients!$B$79,Nutrients!$BK$79,(IF($A$7=Nutrients!$B$77,Nutrients!$BK$77,Nutrients!$BK$78)))))*AO$7))/2000</f>
        <v>0.23401143926754298</v>
      </c>
      <c r="AP255" s="67">
        <f>(SUMPRODUCT(AP$8:AP$187,Nutrients!$BK$8:$BK$187)+(IF($A$6=Nutrients!$B$8,Nutrients!$BK$8,Nutrients!$BK$9)*AP$6)+(((IF($A$7=Nutrients!$B$79,Nutrients!$BK$79,(IF($A$7=Nutrients!$B$77,Nutrients!$BK$77,Nutrients!$BK$78)))))*AP$7))/2000</f>
        <v>0.23298245677451798</v>
      </c>
      <c r="AQ255" s="67"/>
      <c r="AR255" s="67">
        <f>(SUMPRODUCT(AR$8:AR$187,Nutrients!$BK$8:$BK$187)+(IF($A$6=Nutrients!$B$8,Nutrients!$BK$8,Nutrients!$BK$9)*AR$6)+(((IF($A$7=Nutrients!$B$79,Nutrients!$BK$79,(IF($A$7=Nutrients!$B$77,Nutrients!$BK$77,Nutrients!$BK$78)))))*AR$7))/2000</f>
        <v>0.25522672157208875</v>
      </c>
      <c r="AS255" s="67">
        <f>(SUMPRODUCT(AS$8:AS$187,Nutrients!$BK$8:$BK$187)+(IF($A$6=Nutrients!$B$8,Nutrients!$BK$8,Nutrients!$BK$9)*AS$6)+(((IF($A$7=Nutrients!$B$79,Nutrients!$BK$79,(IF($A$7=Nutrients!$B$77,Nutrients!$BK$77,Nutrients!$BK$78)))))*AS$7))/2000</f>
        <v>0.25256063418432473</v>
      </c>
      <c r="AT255" s="67">
        <f>(SUMPRODUCT(AT$8:AT$187,Nutrients!$BK$8:$BK$187)+(IF($A$6=Nutrients!$B$8,Nutrients!$BK$8,Nutrients!$BK$9)*AT$6)+(((IF($A$7=Nutrients!$B$79,Nutrients!$BK$79,(IF($A$7=Nutrients!$B$77,Nutrients!$BK$77,Nutrients!$BK$78)))))*AT$7))/2000</f>
        <v>0.25013765854987013</v>
      </c>
      <c r="AU255" s="67">
        <f>(SUMPRODUCT(AU$8:AU$187,Nutrients!$BK$8:$BK$187)+(IF($A$6=Nutrients!$B$8,Nutrients!$BK$8,Nutrients!$BK$9)*AU$6)+(((IF($A$7=Nutrients!$B$79,Nutrients!$BK$79,(IF($A$7=Nutrients!$B$77,Nutrients!$BK$77,Nutrients!$BK$78)))))*AU$7))/2000</f>
        <v>0.24859164220358174</v>
      </c>
      <c r="AV255" s="67">
        <f>(SUMPRODUCT(AV$8:AV$187,Nutrients!$BK$8:$BK$187)+(IF($A$6=Nutrients!$B$8,Nutrients!$BK$8,Nutrients!$BK$9)*AV$6)+(((IF($A$7=Nutrients!$B$79,Nutrients!$BK$79,(IF($A$7=Nutrients!$B$77,Nutrients!$BK$77,Nutrients!$BK$78)))))*AV$7))/2000</f>
        <v>0.24747653417636953</v>
      </c>
      <c r="AW255" s="67">
        <f>(SUMPRODUCT(AW$8:AW$187,Nutrients!$BK$8:$BK$187)+(IF($A$6=Nutrients!$B$8,Nutrients!$BK$8,Nutrients!$BK$9)*AW$6)+(((IF($A$7=Nutrients!$B$79,Nutrients!$BK$79,(IF($A$7=Nutrients!$B$77,Nutrients!$BK$77,Nutrients!$BK$78)))))*AW$7))/2000</f>
        <v>0.2464509511644227</v>
      </c>
      <c r="AX255" s="67"/>
      <c r="AY255" s="67">
        <f>(SUMPRODUCT(AY$8:AY$187,Nutrients!$BK$8:$BK$187)+(IF($A$6=Nutrients!$B$8,Nutrients!$BK$8,Nutrients!$BK$9)*AY$6)+(((IF($A$7=Nutrients!$B$79,Nutrients!$BK$79,(IF($A$7=Nutrients!$B$77,Nutrients!$BK$77,Nutrients!$BK$78)))))*AY$7))/2000</f>
        <v>0.26866048065590004</v>
      </c>
      <c r="AZ255" s="67">
        <f>(SUMPRODUCT(AZ$8:AZ$187,Nutrients!$BK$8:$BK$187)+(IF($A$6=Nutrients!$B$8,Nutrients!$BK$8,Nutrients!$BK$9)*AZ$6)+(((IF($A$7=Nutrients!$B$79,Nutrients!$BK$79,(IF($A$7=Nutrients!$B$77,Nutrients!$BK$77,Nutrients!$BK$78)))))*AZ$7))/2000</f>
        <v>0.26600884690223514</v>
      </c>
      <c r="BA255" s="67">
        <f>(SUMPRODUCT(BA$8:BA$187,Nutrients!$BK$8:$BK$187)+(IF($A$6=Nutrients!$B$8,Nutrients!$BK$8,Nutrients!$BK$9)*BA$6)+(((IF($A$7=Nutrients!$B$79,Nutrients!$BK$79,(IF($A$7=Nutrients!$B$77,Nutrients!$BK$77,Nutrients!$BK$78)))))*BA$7))/2000</f>
        <v>0.26360507813714323</v>
      </c>
      <c r="BB255" s="67">
        <f>(SUMPRODUCT(BB$8:BB$187,Nutrients!$BK$8:$BK$187)+(IF($A$6=Nutrients!$B$8,Nutrients!$BK$8,Nutrients!$BK$9)*BB$6)+(((IF($A$7=Nutrients!$B$79,Nutrients!$BK$79,(IF($A$7=Nutrients!$B$77,Nutrients!$BK$77,Nutrients!$BK$78)))))*BB$7))/2000</f>
        <v>0.26207028655987824</v>
      </c>
      <c r="BC255" s="67">
        <f>(SUMPRODUCT(BC$8:BC$187,Nutrients!$BK$8:$BK$187)+(IF($A$6=Nutrients!$B$8,Nutrients!$BK$8,Nutrients!$BK$9)*BC$6)+(((IF($A$7=Nutrients!$B$79,Nutrients!$BK$79,(IF($A$7=Nutrients!$B$77,Nutrients!$BK$77,Nutrients!$BK$78)))))*BC$7))/2000</f>
        <v>0.26095604047187715</v>
      </c>
      <c r="BD255" s="67">
        <f>(SUMPRODUCT(BD$8:BD$187,Nutrients!$BK$8:$BK$187)+(IF($A$6=Nutrients!$B$8,Nutrients!$BK$8,Nutrients!$BK$9)*BD$6)+(((IF($A$7=Nutrients!$B$79,Nutrients!$BK$79,(IF($A$7=Nutrients!$B$77,Nutrients!$BK$77,Nutrients!$BK$78)))))*BD$7))/2000</f>
        <v>0.25988168374301907</v>
      </c>
      <c r="BE255" s="67"/>
      <c r="BF255" s="67">
        <f>(SUMPRODUCT(BF$8:BF$187,Nutrients!$BK$8:$BK$187)+(IF($A$6=Nutrients!$B$8,Nutrients!$BK$8,Nutrients!$BK$9)*BF$6)+(((IF($A$7=Nutrients!$B$79,Nutrients!$BK$79,(IF($A$7=Nutrients!$B$77,Nutrients!$BK$77,Nutrients!$BK$78)))))*BF$7))/2000</f>
        <v>0.28209962439997033</v>
      </c>
      <c r="BG255" s="67">
        <f>(SUMPRODUCT(BG$8:BG$187,Nutrients!$BK$8:$BK$187)+(IF($A$6=Nutrients!$B$8,Nutrients!$BK$8,Nutrients!$BK$9)*BG$6)+(((IF($A$7=Nutrients!$B$79,Nutrients!$BK$79,(IF($A$7=Nutrients!$B$77,Nutrients!$BK$77,Nutrients!$BK$78)))))*BG$7))/2000</f>
        <v>0.27945241051959896</v>
      </c>
      <c r="BH255" s="67">
        <f>(SUMPRODUCT(BH$8:BH$187,Nutrients!$BK$8:$BK$187)+(IF($A$6=Nutrients!$B$8,Nutrients!$BK$8,Nutrients!$BK$9)*BH$6)+(((IF($A$7=Nutrients!$B$79,Nutrients!$BK$79,(IF($A$7=Nutrients!$B$77,Nutrients!$BK$77,Nutrients!$BK$78)))))*BH$7))/2000</f>
        <v>0.27705737054849672</v>
      </c>
      <c r="BI255" s="67">
        <f>(SUMPRODUCT(BI$8:BI$187,Nutrients!$BK$8:$BK$187)+(IF($A$6=Nutrients!$B$8,Nutrients!$BK$8,Nutrients!$BK$9)*BI$6)+(((IF($A$7=Nutrients!$B$79,Nutrients!$BK$79,(IF($A$7=Nutrients!$B$77,Nutrients!$BK$77,Nutrients!$BK$78)))))*BI$7))/2000</f>
        <v>0.27552807900473675</v>
      </c>
      <c r="BJ255" s="67">
        <f>(SUMPRODUCT(BJ$8:BJ$187,Nutrients!$BK$8:$BK$187)+(IF($A$6=Nutrients!$B$8,Nutrients!$BK$8,Nutrients!$BK$9)*BJ$6)+(((IF($A$7=Nutrients!$B$79,Nutrients!$BK$79,(IF($A$7=Nutrients!$B$77,Nutrients!$BK$77,Nutrients!$BK$78)))))*BJ$7))/2000</f>
        <v>0.27441785554857895</v>
      </c>
      <c r="BK255" s="67">
        <f>(SUMPRODUCT(BK$8:BK$187,Nutrients!$BK$8:$BK$187)+(IF($A$6=Nutrients!$B$8,Nutrients!$BK$8,Nutrients!$BK$9)*BK$6)+(((IF($A$7=Nutrients!$B$79,Nutrients!$BK$79,(IF($A$7=Nutrients!$B$77,Nutrients!$BK$77,Nutrients!$BK$78)))))*BK$7))/2000</f>
        <v>0.27336943988445683</v>
      </c>
      <c r="BL255" s="67"/>
    </row>
    <row r="256" spans="1:64" x14ac:dyDescent="0.2">
      <c r="A256" t="s">
        <v>86</v>
      </c>
      <c r="B256" s="67">
        <f>(SUMPRODUCT(B$8:B$187,Nutrients!$BH$8:$BH$187)+(IF($A$6=Nutrients!$B$8,Nutrients!$BH$8,Nutrients!$BH$9)*B$6)+(((IF($A$7=Nutrients!$B$79,Nutrients!$BH$79,(IF($A$7=Nutrients!$B$77,Nutrients!$BH$77,Nutrients!$BH$78)))))*B$7))/2000</f>
        <v>0.47450807817914858</v>
      </c>
      <c r="C256" s="67">
        <f>(SUMPRODUCT(C$8:C$187,Nutrients!$BH$8:$BH$187)+(IF($A$6=Nutrients!$B$8,Nutrients!$BH$8,Nutrients!$BH$9)*C$6)+(((IF($A$7=Nutrients!$B$79,Nutrients!$BH$79,(IF($A$7=Nutrients!$B$77,Nutrients!$BH$77,Nutrients!$BH$78)))))*C$7))/2000</f>
        <v>0.4433280121932246</v>
      </c>
      <c r="D256" s="67">
        <f>(SUMPRODUCT(D$8:D$187,Nutrients!$BH$8:$BH$187)+(IF($A$6=Nutrients!$B$8,Nutrients!$BH$8,Nutrients!$BH$9)*D$6)+(((IF($A$7=Nutrients!$B$79,Nutrients!$BH$79,(IF($A$7=Nutrients!$B$77,Nutrients!$BH$77,Nutrients!$BH$78)))))*D$7))/2000</f>
        <v>0.41541594556531197</v>
      </c>
      <c r="E256" s="67">
        <f>(SUMPRODUCT(E$8:E$187,Nutrients!$BH$8:$BH$187)+(IF($A$6=Nutrients!$B$8,Nutrients!$BH$8,Nutrients!$BH$9)*E$6)+(((IF($A$7=Nutrients!$B$79,Nutrients!$BH$79,(IF($A$7=Nutrients!$B$77,Nutrients!$BH$77,Nutrients!$BH$78)))))*E$7))/2000</f>
        <v>0.39705256798029953</v>
      </c>
      <c r="F256" s="67">
        <f>(SUMPRODUCT(F$8:F$187,Nutrients!$BH$8:$BH$187)+(IF($A$6=Nutrients!$B$8,Nutrients!$BH$8,Nutrients!$BH$9)*F$6)+(((IF($A$7=Nutrients!$B$79,Nutrients!$BH$79,(IF($A$7=Nutrients!$B$77,Nutrients!$BH$77,Nutrients!$BH$78)))))*F$7))/2000</f>
        <v>0.38397644273945364</v>
      </c>
      <c r="G256" s="67">
        <f>(SUMPRODUCT(G$8:G$187,Nutrients!$BH$8:$BH$187)+(IF($A$6=Nutrients!$B$8,Nutrients!$BH$8,Nutrients!$BH$9)*G$6)+(((IF($A$7=Nutrients!$B$79,Nutrients!$BH$79,(IF($A$7=Nutrients!$B$77,Nutrients!$BH$77,Nutrients!$BH$78)))))*G$7))/2000</f>
        <v>0.37128849022846372</v>
      </c>
      <c r="H256" s="67"/>
      <c r="I256" s="67">
        <f>(SUMPRODUCT(I$8:I$187,Nutrients!$BH$8:$BH$187)+(IF($A$6=Nutrients!$B$8,Nutrients!$BH$8,Nutrients!$BH$9)*I$6)+(((IF($A$7=Nutrients!$B$79,Nutrients!$BH$79,(IF($A$7=Nutrients!$B$77,Nutrients!$BH$77,Nutrients!$BH$78)))))*I$7))/2000</f>
        <v>0.47870315508962658</v>
      </c>
      <c r="J256" s="67">
        <f>(SUMPRODUCT(J$8:J$187,Nutrients!$BH$8:$BH$187)+(IF($A$6=Nutrients!$B$8,Nutrients!$BH$8,Nutrients!$BH$9)*J$6)+(((IF($A$7=Nutrients!$B$79,Nutrients!$BH$79,(IF($A$7=Nutrients!$B$77,Nutrients!$BH$77,Nutrients!$BH$78)))))*J$7))/2000</f>
        <v>0.44802512657296301</v>
      </c>
      <c r="K256" s="67">
        <f>(SUMPRODUCT(K$8:K$187,Nutrients!$BH$8:$BH$187)+(IF($A$6=Nutrients!$B$8,Nutrients!$BH$8,Nutrients!$BH$9)*K$6)+(((IF($A$7=Nutrients!$B$79,Nutrients!$BH$79,(IF($A$7=Nutrients!$B$77,Nutrients!$BH$77,Nutrients!$BH$78)))))*K$7))/2000</f>
        <v>0.41979317096711133</v>
      </c>
      <c r="L256" s="67">
        <f>(SUMPRODUCT(L$8:L$187,Nutrients!$BH$8:$BH$187)+(IF($A$6=Nutrients!$B$8,Nutrients!$BH$8,Nutrients!$BH$9)*L$6)+(((IF($A$7=Nutrients!$B$79,Nutrients!$BH$79,(IF($A$7=Nutrients!$B$77,Nutrients!$BH$77,Nutrients!$BH$78)))))*L$7))/2000</f>
        <v>0.40182870666753834</v>
      </c>
      <c r="M256" s="67">
        <f>(SUMPRODUCT(M$8:M$187,Nutrients!$BH$8:$BH$187)+(IF($A$6=Nutrients!$B$8,Nutrients!$BH$8,Nutrients!$BH$9)*M$6)+(((IF($A$7=Nutrients!$B$79,Nutrients!$BH$79,(IF($A$7=Nutrients!$B$77,Nutrients!$BH$77,Nutrients!$BH$78)))))*M$7))/2000</f>
        <v>0.38837624413388278</v>
      </c>
      <c r="N256" s="67">
        <f>(SUMPRODUCT(N$8:N$187,Nutrients!$BH$8:$BH$187)+(IF($A$6=Nutrients!$B$8,Nutrients!$BH$8,Nutrients!$BH$9)*N$6)+(((IF($A$7=Nutrients!$B$79,Nutrients!$BH$79,(IF($A$7=Nutrients!$B$77,Nutrients!$BH$77,Nutrients!$BH$78)))))*N$7))/2000</f>
        <v>0.37607762019152891</v>
      </c>
      <c r="O256" s="67"/>
      <c r="P256" s="67">
        <f>(SUMPRODUCT(P$8:P$187,Nutrients!$BH$8:$BH$187)+(IF($A$6=Nutrients!$B$8,Nutrients!$BH$8,Nutrients!$BH$9)*P$6)+(((IF($A$7=Nutrients!$B$79,Nutrients!$BH$79,(IF($A$7=Nutrients!$B$77,Nutrients!$BH$77,Nutrients!$BH$78)))))*P$7))/2000</f>
        <v>0.48287455422330378</v>
      </c>
      <c r="Q256" s="67">
        <f>(SUMPRODUCT(Q$8:Q$187,Nutrients!$BH$8:$BH$187)+(IF($A$6=Nutrients!$B$8,Nutrients!$BH$8,Nutrients!$BH$9)*Q$6)+(((IF($A$7=Nutrients!$B$79,Nutrients!$BH$79,(IF($A$7=Nutrients!$B$77,Nutrients!$BH$77,Nutrients!$BH$78)))))*Q$7))/2000</f>
        <v>0.45222156008538267</v>
      </c>
      <c r="R256" s="67">
        <f>(SUMPRODUCT(R$8:R$187,Nutrients!$BH$8:$BH$187)+(IF($A$6=Nutrients!$B$8,Nutrients!$BH$8,Nutrients!$BH$9)*R$6)+(((IF($A$7=Nutrients!$B$79,Nutrients!$BH$79,(IF($A$7=Nutrients!$B$77,Nutrients!$BH$77,Nutrients!$BH$78)))))*R$7))/2000</f>
        <v>0.42407334256430529</v>
      </c>
      <c r="S256" s="67">
        <f>(SUMPRODUCT(S$8:S$187,Nutrients!$BH$8:$BH$187)+(IF($A$6=Nutrients!$B$8,Nutrients!$BH$8,Nutrients!$BH$9)*S$6)+(((IF($A$7=Nutrients!$B$79,Nutrients!$BH$79,(IF($A$7=Nutrients!$B$77,Nutrients!$BH$77,Nutrients!$BH$78)))))*S$7))/2000</f>
        <v>0.40609063849146504</v>
      </c>
      <c r="T256" s="67">
        <f>(SUMPRODUCT(T$8:T$187,Nutrients!$BH$8:$BH$187)+(IF($A$6=Nutrients!$B$8,Nutrients!$BH$8,Nutrients!$BH$9)*T$6)+(((IF($A$7=Nutrients!$B$79,Nutrients!$BH$79,(IF($A$7=Nutrients!$B$77,Nutrients!$BH$77,Nutrients!$BH$78)))))*T$7))/2000</f>
        <v>0.3927620729087995</v>
      </c>
      <c r="U256" s="67">
        <f>(SUMPRODUCT(U$8:U$187,Nutrients!$BH$8:$BH$187)+(IF($A$6=Nutrients!$B$8,Nutrients!$BH$8,Nutrients!$BH$9)*U$6)+(((IF($A$7=Nutrients!$B$79,Nutrients!$BH$79,(IF($A$7=Nutrients!$B$77,Nutrients!$BH$77,Nutrients!$BH$78)))))*U$7))/2000</f>
        <v>0.3804661328996119</v>
      </c>
      <c r="V256" s="67"/>
      <c r="W256" s="67">
        <f>(SUMPRODUCT(W$8:W$187,Nutrients!$BH$8:$BH$187)+(IF($A$6=Nutrients!$B$8,Nutrients!$BH$8,Nutrients!$BH$9)*W$6)+(((IF($A$7=Nutrients!$B$79,Nutrients!$BH$79,(IF($A$7=Nutrients!$B$77,Nutrients!$BH$77,Nutrients!$BH$78)))))*W$7))/2000</f>
        <v>0.4874765439693442</v>
      </c>
      <c r="X256" s="67">
        <f>(SUMPRODUCT(X$8:X$187,Nutrients!$BH$8:$BH$187)+(IF($A$6=Nutrients!$B$8,Nutrients!$BH$8,Nutrients!$BH$9)*X$6)+(((IF($A$7=Nutrients!$B$79,Nutrients!$BH$79,(IF($A$7=Nutrients!$B$77,Nutrients!$BH$77,Nutrients!$BH$78)))))*X$7))/2000</f>
        <v>0.4565230123579056</v>
      </c>
      <c r="Y256" s="67">
        <f>(SUMPRODUCT(Y$8:Y$187,Nutrients!$BH$8:$BH$187)+(IF($A$6=Nutrients!$B$8,Nutrients!$BH$8,Nutrients!$BH$9)*Y$6)+(((IF($A$7=Nutrients!$B$79,Nutrients!$BH$79,(IF($A$7=Nutrients!$B$77,Nutrients!$BH$77,Nutrients!$BH$78)))))*Y$7))/2000</f>
        <v>0.42873960294516628</v>
      </c>
      <c r="Z256" s="67">
        <f>(SUMPRODUCT(Z$8:Z$187,Nutrients!$BH$8:$BH$187)+(IF($A$6=Nutrients!$B$8,Nutrients!$BH$8,Nutrients!$BH$9)*Z$6)+(((IF($A$7=Nutrients!$B$79,Nutrients!$BH$79,(IF($A$7=Nutrients!$B$77,Nutrients!$BH$77,Nutrients!$BH$78)))))*Z$7))/2000</f>
        <v>0.41041942691183314</v>
      </c>
      <c r="AA256" s="67">
        <f>(SUMPRODUCT(AA$8:AA$187,Nutrients!$BH$8:$BH$187)+(IF($A$6=Nutrients!$B$8,Nutrients!$BH$8,Nutrients!$BH$9)*AA$6)+(((IF($A$7=Nutrients!$B$79,Nutrients!$BH$79,(IF($A$7=Nutrients!$B$77,Nutrients!$BH$77,Nutrients!$BH$78)))))*AA$7))/2000</f>
        <v>0.39701591742646847</v>
      </c>
      <c r="AB256" s="67">
        <f>(SUMPRODUCT(AB$8:AB$187,Nutrients!$BH$8:$BH$187)+(IF($A$6=Nutrients!$B$8,Nutrients!$BH$8,Nutrients!$BH$9)*AB$6)+(((IF($A$7=Nutrients!$B$79,Nutrients!$BH$79,(IF($A$7=Nutrients!$B$77,Nutrients!$BH$77,Nutrients!$BH$78)))))*AB$7))/2000</f>
        <v>0.38473666767308706</v>
      </c>
      <c r="AC256" s="67"/>
      <c r="AD256" s="67">
        <f>(SUMPRODUCT(AD$8:AD$187,Nutrients!$BH$8:$BH$187)+(IF($A$6=Nutrients!$B$8,Nutrients!$BH$8,Nutrients!$BH$9)*AD$6)+(((IF($A$7=Nutrients!$B$79,Nutrients!$BH$79,(IF($A$7=Nutrients!$B$77,Nutrients!$BH$77,Nutrients!$BH$78)))))*AD$7))/2000</f>
        <v>0.49169723535836729</v>
      </c>
      <c r="AE256" s="67">
        <f>(SUMPRODUCT(AE$8:AE$187,Nutrients!$BH$8:$BH$187)+(IF($A$6=Nutrients!$B$8,Nutrients!$BH$8,Nutrients!$BH$9)*AE$6)+(((IF($A$7=Nutrients!$B$79,Nutrients!$BH$79,(IF($A$7=Nutrients!$B$77,Nutrients!$BH$77,Nutrients!$BH$78)))))*AE$7))/2000</f>
        <v>0.46076584295851397</v>
      </c>
      <c r="AF256" s="67">
        <f>(SUMPRODUCT(AF$8:AF$187,Nutrients!$BH$8:$BH$187)+(IF($A$6=Nutrients!$B$8,Nutrients!$BH$8,Nutrients!$BH$9)*AF$6)+(((IF($A$7=Nutrients!$B$79,Nutrients!$BH$79,(IF($A$7=Nutrients!$B$77,Nutrients!$BH$77,Nutrients!$BH$78)))))*AF$7))/2000</f>
        <v>0.43290086392870364</v>
      </c>
      <c r="AG256" s="67">
        <f>(SUMPRODUCT(AG$8:AG$187,Nutrients!$BH$8:$BH$187)+(IF($A$6=Nutrients!$B$8,Nutrients!$BH$8,Nutrients!$BH$9)*AG$6)+(((IF($A$7=Nutrients!$B$79,Nutrients!$BH$79,(IF($A$7=Nutrients!$B$77,Nutrients!$BH$77,Nutrients!$BH$78)))))*AG$7))/2000</f>
        <v>0.41459947206945458</v>
      </c>
      <c r="AH256" s="67">
        <f>(SUMPRODUCT(AH$8:AH$187,Nutrients!$BH$8:$BH$187)+(IF($A$6=Nutrients!$B$8,Nutrients!$BH$8,Nutrients!$BH$9)*AH$6)+(((IF($A$7=Nutrients!$B$79,Nutrients!$BH$79,(IF($A$7=Nutrients!$B$77,Nutrients!$BH$77,Nutrients!$BH$78)))))*AH$7))/2000</f>
        <v>0.4015694107328357</v>
      </c>
      <c r="AI256" s="67">
        <f>(SUMPRODUCT(AI$8:AI$187,Nutrients!$BH$8:$BH$187)+(IF($A$6=Nutrients!$B$8,Nutrients!$BH$8,Nutrients!$BH$9)*AI$6)+(((IF($A$7=Nutrients!$B$79,Nutrients!$BH$79,(IF($A$7=Nutrients!$B$77,Nutrients!$BH$77,Nutrients!$BH$78)))))*AI$7))/2000</f>
        <v>0.3889634741538307</v>
      </c>
      <c r="AJ256" s="67"/>
      <c r="AK256" s="67">
        <f>(SUMPRODUCT(AK$8:AK$187,Nutrients!$BH$8:$BH$187)+(IF($A$6=Nutrients!$B$8,Nutrients!$BH$8,Nutrients!$BH$9)*AK$6)+(((IF($A$7=Nutrients!$B$79,Nutrients!$BH$79,(IF($A$7=Nutrients!$B$77,Nutrients!$BH$77,Nutrients!$BH$78)))))*AK$7))/2000</f>
        <v>0.49590058127052111</v>
      </c>
      <c r="AL256" s="67">
        <f>(SUMPRODUCT(AL$8:AL$187,Nutrients!$BH$8:$BH$187)+(IF($A$6=Nutrients!$B$8,Nutrients!$BH$8,Nutrients!$BH$9)*AL$6)+(((IF($A$7=Nutrients!$B$79,Nutrients!$BH$79,(IF($A$7=Nutrients!$B$77,Nutrients!$BH$77,Nutrients!$BH$78)))))*AL$7))/2000</f>
        <v>0.46498234075370498</v>
      </c>
      <c r="AM256" s="67">
        <f>(SUMPRODUCT(AM$8:AM$187,Nutrients!$BH$8:$BH$187)+(IF($A$6=Nutrients!$B$8,Nutrients!$BH$8,Nutrients!$BH$9)*AM$6)+(((IF($A$7=Nutrients!$B$79,Nutrients!$BH$79,(IF($A$7=Nutrients!$B$77,Nutrients!$BH$77,Nutrients!$BH$78)))))*AM$7))/2000</f>
        <v>0.43708414388281164</v>
      </c>
      <c r="AN256" s="67">
        <f>(SUMPRODUCT(AN$8:AN$187,Nutrients!$BH$8:$BH$187)+(IF($A$6=Nutrients!$B$8,Nutrients!$BH$8,Nutrients!$BH$9)*AN$6)+(((IF($A$7=Nutrients!$B$79,Nutrients!$BH$79,(IF($A$7=Nutrients!$B$77,Nutrients!$BH$77,Nutrients!$BH$78)))))*AN$7))/2000</f>
        <v>0.41922139823063698</v>
      </c>
      <c r="AO256" s="67">
        <f>(SUMPRODUCT(AO$8:AO$187,Nutrients!$BH$8:$BH$187)+(IF($A$6=Nutrients!$B$8,Nutrients!$BH$8,Nutrients!$BH$9)*AO$6)+(((IF($A$7=Nutrients!$B$79,Nutrients!$BH$79,(IF($A$7=Nutrients!$B$77,Nutrients!$BH$77,Nutrients!$BH$78)))))*AO$7))/2000</f>
        <v>0.40585013796198183</v>
      </c>
      <c r="AP256" s="67">
        <f>(SUMPRODUCT(AP$8:AP$187,Nutrients!$BH$8:$BH$187)+(IF($A$6=Nutrients!$B$8,Nutrients!$BH$8,Nutrients!$BH$9)*AP$6)+(((IF($A$7=Nutrients!$B$79,Nutrients!$BH$79,(IF($A$7=Nutrients!$B$77,Nutrients!$BH$77,Nutrients!$BH$78)))))*AP$7))/2000</f>
        <v>0.39329318301313193</v>
      </c>
      <c r="AQ256" s="67"/>
      <c r="AR256" s="67">
        <f>(SUMPRODUCT(AR$8:AR$187,Nutrients!$BH$8:$BH$187)+(IF($A$6=Nutrients!$B$8,Nutrients!$BH$8,Nutrients!$BH$9)*AR$6)+(((IF($A$7=Nutrients!$B$79,Nutrients!$BH$79,(IF($A$7=Nutrients!$B$77,Nutrients!$BH$77,Nutrients!$BH$78)))))*AR$7))/2000</f>
        <v>0.50003962486198406</v>
      </c>
      <c r="AS256" s="67">
        <f>(SUMPRODUCT(AS$8:AS$187,Nutrients!$BH$8:$BH$187)+(IF($A$6=Nutrients!$B$8,Nutrients!$BH$8,Nutrients!$BH$9)*AS$6)+(((IF($A$7=Nutrients!$B$79,Nutrients!$BH$79,(IF($A$7=Nutrients!$B$77,Nutrients!$BH$77,Nutrients!$BH$78)))))*AS$7))/2000</f>
        <v>0.46916331735171468</v>
      </c>
      <c r="AT256" s="67">
        <f>(SUMPRODUCT(AT$8:AT$187,Nutrients!$BH$8:$BH$187)+(IF($A$6=Nutrients!$B$8,Nutrients!$BH$8,Nutrients!$BH$9)*AT$6)+(((IF($A$7=Nutrients!$B$79,Nutrients!$BH$79,(IF($A$7=Nutrients!$B$77,Nutrients!$BH$77,Nutrients!$BH$78)))))*AT$7))/2000</f>
        <v>0.44132432936571431</v>
      </c>
      <c r="AU256" s="67">
        <f>(SUMPRODUCT(AU$8:AU$187,Nutrients!$BH$8:$BH$187)+(IF($A$6=Nutrients!$B$8,Nutrients!$BH$8,Nutrients!$BH$9)*AU$6)+(((IF($A$7=Nutrients!$B$79,Nutrients!$BH$79,(IF($A$7=Nutrients!$B$77,Nutrients!$BH$77,Nutrients!$BH$78)))))*AU$7))/2000</f>
        <v>0.42347262615959924</v>
      </c>
      <c r="AV256" s="67">
        <f>(SUMPRODUCT(AV$8:AV$187,Nutrients!$BH$8:$BH$187)+(IF($A$6=Nutrients!$B$8,Nutrients!$BH$8,Nutrients!$BH$9)*AV$6)+(((IF($A$7=Nutrients!$B$79,Nutrients!$BH$79,(IF($A$7=Nutrients!$B$77,Nutrients!$BH$77,Nutrients!$BH$78)))))*AV$7))/2000</f>
        <v>0.41015491729337655</v>
      </c>
      <c r="AW256" s="67">
        <f>(SUMPRODUCT(AW$8:AW$187,Nutrients!$BH$8:$BH$187)+(IF($A$6=Nutrients!$B$8,Nutrients!$BH$8,Nutrients!$BH$9)*AW$6)+(((IF($A$7=Nutrients!$B$79,Nutrients!$BH$79,(IF($A$7=Nutrients!$B$77,Nutrients!$BH$77,Nutrients!$BH$78)))))*AW$7))/2000</f>
        <v>0.39762289187243305</v>
      </c>
      <c r="AX256" s="67"/>
      <c r="AY256" s="67">
        <f>(SUMPRODUCT(AY$8:AY$187,Nutrients!$BH$8:$BH$187)+(IF($A$6=Nutrients!$B$8,Nutrients!$BH$8,Nutrients!$BH$9)*AY$6)+(((IF($A$7=Nutrients!$B$79,Nutrients!$BH$79,(IF($A$7=Nutrients!$B$77,Nutrients!$BH$77,Nutrients!$BH$78)))))*AY$7))/2000</f>
        <v>0.5041146081432667</v>
      </c>
      <c r="AZ256" s="67">
        <f>(SUMPRODUCT(AZ$8:AZ$187,Nutrients!$BH$8:$BH$187)+(IF($A$6=Nutrients!$B$8,Nutrients!$BH$8,Nutrients!$BH$9)*AZ$6)+(((IF($A$7=Nutrients!$B$79,Nutrients!$BH$79,(IF($A$7=Nutrients!$B$77,Nutrients!$BH$77,Nutrients!$BH$78)))))*AZ$7))/2000</f>
        <v>0.47334429394972438</v>
      </c>
      <c r="BA256" s="67">
        <f>(SUMPRODUCT(BA$8:BA$187,Nutrients!$BH$8:$BH$187)+(IF($A$6=Nutrients!$B$8,Nutrients!$BH$8,Nutrients!$BH$9)*BA$6)+(((IF($A$7=Nutrients!$B$79,Nutrients!$BH$79,(IF($A$7=Nutrients!$B$77,Nutrients!$BH$77,Nutrients!$BH$78)))))*BA$7))/2000</f>
        <v>0.44556532300571688</v>
      </c>
      <c r="BB256" s="67">
        <f>(SUMPRODUCT(BB$8:BB$187,Nutrients!$BH$8:$BH$187)+(IF($A$6=Nutrients!$B$8,Nutrients!$BH$8,Nutrients!$BH$9)*BB$6)+(((IF($A$7=Nutrients!$B$79,Nutrients!$BH$79,(IF($A$7=Nutrients!$B$77,Nutrients!$BH$77,Nutrients!$BH$78)))))*BB$7))/2000</f>
        <v>0.42771510143910696</v>
      </c>
      <c r="BC256" s="67">
        <f>(SUMPRODUCT(BC$8:BC$187,Nutrients!$BH$8:$BH$187)+(IF($A$6=Nutrients!$B$8,Nutrients!$BH$8,Nutrients!$BH$9)*BC$6)+(((IF($A$7=Nutrients!$B$79,Nutrients!$BH$79,(IF($A$7=Nutrients!$B$77,Nutrients!$BH$77,Nutrients!$BH$78)))))*BC$7))/2000</f>
        <v>0.41440371346043231</v>
      </c>
      <c r="BD256" s="67">
        <f>(SUMPRODUCT(BD$8:BD$187,Nutrients!$BH$8:$BH$187)+(IF($A$6=Nutrients!$B$8,Nutrients!$BH$8,Nutrients!$BH$9)*BD$6)+(((IF($A$7=Nutrients!$B$79,Nutrients!$BH$79,(IF($A$7=Nutrients!$B$77,Nutrients!$BH$77,Nutrients!$BH$78)))))*BD$7))/2000</f>
        <v>0.40224143078213942</v>
      </c>
      <c r="BE256" s="67"/>
      <c r="BF256" s="67">
        <f>(SUMPRODUCT(BF$8:BF$187,Nutrients!$BH$8:$BH$187)+(IF($A$6=Nutrients!$B$8,Nutrients!$BH$8,Nutrients!$BH$9)*BF$6)+(((IF($A$7=Nutrients!$B$79,Nutrients!$BH$79,(IF($A$7=Nutrients!$B$77,Nutrients!$BH$77,Nutrients!$BH$78)))))*BF$7))/2000</f>
        <v>0.50822907893311586</v>
      </c>
      <c r="BG256" s="67">
        <f>(SUMPRODUCT(BG$8:BG$187,Nutrients!$BH$8:$BH$187)+(IF($A$6=Nutrients!$B$8,Nutrients!$BH$8,Nutrients!$BH$9)*BG$6)+(((IF($A$7=Nutrients!$B$79,Nutrients!$BH$79,(IF($A$7=Nutrients!$B$77,Nutrients!$BH$77,Nutrients!$BH$78)))))*BG$7))/2000</f>
        <v>0.47749117714372585</v>
      </c>
      <c r="BH256" s="67">
        <f>(SUMPRODUCT(BH$8:BH$187,Nutrients!$BH$8:$BH$187)+(IF($A$6=Nutrients!$B$8,Nutrients!$BH$8,Nutrients!$BH$9)*BH$6)+(((IF($A$7=Nutrients!$B$79,Nutrients!$BH$79,(IF($A$7=Nutrients!$B$77,Nutrients!$BH$77,Nutrients!$BH$78)))))*BH$7))/2000</f>
        <v>0.44977621735564211</v>
      </c>
      <c r="BI256" s="67">
        <f>(SUMPRODUCT(BI$8:BI$187,Nutrients!$BH$8:$BH$187)+(IF($A$6=Nutrients!$B$8,Nutrients!$BH$8,Nutrients!$BH$9)*BI$6)+(((IF($A$7=Nutrients!$B$79,Nutrients!$BH$79,(IF($A$7=Nutrients!$B$77,Nutrients!$BH$77,Nutrients!$BH$78)))))*BI$7))/2000</f>
        <v>0.43196632936806928</v>
      </c>
      <c r="BJ256" s="67">
        <f>(SUMPRODUCT(BJ$8:BJ$187,Nutrients!$BH$8:$BH$187)+(IF($A$6=Nutrients!$B$8,Nutrients!$BH$8,Nutrients!$BH$9)*BJ$6)+(((IF($A$7=Nutrients!$B$79,Nutrients!$BH$79,(IF($A$7=Nutrients!$B$77,Nutrients!$BH$77,Nutrients!$BH$78)))))*BJ$7))/2000</f>
        <v>0.41868444068957855</v>
      </c>
      <c r="BK256" s="67">
        <f>(SUMPRODUCT(BK$8:BK$187,Nutrients!$BH$8:$BH$187)+(IF($A$6=Nutrients!$B$8,Nutrients!$BH$8,Nutrients!$BH$9)*BK$6)+(((IF($A$7=Nutrients!$B$79,Nutrients!$BH$79,(IF($A$7=Nutrients!$B$77,Nutrients!$BH$77,Nutrients!$BH$78)))))*BK$7))/2000</f>
        <v>0.40655072581934965</v>
      </c>
      <c r="BL256" s="67"/>
    </row>
    <row r="257" spans="1:64" x14ac:dyDescent="0.2">
      <c r="A257" t="s">
        <v>87</v>
      </c>
      <c r="B257" s="67">
        <f>(SUMPRODUCT(B$8:B$187,Nutrients!$BI$8:$BI$187)+(IF($A$6=Nutrients!$B$8,Nutrients!$BI$8,Nutrients!$BI$9)*B$6)+(((IF($A$7=Nutrients!$B$79,Nutrients!$BI$79,(IF($A$7=Nutrients!$B$77,Nutrients!$BI$77,Nutrients!$BI$78)))))*B$7))/2000</f>
        <v>0.82661579569083021</v>
      </c>
      <c r="C257" s="67">
        <f>(SUMPRODUCT(C$8:C$187,Nutrients!$BI$8:$BI$187)+(IF($A$6=Nutrients!$B$8,Nutrients!$BI$8,Nutrients!$BI$9)*C$6)+(((IF($A$7=Nutrients!$B$79,Nutrients!$BI$79,(IF($A$7=Nutrients!$B$77,Nutrients!$BI$77,Nutrients!$BI$78)))))*C$7))/2000</f>
        <v>0.74126378047952557</v>
      </c>
      <c r="D257" s="67">
        <f>(SUMPRODUCT(D$8:D$187,Nutrients!$BI$8:$BI$187)+(IF($A$6=Nutrients!$B$8,Nutrients!$BI$8,Nutrients!$BI$9)*D$6)+(((IF($A$7=Nutrients!$B$79,Nutrients!$BI$79,(IF($A$7=Nutrients!$B$77,Nutrients!$BI$77,Nutrients!$BI$78)))))*D$7))/2000</f>
        <v>0.66387044428499786</v>
      </c>
      <c r="E257" s="67">
        <f>(SUMPRODUCT(E$8:E$187,Nutrients!$BI$8:$BI$187)+(IF($A$6=Nutrients!$B$8,Nutrients!$BI$8,Nutrients!$BI$9)*E$6)+(((IF($A$7=Nutrients!$B$79,Nutrients!$BI$79,(IF($A$7=Nutrients!$B$77,Nutrients!$BI$77,Nutrients!$BI$78)))))*E$7))/2000</f>
        <v>0.61546311482312543</v>
      </c>
      <c r="F257" s="67">
        <f>(SUMPRODUCT(F$8:F$187,Nutrients!$BI$8:$BI$187)+(IF($A$6=Nutrients!$B$8,Nutrients!$BI$8,Nutrients!$BI$9)*F$6)+(((IF($A$7=Nutrients!$B$79,Nutrients!$BI$79,(IF($A$7=Nutrients!$B$77,Nutrients!$BI$77,Nutrients!$BI$78)))))*F$7))/2000</f>
        <v>0.57743711377216167</v>
      </c>
      <c r="G257" s="67">
        <f>(SUMPRODUCT(G$8:G$187,Nutrients!$BI$8:$BI$187)+(IF($A$6=Nutrients!$B$8,Nutrients!$BI$8,Nutrients!$BI$9)*G$6)+(((IF($A$7=Nutrients!$B$79,Nutrients!$BI$79,(IF($A$7=Nutrients!$B$77,Nutrients!$BI$77,Nutrients!$BI$78)))))*G$7))/2000</f>
        <v>0.54424436645147822</v>
      </c>
      <c r="H257" s="67"/>
      <c r="I257" s="67">
        <f>(SUMPRODUCT(I$8:I$187,Nutrients!$BI$8:$BI$187)+(IF($A$6=Nutrients!$B$8,Nutrients!$BI$8,Nutrients!$BI$9)*I$6)+(((IF($A$7=Nutrients!$B$79,Nutrients!$BI$79,(IF($A$7=Nutrients!$B$77,Nutrients!$BI$77,Nutrients!$BI$78)))))*I$7))/2000</f>
        <v>0.83698944948200715</v>
      </c>
      <c r="J257" s="67">
        <f>(SUMPRODUCT(J$8:J$187,Nutrients!$BI$8:$BI$187)+(IF($A$6=Nutrients!$B$8,Nutrients!$BI$8,Nutrients!$BI$9)*J$6)+(((IF($A$7=Nutrients!$B$79,Nutrients!$BI$79,(IF($A$7=Nutrients!$B$77,Nutrients!$BI$77,Nutrients!$BI$78)))))*J$7))/2000</f>
        <v>0.75065687050020224</v>
      </c>
      <c r="K257" s="67">
        <f>(SUMPRODUCT(K$8:K$187,Nutrients!$BI$8:$BI$187)+(IF($A$6=Nutrients!$B$8,Nutrients!$BI$8,Nutrients!$BI$9)*K$6)+(((IF($A$7=Nutrients!$B$79,Nutrients!$BI$79,(IF($A$7=Nutrients!$B$77,Nutrients!$BI$77,Nutrients!$BI$78)))))*K$7))/2000</f>
        <v>0.67501492785648609</v>
      </c>
      <c r="L257" s="67">
        <f>(SUMPRODUCT(L$8:L$187,Nutrients!$BI$8:$BI$187)+(IF($A$6=Nutrients!$B$8,Nutrients!$BI$8,Nutrients!$BI$9)*L$6)+(((IF($A$7=Nutrients!$B$79,Nutrients!$BI$79,(IF($A$7=Nutrients!$B$77,Nutrients!$BI$77,Nutrients!$BI$78)))))*L$7))/2000</f>
        <v>0.62517703818562176</v>
      </c>
      <c r="M257" s="67">
        <f>(SUMPRODUCT(M$8:M$187,Nutrients!$BI$8:$BI$187)+(IF($A$6=Nutrients!$B$8,Nutrients!$BI$8,Nutrients!$BI$9)*M$6)+(((IF($A$7=Nutrients!$B$79,Nutrients!$BI$79,(IF($A$7=Nutrients!$B$77,Nutrients!$BI$77,Nutrients!$BI$78)))))*M$7))/2000</f>
        <v>0.58868011076603399</v>
      </c>
      <c r="N257" s="67">
        <f>(SUMPRODUCT(N$8:N$187,Nutrients!$BI$8:$BI$187)+(IF($A$6=Nutrients!$B$8,Nutrients!$BI$8,Nutrients!$BI$9)*N$6)+(((IF($A$7=Nutrients!$B$79,Nutrients!$BI$79,(IF($A$7=Nutrients!$B$77,Nutrients!$BI$77,Nutrients!$BI$78)))))*N$7))/2000</f>
        <v>0.55402006992667152</v>
      </c>
      <c r="O257" s="67"/>
      <c r="P257" s="67">
        <f>(SUMPRODUCT(P$8:P$187,Nutrients!$BI$8:$BI$187)+(IF($A$6=Nutrients!$B$8,Nutrients!$BI$8,Nutrients!$BI$9)*P$6)+(((IF($A$7=Nutrients!$B$79,Nutrients!$BI$79,(IF($A$7=Nutrients!$B$77,Nutrients!$BI$77,Nutrients!$BI$78)))))*P$7))/2000</f>
        <v>0.84725687297441687</v>
      </c>
      <c r="Q257" s="67">
        <f>(SUMPRODUCT(Q$8:Q$187,Nutrients!$BI$8:$BI$187)+(IF($A$6=Nutrients!$B$8,Nutrients!$BI$8,Nutrients!$BI$9)*Q$6)+(((IF($A$7=Nutrients!$B$79,Nutrients!$BI$79,(IF($A$7=Nutrients!$B$77,Nutrients!$BI$77,Nutrients!$BI$78)))))*Q$7))/2000</f>
        <v>0.76103935309985193</v>
      </c>
      <c r="R257" s="67">
        <f>(SUMPRODUCT(R$8:R$187,Nutrients!$BI$8:$BI$187)+(IF($A$6=Nutrients!$B$8,Nutrients!$BI$8,Nutrients!$BI$9)*R$6)+(((IF($A$7=Nutrients!$B$79,Nutrients!$BI$79,(IF($A$7=Nutrients!$B$77,Nutrients!$BI$77,Nutrients!$BI$78)))))*R$7))/2000</f>
        <v>0.68571613118969599</v>
      </c>
      <c r="S257" s="67">
        <f>(SUMPRODUCT(S$8:S$187,Nutrients!$BI$8:$BI$187)+(IF($A$6=Nutrients!$B$8,Nutrients!$BI$8,Nutrients!$BI$9)*S$6)+(((IF($A$7=Nutrients!$B$79,Nutrients!$BI$79,(IF($A$7=Nutrients!$B$77,Nutrients!$BI$77,Nutrients!$BI$78)))))*S$7))/2000</f>
        <v>0.63582774069002923</v>
      </c>
      <c r="T257" s="67">
        <f>(SUMPRODUCT(T$8:T$187,Nutrients!$BI$8:$BI$187)+(IF($A$6=Nutrients!$B$8,Nutrients!$BI$8,Nutrients!$BI$9)*T$6)+(((IF($A$7=Nutrients!$B$79,Nutrients!$BI$79,(IF($A$7=Nutrients!$B$77,Nutrients!$BI$77,Nutrients!$BI$78)))))*T$7))/2000</f>
        <v>0.59987159087476172</v>
      </c>
      <c r="U257" s="67">
        <f>(SUMPRODUCT(U$8:U$187,Nutrients!$BI$8:$BI$187)+(IF($A$6=Nutrients!$B$8,Nutrients!$BI$8,Nutrients!$BI$9)*U$6)+(((IF($A$7=Nutrients!$B$79,Nutrients!$BI$79,(IF($A$7=Nutrients!$B$77,Nutrients!$BI$77,Nutrients!$BI$78)))))*U$7))/2000</f>
        <v>0.56519403447103378</v>
      </c>
      <c r="V257" s="67"/>
      <c r="W257" s="67">
        <f>(SUMPRODUCT(W$8:W$187,Nutrients!$BI$8:$BI$187)+(IF($A$6=Nutrients!$B$8,Nutrients!$BI$8,Nutrients!$BI$9)*W$6)+(((IF($A$7=Nutrients!$B$79,Nutrients!$BI$79,(IF($A$7=Nutrients!$B$77,Nutrients!$BI$77,Nutrients!$BI$78)))))*W$7))/2000</f>
        <v>0.85622019186622944</v>
      </c>
      <c r="X257" s="67">
        <f>(SUMPRODUCT(X$8:X$187,Nutrients!$BI$8:$BI$187)+(IF($A$6=Nutrients!$B$8,Nutrients!$BI$8,Nutrients!$BI$9)*X$6)+(((IF($A$7=Nutrients!$B$79,Nutrients!$BI$79,(IF($A$7=Nutrients!$B$77,Nutrients!$BI$77,Nutrients!$BI$78)))))*X$7))/2000</f>
        <v>0.77183269028904267</v>
      </c>
      <c r="Y257" s="67">
        <f>(SUMPRODUCT(Y$8:Y$187,Nutrients!$BI$8:$BI$187)+(IF($A$6=Nutrients!$B$8,Nutrients!$BI$8,Nutrients!$BI$9)*Y$6)+(((IF($A$7=Nutrients!$B$79,Nutrients!$BI$79,(IF($A$7=Nutrients!$B$77,Nutrients!$BI$77,Nutrients!$BI$78)))))*Y$7))/2000</f>
        <v>0.69494535830618009</v>
      </c>
      <c r="Z257" s="67">
        <f>(SUMPRODUCT(Z$8:Z$187,Nutrients!$BI$8:$BI$187)+(IF($A$6=Nutrients!$B$8,Nutrients!$BI$8,Nutrients!$BI$9)*Z$6)+(((IF($A$7=Nutrients!$B$79,Nutrients!$BI$79,(IF($A$7=Nutrients!$B$77,Nutrients!$BI$77,Nutrients!$BI$78)))))*Z$7))/2000</f>
        <v>0.64675054470618099</v>
      </c>
      <c r="AA257" s="67">
        <f>(SUMPRODUCT(AA$8:AA$187,Nutrients!$BI$8:$BI$187)+(IF($A$6=Nutrients!$B$8,Nutrients!$BI$8,Nutrients!$BI$9)*AA$6)+(((IF($A$7=Nutrients!$B$79,Nutrients!$BI$79,(IF($A$7=Nutrients!$B$77,Nutrients!$BI$77,Nutrients!$BI$78)))))*AA$7))/2000</f>
        <v>0.61050154877004459</v>
      </c>
      <c r="AB257" s="67">
        <f>(SUMPRODUCT(AB$8:AB$187,Nutrients!$BI$8:$BI$187)+(IF($A$6=Nutrients!$B$8,Nutrients!$BI$8,Nutrients!$BI$9)*AB$6)+(((IF($A$7=Nutrients!$B$79,Nutrients!$BI$79,(IF($A$7=Nutrients!$B$77,Nutrients!$BI$77,Nutrients!$BI$78)))))*AB$7))/2000</f>
        <v>0.57590627711892561</v>
      </c>
      <c r="AC257" s="67"/>
      <c r="AD257" s="67">
        <f>(SUMPRODUCT(AD$8:AD$187,Nutrients!$BI$8:$BI$187)+(IF($A$6=Nutrients!$B$8,Nutrients!$BI$8,Nutrients!$BI$9)*AD$6)+(((IF($A$7=Nutrients!$B$79,Nutrients!$BI$79,(IF($A$7=Nutrients!$B$77,Nutrients!$BI$77,Nutrients!$BI$78)))))*AD$7))/2000</f>
        <v>0.86667784520014801</v>
      </c>
      <c r="AE257" s="67">
        <f>(SUMPRODUCT(AE$8:AE$187,Nutrients!$BI$8:$BI$187)+(IF($A$6=Nutrients!$B$8,Nutrients!$BI$8,Nutrients!$BI$9)*AE$6)+(((IF($A$7=Nutrients!$B$79,Nutrients!$BI$79,(IF($A$7=Nutrients!$B$77,Nutrients!$BI$77,Nutrients!$BI$78)))))*AE$7))/2000</f>
        <v>0.78238040563715205</v>
      </c>
      <c r="AF257" s="67">
        <f>(SUMPRODUCT(AF$8:AF$187,Nutrients!$BI$8:$BI$187)+(IF($A$6=Nutrients!$B$8,Nutrients!$BI$8,Nutrients!$BI$9)*AF$6)+(((IF($A$7=Nutrients!$B$79,Nutrients!$BI$79,(IF($A$7=Nutrients!$B$77,Nutrients!$BI$77,Nutrients!$BI$78)))))*AF$7))/2000</f>
        <v>0.70518586077979761</v>
      </c>
      <c r="AG257" s="67">
        <f>(SUMPRODUCT(AG$8:AG$187,Nutrients!$BI$8:$BI$187)+(IF($A$6=Nutrients!$B$8,Nutrients!$BI$8,Nutrients!$BI$9)*AG$6)+(((IF($A$7=Nutrients!$B$79,Nutrients!$BI$79,(IF($A$7=Nutrients!$B$77,Nutrients!$BI$77,Nutrients!$BI$78)))))*AG$7))/2000</f>
        <v>0.65706792357580179</v>
      </c>
      <c r="AH257" s="67">
        <f>(SUMPRODUCT(AH$8:AH$187,Nutrients!$BI$8:$BI$187)+(IF($A$6=Nutrients!$B$8,Nutrients!$BI$8,Nutrients!$BI$9)*AH$6)+(((IF($A$7=Nutrients!$B$79,Nutrients!$BI$79,(IF($A$7=Nutrients!$B$77,Nutrients!$BI$77,Nutrients!$BI$78)))))*AH$7))/2000</f>
        <v>0.61925747410691934</v>
      </c>
      <c r="AI257" s="67">
        <f>(SUMPRODUCT(AI$8:AI$187,Nutrients!$BI$8:$BI$187)+(IF($A$6=Nutrients!$B$8,Nutrients!$BI$8,Nutrients!$BI$9)*AI$6)+(((IF($A$7=Nutrients!$B$79,Nutrients!$BI$79,(IF($A$7=Nutrients!$B$77,Nutrients!$BI$77,Nutrients!$BI$78)))))*AI$7))/2000</f>
        <v>0.58643279630762524</v>
      </c>
      <c r="AJ257" s="67"/>
      <c r="AK257" s="67">
        <f>(SUMPRODUCT(AK$8:AK$187,Nutrients!$BI$8:$BI$187)+(IF($A$6=Nutrients!$B$8,Nutrients!$BI$8,Nutrients!$BI$9)*AK$6)+(((IF($A$7=Nutrients!$B$79,Nutrients!$BI$79,(IF($A$7=Nutrients!$B$77,Nutrients!$BI$77,Nutrients!$BI$78)))))*AK$7))/2000</f>
        <v>0.87707885463500102</v>
      </c>
      <c r="AL257" s="67">
        <f>(SUMPRODUCT(AL$8:AL$187,Nutrients!$BI$8:$BI$187)+(IF($A$6=Nutrients!$B$8,Nutrients!$BI$8,Nutrients!$BI$9)*AL$6)+(((IF($A$7=Nutrients!$B$79,Nutrients!$BI$79,(IF($A$7=Nutrients!$B$77,Nutrients!$BI$77,Nutrients!$BI$78)))))*AL$7))/2000</f>
        <v>0.79287748692525817</v>
      </c>
      <c r="AM257" s="67">
        <f>(SUMPRODUCT(AM$8:AM$187,Nutrients!$BI$8:$BI$187)+(IF($A$6=Nutrients!$B$8,Nutrients!$BI$8,Nutrients!$BI$9)*AM$6)+(((IF($A$7=Nutrients!$B$79,Nutrients!$BI$79,(IF($A$7=Nutrients!$B$77,Nutrients!$BI$77,Nutrients!$BI$78)))))*AM$7))/2000</f>
        <v>0.71555690057954191</v>
      </c>
      <c r="AN257" s="67">
        <f>(SUMPRODUCT(AN$8:AN$187,Nutrients!$BI$8:$BI$187)+(IF($A$6=Nutrients!$B$8,Nutrients!$BI$8,Nutrients!$BI$9)*AN$6)+(((IF($A$7=Nutrients!$B$79,Nutrients!$BI$79,(IF($A$7=Nutrients!$B$77,Nutrients!$BI$77,Nutrients!$BI$78)))))*AN$7))/2000</f>
        <v>0.66617669227914345</v>
      </c>
      <c r="AO257" s="67">
        <f>(SUMPRODUCT(AO$8:AO$187,Nutrients!$BI$8:$BI$187)+(IF($A$6=Nutrients!$B$8,Nutrients!$BI$8,Nutrients!$BI$9)*AO$6)+(((IF($A$7=Nutrients!$B$79,Nutrients!$BI$79,(IF($A$7=Nutrients!$B$77,Nutrients!$BI$77,Nutrients!$BI$78)))))*AO$7))/2000</f>
        <v>0.63004355656137523</v>
      </c>
      <c r="AP257" s="67">
        <f>(SUMPRODUCT(AP$8:AP$187,Nutrients!$BI$8:$BI$187)+(IF($A$6=Nutrients!$B$8,Nutrients!$BI$8,Nutrients!$BI$9)*AP$6)+(((IF($A$7=Nutrients!$B$79,Nutrients!$BI$79,(IF($A$7=Nutrients!$B$77,Nutrients!$BI$77,Nutrients!$BI$78)))))*AP$7))/2000</f>
        <v>0.59743261678457571</v>
      </c>
      <c r="AQ257" s="67"/>
      <c r="AR257" s="67">
        <f>(SUMPRODUCT(AR$8:AR$187,Nutrients!$BI$8:$BI$187)+(IF($A$6=Nutrients!$B$8,Nutrients!$BI$8,Nutrients!$BI$9)*AR$6)+(((IF($A$7=Nutrients!$B$79,Nutrients!$BI$79,(IF($A$7=Nutrients!$B$77,Nutrients!$BI$77,Nutrients!$BI$78)))))*AR$7))/2000</f>
        <v>0.8872130903068397</v>
      </c>
      <c r="AS257" s="67">
        <f>(SUMPRODUCT(AS$8:AS$187,Nutrients!$BI$8:$BI$187)+(IF($A$6=Nutrients!$B$8,Nutrients!$BI$8,Nutrients!$BI$9)*AS$6)+(((IF($A$7=Nutrients!$B$79,Nutrients!$BI$79,(IF($A$7=Nutrients!$B$77,Nutrients!$BI$77,Nutrients!$BI$78)))))*AS$7))/2000</f>
        <v>0.80322829389839123</v>
      </c>
      <c r="AT257" s="67">
        <f>(SUMPRODUCT(AT$8:AT$187,Nutrients!$BI$8:$BI$187)+(IF($A$6=Nutrients!$B$8,Nutrients!$BI$8,Nutrients!$BI$9)*AT$6)+(((IF($A$7=Nutrients!$B$79,Nutrients!$BI$79,(IF($A$7=Nutrients!$B$77,Nutrients!$BI$77,Nutrients!$BI$78)))))*AT$7))/2000</f>
        <v>0.72616607359584473</v>
      </c>
      <c r="AU257" s="67">
        <f>(SUMPRODUCT(AU$8:AU$187,Nutrients!$BI$8:$BI$187)+(IF($A$6=Nutrients!$B$8,Nutrients!$BI$8,Nutrients!$BI$9)*AU$6)+(((IF($A$7=Nutrients!$B$79,Nutrients!$BI$79,(IF($A$7=Nutrients!$B$77,Nutrients!$BI$77,Nutrients!$BI$78)))))*AU$7))/2000</f>
        <v>0.67683405051461498</v>
      </c>
      <c r="AV257" s="67">
        <f>(SUMPRODUCT(AV$8:AV$187,Nutrients!$BI$8:$BI$187)+(IF($A$6=Nutrients!$B$8,Nutrients!$BI$8,Nutrients!$BI$9)*AV$6)+(((IF($A$7=Nutrients!$B$79,Nutrients!$BI$79,(IF($A$7=Nutrients!$B$77,Nutrients!$BI$77,Nutrients!$BI$78)))))*AV$7))/2000</f>
        <v>0.6409345936438251</v>
      </c>
      <c r="AW257" s="67">
        <f>(SUMPRODUCT(AW$8:AW$187,Nutrients!$BI$8:$BI$187)+(IF($A$6=Nutrients!$B$8,Nutrients!$BI$8,Nutrients!$BI$9)*AW$6)+(((IF($A$7=Nutrients!$B$79,Nutrients!$BI$79,(IF($A$7=Nutrients!$B$77,Nutrients!$BI$77,Nutrients!$BI$78)))))*AW$7))/2000</f>
        <v>0.60843243726152596</v>
      </c>
      <c r="AX257" s="67"/>
      <c r="AY257" s="67">
        <f>(SUMPRODUCT(AY$8:AY$187,Nutrients!$BI$8:$BI$187)+(IF($A$6=Nutrients!$B$8,Nutrients!$BI$8,Nutrients!$BI$9)*AY$6)+(((IF($A$7=Nutrients!$B$79,Nutrients!$BI$79,(IF($A$7=Nutrients!$B$77,Nutrients!$BI$77,Nutrients!$BI$78)))))*AY$7))/2000</f>
        <v>0.89710138098879977</v>
      </c>
      <c r="AZ257" s="67">
        <f>(SUMPRODUCT(AZ$8:AZ$187,Nutrients!$BI$8:$BI$187)+(IF($A$6=Nutrients!$B$8,Nutrients!$BI$8,Nutrients!$BI$9)*AZ$6)+(((IF($A$7=Nutrients!$B$79,Nutrients!$BI$79,(IF($A$7=Nutrients!$B$77,Nutrients!$BI$77,Nutrients!$BI$78)))))*AZ$7))/2000</f>
        <v>0.81357910087152463</v>
      </c>
      <c r="BA257" s="67">
        <f>(SUMPRODUCT(BA$8:BA$187,Nutrients!$BI$8:$BI$187)+(IF($A$6=Nutrients!$B$8,Nutrients!$BI$8,Nutrients!$BI$9)*BA$6)+(((IF($A$7=Nutrients!$B$79,Nutrients!$BI$79,(IF($A$7=Nutrients!$B$77,Nutrients!$BI$77,Nutrients!$BI$78)))))*BA$7))/2000</f>
        <v>0.73675900038858255</v>
      </c>
      <c r="BB257" s="67">
        <f>(SUMPRODUCT(BB$8:BB$187,Nutrients!$BI$8:$BI$187)+(IF($A$6=Nutrients!$B$8,Nutrients!$BI$8,Nutrients!$BI$9)*BB$6)+(((IF($A$7=Nutrients!$B$79,Nutrients!$BI$79,(IF($A$7=Nutrients!$B$77,Nutrients!$BI$77,Nutrients!$BI$78)))))*BB$7))/2000</f>
        <v>0.68741366991610309</v>
      </c>
      <c r="BC257" s="67">
        <f>(SUMPRODUCT(BC$8:BC$187,Nutrients!$BI$8:$BI$187)+(IF($A$6=Nutrients!$B$8,Nutrients!$BI$8,Nutrients!$BI$9)*BC$6)+(((IF($A$7=Nutrients!$B$79,Nutrients!$BI$79,(IF($A$7=Nutrients!$B$77,Nutrients!$BI$77,Nutrients!$BI$78)))))*BC$7))/2000</f>
        <v>0.65154179510006838</v>
      </c>
      <c r="BD257" s="67">
        <f>(SUMPRODUCT(BD$8:BD$187,Nutrients!$BI$8:$BI$187)+(IF($A$6=Nutrients!$B$8,Nutrients!$BI$8,Nutrients!$BI$9)*BD$6)+(((IF($A$7=Nutrients!$B$79,Nutrients!$BI$79,(IF($A$7=Nutrients!$B$77,Nutrients!$BI$77,Nutrients!$BI$78)))))*BD$7))/2000</f>
        <v>0.61748687977660865</v>
      </c>
      <c r="BE257" s="67"/>
      <c r="BF257" s="67">
        <f>(SUMPRODUCT(BF$8:BF$187,Nutrients!$BI$8:$BI$187)+(IF($A$6=Nutrients!$B$8,Nutrients!$BI$8,Nutrients!$BI$9)*BF$6)+(((IF($A$7=Nutrients!$B$79,Nutrients!$BI$79,(IF($A$7=Nutrients!$B$77,Nutrients!$BI$77,Nutrients!$BI$78)))))*BF$7))/2000</f>
        <v>0.90716198079905119</v>
      </c>
      <c r="BG257" s="67">
        <f>(SUMPRODUCT(BG$8:BG$187,Nutrients!$BI$8:$BI$187)+(IF($A$6=Nutrients!$B$8,Nutrients!$BI$8,Nutrients!$BI$9)*BG$6)+(((IF($A$7=Nutrients!$B$79,Nutrients!$BI$79,(IF($A$7=Nutrients!$B$77,Nutrients!$BI$77,Nutrients!$BI$78)))))*BG$7))/2000</f>
        <v>0.82378113662716712</v>
      </c>
      <c r="BH257" s="67">
        <f>(SUMPRODUCT(BH$8:BH$187,Nutrients!$BI$8:$BI$187)+(IF($A$6=Nutrients!$B$8,Nutrients!$BI$8,Nutrients!$BI$9)*BH$6)+(((IF($A$7=Nutrients!$B$79,Nutrients!$BI$79,(IF($A$7=Nutrients!$B$77,Nutrients!$BI$77,Nutrients!$BI$78)))))*BH$7))/2000</f>
        <v>0.747240357551893</v>
      </c>
      <c r="BI257" s="67">
        <f>(SUMPRODUCT(BI$8:BI$187,Nutrients!$BI$8:$BI$187)+(IF($A$6=Nutrients!$B$8,Nutrients!$BI$8,Nutrients!$BI$9)*BI$6)+(((IF($A$7=Nutrients!$B$79,Nutrients!$BI$79,(IF($A$7=Nutrients!$B$77,Nutrients!$BI$77,Nutrients!$BI$78)))))*BI$7))/2000</f>
        <v>0.69807102815157485</v>
      </c>
      <c r="BJ257" s="67">
        <f>(SUMPRODUCT(BJ$8:BJ$187,Nutrients!$BI$8:$BI$187)+(IF($A$6=Nutrients!$B$8,Nutrients!$BI$8,Nutrients!$BI$9)*BJ$6)+(((IF($A$7=Nutrients!$B$79,Nutrients!$BI$79,(IF($A$7=Nutrients!$B$77,Nutrients!$BI$77,Nutrients!$BI$78)))))*BJ$7))/2000</f>
        <v>0.66232787755452427</v>
      </c>
      <c r="BK257" s="67">
        <f>(SUMPRODUCT(BK$8:BK$187,Nutrients!$BI$8:$BI$187)+(IF($A$6=Nutrients!$B$8,Nutrients!$BI$8,Nutrients!$BI$9)*BK$6)+(((IF($A$7=Nutrients!$B$79,Nutrients!$BI$79,(IF($A$7=Nutrients!$B$77,Nutrients!$BI$77,Nutrients!$BI$78)))))*BK$7))/2000</f>
        <v>0.62835807630261642</v>
      </c>
      <c r="BL257" s="67"/>
    </row>
    <row r="258" spans="1:64" x14ac:dyDescent="0.2">
      <c r="A258" t="s">
        <v>60</v>
      </c>
      <c r="B258" s="12">
        <f>(B255 * 434.98) + (B257* 255.74) - (B256*282.06)</f>
        <v>153.85476333031215</v>
      </c>
      <c r="C258" s="12">
        <f t="shared" ref="C258:G258" si="241">(C255 * 434.98) + (C257* 255.74) - (C256*282.06)</f>
        <v>139.57525687226871</v>
      </c>
      <c r="D258" s="12">
        <f t="shared" si="241"/>
        <v>126.49320310170246</v>
      </c>
      <c r="E258" s="12">
        <f t="shared" si="241"/>
        <v>118.5939132873979</v>
      </c>
      <c r="F258" s="12">
        <f t="shared" si="241"/>
        <v>112.02321302352154</v>
      </c>
      <c r="G258" s="12">
        <f t="shared" si="241"/>
        <v>106.65733334149384</v>
      </c>
      <c r="H258" s="67"/>
      <c r="I258" s="12">
        <f>(I255 * 434.98) + (I257* 255.74) - (I256*282.06)</f>
        <v>161.11244005925104</v>
      </c>
      <c r="J258" s="12">
        <f t="shared" ref="J258:N258" si="242">(J255 * 434.98) + (J257* 255.74) - (J256*282.06)</f>
        <v>146.4269043730574</v>
      </c>
      <c r="K258" s="12">
        <f t="shared" si="242"/>
        <v>133.89438985575353</v>
      </c>
      <c r="L258" s="12">
        <f t="shared" si="242"/>
        <v>125.4969590735695</v>
      </c>
      <c r="M258" s="12">
        <f t="shared" si="242"/>
        <v>119.44456492099664</v>
      </c>
      <c r="N258" s="12">
        <f t="shared" si="242"/>
        <v>113.57357172922133</v>
      </c>
      <c r="O258" s="67"/>
      <c r="P258" s="12">
        <f>(P255 * 434.98) + (P257* 255.74) - (P256*282.06)</f>
        <v>168.34416043857772</v>
      </c>
      <c r="Q258" s="12">
        <f t="shared" ref="Q258:U258" si="243">(Q255 * 434.98) + (Q257* 255.74) - (Q256*282.06)</f>
        <v>153.69059991442853</v>
      </c>
      <c r="R258" s="12">
        <f t="shared" si="243"/>
        <v>141.20862499316786</v>
      </c>
      <c r="S258" s="12">
        <f t="shared" si="243"/>
        <v>132.84297302539511</v>
      </c>
      <c r="T258" s="12">
        <f t="shared" si="243"/>
        <v>126.87588306686506</v>
      </c>
      <c r="U258" s="12">
        <f t="shared" si="243"/>
        <v>120.98457842727673</v>
      </c>
      <c r="V258" s="67"/>
      <c r="W258" s="12">
        <f>(W255 * 434.98) + (W257* 255.74) - (W256*282.06)</f>
        <v>175.11216812143792</v>
      </c>
      <c r="X258" s="12">
        <f t="shared" ref="X258:AB258" si="244">(X255 * 434.98) + (X257* 255.74) - (X256*282.06)</f>
        <v>161.01581768390915</v>
      </c>
      <c r="Y258" s="12">
        <f t="shared" si="244"/>
        <v>148.03729956388463</v>
      </c>
      <c r="Z258" s="12">
        <f t="shared" si="244"/>
        <v>140.22308004110377</v>
      </c>
      <c r="AA258" s="12">
        <f t="shared" si="244"/>
        <v>134.23870873889132</v>
      </c>
      <c r="AB258" s="12">
        <f t="shared" si="244"/>
        <v>128.38475879031029</v>
      </c>
      <c r="AC258" s="67"/>
      <c r="AD258" s="12">
        <f>(AD255 * 434.98) + (AD257* 255.74) - (AD256*282.06)</f>
        <v>182.38606627396601</v>
      </c>
      <c r="AE258" s="12">
        <f t="shared" ref="AE258:AI258" si="245">(AE255 * 434.98) + (AE257* 255.74) - (AE256*282.06)</f>
        <v>168.31914615914334</v>
      </c>
      <c r="AF258" s="12">
        <f t="shared" si="245"/>
        <v>155.34146392678269</v>
      </c>
      <c r="AG258" s="12">
        <f t="shared" si="245"/>
        <v>147.54243400983398</v>
      </c>
      <c r="AH258" s="12">
        <f t="shared" si="245"/>
        <v>141.03691396733205</v>
      </c>
      <c r="AI258" s="12">
        <f t="shared" si="245"/>
        <v>135.74746916594168</v>
      </c>
      <c r="AJ258" s="67"/>
      <c r="AK258" s="12">
        <f>(AK255 * 434.98) + (AK257* 255.74) - (AK256*282.06)</f>
        <v>189.63670773428993</v>
      </c>
      <c r="AL258" s="12">
        <f t="shared" ref="AL258:AP258" si="246">(AL255 * 434.98) + (AL257* 255.74) - (AL256*282.06)</f>
        <v>175.62669056273643</v>
      </c>
      <c r="AM258" s="12">
        <f t="shared" si="246"/>
        <v>162.66423127669151</v>
      </c>
      <c r="AN258" s="12">
        <f t="shared" si="246"/>
        <v>154.40096166658412</v>
      </c>
      <c r="AO258" s="12">
        <f t="shared" si="246"/>
        <v>148.44354509404531</v>
      </c>
      <c r="AP258" s="12">
        <f t="shared" si="246"/>
        <v>143.19785126358323</v>
      </c>
      <c r="AQ258" s="67"/>
      <c r="AR258" s="12">
        <f>(AR255 * 434.98) + (AR257* 255.74) - (AR256*282.06)</f>
        <v>196.87321847592713</v>
      </c>
      <c r="AS258" s="12">
        <f t="shared" ref="AS258:AW258" si="247">(AS255 * 434.98) + (AS257* 255.74) - (AS256*282.06)</f>
        <v>182.94422324684754</v>
      </c>
      <c r="AT258" s="12">
        <f t="shared" si="247"/>
        <v>170.03465003653048</v>
      </c>
      <c r="AU258" s="12">
        <f t="shared" si="247"/>
        <v>161.78124366974509</v>
      </c>
      <c r="AV258" s="12">
        <f t="shared" si="247"/>
        <v>155.87165984273929</v>
      </c>
      <c r="AW258" s="12">
        <f t="shared" si="247"/>
        <v>150.64823336122475</v>
      </c>
      <c r="AX258" s="67"/>
      <c r="AY258" s="12">
        <f>(AY255 * 434.98) + (AY257* 255.74) - (AY256*282.06)</f>
        <v>204.09607667688925</v>
      </c>
      <c r="AZ258" s="12">
        <f t="shared" ref="AZ258:BD258" si="248">(AZ255 * 434.98) + (AZ257* 255.74) - (AZ256*282.06)</f>
        <v>190.26175593095869</v>
      </c>
      <c r="BA258" s="12">
        <f t="shared" si="248"/>
        <v>177.4055286404782</v>
      </c>
      <c r="BB258" s="12">
        <f t="shared" si="248"/>
        <v>169.15318368024555</v>
      </c>
      <c r="BC258" s="12">
        <f t="shared" si="248"/>
        <v>163.24924574469907</v>
      </c>
      <c r="BD258" s="12">
        <f t="shared" si="248"/>
        <v>157.50321146219812</v>
      </c>
      <c r="BE258" s="67"/>
      <c r="BF258" s="12">
        <f>(BF255 * 434.98) + (BF257* 255.74) - (BF256*282.06)</f>
        <v>211.35420558717379</v>
      </c>
      <c r="BG258" s="12">
        <f t="shared" ref="BG258:BK258" si="249">(BG255 * 434.98) + (BG257* 255.74) - (BG256*282.06)</f>
        <v>197.54883598368758</v>
      </c>
      <c r="BH258" s="12">
        <f t="shared" si="249"/>
        <v>184.74978421417381</v>
      </c>
      <c r="BI258" s="12">
        <f t="shared" si="249"/>
        <v>176.53346568340652</v>
      </c>
      <c r="BJ258" s="12">
        <f t="shared" si="249"/>
        <v>170.65587687141237</v>
      </c>
      <c r="BK258" s="12">
        <f t="shared" si="249"/>
        <v>164.93483566996642</v>
      </c>
      <c r="BL258" s="67"/>
    </row>
    <row r="259" spans="1:64" x14ac:dyDescent="0.2">
      <c r="A259" t="s">
        <v>101</v>
      </c>
      <c r="B259" s="67">
        <f>(SUMPRODUCT(B$8:B$187,Nutrients!$DL$8:$DL$187)+(IF($A$6=Nutrients!$B$8,Nutrients!$DL$8,Nutrients!$DL$9)*B$6)+(((IF($A$7=Nutrients!$B$79,Nutrients!$DL$79,(IF($A$7=Nutrients!$B$77,Nutrients!$DL$77,Nutrients!$DL$78)))))*B$7))/2000</f>
        <v>0.25135577229405298</v>
      </c>
      <c r="C259" s="67">
        <f>(SUMPRODUCT(C$8:C$187,Nutrients!$DL$8:$DL$187)+(IF($A$6=Nutrients!$B$8,Nutrients!$DL$8,Nutrients!$DL$9)*C$6)+(((IF($A$7=Nutrients!$B$79,Nutrients!$DL$79,(IF($A$7=Nutrients!$B$77,Nutrients!$DL$77,Nutrients!$DL$78)))))*C$7))/2000</f>
        <v>0.24151180015144291</v>
      </c>
      <c r="D259" s="67">
        <f>(SUMPRODUCT(D$8:D$187,Nutrients!$DL$8:$DL$187)+(IF($A$6=Nutrients!$B$8,Nutrients!$DL$8,Nutrients!$DL$9)*D$6)+(((IF($A$7=Nutrients!$B$79,Nutrients!$DL$79,(IF($A$7=Nutrients!$B$77,Nutrients!$DL$77,Nutrients!$DL$78)))))*D$7))/2000</f>
        <v>0.23274302767178881</v>
      </c>
      <c r="E259" s="67">
        <f>(SUMPRODUCT(E$8:E$187,Nutrients!$DL$8:$DL$187)+(IF($A$6=Nutrients!$B$8,Nutrients!$DL$8,Nutrients!$DL$9)*E$6)+(((IF($A$7=Nutrients!$B$79,Nutrients!$DL$79,(IF($A$7=Nutrients!$B$77,Nutrients!$DL$77,Nutrients!$DL$78)))))*E$7))/2000</f>
        <v>0.22719800443965726</v>
      </c>
      <c r="F259" s="67">
        <f>(SUMPRODUCT(F$8:F$187,Nutrients!$DL$8:$DL$187)+(IF($A$6=Nutrients!$B$8,Nutrients!$DL$8,Nutrients!$DL$9)*F$6)+(((IF($A$7=Nutrients!$B$79,Nutrients!$DL$79,(IF($A$7=Nutrients!$B$77,Nutrients!$DL$77,Nutrients!$DL$78)))))*F$7))/2000</f>
        <v>0.22276866368821316</v>
      </c>
      <c r="G259" s="67">
        <f>(SUMPRODUCT(G$8:G$187,Nutrients!$DL$8:$DL$187)+(IF($A$6=Nutrients!$B$8,Nutrients!$DL$8,Nutrients!$DL$9)*G$6)+(((IF($A$7=Nutrients!$B$79,Nutrients!$DL$79,(IF($A$7=Nutrients!$B$77,Nutrients!$DL$77,Nutrients!$DL$78)))))*G$7))/2000</f>
        <v>0.21882933236994348</v>
      </c>
      <c r="H259" s="67"/>
      <c r="I259" s="67">
        <f>(SUMPRODUCT(I$8:I$187,Nutrients!$DL$8:$DL$187)+(IF($A$6=Nutrients!$B$8,Nutrients!$DL$8,Nutrients!$DL$9)*I$6)+(((IF($A$7=Nutrients!$B$79,Nutrients!$DL$79,(IF($A$7=Nutrients!$B$77,Nutrients!$DL$77,Nutrients!$DL$78)))))*I$7))/2000</f>
        <v>0.24863509392205399</v>
      </c>
      <c r="J259" s="67">
        <f>(SUMPRODUCT(J$8:J$187,Nutrients!$DL$8:$DL$187)+(IF($A$6=Nutrients!$B$8,Nutrients!$DL$8,Nutrients!$DL$9)*J$6)+(((IF($A$7=Nutrients!$B$79,Nutrients!$DL$79,(IF($A$7=Nutrients!$B$77,Nutrients!$DL$77,Nutrients!$DL$78)))))*J$7))/2000</f>
        <v>0.23866141020080556</v>
      </c>
      <c r="K259" s="67">
        <f>(SUMPRODUCT(K$8:K$187,Nutrients!$DL$8:$DL$187)+(IF($A$6=Nutrients!$B$8,Nutrients!$DL$8,Nutrients!$DL$9)*K$6)+(((IF($A$7=Nutrients!$B$79,Nutrients!$DL$79,(IF($A$7=Nutrients!$B$77,Nutrients!$DL$77,Nutrients!$DL$78)))))*K$7))/2000</f>
        <v>0.2301179772577335</v>
      </c>
      <c r="L259" s="67">
        <f>(SUMPRODUCT(L$8:L$187,Nutrients!$DL$8:$DL$187)+(IF($A$6=Nutrients!$B$8,Nutrients!$DL$8,Nutrients!$DL$9)*L$6)+(((IF($A$7=Nutrients!$B$79,Nutrients!$DL$79,(IF($A$7=Nutrients!$B$77,Nutrients!$DL$77,Nutrients!$DL$78)))))*L$7))/2000</f>
        <v>0.22438910225045761</v>
      </c>
      <c r="M259" s="67">
        <f>(SUMPRODUCT(M$8:M$187,Nutrients!$DL$8:$DL$187)+(IF($A$6=Nutrients!$B$8,Nutrients!$DL$8,Nutrients!$DL$9)*M$6)+(((IF($A$7=Nutrients!$B$79,Nutrients!$DL$79,(IF($A$7=Nutrients!$B$77,Nutrients!$DL$77,Nutrients!$DL$78)))))*M$7))/2000</f>
        <v>0.22015546567028846</v>
      </c>
      <c r="N259" s="67">
        <f>(SUMPRODUCT(N$8:N$187,Nutrients!$DL$8:$DL$187)+(IF($A$6=Nutrients!$B$8,Nutrients!$DL$8,Nutrients!$DL$9)*N$6)+(((IF($A$7=Nutrients!$B$79,Nutrients!$DL$79,(IF($A$7=Nutrients!$B$77,Nutrients!$DL$77,Nutrients!$DL$78)))))*N$7))/2000</f>
        <v>0.21603568810055268</v>
      </c>
      <c r="O259" s="67"/>
      <c r="P259" s="67">
        <f>(SUMPRODUCT(P$8:P$187,Nutrients!$DL$8:$DL$187)+(IF($A$6=Nutrients!$B$8,Nutrients!$DL$8,Nutrients!$DL$9)*P$6)+(((IF($A$7=Nutrients!$B$79,Nutrients!$DL$79,(IF($A$7=Nutrients!$B$77,Nutrients!$DL$77,Nutrients!$DL$78)))))*P$7))/2000</f>
        <v>0.24591042221723453</v>
      </c>
      <c r="Q259" s="67">
        <f>(SUMPRODUCT(Q$8:Q$187,Nutrients!$DL$8:$DL$187)+(IF($A$6=Nutrients!$B$8,Nutrients!$DL$8,Nutrients!$DL$9)*Q$6)+(((IF($A$7=Nutrients!$B$79,Nutrients!$DL$79,(IF($A$7=Nutrients!$B$77,Nutrients!$DL$77,Nutrients!$DL$78)))))*Q$7))/2000</f>
        <v>0.23593300654482596</v>
      </c>
      <c r="R259" s="67">
        <f>(SUMPRODUCT(R$8:R$187,Nutrients!$DL$8:$DL$187)+(IF($A$6=Nutrients!$B$8,Nutrients!$DL$8,Nutrients!$DL$9)*R$6)+(((IF($A$7=Nutrients!$B$79,Nutrients!$DL$79,(IF($A$7=Nutrients!$B$77,Nutrients!$DL$77,Nutrients!$DL$78)))))*R$7))/2000</f>
        <v>0.22739716109626029</v>
      </c>
      <c r="S259" s="67">
        <f>(SUMPRODUCT(S$8:S$187,Nutrients!$DL$8:$DL$187)+(IF($A$6=Nutrients!$B$8,Nutrients!$DL$8,Nutrients!$DL$9)*S$6)+(((IF($A$7=Nutrients!$B$79,Nutrients!$DL$79,(IF($A$7=Nutrients!$B$77,Nutrients!$DL$77,Nutrients!$DL$78)))))*S$7))/2000</f>
        <v>0.22157433520801917</v>
      </c>
      <c r="T259" s="67">
        <f>(SUMPRODUCT(T$8:T$187,Nutrients!$DL$8:$DL$187)+(IF($A$6=Nutrients!$B$8,Nutrients!$DL$8,Nutrients!$DL$9)*T$6)+(((IF($A$7=Nutrients!$B$79,Nutrients!$DL$79,(IF($A$7=Nutrients!$B$77,Nutrients!$DL$77,Nutrients!$DL$78)))))*T$7))/2000</f>
        <v>0.21748430702711977</v>
      </c>
      <c r="U259" s="67">
        <f>(SUMPRODUCT(U$8:U$187,Nutrients!$DL$8:$DL$187)+(IF($A$6=Nutrients!$B$8,Nutrients!$DL$8,Nutrients!$DL$9)*U$6)+(((IF($A$7=Nutrients!$B$79,Nutrients!$DL$79,(IF($A$7=Nutrients!$B$77,Nutrients!$DL$77,Nutrients!$DL$78)))))*U$7))/2000</f>
        <v>0.21337175102229625</v>
      </c>
      <c r="V259" s="67"/>
      <c r="W259" s="67">
        <f>(SUMPRODUCT(W$8:W$187,Nutrients!$DL$8:$DL$187)+(IF($A$6=Nutrients!$B$8,Nutrients!$DL$8,Nutrients!$DL$9)*W$6)+(((IF($A$7=Nutrients!$B$79,Nutrients!$DL$79,(IF($A$7=Nutrients!$B$77,Nutrients!$DL$77,Nutrients!$DL$78)))))*W$7))/2000</f>
        <v>0.24297371683390573</v>
      </c>
      <c r="X259" s="67">
        <f>(SUMPRODUCT(X$8:X$187,Nutrients!$DL$8:$DL$187)+(IF($A$6=Nutrients!$B$8,Nutrients!$DL$8,Nutrients!$DL$9)*X$6)+(((IF($A$7=Nutrients!$B$79,Nutrients!$DL$79,(IF($A$7=Nutrients!$B$77,Nutrients!$DL$77,Nutrients!$DL$78)))))*X$7))/2000</f>
        <v>0.23324867523790044</v>
      </c>
      <c r="Y259" s="67">
        <f>(SUMPRODUCT(Y$8:Y$187,Nutrients!$DL$8:$DL$187)+(IF($A$6=Nutrients!$B$8,Nutrients!$DL$8,Nutrients!$DL$9)*Y$6)+(((IF($A$7=Nutrients!$B$79,Nutrients!$DL$79,(IF($A$7=Nutrients!$B$77,Nutrients!$DL$77,Nutrients!$DL$78)))))*Y$7))/2000</f>
        <v>0.2244435727962123</v>
      </c>
      <c r="Z259" s="67">
        <f>(SUMPRODUCT(Z$8:Z$187,Nutrients!$DL$8:$DL$187)+(IF($A$6=Nutrients!$B$8,Nutrients!$DL$8,Nutrients!$DL$9)*Z$6)+(((IF($A$7=Nutrients!$B$79,Nutrients!$DL$79,(IF($A$7=Nutrients!$B$77,Nutrients!$DL$77,Nutrients!$DL$78)))))*Z$7))/2000</f>
        <v>0.21882841787871238</v>
      </c>
      <c r="AA259" s="67">
        <f>(SUMPRODUCT(AA$8:AA$187,Nutrients!$DL$8:$DL$187)+(IF($A$6=Nutrients!$B$8,Nutrients!$DL$8,Nutrients!$DL$9)*AA$6)+(((IF($A$7=Nutrients!$B$79,Nutrients!$DL$79,(IF($A$7=Nutrients!$B$77,Nutrients!$DL$77,Nutrients!$DL$78)))))*AA$7))/2000</f>
        <v>0.214623106648896</v>
      </c>
      <c r="AB259" s="67">
        <f>(SUMPRODUCT(AB$8:AB$187,Nutrients!$DL$8:$DL$187)+(IF($A$6=Nutrients!$B$8,Nutrients!$DL$8,Nutrients!$DL$9)*AB$6)+(((IF($A$7=Nutrients!$B$79,Nutrients!$DL$79,(IF($A$7=Nutrients!$B$77,Nutrients!$DL$77,Nutrients!$DL$78)))))*AB$7))/2000</f>
        <v>0.21046868802837074</v>
      </c>
      <c r="AC259" s="67"/>
      <c r="AD259" s="67">
        <f>(SUMPRODUCT(AD$8:AD$187,Nutrients!$DL$8:$DL$187)+(IF($A$6=Nutrients!$B$8,Nutrients!$DL$8,Nutrients!$DL$9)*AD$6)+(((IF($A$7=Nutrients!$B$79,Nutrients!$DL$79,(IF($A$7=Nutrients!$B$77,Nutrients!$DL$77,Nutrients!$DL$78)))))*AD$7))/2000</f>
        <v>0.24022167356314281</v>
      </c>
      <c r="AE259" s="67">
        <f>(SUMPRODUCT(AE$8:AE$187,Nutrients!$DL$8:$DL$187)+(IF($A$6=Nutrients!$B$8,Nutrients!$DL$8,Nutrients!$DL$9)*AE$6)+(((IF($A$7=Nutrients!$B$79,Nutrients!$DL$79,(IF($A$7=Nutrients!$B$77,Nutrients!$DL$77,Nutrients!$DL$78)))))*AE$7))/2000</f>
        <v>0.23045763005321987</v>
      </c>
      <c r="AF259" s="67">
        <f>(SUMPRODUCT(AF$8:AF$187,Nutrients!$DL$8:$DL$187)+(IF($A$6=Nutrients!$B$8,Nutrients!$DL$8,Nutrients!$DL$9)*AF$6)+(((IF($A$7=Nutrients!$B$79,Nutrients!$DL$79,(IF($A$7=Nutrients!$B$77,Nutrients!$DL$77,Nutrients!$DL$78)))))*AF$7))/2000</f>
        <v>0.22149157856256937</v>
      </c>
      <c r="AG259" s="67">
        <f>(SUMPRODUCT(AG$8:AG$187,Nutrients!$DL$8:$DL$187)+(IF($A$6=Nutrients!$B$8,Nutrients!$DL$8,Nutrients!$DL$9)*AG$6)+(((IF($A$7=Nutrients!$B$79,Nutrients!$DL$79,(IF($A$7=Nutrients!$B$77,Nutrients!$DL$77,Nutrients!$DL$78)))))*AG$7))/2000</f>
        <v>0.21587784783646366</v>
      </c>
      <c r="AH259" s="67">
        <f>(SUMPRODUCT(AH$8:AH$187,Nutrients!$DL$8:$DL$187)+(IF($A$6=Nutrients!$B$8,Nutrients!$DL$8,Nutrients!$DL$9)*AH$6)+(((IF($A$7=Nutrients!$B$79,Nutrients!$DL$79,(IF($A$7=Nutrients!$B$77,Nutrients!$DL$77,Nutrients!$DL$78)))))*AH$7))/2000</f>
        <v>0.21143050313473874</v>
      </c>
      <c r="AI259" s="67">
        <f>(SUMPRODUCT(AI$8:AI$187,Nutrients!$DL$8:$DL$187)+(IF($A$6=Nutrients!$B$8,Nutrients!$DL$8,Nutrients!$DL$9)*AI$6)+(((IF($A$7=Nutrients!$B$79,Nutrients!$DL$79,(IF($A$7=Nutrients!$B$77,Nutrients!$DL$77,Nutrients!$DL$78)))))*AI$7))/2000</f>
        <v>0.20755110518076117</v>
      </c>
      <c r="AJ259" s="67"/>
      <c r="AK259" s="67">
        <f>(SUMPRODUCT(AK$8:AK$187,Nutrients!$DL$8:$DL$187)+(IF($A$6=Nutrients!$B$8,Nutrients!$DL$8,Nutrients!$DL$9)*AK$6)+(((IF($A$7=Nutrients!$B$79,Nutrients!$DL$79,(IF($A$7=Nutrients!$B$77,Nutrients!$DL$77,Nutrients!$DL$78)))))*AK$7))/2000</f>
        <v>0.23753064891702355</v>
      </c>
      <c r="AL259" s="67">
        <f>(SUMPRODUCT(AL$8:AL$187,Nutrients!$DL$8:$DL$187)+(IF($A$6=Nutrients!$B$8,Nutrients!$DL$8,Nutrients!$DL$9)*AL$6)+(((IF($A$7=Nutrients!$B$79,Nutrients!$DL$79,(IF($A$7=Nutrients!$B$77,Nutrients!$DL$77,Nutrients!$DL$78)))))*AL$7))/2000</f>
        <v>0.2277170726456951</v>
      </c>
      <c r="AM259" s="67">
        <f>(SUMPRODUCT(AM$8:AM$187,Nutrients!$DL$8:$DL$187)+(IF($A$6=Nutrients!$B$8,Nutrients!$DL$8,Nutrients!$DL$9)*AM$6)+(((IF($A$7=Nutrients!$B$79,Nutrients!$DL$79,(IF($A$7=Nutrients!$B$77,Nutrients!$DL$77,Nutrients!$DL$78)))))*AM$7))/2000</f>
        <v>0.21863233178847613</v>
      </c>
      <c r="AN259" s="67">
        <f>(SUMPRODUCT(AN$8:AN$187,Nutrients!$DL$8:$DL$187)+(IF($A$6=Nutrients!$B$8,Nutrients!$DL$8,Nutrients!$DL$9)*AN$6)+(((IF($A$7=Nutrients!$B$79,Nutrients!$DL$79,(IF($A$7=Nutrients!$B$77,Nutrients!$DL$77,Nutrients!$DL$78)))))*AN$7))/2000</f>
        <v>0.21284717157108446</v>
      </c>
      <c r="AO259" s="67">
        <f>(SUMPRODUCT(AO$8:AO$187,Nutrients!$DL$8:$DL$187)+(IF($A$6=Nutrients!$B$8,Nutrients!$DL$8,Nutrients!$DL$9)*AO$6)+(((IF($A$7=Nutrients!$B$79,Nutrients!$DL$79,(IF($A$7=Nutrients!$B$77,Nutrients!$DL$77,Nutrients!$DL$78)))))*AO$7))/2000</f>
        <v>0.20860554118004046</v>
      </c>
      <c r="AP259" s="67">
        <f>(SUMPRODUCT(AP$8:AP$187,Nutrients!$DL$8:$DL$187)+(IF($A$6=Nutrients!$B$8,Nutrients!$DL$8,Nutrients!$DL$9)*AP$6)+(((IF($A$7=Nutrients!$B$79,Nutrients!$DL$79,(IF($A$7=Nutrients!$B$77,Nutrients!$DL$77,Nutrients!$DL$78)))))*AP$7))/2000</f>
        <v>0.20475185858189426</v>
      </c>
      <c r="AQ259" s="67"/>
      <c r="AR259" s="67">
        <f>(SUMPRODUCT(AR$8:AR$187,Nutrients!$DL$8:$DL$187)+(IF($A$6=Nutrients!$B$8,Nutrients!$DL$8,Nutrients!$DL$9)*AR$6)+(((IF($A$7=Nutrients!$B$79,Nutrients!$DL$79,(IF($A$7=Nutrients!$B$77,Nutrients!$DL$77,Nutrients!$DL$78)))))*AR$7))/2000</f>
        <v>0.23469617805254164</v>
      </c>
      <c r="AS259" s="67">
        <f>(SUMPRODUCT(AS$8:AS$187,Nutrients!$DL$8:$DL$187)+(IF($A$6=Nutrients!$B$8,Nutrients!$DL$8,Nutrients!$DL$9)*AS$6)+(((IF($A$7=Nutrients!$B$79,Nutrients!$DL$79,(IF($A$7=Nutrients!$B$77,Nutrients!$DL$77,Nutrients!$DL$78)))))*AS$7))/2000</f>
        <v>0.22483974160965023</v>
      </c>
      <c r="AT259" s="67">
        <f>(SUMPRODUCT(AT$8:AT$187,Nutrients!$DL$8:$DL$187)+(IF($A$6=Nutrients!$B$8,Nutrients!$DL$8,Nutrients!$DL$9)*AT$6)+(((IF($A$7=Nutrients!$B$79,Nutrients!$DL$79,(IF($A$7=Nutrients!$B$77,Nutrients!$DL$77,Nutrients!$DL$78)))))*AT$7))/2000</f>
        <v>0.21578608541700009</v>
      </c>
      <c r="AU259" s="67">
        <f>(SUMPRODUCT(AU$8:AU$187,Nutrients!$DL$8:$DL$187)+(IF($A$6=Nutrients!$B$8,Nutrients!$DL$8,Nutrients!$DL$9)*AU$6)+(((IF($A$7=Nutrients!$B$79,Nutrients!$DL$79,(IF($A$7=Nutrients!$B$77,Nutrients!$DL$77,Nutrients!$DL$78)))))*AU$7))/2000</f>
        <v>0.2100067224837896</v>
      </c>
      <c r="AV259" s="67">
        <f>(SUMPRODUCT(AV$8:AV$187,Nutrients!$DL$8:$DL$187)+(IF($A$6=Nutrients!$B$8,Nutrients!$DL$8,Nutrients!$DL$9)*AV$6)+(((IF($A$7=Nutrients!$B$79,Nutrients!$DL$79,(IF($A$7=Nutrients!$B$77,Nutrients!$DL$77,Nutrients!$DL$78)))))*AV$7))/2000</f>
        <v>0.20579320657902272</v>
      </c>
      <c r="AW259" s="67">
        <f>(SUMPRODUCT(AW$8:AW$187,Nutrients!$DL$8:$DL$187)+(IF($A$6=Nutrients!$B$8,Nutrients!$DL$8,Nutrients!$DL$9)*AW$6)+(((IF($A$7=Nutrients!$B$79,Nutrients!$DL$79,(IF($A$7=Nutrients!$B$77,Nutrients!$DL$77,Nutrients!$DL$78)))))*AW$7))/2000</f>
        <v>0.20195261198302733</v>
      </c>
      <c r="AX259" s="67"/>
      <c r="AY259" s="67">
        <f>(SUMPRODUCT(AY$8:AY$187,Nutrients!$DL$8:$DL$187)+(IF($A$6=Nutrients!$B$8,Nutrients!$DL$8,Nutrients!$DL$9)*AY$6)+(((IF($A$7=Nutrients!$B$79,Nutrients!$DL$79,(IF($A$7=Nutrients!$B$77,Nutrients!$DL$77,Nutrients!$DL$78)))))*AY$7))/2000</f>
        <v>0.23176320052521499</v>
      </c>
      <c r="AZ259" s="67">
        <f>(SUMPRODUCT(AZ$8:AZ$187,Nutrients!$DL$8:$DL$187)+(IF($A$6=Nutrients!$B$8,Nutrients!$DL$8,Nutrients!$DL$9)*AZ$6)+(((IF($A$7=Nutrients!$B$79,Nutrients!$DL$79,(IF($A$7=Nutrients!$B$77,Nutrients!$DL$77,Nutrients!$DL$78)))))*AZ$7))/2000</f>
        <v>0.22196241057360533</v>
      </c>
      <c r="BA259" s="67">
        <f>(SUMPRODUCT(BA$8:BA$187,Nutrients!$DL$8:$DL$187)+(IF($A$6=Nutrients!$B$8,Nutrients!$DL$8,Nutrients!$DL$9)*BA$6)+(((IF($A$7=Nutrients!$B$79,Nutrients!$DL$79,(IF($A$7=Nutrients!$B$77,Nutrients!$DL$77,Nutrients!$DL$78)))))*BA$7))/2000</f>
        <v>0.21289545082800135</v>
      </c>
      <c r="BB259" s="67">
        <f>(SUMPRODUCT(BB$8:BB$187,Nutrients!$DL$8:$DL$187)+(IF($A$6=Nutrients!$B$8,Nutrients!$DL$8,Nutrients!$DL$9)*BB$6)+(((IF($A$7=Nutrients!$B$79,Nutrients!$DL$79,(IF($A$7=Nutrients!$B$77,Nutrients!$DL$77,Nutrients!$DL$78)))))*BB$7))/2000</f>
        <v>0.20707205325553116</v>
      </c>
      <c r="BC259" s="67">
        <f>(SUMPRODUCT(BC$8:BC$187,Nutrients!$DL$8:$DL$187)+(IF($A$6=Nutrients!$B$8,Nutrients!$DL$8,Nutrients!$DL$9)*BC$6)+(((IF($A$7=Nutrients!$B$79,Nutrients!$DL$79,(IF($A$7=Nutrients!$B$77,Nutrients!$DL$77,Nutrients!$DL$78)))))*BC$7))/2000</f>
        <v>0.20286185581672697</v>
      </c>
      <c r="BD259" s="67">
        <f>(SUMPRODUCT(BD$8:BD$187,Nutrients!$DL$8:$DL$187)+(IF($A$6=Nutrients!$B$8,Nutrients!$DL$8,Nutrients!$DL$9)*BD$6)+(((IF($A$7=Nutrients!$B$79,Nutrients!$DL$79,(IF($A$7=Nutrients!$B$77,Nutrients!$DL$77,Nutrients!$DL$78)))))*BD$7))/2000</f>
        <v>0.19883053241062323</v>
      </c>
      <c r="BE259" s="67"/>
      <c r="BF259" s="67">
        <f>(SUMPRODUCT(BF$8:BF$187,Nutrients!$DL$8:$DL$187)+(IF($A$6=Nutrients!$B$8,Nutrients!$DL$8,Nutrients!$DL$9)*BF$6)+(((IF($A$7=Nutrients!$B$79,Nutrients!$DL$79,(IF($A$7=Nutrients!$B$77,Nutrients!$DL$77,Nutrients!$DL$78)))))*BF$7))/2000</f>
        <v>0.22885095393988586</v>
      </c>
      <c r="BG259" s="67">
        <f>(SUMPRODUCT(BG$8:BG$187,Nutrients!$DL$8:$DL$187)+(IF($A$6=Nutrients!$B$8,Nutrients!$DL$8,Nutrients!$DL$9)*BG$6)+(((IF($A$7=Nutrients!$B$79,Nutrients!$DL$79,(IF($A$7=Nutrients!$B$77,Nutrients!$DL$77,Nutrients!$DL$78)))))*BG$7))/2000</f>
        <v>0.21906718050045604</v>
      </c>
      <c r="BH259" s="67">
        <f>(SUMPRODUCT(BH$8:BH$187,Nutrients!$DL$8:$DL$187)+(IF($A$6=Nutrients!$B$8,Nutrients!$DL$8,Nutrients!$DL$9)*BH$6)+(((IF($A$7=Nutrients!$B$79,Nutrients!$DL$79,(IF($A$7=Nutrients!$B$77,Nutrients!$DL$77,Nutrients!$DL$78)))))*BH$7))/2000</f>
        <v>0.2100338266117121</v>
      </c>
      <c r="BI259" s="67">
        <f>(SUMPRODUCT(BI$8:BI$187,Nutrients!$DL$8:$DL$187)+(IF($A$6=Nutrients!$B$8,Nutrients!$DL$8,Nutrients!$DL$9)*BI$6)+(((IF($A$7=Nutrients!$B$79,Nutrients!$DL$79,(IF($A$7=Nutrients!$B$77,Nutrients!$DL$77,Nutrients!$DL$78)))))*BI$7))/2000</f>
        <v>0.20423160416823638</v>
      </c>
      <c r="BJ259" s="67">
        <f>(SUMPRODUCT(BJ$8:BJ$187,Nutrients!$DL$8:$DL$187)+(IF($A$6=Nutrients!$B$8,Nutrients!$DL$8,Nutrients!$DL$9)*BJ$6)+(((IF($A$7=Nutrients!$B$79,Nutrients!$DL$79,(IF($A$7=Nutrients!$B$77,Nutrients!$DL$77,Nutrients!$DL$78)))))*BJ$7))/2000</f>
        <v>0.20003689386202869</v>
      </c>
      <c r="BK259" s="67">
        <f>(SUMPRODUCT(BK$8:BK$187,Nutrients!$DL$8:$DL$187)+(IF($A$6=Nutrients!$B$8,Nutrients!$DL$8,Nutrients!$DL$9)*BK$6)+(((IF($A$7=Nutrients!$B$79,Nutrients!$DL$79,(IF($A$7=Nutrients!$B$77,Nutrients!$DL$77,Nutrients!$DL$78)))))*BK$7))/2000</f>
        <v>0.19593094355515855</v>
      </c>
      <c r="BL259" s="67"/>
    </row>
    <row r="260" spans="1:64" x14ac:dyDescent="0.2">
      <c r="A260" t="s">
        <v>102</v>
      </c>
      <c r="B260" s="67">
        <f t="shared" ref="B260:G260" si="250">B212-B213</f>
        <v>0.3039024003060975</v>
      </c>
      <c r="C260" s="67">
        <f t="shared" si="250"/>
        <v>0.2900032994650702</v>
      </c>
      <c r="D260" s="67">
        <f t="shared" si="250"/>
        <v>0.27757117906170981</v>
      </c>
      <c r="E260" s="67">
        <f t="shared" si="250"/>
        <v>0.26972929838507897</v>
      </c>
      <c r="F260" s="67">
        <f t="shared" si="250"/>
        <v>0.26348974164572159</v>
      </c>
      <c r="G260" s="67">
        <f t="shared" si="250"/>
        <v>0.25796132112003783</v>
      </c>
      <c r="H260" s="13"/>
      <c r="I260" s="67">
        <f t="shared" ref="I260:N260" si="251">I212-I213</f>
        <v>0.29832050649876896</v>
      </c>
      <c r="J260" s="67">
        <f t="shared" si="251"/>
        <v>0.28424366391073708</v>
      </c>
      <c r="K260" s="67">
        <f t="shared" si="251"/>
        <v>0.27212304020334932</v>
      </c>
      <c r="L260" s="67">
        <f t="shared" si="251"/>
        <v>0.26402769181654906</v>
      </c>
      <c r="M260" s="67">
        <f t="shared" si="251"/>
        <v>0.25805818074922171</v>
      </c>
      <c r="N260" s="67">
        <f t="shared" si="251"/>
        <v>0.25227859848609768</v>
      </c>
      <c r="O260" s="13"/>
      <c r="P260" s="67">
        <f t="shared" ref="P260:U260" si="252">P212-P213</f>
        <v>0.29273056987397605</v>
      </c>
      <c r="Q260" s="67">
        <f t="shared" si="252"/>
        <v>0.27865342207633448</v>
      </c>
      <c r="R260" s="67">
        <f t="shared" si="252"/>
        <v>0.26655574035801599</v>
      </c>
      <c r="S260" s="67">
        <f t="shared" si="252"/>
        <v>0.25835355612861899</v>
      </c>
      <c r="T260" s="67">
        <f t="shared" si="252"/>
        <v>0.25256029427689347</v>
      </c>
      <c r="U260" s="67">
        <f t="shared" si="252"/>
        <v>0.24679085548832858</v>
      </c>
      <c r="V260" s="13"/>
      <c r="W260" s="67">
        <f t="shared" ref="W260:AB260" si="253">W212-W213</f>
        <v>0.28686253416248886</v>
      </c>
      <c r="X260" s="67">
        <f t="shared" si="253"/>
        <v>0.27312978163145296</v>
      </c>
      <c r="Y260" s="67">
        <f t="shared" si="253"/>
        <v>0.26067883451496188</v>
      </c>
      <c r="Z260" s="67">
        <f t="shared" si="253"/>
        <v>0.25276589127321203</v>
      </c>
      <c r="AA260" s="67">
        <f t="shared" si="253"/>
        <v>0.246833498910209</v>
      </c>
      <c r="AB260" s="67">
        <f t="shared" si="253"/>
        <v>0.2410202508526692</v>
      </c>
      <c r="AC260" s="13"/>
      <c r="AD260" s="67">
        <f t="shared" ref="AD260:AI260" si="254">AD212-AD213</f>
        <v>0.28125155691883741</v>
      </c>
      <c r="AE260" s="67">
        <f t="shared" si="254"/>
        <v>0.26747899638612693</v>
      </c>
      <c r="AF260" s="67">
        <f t="shared" si="254"/>
        <v>0.25483733235310035</v>
      </c>
      <c r="AG260" s="67">
        <f t="shared" si="254"/>
        <v>0.24692883846736546</v>
      </c>
      <c r="AH260" s="67">
        <f t="shared" si="254"/>
        <v>0.24067638626768006</v>
      </c>
      <c r="AI260" s="67">
        <f t="shared" si="254"/>
        <v>0.23522687994114258</v>
      </c>
      <c r="AJ260" s="13"/>
      <c r="AK260" s="67">
        <f t="shared" ref="AK260:AP260" si="255">AK212-AK213</f>
        <v>0.27570376780342121</v>
      </c>
      <c r="AL260" s="67">
        <f t="shared" si="255"/>
        <v>0.26187662709664111</v>
      </c>
      <c r="AM260" s="67">
        <f t="shared" si="255"/>
        <v>0.24909844014440111</v>
      </c>
      <c r="AN260" s="67">
        <f t="shared" si="255"/>
        <v>0.24095631095072467</v>
      </c>
      <c r="AO260" s="67">
        <f t="shared" si="255"/>
        <v>0.23499036295571893</v>
      </c>
      <c r="AP260" s="67">
        <f t="shared" si="255"/>
        <v>0.22957682473077934</v>
      </c>
      <c r="AQ260" s="13"/>
      <c r="AR260" s="67">
        <f t="shared" ref="AR260:AW260" si="256">AR212-AR213</f>
        <v>0.26998728566569774</v>
      </c>
      <c r="AS260" s="67">
        <f t="shared" si="256"/>
        <v>0.25611735508258865</v>
      </c>
      <c r="AT260" s="67">
        <f t="shared" si="256"/>
        <v>0.24338264629105072</v>
      </c>
      <c r="AU260" s="67">
        <f t="shared" si="256"/>
        <v>0.23524862576628761</v>
      </c>
      <c r="AV260" s="67">
        <f t="shared" si="256"/>
        <v>0.22932200153974991</v>
      </c>
      <c r="AW260" s="67">
        <f t="shared" si="256"/>
        <v>0.22392676952041612</v>
      </c>
      <c r="AX260" s="13"/>
      <c r="AY260" s="67">
        <f t="shared" ref="AY260:BD260" si="257">AY212-AY213</f>
        <v>0.26415018083202146</v>
      </c>
      <c r="AZ260" s="67">
        <f t="shared" si="257"/>
        <v>0.25035808306853624</v>
      </c>
      <c r="BA260" s="67">
        <f t="shared" si="257"/>
        <v>0.23761955326851611</v>
      </c>
      <c r="BB260" s="67">
        <f t="shared" si="257"/>
        <v>0.2294387281249442</v>
      </c>
      <c r="BC260" s="67">
        <f t="shared" si="257"/>
        <v>0.2235167454410584</v>
      </c>
      <c r="BD260" s="67">
        <f t="shared" si="257"/>
        <v>0.21785596945615737</v>
      </c>
      <c r="BE260" s="13"/>
      <c r="BF260" s="67">
        <f t="shared" ref="BF260:BK260" si="258">BF212-BF213</f>
        <v>0.25834207239384033</v>
      </c>
      <c r="BG260" s="67">
        <f t="shared" si="258"/>
        <v>0.24457377564804045</v>
      </c>
      <c r="BH260" s="67">
        <f t="shared" si="258"/>
        <v>0.2318822504036544</v>
      </c>
      <c r="BI260" s="67">
        <f t="shared" si="258"/>
        <v>0.22373104294050716</v>
      </c>
      <c r="BJ260" s="67">
        <f t="shared" si="258"/>
        <v>0.21783072212909727</v>
      </c>
      <c r="BK260" s="67">
        <f t="shared" si="258"/>
        <v>0.21209513877779962</v>
      </c>
      <c r="BL260" s="13"/>
    </row>
    <row r="261" spans="1:64" x14ac:dyDescent="0.2">
      <c r="A261" s="101" t="s">
        <v>140</v>
      </c>
      <c r="B261" s="132">
        <f>B214-B213</f>
        <v>0.11396809784438208</v>
      </c>
      <c r="C261" s="132">
        <f t="shared" ref="C261:G261" si="259">C214-C213</f>
        <v>0.11396809784438208</v>
      </c>
      <c r="D261" s="132">
        <f t="shared" si="259"/>
        <v>0.11396809784438212</v>
      </c>
      <c r="E261" s="132">
        <f t="shared" si="259"/>
        <v>0.11396809784438214</v>
      </c>
      <c r="F261" s="132">
        <f t="shared" si="259"/>
        <v>0.11396809784438212</v>
      </c>
      <c r="G261" s="132">
        <f t="shared" si="259"/>
        <v>0.11396809784438214</v>
      </c>
      <c r="H261" s="19"/>
      <c r="I261" s="132">
        <f>I214-I213</f>
        <v>0.11396809784438214</v>
      </c>
      <c r="J261" s="132">
        <f t="shared" ref="J261:N261" si="260">J214-J213</f>
        <v>0.11396809784438211</v>
      </c>
      <c r="K261" s="132">
        <f t="shared" si="260"/>
        <v>0.11396809784438214</v>
      </c>
      <c r="L261" s="132">
        <f t="shared" si="260"/>
        <v>0.11396809784438214</v>
      </c>
      <c r="M261" s="132">
        <f t="shared" si="260"/>
        <v>0.11396809784438214</v>
      </c>
      <c r="N261" s="132">
        <f t="shared" si="260"/>
        <v>0.11396809784438212</v>
      </c>
      <c r="O261" s="19"/>
      <c r="P261" s="132">
        <f>P214-P213</f>
        <v>0.11396809784438208</v>
      </c>
      <c r="Q261" s="132">
        <f t="shared" ref="Q261:U261" si="261">Q214-Q213</f>
        <v>0.11396809784438214</v>
      </c>
      <c r="R261" s="132">
        <f t="shared" si="261"/>
        <v>0.11396809784438214</v>
      </c>
      <c r="S261" s="132">
        <f t="shared" si="261"/>
        <v>0.11396809784438212</v>
      </c>
      <c r="T261" s="132">
        <f t="shared" si="261"/>
        <v>0.11396809784438214</v>
      </c>
      <c r="U261" s="132">
        <f t="shared" si="261"/>
        <v>0.11396809784438212</v>
      </c>
      <c r="V261" s="19"/>
      <c r="W261" s="132">
        <f>W214-W213</f>
        <v>0.11396809784438208</v>
      </c>
      <c r="X261" s="132">
        <f t="shared" ref="X261:AB261" si="262">X214-X213</f>
        <v>0.11396809784438214</v>
      </c>
      <c r="Y261" s="132">
        <f t="shared" si="262"/>
        <v>0.11396809784438214</v>
      </c>
      <c r="Z261" s="132">
        <f t="shared" si="262"/>
        <v>0.11396809784438214</v>
      </c>
      <c r="AA261" s="132">
        <f t="shared" si="262"/>
        <v>0.11396809784438214</v>
      </c>
      <c r="AB261" s="132">
        <f t="shared" si="262"/>
        <v>0.11396809784438214</v>
      </c>
      <c r="AC261" s="19"/>
      <c r="AD261" s="132">
        <f>AD214-AD213</f>
        <v>0.11396809784438211</v>
      </c>
      <c r="AE261" s="132">
        <f t="shared" ref="AE261:AI261" si="263">AE214-AE213</f>
        <v>0.11396809784438214</v>
      </c>
      <c r="AF261" s="132">
        <f t="shared" si="263"/>
        <v>0.11396809784438214</v>
      </c>
      <c r="AG261" s="132">
        <f t="shared" si="263"/>
        <v>0.11396809784438211</v>
      </c>
      <c r="AH261" s="132">
        <f t="shared" si="263"/>
        <v>0.11396809784438211</v>
      </c>
      <c r="AI261" s="132">
        <f t="shared" si="263"/>
        <v>0.11396809784438208</v>
      </c>
      <c r="AJ261" s="19"/>
      <c r="AK261" s="132">
        <f>AK214-AK213</f>
        <v>0.11396809784438208</v>
      </c>
      <c r="AL261" s="132">
        <f t="shared" ref="AL261:AP261" si="264">AL214-AL213</f>
        <v>0.11396809784438211</v>
      </c>
      <c r="AM261" s="132">
        <f t="shared" si="264"/>
        <v>0.11396809784438208</v>
      </c>
      <c r="AN261" s="132">
        <f t="shared" si="264"/>
        <v>0.11396809784438211</v>
      </c>
      <c r="AO261" s="132">
        <f t="shared" si="264"/>
        <v>0.11396809784438208</v>
      </c>
      <c r="AP261" s="132">
        <f t="shared" si="264"/>
        <v>0.11396809784438211</v>
      </c>
      <c r="AQ261" s="19"/>
      <c r="AR261" s="132">
        <f>AR214-AR213</f>
        <v>0.11396809784438208</v>
      </c>
      <c r="AS261" s="132">
        <f t="shared" ref="AS261:AW261" si="265">AS214-AS213</f>
        <v>0.11396809784438211</v>
      </c>
      <c r="AT261" s="132">
        <f t="shared" si="265"/>
        <v>0.11396809784438217</v>
      </c>
      <c r="AU261" s="132">
        <f t="shared" si="265"/>
        <v>0.11396809784438214</v>
      </c>
      <c r="AV261" s="132">
        <f t="shared" si="265"/>
        <v>0.11396809784438211</v>
      </c>
      <c r="AW261" s="132">
        <f t="shared" si="265"/>
        <v>0.11396809784438211</v>
      </c>
      <c r="AX261" s="19"/>
      <c r="AY261" s="132">
        <f>AY214-AY213</f>
        <v>0.11396809784438208</v>
      </c>
      <c r="AZ261" s="132">
        <f t="shared" ref="AZ261:BD261" si="266">AZ214-AZ213</f>
        <v>0.11396809784438214</v>
      </c>
      <c r="BA261" s="132">
        <f t="shared" si="266"/>
        <v>0.11396809784438214</v>
      </c>
      <c r="BB261" s="132">
        <f t="shared" si="266"/>
        <v>0.11396809784438217</v>
      </c>
      <c r="BC261" s="132">
        <f t="shared" si="266"/>
        <v>0.11396809784438214</v>
      </c>
      <c r="BD261" s="132">
        <f t="shared" si="266"/>
        <v>0.11396809784438217</v>
      </c>
      <c r="BE261" s="19"/>
      <c r="BF261" s="132">
        <f>BF214-BF213</f>
        <v>0.11396809784438211</v>
      </c>
      <c r="BG261" s="132">
        <f t="shared" ref="BG261:BK261" si="267">BG214-BG213</f>
        <v>0.11396809784438217</v>
      </c>
      <c r="BH261" s="132">
        <f t="shared" si="267"/>
        <v>0.11396809784438211</v>
      </c>
      <c r="BI261" s="132">
        <f t="shared" si="267"/>
        <v>0.11396809784438217</v>
      </c>
      <c r="BJ261" s="132">
        <f t="shared" si="267"/>
        <v>0.11396809784438211</v>
      </c>
      <c r="BK261" s="132">
        <f t="shared" si="267"/>
        <v>0.11396809784438217</v>
      </c>
      <c r="BL261" s="19"/>
    </row>
    <row r="262" spans="1:64" x14ac:dyDescent="0.2">
      <c r="A262" s="131" t="s">
        <v>141</v>
      </c>
      <c r="B262" s="133">
        <f>B261/B259</f>
        <v>0.4534134895897855</v>
      </c>
      <c r="C262" s="133">
        <f t="shared" ref="C262:G262" si="268">C261/C259</f>
        <v>0.47189453174924373</v>
      </c>
      <c r="D262" s="133">
        <f t="shared" si="268"/>
        <v>0.48967352098340172</v>
      </c>
      <c r="E262" s="133">
        <f t="shared" si="268"/>
        <v>0.50162455486994184</v>
      </c>
      <c r="F262" s="133">
        <f t="shared" si="268"/>
        <v>0.51159842662562172</v>
      </c>
      <c r="G262" s="133">
        <f t="shared" si="268"/>
        <v>0.52080814125828689</v>
      </c>
      <c r="H262" s="133"/>
      <c r="I262" s="133">
        <f>I261/I259</f>
        <v>0.45837494637869036</v>
      </c>
      <c r="J262" s="133">
        <f t="shared" ref="J262:N262" si="269">J261/J259</f>
        <v>0.47753048030886658</v>
      </c>
      <c r="K262" s="133">
        <f t="shared" si="269"/>
        <v>0.49525942823987712</v>
      </c>
      <c r="L262" s="133">
        <f t="shared" si="269"/>
        <v>0.50790388972265577</v>
      </c>
      <c r="M262" s="133">
        <f t="shared" si="269"/>
        <v>0.51767098989522353</v>
      </c>
      <c r="N262" s="133">
        <f t="shared" si="269"/>
        <v>0.52754292055364604</v>
      </c>
      <c r="O262" s="133"/>
      <c r="P262" s="133">
        <f>P261/P259</f>
        <v>0.46345371138317976</v>
      </c>
      <c r="Q262" s="133">
        <f t="shared" ref="Q262:U262" si="270">Q261/Q259</f>
        <v>0.48305279330524203</v>
      </c>
      <c r="R262" s="133">
        <f t="shared" si="270"/>
        <v>0.5011852271811692</v>
      </c>
      <c r="S262" s="133">
        <f t="shared" si="270"/>
        <v>0.51435604099809762</v>
      </c>
      <c r="T262" s="133">
        <f t="shared" si="270"/>
        <v>0.52402906399205429</v>
      </c>
      <c r="U262" s="133">
        <f t="shared" si="270"/>
        <v>0.5341292710883413</v>
      </c>
      <c r="V262" s="133"/>
      <c r="W262" s="133">
        <f>W261/W259</f>
        <v>0.4690552514463508</v>
      </c>
      <c r="X262" s="133">
        <f t="shared" ref="X262:AB262" si="271">X261/X259</f>
        <v>0.48861198344702766</v>
      </c>
      <c r="Y262" s="133">
        <f t="shared" si="271"/>
        <v>0.50778062576940697</v>
      </c>
      <c r="Z262" s="133">
        <f t="shared" si="271"/>
        <v>0.52081031773281838</v>
      </c>
      <c r="AA262" s="133">
        <f t="shared" si="271"/>
        <v>0.53101504131530275</v>
      </c>
      <c r="AB262" s="133">
        <f t="shared" si="271"/>
        <v>0.54149668965969644</v>
      </c>
      <c r="AC262" s="133"/>
      <c r="AD262" s="133">
        <f>AD261/AD259</f>
        <v>0.47442887294024844</v>
      </c>
      <c r="AE262" s="133">
        <f t="shared" ref="AE262:AI262" si="272">AE261/AE259</f>
        <v>0.49452950556708991</v>
      </c>
      <c r="AF262" s="133">
        <f t="shared" si="272"/>
        <v>0.51454822158029445</v>
      </c>
      <c r="AG262" s="133">
        <f t="shared" si="272"/>
        <v>0.52792863643294063</v>
      </c>
      <c r="AH262" s="133">
        <f t="shared" si="272"/>
        <v>0.5390333757648651</v>
      </c>
      <c r="AI262" s="133">
        <f t="shared" si="272"/>
        <v>0.5491086050595807</v>
      </c>
      <c r="AJ262" s="133"/>
      <c r="AK262" s="133">
        <f>AK261/AK259</f>
        <v>0.47980375738456593</v>
      </c>
      <c r="AL262" s="133">
        <f t="shared" ref="AL262:AP262" si="273">AL261/AL259</f>
        <v>0.50048113002798444</v>
      </c>
      <c r="AM262" s="133">
        <f t="shared" si="273"/>
        <v>0.52127742000503707</v>
      </c>
      <c r="AN262" s="133">
        <f t="shared" si="273"/>
        <v>0.53544567683541078</v>
      </c>
      <c r="AO262" s="133">
        <f t="shared" si="273"/>
        <v>0.54633303218930329</v>
      </c>
      <c r="AP262" s="133">
        <f t="shared" si="273"/>
        <v>0.55661569391224097</v>
      </c>
      <c r="AQ262" s="133"/>
      <c r="AR262" s="133">
        <f>AR261/AR259</f>
        <v>0.48559843960845389</v>
      </c>
      <c r="AS262" s="133">
        <f t="shared" ref="AS262:AW262" si="274">AS261/AS259</f>
        <v>0.5068859136221785</v>
      </c>
      <c r="AT262" s="133">
        <f t="shared" si="274"/>
        <v>0.52815313658497609</v>
      </c>
      <c r="AU262" s="133">
        <f t="shared" si="274"/>
        <v>0.54268785540034004</v>
      </c>
      <c r="AV262" s="133">
        <f t="shared" si="274"/>
        <v>0.55379912553439603</v>
      </c>
      <c r="AW262" s="133">
        <f t="shared" si="274"/>
        <v>0.56433089290254046</v>
      </c>
      <c r="AX262" s="133"/>
      <c r="AY262" s="133">
        <f>AY261/AY259</f>
        <v>0.4917437176657507</v>
      </c>
      <c r="AZ262" s="133">
        <f t="shared" ref="AZ262:BD262" si="275">AZ261/AZ259</f>
        <v>0.51345674950033482</v>
      </c>
      <c r="BA262" s="133">
        <f t="shared" si="275"/>
        <v>0.53532425141604922</v>
      </c>
      <c r="BB262" s="133">
        <f t="shared" si="275"/>
        <v>0.55037894323548908</v>
      </c>
      <c r="BC262" s="133">
        <f t="shared" si="275"/>
        <v>0.56180151456045635</v>
      </c>
      <c r="BD262" s="133">
        <f t="shared" si="275"/>
        <v>0.57319213735753705</v>
      </c>
      <c r="BE262" s="133"/>
      <c r="BF262" s="133">
        <f>BF261/BF259</f>
        <v>0.49800141044777568</v>
      </c>
      <c r="BG262" s="133">
        <f t="shared" ref="BG262:BK262" si="276">BG261/BG259</f>
        <v>0.52024268347282132</v>
      </c>
      <c r="BH262" s="133">
        <f t="shared" si="276"/>
        <v>0.54261782343790765</v>
      </c>
      <c r="BI262" s="133">
        <f t="shared" si="276"/>
        <v>0.55803360262743962</v>
      </c>
      <c r="BJ262" s="133">
        <f t="shared" si="276"/>
        <v>0.56973539052745559</v>
      </c>
      <c r="BK262" s="133">
        <f t="shared" si="276"/>
        <v>0.58167482775530976</v>
      </c>
      <c r="BL262" s="133"/>
    </row>
    <row r="263" spans="1:64" x14ac:dyDescent="0.2">
      <c r="B263" s="65">
        <f>((SUMPRODUCT(B$8:B$187,Nutrients!$DJ$8:$DJ$187)+(IF($A$6=Nutrients!$B$8,Nutrients!$DJ$8,Nutrients!$DJ$9)*B$6)+(((IF($A$7=Nutrients!$B$79,Nutrients!$DJ$79,(IF($A$7=Nutrients!$B$77,Nutrients!$DJ$77,Nutrients!$DJ$78)))))*B$7))/2000)*2.2046</f>
        <v>625.55525</v>
      </c>
      <c r="C263" s="65">
        <f>((SUMPRODUCT(C$8:C$187,Nutrients!$DJ$8:$DJ$187)+(IF($A$6=Nutrients!$B$8,Nutrients!$DJ$8,Nutrients!$DJ$9)*C$6)+(((IF($A$7=Nutrients!$B$79,Nutrients!$DJ$79,(IF($A$7=Nutrients!$B$77,Nutrients!$DJ$77,Nutrients!$DJ$78)))))*C$7))/2000)*2.2046</f>
        <v>625.55525</v>
      </c>
      <c r="D263" s="65">
        <f>((SUMPRODUCT(D$8:D$187,Nutrients!$DJ$8:$DJ$187)+(IF($A$6=Nutrients!$B$8,Nutrients!$DJ$8,Nutrients!$DJ$9)*D$6)+(((IF($A$7=Nutrients!$B$79,Nutrients!$DJ$79,(IF($A$7=Nutrients!$B$77,Nutrients!$DJ$77,Nutrients!$DJ$78)))))*D$7))/2000)*2.2046</f>
        <v>625.55525</v>
      </c>
      <c r="E263" s="65">
        <f>((SUMPRODUCT(E$8:E$187,Nutrients!$DJ$8:$DJ$187)+(IF($A$6=Nutrients!$B$8,Nutrients!$DJ$8,Nutrients!$DJ$9)*E$6)+(((IF($A$7=Nutrients!$B$79,Nutrients!$DJ$79,(IF($A$7=Nutrients!$B$77,Nutrients!$DJ$77,Nutrients!$DJ$78)))))*E$7))/2000)*2.2046</f>
        <v>625.55525</v>
      </c>
      <c r="F263" s="65">
        <f>((SUMPRODUCT(F$8:F$187,Nutrients!$DJ$8:$DJ$187)+(IF($A$6=Nutrients!$B$8,Nutrients!$DJ$8,Nutrients!$DJ$9)*F$6)+(((IF($A$7=Nutrients!$B$79,Nutrients!$DJ$79,(IF($A$7=Nutrients!$B$77,Nutrients!$DJ$77,Nutrients!$DJ$78)))))*F$7))/2000)*2.2046</f>
        <v>625.55525</v>
      </c>
      <c r="G263" s="65">
        <f>((SUMPRODUCT(G$8:G$187,Nutrients!$DJ$8:$DJ$187)+(IF($A$6=Nutrients!$B$8,Nutrients!$DJ$8,Nutrients!$DJ$9)*G$6)+(((IF($A$7=Nutrients!$B$79,Nutrients!$DJ$79,(IF($A$7=Nutrients!$B$77,Nutrients!$DJ$77,Nutrients!$DJ$78)))))*G$7))/2000)*2.2046</f>
        <v>625.55525</v>
      </c>
      <c r="H263" s="65"/>
      <c r="I263" s="65">
        <f>((SUMPRODUCT(I$8:I$187,Nutrients!$DJ$8:$DJ$187)+(IF($A$6=Nutrients!$B$8,Nutrients!$DJ$8,Nutrients!$DJ$9)*I$6)+(((IF($A$7=Nutrients!$B$79,Nutrients!$DJ$79,(IF($A$7=Nutrients!$B$77,Nutrients!$DJ$77,Nutrients!$DJ$78)))))*I$7))/2000)*2.2046</f>
        <v>625.55525</v>
      </c>
      <c r="J263" s="65">
        <f>((SUMPRODUCT(J$8:J$187,Nutrients!$DJ$8:$DJ$187)+(IF($A$6=Nutrients!$B$8,Nutrients!$DJ$8,Nutrients!$DJ$9)*J$6)+(((IF($A$7=Nutrients!$B$79,Nutrients!$DJ$79,(IF($A$7=Nutrients!$B$77,Nutrients!$DJ$77,Nutrients!$DJ$78)))))*J$7))/2000)*2.2046</f>
        <v>625.55525</v>
      </c>
      <c r="K263" s="65">
        <f>((SUMPRODUCT(K$8:K$187,Nutrients!$DJ$8:$DJ$187)+(IF($A$6=Nutrients!$B$8,Nutrients!$DJ$8,Nutrients!$DJ$9)*K$6)+(((IF($A$7=Nutrients!$B$79,Nutrients!$DJ$79,(IF($A$7=Nutrients!$B$77,Nutrients!$DJ$77,Nutrients!$DJ$78)))))*K$7))/2000)*2.2046</f>
        <v>625.55525</v>
      </c>
      <c r="L263" s="65">
        <f>((SUMPRODUCT(L$8:L$187,Nutrients!$DJ$8:$DJ$187)+(IF($A$6=Nutrients!$B$8,Nutrients!$DJ$8,Nutrients!$DJ$9)*L$6)+(((IF($A$7=Nutrients!$B$79,Nutrients!$DJ$79,(IF($A$7=Nutrients!$B$77,Nutrients!$DJ$77,Nutrients!$DJ$78)))))*L$7))/2000)*2.2046</f>
        <v>625.55525</v>
      </c>
      <c r="M263" s="65">
        <f>((SUMPRODUCT(M$8:M$187,Nutrients!$DJ$8:$DJ$187)+(IF($A$6=Nutrients!$B$8,Nutrients!$DJ$8,Nutrients!$DJ$9)*M$6)+(((IF($A$7=Nutrients!$B$79,Nutrients!$DJ$79,(IF($A$7=Nutrients!$B$77,Nutrients!$DJ$77,Nutrients!$DJ$78)))))*M$7))/2000)*2.2046</f>
        <v>625.55525</v>
      </c>
      <c r="N263" s="65">
        <f>((SUMPRODUCT(N$8:N$187,Nutrients!$DJ$8:$DJ$187)+(IF($A$6=Nutrients!$B$8,Nutrients!$DJ$8,Nutrients!$DJ$9)*N$6)+(((IF($A$7=Nutrients!$B$79,Nutrients!$DJ$79,(IF($A$7=Nutrients!$B$77,Nutrients!$DJ$77,Nutrients!$DJ$78)))))*N$7))/2000)*2.2046</f>
        <v>625.55525</v>
      </c>
      <c r="O263" s="65"/>
      <c r="P263" s="65">
        <f>((SUMPRODUCT(P$8:P$187,Nutrients!$DJ$8:$DJ$187)+(IF($A$6=Nutrients!$B$8,Nutrients!$DJ$8,Nutrients!$DJ$9)*P$6)+(((IF($A$7=Nutrients!$B$79,Nutrients!$DJ$79,(IF($A$7=Nutrients!$B$77,Nutrients!$DJ$77,Nutrients!$DJ$78)))))*P$7))/2000)*2.2046</f>
        <v>625.55525</v>
      </c>
      <c r="Q263" s="65">
        <f>((SUMPRODUCT(Q$8:Q$187,Nutrients!$DJ$8:$DJ$187)+(IF($A$6=Nutrients!$B$8,Nutrients!$DJ$8,Nutrients!$DJ$9)*Q$6)+(((IF($A$7=Nutrients!$B$79,Nutrients!$DJ$79,(IF($A$7=Nutrients!$B$77,Nutrients!$DJ$77,Nutrients!$DJ$78)))))*Q$7))/2000)*2.2046</f>
        <v>625.55525</v>
      </c>
      <c r="R263" s="65">
        <f>((SUMPRODUCT(R$8:R$187,Nutrients!$DJ$8:$DJ$187)+(IF($A$6=Nutrients!$B$8,Nutrients!$DJ$8,Nutrients!$DJ$9)*R$6)+(((IF($A$7=Nutrients!$B$79,Nutrients!$DJ$79,(IF($A$7=Nutrients!$B$77,Nutrients!$DJ$77,Nutrients!$DJ$78)))))*R$7))/2000)*2.2046</f>
        <v>625.55525</v>
      </c>
      <c r="S263" s="65">
        <f>((SUMPRODUCT(S$8:S$187,Nutrients!$DJ$8:$DJ$187)+(IF($A$6=Nutrients!$B$8,Nutrients!$DJ$8,Nutrients!$DJ$9)*S$6)+(((IF($A$7=Nutrients!$B$79,Nutrients!$DJ$79,(IF($A$7=Nutrients!$B$77,Nutrients!$DJ$77,Nutrients!$DJ$78)))))*S$7))/2000)*2.2046</f>
        <v>625.55525</v>
      </c>
      <c r="T263" s="65">
        <f>((SUMPRODUCT(T$8:T$187,Nutrients!$DJ$8:$DJ$187)+(IF($A$6=Nutrients!$B$8,Nutrients!$DJ$8,Nutrients!$DJ$9)*T$6)+(((IF($A$7=Nutrients!$B$79,Nutrients!$DJ$79,(IF($A$7=Nutrients!$B$77,Nutrients!$DJ$77,Nutrients!$DJ$78)))))*T$7))/2000)*2.2046</f>
        <v>625.55525</v>
      </c>
      <c r="U263" s="65">
        <f>((SUMPRODUCT(U$8:U$187,Nutrients!$DJ$8:$DJ$187)+(IF($A$6=Nutrients!$B$8,Nutrients!$DJ$8,Nutrients!$DJ$9)*U$6)+(((IF($A$7=Nutrients!$B$79,Nutrients!$DJ$79,(IF($A$7=Nutrients!$B$77,Nutrients!$DJ$77,Nutrients!$DJ$78)))))*U$7))/2000)*2.2046</f>
        <v>625.55525</v>
      </c>
      <c r="V263" s="65"/>
      <c r="W263" s="65">
        <f>((SUMPRODUCT(W$8:W$187,Nutrients!$DJ$8:$DJ$187)+(IF($A$6=Nutrients!$B$8,Nutrients!$DJ$8,Nutrients!$DJ$9)*W$6)+(((IF($A$7=Nutrients!$B$79,Nutrients!$DJ$79,(IF($A$7=Nutrients!$B$77,Nutrients!$DJ$77,Nutrients!$DJ$78)))))*W$7))/2000)*2.2046</f>
        <v>625.55525</v>
      </c>
      <c r="X263" s="65">
        <f>((SUMPRODUCT(X$8:X$187,Nutrients!$DJ$8:$DJ$187)+(IF($A$6=Nutrients!$B$8,Nutrients!$DJ$8,Nutrients!$DJ$9)*X$6)+(((IF($A$7=Nutrients!$B$79,Nutrients!$DJ$79,(IF($A$7=Nutrients!$B$77,Nutrients!$DJ$77,Nutrients!$DJ$78)))))*X$7))/2000)*2.2046</f>
        <v>625.55525</v>
      </c>
      <c r="Y263" s="65">
        <f>((SUMPRODUCT(Y$8:Y$187,Nutrients!$DJ$8:$DJ$187)+(IF($A$6=Nutrients!$B$8,Nutrients!$DJ$8,Nutrients!$DJ$9)*Y$6)+(((IF($A$7=Nutrients!$B$79,Nutrients!$DJ$79,(IF($A$7=Nutrients!$B$77,Nutrients!$DJ$77,Nutrients!$DJ$78)))))*Y$7))/2000)*2.2046</f>
        <v>625.55525</v>
      </c>
      <c r="Z263" s="65">
        <f>((SUMPRODUCT(Z$8:Z$187,Nutrients!$DJ$8:$DJ$187)+(IF($A$6=Nutrients!$B$8,Nutrients!$DJ$8,Nutrients!$DJ$9)*Z$6)+(((IF($A$7=Nutrients!$B$79,Nutrients!$DJ$79,(IF($A$7=Nutrients!$B$77,Nutrients!$DJ$77,Nutrients!$DJ$78)))))*Z$7))/2000)*2.2046</f>
        <v>625.55525</v>
      </c>
      <c r="AA263" s="65">
        <f>((SUMPRODUCT(AA$8:AA$187,Nutrients!$DJ$8:$DJ$187)+(IF($A$6=Nutrients!$B$8,Nutrients!$DJ$8,Nutrients!$DJ$9)*AA$6)+(((IF($A$7=Nutrients!$B$79,Nutrients!$DJ$79,(IF($A$7=Nutrients!$B$77,Nutrients!$DJ$77,Nutrients!$DJ$78)))))*AA$7))/2000)*2.2046</f>
        <v>625.55525</v>
      </c>
      <c r="AB263" s="65">
        <f>((SUMPRODUCT(AB$8:AB$187,Nutrients!$DJ$8:$DJ$187)+(IF($A$6=Nutrients!$B$8,Nutrients!$DJ$8,Nutrients!$DJ$9)*AB$6)+(((IF($A$7=Nutrients!$B$79,Nutrients!$DJ$79,(IF($A$7=Nutrients!$B$77,Nutrients!$DJ$77,Nutrients!$DJ$78)))))*AB$7))/2000)*2.2046</f>
        <v>625.55525</v>
      </c>
      <c r="AC263" s="65"/>
      <c r="AD263" s="65">
        <f>((SUMPRODUCT(AD$8:AD$187,Nutrients!$DJ$8:$DJ$187)+(IF($A$6=Nutrients!$B$8,Nutrients!$DJ$8,Nutrients!$DJ$9)*AD$6)+(((IF($A$7=Nutrients!$B$79,Nutrients!$DJ$79,(IF($A$7=Nutrients!$B$77,Nutrients!$DJ$77,Nutrients!$DJ$78)))))*AD$7))/2000)*2.2046</f>
        <v>625.55525</v>
      </c>
      <c r="AE263" s="65">
        <f>((SUMPRODUCT(AE$8:AE$187,Nutrients!$DJ$8:$DJ$187)+(IF($A$6=Nutrients!$B$8,Nutrients!$DJ$8,Nutrients!$DJ$9)*AE$6)+(((IF($A$7=Nutrients!$B$79,Nutrients!$DJ$79,(IF($A$7=Nutrients!$B$77,Nutrients!$DJ$77,Nutrients!$DJ$78)))))*AE$7))/2000)*2.2046</f>
        <v>625.55525</v>
      </c>
      <c r="AF263" s="65">
        <f>((SUMPRODUCT(AF$8:AF$187,Nutrients!$DJ$8:$DJ$187)+(IF($A$6=Nutrients!$B$8,Nutrients!$DJ$8,Nutrients!$DJ$9)*AF$6)+(((IF($A$7=Nutrients!$B$79,Nutrients!$DJ$79,(IF($A$7=Nutrients!$B$77,Nutrients!$DJ$77,Nutrients!$DJ$78)))))*AF$7))/2000)*2.2046</f>
        <v>625.55525</v>
      </c>
      <c r="AG263" s="65">
        <f>((SUMPRODUCT(AG$8:AG$187,Nutrients!$DJ$8:$DJ$187)+(IF($A$6=Nutrients!$B$8,Nutrients!$DJ$8,Nutrients!$DJ$9)*AG$6)+(((IF($A$7=Nutrients!$B$79,Nutrients!$DJ$79,(IF($A$7=Nutrients!$B$77,Nutrients!$DJ$77,Nutrients!$DJ$78)))))*AG$7))/2000)*2.2046</f>
        <v>625.55525</v>
      </c>
      <c r="AH263" s="65">
        <f>((SUMPRODUCT(AH$8:AH$187,Nutrients!$DJ$8:$DJ$187)+(IF($A$6=Nutrients!$B$8,Nutrients!$DJ$8,Nutrients!$DJ$9)*AH$6)+(((IF($A$7=Nutrients!$B$79,Nutrients!$DJ$79,(IF($A$7=Nutrients!$B$77,Nutrients!$DJ$77,Nutrients!$DJ$78)))))*AH$7))/2000)*2.2046</f>
        <v>625.55525</v>
      </c>
      <c r="AI263" s="65">
        <f>((SUMPRODUCT(AI$8:AI$187,Nutrients!$DJ$8:$DJ$187)+(IF($A$6=Nutrients!$B$8,Nutrients!$DJ$8,Nutrients!$DJ$9)*AI$6)+(((IF($A$7=Nutrients!$B$79,Nutrients!$DJ$79,(IF($A$7=Nutrients!$B$77,Nutrients!$DJ$77,Nutrients!$DJ$78)))))*AI$7))/2000)*2.2046</f>
        <v>625.55525</v>
      </c>
      <c r="AJ263" s="65"/>
      <c r="AK263" s="65">
        <f>((SUMPRODUCT(AK$8:AK$187,Nutrients!$DJ$8:$DJ$187)+(IF($A$6=Nutrients!$B$8,Nutrients!$DJ$8,Nutrients!$DJ$9)*AK$6)+(((IF($A$7=Nutrients!$B$79,Nutrients!$DJ$79,(IF($A$7=Nutrients!$B$77,Nutrients!$DJ$77,Nutrients!$DJ$78)))))*AK$7))/2000)*2.2046</f>
        <v>625.55525</v>
      </c>
      <c r="AL263" s="65">
        <f>((SUMPRODUCT(AL$8:AL$187,Nutrients!$DJ$8:$DJ$187)+(IF($A$6=Nutrients!$B$8,Nutrients!$DJ$8,Nutrients!$DJ$9)*AL$6)+(((IF($A$7=Nutrients!$B$79,Nutrients!$DJ$79,(IF($A$7=Nutrients!$B$77,Nutrients!$DJ$77,Nutrients!$DJ$78)))))*AL$7))/2000)*2.2046</f>
        <v>625.55525</v>
      </c>
      <c r="AM263" s="65">
        <f>((SUMPRODUCT(AM$8:AM$187,Nutrients!$DJ$8:$DJ$187)+(IF($A$6=Nutrients!$B$8,Nutrients!$DJ$8,Nutrients!$DJ$9)*AM$6)+(((IF($A$7=Nutrients!$B$79,Nutrients!$DJ$79,(IF($A$7=Nutrients!$B$77,Nutrients!$DJ$77,Nutrients!$DJ$78)))))*AM$7))/2000)*2.2046</f>
        <v>625.55525</v>
      </c>
      <c r="AN263" s="65">
        <f>((SUMPRODUCT(AN$8:AN$187,Nutrients!$DJ$8:$DJ$187)+(IF($A$6=Nutrients!$B$8,Nutrients!$DJ$8,Nutrients!$DJ$9)*AN$6)+(((IF($A$7=Nutrients!$B$79,Nutrients!$DJ$79,(IF($A$7=Nutrients!$B$77,Nutrients!$DJ$77,Nutrients!$DJ$78)))))*AN$7))/2000)*2.2046</f>
        <v>625.55525</v>
      </c>
      <c r="AO263" s="65">
        <f>((SUMPRODUCT(AO$8:AO$187,Nutrients!$DJ$8:$DJ$187)+(IF($A$6=Nutrients!$B$8,Nutrients!$DJ$8,Nutrients!$DJ$9)*AO$6)+(((IF($A$7=Nutrients!$B$79,Nutrients!$DJ$79,(IF($A$7=Nutrients!$B$77,Nutrients!$DJ$77,Nutrients!$DJ$78)))))*AO$7))/2000)*2.2046</f>
        <v>625.55525</v>
      </c>
      <c r="AP263" s="65">
        <f>((SUMPRODUCT(AP$8:AP$187,Nutrients!$DJ$8:$DJ$187)+(IF($A$6=Nutrients!$B$8,Nutrients!$DJ$8,Nutrients!$DJ$9)*AP$6)+(((IF($A$7=Nutrients!$B$79,Nutrients!$DJ$79,(IF($A$7=Nutrients!$B$77,Nutrients!$DJ$77,Nutrients!$DJ$78)))))*AP$7))/2000)*2.2046</f>
        <v>625.55525</v>
      </c>
      <c r="AQ263" s="65"/>
      <c r="AR263" s="65">
        <f>((SUMPRODUCT(AR$8:AR$187,Nutrients!$DJ$8:$DJ$187)+(IF($A$6=Nutrients!$B$8,Nutrients!$DJ$8,Nutrients!$DJ$9)*AR$6)+(((IF($A$7=Nutrients!$B$79,Nutrients!$DJ$79,(IF($A$7=Nutrients!$B$77,Nutrients!$DJ$77,Nutrients!$DJ$78)))))*AR$7))/2000)*2.2046</f>
        <v>625.55525</v>
      </c>
      <c r="AS263" s="65">
        <f>((SUMPRODUCT(AS$8:AS$187,Nutrients!$DJ$8:$DJ$187)+(IF($A$6=Nutrients!$B$8,Nutrients!$DJ$8,Nutrients!$DJ$9)*AS$6)+(((IF($A$7=Nutrients!$B$79,Nutrients!$DJ$79,(IF($A$7=Nutrients!$B$77,Nutrients!$DJ$77,Nutrients!$DJ$78)))))*AS$7))/2000)*2.2046</f>
        <v>625.55525</v>
      </c>
      <c r="AT263" s="65">
        <f>((SUMPRODUCT(AT$8:AT$187,Nutrients!$DJ$8:$DJ$187)+(IF($A$6=Nutrients!$B$8,Nutrients!$DJ$8,Nutrients!$DJ$9)*AT$6)+(((IF($A$7=Nutrients!$B$79,Nutrients!$DJ$79,(IF($A$7=Nutrients!$B$77,Nutrients!$DJ$77,Nutrients!$DJ$78)))))*AT$7))/2000)*2.2046</f>
        <v>625.55525</v>
      </c>
      <c r="AU263" s="65">
        <f>((SUMPRODUCT(AU$8:AU$187,Nutrients!$DJ$8:$DJ$187)+(IF($A$6=Nutrients!$B$8,Nutrients!$DJ$8,Nutrients!$DJ$9)*AU$6)+(((IF($A$7=Nutrients!$B$79,Nutrients!$DJ$79,(IF($A$7=Nutrients!$B$77,Nutrients!$DJ$77,Nutrients!$DJ$78)))))*AU$7))/2000)*2.2046</f>
        <v>625.55525</v>
      </c>
      <c r="AV263" s="65">
        <f>((SUMPRODUCT(AV$8:AV$187,Nutrients!$DJ$8:$DJ$187)+(IF($A$6=Nutrients!$B$8,Nutrients!$DJ$8,Nutrients!$DJ$9)*AV$6)+(((IF($A$7=Nutrients!$B$79,Nutrients!$DJ$79,(IF($A$7=Nutrients!$B$77,Nutrients!$DJ$77,Nutrients!$DJ$78)))))*AV$7))/2000)*2.2046</f>
        <v>625.55525</v>
      </c>
      <c r="AW263" s="65">
        <f>((SUMPRODUCT(AW$8:AW$187,Nutrients!$DJ$8:$DJ$187)+(IF($A$6=Nutrients!$B$8,Nutrients!$DJ$8,Nutrients!$DJ$9)*AW$6)+(((IF($A$7=Nutrients!$B$79,Nutrients!$DJ$79,(IF($A$7=Nutrients!$B$77,Nutrients!$DJ$77,Nutrients!$DJ$78)))))*AW$7))/2000)*2.2046</f>
        <v>625.55525</v>
      </c>
      <c r="AX263" s="65"/>
      <c r="AY263" s="65">
        <f>((SUMPRODUCT(AY$8:AY$187,Nutrients!$DJ$8:$DJ$187)+(IF($A$6=Nutrients!$B$8,Nutrients!$DJ$8,Nutrients!$DJ$9)*AY$6)+(((IF($A$7=Nutrients!$B$79,Nutrients!$DJ$79,(IF($A$7=Nutrients!$B$77,Nutrients!$DJ$77,Nutrients!$DJ$78)))))*AY$7))/2000)*2.2046</f>
        <v>625.55525</v>
      </c>
      <c r="AZ263" s="65">
        <f>((SUMPRODUCT(AZ$8:AZ$187,Nutrients!$DJ$8:$DJ$187)+(IF($A$6=Nutrients!$B$8,Nutrients!$DJ$8,Nutrients!$DJ$9)*AZ$6)+(((IF($A$7=Nutrients!$B$79,Nutrients!$DJ$79,(IF($A$7=Nutrients!$B$77,Nutrients!$DJ$77,Nutrients!$DJ$78)))))*AZ$7))/2000)*2.2046</f>
        <v>625.55525</v>
      </c>
      <c r="BA263" s="65">
        <f>((SUMPRODUCT(BA$8:BA$187,Nutrients!$DJ$8:$DJ$187)+(IF($A$6=Nutrients!$B$8,Nutrients!$DJ$8,Nutrients!$DJ$9)*BA$6)+(((IF($A$7=Nutrients!$B$79,Nutrients!$DJ$79,(IF($A$7=Nutrients!$B$77,Nutrients!$DJ$77,Nutrients!$DJ$78)))))*BA$7))/2000)*2.2046</f>
        <v>625.55525</v>
      </c>
      <c r="BB263" s="65">
        <f>((SUMPRODUCT(BB$8:BB$187,Nutrients!$DJ$8:$DJ$187)+(IF($A$6=Nutrients!$B$8,Nutrients!$DJ$8,Nutrients!$DJ$9)*BB$6)+(((IF($A$7=Nutrients!$B$79,Nutrients!$DJ$79,(IF($A$7=Nutrients!$B$77,Nutrients!$DJ$77,Nutrients!$DJ$78)))))*BB$7))/2000)*2.2046</f>
        <v>625.55525</v>
      </c>
      <c r="BC263" s="65">
        <f>((SUMPRODUCT(BC$8:BC$187,Nutrients!$DJ$8:$DJ$187)+(IF($A$6=Nutrients!$B$8,Nutrients!$DJ$8,Nutrients!$DJ$9)*BC$6)+(((IF($A$7=Nutrients!$B$79,Nutrients!$DJ$79,(IF($A$7=Nutrients!$B$77,Nutrients!$DJ$77,Nutrients!$DJ$78)))))*BC$7))/2000)*2.2046</f>
        <v>625.55525</v>
      </c>
      <c r="BD263" s="65">
        <f>((SUMPRODUCT(BD$8:BD$187,Nutrients!$DJ$8:$DJ$187)+(IF($A$6=Nutrients!$B$8,Nutrients!$DJ$8,Nutrients!$DJ$9)*BD$6)+(((IF($A$7=Nutrients!$B$79,Nutrients!$DJ$79,(IF($A$7=Nutrients!$B$77,Nutrients!$DJ$77,Nutrients!$DJ$78)))))*BD$7))/2000)*2.2046</f>
        <v>625.55525</v>
      </c>
      <c r="BE263" s="65"/>
      <c r="BF263" s="65">
        <f>((SUMPRODUCT(BF$8:BF$187,Nutrients!$DJ$8:$DJ$187)+(IF($A$6=Nutrients!$B$8,Nutrients!$DJ$8,Nutrients!$DJ$9)*BF$6)+(((IF($A$7=Nutrients!$B$79,Nutrients!$DJ$79,(IF($A$7=Nutrients!$B$77,Nutrients!$DJ$77,Nutrients!$DJ$78)))))*BF$7))/2000)*2.2046</f>
        <v>625.55525</v>
      </c>
      <c r="BG263" s="65">
        <f>((SUMPRODUCT(BG$8:BG$187,Nutrients!$DJ$8:$DJ$187)+(IF($A$6=Nutrients!$B$8,Nutrients!$DJ$8,Nutrients!$DJ$9)*BG$6)+(((IF($A$7=Nutrients!$B$79,Nutrients!$DJ$79,(IF($A$7=Nutrients!$B$77,Nutrients!$DJ$77,Nutrients!$DJ$78)))))*BG$7))/2000)*2.2046</f>
        <v>625.55525</v>
      </c>
      <c r="BH263" s="65">
        <f>((SUMPRODUCT(BH$8:BH$187,Nutrients!$DJ$8:$DJ$187)+(IF($A$6=Nutrients!$B$8,Nutrients!$DJ$8,Nutrients!$DJ$9)*BH$6)+(((IF($A$7=Nutrients!$B$79,Nutrients!$DJ$79,(IF($A$7=Nutrients!$B$77,Nutrients!$DJ$77,Nutrients!$DJ$78)))))*BH$7))/2000)*2.2046</f>
        <v>625.55525</v>
      </c>
      <c r="BI263" s="65">
        <f>((SUMPRODUCT(BI$8:BI$187,Nutrients!$DJ$8:$DJ$187)+(IF($A$6=Nutrients!$B$8,Nutrients!$DJ$8,Nutrients!$DJ$9)*BI$6)+(((IF($A$7=Nutrients!$B$79,Nutrients!$DJ$79,(IF($A$7=Nutrients!$B$77,Nutrients!$DJ$77,Nutrients!$DJ$78)))))*BI$7))/2000)*2.2046</f>
        <v>625.55525</v>
      </c>
      <c r="BJ263" s="65">
        <f>((SUMPRODUCT(BJ$8:BJ$187,Nutrients!$DJ$8:$DJ$187)+(IF($A$6=Nutrients!$B$8,Nutrients!$DJ$8,Nutrients!$DJ$9)*BJ$6)+(((IF($A$7=Nutrients!$B$79,Nutrients!$DJ$79,(IF($A$7=Nutrients!$B$77,Nutrients!$DJ$77,Nutrients!$DJ$78)))))*BJ$7))/2000)*2.2046</f>
        <v>625.55525</v>
      </c>
      <c r="BK263" s="65">
        <f>((SUMPRODUCT(BK$8:BK$187,Nutrients!$DJ$8:$DJ$187)+(IF($A$6=Nutrients!$B$8,Nutrients!$DJ$8,Nutrients!$DJ$9)*BK$6)+(((IF($A$7=Nutrients!$B$79,Nutrients!$DJ$79,(IF($A$7=Nutrients!$B$77,Nutrients!$DJ$77,Nutrients!$DJ$78)))))*BK$7))/2000)*2.2046</f>
        <v>625.55525</v>
      </c>
      <c r="BL263" s="65"/>
    </row>
    <row r="264" spans="1:64" x14ac:dyDescent="0.2">
      <c r="A264" s="101" t="s">
        <v>152</v>
      </c>
      <c r="B264" s="67"/>
      <c r="I264" s="67"/>
      <c r="P264" s="67"/>
      <c r="W264" s="67"/>
      <c r="AD264" s="67"/>
      <c r="AK264" s="67"/>
      <c r="AR264" s="67"/>
      <c r="AY264" s="67"/>
      <c r="BF264" s="67"/>
    </row>
    <row r="265" spans="1:64" x14ac:dyDescent="0.2">
      <c r="A265" s="101" t="s">
        <v>144</v>
      </c>
      <c r="B265" s="65">
        <f>(SUMPRODUCT(B$8:B$187,Nutrients!$DR$8:$DR$187)+(IF($A$6=Nutrients!$B$8,Nutrients!$DR$8,Nutrients!$DR$9)*B$6)+(((IF($A$7=Nutrients!$B$79,Nutrients!$DR$79,(IF($A$7=Nutrients!$B$77,Nutrients!$DR$77,Nutrients!$DR$78)))))*B$7))/2000*1000000</f>
        <v>165.19823788546256</v>
      </c>
      <c r="C265" s="65">
        <f>(SUMPRODUCT(C$8:C$187,Nutrients!$DR$8:$DR$187)+(IF($A$6=Nutrients!$B$8,Nutrients!$DR$8,Nutrients!$DR$9)*C$6)+(((IF($A$7=Nutrients!$B$79,Nutrients!$DR$79,(IF($A$7=Nutrients!$B$77,Nutrients!$DR$77,Nutrients!$DR$78)))))*C$7))/2000*1000000</f>
        <v>165.19823788546256</v>
      </c>
      <c r="D265" s="65">
        <f>(SUMPRODUCT(D$8:D$187,Nutrients!$DR$8:$DR$187)+(IF($A$6=Nutrients!$B$8,Nutrients!$DR$8,Nutrients!$DR$9)*D$6)+(((IF($A$7=Nutrients!$B$79,Nutrients!$DR$79,(IF($A$7=Nutrients!$B$77,Nutrients!$DR$77,Nutrients!$DR$78)))))*D$7))/2000*1000000</f>
        <v>137.66519823788545</v>
      </c>
      <c r="E265" s="65">
        <f>(SUMPRODUCT(E$8:E$187,Nutrients!$DR$8:$DR$187)+(IF($A$6=Nutrients!$B$8,Nutrients!$DR$8,Nutrients!$DR$9)*E$6)+(((IF($A$7=Nutrients!$B$79,Nutrients!$DR$79,(IF($A$7=Nutrients!$B$77,Nutrients!$DR$77,Nutrients!$DR$78)))))*E$7))/2000*1000000</f>
        <v>110.13215859030836</v>
      </c>
      <c r="F265" s="65">
        <f>(SUMPRODUCT(F$8:F$187,Nutrients!$DR$8:$DR$187)+(IF($A$6=Nutrients!$B$8,Nutrients!$DR$8,Nutrients!$DR$9)*F$6)+(((IF($A$7=Nutrients!$B$79,Nutrients!$DR$79,(IF($A$7=Nutrients!$B$77,Nutrients!$DR$77,Nutrients!$DR$78)))))*F$7))/2000*1000000</f>
        <v>82.59911894273128</v>
      </c>
      <c r="G265" s="65">
        <f>(SUMPRODUCT(G$8:G$187,Nutrients!$DR$8:$DR$187)+(IF($A$6=Nutrients!$B$8,Nutrients!$DR$8,Nutrients!$DR$9)*G$6)+(((IF($A$7=Nutrients!$B$79,Nutrients!$DR$79,(IF($A$7=Nutrients!$B$77,Nutrients!$DR$77,Nutrients!$DR$78)))))*G$7))/2000*1000000</f>
        <v>82.59911894273128</v>
      </c>
      <c r="I265" s="65">
        <f>(SUMPRODUCT(I$8:I$187,Nutrients!$DR$8:$DR$187)+(IF($A$6=Nutrients!$B$8,Nutrients!$DR$8,Nutrients!$DR$9)*I$6)+(((IF($A$7=Nutrients!$B$79,Nutrients!$DR$79,(IF($A$7=Nutrients!$B$77,Nutrients!$DR$77,Nutrients!$DR$78)))))*I$7))/2000*1000000</f>
        <v>165.19823788546256</v>
      </c>
      <c r="J265" s="65">
        <f>(SUMPRODUCT(J$8:J$187,Nutrients!$DR$8:$DR$187)+(IF($A$6=Nutrients!$B$8,Nutrients!$DR$8,Nutrients!$DR$9)*J$6)+(((IF($A$7=Nutrients!$B$79,Nutrients!$DR$79,(IF($A$7=Nutrients!$B$77,Nutrients!$DR$77,Nutrients!$DR$78)))))*J$7))/2000*1000000</f>
        <v>165.19823788546256</v>
      </c>
      <c r="K265" s="65">
        <f>(SUMPRODUCT(K$8:K$187,Nutrients!$DR$8:$DR$187)+(IF($A$6=Nutrients!$B$8,Nutrients!$DR$8,Nutrients!$DR$9)*K$6)+(((IF($A$7=Nutrients!$B$79,Nutrients!$DR$79,(IF($A$7=Nutrients!$B$77,Nutrients!$DR$77,Nutrients!$DR$78)))))*K$7))/2000*1000000</f>
        <v>137.66519823788545</v>
      </c>
      <c r="L265" s="65">
        <f>(SUMPRODUCT(L$8:L$187,Nutrients!$DR$8:$DR$187)+(IF($A$6=Nutrients!$B$8,Nutrients!$DR$8,Nutrients!$DR$9)*L$6)+(((IF($A$7=Nutrients!$B$79,Nutrients!$DR$79,(IF($A$7=Nutrients!$B$77,Nutrients!$DR$77,Nutrients!$DR$78)))))*L$7))/2000*1000000</f>
        <v>110.13215859030836</v>
      </c>
      <c r="M265" s="65">
        <f>(SUMPRODUCT(M$8:M$187,Nutrients!$DR$8:$DR$187)+(IF($A$6=Nutrients!$B$8,Nutrients!$DR$8,Nutrients!$DR$9)*M$6)+(((IF($A$7=Nutrients!$B$79,Nutrients!$DR$79,(IF($A$7=Nutrients!$B$77,Nutrients!$DR$77,Nutrients!$DR$78)))))*M$7))/2000*1000000</f>
        <v>82.59911894273128</v>
      </c>
      <c r="N265" s="65">
        <f>(SUMPRODUCT(N$8:N$187,Nutrients!$DR$8:$DR$187)+(IF($A$6=Nutrients!$B$8,Nutrients!$DR$8,Nutrients!$DR$9)*N$6)+(((IF($A$7=Nutrients!$B$79,Nutrients!$DR$79,(IF($A$7=Nutrients!$B$77,Nutrients!$DR$77,Nutrients!$DR$78)))))*N$7))/2000*1000000</f>
        <v>82.59911894273128</v>
      </c>
      <c r="P265" s="65">
        <f>(SUMPRODUCT(P$8:P$187,Nutrients!$DR$8:$DR$187)+(IF($A$6=Nutrients!$B$8,Nutrients!$DR$8,Nutrients!$DR$9)*P$6)+(((IF($A$7=Nutrients!$B$79,Nutrients!$DR$79,(IF($A$7=Nutrients!$B$77,Nutrients!$DR$77,Nutrients!$DR$78)))))*P$7))/2000*1000000</f>
        <v>165.19823788546256</v>
      </c>
      <c r="Q265" s="65">
        <f>(SUMPRODUCT(Q$8:Q$187,Nutrients!$DR$8:$DR$187)+(IF($A$6=Nutrients!$B$8,Nutrients!$DR$8,Nutrients!$DR$9)*Q$6)+(((IF($A$7=Nutrients!$B$79,Nutrients!$DR$79,(IF($A$7=Nutrients!$B$77,Nutrients!$DR$77,Nutrients!$DR$78)))))*Q$7))/2000*1000000</f>
        <v>165.19823788546256</v>
      </c>
      <c r="R265" s="65">
        <f>(SUMPRODUCT(R$8:R$187,Nutrients!$DR$8:$DR$187)+(IF($A$6=Nutrients!$B$8,Nutrients!$DR$8,Nutrients!$DR$9)*R$6)+(((IF($A$7=Nutrients!$B$79,Nutrients!$DR$79,(IF($A$7=Nutrients!$B$77,Nutrients!$DR$77,Nutrients!$DR$78)))))*R$7))/2000*1000000</f>
        <v>137.66519823788545</v>
      </c>
      <c r="S265" s="65">
        <f>(SUMPRODUCT(S$8:S$187,Nutrients!$DR$8:$DR$187)+(IF($A$6=Nutrients!$B$8,Nutrients!$DR$8,Nutrients!$DR$9)*S$6)+(((IF($A$7=Nutrients!$B$79,Nutrients!$DR$79,(IF($A$7=Nutrients!$B$77,Nutrients!$DR$77,Nutrients!$DR$78)))))*S$7))/2000*1000000</f>
        <v>110.13215859030836</v>
      </c>
      <c r="T265" s="65">
        <f>(SUMPRODUCT(T$8:T$187,Nutrients!$DR$8:$DR$187)+(IF($A$6=Nutrients!$B$8,Nutrients!$DR$8,Nutrients!$DR$9)*T$6)+(((IF($A$7=Nutrients!$B$79,Nutrients!$DR$79,(IF($A$7=Nutrients!$B$77,Nutrients!$DR$77,Nutrients!$DR$78)))))*T$7))/2000*1000000</f>
        <v>82.59911894273128</v>
      </c>
      <c r="U265" s="65">
        <f>(SUMPRODUCT(U$8:U$187,Nutrients!$DR$8:$DR$187)+(IF($A$6=Nutrients!$B$8,Nutrients!$DR$8,Nutrients!$DR$9)*U$6)+(((IF($A$7=Nutrients!$B$79,Nutrients!$DR$79,(IF($A$7=Nutrients!$B$77,Nutrients!$DR$77,Nutrients!$DR$78)))))*U$7))/2000*1000000</f>
        <v>82.59911894273128</v>
      </c>
      <c r="W265" s="65">
        <f>(SUMPRODUCT(W$8:W$187,Nutrients!$DR$8:$DR$187)+(IF($A$6=Nutrients!$B$8,Nutrients!$DR$8,Nutrients!$DR$9)*W$6)+(((IF($A$7=Nutrients!$B$79,Nutrients!$DR$79,(IF($A$7=Nutrients!$B$77,Nutrients!$DR$77,Nutrients!$DR$78)))))*W$7))/2000*1000000</f>
        <v>165.19823788546256</v>
      </c>
      <c r="X265" s="65">
        <f>(SUMPRODUCT(X$8:X$187,Nutrients!$DR$8:$DR$187)+(IF($A$6=Nutrients!$B$8,Nutrients!$DR$8,Nutrients!$DR$9)*X$6)+(((IF($A$7=Nutrients!$B$79,Nutrients!$DR$79,(IF($A$7=Nutrients!$B$77,Nutrients!$DR$77,Nutrients!$DR$78)))))*X$7))/2000*1000000</f>
        <v>165.19823788546256</v>
      </c>
      <c r="Y265" s="65">
        <f>(SUMPRODUCT(Y$8:Y$187,Nutrients!$DR$8:$DR$187)+(IF($A$6=Nutrients!$B$8,Nutrients!$DR$8,Nutrients!$DR$9)*Y$6)+(((IF($A$7=Nutrients!$B$79,Nutrients!$DR$79,(IF($A$7=Nutrients!$B$77,Nutrients!$DR$77,Nutrients!$DR$78)))))*Y$7))/2000*1000000</f>
        <v>137.66519823788545</v>
      </c>
      <c r="Z265" s="65">
        <f>(SUMPRODUCT(Z$8:Z$187,Nutrients!$DR$8:$DR$187)+(IF($A$6=Nutrients!$B$8,Nutrients!$DR$8,Nutrients!$DR$9)*Z$6)+(((IF($A$7=Nutrients!$B$79,Nutrients!$DR$79,(IF($A$7=Nutrients!$B$77,Nutrients!$DR$77,Nutrients!$DR$78)))))*Z$7))/2000*1000000</f>
        <v>110.13215859030836</v>
      </c>
      <c r="AA265" s="65">
        <f>(SUMPRODUCT(AA$8:AA$187,Nutrients!$DR$8:$DR$187)+(IF($A$6=Nutrients!$B$8,Nutrients!$DR$8,Nutrients!$DR$9)*AA$6)+(((IF($A$7=Nutrients!$B$79,Nutrients!$DR$79,(IF($A$7=Nutrients!$B$77,Nutrients!$DR$77,Nutrients!$DR$78)))))*AA$7))/2000*1000000</f>
        <v>82.59911894273128</v>
      </c>
      <c r="AB265" s="65">
        <f>(SUMPRODUCT(AB$8:AB$187,Nutrients!$DR$8:$DR$187)+(IF($A$6=Nutrients!$B$8,Nutrients!$DR$8,Nutrients!$DR$9)*AB$6)+(((IF($A$7=Nutrients!$B$79,Nutrients!$DR$79,(IF($A$7=Nutrients!$B$77,Nutrients!$DR$77,Nutrients!$DR$78)))))*AB$7))/2000*1000000</f>
        <v>82.59911894273128</v>
      </c>
      <c r="AD265" s="65">
        <f>(SUMPRODUCT(AD$8:AD$187,Nutrients!$DR$8:$DR$187)+(IF($A$6=Nutrients!$B$8,Nutrients!$DR$8,Nutrients!$DR$9)*AD$6)+(((IF($A$7=Nutrients!$B$79,Nutrients!$DR$79,(IF($A$7=Nutrients!$B$77,Nutrients!$DR$77,Nutrients!$DR$78)))))*AD$7))/2000*1000000</f>
        <v>165.19823788546256</v>
      </c>
      <c r="AE265" s="65">
        <f>(SUMPRODUCT(AE$8:AE$187,Nutrients!$DR$8:$DR$187)+(IF($A$6=Nutrients!$B$8,Nutrients!$DR$8,Nutrients!$DR$9)*AE$6)+(((IF($A$7=Nutrients!$B$79,Nutrients!$DR$79,(IF($A$7=Nutrients!$B$77,Nutrients!$DR$77,Nutrients!$DR$78)))))*AE$7))/2000*1000000</f>
        <v>165.19823788546256</v>
      </c>
      <c r="AF265" s="65">
        <f>(SUMPRODUCT(AF$8:AF$187,Nutrients!$DR$8:$DR$187)+(IF($A$6=Nutrients!$B$8,Nutrients!$DR$8,Nutrients!$DR$9)*AF$6)+(((IF($A$7=Nutrients!$B$79,Nutrients!$DR$79,(IF($A$7=Nutrients!$B$77,Nutrients!$DR$77,Nutrients!$DR$78)))))*AF$7))/2000*1000000</f>
        <v>137.66519823788545</v>
      </c>
      <c r="AG265" s="65">
        <f>(SUMPRODUCT(AG$8:AG$187,Nutrients!$DR$8:$DR$187)+(IF($A$6=Nutrients!$B$8,Nutrients!$DR$8,Nutrients!$DR$9)*AG$6)+(((IF($A$7=Nutrients!$B$79,Nutrients!$DR$79,(IF($A$7=Nutrients!$B$77,Nutrients!$DR$77,Nutrients!$DR$78)))))*AG$7))/2000*1000000</f>
        <v>110.13215859030836</v>
      </c>
      <c r="AH265" s="65">
        <f>(SUMPRODUCT(AH$8:AH$187,Nutrients!$DR$8:$DR$187)+(IF($A$6=Nutrients!$B$8,Nutrients!$DR$8,Nutrients!$DR$9)*AH$6)+(((IF($A$7=Nutrients!$B$79,Nutrients!$DR$79,(IF($A$7=Nutrients!$B$77,Nutrients!$DR$77,Nutrients!$DR$78)))))*AH$7))/2000*1000000</f>
        <v>82.59911894273128</v>
      </c>
      <c r="AI265" s="65">
        <f>(SUMPRODUCT(AI$8:AI$187,Nutrients!$DR$8:$DR$187)+(IF($A$6=Nutrients!$B$8,Nutrients!$DR$8,Nutrients!$DR$9)*AI$6)+(((IF($A$7=Nutrients!$B$79,Nutrients!$DR$79,(IF($A$7=Nutrients!$B$77,Nutrients!$DR$77,Nutrients!$DR$78)))))*AI$7))/2000*1000000</f>
        <v>82.59911894273128</v>
      </c>
      <c r="AK265" s="65">
        <f>(SUMPRODUCT(AK$8:AK$187,Nutrients!$DR$8:$DR$187)+(IF($A$6=Nutrients!$B$8,Nutrients!$DR$8,Nutrients!$DR$9)*AK$6)+(((IF($A$7=Nutrients!$B$79,Nutrients!$DR$79,(IF($A$7=Nutrients!$B$77,Nutrients!$DR$77,Nutrients!$DR$78)))))*AK$7))/2000*1000000</f>
        <v>165.19823788546256</v>
      </c>
      <c r="AL265" s="65">
        <f>(SUMPRODUCT(AL$8:AL$187,Nutrients!$DR$8:$DR$187)+(IF($A$6=Nutrients!$B$8,Nutrients!$DR$8,Nutrients!$DR$9)*AL$6)+(((IF($A$7=Nutrients!$B$79,Nutrients!$DR$79,(IF($A$7=Nutrients!$B$77,Nutrients!$DR$77,Nutrients!$DR$78)))))*AL$7))/2000*1000000</f>
        <v>165.19823788546256</v>
      </c>
      <c r="AM265" s="65">
        <f>(SUMPRODUCT(AM$8:AM$187,Nutrients!$DR$8:$DR$187)+(IF($A$6=Nutrients!$B$8,Nutrients!$DR$8,Nutrients!$DR$9)*AM$6)+(((IF($A$7=Nutrients!$B$79,Nutrients!$DR$79,(IF($A$7=Nutrients!$B$77,Nutrients!$DR$77,Nutrients!$DR$78)))))*AM$7))/2000*1000000</f>
        <v>137.66519823788545</v>
      </c>
      <c r="AN265" s="65">
        <f>(SUMPRODUCT(AN$8:AN$187,Nutrients!$DR$8:$DR$187)+(IF($A$6=Nutrients!$B$8,Nutrients!$DR$8,Nutrients!$DR$9)*AN$6)+(((IF($A$7=Nutrients!$B$79,Nutrients!$DR$79,(IF($A$7=Nutrients!$B$77,Nutrients!$DR$77,Nutrients!$DR$78)))))*AN$7))/2000*1000000</f>
        <v>110.13215859030836</v>
      </c>
      <c r="AO265" s="65">
        <f>(SUMPRODUCT(AO$8:AO$187,Nutrients!$DR$8:$DR$187)+(IF($A$6=Nutrients!$B$8,Nutrients!$DR$8,Nutrients!$DR$9)*AO$6)+(((IF($A$7=Nutrients!$B$79,Nutrients!$DR$79,(IF($A$7=Nutrients!$B$77,Nutrients!$DR$77,Nutrients!$DR$78)))))*AO$7))/2000*1000000</f>
        <v>82.59911894273128</v>
      </c>
      <c r="AP265" s="65">
        <f>(SUMPRODUCT(AP$8:AP$187,Nutrients!$DR$8:$DR$187)+(IF($A$6=Nutrients!$B$8,Nutrients!$DR$8,Nutrients!$DR$9)*AP$6)+(((IF($A$7=Nutrients!$B$79,Nutrients!$DR$79,(IF($A$7=Nutrients!$B$77,Nutrients!$DR$77,Nutrients!$DR$78)))))*AP$7))/2000*1000000</f>
        <v>82.59911894273128</v>
      </c>
      <c r="AR265" s="65">
        <f>(SUMPRODUCT(AR$8:AR$187,Nutrients!$DR$8:$DR$187)+(IF($A$6=Nutrients!$B$8,Nutrients!$DR$8,Nutrients!$DR$9)*AR$6)+(((IF($A$7=Nutrients!$B$79,Nutrients!$DR$79,(IF($A$7=Nutrients!$B$77,Nutrients!$DR$77,Nutrients!$DR$78)))))*AR$7))/2000*1000000</f>
        <v>165.19823788546256</v>
      </c>
      <c r="AS265" s="65">
        <f>(SUMPRODUCT(AS$8:AS$187,Nutrients!$DR$8:$DR$187)+(IF($A$6=Nutrients!$B$8,Nutrients!$DR$8,Nutrients!$DR$9)*AS$6)+(((IF($A$7=Nutrients!$B$79,Nutrients!$DR$79,(IF($A$7=Nutrients!$B$77,Nutrients!$DR$77,Nutrients!$DR$78)))))*AS$7))/2000*1000000</f>
        <v>165.19823788546256</v>
      </c>
      <c r="AT265" s="65">
        <f>(SUMPRODUCT(AT$8:AT$187,Nutrients!$DR$8:$DR$187)+(IF($A$6=Nutrients!$B$8,Nutrients!$DR$8,Nutrients!$DR$9)*AT$6)+(((IF($A$7=Nutrients!$B$79,Nutrients!$DR$79,(IF($A$7=Nutrients!$B$77,Nutrients!$DR$77,Nutrients!$DR$78)))))*AT$7))/2000*1000000</f>
        <v>137.66519823788545</v>
      </c>
      <c r="AU265" s="65">
        <f>(SUMPRODUCT(AU$8:AU$187,Nutrients!$DR$8:$DR$187)+(IF($A$6=Nutrients!$B$8,Nutrients!$DR$8,Nutrients!$DR$9)*AU$6)+(((IF($A$7=Nutrients!$B$79,Nutrients!$DR$79,(IF($A$7=Nutrients!$B$77,Nutrients!$DR$77,Nutrients!$DR$78)))))*AU$7))/2000*1000000</f>
        <v>110.13215859030836</v>
      </c>
      <c r="AV265" s="65">
        <f>(SUMPRODUCT(AV$8:AV$187,Nutrients!$DR$8:$DR$187)+(IF($A$6=Nutrients!$B$8,Nutrients!$DR$8,Nutrients!$DR$9)*AV$6)+(((IF($A$7=Nutrients!$B$79,Nutrients!$DR$79,(IF($A$7=Nutrients!$B$77,Nutrients!$DR$77,Nutrients!$DR$78)))))*AV$7))/2000*1000000</f>
        <v>82.59911894273128</v>
      </c>
      <c r="AW265" s="65">
        <f>(SUMPRODUCT(AW$8:AW$187,Nutrients!$DR$8:$DR$187)+(IF($A$6=Nutrients!$B$8,Nutrients!$DR$8,Nutrients!$DR$9)*AW$6)+(((IF($A$7=Nutrients!$B$79,Nutrients!$DR$79,(IF($A$7=Nutrients!$B$77,Nutrients!$DR$77,Nutrients!$DR$78)))))*AW$7))/2000*1000000</f>
        <v>82.59911894273128</v>
      </c>
      <c r="AY265" s="65">
        <f>(SUMPRODUCT(AY$8:AY$187,Nutrients!$DR$8:$DR$187)+(IF($A$6=Nutrients!$B$8,Nutrients!$DR$8,Nutrients!$DR$9)*AY$6)+(((IF($A$7=Nutrients!$B$79,Nutrients!$DR$79,(IF($A$7=Nutrients!$B$77,Nutrients!$DR$77,Nutrients!$DR$78)))))*AY$7))/2000*1000000</f>
        <v>165.19823788546256</v>
      </c>
      <c r="AZ265" s="65">
        <f>(SUMPRODUCT(AZ$8:AZ$187,Nutrients!$DR$8:$DR$187)+(IF($A$6=Nutrients!$B$8,Nutrients!$DR$8,Nutrients!$DR$9)*AZ$6)+(((IF($A$7=Nutrients!$B$79,Nutrients!$DR$79,(IF($A$7=Nutrients!$B$77,Nutrients!$DR$77,Nutrients!$DR$78)))))*AZ$7))/2000*1000000</f>
        <v>165.19823788546256</v>
      </c>
      <c r="BA265" s="65">
        <f>(SUMPRODUCT(BA$8:BA$187,Nutrients!$DR$8:$DR$187)+(IF($A$6=Nutrients!$B$8,Nutrients!$DR$8,Nutrients!$DR$9)*BA$6)+(((IF($A$7=Nutrients!$B$79,Nutrients!$DR$79,(IF($A$7=Nutrients!$B$77,Nutrients!$DR$77,Nutrients!$DR$78)))))*BA$7))/2000*1000000</f>
        <v>137.66519823788545</v>
      </c>
      <c r="BB265" s="65">
        <f>(SUMPRODUCT(BB$8:BB$187,Nutrients!$DR$8:$DR$187)+(IF($A$6=Nutrients!$B$8,Nutrients!$DR$8,Nutrients!$DR$9)*BB$6)+(((IF($A$7=Nutrients!$B$79,Nutrients!$DR$79,(IF($A$7=Nutrients!$B$77,Nutrients!$DR$77,Nutrients!$DR$78)))))*BB$7))/2000*1000000</f>
        <v>110.13215859030836</v>
      </c>
      <c r="BC265" s="65">
        <f>(SUMPRODUCT(BC$8:BC$187,Nutrients!$DR$8:$DR$187)+(IF($A$6=Nutrients!$B$8,Nutrients!$DR$8,Nutrients!$DR$9)*BC$6)+(((IF($A$7=Nutrients!$B$79,Nutrients!$DR$79,(IF($A$7=Nutrients!$B$77,Nutrients!$DR$77,Nutrients!$DR$78)))))*BC$7))/2000*1000000</f>
        <v>82.59911894273128</v>
      </c>
      <c r="BD265" s="65">
        <f>(SUMPRODUCT(BD$8:BD$187,Nutrients!$DR$8:$DR$187)+(IF($A$6=Nutrients!$B$8,Nutrients!$DR$8,Nutrients!$DR$9)*BD$6)+(((IF($A$7=Nutrients!$B$79,Nutrients!$DR$79,(IF($A$7=Nutrients!$B$77,Nutrients!$DR$77,Nutrients!$DR$78)))))*BD$7))/2000*1000000</f>
        <v>82.59911894273128</v>
      </c>
      <c r="BF265" s="65">
        <f>(SUMPRODUCT(BF$8:BF$187,Nutrients!$DR$8:$DR$187)+(IF($A$6=Nutrients!$B$8,Nutrients!$DR$8,Nutrients!$DR$9)*BF$6)+(((IF($A$7=Nutrients!$B$79,Nutrients!$DR$79,(IF($A$7=Nutrients!$B$77,Nutrients!$DR$77,Nutrients!$DR$78)))))*BF$7))/2000*1000000</f>
        <v>165.19823788546256</v>
      </c>
      <c r="BG265" s="65">
        <f>(SUMPRODUCT(BG$8:BG$187,Nutrients!$DR$8:$DR$187)+(IF($A$6=Nutrients!$B$8,Nutrients!$DR$8,Nutrients!$DR$9)*BG$6)+(((IF($A$7=Nutrients!$B$79,Nutrients!$DR$79,(IF($A$7=Nutrients!$B$77,Nutrients!$DR$77,Nutrients!$DR$78)))))*BG$7))/2000*1000000</f>
        <v>165.19823788546256</v>
      </c>
      <c r="BH265" s="65">
        <f>(SUMPRODUCT(BH$8:BH$187,Nutrients!$DR$8:$DR$187)+(IF($A$6=Nutrients!$B$8,Nutrients!$DR$8,Nutrients!$DR$9)*BH$6)+(((IF($A$7=Nutrients!$B$79,Nutrients!$DR$79,(IF($A$7=Nutrients!$B$77,Nutrients!$DR$77,Nutrients!$DR$78)))))*BH$7))/2000*1000000</f>
        <v>137.66519823788545</v>
      </c>
      <c r="BI265" s="65">
        <f>(SUMPRODUCT(BI$8:BI$187,Nutrients!$DR$8:$DR$187)+(IF($A$6=Nutrients!$B$8,Nutrients!$DR$8,Nutrients!$DR$9)*BI$6)+(((IF($A$7=Nutrients!$B$79,Nutrients!$DR$79,(IF($A$7=Nutrients!$B$77,Nutrients!$DR$77,Nutrients!$DR$78)))))*BI$7))/2000*1000000</f>
        <v>110.13215859030836</v>
      </c>
      <c r="BJ265" s="65">
        <f>(SUMPRODUCT(BJ$8:BJ$187,Nutrients!$DR$8:$DR$187)+(IF($A$6=Nutrients!$B$8,Nutrients!$DR$8,Nutrients!$DR$9)*BJ$6)+(((IF($A$7=Nutrients!$B$79,Nutrients!$DR$79,(IF($A$7=Nutrients!$B$77,Nutrients!$DR$77,Nutrients!$DR$78)))))*BJ$7))/2000*1000000</f>
        <v>82.59911894273128</v>
      </c>
      <c r="BK265" s="65">
        <f>(SUMPRODUCT(BK$8:BK$187,Nutrients!$DR$8:$DR$187)+(IF($A$6=Nutrients!$B$8,Nutrients!$DR$8,Nutrients!$DR$9)*BK$6)+(((IF($A$7=Nutrients!$B$79,Nutrients!$DR$79,(IF($A$7=Nutrients!$B$77,Nutrients!$DR$77,Nutrients!$DR$78)))))*BK$7))/2000*1000000</f>
        <v>82.59911894273128</v>
      </c>
    </row>
    <row r="266" spans="1:64" x14ac:dyDescent="0.2">
      <c r="A266" s="101" t="s">
        <v>145</v>
      </c>
      <c r="B266" s="65">
        <f>(SUMPRODUCT(B$8:B$187,Nutrients!$DS$8:$DS$187)+(IF($A$6=Nutrients!$B$8,Nutrients!$DS$8,Nutrients!$DS$9)*B$6)+(((IF($A$7=Nutrients!$B$79,Nutrients!$DS$79,(IF($A$7=Nutrients!$B$77,Nutrients!$DS$77,Nutrients!$DS$78)))))*B$7))/2000*1000000</f>
        <v>165.19823788546256</v>
      </c>
      <c r="C266" s="65">
        <f>(SUMPRODUCT(C$8:C$187,Nutrients!$DS$8:$DS$187)+(IF($A$6=Nutrients!$B$8,Nutrients!$DS$8,Nutrients!$DS$9)*C$6)+(((IF($A$7=Nutrients!$B$79,Nutrients!$DS$79,(IF($A$7=Nutrients!$B$77,Nutrients!$DS$77,Nutrients!$DS$78)))))*C$7))/2000*1000000</f>
        <v>165.19823788546256</v>
      </c>
      <c r="D266" s="65">
        <f>(SUMPRODUCT(D$8:D$187,Nutrients!$DS$8:$DS$187)+(IF($A$6=Nutrients!$B$8,Nutrients!$DS$8,Nutrients!$DS$9)*D$6)+(((IF($A$7=Nutrients!$B$79,Nutrients!$DS$79,(IF($A$7=Nutrients!$B$77,Nutrients!$DS$77,Nutrients!$DS$78)))))*D$7))/2000*1000000</f>
        <v>137.66519823788545</v>
      </c>
      <c r="E266" s="65">
        <f>(SUMPRODUCT(E$8:E$187,Nutrients!$DS$8:$DS$187)+(IF($A$6=Nutrients!$B$8,Nutrients!$DS$8,Nutrients!$DS$9)*E$6)+(((IF($A$7=Nutrients!$B$79,Nutrients!$DS$79,(IF($A$7=Nutrients!$B$77,Nutrients!$DS$77,Nutrients!$DS$78)))))*E$7))/2000*1000000</f>
        <v>110.13215859030836</v>
      </c>
      <c r="F266" s="65">
        <f>(SUMPRODUCT(F$8:F$187,Nutrients!$DS$8:$DS$187)+(IF($A$6=Nutrients!$B$8,Nutrients!$DS$8,Nutrients!$DS$9)*F$6)+(((IF($A$7=Nutrients!$B$79,Nutrients!$DS$79,(IF($A$7=Nutrients!$B$77,Nutrients!$DS$77,Nutrients!$DS$78)))))*F$7))/2000*1000000</f>
        <v>82.59911894273128</v>
      </c>
      <c r="G266" s="65">
        <f>(SUMPRODUCT(G$8:G$187,Nutrients!$DS$8:$DS$187)+(IF($A$6=Nutrients!$B$8,Nutrients!$DS$8,Nutrients!$DS$9)*G$6)+(((IF($A$7=Nutrients!$B$79,Nutrients!$DS$79,(IF($A$7=Nutrients!$B$77,Nutrients!$DS$77,Nutrients!$DS$78)))))*G$7))/2000*1000000</f>
        <v>82.59911894273128</v>
      </c>
      <c r="I266" s="65">
        <f>(SUMPRODUCT(I$8:I$187,Nutrients!$DS$8:$DS$187)+(IF($A$6=Nutrients!$B$8,Nutrients!$DS$8,Nutrients!$DS$9)*I$6)+(((IF($A$7=Nutrients!$B$79,Nutrients!$DS$79,(IF($A$7=Nutrients!$B$77,Nutrients!$DS$77,Nutrients!$DS$78)))))*I$7))/2000*1000000</f>
        <v>165.19823788546256</v>
      </c>
      <c r="J266" s="65">
        <f>(SUMPRODUCT(J$8:J$187,Nutrients!$DS$8:$DS$187)+(IF($A$6=Nutrients!$B$8,Nutrients!$DS$8,Nutrients!$DS$9)*J$6)+(((IF($A$7=Nutrients!$B$79,Nutrients!$DS$79,(IF($A$7=Nutrients!$B$77,Nutrients!$DS$77,Nutrients!$DS$78)))))*J$7))/2000*1000000</f>
        <v>165.19823788546256</v>
      </c>
      <c r="K266" s="65">
        <f>(SUMPRODUCT(K$8:K$187,Nutrients!$DS$8:$DS$187)+(IF($A$6=Nutrients!$B$8,Nutrients!$DS$8,Nutrients!$DS$9)*K$6)+(((IF($A$7=Nutrients!$B$79,Nutrients!$DS$79,(IF($A$7=Nutrients!$B$77,Nutrients!$DS$77,Nutrients!$DS$78)))))*K$7))/2000*1000000</f>
        <v>137.66519823788545</v>
      </c>
      <c r="L266" s="65">
        <f>(SUMPRODUCT(L$8:L$187,Nutrients!$DS$8:$DS$187)+(IF($A$6=Nutrients!$B$8,Nutrients!$DS$8,Nutrients!$DS$9)*L$6)+(((IF($A$7=Nutrients!$B$79,Nutrients!$DS$79,(IF($A$7=Nutrients!$B$77,Nutrients!$DS$77,Nutrients!$DS$78)))))*L$7))/2000*1000000</f>
        <v>110.13215859030836</v>
      </c>
      <c r="M266" s="65">
        <f>(SUMPRODUCT(M$8:M$187,Nutrients!$DS$8:$DS$187)+(IF($A$6=Nutrients!$B$8,Nutrients!$DS$8,Nutrients!$DS$9)*M$6)+(((IF($A$7=Nutrients!$B$79,Nutrients!$DS$79,(IF($A$7=Nutrients!$B$77,Nutrients!$DS$77,Nutrients!$DS$78)))))*M$7))/2000*1000000</f>
        <v>82.59911894273128</v>
      </c>
      <c r="N266" s="65">
        <f>(SUMPRODUCT(N$8:N$187,Nutrients!$DS$8:$DS$187)+(IF($A$6=Nutrients!$B$8,Nutrients!$DS$8,Nutrients!$DS$9)*N$6)+(((IF($A$7=Nutrients!$B$79,Nutrients!$DS$79,(IF($A$7=Nutrients!$B$77,Nutrients!$DS$77,Nutrients!$DS$78)))))*N$7))/2000*1000000</f>
        <v>82.59911894273128</v>
      </c>
      <c r="P266" s="65">
        <f>(SUMPRODUCT(P$8:P$187,Nutrients!$DS$8:$DS$187)+(IF($A$6=Nutrients!$B$8,Nutrients!$DS$8,Nutrients!$DS$9)*P$6)+(((IF($A$7=Nutrients!$B$79,Nutrients!$DS$79,(IF($A$7=Nutrients!$B$77,Nutrients!$DS$77,Nutrients!$DS$78)))))*P$7))/2000*1000000</f>
        <v>165.19823788546256</v>
      </c>
      <c r="Q266" s="65">
        <f>(SUMPRODUCT(Q$8:Q$187,Nutrients!$DS$8:$DS$187)+(IF($A$6=Nutrients!$B$8,Nutrients!$DS$8,Nutrients!$DS$9)*Q$6)+(((IF($A$7=Nutrients!$B$79,Nutrients!$DS$79,(IF($A$7=Nutrients!$B$77,Nutrients!$DS$77,Nutrients!$DS$78)))))*Q$7))/2000*1000000</f>
        <v>165.19823788546256</v>
      </c>
      <c r="R266" s="65">
        <f>(SUMPRODUCT(R$8:R$187,Nutrients!$DS$8:$DS$187)+(IF($A$6=Nutrients!$B$8,Nutrients!$DS$8,Nutrients!$DS$9)*R$6)+(((IF($A$7=Nutrients!$B$79,Nutrients!$DS$79,(IF($A$7=Nutrients!$B$77,Nutrients!$DS$77,Nutrients!$DS$78)))))*R$7))/2000*1000000</f>
        <v>137.66519823788545</v>
      </c>
      <c r="S266" s="65">
        <f>(SUMPRODUCT(S$8:S$187,Nutrients!$DS$8:$DS$187)+(IF($A$6=Nutrients!$B$8,Nutrients!$DS$8,Nutrients!$DS$9)*S$6)+(((IF($A$7=Nutrients!$B$79,Nutrients!$DS$79,(IF($A$7=Nutrients!$B$77,Nutrients!$DS$77,Nutrients!$DS$78)))))*S$7))/2000*1000000</f>
        <v>110.13215859030836</v>
      </c>
      <c r="T266" s="65">
        <f>(SUMPRODUCT(T$8:T$187,Nutrients!$DS$8:$DS$187)+(IF($A$6=Nutrients!$B$8,Nutrients!$DS$8,Nutrients!$DS$9)*T$6)+(((IF($A$7=Nutrients!$B$79,Nutrients!$DS$79,(IF($A$7=Nutrients!$B$77,Nutrients!$DS$77,Nutrients!$DS$78)))))*T$7))/2000*1000000</f>
        <v>82.59911894273128</v>
      </c>
      <c r="U266" s="65">
        <f>(SUMPRODUCT(U$8:U$187,Nutrients!$DS$8:$DS$187)+(IF($A$6=Nutrients!$B$8,Nutrients!$DS$8,Nutrients!$DS$9)*U$6)+(((IF($A$7=Nutrients!$B$79,Nutrients!$DS$79,(IF($A$7=Nutrients!$B$77,Nutrients!$DS$77,Nutrients!$DS$78)))))*U$7))/2000*1000000</f>
        <v>82.59911894273128</v>
      </c>
      <c r="W266" s="65">
        <f>(SUMPRODUCT(W$8:W$187,Nutrients!$DS$8:$DS$187)+(IF($A$6=Nutrients!$B$8,Nutrients!$DS$8,Nutrients!$DS$9)*W$6)+(((IF($A$7=Nutrients!$B$79,Nutrients!$DS$79,(IF($A$7=Nutrients!$B$77,Nutrients!$DS$77,Nutrients!$DS$78)))))*W$7))/2000*1000000</f>
        <v>165.19823788546256</v>
      </c>
      <c r="X266" s="65">
        <f>(SUMPRODUCT(X$8:X$187,Nutrients!$DS$8:$DS$187)+(IF($A$6=Nutrients!$B$8,Nutrients!$DS$8,Nutrients!$DS$9)*X$6)+(((IF($A$7=Nutrients!$B$79,Nutrients!$DS$79,(IF($A$7=Nutrients!$B$77,Nutrients!$DS$77,Nutrients!$DS$78)))))*X$7))/2000*1000000</f>
        <v>165.19823788546256</v>
      </c>
      <c r="Y266" s="65">
        <f>(SUMPRODUCT(Y$8:Y$187,Nutrients!$DS$8:$DS$187)+(IF($A$6=Nutrients!$B$8,Nutrients!$DS$8,Nutrients!$DS$9)*Y$6)+(((IF($A$7=Nutrients!$B$79,Nutrients!$DS$79,(IF($A$7=Nutrients!$B$77,Nutrients!$DS$77,Nutrients!$DS$78)))))*Y$7))/2000*1000000</f>
        <v>137.66519823788545</v>
      </c>
      <c r="Z266" s="65">
        <f>(SUMPRODUCT(Z$8:Z$187,Nutrients!$DS$8:$DS$187)+(IF($A$6=Nutrients!$B$8,Nutrients!$DS$8,Nutrients!$DS$9)*Z$6)+(((IF($A$7=Nutrients!$B$79,Nutrients!$DS$79,(IF($A$7=Nutrients!$B$77,Nutrients!$DS$77,Nutrients!$DS$78)))))*Z$7))/2000*1000000</f>
        <v>110.13215859030836</v>
      </c>
      <c r="AA266" s="65">
        <f>(SUMPRODUCT(AA$8:AA$187,Nutrients!$DS$8:$DS$187)+(IF($A$6=Nutrients!$B$8,Nutrients!$DS$8,Nutrients!$DS$9)*AA$6)+(((IF($A$7=Nutrients!$B$79,Nutrients!$DS$79,(IF($A$7=Nutrients!$B$77,Nutrients!$DS$77,Nutrients!$DS$78)))))*AA$7))/2000*1000000</f>
        <v>82.59911894273128</v>
      </c>
      <c r="AB266" s="65">
        <f>(SUMPRODUCT(AB$8:AB$187,Nutrients!$DS$8:$DS$187)+(IF($A$6=Nutrients!$B$8,Nutrients!$DS$8,Nutrients!$DS$9)*AB$6)+(((IF($A$7=Nutrients!$B$79,Nutrients!$DS$79,(IF($A$7=Nutrients!$B$77,Nutrients!$DS$77,Nutrients!$DS$78)))))*AB$7))/2000*1000000</f>
        <v>82.59911894273128</v>
      </c>
      <c r="AD266" s="65">
        <f>(SUMPRODUCT(AD$8:AD$187,Nutrients!$DS$8:$DS$187)+(IF($A$6=Nutrients!$B$8,Nutrients!$DS$8,Nutrients!$DS$9)*AD$6)+(((IF($A$7=Nutrients!$B$79,Nutrients!$DS$79,(IF($A$7=Nutrients!$B$77,Nutrients!$DS$77,Nutrients!$DS$78)))))*AD$7))/2000*1000000</f>
        <v>165.19823788546256</v>
      </c>
      <c r="AE266" s="65">
        <f>(SUMPRODUCT(AE$8:AE$187,Nutrients!$DS$8:$DS$187)+(IF($A$6=Nutrients!$B$8,Nutrients!$DS$8,Nutrients!$DS$9)*AE$6)+(((IF($A$7=Nutrients!$B$79,Nutrients!$DS$79,(IF($A$7=Nutrients!$B$77,Nutrients!$DS$77,Nutrients!$DS$78)))))*AE$7))/2000*1000000</f>
        <v>165.19823788546256</v>
      </c>
      <c r="AF266" s="65">
        <f>(SUMPRODUCT(AF$8:AF$187,Nutrients!$DS$8:$DS$187)+(IF($A$6=Nutrients!$B$8,Nutrients!$DS$8,Nutrients!$DS$9)*AF$6)+(((IF($A$7=Nutrients!$B$79,Nutrients!$DS$79,(IF($A$7=Nutrients!$B$77,Nutrients!$DS$77,Nutrients!$DS$78)))))*AF$7))/2000*1000000</f>
        <v>137.66519823788545</v>
      </c>
      <c r="AG266" s="65">
        <f>(SUMPRODUCT(AG$8:AG$187,Nutrients!$DS$8:$DS$187)+(IF($A$6=Nutrients!$B$8,Nutrients!$DS$8,Nutrients!$DS$9)*AG$6)+(((IF($A$7=Nutrients!$B$79,Nutrients!$DS$79,(IF($A$7=Nutrients!$B$77,Nutrients!$DS$77,Nutrients!$DS$78)))))*AG$7))/2000*1000000</f>
        <v>110.13215859030836</v>
      </c>
      <c r="AH266" s="65">
        <f>(SUMPRODUCT(AH$8:AH$187,Nutrients!$DS$8:$DS$187)+(IF($A$6=Nutrients!$B$8,Nutrients!$DS$8,Nutrients!$DS$9)*AH$6)+(((IF($A$7=Nutrients!$B$79,Nutrients!$DS$79,(IF($A$7=Nutrients!$B$77,Nutrients!$DS$77,Nutrients!$DS$78)))))*AH$7))/2000*1000000</f>
        <v>82.59911894273128</v>
      </c>
      <c r="AI266" s="65">
        <f>(SUMPRODUCT(AI$8:AI$187,Nutrients!$DS$8:$DS$187)+(IF($A$6=Nutrients!$B$8,Nutrients!$DS$8,Nutrients!$DS$9)*AI$6)+(((IF($A$7=Nutrients!$B$79,Nutrients!$DS$79,(IF($A$7=Nutrients!$B$77,Nutrients!$DS$77,Nutrients!$DS$78)))))*AI$7))/2000*1000000</f>
        <v>82.59911894273128</v>
      </c>
      <c r="AK266" s="65">
        <f>(SUMPRODUCT(AK$8:AK$187,Nutrients!$DS$8:$DS$187)+(IF($A$6=Nutrients!$B$8,Nutrients!$DS$8,Nutrients!$DS$9)*AK$6)+(((IF($A$7=Nutrients!$B$79,Nutrients!$DS$79,(IF($A$7=Nutrients!$B$77,Nutrients!$DS$77,Nutrients!$DS$78)))))*AK$7))/2000*1000000</f>
        <v>165.19823788546256</v>
      </c>
      <c r="AL266" s="65">
        <f>(SUMPRODUCT(AL$8:AL$187,Nutrients!$DS$8:$DS$187)+(IF($A$6=Nutrients!$B$8,Nutrients!$DS$8,Nutrients!$DS$9)*AL$6)+(((IF($A$7=Nutrients!$B$79,Nutrients!$DS$79,(IF($A$7=Nutrients!$B$77,Nutrients!$DS$77,Nutrients!$DS$78)))))*AL$7))/2000*1000000</f>
        <v>165.19823788546256</v>
      </c>
      <c r="AM266" s="65">
        <f>(SUMPRODUCT(AM$8:AM$187,Nutrients!$DS$8:$DS$187)+(IF($A$6=Nutrients!$B$8,Nutrients!$DS$8,Nutrients!$DS$9)*AM$6)+(((IF($A$7=Nutrients!$B$79,Nutrients!$DS$79,(IF($A$7=Nutrients!$B$77,Nutrients!$DS$77,Nutrients!$DS$78)))))*AM$7))/2000*1000000</f>
        <v>137.66519823788545</v>
      </c>
      <c r="AN266" s="65">
        <f>(SUMPRODUCT(AN$8:AN$187,Nutrients!$DS$8:$DS$187)+(IF($A$6=Nutrients!$B$8,Nutrients!$DS$8,Nutrients!$DS$9)*AN$6)+(((IF($A$7=Nutrients!$B$79,Nutrients!$DS$79,(IF($A$7=Nutrients!$B$77,Nutrients!$DS$77,Nutrients!$DS$78)))))*AN$7))/2000*1000000</f>
        <v>110.13215859030836</v>
      </c>
      <c r="AO266" s="65">
        <f>(SUMPRODUCT(AO$8:AO$187,Nutrients!$DS$8:$DS$187)+(IF($A$6=Nutrients!$B$8,Nutrients!$DS$8,Nutrients!$DS$9)*AO$6)+(((IF($A$7=Nutrients!$B$79,Nutrients!$DS$79,(IF($A$7=Nutrients!$B$77,Nutrients!$DS$77,Nutrients!$DS$78)))))*AO$7))/2000*1000000</f>
        <v>82.59911894273128</v>
      </c>
      <c r="AP266" s="65">
        <f>(SUMPRODUCT(AP$8:AP$187,Nutrients!$DS$8:$DS$187)+(IF($A$6=Nutrients!$B$8,Nutrients!$DS$8,Nutrients!$DS$9)*AP$6)+(((IF($A$7=Nutrients!$B$79,Nutrients!$DS$79,(IF($A$7=Nutrients!$B$77,Nutrients!$DS$77,Nutrients!$DS$78)))))*AP$7))/2000*1000000</f>
        <v>82.59911894273128</v>
      </c>
      <c r="AR266" s="65">
        <f>(SUMPRODUCT(AR$8:AR$187,Nutrients!$DS$8:$DS$187)+(IF($A$6=Nutrients!$B$8,Nutrients!$DS$8,Nutrients!$DS$9)*AR$6)+(((IF($A$7=Nutrients!$B$79,Nutrients!$DS$79,(IF($A$7=Nutrients!$B$77,Nutrients!$DS$77,Nutrients!$DS$78)))))*AR$7))/2000*1000000</f>
        <v>165.19823788546256</v>
      </c>
      <c r="AS266" s="65">
        <f>(SUMPRODUCT(AS$8:AS$187,Nutrients!$DS$8:$DS$187)+(IF($A$6=Nutrients!$B$8,Nutrients!$DS$8,Nutrients!$DS$9)*AS$6)+(((IF($A$7=Nutrients!$B$79,Nutrients!$DS$79,(IF($A$7=Nutrients!$B$77,Nutrients!$DS$77,Nutrients!$DS$78)))))*AS$7))/2000*1000000</f>
        <v>165.19823788546256</v>
      </c>
      <c r="AT266" s="65">
        <f>(SUMPRODUCT(AT$8:AT$187,Nutrients!$DS$8:$DS$187)+(IF($A$6=Nutrients!$B$8,Nutrients!$DS$8,Nutrients!$DS$9)*AT$6)+(((IF($A$7=Nutrients!$B$79,Nutrients!$DS$79,(IF($A$7=Nutrients!$B$77,Nutrients!$DS$77,Nutrients!$DS$78)))))*AT$7))/2000*1000000</f>
        <v>137.66519823788545</v>
      </c>
      <c r="AU266" s="65">
        <f>(SUMPRODUCT(AU$8:AU$187,Nutrients!$DS$8:$DS$187)+(IF($A$6=Nutrients!$B$8,Nutrients!$DS$8,Nutrients!$DS$9)*AU$6)+(((IF($A$7=Nutrients!$B$79,Nutrients!$DS$79,(IF($A$7=Nutrients!$B$77,Nutrients!$DS$77,Nutrients!$DS$78)))))*AU$7))/2000*1000000</f>
        <v>110.13215859030836</v>
      </c>
      <c r="AV266" s="65">
        <f>(SUMPRODUCT(AV$8:AV$187,Nutrients!$DS$8:$DS$187)+(IF($A$6=Nutrients!$B$8,Nutrients!$DS$8,Nutrients!$DS$9)*AV$6)+(((IF($A$7=Nutrients!$B$79,Nutrients!$DS$79,(IF($A$7=Nutrients!$B$77,Nutrients!$DS$77,Nutrients!$DS$78)))))*AV$7))/2000*1000000</f>
        <v>82.59911894273128</v>
      </c>
      <c r="AW266" s="65">
        <f>(SUMPRODUCT(AW$8:AW$187,Nutrients!$DS$8:$DS$187)+(IF($A$6=Nutrients!$B$8,Nutrients!$DS$8,Nutrients!$DS$9)*AW$6)+(((IF($A$7=Nutrients!$B$79,Nutrients!$DS$79,(IF($A$7=Nutrients!$B$77,Nutrients!$DS$77,Nutrients!$DS$78)))))*AW$7))/2000*1000000</f>
        <v>82.59911894273128</v>
      </c>
      <c r="AY266" s="65">
        <f>(SUMPRODUCT(AY$8:AY$187,Nutrients!$DS$8:$DS$187)+(IF($A$6=Nutrients!$B$8,Nutrients!$DS$8,Nutrients!$DS$9)*AY$6)+(((IF($A$7=Nutrients!$B$79,Nutrients!$DS$79,(IF($A$7=Nutrients!$B$77,Nutrients!$DS$77,Nutrients!$DS$78)))))*AY$7))/2000*1000000</f>
        <v>165.19823788546256</v>
      </c>
      <c r="AZ266" s="65">
        <f>(SUMPRODUCT(AZ$8:AZ$187,Nutrients!$DS$8:$DS$187)+(IF($A$6=Nutrients!$B$8,Nutrients!$DS$8,Nutrients!$DS$9)*AZ$6)+(((IF($A$7=Nutrients!$B$79,Nutrients!$DS$79,(IF($A$7=Nutrients!$B$77,Nutrients!$DS$77,Nutrients!$DS$78)))))*AZ$7))/2000*1000000</f>
        <v>165.19823788546256</v>
      </c>
      <c r="BA266" s="65">
        <f>(SUMPRODUCT(BA$8:BA$187,Nutrients!$DS$8:$DS$187)+(IF($A$6=Nutrients!$B$8,Nutrients!$DS$8,Nutrients!$DS$9)*BA$6)+(((IF($A$7=Nutrients!$B$79,Nutrients!$DS$79,(IF($A$7=Nutrients!$B$77,Nutrients!$DS$77,Nutrients!$DS$78)))))*BA$7))/2000*1000000</f>
        <v>137.66519823788545</v>
      </c>
      <c r="BB266" s="65">
        <f>(SUMPRODUCT(BB$8:BB$187,Nutrients!$DS$8:$DS$187)+(IF($A$6=Nutrients!$B$8,Nutrients!$DS$8,Nutrients!$DS$9)*BB$6)+(((IF($A$7=Nutrients!$B$79,Nutrients!$DS$79,(IF($A$7=Nutrients!$B$77,Nutrients!$DS$77,Nutrients!$DS$78)))))*BB$7))/2000*1000000</f>
        <v>110.13215859030836</v>
      </c>
      <c r="BC266" s="65">
        <f>(SUMPRODUCT(BC$8:BC$187,Nutrients!$DS$8:$DS$187)+(IF($A$6=Nutrients!$B$8,Nutrients!$DS$8,Nutrients!$DS$9)*BC$6)+(((IF($A$7=Nutrients!$B$79,Nutrients!$DS$79,(IF($A$7=Nutrients!$B$77,Nutrients!$DS$77,Nutrients!$DS$78)))))*BC$7))/2000*1000000</f>
        <v>82.59911894273128</v>
      </c>
      <c r="BD266" s="65">
        <f>(SUMPRODUCT(BD$8:BD$187,Nutrients!$DS$8:$DS$187)+(IF($A$6=Nutrients!$B$8,Nutrients!$DS$8,Nutrients!$DS$9)*BD$6)+(((IF($A$7=Nutrients!$B$79,Nutrients!$DS$79,(IF($A$7=Nutrients!$B$77,Nutrients!$DS$77,Nutrients!$DS$78)))))*BD$7))/2000*1000000</f>
        <v>82.59911894273128</v>
      </c>
      <c r="BF266" s="65">
        <f>(SUMPRODUCT(BF$8:BF$187,Nutrients!$DS$8:$DS$187)+(IF($A$6=Nutrients!$B$8,Nutrients!$DS$8,Nutrients!$DS$9)*BF$6)+(((IF($A$7=Nutrients!$B$79,Nutrients!$DS$79,(IF($A$7=Nutrients!$B$77,Nutrients!$DS$77,Nutrients!$DS$78)))))*BF$7))/2000*1000000</f>
        <v>165.19823788546256</v>
      </c>
      <c r="BG266" s="65">
        <f>(SUMPRODUCT(BG$8:BG$187,Nutrients!$DS$8:$DS$187)+(IF($A$6=Nutrients!$B$8,Nutrients!$DS$8,Nutrients!$DS$9)*BG$6)+(((IF($A$7=Nutrients!$B$79,Nutrients!$DS$79,(IF($A$7=Nutrients!$B$77,Nutrients!$DS$77,Nutrients!$DS$78)))))*BG$7))/2000*1000000</f>
        <v>165.19823788546256</v>
      </c>
      <c r="BH266" s="65">
        <f>(SUMPRODUCT(BH$8:BH$187,Nutrients!$DS$8:$DS$187)+(IF($A$6=Nutrients!$B$8,Nutrients!$DS$8,Nutrients!$DS$9)*BH$6)+(((IF($A$7=Nutrients!$B$79,Nutrients!$DS$79,(IF($A$7=Nutrients!$B$77,Nutrients!$DS$77,Nutrients!$DS$78)))))*BH$7))/2000*1000000</f>
        <v>137.66519823788545</v>
      </c>
      <c r="BI266" s="65">
        <f>(SUMPRODUCT(BI$8:BI$187,Nutrients!$DS$8:$DS$187)+(IF($A$6=Nutrients!$B$8,Nutrients!$DS$8,Nutrients!$DS$9)*BI$6)+(((IF($A$7=Nutrients!$B$79,Nutrients!$DS$79,(IF($A$7=Nutrients!$B$77,Nutrients!$DS$77,Nutrients!$DS$78)))))*BI$7))/2000*1000000</f>
        <v>110.13215859030836</v>
      </c>
      <c r="BJ266" s="65">
        <f>(SUMPRODUCT(BJ$8:BJ$187,Nutrients!$DS$8:$DS$187)+(IF($A$6=Nutrients!$B$8,Nutrients!$DS$8,Nutrients!$DS$9)*BJ$6)+(((IF($A$7=Nutrients!$B$79,Nutrients!$DS$79,(IF($A$7=Nutrients!$B$77,Nutrients!$DS$77,Nutrients!$DS$78)))))*BJ$7))/2000*1000000</f>
        <v>82.59911894273128</v>
      </c>
      <c r="BK266" s="65">
        <f>(SUMPRODUCT(BK$8:BK$187,Nutrients!$DS$8:$DS$187)+(IF($A$6=Nutrients!$B$8,Nutrients!$DS$8,Nutrients!$DS$9)*BK$6)+(((IF($A$7=Nutrients!$B$79,Nutrients!$DS$79,(IF($A$7=Nutrients!$B$77,Nutrients!$DS$77,Nutrients!$DS$78)))))*BK$7))/2000*1000000</f>
        <v>82.59911894273128</v>
      </c>
    </row>
    <row r="267" spans="1:64" x14ac:dyDescent="0.2">
      <c r="A267" s="101" t="s">
        <v>146</v>
      </c>
      <c r="B267" s="65">
        <f>(SUMPRODUCT(B$8:B$187,Nutrients!$DT$8:$DT$187)+(IF($A$6=Nutrients!$B$8,Nutrients!$DT$8,Nutrients!$DT$9)*B$6)+(((IF($A$7=Nutrients!$B$79,Nutrients!$DT$79,(IF($A$7=Nutrients!$B$77,Nutrients!$DT$77,Nutrients!$DT$78)))))*B$7))/2000*1000000</f>
        <v>39.647577092511014</v>
      </c>
      <c r="C267" s="65">
        <f>(SUMPRODUCT(C$8:C$187,Nutrients!$DT$8:$DT$187)+(IF($A$6=Nutrients!$B$8,Nutrients!$DT$8,Nutrients!$DT$9)*C$6)+(((IF($A$7=Nutrients!$B$79,Nutrients!$DT$79,(IF($A$7=Nutrients!$B$77,Nutrients!$DT$77,Nutrients!$DT$78)))))*C$7))/2000*1000000</f>
        <v>39.647577092511014</v>
      </c>
      <c r="D267" s="65">
        <f>(SUMPRODUCT(D$8:D$187,Nutrients!$DT$8:$DT$187)+(IF($A$6=Nutrients!$B$8,Nutrients!$DT$8,Nutrients!$DT$9)*D$6)+(((IF($A$7=Nutrients!$B$79,Nutrients!$DT$79,(IF($A$7=Nutrients!$B$77,Nutrients!$DT$77,Nutrients!$DT$78)))))*D$7))/2000*1000000</f>
        <v>33.039647577092509</v>
      </c>
      <c r="E267" s="65">
        <f>(SUMPRODUCT(E$8:E$187,Nutrients!$DT$8:$DT$187)+(IF($A$6=Nutrients!$B$8,Nutrients!$DT$8,Nutrients!$DT$9)*E$6)+(((IF($A$7=Nutrients!$B$79,Nutrients!$DT$79,(IF($A$7=Nutrients!$B$77,Nutrients!$DT$77,Nutrients!$DT$78)))))*E$7))/2000*1000000</f>
        <v>26.431718061674008</v>
      </c>
      <c r="F267" s="65">
        <f>(SUMPRODUCT(F$8:F$187,Nutrients!$DT$8:$DT$187)+(IF($A$6=Nutrients!$B$8,Nutrients!$DT$8,Nutrients!$DT$9)*F$6)+(((IF($A$7=Nutrients!$B$79,Nutrients!$DT$79,(IF($A$7=Nutrients!$B$77,Nutrients!$DT$77,Nutrients!$DT$78)))))*F$7))/2000*1000000</f>
        <v>19.823788546255507</v>
      </c>
      <c r="G267" s="65">
        <f>(SUMPRODUCT(G$8:G$187,Nutrients!$DT$8:$DT$187)+(IF($A$6=Nutrients!$B$8,Nutrients!$DT$8,Nutrients!$DT$9)*G$6)+(((IF($A$7=Nutrients!$B$79,Nutrients!$DT$79,(IF($A$7=Nutrients!$B$77,Nutrients!$DT$77,Nutrients!$DT$78)))))*G$7))/2000*1000000</f>
        <v>19.823788546255507</v>
      </c>
      <c r="I267" s="65">
        <f>(SUMPRODUCT(I$8:I$187,Nutrients!$DT$8:$DT$187)+(IF($A$6=Nutrients!$B$8,Nutrients!$DT$8,Nutrients!$DT$9)*I$6)+(((IF($A$7=Nutrients!$B$79,Nutrients!$DT$79,(IF($A$7=Nutrients!$B$77,Nutrients!$DT$77,Nutrients!$DT$78)))))*I$7))/2000*1000000</f>
        <v>39.647577092511014</v>
      </c>
      <c r="J267" s="65">
        <f>(SUMPRODUCT(J$8:J$187,Nutrients!$DT$8:$DT$187)+(IF($A$6=Nutrients!$B$8,Nutrients!$DT$8,Nutrients!$DT$9)*J$6)+(((IF($A$7=Nutrients!$B$79,Nutrients!$DT$79,(IF($A$7=Nutrients!$B$77,Nutrients!$DT$77,Nutrients!$DT$78)))))*J$7))/2000*1000000</f>
        <v>39.647577092511014</v>
      </c>
      <c r="K267" s="65">
        <f>(SUMPRODUCT(K$8:K$187,Nutrients!$DT$8:$DT$187)+(IF($A$6=Nutrients!$B$8,Nutrients!$DT$8,Nutrients!$DT$9)*K$6)+(((IF($A$7=Nutrients!$B$79,Nutrients!$DT$79,(IF($A$7=Nutrients!$B$77,Nutrients!$DT$77,Nutrients!$DT$78)))))*K$7))/2000*1000000</f>
        <v>33.039647577092509</v>
      </c>
      <c r="L267" s="65">
        <f>(SUMPRODUCT(L$8:L$187,Nutrients!$DT$8:$DT$187)+(IF($A$6=Nutrients!$B$8,Nutrients!$DT$8,Nutrients!$DT$9)*L$6)+(((IF($A$7=Nutrients!$B$79,Nutrients!$DT$79,(IF($A$7=Nutrients!$B$77,Nutrients!$DT$77,Nutrients!$DT$78)))))*L$7))/2000*1000000</f>
        <v>26.431718061674008</v>
      </c>
      <c r="M267" s="65">
        <f>(SUMPRODUCT(M$8:M$187,Nutrients!$DT$8:$DT$187)+(IF($A$6=Nutrients!$B$8,Nutrients!$DT$8,Nutrients!$DT$9)*M$6)+(((IF($A$7=Nutrients!$B$79,Nutrients!$DT$79,(IF($A$7=Nutrients!$B$77,Nutrients!$DT$77,Nutrients!$DT$78)))))*M$7))/2000*1000000</f>
        <v>19.823788546255507</v>
      </c>
      <c r="N267" s="65">
        <f>(SUMPRODUCT(N$8:N$187,Nutrients!$DT$8:$DT$187)+(IF($A$6=Nutrients!$B$8,Nutrients!$DT$8,Nutrients!$DT$9)*N$6)+(((IF($A$7=Nutrients!$B$79,Nutrients!$DT$79,(IF($A$7=Nutrients!$B$77,Nutrients!$DT$77,Nutrients!$DT$78)))))*N$7))/2000*1000000</f>
        <v>19.823788546255507</v>
      </c>
      <c r="P267" s="65">
        <f>(SUMPRODUCT(P$8:P$187,Nutrients!$DT$8:$DT$187)+(IF($A$6=Nutrients!$B$8,Nutrients!$DT$8,Nutrients!$DT$9)*P$6)+(((IF($A$7=Nutrients!$B$79,Nutrients!$DT$79,(IF($A$7=Nutrients!$B$77,Nutrients!$DT$77,Nutrients!$DT$78)))))*P$7))/2000*1000000</f>
        <v>39.647577092511014</v>
      </c>
      <c r="Q267" s="65">
        <f>(SUMPRODUCT(Q$8:Q$187,Nutrients!$DT$8:$DT$187)+(IF($A$6=Nutrients!$B$8,Nutrients!$DT$8,Nutrients!$DT$9)*Q$6)+(((IF($A$7=Nutrients!$B$79,Nutrients!$DT$79,(IF($A$7=Nutrients!$B$77,Nutrients!$DT$77,Nutrients!$DT$78)))))*Q$7))/2000*1000000</f>
        <v>39.647577092511014</v>
      </c>
      <c r="R267" s="65">
        <f>(SUMPRODUCT(R$8:R$187,Nutrients!$DT$8:$DT$187)+(IF($A$6=Nutrients!$B$8,Nutrients!$DT$8,Nutrients!$DT$9)*R$6)+(((IF($A$7=Nutrients!$B$79,Nutrients!$DT$79,(IF($A$7=Nutrients!$B$77,Nutrients!$DT$77,Nutrients!$DT$78)))))*R$7))/2000*1000000</f>
        <v>33.039647577092509</v>
      </c>
      <c r="S267" s="65">
        <f>(SUMPRODUCT(S$8:S$187,Nutrients!$DT$8:$DT$187)+(IF($A$6=Nutrients!$B$8,Nutrients!$DT$8,Nutrients!$DT$9)*S$6)+(((IF($A$7=Nutrients!$B$79,Nutrients!$DT$79,(IF($A$7=Nutrients!$B$77,Nutrients!$DT$77,Nutrients!$DT$78)))))*S$7))/2000*1000000</f>
        <v>26.431718061674008</v>
      </c>
      <c r="T267" s="65">
        <f>(SUMPRODUCT(T$8:T$187,Nutrients!$DT$8:$DT$187)+(IF($A$6=Nutrients!$B$8,Nutrients!$DT$8,Nutrients!$DT$9)*T$6)+(((IF($A$7=Nutrients!$B$79,Nutrients!$DT$79,(IF($A$7=Nutrients!$B$77,Nutrients!$DT$77,Nutrients!$DT$78)))))*T$7))/2000*1000000</f>
        <v>19.823788546255507</v>
      </c>
      <c r="U267" s="65">
        <f>(SUMPRODUCT(U$8:U$187,Nutrients!$DT$8:$DT$187)+(IF($A$6=Nutrients!$B$8,Nutrients!$DT$8,Nutrients!$DT$9)*U$6)+(((IF($A$7=Nutrients!$B$79,Nutrients!$DT$79,(IF($A$7=Nutrients!$B$77,Nutrients!$DT$77,Nutrients!$DT$78)))))*U$7))/2000*1000000</f>
        <v>19.823788546255507</v>
      </c>
      <c r="W267" s="65">
        <f>(SUMPRODUCT(W$8:W$187,Nutrients!$DT$8:$DT$187)+(IF($A$6=Nutrients!$B$8,Nutrients!$DT$8,Nutrients!$DT$9)*W$6)+(((IF($A$7=Nutrients!$B$79,Nutrients!$DT$79,(IF($A$7=Nutrients!$B$77,Nutrients!$DT$77,Nutrients!$DT$78)))))*W$7))/2000*1000000</f>
        <v>39.647577092511014</v>
      </c>
      <c r="X267" s="65">
        <f>(SUMPRODUCT(X$8:X$187,Nutrients!$DT$8:$DT$187)+(IF($A$6=Nutrients!$B$8,Nutrients!$DT$8,Nutrients!$DT$9)*X$6)+(((IF($A$7=Nutrients!$B$79,Nutrients!$DT$79,(IF($A$7=Nutrients!$B$77,Nutrients!$DT$77,Nutrients!$DT$78)))))*X$7))/2000*1000000</f>
        <v>39.647577092511014</v>
      </c>
      <c r="Y267" s="65">
        <f>(SUMPRODUCT(Y$8:Y$187,Nutrients!$DT$8:$DT$187)+(IF($A$6=Nutrients!$B$8,Nutrients!$DT$8,Nutrients!$DT$9)*Y$6)+(((IF($A$7=Nutrients!$B$79,Nutrients!$DT$79,(IF($A$7=Nutrients!$B$77,Nutrients!$DT$77,Nutrients!$DT$78)))))*Y$7))/2000*1000000</f>
        <v>33.039647577092509</v>
      </c>
      <c r="Z267" s="65">
        <f>(SUMPRODUCT(Z$8:Z$187,Nutrients!$DT$8:$DT$187)+(IF($A$6=Nutrients!$B$8,Nutrients!$DT$8,Nutrients!$DT$9)*Z$6)+(((IF($A$7=Nutrients!$B$79,Nutrients!$DT$79,(IF($A$7=Nutrients!$B$77,Nutrients!$DT$77,Nutrients!$DT$78)))))*Z$7))/2000*1000000</f>
        <v>26.431718061674008</v>
      </c>
      <c r="AA267" s="65">
        <f>(SUMPRODUCT(AA$8:AA$187,Nutrients!$DT$8:$DT$187)+(IF($A$6=Nutrients!$B$8,Nutrients!$DT$8,Nutrients!$DT$9)*AA$6)+(((IF($A$7=Nutrients!$B$79,Nutrients!$DT$79,(IF($A$7=Nutrients!$B$77,Nutrients!$DT$77,Nutrients!$DT$78)))))*AA$7))/2000*1000000</f>
        <v>19.823788546255507</v>
      </c>
      <c r="AB267" s="65">
        <f>(SUMPRODUCT(AB$8:AB$187,Nutrients!$DT$8:$DT$187)+(IF($A$6=Nutrients!$B$8,Nutrients!$DT$8,Nutrients!$DT$9)*AB$6)+(((IF($A$7=Nutrients!$B$79,Nutrients!$DT$79,(IF($A$7=Nutrients!$B$77,Nutrients!$DT$77,Nutrients!$DT$78)))))*AB$7))/2000*1000000</f>
        <v>19.823788546255507</v>
      </c>
      <c r="AD267" s="65">
        <f>(SUMPRODUCT(AD$8:AD$187,Nutrients!$DT$8:$DT$187)+(IF($A$6=Nutrients!$B$8,Nutrients!$DT$8,Nutrients!$DT$9)*AD$6)+(((IF($A$7=Nutrients!$B$79,Nutrients!$DT$79,(IF($A$7=Nutrients!$B$77,Nutrients!$DT$77,Nutrients!$DT$78)))))*AD$7))/2000*1000000</f>
        <v>39.647577092511014</v>
      </c>
      <c r="AE267" s="65">
        <f>(SUMPRODUCT(AE$8:AE$187,Nutrients!$DT$8:$DT$187)+(IF($A$6=Nutrients!$B$8,Nutrients!$DT$8,Nutrients!$DT$9)*AE$6)+(((IF($A$7=Nutrients!$B$79,Nutrients!$DT$79,(IF($A$7=Nutrients!$B$77,Nutrients!$DT$77,Nutrients!$DT$78)))))*AE$7))/2000*1000000</f>
        <v>39.647577092511014</v>
      </c>
      <c r="AF267" s="65">
        <f>(SUMPRODUCT(AF$8:AF$187,Nutrients!$DT$8:$DT$187)+(IF($A$6=Nutrients!$B$8,Nutrients!$DT$8,Nutrients!$DT$9)*AF$6)+(((IF($A$7=Nutrients!$B$79,Nutrients!$DT$79,(IF($A$7=Nutrients!$B$77,Nutrients!$DT$77,Nutrients!$DT$78)))))*AF$7))/2000*1000000</f>
        <v>33.039647577092509</v>
      </c>
      <c r="AG267" s="65">
        <f>(SUMPRODUCT(AG$8:AG$187,Nutrients!$DT$8:$DT$187)+(IF($A$6=Nutrients!$B$8,Nutrients!$DT$8,Nutrients!$DT$9)*AG$6)+(((IF($A$7=Nutrients!$B$79,Nutrients!$DT$79,(IF($A$7=Nutrients!$B$77,Nutrients!$DT$77,Nutrients!$DT$78)))))*AG$7))/2000*1000000</f>
        <v>26.431718061674008</v>
      </c>
      <c r="AH267" s="65">
        <f>(SUMPRODUCT(AH$8:AH$187,Nutrients!$DT$8:$DT$187)+(IF($A$6=Nutrients!$B$8,Nutrients!$DT$8,Nutrients!$DT$9)*AH$6)+(((IF($A$7=Nutrients!$B$79,Nutrients!$DT$79,(IF($A$7=Nutrients!$B$77,Nutrients!$DT$77,Nutrients!$DT$78)))))*AH$7))/2000*1000000</f>
        <v>19.823788546255507</v>
      </c>
      <c r="AI267" s="65">
        <f>(SUMPRODUCT(AI$8:AI$187,Nutrients!$DT$8:$DT$187)+(IF($A$6=Nutrients!$B$8,Nutrients!$DT$8,Nutrients!$DT$9)*AI$6)+(((IF($A$7=Nutrients!$B$79,Nutrients!$DT$79,(IF($A$7=Nutrients!$B$77,Nutrients!$DT$77,Nutrients!$DT$78)))))*AI$7))/2000*1000000</f>
        <v>19.823788546255507</v>
      </c>
      <c r="AK267" s="65">
        <f>(SUMPRODUCT(AK$8:AK$187,Nutrients!$DT$8:$DT$187)+(IF($A$6=Nutrients!$B$8,Nutrients!$DT$8,Nutrients!$DT$9)*AK$6)+(((IF($A$7=Nutrients!$B$79,Nutrients!$DT$79,(IF($A$7=Nutrients!$B$77,Nutrients!$DT$77,Nutrients!$DT$78)))))*AK$7))/2000*1000000</f>
        <v>39.647577092511014</v>
      </c>
      <c r="AL267" s="65">
        <f>(SUMPRODUCT(AL$8:AL$187,Nutrients!$DT$8:$DT$187)+(IF($A$6=Nutrients!$B$8,Nutrients!$DT$8,Nutrients!$DT$9)*AL$6)+(((IF($A$7=Nutrients!$B$79,Nutrients!$DT$79,(IF($A$7=Nutrients!$B$77,Nutrients!$DT$77,Nutrients!$DT$78)))))*AL$7))/2000*1000000</f>
        <v>39.647577092511014</v>
      </c>
      <c r="AM267" s="65">
        <f>(SUMPRODUCT(AM$8:AM$187,Nutrients!$DT$8:$DT$187)+(IF($A$6=Nutrients!$B$8,Nutrients!$DT$8,Nutrients!$DT$9)*AM$6)+(((IF($A$7=Nutrients!$B$79,Nutrients!$DT$79,(IF($A$7=Nutrients!$B$77,Nutrients!$DT$77,Nutrients!$DT$78)))))*AM$7))/2000*1000000</f>
        <v>33.039647577092509</v>
      </c>
      <c r="AN267" s="65">
        <f>(SUMPRODUCT(AN$8:AN$187,Nutrients!$DT$8:$DT$187)+(IF($A$6=Nutrients!$B$8,Nutrients!$DT$8,Nutrients!$DT$9)*AN$6)+(((IF($A$7=Nutrients!$B$79,Nutrients!$DT$79,(IF($A$7=Nutrients!$B$77,Nutrients!$DT$77,Nutrients!$DT$78)))))*AN$7))/2000*1000000</f>
        <v>26.431718061674008</v>
      </c>
      <c r="AO267" s="65">
        <f>(SUMPRODUCT(AO$8:AO$187,Nutrients!$DT$8:$DT$187)+(IF($A$6=Nutrients!$B$8,Nutrients!$DT$8,Nutrients!$DT$9)*AO$6)+(((IF($A$7=Nutrients!$B$79,Nutrients!$DT$79,(IF($A$7=Nutrients!$B$77,Nutrients!$DT$77,Nutrients!$DT$78)))))*AO$7))/2000*1000000</f>
        <v>19.823788546255507</v>
      </c>
      <c r="AP267" s="65">
        <f>(SUMPRODUCT(AP$8:AP$187,Nutrients!$DT$8:$DT$187)+(IF($A$6=Nutrients!$B$8,Nutrients!$DT$8,Nutrients!$DT$9)*AP$6)+(((IF($A$7=Nutrients!$B$79,Nutrients!$DT$79,(IF($A$7=Nutrients!$B$77,Nutrients!$DT$77,Nutrients!$DT$78)))))*AP$7))/2000*1000000</f>
        <v>19.823788546255507</v>
      </c>
      <c r="AR267" s="65">
        <f>(SUMPRODUCT(AR$8:AR$187,Nutrients!$DT$8:$DT$187)+(IF($A$6=Nutrients!$B$8,Nutrients!$DT$8,Nutrients!$DT$9)*AR$6)+(((IF($A$7=Nutrients!$B$79,Nutrients!$DT$79,(IF($A$7=Nutrients!$B$77,Nutrients!$DT$77,Nutrients!$DT$78)))))*AR$7))/2000*1000000</f>
        <v>39.647577092511014</v>
      </c>
      <c r="AS267" s="65">
        <f>(SUMPRODUCT(AS$8:AS$187,Nutrients!$DT$8:$DT$187)+(IF($A$6=Nutrients!$B$8,Nutrients!$DT$8,Nutrients!$DT$9)*AS$6)+(((IF($A$7=Nutrients!$B$79,Nutrients!$DT$79,(IF($A$7=Nutrients!$B$77,Nutrients!$DT$77,Nutrients!$DT$78)))))*AS$7))/2000*1000000</f>
        <v>39.647577092511014</v>
      </c>
      <c r="AT267" s="65">
        <f>(SUMPRODUCT(AT$8:AT$187,Nutrients!$DT$8:$DT$187)+(IF($A$6=Nutrients!$B$8,Nutrients!$DT$8,Nutrients!$DT$9)*AT$6)+(((IF($A$7=Nutrients!$B$79,Nutrients!$DT$79,(IF($A$7=Nutrients!$B$77,Nutrients!$DT$77,Nutrients!$DT$78)))))*AT$7))/2000*1000000</f>
        <v>33.039647577092509</v>
      </c>
      <c r="AU267" s="65">
        <f>(SUMPRODUCT(AU$8:AU$187,Nutrients!$DT$8:$DT$187)+(IF($A$6=Nutrients!$B$8,Nutrients!$DT$8,Nutrients!$DT$9)*AU$6)+(((IF($A$7=Nutrients!$B$79,Nutrients!$DT$79,(IF($A$7=Nutrients!$B$77,Nutrients!$DT$77,Nutrients!$DT$78)))))*AU$7))/2000*1000000</f>
        <v>26.431718061674008</v>
      </c>
      <c r="AV267" s="65">
        <f>(SUMPRODUCT(AV$8:AV$187,Nutrients!$DT$8:$DT$187)+(IF($A$6=Nutrients!$B$8,Nutrients!$DT$8,Nutrients!$DT$9)*AV$6)+(((IF($A$7=Nutrients!$B$79,Nutrients!$DT$79,(IF($A$7=Nutrients!$B$77,Nutrients!$DT$77,Nutrients!$DT$78)))))*AV$7))/2000*1000000</f>
        <v>19.823788546255507</v>
      </c>
      <c r="AW267" s="65">
        <f>(SUMPRODUCT(AW$8:AW$187,Nutrients!$DT$8:$DT$187)+(IF($A$6=Nutrients!$B$8,Nutrients!$DT$8,Nutrients!$DT$9)*AW$6)+(((IF($A$7=Nutrients!$B$79,Nutrients!$DT$79,(IF($A$7=Nutrients!$B$77,Nutrients!$DT$77,Nutrients!$DT$78)))))*AW$7))/2000*1000000</f>
        <v>19.823788546255507</v>
      </c>
      <c r="AY267" s="65">
        <f>(SUMPRODUCT(AY$8:AY$187,Nutrients!$DT$8:$DT$187)+(IF($A$6=Nutrients!$B$8,Nutrients!$DT$8,Nutrients!$DT$9)*AY$6)+(((IF($A$7=Nutrients!$B$79,Nutrients!$DT$79,(IF($A$7=Nutrients!$B$77,Nutrients!$DT$77,Nutrients!$DT$78)))))*AY$7))/2000*1000000</f>
        <v>39.647577092511014</v>
      </c>
      <c r="AZ267" s="65">
        <f>(SUMPRODUCT(AZ$8:AZ$187,Nutrients!$DT$8:$DT$187)+(IF($A$6=Nutrients!$B$8,Nutrients!$DT$8,Nutrients!$DT$9)*AZ$6)+(((IF($A$7=Nutrients!$B$79,Nutrients!$DT$79,(IF($A$7=Nutrients!$B$77,Nutrients!$DT$77,Nutrients!$DT$78)))))*AZ$7))/2000*1000000</f>
        <v>39.647577092511014</v>
      </c>
      <c r="BA267" s="65">
        <f>(SUMPRODUCT(BA$8:BA$187,Nutrients!$DT$8:$DT$187)+(IF($A$6=Nutrients!$B$8,Nutrients!$DT$8,Nutrients!$DT$9)*BA$6)+(((IF($A$7=Nutrients!$B$79,Nutrients!$DT$79,(IF($A$7=Nutrients!$B$77,Nutrients!$DT$77,Nutrients!$DT$78)))))*BA$7))/2000*1000000</f>
        <v>33.039647577092509</v>
      </c>
      <c r="BB267" s="65">
        <f>(SUMPRODUCT(BB$8:BB$187,Nutrients!$DT$8:$DT$187)+(IF($A$6=Nutrients!$B$8,Nutrients!$DT$8,Nutrients!$DT$9)*BB$6)+(((IF($A$7=Nutrients!$B$79,Nutrients!$DT$79,(IF($A$7=Nutrients!$B$77,Nutrients!$DT$77,Nutrients!$DT$78)))))*BB$7))/2000*1000000</f>
        <v>26.431718061674008</v>
      </c>
      <c r="BC267" s="65">
        <f>(SUMPRODUCT(BC$8:BC$187,Nutrients!$DT$8:$DT$187)+(IF($A$6=Nutrients!$B$8,Nutrients!$DT$8,Nutrients!$DT$9)*BC$6)+(((IF($A$7=Nutrients!$B$79,Nutrients!$DT$79,(IF($A$7=Nutrients!$B$77,Nutrients!$DT$77,Nutrients!$DT$78)))))*BC$7))/2000*1000000</f>
        <v>19.823788546255507</v>
      </c>
      <c r="BD267" s="65">
        <f>(SUMPRODUCT(BD$8:BD$187,Nutrients!$DT$8:$DT$187)+(IF($A$6=Nutrients!$B$8,Nutrients!$DT$8,Nutrients!$DT$9)*BD$6)+(((IF($A$7=Nutrients!$B$79,Nutrients!$DT$79,(IF($A$7=Nutrients!$B$77,Nutrients!$DT$77,Nutrients!$DT$78)))))*BD$7))/2000*1000000</f>
        <v>19.823788546255507</v>
      </c>
      <c r="BF267" s="65">
        <f>(SUMPRODUCT(BF$8:BF$187,Nutrients!$DT$8:$DT$187)+(IF($A$6=Nutrients!$B$8,Nutrients!$DT$8,Nutrients!$DT$9)*BF$6)+(((IF($A$7=Nutrients!$B$79,Nutrients!$DT$79,(IF($A$7=Nutrients!$B$77,Nutrients!$DT$77,Nutrients!$DT$78)))))*BF$7))/2000*1000000</f>
        <v>39.647577092511014</v>
      </c>
      <c r="BG267" s="65">
        <f>(SUMPRODUCT(BG$8:BG$187,Nutrients!$DT$8:$DT$187)+(IF($A$6=Nutrients!$B$8,Nutrients!$DT$8,Nutrients!$DT$9)*BG$6)+(((IF($A$7=Nutrients!$B$79,Nutrients!$DT$79,(IF($A$7=Nutrients!$B$77,Nutrients!$DT$77,Nutrients!$DT$78)))))*BG$7))/2000*1000000</f>
        <v>39.647577092511014</v>
      </c>
      <c r="BH267" s="65">
        <f>(SUMPRODUCT(BH$8:BH$187,Nutrients!$DT$8:$DT$187)+(IF($A$6=Nutrients!$B$8,Nutrients!$DT$8,Nutrients!$DT$9)*BH$6)+(((IF($A$7=Nutrients!$B$79,Nutrients!$DT$79,(IF($A$7=Nutrients!$B$77,Nutrients!$DT$77,Nutrients!$DT$78)))))*BH$7))/2000*1000000</f>
        <v>33.039647577092509</v>
      </c>
      <c r="BI267" s="65">
        <f>(SUMPRODUCT(BI$8:BI$187,Nutrients!$DT$8:$DT$187)+(IF($A$6=Nutrients!$B$8,Nutrients!$DT$8,Nutrients!$DT$9)*BI$6)+(((IF($A$7=Nutrients!$B$79,Nutrients!$DT$79,(IF($A$7=Nutrients!$B$77,Nutrients!$DT$77,Nutrients!$DT$78)))))*BI$7))/2000*1000000</f>
        <v>26.431718061674008</v>
      </c>
      <c r="BJ267" s="65">
        <f>(SUMPRODUCT(BJ$8:BJ$187,Nutrients!$DT$8:$DT$187)+(IF($A$6=Nutrients!$B$8,Nutrients!$DT$8,Nutrients!$DT$9)*BJ$6)+(((IF($A$7=Nutrients!$B$79,Nutrients!$DT$79,(IF($A$7=Nutrients!$B$77,Nutrients!$DT$77,Nutrients!$DT$78)))))*BJ$7))/2000*1000000</f>
        <v>19.823788546255507</v>
      </c>
      <c r="BK267" s="65">
        <f>(SUMPRODUCT(BK$8:BK$187,Nutrients!$DT$8:$DT$187)+(IF($A$6=Nutrients!$B$8,Nutrients!$DT$8,Nutrients!$DT$9)*BK$6)+(((IF($A$7=Nutrients!$B$79,Nutrients!$DT$79,(IF($A$7=Nutrients!$B$77,Nutrients!$DT$77,Nutrients!$DT$78)))))*BK$7))/2000*1000000</f>
        <v>19.823788546255507</v>
      </c>
    </row>
    <row r="268" spans="1:64" x14ac:dyDescent="0.2">
      <c r="A268" s="101" t="s">
        <v>147</v>
      </c>
      <c r="B268" s="65">
        <f>(SUMPRODUCT(B$8:B$187,Nutrients!$DU$8:$DU$187)+(IF($A$6=Nutrients!$B$8,Nutrients!$DU$8,Nutrients!$DU$9)*B$6)+(((IF($A$7=Nutrients!$B$79,Nutrients!$DU$79,(IF($A$7=Nutrients!$B$77,Nutrients!$DU$77,Nutrients!$DU$78)))))*B$7))/2000*1000000</f>
        <v>16.519823788546255</v>
      </c>
      <c r="C268" s="65">
        <f>(SUMPRODUCT(C$8:C$187,Nutrients!$DU$8:$DU$187)+(IF($A$6=Nutrients!$B$8,Nutrients!$DU$8,Nutrients!$DU$9)*C$6)+(((IF($A$7=Nutrients!$B$79,Nutrients!$DU$79,(IF($A$7=Nutrients!$B$77,Nutrients!$DU$77,Nutrients!$DU$78)))))*C$7))/2000*1000000</f>
        <v>16.519823788546255</v>
      </c>
      <c r="D268" s="65">
        <f>(SUMPRODUCT(D$8:D$187,Nutrients!$DU$8:$DU$187)+(IF($A$6=Nutrients!$B$8,Nutrients!$DU$8,Nutrients!$DU$9)*D$6)+(((IF($A$7=Nutrients!$B$79,Nutrients!$DU$79,(IF($A$7=Nutrients!$B$77,Nutrients!$DU$77,Nutrients!$DU$78)))))*D$7))/2000*1000000</f>
        <v>13.766519823788547</v>
      </c>
      <c r="E268" s="65">
        <f>(SUMPRODUCT(E$8:E$187,Nutrients!$DU$8:$DU$187)+(IF($A$6=Nutrients!$B$8,Nutrients!$DU$8,Nutrients!$DU$9)*E$6)+(((IF($A$7=Nutrients!$B$79,Nutrients!$DU$79,(IF($A$7=Nutrients!$B$77,Nutrients!$DU$77,Nutrients!$DU$78)))))*E$7))/2000*1000000</f>
        <v>11.013215859030838</v>
      </c>
      <c r="F268" s="65">
        <f>(SUMPRODUCT(F$8:F$187,Nutrients!$DU$8:$DU$187)+(IF($A$6=Nutrients!$B$8,Nutrients!$DU$8,Nutrients!$DU$9)*F$6)+(((IF($A$7=Nutrients!$B$79,Nutrients!$DU$79,(IF($A$7=Nutrients!$B$77,Nutrients!$DU$77,Nutrients!$DU$78)))))*F$7))/2000*1000000</f>
        <v>8.2599118942731273</v>
      </c>
      <c r="G268" s="65">
        <f>(SUMPRODUCT(G$8:G$187,Nutrients!$DU$8:$DU$187)+(IF($A$6=Nutrients!$B$8,Nutrients!$DU$8,Nutrients!$DU$9)*G$6)+(((IF($A$7=Nutrients!$B$79,Nutrients!$DU$79,(IF($A$7=Nutrients!$B$77,Nutrients!$DU$77,Nutrients!$DU$78)))))*G$7))/2000*1000000</f>
        <v>8.2599118942731273</v>
      </c>
      <c r="I268" s="65">
        <f>(SUMPRODUCT(I$8:I$187,Nutrients!$DU$8:$DU$187)+(IF($A$6=Nutrients!$B$8,Nutrients!$DU$8,Nutrients!$DU$9)*I$6)+(((IF($A$7=Nutrients!$B$79,Nutrients!$DU$79,(IF($A$7=Nutrients!$B$77,Nutrients!$DU$77,Nutrients!$DU$78)))))*I$7))/2000*1000000</f>
        <v>16.519823788546255</v>
      </c>
      <c r="J268" s="65">
        <f>(SUMPRODUCT(J$8:J$187,Nutrients!$DU$8:$DU$187)+(IF($A$6=Nutrients!$B$8,Nutrients!$DU$8,Nutrients!$DU$9)*J$6)+(((IF($A$7=Nutrients!$B$79,Nutrients!$DU$79,(IF($A$7=Nutrients!$B$77,Nutrients!$DU$77,Nutrients!$DU$78)))))*J$7))/2000*1000000</f>
        <v>16.519823788546255</v>
      </c>
      <c r="K268" s="65">
        <f>(SUMPRODUCT(K$8:K$187,Nutrients!$DU$8:$DU$187)+(IF($A$6=Nutrients!$B$8,Nutrients!$DU$8,Nutrients!$DU$9)*K$6)+(((IF($A$7=Nutrients!$B$79,Nutrients!$DU$79,(IF($A$7=Nutrients!$B$77,Nutrients!$DU$77,Nutrients!$DU$78)))))*K$7))/2000*1000000</f>
        <v>13.766519823788547</v>
      </c>
      <c r="L268" s="65">
        <f>(SUMPRODUCT(L$8:L$187,Nutrients!$DU$8:$DU$187)+(IF($A$6=Nutrients!$B$8,Nutrients!$DU$8,Nutrients!$DU$9)*L$6)+(((IF($A$7=Nutrients!$B$79,Nutrients!$DU$79,(IF($A$7=Nutrients!$B$77,Nutrients!$DU$77,Nutrients!$DU$78)))))*L$7))/2000*1000000</f>
        <v>11.013215859030838</v>
      </c>
      <c r="M268" s="65">
        <f>(SUMPRODUCT(M$8:M$187,Nutrients!$DU$8:$DU$187)+(IF($A$6=Nutrients!$B$8,Nutrients!$DU$8,Nutrients!$DU$9)*M$6)+(((IF($A$7=Nutrients!$B$79,Nutrients!$DU$79,(IF($A$7=Nutrients!$B$77,Nutrients!$DU$77,Nutrients!$DU$78)))))*M$7))/2000*1000000</f>
        <v>8.2599118942731273</v>
      </c>
      <c r="N268" s="65">
        <f>(SUMPRODUCT(N$8:N$187,Nutrients!$DU$8:$DU$187)+(IF($A$6=Nutrients!$B$8,Nutrients!$DU$8,Nutrients!$DU$9)*N$6)+(((IF($A$7=Nutrients!$B$79,Nutrients!$DU$79,(IF($A$7=Nutrients!$B$77,Nutrients!$DU$77,Nutrients!$DU$78)))))*N$7))/2000*1000000</f>
        <v>8.2599118942731273</v>
      </c>
      <c r="P268" s="65">
        <f>(SUMPRODUCT(P$8:P$187,Nutrients!$DU$8:$DU$187)+(IF($A$6=Nutrients!$B$8,Nutrients!$DU$8,Nutrients!$DU$9)*P$6)+(((IF($A$7=Nutrients!$B$79,Nutrients!$DU$79,(IF($A$7=Nutrients!$B$77,Nutrients!$DU$77,Nutrients!$DU$78)))))*P$7))/2000*1000000</f>
        <v>16.519823788546255</v>
      </c>
      <c r="Q268" s="65">
        <f>(SUMPRODUCT(Q$8:Q$187,Nutrients!$DU$8:$DU$187)+(IF($A$6=Nutrients!$B$8,Nutrients!$DU$8,Nutrients!$DU$9)*Q$6)+(((IF($A$7=Nutrients!$B$79,Nutrients!$DU$79,(IF($A$7=Nutrients!$B$77,Nutrients!$DU$77,Nutrients!$DU$78)))))*Q$7))/2000*1000000</f>
        <v>16.519823788546255</v>
      </c>
      <c r="R268" s="65">
        <f>(SUMPRODUCT(R$8:R$187,Nutrients!$DU$8:$DU$187)+(IF($A$6=Nutrients!$B$8,Nutrients!$DU$8,Nutrients!$DU$9)*R$6)+(((IF($A$7=Nutrients!$B$79,Nutrients!$DU$79,(IF($A$7=Nutrients!$B$77,Nutrients!$DU$77,Nutrients!$DU$78)))))*R$7))/2000*1000000</f>
        <v>13.766519823788547</v>
      </c>
      <c r="S268" s="65">
        <f>(SUMPRODUCT(S$8:S$187,Nutrients!$DU$8:$DU$187)+(IF($A$6=Nutrients!$B$8,Nutrients!$DU$8,Nutrients!$DU$9)*S$6)+(((IF($A$7=Nutrients!$B$79,Nutrients!$DU$79,(IF($A$7=Nutrients!$B$77,Nutrients!$DU$77,Nutrients!$DU$78)))))*S$7))/2000*1000000</f>
        <v>11.013215859030838</v>
      </c>
      <c r="T268" s="65">
        <f>(SUMPRODUCT(T$8:T$187,Nutrients!$DU$8:$DU$187)+(IF($A$6=Nutrients!$B$8,Nutrients!$DU$8,Nutrients!$DU$9)*T$6)+(((IF($A$7=Nutrients!$B$79,Nutrients!$DU$79,(IF($A$7=Nutrients!$B$77,Nutrients!$DU$77,Nutrients!$DU$78)))))*T$7))/2000*1000000</f>
        <v>8.2599118942731273</v>
      </c>
      <c r="U268" s="65">
        <f>(SUMPRODUCT(U$8:U$187,Nutrients!$DU$8:$DU$187)+(IF($A$6=Nutrients!$B$8,Nutrients!$DU$8,Nutrients!$DU$9)*U$6)+(((IF($A$7=Nutrients!$B$79,Nutrients!$DU$79,(IF($A$7=Nutrients!$B$77,Nutrients!$DU$77,Nutrients!$DU$78)))))*U$7))/2000*1000000</f>
        <v>8.2599118942731273</v>
      </c>
      <c r="W268" s="65">
        <f>(SUMPRODUCT(W$8:W$187,Nutrients!$DU$8:$DU$187)+(IF($A$6=Nutrients!$B$8,Nutrients!$DU$8,Nutrients!$DU$9)*W$6)+(((IF($A$7=Nutrients!$B$79,Nutrients!$DU$79,(IF($A$7=Nutrients!$B$77,Nutrients!$DU$77,Nutrients!$DU$78)))))*W$7))/2000*1000000</f>
        <v>16.519823788546255</v>
      </c>
      <c r="X268" s="65">
        <f>(SUMPRODUCT(X$8:X$187,Nutrients!$DU$8:$DU$187)+(IF($A$6=Nutrients!$B$8,Nutrients!$DU$8,Nutrients!$DU$9)*X$6)+(((IF($A$7=Nutrients!$B$79,Nutrients!$DU$79,(IF($A$7=Nutrients!$B$77,Nutrients!$DU$77,Nutrients!$DU$78)))))*X$7))/2000*1000000</f>
        <v>16.519823788546255</v>
      </c>
      <c r="Y268" s="65">
        <f>(SUMPRODUCT(Y$8:Y$187,Nutrients!$DU$8:$DU$187)+(IF($A$6=Nutrients!$B$8,Nutrients!$DU$8,Nutrients!$DU$9)*Y$6)+(((IF($A$7=Nutrients!$B$79,Nutrients!$DU$79,(IF($A$7=Nutrients!$B$77,Nutrients!$DU$77,Nutrients!$DU$78)))))*Y$7))/2000*1000000</f>
        <v>13.766519823788547</v>
      </c>
      <c r="Z268" s="65">
        <f>(SUMPRODUCT(Z$8:Z$187,Nutrients!$DU$8:$DU$187)+(IF($A$6=Nutrients!$B$8,Nutrients!$DU$8,Nutrients!$DU$9)*Z$6)+(((IF($A$7=Nutrients!$B$79,Nutrients!$DU$79,(IF($A$7=Nutrients!$B$77,Nutrients!$DU$77,Nutrients!$DU$78)))))*Z$7))/2000*1000000</f>
        <v>11.013215859030838</v>
      </c>
      <c r="AA268" s="65">
        <f>(SUMPRODUCT(AA$8:AA$187,Nutrients!$DU$8:$DU$187)+(IF($A$6=Nutrients!$B$8,Nutrients!$DU$8,Nutrients!$DU$9)*AA$6)+(((IF($A$7=Nutrients!$B$79,Nutrients!$DU$79,(IF($A$7=Nutrients!$B$77,Nutrients!$DU$77,Nutrients!$DU$78)))))*AA$7))/2000*1000000</f>
        <v>8.2599118942731273</v>
      </c>
      <c r="AB268" s="65">
        <f>(SUMPRODUCT(AB$8:AB$187,Nutrients!$DU$8:$DU$187)+(IF($A$6=Nutrients!$B$8,Nutrients!$DU$8,Nutrients!$DU$9)*AB$6)+(((IF($A$7=Nutrients!$B$79,Nutrients!$DU$79,(IF($A$7=Nutrients!$B$77,Nutrients!$DU$77,Nutrients!$DU$78)))))*AB$7))/2000*1000000</f>
        <v>8.2599118942731273</v>
      </c>
      <c r="AD268" s="65">
        <f>(SUMPRODUCT(AD$8:AD$187,Nutrients!$DU$8:$DU$187)+(IF($A$6=Nutrients!$B$8,Nutrients!$DU$8,Nutrients!$DU$9)*AD$6)+(((IF($A$7=Nutrients!$B$79,Nutrients!$DU$79,(IF($A$7=Nutrients!$B$77,Nutrients!$DU$77,Nutrients!$DU$78)))))*AD$7))/2000*1000000</f>
        <v>16.519823788546255</v>
      </c>
      <c r="AE268" s="65">
        <f>(SUMPRODUCT(AE$8:AE$187,Nutrients!$DU$8:$DU$187)+(IF($A$6=Nutrients!$B$8,Nutrients!$DU$8,Nutrients!$DU$9)*AE$6)+(((IF($A$7=Nutrients!$B$79,Nutrients!$DU$79,(IF($A$7=Nutrients!$B$77,Nutrients!$DU$77,Nutrients!$DU$78)))))*AE$7))/2000*1000000</f>
        <v>16.519823788546255</v>
      </c>
      <c r="AF268" s="65">
        <f>(SUMPRODUCT(AF$8:AF$187,Nutrients!$DU$8:$DU$187)+(IF($A$6=Nutrients!$B$8,Nutrients!$DU$8,Nutrients!$DU$9)*AF$6)+(((IF($A$7=Nutrients!$B$79,Nutrients!$DU$79,(IF($A$7=Nutrients!$B$77,Nutrients!$DU$77,Nutrients!$DU$78)))))*AF$7))/2000*1000000</f>
        <v>13.766519823788547</v>
      </c>
      <c r="AG268" s="65">
        <f>(SUMPRODUCT(AG$8:AG$187,Nutrients!$DU$8:$DU$187)+(IF($A$6=Nutrients!$B$8,Nutrients!$DU$8,Nutrients!$DU$9)*AG$6)+(((IF($A$7=Nutrients!$B$79,Nutrients!$DU$79,(IF($A$7=Nutrients!$B$77,Nutrients!$DU$77,Nutrients!$DU$78)))))*AG$7))/2000*1000000</f>
        <v>11.013215859030838</v>
      </c>
      <c r="AH268" s="65">
        <f>(SUMPRODUCT(AH$8:AH$187,Nutrients!$DU$8:$DU$187)+(IF($A$6=Nutrients!$B$8,Nutrients!$DU$8,Nutrients!$DU$9)*AH$6)+(((IF($A$7=Nutrients!$B$79,Nutrients!$DU$79,(IF($A$7=Nutrients!$B$77,Nutrients!$DU$77,Nutrients!$DU$78)))))*AH$7))/2000*1000000</f>
        <v>8.2599118942731273</v>
      </c>
      <c r="AI268" s="65">
        <f>(SUMPRODUCT(AI$8:AI$187,Nutrients!$DU$8:$DU$187)+(IF($A$6=Nutrients!$B$8,Nutrients!$DU$8,Nutrients!$DU$9)*AI$6)+(((IF($A$7=Nutrients!$B$79,Nutrients!$DU$79,(IF($A$7=Nutrients!$B$77,Nutrients!$DU$77,Nutrients!$DU$78)))))*AI$7))/2000*1000000</f>
        <v>8.2599118942731273</v>
      </c>
      <c r="AK268" s="65">
        <f>(SUMPRODUCT(AK$8:AK$187,Nutrients!$DU$8:$DU$187)+(IF($A$6=Nutrients!$B$8,Nutrients!$DU$8,Nutrients!$DU$9)*AK$6)+(((IF($A$7=Nutrients!$B$79,Nutrients!$DU$79,(IF($A$7=Nutrients!$B$77,Nutrients!$DU$77,Nutrients!$DU$78)))))*AK$7))/2000*1000000</f>
        <v>16.519823788546255</v>
      </c>
      <c r="AL268" s="65">
        <f>(SUMPRODUCT(AL$8:AL$187,Nutrients!$DU$8:$DU$187)+(IF($A$6=Nutrients!$B$8,Nutrients!$DU$8,Nutrients!$DU$9)*AL$6)+(((IF($A$7=Nutrients!$B$79,Nutrients!$DU$79,(IF($A$7=Nutrients!$B$77,Nutrients!$DU$77,Nutrients!$DU$78)))))*AL$7))/2000*1000000</f>
        <v>16.519823788546255</v>
      </c>
      <c r="AM268" s="65">
        <f>(SUMPRODUCT(AM$8:AM$187,Nutrients!$DU$8:$DU$187)+(IF($A$6=Nutrients!$B$8,Nutrients!$DU$8,Nutrients!$DU$9)*AM$6)+(((IF($A$7=Nutrients!$B$79,Nutrients!$DU$79,(IF($A$7=Nutrients!$B$77,Nutrients!$DU$77,Nutrients!$DU$78)))))*AM$7))/2000*1000000</f>
        <v>13.766519823788547</v>
      </c>
      <c r="AN268" s="65">
        <f>(SUMPRODUCT(AN$8:AN$187,Nutrients!$DU$8:$DU$187)+(IF($A$6=Nutrients!$B$8,Nutrients!$DU$8,Nutrients!$DU$9)*AN$6)+(((IF($A$7=Nutrients!$B$79,Nutrients!$DU$79,(IF($A$7=Nutrients!$B$77,Nutrients!$DU$77,Nutrients!$DU$78)))))*AN$7))/2000*1000000</f>
        <v>11.013215859030838</v>
      </c>
      <c r="AO268" s="65">
        <f>(SUMPRODUCT(AO$8:AO$187,Nutrients!$DU$8:$DU$187)+(IF($A$6=Nutrients!$B$8,Nutrients!$DU$8,Nutrients!$DU$9)*AO$6)+(((IF($A$7=Nutrients!$B$79,Nutrients!$DU$79,(IF($A$7=Nutrients!$B$77,Nutrients!$DU$77,Nutrients!$DU$78)))))*AO$7))/2000*1000000</f>
        <v>8.2599118942731273</v>
      </c>
      <c r="AP268" s="65">
        <f>(SUMPRODUCT(AP$8:AP$187,Nutrients!$DU$8:$DU$187)+(IF($A$6=Nutrients!$B$8,Nutrients!$DU$8,Nutrients!$DU$9)*AP$6)+(((IF($A$7=Nutrients!$B$79,Nutrients!$DU$79,(IF($A$7=Nutrients!$B$77,Nutrients!$DU$77,Nutrients!$DU$78)))))*AP$7))/2000*1000000</f>
        <v>8.2599118942731273</v>
      </c>
      <c r="AR268" s="65">
        <f>(SUMPRODUCT(AR$8:AR$187,Nutrients!$DU$8:$DU$187)+(IF($A$6=Nutrients!$B$8,Nutrients!$DU$8,Nutrients!$DU$9)*AR$6)+(((IF($A$7=Nutrients!$B$79,Nutrients!$DU$79,(IF($A$7=Nutrients!$B$77,Nutrients!$DU$77,Nutrients!$DU$78)))))*AR$7))/2000*1000000</f>
        <v>16.519823788546255</v>
      </c>
      <c r="AS268" s="65">
        <f>(SUMPRODUCT(AS$8:AS$187,Nutrients!$DU$8:$DU$187)+(IF($A$6=Nutrients!$B$8,Nutrients!$DU$8,Nutrients!$DU$9)*AS$6)+(((IF($A$7=Nutrients!$B$79,Nutrients!$DU$79,(IF($A$7=Nutrients!$B$77,Nutrients!$DU$77,Nutrients!$DU$78)))))*AS$7))/2000*1000000</f>
        <v>16.519823788546255</v>
      </c>
      <c r="AT268" s="65">
        <f>(SUMPRODUCT(AT$8:AT$187,Nutrients!$DU$8:$DU$187)+(IF($A$6=Nutrients!$B$8,Nutrients!$DU$8,Nutrients!$DU$9)*AT$6)+(((IF($A$7=Nutrients!$B$79,Nutrients!$DU$79,(IF($A$7=Nutrients!$B$77,Nutrients!$DU$77,Nutrients!$DU$78)))))*AT$7))/2000*1000000</f>
        <v>13.766519823788547</v>
      </c>
      <c r="AU268" s="65">
        <f>(SUMPRODUCT(AU$8:AU$187,Nutrients!$DU$8:$DU$187)+(IF($A$6=Nutrients!$B$8,Nutrients!$DU$8,Nutrients!$DU$9)*AU$6)+(((IF($A$7=Nutrients!$B$79,Nutrients!$DU$79,(IF($A$7=Nutrients!$B$77,Nutrients!$DU$77,Nutrients!$DU$78)))))*AU$7))/2000*1000000</f>
        <v>11.013215859030838</v>
      </c>
      <c r="AV268" s="65">
        <f>(SUMPRODUCT(AV$8:AV$187,Nutrients!$DU$8:$DU$187)+(IF($A$6=Nutrients!$B$8,Nutrients!$DU$8,Nutrients!$DU$9)*AV$6)+(((IF($A$7=Nutrients!$B$79,Nutrients!$DU$79,(IF($A$7=Nutrients!$B$77,Nutrients!$DU$77,Nutrients!$DU$78)))))*AV$7))/2000*1000000</f>
        <v>8.2599118942731273</v>
      </c>
      <c r="AW268" s="65">
        <f>(SUMPRODUCT(AW$8:AW$187,Nutrients!$DU$8:$DU$187)+(IF($A$6=Nutrients!$B$8,Nutrients!$DU$8,Nutrients!$DU$9)*AW$6)+(((IF($A$7=Nutrients!$B$79,Nutrients!$DU$79,(IF($A$7=Nutrients!$B$77,Nutrients!$DU$77,Nutrients!$DU$78)))))*AW$7))/2000*1000000</f>
        <v>8.2599118942731273</v>
      </c>
      <c r="AY268" s="65">
        <f>(SUMPRODUCT(AY$8:AY$187,Nutrients!$DU$8:$DU$187)+(IF($A$6=Nutrients!$B$8,Nutrients!$DU$8,Nutrients!$DU$9)*AY$6)+(((IF($A$7=Nutrients!$B$79,Nutrients!$DU$79,(IF($A$7=Nutrients!$B$77,Nutrients!$DU$77,Nutrients!$DU$78)))))*AY$7))/2000*1000000</f>
        <v>16.519823788546255</v>
      </c>
      <c r="AZ268" s="65">
        <f>(SUMPRODUCT(AZ$8:AZ$187,Nutrients!$DU$8:$DU$187)+(IF($A$6=Nutrients!$B$8,Nutrients!$DU$8,Nutrients!$DU$9)*AZ$6)+(((IF($A$7=Nutrients!$B$79,Nutrients!$DU$79,(IF($A$7=Nutrients!$B$77,Nutrients!$DU$77,Nutrients!$DU$78)))))*AZ$7))/2000*1000000</f>
        <v>16.519823788546255</v>
      </c>
      <c r="BA268" s="65">
        <f>(SUMPRODUCT(BA$8:BA$187,Nutrients!$DU$8:$DU$187)+(IF($A$6=Nutrients!$B$8,Nutrients!$DU$8,Nutrients!$DU$9)*BA$6)+(((IF($A$7=Nutrients!$B$79,Nutrients!$DU$79,(IF($A$7=Nutrients!$B$77,Nutrients!$DU$77,Nutrients!$DU$78)))))*BA$7))/2000*1000000</f>
        <v>13.766519823788547</v>
      </c>
      <c r="BB268" s="65">
        <f>(SUMPRODUCT(BB$8:BB$187,Nutrients!$DU$8:$DU$187)+(IF($A$6=Nutrients!$B$8,Nutrients!$DU$8,Nutrients!$DU$9)*BB$6)+(((IF($A$7=Nutrients!$B$79,Nutrients!$DU$79,(IF($A$7=Nutrients!$B$77,Nutrients!$DU$77,Nutrients!$DU$78)))))*BB$7))/2000*1000000</f>
        <v>11.013215859030838</v>
      </c>
      <c r="BC268" s="65">
        <f>(SUMPRODUCT(BC$8:BC$187,Nutrients!$DU$8:$DU$187)+(IF($A$6=Nutrients!$B$8,Nutrients!$DU$8,Nutrients!$DU$9)*BC$6)+(((IF($A$7=Nutrients!$B$79,Nutrients!$DU$79,(IF($A$7=Nutrients!$B$77,Nutrients!$DU$77,Nutrients!$DU$78)))))*BC$7))/2000*1000000</f>
        <v>8.2599118942731273</v>
      </c>
      <c r="BD268" s="65">
        <f>(SUMPRODUCT(BD$8:BD$187,Nutrients!$DU$8:$DU$187)+(IF($A$6=Nutrients!$B$8,Nutrients!$DU$8,Nutrients!$DU$9)*BD$6)+(((IF($A$7=Nutrients!$B$79,Nutrients!$DU$79,(IF($A$7=Nutrients!$B$77,Nutrients!$DU$77,Nutrients!$DU$78)))))*BD$7))/2000*1000000</f>
        <v>8.2599118942731273</v>
      </c>
      <c r="BF268" s="65">
        <f>(SUMPRODUCT(BF$8:BF$187,Nutrients!$DU$8:$DU$187)+(IF($A$6=Nutrients!$B$8,Nutrients!$DU$8,Nutrients!$DU$9)*BF$6)+(((IF($A$7=Nutrients!$B$79,Nutrients!$DU$79,(IF($A$7=Nutrients!$B$77,Nutrients!$DU$77,Nutrients!$DU$78)))))*BF$7))/2000*1000000</f>
        <v>16.519823788546255</v>
      </c>
      <c r="BG268" s="65">
        <f>(SUMPRODUCT(BG$8:BG$187,Nutrients!$DU$8:$DU$187)+(IF($A$6=Nutrients!$B$8,Nutrients!$DU$8,Nutrients!$DU$9)*BG$6)+(((IF($A$7=Nutrients!$B$79,Nutrients!$DU$79,(IF($A$7=Nutrients!$B$77,Nutrients!$DU$77,Nutrients!$DU$78)))))*BG$7))/2000*1000000</f>
        <v>16.519823788546255</v>
      </c>
      <c r="BH268" s="65">
        <f>(SUMPRODUCT(BH$8:BH$187,Nutrients!$DU$8:$DU$187)+(IF($A$6=Nutrients!$B$8,Nutrients!$DU$8,Nutrients!$DU$9)*BH$6)+(((IF($A$7=Nutrients!$B$79,Nutrients!$DU$79,(IF($A$7=Nutrients!$B$77,Nutrients!$DU$77,Nutrients!$DU$78)))))*BH$7))/2000*1000000</f>
        <v>13.766519823788547</v>
      </c>
      <c r="BI268" s="65">
        <f>(SUMPRODUCT(BI$8:BI$187,Nutrients!$DU$8:$DU$187)+(IF($A$6=Nutrients!$B$8,Nutrients!$DU$8,Nutrients!$DU$9)*BI$6)+(((IF($A$7=Nutrients!$B$79,Nutrients!$DU$79,(IF($A$7=Nutrients!$B$77,Nutrients!$DU$77,Nutrients!$DU$78)))))*BI$7))/2000*1000000</f>
        <v>11.013215859030838</v>
      </c>
      <c r="BJ268" s="65">
        <f>(SUMPRODUCT(BJ$8:BJ$187,Nutrients!$DU$8:$DU$187)+(IF($A$6=Nutrients!$B$8,Nutrients!$DU$8,Nutrients!$DU$9)*BJ$6)+(((IF($A$7=Nutrients!$B$79,Nutrients!$DU$79,(IF($A$7=Nutrients!$B$77,Nutrients!$DU$77,Nutrients!$DU$78)))))*BJ$7))/2000*1000000</f>
        <v>8.2599118942731273</v>
      </c>
      <c r="BK268" s="65">
        <f>(SUMPRODUCT(BK$8:BK$187,Nutrients!$DU$8:$DU$187)+(IF($A$6=Nutrients!$B$8,Nutrients!$DU$8,Nutrients!$DU$9)*BK$6)+(((IF($A$7=Nutrients!$B$79,Nutrients!$DU$79,(IF($A$7=Nutrients!$B$77,Nutrients!$DU$77,Nutrients!$DU$78)))))*BK$7))/2000*1000000</f>
        <v>8.2599118942731273</v>
      </c>
    </row>
    <row r="269" spans="1:64" x14ac:dyDescent="0.2">
      <c r="A269" s="101" t="s">
        <v>148</v>
      </c>
      <c r="B269" s="67">
        <f>(SUMPRODUCT(B$8:B$187,Nutrients!$DV$8:$DV$187)+(IF($A$6=Nutrients!$B$8,Nutrients!$DV$8,Nutrients!$DV$9)*B$6)+(((IF($A$7=Nutrients!$B$79,Nutrients!$DV$79,(IF($A$7=Nutrients!$B$77,Nutrients!$DV$77,Nutrients!$DV$78)))))*B$7))/2000*1000000</f>
        <v>0.29735682819383263</v>
      </c>
      <c r="C269" s="67">
        <f>(SUMPRODUCT(C$8:C$187,Nutrients!$DV$8:$DV$187)+(IF($A$6=Nutrients!$B$8,Nutrients!$DV$8,Nutrients!$DV$9)*C$6)+(((IF($A$7=Nutrients!$B$79,Nutrients!$DV$79,(IF($A$7=Nutrients!$B$77,Nutrients!$DV$77,Nutrients!$DV$78)))))*C$7))/2000*1000000</f>
        <v>0.29735682819383263</v>
      </c>
      <c r="D269" s="67">
        <f>(SUMPRODUCT(D$8:D$187,Nutrients!$DV$8:$DV$187)+(IF($A$6=Nutrients!$B$8,Nutrients!$DV$8,Nutrients!$DV$9)*D$6)+(((IF($A$7=Nutrients!$B$79,Nutrients!$DV$79,(IF($A$7=Nutrients!$B$77,Nutrients!$DV$77,Nutrients!$DV$78)))))*D$7))/2000*1000000</f>
        <v>0.24779735682819384</v>
      </c>
      <c r="E269" s="67">
        <f>(SUMPRODUCT(E$8:E$187,Nutrients!$DV$8:$DV$187)+(IF($A$6=Nutrients!$B$8,Nutrients!$DV$8,Nutrients!$DV$9)*E$6)+(((IF($A$7=Nutrients!$B$79,Nutrients!$DV$79,(IF($A$7=Nutrients!$B$77,Nutrients!$DV$77,Nutrients!$DV$78)))))*E$7))/2000*1000000</f>
        <v>0.19823788546255508</v>
      </c>
      <c r="F269" s="67">
        <f>(SUMPRODUCT(F$8:F$187,Nutrients!$DV$8:$DV$187)+(IF($A$6=Nutrients!$B$8,Nutrients!$DV$8,Nutrients!$DV$9)*F$6)+(((IF($A$7=Nutrients!$B$79,Nutrients!$DV$79,(IF($A$7=Nutrients!$B$77,Nutrients!$DV$77,Nutrients!$DV$78)))))*F$7))/2000*1000000</f>
        <v>0.14867841409691632</v>
      </c>
      <c r="G269" s="67">
        <f>(SUMPRODUCT(G$8:G$187,Nutrients!$DV$8:$DV$187)+(IF($A$6=Nutrients!$B$8,Nutrients!$DV$8,Nutrients!$DV$9)*G$6)+(((IF($A$7=Nutrients!$B$79,Nutrients!$DV$79,(IF($A$7=Nutrients!$B$77,Nutrients!$DV$77,Nutrients!$DV$78)))))*G$7))/2000*1000000</f>
        <v>0.14867841409691632</v>
      </c>
      <c r="I269" s="67">
        <f>(SUMPRODUCT(I$8:I$187,Nutrients!$DV$8:$DV$187)+(IF($A$6=Nutrients!$B$8,Nutrients!$DV$8,Nutrients!$DV$9)*I$6)+(((IF($A$7=Nutrients!$B$79,Nutrients!$DV$79,(IF($A$7=Nutrients!$B$77,Nutrients!$DV$77,Nutrients!$DV$78)))))*I$7))/2000*1000000</f>
        <v>0.29735682819383263</v>
      </c>
      <c r="J269" s="67">
        <f>(SUMPRODUCT(J$8:J$187,Nutrients!$DV$8:$DV$187)+(IF($A$6=Nutrients!$B$8,Nutrients!$DV$8,Nutrients!$DV$9)*J$6)+(((IF($A$7=Nutrients!$B$79,Nutrients!$DV$79,(IF($A$7=Nutrients!$B$77,Nutrients!$DV$77,Nutrients!$DV$78)))))*J$7))/2000*1000000</f>
        <v>0.29735682819383263</v>
      </c>
      <c r="K269" s="67">
        <f>(SUMPRODUCT(K$8:K$187,Nutrients!$DV$8:$DV$187)+(IF($A$6=Nutrients!$B$8,Nutrients!$DV$8,Nutrients!$DV$9)*K$6)+(((IF($A$7=Nutrients!$B$79,Nutrients!$DV$79,(IF($A$7=Nutrients!$B$77,Nutrients!$DV$77,Nutrients!$DV$78)))))*K$7))/2000*1000000</f>
        <v>0.24779735682819384</v>
      </c>
      <c r="L269" s="67">
        <f>(SUMPRODUCT(L$8:L$187,Nutrients!$DV$8:$DV$187)+(IF($A$6=Nutrients!$B$8,Nutrients!$DV$8,Nutrients!$DV$9)*L$6)+(((IF($A$7=Nutrients!$B$79,Nutrients!$DV$79,(IF($A$7=Nutrients!$B$77,Nutrients!$DV$77,Nutrients!$DV$78)))))*L$7))/2000*1000000</f>
        <v>0.19823788546255508</v>
      </c>
      <c r="M269" s="67">
        <f>(SUMPRODUCT(M$8:M$187,Nutrients!$DV$8:$DV$187)+(IF($A$6=Nutrients!$B$8,Nutrients!$DV$8,Nutrients!$DV$9)*M$6)+(((IF($A$7=Nutrients!$B$79,Nutrients!$DV$79,(IF($A$7=Nutrients!$B$77,Nutrients!$DV$77,Nutrients!$DV$78)))))*M$7))/2000*1000000</f>
        <v>0.14867841409691632</v>
      </c>
      <c r="N269" s="67">
        <f>(SUMPRODUCT(N$8:N$187,Nutrients!$DV$8:$DV$187)+(IF($A$6=Nutrients!$B$8,Nutrients!$DV$8,Nutrients!$DV$9)*N$6)+(((IF($A$7=Nutrients!$B$79,Nutrients!$DV$79,(IF($A$7=Nutrients!$B$77,Nutrients!$DV$77,Nutrients!$DV$78)))))*N$7))/2000*1000000</f>
        <v>0.14867841409691632</v>
      </c>
      <c r="P269" s="67">
        <f>(SUMPRODUCT(P$8:P$187,Nutrients!$DV$8:$DV$187)+(IF($A$6=Nutrients!$B$8,Nutrients!$DV$8,Nutrients!$DV$9)*P$6)+(((IF($A$7=Nutrients!$B$79,Nutrients!$DV$79,(IF($A$7=Nutrients!$B$77,Nutrients!$DV$77,Nutrients!$DV$78)))))*P$7))/2000*1000000</f>
        <v>0.29735682819383263</v>
      </c>
      <c r="Q269" s="67">
        <f>(SUMPRODUCT(Q$8:Q$187,Nutrients!$DV$8:$DV$187)+(IF($A$6=Nutrients!$B$8,Nutrients!$DV$8,Nutrients!$DV$9)*Q$6)+(((IF($A$7=Nutrients!$B$79,Nutrients!$DV$79,(IF($A$7=Nutrients!$B$77,Nutrients!$DV$77,Nutrients!$DV$78)))))*Q$7))/2000*1000000</f>
        <v>0.29735682819383263</v>
      </c>
      <c r="R269" s="67">
        <f>(SUMPRODUCT(R$8:R$187,Nutrients!$DV$8:$DV$187)+(IF($A$6=Nutrients!$B$8,Nutrients!$DV$8,Nutrients!$DV$9)*R$6)+(((IF($A$7=Nutrients!$B$79,Nutrients!$DV$79,(IF($A$7=Nutrients!$B$77,Nutrients!$DV$77,Nutrients!$DV$78)))))*R$7))/2000*1000000</f>
        <v>0.24779735682819384</v>
      </c>
      <c r="S269" s="67">
        <f>(SUMPRODUCT(S$8:S$187,Nutrients!$DV$8:$DV$187)+(IF($A$6=Nutrients!$B$8,Nutrients!$DV$8,Nutrients!$DV$9)*S$6)+(((IF($A$7=Nutrients!$B$79,Nutrients!$DV$79,(IF($A$7=Nutrients!$B$77,Nutrients!$DV$77,Nutrients!$DV$78)))))*S$7))/2000*1000000</f>
        <v>0.19823788546255508</v>
      </c>
      <c r="T269" s="67">
        <f>(SUMPRODUCT(T$8:T$187,Nutrients!$DV$8:$DV$187)+(IF($A$6=Nutrients!$B$8,Nutrients!$DV$8,Nutrients!$DV$9)*T$6)+(((IF($A$7=Nutrients!$B$79,Nutrients!$DV$79,(IF($A$7=Nutrients!$B$77,Nutrients!$DV$77,Nutrients!$DV$78)))))*T$7))/2000*1000000</f>
        <v>0.14867841409691632</v>
      </c>
      <c r="U269" s="67">
        <f>(SUMPRODUCT(U$8:U$187,Nutrients!$DV$8:$DV$187)+(IF($A$6=Nutrients!$B$8,Nutrients!$DV$8,Nutrients!$DV$9)*U$6)+(((IF($A$7=Nutrients!$B$79,Nutrients!$DV$79,(IF($A$7=Nutrients!$B$77,Nutrients!$DV$77,Nutrients!$DV$78)))))*U$7))/2000*1000000</f>
        <v>0.14867841409691632</v>
      </c>
      <c r="W269" s="67">
        <f>(SUMPRODUCT(W$8:W$187,Nutrients!$DV$8:$DV$187)+(IF($A$6=Nutrients!$B$8,Nutrients!$DV$8,Nutrients!$DV$9)*W$6)+(((IF($A$7=Nutrients!$B$79,Nutrients!$DV$79,(IF($A$7=Nutrients!$B$77,Nutrients!$DV$77,Nutrients!$DV$78)))))*W$7))/2000*1000000</f>
        <v>0.29735682819383263</v>
      </c>
      <c r="X269" s="67">
        <f>(SUMPRODUCT(X$8:X$187,Nutrients!$DV$8:$DV$187)+(IF($A$6=Nutrients!$B$8,Nutrients!$DV$8,Nutrients!$DV$9)*X$6)+(((IF($A$7=Nutrients!$B$79,Nutrients!$DV$79,(IF($A$7=Nutrients!$B$77,Nutrients!$DV$77,Nutrients!$DV$78)))))*X$7))/2000*1000000</f>
        <v>0.29735682819383263</v>
      </c>
      <c r="Y269" s="67">
        <f>(SUMPRODUCT(Y$8:Y$187,Nutrients!$DV$8:$DV$187)+(IF($A$6=Nutrients!$B$8,Nutrients!$DV$8,Nutrients!$DV$9)*Y$6)+(((IF($A$7=Nutrients!$B$79,Nutrients!$DV$79,(IF($A$7=Nutrients!$B$77,Nutrients!$DV$77,Nutrients!$DV$78)))))*Y$7))/2000*1000000</f>
        <v>0.24779735682819384</v>
      </c>
      <c r="Z269" s="67">
        <f>(SUMPRODUCT(Z$8:Z$187,Nutrients!$DV$8:$DV$187)+(IF($A$6=Nutrients!$B$8,Nutrients!$DV$8,Nutrients!$DV$9)*Z$6)+(((IF($A$7=Nutrients!$B$79,Nutrients!$DV$79,(IF($A$7=Nutrients!$B$77,Nutrients!$DV$77,Nutrients!$DV$78)))))*Z$7))/2000*1000000</f>
        <v>0.19823788546255508</v>
      </c>
      <c r="AA269" s="67">
        <f>(SUMPRODUCT(AA$8:AA$187,Nutrients!$DV$8:$DV$187)+(IF($A$6=Nutrients!$B$8,Nutrients!$DV$8,Nutrients!$DV$9)*AA$6)+(((IF($A$7=Nutrients!$B$79,Nutrients!$DV$79,(IF($A$7=Nutrients!$B$77,Nutrients!$DV$77,Nutrients!$DV$78)))))*AA$7))/2000*1000000</f>
        <v>0.14867841409691632</v>
      </c>
      <c r="AB269" s="67">
        <f>(SUMPRODUCT(AB$8:AB$187,Nutrients!$DV$8:$DV$187)+(IF($A$6=Nutrients!$B$8,Nutrients!$DV$8,Nutrients!$DV$9)*AB$6)+(((IF($A$7=Nutrients!$B$79,Nutrients!$DV$79,(IF($A$7=Nutrients!$B$77,Nutrients!$DV$77,Nutrients!$DV$78)))))*AB$7))/2000*1000000</f>
        <v>0.14867841409691632</v>
      </c>
      <c r="AD269" s="67">
        <f>(SUMPRODUCT(AD$8:AD$187,Nutrients!$DV$8:$DV$187)+(IF($A$6=Nutrients!$B$8,Nutrients!$DV$8,Nutrients!$DV$9)*AD$6)+(((IF($A$7=Nutrients!$B$79,Nutrients!$DV$79,(IF($A$7=Nutrients!$B$77,Nutrients!$DV$77,Nutrients!$DV$78)))))*AD$7))/2000*1000000</f>
        <v>0.29735682819383263</v>
      </c>
      <c r="AE269" s="67">
        <f>(SUMPRODUCT(AE$8:AE$187,Nutrients!$DV$8:$DV$187)+(IF($A$6=Nutrients!$B$8,Nutrients!$DV$8,Nutrients!$DV$9)*AE$6)+(((IF($A$7=Nutrients!$B$79,Nutrients!$DV$79,(IF($A$7=Nutrients!$B$77,Nutrients!$DV$77,Nutrients!$DV$78)))))*AE$7))/2000*1000000</f>
        <v>0.29735682819383263</v>
      </c>
      <c r="AF269" s="67">
        <f>(SUMPRODUCT(AF$8:AF$187,Nutrients!$DV$8:$DV$187)+(IF($A$6=Nutrients!$B$8,Nutrients!$DV$8,Nutrients!$DV$9)*AF$6)+(((IF($A$7=Nutrients!$B$79,Nutrients!$DV$79,(IF($A$7=Nutrients!$B$77,Nutrients!$DV$77,Nutrients!$DV$78)))))*AF$7))/2000*1000000</f>
        <v>0.24779735682819384</v>
      </c>
      <c r="AG269" s="67">
        <f>(SUMPRODUCT(AG$8:AG$187,Nutrients!$DV$8:$DV$187)+(IF($A$6=Nutrients!$B$8,Nutrients!$DV$8,Nutrients!$DV$9)*AG$6)+(((IF($A$7=Nutrients!$B$79,Nutrients!$DV$79,(IF($A$7=Nutrients!$B$77,Nutrients!$DV$77,Nutrients!$DV$78)))))*AG$7))/2000*1000000</f>
        <v>0.19823788546255508</v>
      </c>
      <c r="AH269" s="67">
        <f>(SUMPRODUCT(AH$8:AH$187,Nutrients!$DV$8:$DV$187)+(IF($A$6=Nutrients!$B$8,Nutrients!$DV$8,Nutrients!$DV$9)*AH$6)+(((IF($A$7=Nutrients!$B$79,Nutrients!$DV$79,(IF($A$7=Nutrients!$B$77,Nutrients!$DV$77,Nutrients!$DV$78)))))*AH$7))/2000*1000000</f>
        <v>0.14867841409691632</v>
      </c>
      <c r="AI269" s="67">
        <f>(SUMPRODUCT(AI$8:AI$187,Nutrients!$DV$8:$DV$187)+(IF($A$6=Nutrients!$B$8,Nutrients!$DV$8,Nutrients!$DV$9)*AI$6)+(((IF($A$7=Nutrients!$B$79,Nutrients!$DV$79,(IF($A$7=Nutrients!$B$77,Nutrients!$DV$77,Nutrients!$DV$78)))))*AI$7))/2000*1000000</f>
        <v>0.14867841409691632</v>
      </c>
      <c r="AK269" s="67">
        <f>(SUMPRODUCT(AK$8:AK$187,Nutrients!$DV$8:$DV$187)+(IF($A$6=Nutrients!$B$8,Nutrients!$DV$8,Nutrients!$DV$9)*AK$6)+(((IF($A$7=Nutrients!$B$79,Nutrients!$DV$79,(IF($A$7=Nutrients!$B$77,Nutrients!$DV$77,Nutrients!$DV$78)))))*AK$7))/2000*1000000</f>
        <v>0.29735682819383263</v>
      </c>
      <c r="AL269" s="67">
        <f>(SUMPRODUCT(AL$8:AL$187,Nutrients!$DV$8:$DV$187)+(IF($A$6=Nutrients!$B$8,Nutrients!$DV$8,Nutrients!$DV$9)*AL$6)+(((IF($A$7=Nutrients!$B$79,Nutrients!$DV$79,(IF($A$7=Nutrients!$B$77,Nutrients!$DV$77,Nutrients!$DV$78)))))*AL$7))/2000*1000000</f>
        <v>0.29735682819383263</v>
      </c>
      <c r="AM269" s="67">
        <f>(SUMPRODUCT(AM$8:AM$187,Nutrients!$DV$8:$DV$187)+(IF($A$6=Nutrients!$B$8,Nutrients!$DV$8,Nutrients!$DV$9)*AM$6)+(((IF($A$7=Nutrients!$B$79,Nutrients!$DV$79,(IF($A$7=Nutrients!$B$77,Nutrients!$DV$77,Nutrients!$DV$78)))))*AM$7))/2000*1000000</f>
        <v>0.24779735682819384</v>
      </c>
      <c r="AN269" s="67">
        <f>(SUMPRODUCT(AN$8:AN$187,Nutrients!$DV$8:$DV$187)+(IF($A$6=Nutrients!$B$8,Nutrients!$DV$8,Nutrients!$DV$9)*AN$6)+(((IF($A$7=Nutrients!$B$79,Nutrients!$DV$79,(IF($A$7=Nutrients!$B$77,Nutrients!$DV$77,Nutrients!$DV$78)))))*AN$7))/2000*1000000</f>
        <v>0.19823788546255508</v>
      </c>
      <c r="AO269" s="67">
        <f>(SUMPRODUCT(AO$8:AO$187,Nutrients!$DV$8:$DV$187)+(IF($A$6=Nutrients!$B$8,Nutrients!$DV$8,Nutrients!$DV$9)*AO$6)+(((IF($A$7=Nutrients!$B$79,Nutrients!$DV$79,(IF($A$7=Nutrients!$B$77,Nutrients!$DV$77,Nutrients!$DV$78)))))*AO$7))/2000*1000000</f>
        <v>0.14867841409691632</v>
      </c>
      <c r="AP269" s="67">
        <f>(SUMPRODUCT(AP$8:AP$187,Nutrients!$DV$8:$DV$187)+(IF($A$6=Nutrients!$B$8,Nutrients!$DV$8,Nutrients!$DV$9)*AP$6)+(((IF($A$7=Nutrients!$B$79,Nutrients!$DV$79,(IF($A$7=Nutrients!$B$77,Nutrients!$DV$77,Nutrients!$DV$78)))))*AP$7))/2000*1000000</f>
        <v>0.14867841409691632</v>
      </c>
      <c r="AR269" s="67">
        <f>(SUMPRODUCT(AR$8:AR$187,Nutrients!$DV$8:$DV$187)+(IF($A$6=Nutrients!$B$8,Nutrients!$DV$8,Nutrients!$DV$9)*AR$6)+(((IF($A$7=Nutrients!$B$79,Nutrients!$DV$79,(IF($A$7=Nutrients!$B$77,Nutrients!$DV$77,Nutrients!$DV$78)))))*AR$7))/2000*1000000</f>
        <v>0.29735682819383263</v>
      </c>
      <c r="AS269" s="67">
        <f>(SUMPRODUCT(AS$8:AS$187,Nutrients!$DV$8:$DV$187)+(IF($A$6=Nutrients!$B$8,Nutrients!$DV$8,Nutrients!$DV$9)*AS$6)+(((IF($A$7=Nutrients!$B$79,Nutrients!$DV$79,(IF($A$7=Nutrients!$B$77,Nutrients!$DV$77,Nutrients!$DV$78)))))*AS$7))/2000*1000000</f>
        <v>0.29735682819383263</v>
      </c>
      <c r="AT269" s="67">
        <f>(SUMPRODUCT(AT$8:AT$187,Nutrients!$DV$8:$DV$187)+(IF($A$6=Nutrients!$B$8,Nutrients!$DV$8,Nutrients!$DV$9)*AT$6)+(((IF($A$7=Nutrients!$B$79,Nutrients!$DV$79,(IF($A$7=Nutrients!$B$77,Nutrients!$DV$77,Nutrients!$DV$78)))))*AT$7))/2000*1000000</f>
        <v>0.24779735682819384</v>
      </c>
      <c r="AU269" s="67">
        <f>(SUMPRODUCT(AU$8:AU$187,Nutrients!$DV$8:$DV$187)+(IF($A$6=Nutrients!$B$8,Nutrients!$DV$8,Nutrients!$DV$9)*AU$6)+(((IF($A$7=Nutrients!$B$79,Nutrients!$DV$79,(IF($A$7=Nutrients!$B$77,Nutrients!$DV$77,Nutrients!$DV$78)))))*AU$7))/2000*1000000</f>
        <v>0.19823788546255508</v>
      </c>
      <c r="AV269" s="67">
        <f>(SUMPRODUCT(AV$8:AV$187,Nutrients!$DV$8:$DV$187)+(IF($A$6=Nutrients!$B$8,Nutrients!$DV$8,Nutrients!$DV$9)*AV$6)+(((IF($A$7=Nutrients!$B$79,Nutrients!$DV$79,(IF($A$7=Nutrients!$B$77,Nutrients!$DV$77,Nutrients!$DV$78)))))*AV$7))/2000*1000000</f>
        <v>0.14867841409691632</v>
      </c>
      <c r="AW269" s="67">
        <f>(SUMPRODUCT(AW$8:AW$187,Nutrients!$DV$8:$DV$187)+(IF($A$6=Nutrients!$B$8,Nutrients!$DV$8,Nutrients!$DV$9)*AW$6)+(((IF($A$7=Nutrients!$B$79,Nutrients!$DV$79,(IF($A$7=Nutrients!$B$77,Nutrients!$DV$77,Nutrients!$DV$78)))))*AW$7))/2000*1000000</f>
        <v>0.14867841409691632</v>
      </c>
      <c r="AY269" s="67">
        <f>(SUMPRODUCT(AY$8:AY$187,Nutrients!$DV$8:$DV$187)+(IF($A$6=Nutrients!$B$8,Nutrients!$DV$8,Nutrients!$DV$9)*AY$6)+(((IF($A$7=Nutrients!$B$79,Nutrients!$DV$79,(IF($A$7=Nutrients!$B$77,Nutrients!$DV$77,Nutrients!$DV$78)))))*AY$7))/2000*1000000</f>
        <v>0.29735682819383263</v>
      </c>
      <c r="AZ269" s="67">
        <f>(SUMPRODUCT(AZ$8:AZ$187,Nutrients!$DV$8:$DV$187)+(IF($A$6=Nutrients!$B$8,Nutrients!$DV$8,Nutrients!$DV$9)*AZ$6)+(((IF($A$7=Nutrients!$B$79,Nutrients!$DV$79,(IF($A$7=Nutrients!$B$77,Nutrients!$DV$77,Nutrients!$DV$78)))))*AZ$7))/2000*1000000</f>
        <v>0.29735682819383263</v>
      </c>
      <c r="BA269" s="67">
        <f>(SUMPRODUCT(BA$8:BA$187,Nutrients!$DV$8:$DV$187)+(IF($A$6=Nutrients!$B$8,Nutrients!$DV$8,Nutrients!$DV$9)*BA$6)+(((IF($A$7=Nutrients!$B$79,Nutrients!$DV$79,(IF($A$7=Nutrients!$B$77,Nutrients!$DV$77,Nutrients!$DV$78)))))*BA$7))/2000*1000000</f>
        <v>0.24779735682819384</v>
      </c>
      <c r="BB269" s="67">
        <f>(SUMPRODUCT(BB$8:BB$187,Nutrients!$DV$8:$DV$187)+(IF($A$6=Nutrients!$B$8,Nutrients!$DV$8,Nutrients!$DV$9)*BB$6)+(((IF($A$7=Nutrients!$B$79,Nutrients!$DV$79,(IF($A$7=Nutrients!$B$77,Nutrients!$DV$77,Nutrients!$DV$78)))))*BB$7))/2000*1000000</f>
        <v>0.19823788546255508</v>
      </c>
      <c r="BC269" s="67">
        <f>(SUMPRODUCT(BC$8:BC$187,Nutrients!$DV$8:$DV$187)+(IF($A$6=Nutrients!$B$8,Nutrients!$DV$8,Nutrients!$DV$9)*BC$6)+(((IF($A$7=Nutrients!$B$79,Nutrients!$DV$79,(IF($A$7=Nutrients!$B$77,Nutrients!$DV$77,Nutrients!$DV$78)))))*BC$7))/2000*1000000</f>
        <v>0.14867841409691632</v>
      </c>
      <c r="BD269" s="67">
        <f>(SUMPRODUCT(BD$8:BD$187,Nutrients!$DV$8:$DV$187)+(IF($A$6=Nutrients!$B$8,Nutrients!$DV$8,Nutrients!$DV$9)*BD$6)+(((IF($A$7=Nutrients!$B$79,Nutrients!$DV$79,(IF($A$7=Nutrients!$B$77,Nutrients!$DV$77,Nutrients!$DV$78)))))*BD$7))/2000*1000000</f>
        <v>0.14867841409691632</v>
      </c>
      <c r="BF269" s="67">
        <f>(SUMPRODUCT(BF$8:BF$187,Nutrients!$DV$8:$DV$187)+(IF($A$6=Nutrients!$B$8,Nutrients!$DV$8,Nutrients!$DV$9)*BF$6)+(((IF($A$7=Nutrients!$B$79,Nutrients!$DV$79,(IF($A$7=Nutrients!$B$77,Nutrients!$DV$77,Nutrients!$DV$78)))))*BF$7))/2000*1000000</f>
        <v>0.29735682819383263</v>
      </c>
      <c r="BG269" s="67">
        <f>(SUMPRODUCT(BG$8:BG$187,Nutrients!$DV$8:$DV$187)+(IF($A$6=Nutrients!$B$8,Nutrients!$DV$8,Nutrients!$DV$9)*BG$6)+(((IF($A$7=Nutrients!$B$79,Nutrients!$DV$79,(IF($A$7=Nutrients!$B$77,Nutrients!$DV$77,Nutrients!$DV$78)))))*BG$7))/2000*1000000</f>
        <v>0.29735682819383263</v>
      </c>
      <c r="BH269" s="67">
        <f>(SUMPRODUCT(BH$8:BH$187,Nutrients!$DV$8:$DV$187)+(IF($A$6=Nutrients!$B$8,Nutrients!$DV$8,Nutrients!$DV$9)*BH$6)+(((IF($A$7=Nutrients!$B$79,Nutrients!$DV$79,(IF($A$7=Nutrients!$B$77,Nutrients!$DV$77,Nutrients!$DV$78)))))*BH$7))/2000*1000000</f>
        <v>0.24779735682819384</v>
      </c>
      <c r="BI269" s="67">
        <f>(SUMPRODUCT(BI$8:BI$187,Nutrients!$DV$8:$DV$187)+(IF($A$6=Nutrients!$B$8,Nutrients!$DV$8,Nutrients!$DV$9)*BI$6)+(((IF($A$7=Nutrients!$B$79,Nutrients!$DV$79,(IF($A$7=Nutrients!$B$77,Nutrients!$DV$77,Nutrients!$DV$78)))))*BI$7))/2000*1000000</f>
        <v>0.19823788546255508</v>
      </c>
      <c r="BJ269" s="67">
        <f>(SUMPRODUCT(BJ$8:BJ$187,Nutrients!$DV$8:$DV$187)+(IF($A$6=Nutrients!$B$8,Nutrients!$DV$8,Nutrients!$DV$9)*BJ$6)+(((IF($A$7=Nutrients!$B$79,Nutrients!$DV$79,(IF($A$7=Nutrients!$B$77,Nutrients!$DV$77,Nutrients!$DV$78)))))*BJ$7))/2000*1000000</f>
        <v>0.14867841409691632</v>
      </c>
      <c r="BK269" s="67">
        <f>(SUMPRODUCT(BK$8:BK$187,Nutrients!$DV$8:$DV$187)+(IF($A$6=Nutrients!$B$8,Nutrients!$DV$8,Nutrients!$DV$9)*BK$6)+(((IF($A$7=Nutrients!$B$79,Nutrients!$DV$79,(IF($A$7=Nutrients!$B$77,Nutrients!$DV$77,Nutrients!$DV$78)))))*BK$7))/2000*1000000</f>
        <v>0.14867841409691632</v>
      </c>
    </row>
    <row r="270" spans="1:64" x14ac:dyDescent="0.2">
      <c r="A270" s="101" t="s">
        <v>149</v>
      </c>
      <c r="B270" s="67">
        <f>(SUMPRODUCT(B$8:B$187,Nutrients!$DW$8:$DW$187)+(IF($A$6=Nutrients!$B$8,Nutrients!$DW$8,Nutrients!$DW$9)*B$6)+(((IF($A$7=Nutrients!$B$79,Nutrients!$DW$79,(IF($A$7=Nutrients!$B$77,Nutrients!$DW$77,Nutrients!$DW$78)))))*B$7))/2000*1000000</f>
        <v>0.29735682819383263</v>
      </c>
      <c r="C270" s="67">
        <f>(SUMPRODUCT(C$8:C$187,Nutrients!$DW$8:$DW$187)+(IF($A$6=Nutrients!$B$8,Nutrients!$DW$8,Nutrients!$DW$9)*C$6)+(((IF($A$7=Nutrients!$B$79,Nutrients!$DW$79,(IF($A$7=Nutrients!$B$77,Nutrients!$DW$77,Nutrients!$DW$78)))))*C$7))/2000*1000000</f>
        <v>0.29735682819383263</v>
      </c>
      <c r="D270" s="67">
        <f>(SUMPRODUCT(D$8:D$187,Nutrients!$DW$8:$DW$187)+(IF($A$6=Nutrients!$B$8,Nutrients!$DW$8,Nutrients!$DW$9)*D$6)+(((IF($A$7=Nutrients!$B$79,Nutrients!$DW$79,(IF($A$7=Nutrients!$B$77,Nutrients!$DW$77,Nutrients!$DW$78)))))*D$7))/2000*1000000</f>
        <v>0.24779735682819384</v>
      </c>
      <c r="E270" s="67">
        <f>(SUMPRODUCT(E$8:E$187,Nutrients!$DW$8:$DW$187)+(IF($A$6=Nutrients!$B$8,Nutrients!$DW$8,Nutrients!$DW$9)*E$6)+(((IF($A$7=Nutrients!$B$79,Nutrients!$DW$79,(IF($A$7=Nutrients!$B$77,Nutrients!$DW$77,Nutrients!$DW$78)))))*E$7))/2000*1000000</f>
        <v>0.19823788546255508</v>
      </c>
      <c r="F270" s="67">
        <f>(SUMPRODUCT(F$8:F$187,Nutrients!$DW$8:$DW$187)+(IF($A$6=Nutrients!$B$8,Nutrients!$DW$8,Nutrients!$DW$9)*F$6)+(((IF($A$7=Nutrients!$B$79,Nutrients!$DW$79,(IF($A$7=Nutrients!$B$77,Nutrients!$DW$77,Nutrients!$DW$78)))))*F$7))/2000*1000000</f>
        <v>0.14867841409691632</v>
      </c>
      <c r="G270" s="67">
        <f>(SUMPRODUCT(G$8:G$187,Nutrients!$DW$8:$DW$187)+(IF($A$6=Nutrients!$B$8,Nutrients!$DW$8,Nutrients!$DW$9)*G$6)+(((IF($A$7=Nutrients!$B$79,Nutrients!$DW$79,(IF($A$7=Nutrients!$B$77,Nutrients!$DW$77,Nutrients!$DW$78)))))*G$7))/2000*1000000</f>
        <v>0.14867841409691632</v>
      </c>
      <c r="I270" s="67">
        <f>(SUMPRODUCT(I$8:I$187,Nutrients!$DW$8:$DW$187)+(IF($A$6=Nutrients!$B$8,Nutrients!$DW$8,Nutrients!$DW$9)*I$6)+(((IF($A$7=Nutrients!$B$79,Nutrients!$DW$79,(IF($A$7=Nutrients!$B$77,Nutrients!$DW$77,Nutrients!$DW$78)))))*I$7))/2000*1000000</f>
        <v>0.29735682819383263</v>
      </c>
      <c r="J270" s="67">
        <f>(SUMPRODUCT(J$8:J$187,Nutrients!$DW$8:$DW$187)+(IF($A$6=Nutrients!$B$8,Nutrients!$DW$8,Nutrients!$DW$9)*J$6)+(((IF($A$7=Nutrients!$B$79,Nutrients!$DW$79,(IF($A$7=Nutrients!$B$77,Nutrients!$DW$77,Nutrients!$DW$78)))))*J$7))/2000*1000000</f>
        <v>0.29735682819383263</v>
      </c>
      <c r="K270" s="67">
        <f>(SUMPRODUCT(K$8:K$187,Nutrients!$DW$8:$DW$187)+(IF($A$6=Nutrients!$B$8,Nutrients!$DW$8,Nutrients!$DW$9)*K$6)+(((IF($A$7=Nutrients!$B$79,Nutrients!$DW$79,(IF($A$7=Nutrients!$B$77,Nutrients!$DW$77,Nutrients!$DW$78)))))*K$7))/2000*1000000</f>
        <v>0.24779735682819384</v>
      </c>
      <c r="L270" s="67">
        <f>(SUMPRODUCT(L$8:L$187,Nutrients!$DW$8:$DW$187)+(IF($A$6=Nutrients!$B$8,Nutrients!$DW$8,Nutrients!$DW$9)*L$6)+(((IF($A$7=Nutrients!$B$79,Nutrients!$DW$79,(IF($A$7=Nutrients!$B$77,Nutrients!$DW$77,Nutrients!$DW$78)))))*L$7))/2000*1000000</f>
        <v>0.19823788546255508</v>
      </c>
      <c r="M270" s="67">
        <f>(SUMPRODUCT(M$8:M$187,Nutrients!$DW$8:$DW$187)+(IF($A$6=Nutrients!$B$8,Nutrients!$DW$8,Nutrients!$DW$9)*M$6)+(((IF($A$7=Nutrients!$B$79,Nutrients!$DW$79,(IF($A$7=Nutrients!$B$77,Nutrients!$DW$77,Nutrients!$DW$78)))))*M$7))/2000*1000000</f>
        <v>0.14867841409691632</v>
      </c>
      <c r="N270" s="67">
        <f>(SUMPRODUCT(N$8:N$187,Nutrients!$DW$8:$DW$187)+(IF($A$6=Nutrients!$B$8,Nutrients!$DW$8,Nutrients!$DW$9)*N$6)+(((IF($A$7=Nutrients!$B$79,Nutrients!$DW$79,(IF($A$7=Nutrients!$B$77,Nutrients!$DW$77,Nutrients!$DW$78)))))*N$7))/2000*1000000</f>
        <v>0.14867841409691632</v>
      </c>
      <c r="P270" s="67">
        <f>(SUMPRODUCT(P$8:P$187,Nutrients!$DW$8:$DW$187)+(IF($A$6=Nutrients!$B$8,Nutrients!$DW$8,Nutrients!$DW$9)*P$6)+(((IF($A$7=Nutrients!$B$79,Nutrients!$DW$79,(IF($A$7=Nutrients!$B$77,Nutrients!$DW$77,Nutrients!$DW$78)))))*P$7))/2000*1000000</f>
        <v>0.29735682819383263</v>
      </c>
      <c r="Q270" s="67">
        <f>(SUMPRODUCT(Q$8:Q$187,Nutrients!$DW$8:$DW$187)+(IF($A$6=Nutrients!$B$8,Nutrients!$DW$8,Nutrients!$DW$9)*Q$6)+(((IF($A$7=Nutrients!$B$79,Nutrients!$DW$79,(IF($A$7=Nutrients!$B$77,Nutrients!$DW$77,Nutrients!$DW$78)))))*Q$7))/2000*1000000</f>
        <v>0.29735682819383263</v>
      </c>
      <c r="R270" s="67">
        <f>(SUMPRODUCT(R$8:R$187,Nutrients!$DW$8:$DW$187)+(IF($A$6=Nutrients!$B$8,Nutrients!$DW$8,Nutrients!$DW$9)*R$6)+(((IF($A$7=Nutrients!$B$79,Nutrients!$DW$79,(IF($A$7=Nutrients!$B$77,Nutrients!$DW$77,Nutrients!$DW$78)))))*R$7))/2000*1000000</f>
        <v>0.24779735682819384</v>
      </c>
      <c r="S270" s="67">
        <f>(SUMPRODUCT(S$8:S$187,Nutrients!$DW$8:$DW$187)+(IF($A$6=Nutrients!$B$8,Nutrients!$DW$8,Nutrients!$DW$9)*S$6)+(((IF($A$7=Nutrients!$B$79,Nutrients!$DW$79,(IF($A$7=Nutrients!$B$77,Nutrients!$DW$77,Nutrients!$DW$78)))))*S$7))/2000*1000000</f>
        <v>0.19823788546255508</v>
      </c>
      <c r="T270" s="67">
        <f>(SUMPRODUCT(T$8:T$187,Nutrients!$DW$8:$DW$187)+(IF($A$6=Nutrients!$B$8,Nutrients!$DW$8,Nutrients!$DW$9)*T$6)+(((IF($A$7=Nutrients!$B$79,Nutrients!$DW$79,(IF($A$7=Nutrients!$B$77,Nutrients!$DW$77,Nutrients!$DW$78)))))*T$7))/2000*1000000</f>
        <v>0.14867841409691632</v>
      </c>
      <c r="U270" s="67">
        <f>(SUMPRODUCT(U$8:U$187,Nutrients!$DW$8:$DW$187)+(IF($A$6=Nutrients!$B$8,Nutrients!$DW$8,Nutrients!$DW$9)*U$6)+(((IF($A$7=Nutrients!$B$79,Nutrients!$DW$79,(IF($A$7=Nutrients!$B$77,Nutrients!$DW$77,Nutrients!$DW$78)))))*U$7))/2000*1000000</f>
        <v>0.14867841409691632</v>
      </c>
      <c r="W270" s="67">
        <f>(SUMPRODUCT(W$8:W$187,Nutrients!$DW$8:$DW$187)+(IF($A$6=Nutrients!$B$8,Nutrients!$DW$8,Nutrients!$DW$9)*W$6)+(((IF($A$7=Nutrients!$B$79,Nutrients!$DW$79,(IF($A$7=Nutrients!$B$77,Nutrients!$DW$77,Nutrients!$DW$78)))))*W$7))/2000*1000000</f>
        <v>0.29735682819383263</v>
      </c>
      <c r="X270" s="67">
        <f>(SUMPRODUCT(X$8:X$187,Nutrients!$DW$8:$DW$187)+(IF($A$6=Nutrients!$B$8,Nutrients!$DW$8,Nutrients!$DW$9)*X$6)+(((IF($A$7=Nutrients!$B$79,Nutrients!$DW$79,(IF($A$7=Nutrients!$B$77,Nutrients!$DW$77,Nutrients!$DW$78)))))*X$7))/2000*1000000</f>
        <v>0.29735682819383263</v>
      </c>
      <c r="Y270" s="67">
        <f>(SUMPRODUCT(Y$8:Y$187,Nutrients!$DW$8:$DW$187)+(IF($A$6=Nutrients!$B$8,Nutrients!$DW$8,Nutrients!$DW$9)*Y$6)+(((IF($A$7=Nutrients!$B$79,Nutrients!$DW$79,(IF($A$7=Nutrients!$B$77,Nutrients!$DW$77,Nutrients!$DW$78)))))*Y$7))/2000*1000000</f>
        <v>0.24779735682819384</v>
      </c>
      <c r="Z270" s="67">
        <f>(SUMPRODUCT(Z$8:Z$187,Nutrients!$DW$8:$DW$187)+(IF($A$6=Nutrients!$B$8,Nutrients!$DW$8,Nutrients!$DW$9)*Z$6)+(((IF($A$7=Nutrients!$B$79,Nutrients!$DW$79,(IF($A$7=Nutrients!$B$77,Nutrients!$DW$77,Nutrients!$DW$78)))))*Z$7))/2000*1000000</f>
        <v>0.19823788546255508</v>
      </c>
      <c r="AA270" s="67">
        <f>(SUMPRODUCT(AA$8:AA$187,Nutrients!$DW$8:$DW$187)+(IF($A$6=Nutrients!$B$8,Nutrients!$DW$8,Nutrients!$DW$9)*AA$6)+(((IF($A$7=Nutrients!$B$79,Nutrients!$DW$79,(IF($A$7=Nutrients!$B$77,Nutrients!$DW$77,Nutrients!$DW$78)))))*AA$7))/2000*1000000</f>
        <v>0.14867841409691632</v>
      </c>
      <c r="AB270" s="67">
        <f>(SUMPRODUCT(AB$8:AB$187,Nutrients!$DW$8:$DW$187)+(IF($A$6=Nutrients!$B$8,Nutrients!$DW$8,Nutrients!$DW$9)*AB$6)+(((IF($A$7=Nutrients!$B$79,Nutrients!$DW$79,(IF($A$7=Nutrients!$B$77,Nutrients!$DW$77,Nutrients!$DW$78)))))*AB$7))/2000*1000000</f>
        <v>0.14867841409691632</v>
      </c>
      <c r="AD270" s="67">
        <f>(SUMPRODUCT(AD$8:AD$187,Nutrients!$DW$8:$DW$187)+(IF($A$6=Nutrients!$B$8,Nutrients!$DW$8,Nutrients!$DW$9)*AD$6)+(((IF($A$7=Nutrients!$B$79,Nutrients!$DW$79,(IF($A$7=Nutrients!$B$77,Nutrients!$DW$77,Nutrients!$DW$78)))))*AD$7))/2000*1000000</f>
        <v>0.29735682819383263</v>
      </c>
      <c r="AE270" s="67">
        <f>(SUMPRODUCT(AE$8:AE$187,Nutrients!$DW$8:$DW$187)+(IF($A$6=Nutrients!$B$8,Nutrients!$DW$8,Nutrients!$DW$9)*AE$6)+(((IF($A$7=Nutrients!$B$79,Nutrients!$DW$79,(IF($A$7=Nutrients!$B$77,Nutrients!$DW$77,Nutrients!$DW$78)))))*AE$7))/2000*1000000</f>
        <v>0.29735682819383263</v>
      </c>
      <c r="AF270" s="67">
        <f>(SUMPRODUCT(AF$8:AF$187,Nutrients!$DW$8:$DW$187)+(IF($A$6=Nutrients!$B$8,Nutrients!$DW$8,Nutrients!$DW$9)*AF$6)+(((IF($A$7=Nutrients!$B$79,Nutrients!$DW$79,(IF($A$7=Nutrients!$B$77,Nutrients!$DW$77,Nutrients!$DW$78)))))*AF$7))/2000*1000000</f>
        <v>0.24779735682819384</v>
      </c>
      <c r="AG270" s="67">
        <f>(SUMPRODUCT(AG$8:AG$187,Nutrients!$DW$8:$DW$187)+(IF($A$6=Nutrients!$B$8,Nutrients!$DW$8,Nutrients!$DW$9)*AG$6)+(((IF($A$7=Nutrients!$B$79,Nutrients!$DW$79,(IF($A$7=Nutrients!$B$77,Nutrients!$DW$77,Nutrients!$DW$78)))))*AG$7))/2000*1000000</f>
        <v>0.19823788546255508</v>
      </c>
      <c r="AH270" s="67">
        <f>(SUMPRODUCT(AH$8:AH$187,Nutrients!$DW$8:$DW$187)+(IF($A$6=Nutrients!$B$8,Nutrients!$DW$8,Nutrients!$DW$9)*AH$6)+(((IF($A$7=Nutrients!$B$79,Nutrients!$DW$79,(IF($A$7=Nutrients!$B$77,Nutrients!$DW$77,Nutrients!$DW$78)))))*AH$7))/2000*1000000</f>
        <v>0.14867841409691632</v>
      </c>
      <c r="AI270" s="67">
        <f>(SUMPRODUCT(AI$8:AI$187,Nutrients!$DW$8:$DW$187)+(IF($A$6=Nutrients!$B$8,Nutrients!$DW$8,Nutrients!$DW$9)*AI$6)+(((IF($A$7=Nutrients!$B$79,Nutrients!$DW$79,(IF($A$7=Nutrients!$B$77,Nutrients!$DW$77,Nutrients!$DW$78)))))*AI$7))/2000*1000000</f>
        <v>0.14867841409691632</v>
      </c>
      <c r="AK270" s="67">
        <f>(SUMPRODUCT(AK$8:AK$187,Nutrients!$DW$8:$DW$187)+(IF($A$6=Nutrients!$B$8,Nutrients!$DW$8,Nutrients!$DW$9)*AK$6)+(((IF($A$7=Nutrients!$B$79,Nutrients!$DW$79,(IF($A$7=Nutrients!$B$77,Nutrients!$DW$77,Nutrients!$DW$78)))))*AK$7))/2000*1000000</f>
        <v>0.29735682819383263</v>
      </c>
      <c r="AL270" s="67">
        <f>(SUMPRODUCT(AL$8:AL$187,Nutrients!$DW$8:$DW$187)+(IF($A$6=Nutrients!$B$8,Nutrients!$DW$8,Nutrients!$DW$9)*AL$6)+(((IF($A$7=Nutrients!$B$79,Nutrients!$DW$79,(IF($A$7=Nutrients!$B$77,Nutrients!$DW$77,Nutrients!$DW$78)))))*AL$7))/2000*1000000</f>
        <v>0.29735682819383263</v>
      </c>
      <c r="AM270" s="67">
        <f>(SUMPRODUCT(AM$8:AM$187,Nutrients!$DW$8:$DW$187)+(IF($A$6=Nutrients!$B$8,Nutrients!$DW$8,Nutrients!$DW$9)*AM$6)+(((IF($A$7=Nutrients!$B$79,Nutrients!$DW$79,(IF($A$7=Nutrients!$B$77,Nutrients!$DW$77,Nutrients!$DW$78)))))*AM$7))/2000*1000000</f>
        <v>0.24779735682819384</v>
      </c>
      <c r="AN270" s="67">
        <f>(SUMPRODUCT(AN$8:AN$187,Nutrients!$DW$8:$DW$187)+(IF($A$6=Nutrients!$B$8,Nutrients!$DW$8,Nutrients!$DW$9)*AN$6)+(((IF($A$7=Nutrients!$B$79,Nutrients!$DW$79,(IF($A$7=Nutrients!$B$77,Nutrients!$DW$77,Nutrients!$DW$78)))))*AN$7))/2000*1000000</f>
        <v>0.19823788546255508</v>
      </c>
      <c r="AO270" s="67">
        <f>(SUMPRODUCT(AO$8:AO$187,Nutrients!$DW$8:$DW$187)+(IF($A$6=Nutrients!$B$8,Nutrients!$DW$8,Nutrients!$DW$9)*AO$6)+(((IF($A$7=Nutrients!$B$79,Nutrients!$DW$79,(IF($A$7=Nutrients!$B$77,Nutrients!$DW$77,Nutrients!$DW$78)))))*AO$7))/2000*1000000</f>
        <v>0.14867841409691632</v>
      </c>
      <c r="AP270" s="67">
        <f>(SUMPRODUCT(AP$8:AP$187,Nutrients!$DW$8:$DW$187)+(IF($A$6=Nutrients!$B$8,Nutrients!$DW$8,Nutrients!$DW$9)*AP$6)+(((IF($A$7=Nutrients!$B$79,Nutrients!$DW$79,(IF($A$7=Nutrients!$B$77,Nutrients!$DW$77,Nutrients!$DW$78)))))*AP$7))/2000*1000000</f>
        <v>0.14867841409691632</v>
      </c>
      <c r="AR270" s="67">
        <f>(SUMPRODUCT(AR$8:AR$187,Nutrients!$DW$8:$DW$187)+(IF($A$6=Nutrients!$B$8,Nutrients!$DW$8,Nutrients!$DW$9)*AR$6)+(((IF($A$7=Nutrients!$B$79,Nutrients!$DW$79,(IF($A$7=Nutrients!$B$77,Nutrients!$DW$77,Nutrients!$DW$78)))))*AR$7))/2000*1000000</f>
        <v>0.29735682819383263</v>
      </c>
      <c r="AS270" s="67">
        <f>(SUMPRODUCT(AS$8:AS$187,Nutrients!$DW$8:$DW$187)+(IF($A$6=Nutrients!$B$8,Nutrients!$DW$8,Nutrients!$DW$9)*AS$6)+(((IF($A$7=Nutrients!$B$79,Nutrients!$DW$79,(IF($A$7=Nutrients!$B$77,Nutrients!$DW$77,Nutrients!$DW$78)))))*AS$7))/2000*1000000</f>
        <v>0.29735682819383263</v>
      </c>
      <c r="AT270" s="67">
        <f>(SUMPRODUCT(AT$8:AT$187,Nutrients!$DW$8:$DW$187)+(IF($A$6=Nutrients!$B$8,Nutrients!$DW$8,Nutrients!$DW$9)*AT$6)+(((IF($A$7=Nutrients!$B$79,Nutrients!$DW$79,(IF($A$7=Nutrients!$B$77,Nutrients!$DW$77,Nutrients!$DW$78)))))*AT$7))/2000*1000000</f>
        <v>0.24779735682819384</v>
      </c>
      <c r="AU270" s="67">
        <f>(SUMPRODUCT(AU$8:AU$187,Nutrients!$DW$8:$DW$187)+(IF($A$6=Nutrients!$B$8,Nutrients!$DW$8,Nutrients!$DW$9)*AU$6)+(((IF($A$7=Nutrients!$B$79,Nutrients!$DW$79,(IF($A$7=Nutrients!$B$77,Nutrients!$DW$77,Nutrients!$DW$78)))))*AU$7))/2000*1000000</f>
        <v>0.19823788546255508</v>
      </c>
      <c r="AV270" s="67">
        <f>(SUMPRODUCT(AV$8:AV$187,Nutrients!$DW$8:$DW$187)+(IF($A$6=Nutrients!$B$8,Nutrients!$DW$8,Nutrients!$DW$9)*AV$6)+(((IF($A$7=Nutrients!$B$79,Nutrients!$DW$79,(IF($A$7=Nutrients!$B$77,Nutrients!$DW$77,Nutrients!$DW$78)))))*AV$7))/2000*1000000</f>
        <v>0.14867841409691632</v>
      </c>
      <c r="AW270" s="67">
        <f>(SUMPRODUCT(AW$8:AW$187,Nutrients!$DW$8:$DW$187)+(IF($A$6=Nutrients!$B$8,Nutrients!$DW$8,Nutrients!$DW$9)*AW$6)+(((IF($A$7=Nutrients!$B$79,Nutrients!$DW$79,(IF($A$7=Nutrients!$B$77,Nutrients!$DW$77,Nutrients!$DW$78)))))*AW$7))/2000*1000000</f>
        <v>0.14867841409691632</v>
      </c>
      <c r="AY270" s="67">
        <f>(SUMPRODUCT(AY$8:AY$187,Nutrients!$DW$8:$DW$187)+(IF($A$6=Nutrients!$B$8,Nutrients!$DW$8,Nutrients!$DW$9)*AY$6)+(((IF($A$7=Nutrients!$B$79,Nutrients!$DW$79,(IF($A$7=Nutrients!$B$77,Nutrients!$DW$77,Nutrients!$DW$78)))))*AY$7))/2000*1000000</f>
        <v>0.29735682819383263</v>
      </c>
      <c r="AZ270" s="67">
        <f>(SUMPRODUCT(AZ$8:AZ$187,Nutrients!$DW$8:$DW$187)+(IF($A$6=Nutrients!$B$8,Nutrients!$DW$8,Nutrients!$DW$9)*AZ$6)+(((IF($A$7=Nutrients!$B$79,Nutrients!$DW$79,(IF($A$7=Nutrients!$B$77,Nutrients!$DW$77,Nutrients!$DW$78)))))*AZ$7))/2000*1000000</f>
        <v>0.29735682819383263</v>
      </c>
      <c r="BA270" s="67">
        <f>(SUMPRODUCT(BA$8:BA$187,Nutrients!$DW$8:$DW$187)+(IF($A$6=Nutrients!$B$8,Nutrients!$DW$8,Nutrients!$DW$9)*BA$6)+(((IF($A$7=Nutrients!$B$79,Nutrients!$DW$79,(IF($A$7=Nutrients!$B$77,Nutrients!$DW$77,Nutrients!$DW$78)))))*BA$7))/2000*1000000</f>
        <v>0.24779735682819384</v>
      </c>
      <c r="BB270" s="67">
        <f>(SUMPRODUCT(BB$8:BB$187,Nutrients!$DW$8:$DW$187)+(IF($A$6=Nutrients!$B$8,Nutrients!$DW$8,Nutrients!$DW$9)*BB$6)+(((IF($A$7=Nutrients!$B$79,Nutrients!$DW$79,(IF($A$7=Nutrients!$B$77,Nutrients!$DW$77,Nutrients!$DW$78)))))*BB$7))/2000*1000000</f>
        <v>0.19823788546255508</v>
      </c>
      <c r="BC270" s="67">
        <f>(SUMPRODUCT(BC$8:BC$187,Nutrients!$DW$8:$DW$187)+(IF($A$6=Nutrients!$B$8,Nutrients!$DW$8,Nutrients!$DW$9)*BC$6)+(((IF($A$7=Nutrients!$B$79,Nutrients!$DW$79,(IF($A$7=Nutrients!$B$77,Nutrients!$DW$77,Nutrients!$DW$78)))))*BC$7))/2000*1000000</f>
        <v>0.14867841409691632</v>
      </c>
      <c r="BD270" s="67">
        <f>(SUMPRODUCT(BD$8:BD$187,Nutrients!$DW$8:$DW$187)+(IF($A$6=Nutrients!$B$8,Nutrients!$DW$8,Nutrients!$DW$9)*BD$6)+(((IF($A$7=Nutrients!$B$79,Nutrients!$DW$79,(IF($A$7=Nutrients!$B$77,Nutrients!$DW$77,Nutrients!$DW$78)))))*BD$7))/2000*1000000</f>
        <v>0.14867841409691632</v>
      </c>
      <c r="BF270" s="67">
        <f>(SUMPRODUCT(BF$8:BF$187,Nutrients!$DW$8:$DW$187)+(IF($A$6=Nutrients!$B$8,Nutrients!$DW$8,Nutrients!$DW$9)*BF$6)+(((IF($A$7=Nutrients!$B$79,Nutrients!$DW$79,(IF($A$7=Nutrients!$B$77,Nutrients!$DW$77,Nutrients!$DW$78)))))*BF$7))/2000*1000000</f>
        <v>0.29735682819383263</v>
      </c>
      <c r="BG270" s="67">
        <f>(SUMPRODUCT(BG$8:BG$187,Nutrients!$DW$8:$DW$187)+(IF($A$6=Nutrients!$B$8,Nutrients!$DW$8,Nutrients!$DW$9)*BG$6)+(((IF($A$7=Nutrients!$B$79,Nutrients!$DW$79,(IF($A$7=Nutrients!$B$77,Nutrients!$DW$77,Nutrients!$DW$78)))))*BG$7))/2000*1000000</f>
        <v>0.29735682819383263</v>
      </c>
      <c r="BH270" s="67">
        <f>(SUMPRODUCT(BH$8:BH$187,Nutrients!$DW$8:$DW$187)+(IF($A$6=Nutrients!$B$8,Nutrients!$DW$8,Nutrients!$DW$9)*BH$6)+(((IF($A$7=Nutrients!$B$79,Nutrients!$DW$79,(IF($A$7=Nutrients!$B$77,Nutrients!$DW$77,Nutrients!$DW$78)))))*BH$7))/2000*1000000</f>
        <v>0.24779735682819384</v>
      </c>
      <c r="BI270" s="67">
        <f>(SUMPRODUCT(BI$8:BI$187,Nutrients!$DW$8:$DW$187)+(IF($A$6=Nutrients!$B$8,Nutrients!$DW$8,Nutrients!$DW$9)*BI$6)+(((IF($A$7=Nutrients!$B$79,Nutrients!$DW$79,(IF($A$7=Nutrients!$B$77,Nutrients!$DW$77,Nutrients!$DW$78)))))*BI$7))/2000*1000000</f>
        <v>0.19823788546255508</v>
      </c>
      <c r="BJ270" s="67">
        <f>(SUMPRODUCT(BJ$8:BJ$187,Nutrients!$DW$8:$DW$187)+(IF($A$6=Nutrients!$B$8,Nutrients!$DW$8,Nutrients!$DW$9)*BJ$6)+(((IF($A$7=Nutrients!$B$79,Nutrients!$DW$79,(IF($A$7=Nutrients!$B$77,Nutrients!$DW$77,Nutrients!$DW$78)))))*BJ$7))/2000*1000000</f>
        <v>0.14867841409691632</v>
      </c>
      <c r="BK270" s="67">
        <f>(SUMPRODUCT(BK$8:BK$187,Nutrients!$DW$8:$DW$187)+(IF($A$6=Nutrients!$B$8,Nutrients!$DW$8,Nutrients!$DW$9)*BK$6)+(((IF($A$7=Nutrients!$B$79,Nutrients!$DW$79,(IF($A$7=Nutrients!$B$77,Nutrients!$DW$77,Nutrients!$DW$78)))))*BK$7))/2000*1000000</f>
        <v>0.14867841409691632</v>
      </c>
    </row>
    <row r="271" spans="1:64" x14ac:dyDescent="0.2">
      <c r="A271" s="101" t="s">
        <v>150</v>
      </c>
      <c r="B271" s="65">
        <f>(SUMPRODUCT(B$8:B$187,Nutrients!$DX$8:$DX$187)+(IF($A$6=Nutrients!$B$8,Nutrients!$DX$8,Nutrients!$DX$9)*B$6)+(((IF($A$7=Nutrients!$B$79,Nutrients!$DX$79,(IF($A$7=Nutrients!$B$77,Nutrients!$DX$77,Nutrients!$DX$78)))))*B$7))/2000*1000000000</f>
        <v>0</v>
      </c>
      <c r="C271" s="65">
        <f>(SUMPRODUCT(C$8:C$187,Nutrients!$DX$8:$DX$187)+(IF($A$6=Nutrients!$B$8,Nutrients!$DX$8,Nutrients!$DX$9)*C$6)+(((IF($A$7=Nutrients!$B$79,Nutrients!$DX$79,(IF($A$7=Nutrients!$B$77,Nutrients!$DX$77,Nutrients!$DX$78)))))*C$7))/2000*1000000000</f>
        <v>0</v>
      </c>
      <c r="D271" s="65">
        <f>(SUMPRODUCT(D$8:D$187,Nutrients!$DX$8:$DX$187)+(IF($A$6=Nutrients!$B$8,Nutrients!$DX$8,Nutrients!$DX$9)*D$6)+(((IF($A$7=Nutrients!$B$79,Nutrients!$DX$79,(IF($A$7=Nutrients!$B$77,Nutrients!$DX$77,Nutrients!$DX$78)))))*D$7))/2000*1000000000</f>
        <v>0</v>
      </c>
      <c r="E271" s="65">
        <f>(SUMPRODUCT(E$8:E$187,Nutrients!$DX$8:$DX$187)+(IF($A$6=Nutrients!$B$8,Nutrients!$DX$8,Nutrients!$DX$9)*E$6)+(((IF($A$7=Nutrients!$B$79,Nutrients!$DX$79,(IF($A$7=Nutrients!$B$77,Nutrients!$DX$77,Nutrients!$DX$78)))))*E$7))/2000*1000000000</f>
        <v>0</v>
      </c>
      <c r="F271" s="65">
        <f>(SUMPRODUCT(F$8:F$187,Nutrients!$DX$8:$DX$187)+(IF($A$6=Nutrients!$B$8,Nutrients!$DX$8,Nutrients!$DX$9)*F$6)+(((IF($A$7=Nutrients!$B$79,Nutrients!$DX$79,(IF($A$7=Nutrients!$B$77,Nutrients!$DX$77,Nutrients!$DX$78)))))*F$7))/2000*1000000000</f>
        <v>0</v>
      </c>
      <c r="G271" s="65">
        <f>(SUMPRODUCT(G$8:G$187,Nutrients!$DX$8:$DX$187)+(IF($A$6=Nutrients!$B$8,Nutrients!$DX$8,Nutrients!$DX$9)*G$6)+(((IF($A$7=Nutrients!$B$79,Nutrients!$DX$79,(IF($A$7=Nutrients!$B$77,Nutrients!$DX$77,Nutrients!$DX$78)))))*G$7))/2000*1000000000</f>
        <v>0</v>
      </c>
      <c r="I271" s="65">
        <f>(SUMPRODUCT(I$8:I$187,Nutrients!$DX$8:$DX$187)+(IF($A$6=Nutrients!$B$8,Nutrients!$DX$8,Nutrients!$DX$9)*I$6)+(((IF($A$7=Nutrients!$B$79,Nutrients!$DX$79,(IF($A$7=Nutrients!$B$77,Nutrients!$DX$77,Nutrients!$DX$78)))))*I$7))/2000*1000000000</f>
        <v>0</v>
      </c>
      <c r="J271" s="65">
        <f>(SUMPRODUCT(J$8:J$187,Nutrients!$DX$8:$DX$187)+(IF($A$6=Nutrients!$B$8,Nutrients!$DX$8,Nutrients!$DX$9)*J$6)+(((IF($A$7=Nutrients!$B$79,Nutrients!$DX$79,(IF($A$7=Nutrients!$B$77,Nutrients!$DX$77,Nutrients!$DX$78)))))*J$7))/2000*1000000000</f>
        <v>0</v>
      </c>
      <c r="K271" s="65">
        <f>(SUMPRODUCT(K$8:K$187,Nutrients!$DX$8:$DX$187)+(IF($A$6=Nutrients!$B$8,Nutrients!$DX$8,Nutrients!$DX$9)*K$6)+(((IF($A$7=Nutrients!$B$79,Nutrients!$DX$79,(IF($A$7=Nutrients!$B$77,Nutrients!$DX$77,Nutrients!$DX$78)))))*K$7))/2000*1000000000</f>
        <v>0</v>
      </c>
      <c r="L271" s="65">
        <f>(SUMPRODUCT(L$8:L$187,Nutrients!$DX$8:$DX$187)+(IF($A$6=Nutrients!$B$8,Nutrients!$DX$8,Nutrients!$DX$9)*L$6)+(((IF($A$7=Nutrients!$B$79,Nutrients!$DX$79,(IF($A$7=Nutrients!$B$77,Nutrients!$DX$77,Nutrients!$DX$78)))))*L$7))/2000*1000000000</f>
        <v>0</v>
      </c>
      <c r="M271" s="65">
        <f>(SUMPRODUCT(M$8:M$187,Nutrients!$DX$8:$DX$187)+(IF($A$6=Nutrients!$B$8,Nutrients!$DX$8,Nutrients!$DX$9)*M$6)+(((IF($A$7=Nutrients!$B$79,Nutrients!$DX$79,(IF($A$7=Nutrients!$B$77,Nutrients!$DX$77,Nutrients!$DX$78)))))*M$7))/2000*1000000000</f>
        <v>0</v>
      </c>
      <c r="N271" s="65">
        <f>(SUMPRODUCT(N$8:N$187,Nutrients!$DX$8:$DX$187)+(IF($A$6=Nutrients!$B$8,Nutrients!$DX$8,Nutrients!$DX$9)*N$6)+(((IF($A$7=Nutrients!$B$79,Nutrients!$DX$79,(IF($A$7=Nutrients!$B$77,Nutrients!$DX$77,Nutrients!$DX$78)))))*N$7))/2000*1000000000</f>
        <v>0</v>
      </c>
      <c r="P271" s="65">
        <f>(SUMPRODUCT(P$8:P$187,Nutrients!$DX$8:$DX$187)+(IF($A$6=Nutrients!$B$8,Nutrients!$DX$8,Nutrients!$DX$9)*P$6)+(((IF($A$7=Nutrients!$B$79,Nutrients!$DX$79,(IF($A$7=Nutrients!$B$77,Nutrients!$DX$77,Nutrients!$DX$78)))))*P$7))/2000*1000000000</f>
        <v>0</v>
      </c>
      <c r="Q271" s="65">
        <f>(SUMPRODUCT(Q$8:Q$187,Nutrients!$DX$8:$DX$187)+(IF($A$6=Nutrients!$B$8,Nutrients!$DX$8,Nutrients!$DX$9)*Q$6)+(((IF($A$7=Nutrients!$B$79,Nutrients!$DX$79,(IF($A$7=Nutrients!$B$77,Nutrients!$DX$77,Nutrients!$DX$78)))))*Q$7))/2000*1000000000</f>
        <v>0</v>
      </c>
      <c r="R271" s="65">
        <f>(SUMPRODUCT(R$8:R$187,Nutrients!$DX$8:$DX$187)+(IF($A$6=Nutrients!$B$8,Nutrients!$DX$8,Nutrients!$DX$9)*R$6)+(((IF($A$7=Nutrients!$B$79,Nutrients!$DX$79,(IF($A$7=Nutrients!$B$77,Nutrients!$DX$77,Nutrients!$DX$78)))))*R$7))/2000*1000000000</f>
        <v>0</v>
      </c>
      <c r="S271" s="65">
        <f>(SUMPRODUCT(S$8:S$187,Nutrients!$DX$8:$DX$187)+(IF($A$6=Nutrients!$B$8,Nutrients!$DX$8,Nutrients!$DX$9)*S$6)+(((IF($A$7=Nutrients!$B$79,Nutrients!$DX$79,(IF($A$7=Nutrients!$B$77,Nutrients!$DX$77,Nutrients!$DX$78)))))*S$7))/2000*1000000000</f>
        <v>0</v>
      </c>
      <c r="T271" s="65">
        <f>(SUMPRODUCT(T$8:T$187,Nutrients!$DX$8:$DX$187)+(IF($A$6=Nutrients!$B$8,Nutrients!$DX$8,Nutrients!$DX$9)*T$6)+(((IF($A$7=Nutrients!$B$79,Nutrients!$DX$79,(IF($A$7=Nutrients!$B$77,Nutrients!$DX$77,Nutrients!$DX$78)))))*T$7))/2000*1000000000</f>
        <v>0</v>
      </c>
      <c r="U271" s="65">
        <f>(SUMPRODUCT(U$8:U$187,Nutrients!$DX$8:$DX$187)+(IF($A$6=Nutrients!$B$8,Nutrients!$DX$8,Nutrients!$DX$9)*U$6)+(((IF($A$7=Nutrients!$B$79,Nutrients!$DX$79,(IF($A$7=Nutrients!$B$77,Nutrients!$DX$77,Nutrients!$DX$78)))))*U$7))/2000*1000000000</f>
        <v>0</v>
      </c>
      <c r="W271" s="65">
        <f>(SUMPRODUCT(W$8:W$187,Nutrients!$DX$8:$DX$187)+(IF($A$6=Nutrients!$B$8,Nutrients!$DX$8,Nutrients!$DX$9)*W$6)+(((IF($A$7=Nutrients!$B$79,Nutrients!$DX$79,(IF($A$7=Nutrients!$B$77,Nutrients!$DX$77,Nutrients!$DX$78)))))*W$7))/2000*1000000000</f>
        <v>0</v>
      </c>
      <c r="X271" s="65">
        <f>(SUMPRODUCT(X$8:X$187,Nutrients!$DX$8:$DX$187)+(IF($A$6=Nutrients!$B$8,Nutrients!$DX$8,Nutrients!$DX$9)*X$6)+(((IF($A$7=Nutrients!$B$79,Nutrients!$DX$79,(IF($A$7=Nutrients!$B$77,Nutrients!$DX$77,Nutrients!$DX$78)))))*X$7))/2000*1000000000</f>
        <v>0</v>
      </c>
      <c r="Y271" s="65">
        <f>(SUMPRODUCT(Y$8:Y$187,Nutrients!$DX$8:$DX$187)+(IF($A$6=Nutrients!$B$8,Nutrients!$DX$8,Nutrients!$DX$9)*Y$6)+(((IF($A$7=Nutrients!$B$79,Nutrients!$DX$79,(IF($A$7=Nutrients!$B$77,Nutrients!$DX$77,Nutrients!$DX$78)))))*Y$7))/2000*1000000000</f>
        <v>0</v>
      </c>
      <c r="Z271" s="65">
        <f>(SUMPRODUCT(Z$8:Z$187,Nutrients!$DX$8:$DX$187)+(IF($A$6=Nutrients!$B$8,Nutrients!$DX$8,Nutrients!$DX$9)*Z$6)+(((IF($A$7=Nutrients!$B$79,Nutrients!$DX$79,(IF($A$7=Nutrients!$B$77,Nutrients!$DX$77,Nutrients!$DX$78)))))*Z$7))/2000*1000000000</f>
        <v>0</v>
      </c>
      <c r="AA271" s="65">
        <f>(SUMPRODUCT(AA$8:AA$187,Nutrients!$DX$8:$DX$187)+(IF($A$6=Nutrients!$B$8,Nutrients!$DX$8,Nutrients!$DX$9)*AA$6)+(((IF($A$7=Nutrients!$B$79,Nutrients!$DX$79,(IF($A$7=Nutrients!$B$77,Nutrients!$DX$77,Nutrients!$DX$78)))))*AA$7))/2000*1000000000</f>
        <v>0</v>
      </c>
      <c r="AB271" s="65">
        <f>(SUMPRODUCT(AB$8:AB$187,Nutrients!$DX$8:$DX$187)+(IF($A$6=Nutrients!$B$8,Nutrients!$DX$8,Nutrients!$DX$9)*AB$6)+(((IF($A$7=Nutrients!$B$79,Nutrients!$DX$79,(IF($A$7=Nutrients!$B$77,Nutrients!$DX$77,Nutrients!$DX$78)))))*AB$7))/2000*1000000000</f>
        <v>0</v>
      </c>
      <c r="AD271" s="65">
        <f>(SUMPRODUCT(AD$8:AD$187,Nutrients!$DX$8:$DX$187)+(IF($A$6=Nutrients!$B$8,Nutrients!$DX$8,Nutrients!$DX$9)*AD$6)+(((IF($A$7=Nutrients!$B$79,Nutrients!$DX$79,(IF($A$7=Nutrients!$B$77,Nutrients!$DX$77,Nutrients!$DX$78)))))*AD$7))/2000*1000000000</f>
        <v>0</v>
      </c>
      <c r="AE271" s="65">
        <f>(SUMPRODUCT(AE$8:AE$187,Nutrients!$DX$8:$DX$187)+(IF($A$6=Nutrients!$B$8,Nutrients!$DX$8,Nutrients!$DX$9)*AE$6)+(((IF($A$7=Nutrients!$B$79,Nutrients!$DX$79,(IF($A$7=Nutrients!$B$77,Nutrients!$DX$77,Nutrients!$DX$78)))))*AE$7))/2000*1000000000</f>
        <v>0</v>
      </c>
      <c r="AF271" s="65">
        <f>(SUMPRODUCT(AF$8:AF$187,Nutrients!$DX$8:$DX$187)+(IF($A$6=Nutrients!$B$8,Nutrients!$DX$8,Nutrients!$DX$9)*AF$6)+(((IF($A$7=Nutrients!$B$79,Nutrients!$DX$79,(IF($A$7=Nutrients!$B$77,Nutrients!$DX$77,Nutrients!$DX$78)))))*AF$7))/2000*1000000000</f>
        <v>0</v>
      </c>
      <c r="AG271" s="65">
        <f>(SUMPRODUCT(AG$8:AG$187,Nutrients!$DX$8:$DX$187)+(IF($A$6=Nutrients!$B$8,Nutrients!$DX$8,Nutrients!$DX$9)*AG$6)+(((IF($A$7=Nutrients!$B$79,Nutrients!$DX$79,(IF($A$7=Nutrients!$B$77,Nutrients!$DX$77,Nutrients!$DX$78)))))*AG$7))/2000*1000000000</f>
        <v>0</v>
      </c>
      <c r="AH271" s="65">
        <f>(SUMPRODUCT(AH$8:AH$187,Nutrients!$DX$8:$DX$187)+(IF($A$6=Nutrients!$B$8,Nutrients!$DX$8,Nutrients!$DX$9)*AH$6)+(((IF($A$7=Nutrients!$B$79,Nutrients!$DX$79,(IF($A$7=Nutrients!$B$77,Nutrients!$DX$77,Nutrients!$DX$78)))))*AH$7))/2000*1000000000</f>
        <v>0</v>
      </c>
      <c r="AI271" s="65">
        <f>(SUMPRODUCT(AI$8:AI$187,Nutrients!$DX$8:$DX$187)+(IF($A$6=Nutrients!$B$8,Nutrients!$DX$8,Nutrients!$DX$9)*AI$6)+(((IF($A$7=Nutrients!$B$79,Nutrients!$DX$79,(IF($A$7=Nutrients!$B$77,Nutrients!$DX$77,Nutrients!$DX$78)))))*AI$7))/2000*1000000000</f>
        <v>0</v>
      </c>
      <c r="AK271" s="65">
        <f>(SUMPRODUCT(AK$8:AK$187,Nutrients!$DX$8:$DX$187)+(IF($A$6=Nutrients!$B$8,Nutrients!$DX$8,Nutrients!$DX$9)*AK$6)+(((IF($A$7=Nutrients!$B$79,Nutrients!$DX$79,(IF($A$7=Nutrients!$B$77,Nutrients!$DX$77,Nutrients!$DX$78)))))*AK$7))/2000*1000000000</f>
        <v>0</v>
      </c>
      <c r="AL271" s="65">
        <f>(SUMPRODUCT(AL$8:AL$187,Nutrients!$DX$8:$DX$187)+(IF($A$6=Nutrients!$B$8,Nutrients!$DX$8,Nutrients!$DX$9)*AL$6)+(((IF($A$7=Nutrients!$B$79,Nutrients!$DX$79,(IF($A$7=Nutrients!$B$77,Nutrients!$DX$77,Nutrients!$DX$78)))))*AL$7))/2000*1000000000</f>
        <v>0</v>
      </c>
      <c r="AM271" s="65">
        <f>(SUMPRODUCT(AM$8:AM$187,Nutrients!$DX$8:$DX$187)+(IF($A$6=Nutrients!$B$8,Nutrients!$DX$8,Nutrients!$DX$9)*AM$6)+(((IF($A$7=Nutrients!$B$79,Nutrients!$DX$79,(IF($A$7=Nutrients!$B$77,Nutrients!$DX$77,Nutrients!$DX$78)))))*AM$7))/2000*1000000000</f>
        <v>0</v>
      </c>
      <c r="AN271" s="65">
        <f>(SUMPRODUCT(AN$8:AN$187,Nutrients!$DX$8:$DX$187)+(IF($A$6=Nutrients!$B$8,Nutrients!$DX$8,Nutrients!$DX$9)*AN$6)+(((IF($A$7=Nutrients!$B$79,Nutrients!$DX$79,(IF($A$7=Nutrients!$B$77,Nutrients!$DX$77,Nutrients!$DX$78)))))*AN$7))/2000*1000000000</f>
        <v>0</v>
      </c>
      <c r="AO271" s="65">
        <f>(SUMPRODUCT(AO$8:AO$187,Nutrients!$DX$8:$DX$187)+(IF($A$6=Nutrients!$B$8,Nutrients!$DX$8,Nutrients!$DX$9)*AO$6)+(((IF($A$7=Nutrients!$B$79,Nutrients!$DX$79,(IF($A$7=Nutrients!$B$77,Nutrients!$DX$77,Nutrients!$DX$78)))))*AO$7))/2000*1000000000</f>
        <v>0</v>
      </c>
      <c r="AP271" s="65">
        <f>(SUMPRODUCT(AP$8:AP$187,Nutrients!$DX$8:$DX$187)+(IF($A$6=Nutrients!$B$8,Nutrients!$DX$8,Nutrients!$DX$9)*AP$6)+(((IF($A$7=Nutrients!$B$79,Nutrients!$DX$79,(IF($A$7=Nutrients!$B$77,Nutrients!$DX$77,Nutrients!$DX$78)))))*AP$7))/2000*1000000000</f>
        <v>0</v>
      </c>
      <c r="AR271" s="65">
        <f>(SUMPRODUCT(AR$8:AR$187,Nutrients!$DX$8:$DX$187)+(IF($A$6=Nutrients!$B$8,Nutrients!$DX$8,Nutrients!$DX$9)*AR$6)+(((IF($A$7=Nutrients!$B$79,Nutrients!$DX$79,(IF($A$7=Nutrients!$B$77,Nutrients!$DX$77,Nutrients!$DX$78)))))*AR$7))/2000*1000000000</f>
        <v>0</v>
      </c>
      <c r="AS271" s="65">
        <f>(SUMPRODUCT(AS$8:AS$187,Nutrients!$DX$8:$DX$187)+(IF($A$6=Nutrients!$B$8,Nutrients!$DX$8,Nutrients!$DX$9)*AS$6)+(((IF($A$7=Nutrients!$B$79,Nutrients!$DX$79,(IF($A$7=Nutrients!$B$77,Nutrients!$DX$77,Nutrients!$DX$78)))))*AS$7))/2000*1000000000</f>
        <v>0</v>
      </c>
      <c r="AT271" s="65">
        <f>(SUMPRODUCT(AT$8:AT$187,Nutrients!$DX$8:$DX$187)+(IF($A$6=Nutrients!$B$8,Nutrients!$DX$8,Nutrients!$DX$9)*AT$6)+(((IF($A$7=Nutrients!$B$79,Nutrients!$DX$79,(IF($A$7=Nutrients!$B$77,Nutrients!$DX$77,Nutrients!$DX$78)))))*AT$7))/2000*1000000000</f>
        <v>0</v>
      </c>
      <c r="AU271" s="65">
        <f>(SUMPRODUCT(AU$8:AU$187,Nutrients!$DX$8:$DX$187)+(IF($A$6=Nutrients!$B$8,Nutrients!$DX$8,Nutrients!$DX$9)*AU$6)+(((IF($A$7=Nutrients!$B$79,Nutrients!$DX$79,(IF($A$7=Nutrients!$B$77,Nutrients!$DX$77,Nutrients!$DX$78)))))*AU$7))/2000*1000000000</f>
        <v>0</v>
      </c>
      <c r="AV271" s="65">
        <f>(SUMPRODUCT(AV$8:AV$187,Nutrients!$DX$8:$DX$187)+(IF($A$6=Nutrients!$B$8,Nutrients!$DX$8,Nutrients!$DX$9)*AV$6)+(((IF($A$7=Nutrients!$B$79,Nutrients!$DX$79,(IF($A$7=Nutrients!$B$77,Nutrients!$DX$77,Nutrients!$DX$78)))))*AV$7))/2000*1000000000</f>
        <v>0</v>
      </c>
      <c r="AW271" s="65">
        <f>(SUMPRODUCT(AW$8:AW$187,Nutrients!$DX$8:$DX$187)+(IF($A$6=Nutrients!$B$8,Nutrients!$DX$8,Nutrients!$DX$9)*AW$6)+(((IF($A$7=Nutrients!$B$79,Nutrients!$DX$79,(IF($A$7=Nutrients!$B$77,Nutrients!$DX$77,Nutrients!$DX$78)))))*AW$7))/2000*1000000000</f>
        <v>0</v>
      </c>
      <c r="AY271" s="65">
        <f>(SUMPRODUCT(AY$8:AY$187,Nutrients!$DX$8:$DX$187)+(IF($A$6=Nutrients!$B$8,Nutrients!$DX$8,Nutrients!$DX$9)*AY$6)+(((IF($A$7=Nutrients!$B$79,Nutrients!$DX$79,(IF($A$7=Nutrients!$B$77,Nutrients!$DX$77,Nutrients!$DX$78)))))*AY$7))/2000*1000000000</f>
        <v>0</v>
      </c>
      <c r="AZ271" s="65">
        <f>(SUMPRODUCT(AZ$8:AZ$187,Nutrients!$DX$8:$DX$187)+(IF($A$6=Nutrients!$B$8,Nutrients!$DX$8,Nutrients!$DX$9)*AZ$6)+(((IF($A$7=Nutrients!$B$79,Nutrients!$DX$79,(IF($A$7=Nutrients!$B$77,Nutrients!$DX$77,Nutrients!$DX$78)))))*AZ$7))/2000*1000000000</f>
        <v>0</v>
      </c>
      <c r="BA271" s="65">
        <f>(SUMPRODUCT(BA$8:BA$187,Nutrients!$DX$8:$DX$187)+(IF($A$6=Nutrients!$B$8,Nutrients!$DX$8,Nutrients!$DX$9)*BA$6)+(((IF($A$7=Nutrients!$B$79,Nutrients!$DX$79,(IF($A$7=Nutrients!$B$77,Nutrients!$DX$77,Nutrients!$DX$78)))))*BA$7))/2000*1000000000</f>
        <v>0</v>
      </c>
      <c r="BB271" s="65">
        <f>(SUMPRODUCT(BB$8:BB$187,Nutrients!$DX$8:$DX$187)+(IF($A$6=Nutrients!$B$8,Nutrients!$DX$8,Nutrients!$DX$9)*BB$6)+(((IF($A$7=Nutrients!$B$79,Nutrients!$DX$79,(IF($A$7=Nutrients!$B$77,Nutrients!$DX$77,Nutrients!$DX$78)))))*BB$7))/2000*1000000000</f>
        <v>0</v>
      </c>
      <c r="BC271" s="65">
        <f>(SUMPRODUCT(BC$8:BC$187,Nutrients!$DX$8:$DX$187)+(IF($A$6=Nutrients!$B$8,Nutrients!$DX$8,Nutrients!$DX$9)*BC$6)+(((IF($A$7=Nutrients!$B$79,Nutrients!$DX$79,(IF($A$7=Nutrients!$B$77,Nutrients!$DX$77,Nutrients!$DX$78)))))*BC$7))/2000*1000000000</f>
        <v>0</v>
      </c>
      <c r="BD271" s="65">
        <f>(SUMPRODUCT(BD$8:BD$187,Nutrients!$DX$8:$DX$187)+(IF($A$6=Nutrients!$B$8,Nutrients!$DX$8,Nutrients!$DX$9)*BD$6)+(((IF($A$7=Nutrients!$B$79,Nutrients!$DX$79,(IF($A$7=Nutrients!$B$77,Nutrients!$DX$77,Nutrients!$DX$78)))))*BD$7))/2000*1000000000</f>
        <v>0</v>
      </c>
      <c r="BF271" s="65">
        <f>(SUMPRODUCT(BF$8:BF$187,Nutrients!$DX$8:$DX$187)+(IF($A$6=Nutrients!$B$8,Nutrients!$DX$8,Nutrients!$DX$9)*BF$6)+(((IF($A$7=Nutrients!$B$79,Nutrients!$DX$79,(IF($A$7=Nutrients!$B$77,Nutrients!$DX$77,Nutrients!$DX$78)))))*BF$7))/2000*1000000000</f>
        <v>0</v>
      </c>
      <c r="BG271" s="65">
        <f>(SUMPRODUCT(BG$8:BG$187,Nutrients!$DX$8:$DX$187)+(IF($A$6=Nutrients!$B$8,Nutrients!$DX$8,Nutrients!$DX$9)*BG$6)+(((IF($A$7=Nutrients!$B$79,Nutrients!$DX$79,(IF($A$7=Nutrients!$B$77,Nutrients!$DX$77,Nutrients!$DX$78)))))*BG$7))/2000*1000000000</f>
        <v>0</v>
      </c>
      <c r="BH271" s="65">
        <f>(SUMPRODUCT(BH$8:BH$187,Nutrients!$DX$8:$DX$187)+(IF($A$6=Nutrients!$B$8,Nutrients!$DX$8,Nutrients!$DX$9)*BH$6)+(((IF($A$7=Nutrients!$B$79,Nutrients!$DX$79,(IF($A$7=Nutrients!$B$77,Nutrients!$DX$77,Nutrients!$DX$78)))))*BH$7))/2000*1000000000</f>
        <v>0</v>
      </c>
      <c r="BI271" s="65">
        <f>(SUMPRODUCT(BI$8:BI$187,Nutrients!$DX$8:$DX$187)+(IF($A$6=Nutrients!$B$8,Nutrients!$DX$8,Nutrients!$DX$9)*BI$6)+(((IF($A$7=Nutrients!$B$79,Nutrients!$DX$79,(IF($A$7=Nutrients!$B$77,Nutrients!$DX$77,Nutrients!$DX$78)))))*BI$7))/2000*1000000000</f>
        <v>0</v>
      </c>
      <c r="BJ271" s="65">
        <f>(SUMPRODUCT(BJ$8:BJ$187,Nutrients!$DX$8:$DX$187)+(IF($A$6=Nutrients!$B$8,Nutrients!$DX$8,Nutrients!$DX$9)*BJ$6)+(((IF($A$7=Nutrients!$B$79,Nutrients!$DX$79,(IF($A$7=Nutrients!$B$77,Nutrients!$DX$77,Nutrients!$DX$78)))))*BJ$7))/2000*1000000000</f>
        <v>0</v>
      </c>
      <c r="BK271" s="65">
        <f>(SUMPRODUCT(BK$8:BK$187,Nutrients!$DX$8:$DX$187)+(IF($A$6=Nutrients!$B$8,Nutrients!$DX$8,Nutrients!$DX$9)*BK$6)+(((IF($A$7=Nutrients!$B$79,Nutrients!$DX$79,(IF($A$7=Nutrients!$B$77,Nutrients!$DX$77,Nutrients!$DX$78)))))*BK$7))/2000*1000000000</f>
        <v>0</v>
      </c>
    </row>
    <row r="273" spans="1:64" x14ac:dyDescent="0.2">
      <c r="A273" s="101" t="s">
        <v>151</v>
      </c>
    </row>
    <row r="274" spans="1:64" x14ac:dyDescent="0.2">
      <c r="A274" s="101" t="s">
        <v>153</v>
      </c>
      <c r="B274" s="65">
        <f>(SUMPRODUCT(B$8:B$187,Nutrients!$DZ$8:$DZ$187)+(IF($A$6=Nutrients!$B$8,Nutrients!$DZ$8,Nutrients!$DZ$9)*B$6)+(((IF($A$7=Nutrients!$B$79,Nutrients!$DZ$79,(IF($A$7=Nutrients!$B$77,Nutrients!$DZ$77,Nutrients!$DZ$78)))))*B$7))</f>
        <v>6000000</v>
      </c>
      <c r="C274" s="65">
        <f>(SUMPRODUCT(C$8:C$187,Nutrients!$DZ$8:$DZ$187)+(IF($A$6=Nutrients!$B$8,Nutrients!$DZ$8,Nutrients!$DZ$9)*C$6)+(((IF($A$7=Nutrients!$B$79,Nutrients!$DZ$79,(IF($A$7=Nutrients!$B$77,Nutrients!$DZ$77,Nutrients!$DZ$78)))))*C$7))</f>
        <v>6000000</v>
      </c>
      <c r="D274" s="65">
        <f>(SUMPRODUCT(D$8:D$187,Nutrients!$DZ$8:$DZ$187)+(IF($A$6=Nutrients!$B$8,Nutrients!$DZ$8,Nutrients!$DZ$9)*D$6)+(((IF($A$7=Nutrients!$B$79,Nutrients!$DZ$79,(IF($A$7=Nutrients!$B$77,Nutrients!$DZ$77,Nutrients!$DZ$78)))))*D$7))</f>
        <v>5000000</v>
      </c>
      <c r="E274" s="65">
        <f>(SUMPRODUCT(E$8:E$187,Nutrients!$DZ$8:$DZ$187)+(IF($A$6=Nutrients!$B$8,Nutrients!$DZ$8,Nutrients!$DZ$9)*E$6)+(((IF($A$7=Nutrients!$B$79,Nutrients!$DZ$79,(IF($A$7=Nutrients!$B$77,Nutrients!$DZ$77,Nutrients!$DZ$78)))))*E$7))</f>
        <v>4000000</v>
      </c>
      <c r="F274" s="65">
        <f>(SUMPRODUCT(F$8:F$187,Nutrients!$DZ$8:$DZ$187)+(IF($A$6=Nutrients!$B$8,Nutrients!$DZ$8,Nutrients!$DZ$9)*F$6)+(((IF($A$7=Nutrients!$B$79,Nutrients!$DZ$79,(IF($A$7=Nutrients!$B$77,Nutrients!$DZ$77,Nutrients!$DZ$78)))))*F$7))</f>
        <v>3000000</v>
      </c>
      <c r="G274" s="65">
        <f>(SUMPRODUCT(G$8:G$187,Nutrients!$DZ$8:$DZ$187)+(IF($A$6=Nutrients!$B$8,Nutrients!$DZ$8,Nutrients!$DZ$9)*G$6)+(((IF($A$7=Nutrients!$B$79,Nutrients!$DZ$79,(IF($A$7=Nutrients!$B$77,Nutrients!$DZ$77,Nutrients!$DZ$78)))))*G$7))</f>
        <v>3000000</v>
      </c>
      <c r="H274" s="65"/>
      <c r="I274" s="65">
        <f>(SUMPRODUCT(I$8:I$187,Nutrients!$DZ$8:$DZ$187)+(IF($A$6=Nutrients!$B$8,Nutrients!$DZ$8,Nutrients!$DZ$9)*I$6)+(((IF($A$7=Nutrients!$B$79,Nutrients!$DZ$79,(IF($A$7=Nutrients!$B$77,Nutrients!$DZ$77,Nutrients!$DZ$78)))))*I$7))</f>
        <v>6000000</v>
      </c>
      <c r="J274" s="65">
        <f>(SUMPRODUCT(J$8:J$187,Nutrients!$DZ$8:$DZ$187)+(IF($A$6=Nutrients!$B$8,Nutrients!$DZ$8,Nutrients!$DZ$9)*J$6)+(((IF($A$7=Nutrients!$B$79,Nutrients!$DZ$79,(IF($A$7=Nutrients!$B$77,Nutrients!$DZ$77,Nutrients!$DZ$78)))))*J$7))</f>
        <v>6000000</v>
      </c>
      <c r="K274" s="65">
        <f>(SUMPRODUCT(K$8:K$187,Nutrients!$DZ$8:$DZ$187)+(IF($A$6=Nutrients!$B$8,Nutrients!$DZ$8,Nutrients!$DZ$9)*K$6)+(((IF($A$7=Nutrients!$B$79,Nutrients!$DZ$79,(IF($A$7=Nutrients!$B$77,Nutrients!$DZ$77,Nutrients!$DZ$78)))))*K$7))</f>
        <v>5000000</v>
      </c>
      <c r="L274" s="65">
        <f>(SUMPRODUCT(L$8:L$187,Nutrients!$DZ$8:$DZ$187)+(IF($A$6=Nutrients!$B$8,Nutrients!$DZ$8,Nutrients!$DZ$9)*L$6)+(((IF($A$7=Nutrients!$B$79,Nutrients!$DZ$79,(IF($A$7=Nutrients!$B$77,Nutrients!$DZ$77,Nutrients!$DZ$78)))))*L$7))</f>
        <v>4000000</v>
      </c>
      <c r="M274" s="65">
        <f>(SUMPRODUCT(M$8:M$187,Nutrients!$DZ$8:$DZ$187)+(IF($A$6=Nutrients!$B$8,Nutrients!$DZ$8,Nutrients!$DZ$9)*M$6)+(((IF($A$7=Nutrients!$B$79,Nutrients!$DZ$79,(IF($A$7=Nutrients!$B$77,Nutrients!$DZ$77,Nutrients!$DZ$78)))))*M$7))</f>
        <v>3000000</v>
      </c>
      <c r="N274" s="65">
        <f>(SUMPRODUCT(N$8:N$187,Nutrients!$DZ$8:$DZ$187)+(IF($A$6=Nutrients!$B$8,Nutrients!$DZ$8,Nutrients!$DZ$9)*N$6)+(((IF($A$7=Nutrients!$B$79,Nutrients!$DZ$79,(IF($A$7=Nutrients!$B$77,Nutrients!$DZ$77,Nutrients!$DZ$78)))))*N$7))</f>
        <v>3000000</v>
      </c>
      <c r="O274" s="65"/>
      <c r="P274" s="65">
        <f>(SUMPRODUCT(P$8:P$187,Nutrients!$DZ$8:$DZ$187)+(IF($A$6=Nutrients!$B$8,Nutrients!$DZ$8,Nutrients!$DZ$9)*P$6)+(((IF($A$7=Nutrients!$B$79,Nutrients!$DZ$79,(IF($A$7=Nutrients!$B$77,Nutrients!$DZ$77,Nutrients!$DZ$78)))))*P$7))</f>
        <v>6000000</v>
      </c>
      <c r="Q274" s="65">
        <f>(SUMPRODUCT(Q$8:Q$187,Nutrients!$DZ$8:$DZ$187)+(IF($A$6=Nutrients!$B$8,Nutrients!$DZ$8,Nutrients!$DZ$9)*Q$6)+(((IF($A$7=Nutrients!$B$79,Nutrients!$DZ$79,(IF($A$7=Nutrients!$B$77,Nutrients!$DZ$77,Nutrients!$DZ$78)))))*Q$7))</f>
        <v>6000000</v>
      </c>
      <c r="R274" s="65">
        <f>(SUMPRODUCT(R$8:R$187,Nutrients!$DZ$8:$DZ$187)+(IF($A$6=Nutrients!$B$8,Nutrients!$DZ$8,Nutrients!$DZ$9)*R$6)+(((IF($A$7=Nutrients!$B$79,Nutrients!$DZ$79,(IF($A$7=Nutrients!$B$77,Nutrients!$DZ$77,Nutrients!$DZ$78)))))*R$7))</f>
        <v>5000000</v>
      </c>
      <c r="S274" s="65">
        <f>(SUMPRODUCT(S$8:S$187,Nutrients!$DZ$8:$DZ$187)+(IF($A$6=Nutrients!$B$8,Nutrients!$DZ$8,Nutrients!$DZ$9)*S$6)+(((IF($A$7=Nutrients!$B$79,Nutrients!$DZ$79,(IF($A$7=Nutrients!$B$77,Nutrients!$DZ$77,Nutrients!$DZ$78)))))*S$7))</f>
        <v>4000000</v>
      </c>
      <c r="T274" s="65">
        <f>(SUMPRODUCT(T$8:T$187,Nutrients!$DZ$8:$DZ$187)+(IF($A$6=Nutrients!$B$8,Nutrients!$DZ$8,Nutrients!$DZ$9)*T$6)+(((IF($A$7=Nutrients!$B$79,Nutrients!$DZ$79,(IF($A$7=Nutrients!$B$77,Nutrients!$DZ$77,Nutrients!$DZ$78)))))*T$7))</f>
        <v>3000000</v>
      </c>
      <c r="U274" s="65">
        <f>(SUMPRODUCT(U$8:U$187,Nutrients!$DZ$8:$DZ$187)+(IF($A$6=Nutrients!$B$8,Nutrients!$DZ$8,Nutrients!$DZ$9)*U$6)+(((IF($A$7=Nutrients!$B$79,Nutrients!$DZ$79,(IF($A$7=Nutrients!$B$77,Nutrients!$DZ$77,Nutrients!$DZ$78)))))*U$7))</f>
        <v>3000000</v>
      </c>
      <c r="V274" s="65"/>
      <c r="W274" s="65">
        <f>(SUMPRODUCT(W$8:W$187,Nutrients!$DZ$8:$DZ$187)+(IF($A$6=Nutrients!$B$8,Nutrients!$DZ$8,Nutrients!$DZ$9)*W$6)+(((IF($A$7=Nutrients!$B$79,Nutrients!$DZ$79,(IF($A$7=Nutrients!$B$77,Nutrients!$DZ$77,Nutrients!$DZ$78)))))*W$7))</f>
        <v>6000000</v>
      </c>
      <c r="X274" s="65">
        <f>(SUMPRODUCT(X$8:X$187,Nutrients!$DZ$8:$DZ$187)+(IF($A$6=Nutrients!$B$8,Nutrients!$DZ$8,Nutrients!$DZ$9)*X$6)+(((IF($A$7=Nutrients!$B$79,Nutrients!$DZ$79,(IF($A$7=Nutrients!$B$77,Nutrients!$DZ$77,Nutrients!$DZ$78)))))*X$7))</f>
        <v>6000000</v>
      </c>
      <c r="Y274" s="65">
        <f>(SUMPRODUCT(Y$8:Y$187,Nutrients!$DZ$8:$DZ$187)+(IF($A$6=Nutrients!$B$8,Nutrients!$DZ$8,Nutrients!$DZ$9)*Y$6)+(((IF($A$7=Nutrients!$B$79,Nutrients!$DZ$79,(IF($A$7=Nutrients!$B$77,Nutrients!$DZ$77,Nutrients!$DZ$78)))))*Y$7))</f>
        <v>5000000</v>
      </c>
      <c r="Z274" s="65">
        <f>(SUMPRODUCT(Z$8:Z$187,Nutrients!$DZ$8:$DZ$187)+(IF($A$6=Nutrients!$B$8,Nutrients!$DZ$8,Nutrients!$DZ$9)*Z$6)+(((IF($A$7=Nutrients!$B$79,Nutrients!$DZ$79,(IF($A$7=Nutrients!$B$77,Nutrients!$DZ$77,Nutrients!$DZ$78)))))*Z$7))</f>
        <v>4000000</v>
      </c>
      <c r="AA274" s="65">
        <f>(SUMPRODUCT(AA$8:AA$187,Nutrients!$DZ$8:$DZ$187)+(IF($A$6=Nutrients!$B$8,Nutrients!$DZ$8,Nutrients!$DZ$9)*AA$6)+(((IF($A$7=Nutrients!$B$79,Nutrients!$DZ$79,(IF($A$7=Nutrients!$B$77,Nutrients!$DZ$77,Nutrients!$DZ$78)))))*AA$7))</f>
        <v>3000000</v>
      </c>
      <c r="AB274" s="65">
        <f>(SUMPRODUCT(AB$8:AB$187,Nutrients!$DZ$8:$DZ$187)+(IF($A$6=Nutrients!$B$8,Nutrients!$DZ$8,Nutrients!$DZ$9)*AB$6)+(((IF($A$7=Nutrients!$B$79,Nutrients!$DZ$79,(IF($A$7=Nutrients!$B$77,Nutrients!$DZ$77,Nutrients!$DZ$78)))))*AB$7))</f>
        <v>3000000</v>
      </c>
      <c r="AC274" s="65"/>
      <c r="AD274" s="65">
        <f>(SUMPRODUCT(AD$8:AD$187,Nutrients!$DZ$8:$DZ$187)+(IF($A$6=Nutrients!$B$8,Nutrients!$DZ$8,Nutrients!$DZ$9)*AD$6)+(((IF($A$7=Nutrients!$B$79,Nutrients!$DZ$79,(IF($A$7=Nutrients!$B$77,Nutrients!$DZ$77,Nutrients!$DZ$78)))))*AD$7))</f>
        <v>6000000</v>
      </c>
      <c r="AE274" s="65">
        <f>(SUMPRODUCT(AE$8:AE$187,Nutrients!$DZ$8:$DZ$187)+(IF($A$6=Nutrients!$B$8,Nutrients!$DZ$8,Nutrients!$DZ$9)*AE$6)+(((IF($A$7=Nutrients!$B$79,Nutrients!$DZ$79,(IF($A$7=Nutrients!$B$77,Nutrients!$DZ$77,Nutrients!$DZ$78)))))*AE$7))</f>
        <v>6000000</v>
      </c>
      <c r="AF274" s="65">
        <f>(SUMPRODUCT(AF$8:AF$187,Nutrients!$DZ$8:$DZ$187)+(IF($A$6=Nutrients!$B$8,Nutrients!$DZ$8,Nutrients!$DZ$9)*AF$6)+(((IF($A$7=Nutrients!$B$79,Nutrients!$DZ$79,(IF($A$7=Nutrients!$B$77,Nutrients!$DZ$77,Nutrients!$DZ$78)))))*AF$7))</f>
        <v>5000000</v>
      </c>
      <c r="AG274" s="65">
        <f>(SUMPRODUCT(AG$8:AG$187,Nutrients!$DZ$8:$DZ$187)+(IF($A$6=Nutrients!$B$8,Nutrients!$DZ$8,Nutrients!$DZ$9)*AG$6)+(((IF($A$7=Nutrients!$B$79,Nutrients!$DZ$79,(IF($A$7=Nutrients!$B$77,Nutrients!$DZ$77,Nutrients!$DZ$78)))))*AG$7))</f>
        <v>4000000</v>
      </c>
      <c r="AH274" s="65">
        <f>(SUMPRODUCT(AH$8:AH$187,Nutrients!$DZ$8:$DZ$187)+(IF($A$6=Nutrients!$B$8,Nutrients!$DZ$8,Nutrients!$DZ$9)*AH$6)+(((IF($A$7=Nutrients!$B$79,Nutrients!$DZ$79,(IF($A$7=Nutrients!$B$77,Nutrients!$DZ$77,Nutrients!$DZ$78)))))*AH$7))</f>
        <v>3000000</v>
      </c>
      <c r="AI274" s="65">
        <f>(SUMPRODUCT(AI$8:AI$187,Nutrients!$DZ$8:$DZ$187)+(IF($A$6=Nutrients!$B$8,Nutrients!$DZ$8,Nutrients!$DZ$9)*AI$6)+(((IF($A$7=Nutrients!$B$79,Nutrients!$DZ$79,(IF($A$7=Nutrients!$B$77,Nutrients!$DZ$77,Nutrients!$DZ$78)))))*AI$7))</f>
        <v>3000000</v>
      </c>
      <c r="AJ274" s="65"/>
      <c r="AK274" s="65">
        <f>(SUMPRODUCT(AK$8:AK$187,Nutrients!$DZ$8:$DZ$187)+(IF($A$6=Nutrients!$B$8,Nutrients!$DZ$8,Nutrients!$DZ$9)*AK$6)+(((IF($A$7=Nutrients!$B$79,Nutrients!$DZ$79,(IF($A$7=Nutrients!$B$77,Nutrients!$DZ$77,Nutrients!$DZ$78)))))*AK$7))</f>
        <v>6000000</v>
      </c>
      <c r="AL274" s="65">
        <f>(SUMPRODUCT(AL$8:AL$187,Nutrients!$DZ$8:$DZ$187)+(IF($A$6=Nutrients!$B$8,Nutrients!$DZ$8,Nutrients!$DZ$9)*AL$6)+(((IF($A$7=Nutrients!$B$79,Nutrients!$DZ$79,(IF($A$7=Nutrients!$B$77,Nutrients!$DZ$77,Nutrients!$DZ$78)))))*AL$7))</f>
        <v>6000000</v>
      </c>
      <c r="AM274" s="65">
        <f>(SUMPRODUCT(AM$8:AM$187,Nutrients!$DZ$8:$DZ$187)+(IF($A$6=Nutrients!$B$8,Nutrients!$DZ$8,Nutrients!$DZ$9)*AM$6)+(((IF($A$7=Nutrients!$B$79,Nutrients!$DZ$79,(IF($A$7=Nutrients!$B$77,Nutrients!$DZ$77,Nutrients!$DZ$78)))))*AM$7))</f>
        <v>5000000</v>
      </c>
      <c r="AN274" s="65">
        <f>(SUMPRODUCT(AN$8:AN$187,Nutrients!$DZ$8:$DZ$187)+(IF($A$6=Nutrients!$B$8,Nutrients!$DZ$8,Nutrients!$DZ$9)*AN$6)+(((IF($A$7=Nutrients!$B$79,Nutrients!$DZ$79,(IF($A$7=Nutrients!$B$77,Nutrients!$DZ$77,Nutrients!$DZ$78)))))*AN$7))</f>
        <v>4000000</v>
      </c>
      <c r="AO274" s="65">
        <f>(SUMPRODUCT(AO$8:AO$187,Nutrients!$DZ$8:$DZ$187)+(IF($A$6=Nutrients!$B$8,Nutrients!$DZ$8,Nutrients!$DZ$9)*AO$6)+(((IF($A$7=Nutrients!$B$79,Nutrients!$DZ$79,(IF($A$7=Nutrients!$B$77,Nutrients!$DZ$77,Nutrients!$DZ$78)))))*AO$7))</f>
        <v>3000000</v>
      </c>
      <c r="AP274" s="65">
        <f>(SUMPRODUCT(AP$8:AP$187,Nutrients!$DZ$8:$DZ$187)+(IF($A$6=Nutrients!$B$8,Nutrients!$DZ$8,Nutrients!$DZ$9)*AP$6)+(((IF($A$7=Nutrients!$B$79,Nutrients!$DZ$79,(IF($A$7=Nutrients!$B$77,Nutrients!$DZ$77,Nutrients!$DZ$78)))))*AP$7))</f>
        <v>3000000</v>
      </c>
      <c r="AQ274" s="65"/>
      <c r="AR274" s="65">
        <f>(SUMPRODUCT(AR$8:AR$187,Nutrients!$DZ$8:$DZ$187)+(IF($A$6=Nutrients!$B$8,Nutrients!$DZ$8,Nutrients!$DZ$9)*AR$6)+(((IF($A$7=Nutrients!$B$79,Nutrients!$DZ$79,(IF($A$7=Nutrients!$B$77,Nutrients!$DZ$77,Nutrients!$DZ$78)))))*AR$7))</f>
        <v>6000000</v>
      </c>
      <c r="AS274" s="65">
        <f>(SUMPRODUCT(AS$8:AS$187,Nutrients!$DZ$8:$DZ$187)+(IF($A$6=Nutrients!$B$8,Nutrients!$DZ$8,Nutrients!$DZ$9)*AS$6)+(((IF($A$7=Nutrients!$B$79,Nutrients!$DZ$79,(IF($A$7=Nutrients!$B$77,Nutrients!$DZ$77,Nutrients!$DZ$78)))))*AS$7))</f>
        <v>6000000</v>
      </c>
      <c r="AT274" s="65">
        <f>(SUMPRODUCT(AT$8:AT$187,Nutrients!$DZ$8:$DZ$187)+(IF($A$6=Nutrients!$B$8,Nutrients!$DZ$8,Nutrients!$DZ$9)*AT$6)+(((IF($A$7=Nutrients!$B$79,Nutrients!$DZ$79,(IF($A$7=Nutrients!$B$77,Nutrients!$DZ$77,Nutrients!$DZ$78)))))*AT$7))</f>
        <v>5000000</v>
      </c>
      <c r="AU274" s="65">
        <f>(SUMPRODUCT(AU$8:AU$187,Nutrients!$DZ$8:$DZ$187)+(IF($A$6=Nutrients!$B$8,Nutrients!$DZ$8,Nutrients!$DZ$9)*AU$6)+(((IF($A$7=Nutrients!$B$79,Nutrients!$DZ$79,(IF($A$7=Nutrients!$B$77,Nutrients!$DZ$77,Nutrients!$DZ$78)))))*AU$7))</f>
        <v>4000000</v>
      </c>
      <c r="AV274" s="65">
        <f>(SUMPRODUCT(AV$8:AV$187,Nutrients!$DZ$8:$DZ$187)+(IF($A$6=Nutrients!$B$8,Nutrients!$DZ$8,Nutrients!$DZ$9)*AV$6)+(((IF($A$7=Nutrients!$B$79,Nutrients!$DZ$79,(IF($A$7=Nutrients!$B$77,Nutrients!$DZ$77,Nutrients!$DZ$78)))))*AV$7))</f>
        <v>3000000</v>
      </c>
      <c r="AW274" s="65">
        <f>(SUMPRODUCT(AW$8:AW$187,Nutrients!$DZ$8:$DZ$187)+(IF($A$6=Nutrients!$B$8,Nutrients!$DZ$8,Nutrients!$DZ$9)*AW$6)+(((IF($A$7=Nutrients!$B$79,Nutrients!$DZ$79,(IF($A$7=Nutrients!$B$77,Nutrients!$DZ$77,Nutrients!$DZ$78)))))*AW$7))</f>
        <v>3000000</v>
      </c>
      <c r="AX274" s="65"/>
      <c r="AY274" s="65">
        <f>(SUMPRODUCT(AY$8:AY$187,Nutrients!$DZ$8:$DZ$187)+(IF($A$6=Nutrients!$B$8,Nutrients!$DZ$8,Nutrients!$DZ$9)*AY$6)+(((IF($A$7=Nutrients!$B$79,Nutrients!$DZ$79,(IF($A$7=Nutrients!$B$77,Nutrients!$DZ$77,Nutrients!$DZ$78)))))*AY$7))</f>
        <v>6000000</v>
      </c>
      <c r="AZ274" s="65">
        <f>(SUMPRODUCT(AZ$8:AZ$187,Nutrients!$DZ$8:$DZ$187)+(IF($A$6=Nutrients!$B$8,Nutrients!$DZ$8,Nutrients!$DZ$9)*AZ$6)+(((IF($A$7=Nutrients!$B$79,Nutrients!$DZ$79,(IF($A$7=Nutrients!$B$77,Nutrients!$DZ$77,Nutrients!$DZ$78)))))*AZ$7))</f>
        <v>6000000</v>
      </c>
      <c r="BA274" s="65">
        <f>(SUMPRODUCT(BA$8:BA$187,Nutrients!$DZ$8:$DZ$187)+(IF($A$6=Nutrients!$B$8,Nutrients!$DZ$8,Nutrients!$DZ$9)*BA$6)+(((IF($A$7=Nutrients!$B$79,Nutrients!$DZ$79,(IF($A$7=Nutrients!$B$77,Nutrients!$DZ$77,Nutrients!$DZ$78)))))*BA$7))</f>
        <v>5000000</v>
      </c>
      <c r="BB274" s="65">
        <f>(SUMPRODUCT(BB$8:BB$187,Nutrients!$DZ$8:$DZ$187)+(IF($A$6=Nutrients!$B$8,Nutrients!$DZ$8,Nutrients!$DZ$9)*BB$6)+(((IF($A$7=Nutrients!$B$79,Nutrients!$DZ$79,(IF($A$7=Nutrients!$B$77,Nutrients!$DZ$77,Nutrients!$DZ$78)))))*BB$7))</f>
        <v>4000000</v>
      </c>
      <c r="BC274" s="65">
        <f>(SUMPRODUCT(BC$8:BC$187,Nutrients!$DZ$8:$DZ$187)+(IF($A$6=Nutrients!$B$8,Nutrients!$DZ$8,Nutrients!$DZ$9)*BC$6)+(((IF($A$7=Nutrients!$B$79,Nutrients!$DZ$79,(IF($A$7=Nutrients!$B$77,Nutrients!$DZ$77,Nutrients!$DZ$78)))))*BC$7))</f>
        <v>3000000</v>
      </c>
      <c r="BD274" s="65">
        <f>(SUMPRODUCT(BD$8:BD$187,Nutrients!$DZ$8:$DZ$187)+(IF($A$6=Nutrients!$B$8,Nutrients!$DZ$8,Nutrients!$DZ$9)*BD$6)+(((IF($A$7=Nutrients!$B$79,Nutrients!$DZ$79,(IF($A$7=Nutrients!$B$77,Nutrients!$DZ$77,Nutrients!$DZ$78)))))*BD$7))</f>
        <v>3000000</v>
      </c>
      <c r="BE274" s="65"/>
      <c r="BF274" s="65">
        <f>(SUMPRODUCT(BF$8:BF$187,Nutrients!$DZ$8:$DZ$187)+(IF($A$6=Nutrients!$B$8,Nutrients!$DZ$8,Nutrients!$DZ$9)*BF$6)+(((IF($A$7=Nutrients!$B$79,Nutrients!$DZ$79,(IF($A$7=Nutrients!$B$77,Nutrients!$DZ$77,Nutrients!$DZ$78)))))*BF$7))</f>
        <v>6000000</v>
      </c>
      <c r="BG274" s="65">
        <f>(SUMPRODUCT(BG$8:BG$187,Nutrients!$DZ$8:$DZ$187)+(IF($A$6=Nutrients!$B$8,Nutrients!$DZ$8,Nutrients!$DZ$9)*BG$6)+(((IF($A$7=Nutrients!$B$79,Nutrients!$DZ$79,(IF($A$7=Nutrients!$B$77,Nutrients!$DZ$77,Nutrients!$DZ$78)))))*BG$7))</f>
        <v>6000000</v>
      </c>
      <c r="BH274" s="65">
        <f>(SUMPRODUCT(BH$8:BH$187,Nutrients!$DZ$8:$DZ$187)+(IF($A$6=Nutrients!$B$8,Nutrients!$DZ$8,Nutrients!$DZ$9)*BH$6)+(((IF($A$7=Nutrients!$B$79,Nutrients!$DZ$79,(IF($A$7=Nutrients!$B$77,Nutrients!$DZ$77,Nutrients!$DZ$78)))))*BH$7))</f>
        <v>5000000</v>
      </c>
      <c r="BI274" s="65">
        <f>(SUMPRODUCT(BI$8:BI$187,Nutrients!$DZ$8:$DZ$187)+(IF($A$6=Nutrients!$B$8,Nutrients!$DZ$8,Nutrients!$DZ$9)*BI$6)+(((IF($A$7=Nutrients!$B$79,Nutrients!$DZ$79,(IF($A$7=Nutrients!$B$77,Nutrients!$DZ$77,Nutrients!$DZ$78)))))*BI$7))</f>
        <v>4000000</v>
      </c>
      <c r="BJ274" s="65">
        <f>(SUMPRODUCT(BJ$8:BJ$187,Nutrients!$DZ$8:$DZ$187)+(IF($A$6=Nutrients!$B$8,Nutrients!$DZ$8,Nutrients!$DZ$9)*BJ$6)+(((IF($A$7=Nutrients!$B$79,Nutrients!$DZ$79,(IF($A$7=Nutrients!$B$77,Nutrients!$DZ$77,Nutrients!$DZ$78)))))*BJ$7))</f>
        <v>3000000</v>
      </c>
      <c r="BK274" s="65">
        <f>(SUMPRODUCT(BK$8:BK$187,Nutrients!$DZ$8:$DZ$187)+(IF($A$6=Nutrients!$B$8,Nutrients!$DZ$8,Nutrients!$DZ$9)*BK$6)+(((IF($A$7=Nutrients!$B$79,Nutrients!$DZ$79,(IF($A$7=Nutrients!$B$77,Nutrients!$DZ$77,Nutrients!$DZ$78)))))*BK$7))</f>
        <v>3000000</v>
      </c>
      <c r="BL274" s="65"/>
    </row>
    <row r="275" spans="1:64" x14ac:dyDescent="0.2">
      <c r="A275" s="101" t="s">
        <v>154</v>
      </c>
      <c r="B275" s="65">
        <f>(SUMPRODUCT(B$8:B$187,Nutrients!$EA$8:$EA$187)+(IF($A$6=Nutrients!$B$8,Nutrients!$EA$8,Nutrients!$EA$9)*B$6)+(((IF($A$7=Nutrients!$B$79,Nutrients!$EA$79,(IF($A$7=Nutrients!$B$77,Nutrients!$EA$77,Nutrients!$EA$78)))))*B$7))</f>
        <v>750000</v>
      </c>
      <c r="C275" s="65">
        <f>(SUMPRODUCT(C$8:C$187,Nutrients!$EA$8:$EA$187)+(IF($A$6=Nutrients!$B$8,Nutrients!$EA$8,Nutrients!$EA$9)*C$6)+(((IF($A$7=Nutrients!$B$79,Nutrients!$EA$79,(IF($A$7=Nutrients!$B$77,Nutrients!$EA$77,Nutrients!$EA$78)))))*C$7))</f>
        <v>750000</v>
      </c>
      <c r="D275" s="65">
        <f>(SUMPRODUCT(D$8:D$187,Nutrients!$EA$8:$EA$187)+(IF($A$6=Nutrients!$B$8,Nutrients!$EA$8,Nutrients!$EA$9)*D$6)+(((IF($A$7=Nutrients!$B$79,Nutrients!$EA$79,(IF($A$7=Nutrients!$B$77,Nutrients!$EA$77,Nutrients!$EA$78)))))*D$7))</f>
        <v>625000</v>
      </c>
      <c r="E275" s="65">
        <f>(SUMPRODUCT(E$8:E$187,Nutrients!$EA$8:$EA$187)+(IF($A$6=Nutrients!$B$8,Nutrients!$EA$8,Nutrients!$EA$9)*E$6)+(((IF($A$7=Nutrients!$B$79,Nutrients!$EA$79,(IF($A$7=Nutrients!$B$77,Nutrients!$EA$77,Nutrients!$EA$78)))))*E$7))</f>
        <v>500000</v>
      </c>
      <c r="F275" s="65">
        <f>(SUMPRODUCT(F$8:F$187,Nutrients!$EA$8:$EA$187)+(IF($A$6=Nutrients!$B$8,Nutrients!$EA$8,Nutrients!$EA$9)*F$6)+(((IF($A$7=Nutrients!$B$79,Nutrients!$EA$79,(IF($A$7=Nutrients!$B$77,Nutrients!$EA$77,Nutrients!$EA$78)))))*F$7))</f>
        <v>375000</v>
      </c>
      <c r="G275" s="65">
        <f>(SUMPRODUCT(G$8:G$187,Nutrients!$EA$8:$EA$187)+(IF($A$6=Nutrients!$B$8,Nutrients!$EA$8,Nutrients!$EA$9)*G$6)+(((IF($A$7=Nutrients!$B$79,Nutrients!$EA$79,(IF($A$7=Nutrients!$B$77,Nutrients!$EA$77,Nutrients!$EA$78)))))*G$7))</f>
        <v>375000</v>
      </c>
      <c r="H275" s="65"/>
      <c r="I275" s="65">
        <f>(SUMPRODUCT(I$8:I$187,Nutrients!$EA$8:$EA$187)+(IF($A$6=Nutrients!$B$8,Nutrients!$EA$8,Nutrients!$EA$9)*I$6)+(((IF($A$7=Nutrients!$B$79,Nutrients!$EA$79,(IF($A$7=Nutrients!$B$77,Nutrients!$EA$77,Nutrients!$EA$78)))))*I$7))</f>
        <v>750000</v>
      </c>
      <c r="J275" s="65">
        <f>(SUMPRODUCT(J$8:J$187,Nutrients!$EA$8:$EA$187)+(IF($A$6=Nutrients!$B$8,Nutrients!$EA$8,Nutrients!$EA$9)*J$6)+(((IF($A$7=Nutrients!$B$79,Nutrients!$EA$79,(IF($A$7=Nutrients!$B$77,Nutrients!$EA$77,Nutrients!$EA$78)))))*J$7))</f>
        <v>750000</v>
      </c>
      <c r="K275" s="65">
        <f>(SUMPRODUCT(K$8:K$187,Nutrients!$EA$8:$EA$187)+(IF($A$6=Nutrients!$B$8,Nutrients!$EA$8,Nutrients!$EA$9)*K$6)+(((IF($A$7=Nutrients!$B$79,Nutrients!$EA$79,(IF($A$7=Nutrients!$B$77,Nutrients!$EA$77,Nutrients!$EA$78)))))*K$7))</f>
        <v>625000</v>
      </c>
      <c r="L275" s="65">
        <f>(SUMPRODUCT(L$8:L$187,Nutrients!$EA$8:$EA$187)+(IF($A$6=Nutrients!$B$8,Nutrients!$EA$8,Nutrients!$EA$9)*L$6)+(((IF($A$7=Nutrients!$B$79,Nutrients!$EA$79,(IF($A$7=Nutrients!$B$77,Nutrients!$EA$77,Nutrients!$EA$78)))))*L$7))</f>
        <v>500000</v>
      </c>
      <c r="M275" s="65">
        <f>(SUMPRODUCT(M$8:M$187,Nutrients!$EA$8:$EA$187)+(IF($A$6=Nutrients!$B$8,Nutrients!$EA$8,Nutrients!$EA$9)*M$6)+(((IF($A$7=Nutrients!$B$79,Nutrients!$EA$79,(IF($A$7=Nutrients!$B$77,Nutrients!$EA$77,Nutrients!$EA$78)))))*M$7))</f>
        <v>375000</v>
      </c>
      <c r="N275" s="65">
        <f>(SUMPRODUCT(N$8:N$187,Nutrients!$EA$8:$EA$187)+(IF($A$6=Nutrients!$B$8,Nutrients!$EA$8,Nutrients!$EA$9)*N$6)+(((IF($A$7=Nutrients!$B$79,Nutrients!$EA$79,(IF($A$7=Nutrients!$B$77,Nutrients!$EA$77,Nutrients!$EA$78)))))*N$7))</f>
        <v>375000</v>
      </c>
      <c r="O275" s="65"/>
      <c r="P275" s="65">
        <f>(SUMPRODUCT(P$8:P$187,Nutrients!$EA$8:$EA$187)+(IF($A$6=Nutrients!$B$8,Nutrients!$EA$8,Nutrients!$EA$9)*P$6)+(((IF($A$7=Nutrients!$B$79,Nutrients!$EA$79,(IF($A$7=Nutrients!$B$77,Nutrients!$EA$77,Nutrients!$EA$78)))))*P$7))</f>
        <v>750000</v>
      </c>
      <c r="Q275" s="65">
        <f>(SUMPRODUCT(Q$8:Q$187,Nutrients!$EA$8:$EA$187)+(IF($A$6=Nutrients!$B$8,Nutrients!$EA$8,Nutrients!$EA$9)*Q$6)+(((IF($A$7=Nutrients!$B$79,Nutrients!$EA$79,(IF($A$7=Nutrients!$B$77,Nutrients!$EA$77,Nutrients!$EA$78)))))*Q$7))</f>
        <v>750000</v>
      </c>
      <c r="R275" s="65">
        <f>(SUMPRODUCT(R$8:R$187,Nutrients!$EA$8:$EA$187)+(IF($A$6=Nutrients!$B$8,Nutrients!$EA$8,Nutrients!$EA$9)*R$6)+(((IF($A$7=Nutrients!$B$79,Nutrients!$EA$79,(IF($A$7=Nutrients!$B$77,Nutrients!$EA$77,Nutrients!$EA$78)))))*R$7))</f>
        <v>625000</v>
      </c>
      <c r="S275" s="65">
        <f>(SUMPRODUCT(S$8:S$187,Nutrients!$EA$8:$EA$187)+(IF($A$6=Nutrients!$B$8,Nutrients!$EA$8,Nutrients!$EA$9)*S$6)+(((IF($A$7=Nutrients!$B$79,Nutrients!$EA$79,(IF($A$7=Nutrients!$B$77,Nutrients!$EA$77,Nutrients!$EA$78)))))*S$7))</f>
        <v>500000</v>
      </c>
      <c r="T275" s="65">
        <f>(SUMPRODUCT(T$8:T$187,Nutrients!$EA$8:$EA$187)+(IF($A$6=Nutrients!$B$8,Nutrients!$EA$8,Nutrients!$EA$9)*T$6)+(((IF($A$7=Nutrients!$B$79,Nutrients!$EA$79,(IF($A$7=Nutrients!$B$77,Nutrients!$EA$77,Nutrients!$EA$78)))))*T$7))</f>
        <v>375000</v>
      </c>
      <c r="U275" s="65">
        <f>(SUMPRODUCT(U$8:U$187,Nutrients!$EA$8:$EA$187)+(IF($A$6=Nutrients!$B$8,Nutrients!$EA$8,Nutrients!$EA$9)*U$6)+(((IF($A$7=Nutrients!$B$79,Nutrients!$EA$79,(IF($A$7=Nutrients!$B$77,Nutrients!$EA$77,Nutrients!$EA$78)))))*U$7))</f>
        <v>375000</v>
      </c>
      <c r="V275" s="65"/>
      <c r="W275" s="65">
        <f>(SUMPRODUCT(W$8:W$187,Nutrients!$EA$8:$EA$187)+(IF($A$6=Nutrients!$B$8,Nutrients!$EA$8,Nutrients!$EA$9)*W$6)+(((IF($A$7=Nutrients!$B$79,Nutrients!$EA$79,(IF($A$7=Nutrients!$B$77,Nutrients!$EA$77,Nutrients!$EA$78)))))*W$7))</f>
        <v>750000</v>
      </c>
      <c r="X275" s="65">
        <f>(SUMPRODUCT(X$8:X$187,Nutrients!$EA$8:$EA$187)+(IF($A$6=Nutrients!$B$8,Nutrients!$EA$8,Nutrients!$EA$9)*X$6)+(((IF($A$7=Nutrients!$B$79,Nutrients!$EA$79,(IF($A$7=Nutrients!$B$77,Nutrients!$EA$77,Nutrients!$EA$78)))))*X$7))</f>
        <v>750000</v>
      </c>
      <c r="Y275" s="65">
        <f>(SUMPRODUCT(Y$8:Y$187,Nutrients!$EA$8:$EA$187)+(IF($A$6=Nutrients!$B$8,Nutrients!$EA$8,Nutrients!$EA$9)*Y$6)+(((IF($A$7=Nutrients!$B$79,Nutrients!$EA$79,(IF($A$7=Nutrients!$B$77,Nutrients!$EA$77,Nutrients!$EA$78)))))*Y$7))</f>
        <v>625000</v>
      </c>
      <c r="Z275" s="65">
        <f>(SUMPRODUCT(Z$8:Z$187,Nutrients!$EA$8:$EA$187)+(IF($A$6=Nutrients!$B$8,Nutrients!$EA$8,Nutrients!$EA$9)*Z$6)+(((IF($A$7=Nutrients!$B$79,Nutrients!$EA$79,(IF($A$7=Nutrients!$B$77,Nutrients!$EA$77,Nutrients!$EA$78)))))*Z$7))</f>
        <v>500000</v>
      </c>
      <c r="AA275" s="65">
        <f>(SUMPRODUCT(AA$8:AA$187,Nutrients!$EA$8:$EA$187)+(IF($A$6=Nutrients!$B$8,Nutrients!$EA$8,Nutrients!$EA$9)*AA$6)+(((IF($A$7=Nutrients!$B$79,Nutrients!$EA$79,(IF($A$7=Nutrients!$B$77,Nutrients!$EA$77,Nutrients!$EA$78)))))*AA$7))</f>
        <v>375000</v>
      </c>
      <c r="AB275" s="65">
        <f>(SUMPRODUCT(AB$8:AB$187,Nutrients!$EA$8:$EA$187)+(IF($A$6=Nutrients!$B$8,Nutrients!$EA$8,Nutrients!$EA$9)*AB$6)+(((IF($A$7=Nutrients!$B$79,Nutrients!$EA$79,(IF($A$7=Nutrients!$B$77,Nutrients!$EA$77,Nutrients!$EA$78)))))*AB$7))</f>
        <v>375000</v>
      </c>
      <c r="AC275" s="65"/>
      <c r="AD275" s="65">
        <f>(SUMPRODUCT(AD$8:AD$187,Nutrients!$EA$8:$EA$187)+(IF($A$6=Nutrients!$B$8,Nutrients!$EA$8,Nutrients!$EA$9)*AD$6)+(((IF($A$7=Nutrients!$B$79,Nutrients!$EA$79,(IF($A$7=Nutrients!$B$77,Nutrients!$EA$77,Nutrients!$EA$78)))))*AD$7))</f>
        <v>750000</v>
      </c>
      <c r="AE275" s="65">
        <f>(SUMPRODUCT(AE$8:AE$187,Nutrients!$EA$8:$EA$187)+(IF($A$6=Nutrients!$B$8,Nutrients!$EA$8,Nutrients!$EA$9)*AE$6)+(((IF($A$7=Nutrients!$B$79,Nutrients!$EA$79,(IF($A$7=Nutrients!$B$77,Nutrients!$EA$77,Nutrients!$EA$78)))))*AE$7))</f>
        <v>750000</v>
      </c>
      <c r="AF275" s="65">
        <f>(SUMPRODUCT(AF$8:AF$187,Nutrients!$EA$8:$EA$187)+(IF($A$6=Nutrients!$B$8,Nutrients!$EA$8,Nutrients!$EA$9)*AF$6)+(((IF($A$7=Nutrients!$B$79,Nutrients!$EA$79,(IF($A$7=Nutrients!$B$77,Nutrients!$EA$77,Nutrients!$EA$78)))))*AF$7))</f>
        <v>625000</v>
      </c>
      <c r="AG275" s="65">
        <f>(SUMPRODUCT(AG$8:AG$187,Nutrients!$EA$8:$EA$187)+(IF($A$6=Nutrients!$B$8,Nutrients!$EA$8,Nutrients!$EA$9)*AG$6)+(((IF($A$7=Nutrients!$B$79,Nutrients!$EA$79,(IF($A$7=Nutrients!$B$77,Nutrients!$EA$77,Nutrients!$EA$78)))))*AG$7))</f>
        <v>500000</v>
      </c>
      <c r="AH275" s="65">
        <f>(SUMPRODUCT(AH$8:AH$187,Nutrients!$EA$8:$EA$187)+(IF($A$6=Nutrients!$B$8,Nutrients!$EA$8,Nutrients!$EA$9)*AH$6)+(((IF($A$7=Nutrients!$B$79,Nutrients!$EA$79,(IF($A$7=Nutrients!$B$77,Nutrients!$EA$77,Nutrients!$EA$78)))))*AH$7))</f>
        <v>375000</v>
      </c>
      <c r="AI275" s="65">
        <f>(SUMPRODUCT(AI$8:AI$187,Nutrients!$EA$8:$EA$187)+(IF($A$6=Nutrients!$B$8,Nutrients!$EA$8,Nutrients!$EA$9)*AI$6)+(((IF($A$7=Nutrients!$B$79,Nutrients!$EA$79,(IF($A$7=Nutrients!$B$77,Nutrients!$EA$77,Nutrients!$EA$78)))))*AI$7))</f>
        <v>375000</v>
      </c>
      <c r="AJ275" s="65"/>
      <c r="AK275" s="65">
        <f>(SUMPRODUCT(AK$8:AK$187,Nutrients!$EA$8:$EA$187)+(IF($A$6=Nutrients!$B$8,Nutrients!$EA$8,Nutrients!$EA$9)*AK$6)+(((IF($A$7=Nutrients!$B$79,Nutrients!$EA$79,(IF($A$7=Nutrients!$B$77,Nutrients!$EA$77,Nutrients!$EA$78)))))*AK$7))</f>
        <v>750000</v>
      </c>
      <c r="AL275" s="65">
        <f>(SUMPRODUCT(AL$8:AL$187,Nutrients!$EA$8:$EA$187)+(IF($A$6=Nutrients!$B$8,Nutrients!$EA$8,Nutrients!$EA$9)*AL$6)+(((IF($A$7=Nutrients!$B$79,Nutrients!$EA$79,(IF($A$7=Nutrients!$B$77,Nutrients!$EA$77,Nutrients!$EA$78)))))*AL$7))</f>
        <v>750000</v>
      </c>
      <c r="AM275" s="65">
        <f>(SUMPRODUCT(AM$8:AM$187,Nutrients!$EA$8:$EA$187)+(IF($A$6=Nutrients!$B$8,Nutrients!$EA$8,Nutrients!$EA$9)*AM$6)+(((IF($A$7=Nutrients!$B$79,Nutrients!$EA$79,(IF($A$7=Nutrients!$B$77,Nutrients!$EA$77,Nutrients!$EA$78)))))*AM$7))</f>
        <v>625000</v>
      </c>
      <c r="AN275" s="65">
        <f>(SUMPRODUCT(AN$8:AN$187,Nutrients!$EA$8:$EA$187)+(IF($A$6=Nutrients!$B$8,Nutrients!$EA$8,Nutrients!$EA$9)*AN$6)+(((IF($A$7=Nutrients!$B$79,Nutrients!$EA$79,(IF($A$7=Nutrients!$B$77,Nutrients!$EA$77,Nutrients!$EA$78)))))*AN$7))</f>
        <v>500000</v>
      </c>
      <c r="AO275" s="65">
        <f>(SUMPRODUCT(AO$8:AO$187,Nutrients!$EA$8:$EA$187)+(IF($A$6=Nutrients!$B$8,Nutrients!$EA$8,Nutrients!$EA$9)*AO$6)+(((IF($A$7=Nutrients!$B$79,Nutrients!$EA$79,(IF($A$7=Nutrients!$B$77,Nutrients!$EA$77,Nutrients!$EA$78)))))*AO$7))</f>
        <v>375000</v>
      </c>
      <c r="AP275" s="65">
        <f>(SUMPRODUCT(AP$8:AP$187,Nutrients!$EA$8:$EA$187)+(IF($A$6=Nutrients!$B$8,Nutrients!$EA$8,Nutrients!$EA$9)*AP$6)+(((IF($A$7=Nutrients!$B$79,Nutrients!$EA$79,(IF($A$7=Nutrients!$B$77,Nutrients!$EA$77,Nutrients!$EA$78)))))*AP$7))</f>
        <v>375000</v>
      </c>
      <c r="AQ275" s="65"/>
      <c r="AR275" s="65">
        <f>(SUMPRODUCT(AR$8:AR$187,Nutrients!$EA$8:$EA$187)+(IF($A$6=Nutrients!$B$8,Nutrients!$EA$8,Nutrients!$EA$9)*AR$6)+(((IF($A$7=Nutrients!$B$79,Nutrients!$EA$79,(IF($A$7=Nutrients!$B$77,Nutrients!$EA$77,Nutrients!$EA$78)))))*AR$7))</f>
        <v>750000</v>
      </c>
      <c r="AS275" s="65">
        <f>(SUMPRODUCT(AS$8:AS$187,Nutrients!$EA$8:$EA$187)+(IF($A$6=Nutrients!$B$8,Nutrients!$EA$8,Nutrients!$EA$9)*AS$6)+(((IF($A$7=Nutrients!$B$79,Nutrients!$EA$79,(IF($A$7=Nutrients!$B$77,Nutrients!$EA$77,Nutrients!$EA$78)))))*AS$7))</f>
        <v>750000</v>
      </c>
      <c r="AT275" s="65">
        <f>(SUMPRODUCT(AT$8:AT$187,Nutrients!$EA$8:$EA$187)+(IF($A$6=Nutrients!$B$8,Nutrients!$EA$8,Nutrients!$EA$9)*AT$6)+(((IF($A$7=Nutrients!$B$79,Nutrients!$EA$79,(IF($A$7=Nutrients!$B$77,Nutrients!$EA$77,Nutrients!$EA$78)))))*AT$7))</f>
        <v>625000</v>
      </c>
      <c r="AU275" s="65">
        <f>(SUMPRODUCT(AU$8:AU$187,Nutrients!$EA$8:$EA$187)+(IF($A$6=Nutrients!$B$8,Nutrients!$EA$8,Nutrients!$EA$9)*AU$6)+(((IF($A$7=Nutrients!$B$79,Nutrients!$EA$79,(IF($A$7=Nutrients!$B$77,Nutrients!$EA$77,Nutrients!$EA$78)))))*AU$7))</f>
        <v>500000</v>
      </c>
      <c r="AV275" s="65">
        <f>(SUMPRODUCT(AV$8:AV$187,Nutrients!$EA$8:$EA$187)+(IF($A$6=Nutrients!$B$8,Nutrients!$EA$8,Nutrients!$EA$9)*AV$6)+(((IF($A$7=Nutrients!$B$79,Nutrients!$EA$79,(IF($A$7=Nutrients!$B$77,Nutrients!$EA$77,Nutrients!$EA$78)))))*AV$7))</f>
        <v>375000</v>
      </c>
      <c r="AW275" s="65">
        <f>(SUMPRODUCT(AW$8:AW$187,Nutrients!$EA$8:$EA$187)+(IF($A$6=Nutrients!$B$8,Nutrients!$EA$8,Nutrients!$EA$9)*AW$6)+(((IF($A$7=Nutrients!$B$79,Nutrients!$EA$79,(IF($A$7=Nutrients!$B$77,Nutrients!$EA$77,Nutrients!$EA$78)))))*AW$7))</f>
        <v>375000</v>
      </c>
      <c r="AX275" s="65"/>
      <c r="AY275" s="65">
        <f>(SUMPRODUCT(AY$8:AY$187,Nutrients!$EA$8:$EA$187)+(IF($A$6=Nutrients!$B$8,Nutrients!$EA$8,Nutrients!$EA$9)*AY$6)+(((IF($A$7=Nutrients!$B$79,Nutrients!$EA$79,(IF($A$7=Nutrients!$B$77,Nutrients!$EA$77,Nutrients!$EA$78)))))*AY$7))</f>
        <v>750000</v>
      </c>
      <c r="AZ275" s="65">
        <f>(SUMPRODUCT(AZ$8:AZ$187,Nutrients!$EA$8:$EA$187)+(IF($A$6=Nutrients!$B$8,Nutrients!$EA$8,Nutrients!$EA$9)*AZ$6)+(((IF($A$7=Nutrients!$B$79,Nutrients!$EA$79,(IF($A$7=Nutrients!$B$77,Nutrients!$EA$77,Nutrients!$EA$78)))))*AZ$7))</f>
        <v>750000</v>
      </c>
      <c r="BA275" s="65">
        <f>(SUMPRODUCT(BA$8:BA$187,Nutrients!$EA$8:$EA$187)+(IF($A$6=Nutrients!$B$8,Nutrients!$EA$8,Nutrients!$EA$9)*BA$6)+(((IF($A$7=Nutrients!$B$79,Nutrients!$EA$79,(IF($A$7=Nutrients!$B$77,Nutrients!$EA$77,Nutrients!$EA$78)))))*BA$7))</f>
        <v>625000</v>
      </c>
      <c r="BB275" s="65">
        <f>(SUMPRODUCT(BB$8:BB$187,Nutrients!$EA$8:$EA$187)+(IF($A$6=Nutrients!$B$8,Nutrients!$EA$8,Nutrients!$EA$9)*BB$6)+(((IF($A$7=Nutrients!$B$79,Nutrients!$EA$79,(IF($A$7=Nutrients!$B$77,Nutrients!$EA$77,Nutrients!$EA$78)))))*BB$7))</f>
        <v>500000</v>
      </c>
      <c r="BC275" s="65">
        <f>(SUMPRODUCT(BC$8:BC$187,Nutrients!$EA$8:$EA$187)+(IF($A$6=Nutrients!$B$8,Nutrients!$EA$8,Nutrients!$EA$9)*BC$6)+(((IF($A$7=Nutrients!$B$79,Nutrients!$EA$79,(IF($A$7=Nutrients!$B$77,Nutrients!$EA$77,Nutrients!$EA$78)))))*BC$7))</f>
        <v>375000</v>
      </c>
      <c r="BD275" s="65">
        <f>(SUMPRODUCT(BD$8:BD$187,Nutrients!$EA$8:$EA$187)+(IF($A$6=Nutrients!$B$8,Nutrients!$EA$8,Nutrients!$EA$9)*BD$6)+(((IF($A$7=Nutrients!$B$79,Nutrients!$EA$79,(IF($A$7=Nutrients!$B$77,Nutrients!$EA$77,Nutrients!$EA$78)))))*BD$7))</f>
        <v>375000</v>
      </c>
      <c r="BE275" s="65"/>
      <c r="BF275" s="65">
        <f>(SUMPRODUCT(BF$8:BF$187,Nutrients!$EA$8:$EA$187)+(IF($A$6=Nutrients!$B$8,Nutrients!$EA$8,Nutrients!$EA$9)*BF$6)+(((IF($A$7=Nutrients!$B$79,Nutrients!$EA$79,(IF($A$7=Nutrients!$B$77,Nutrients!$EA$77,Nutrients!$EA$78)))))*BF$7))</f>
        <v>750000</v>
      </c>
      <c r="BG275" s="65">
        <f>(SUMPRODUCT(BG$8:BG$187,Nutrients!$EA$8:$EA$187)+(IF($A$6=Nutrients!$B$8,Nutrients!$EA$8,Nutrients!$EA$9)*BG$6)+(((IF($A$7=Nutrients!$B$79,Nutrients!$EA$79,(IF($A$7=Nutrients!$B$77,Nutrients!$EA$77,Nutrients!$EA$78)))))*BG$7))</f>
        <v>750000</v>
      </c>
      <c r="BH275" s="65">
        <f>(SUMPRODUCT(BH$8:BH$187,Nutrients!$EA$8:$EA$187)+(IF($A$6=Nutrients!$B$8,Nutrients!$EA$8,Nutrients!$EA$9)*BH$6)+(((IF($A$7=Nutrients!$B$79,Nutrients!$EA$79,(IF($A$7=Nutrients!$B$77,Nutrients!$EA$77,Nutrients!$EA$78)))))*BH$7))</f>
        <v>625000</v>
      </c>
      <c r="BI275" s="65">
        <f>(SUMPRODUCT(BI$8:BI$187,Nutrients!$EA$8:$EA$187)+(IF($A$6=Nutrients!$B$8,Nutrients!$EA$8,Nutrients!$EA$9)*BI$6)+(((IF($A$7=Nutrients!$B$79,Nutrients!$EA$79,(IF($A$7=Nutrients!$B$77,Nutrients!$EA$77,Nutrients!$EA$78)))))*BI$7))</f>
        <v>500000</v>
      </c>
      <c r="BJ275" s="65">
        <f>(SUMPRODUCT(BJ$8:BJ$187,Nutrients!$EA$8:$EA$187)+(IF($A$6=Nutrients!$B$8,Nutrients!$EA$8,Nutrients!$EA$9)*BJ$6)+(((IF($A$7=Nutrients!$B$79,Nutrients!$EA$79,(IF($A$7=Nutrients!$B$77,Nutrients!$EA$77,Nutrients!$EA$78)))))*BJ$7))</f>
        <v>375000</v>
      </c>
      <c r="BK275" s="65">
        <f>(SUMPRODUCT(BK$8:BK$187,Nutrients!$EA$8:$EA$187)+(IF($A$6=Nutrients!$B$8,Nutrients!$EA$8,Nutrients!$EA$9)*BK$6)+(((IF($A$7=Nutrients!$B$79,Nutrients!$EA$79,(IF($A$7=Nutrients!$B$77,Nutrients!$EA$77,Nutrients!$EA$78)))))*BK$7))</f>
        <v>375000</v>
      </c>
      <c r="BL275" s="65"/>
    </row>
    <row r="276" spans="1:64" x14ac:dyDescent="0.2">
      <c r="A276" s="101" t="s">
        <v>155</v>
      </c>
      <c r="B276" s="65">
        <f>(SUMPRODUCT(B$8:B$187,Nutrients!$EB$8:$EB$187)+(IF($A$6=Nutrients!$B$8,Nutrients!$EB$8,Nutrients!$EB$9)*B$6)+(((IF($A$7=Nutrients!$B$79,Nutrients!$EB$79,(IF($A$7=Nutrients!$B$77,Nutrients!$EB$77,Nutrients!$EB$78)))))*B$7))</f>
        <v>24000</v>
      </c>
      <c r="C276" s="65">
        <f>(SUMPRODUCT(C$8:C$187,Nutrients!$EB$8:$EB$187)+(IF($A$6=Nutrients!$B$8,Nutrients!$EB$8,Nutrients!$EB$9)*C$6)+(((IF($A$7=Nutrients!$B$79,Nutrients!$EB$79,(IF($A$7=Nutrients!$B$77,Nutrients!$EB$77,Nutrients!$EB$78)))))*C$7))</f>
        <v>24000</v>
      </c>
      <c r="D276" s="65">
        <f>(SUMPRODUCT(D$8:D$187,Nutrients!$EB$8:$EB$187)+(IF($A$6=Nutrients!$B$8,Nutrients!$EB$8,Nutrients!$EB$9)*D$6)+(((IF($A$7=Nutrients!$B$79,Nutrients!$EB$79,(IF($A$7=Nutrients!$B$77,Nutrients!$EB$77,Nutrients!$EB$78)))))*D$7))</f>
        <v>20000</v>
      </c>
      <c r="E276" s="65">
        <f>(SUMPRODUCT(E$8:E$187,Nutrients!$EB$8:$EB$187)+(IF($A$6=Nutrients!$B$8,Nutrients!$EB$8,Nutrients!$EB$9)*E$6)+(((IF($A$7=Nutrients!$B$79,Nutrients!$EB$79,(IF($A$7=Nutrients!$B$77,Nutrients!$EB$77,Nutrients!$EB$78)))))*E$7))</f>
        <v>16000</v>
      </c>
      <c r="F276" s="65">
        <f>(SUMPRODUCT(F$8:F$187,Nutrients!$EB$8:$EB$187)+(IF($A$6=Nutrients!$B$8,Nutrients!$EB$8,Nutrients!$EB$9)*F$6)+(((IF($A$7=Nutrients!$B$79,Nutrients!$EB$79,(IF($A$7=Nutrients!$B$77,Nutrients!$EB$77,Nutrients!$EB$78)))))*F$7))</f>
        <v>12000</v>
      </c>
      <c r="G276" s="65">
        <f>(SUMPRODUCT(G$8:G$187,Nutrients!$EB$8:$EB$187)+(IF($A$6=Nutrients!$B$8,Nutrients!$EB$8,Nutrients!$EB$9)*G$6)+(((IF($A$7=Nutrients!$B$79,Nutrients!$EB$79,(IF($A$7=Nutrients!$B$77,Nutrients!$EB$77,Nutrients!$EB$78)))))*G$7))</f>
        <v>12000</v>
      </c>
      <c r="H276" s="65"/>
      <c r="I276" s="65">
        <f>(SUMPRODUCT(I$8:I$187,Nutrients!$EB$8:$EB$187)+(IF($A$6=Nutrients!$B$8,Nutrients!$EB$8,Nutrients!$EB$9)*I$6)+(((IF($A$7=Nutrients!$B$79,Nutrients!$EB$79,(IF($A$7=Nutrients!$B$77,Nutrients!$EB$77,Nutrients!$EB$78)))))*I$7))</f>
        <v>24000</v>
      </c>
      <c r="J276" s="65">
        <f>(SUMPRODUCT(J$8:J$187,Nutrients!$EB$8:$EB$187)+(IF($A$6=Nutrients!$B$8,Nutrients!$EB$8,Nutrients!$EB$9)*J$6)+(((IF($A$7=Nutrients!$B$79,Nutrients!$EB$79,(IF($A$7=Nutrients!$B$77,Nutrients!$EB$77,Nutrients!$EB$78)))))*J$7))</f>
        <v>24000</v>
      </c>
      <c r="K276" s="65">
        <f>(SUMPRODUCT(K$8:K$187,Nutrients!$EB$8:$EB$187)+(IF($A$6=Nutrients!$B$8,Nutrients!$EB$8,Nutrients!$EB$9)*K$6)+(((IF($A$7=Nutrients!$B$79,Nutrients!$EB$79,(IF($A$7=Nutrients!$B$77,Nutrients!$EB$77,Nutrients!$EB$78)))))*K$7))</f>
        <v>20000</v>
      </c>
      <c r="L276" s="65">
        <f>(SUMPRODUCT(L$8:L$187,Nutrients!$EB$8:$EB$187)+(IF($A$6=Nutrients!$B$8,Nutrients!$EB$8,Nutrients!$EB$9)*L$6)+(((IF($A$7=Nutrients!$B$79,Nutrients!$EB$79,(IF($A$7=Nutrients!$B$77,Nutrients!$EB$77,Nutrients!$EB$78)))))*L$7))</f>
        <v>16000</v>
      </c>
      <c r="M276" s="65">
        <f>(SUMPRODUCT(M$8:M$187,Nutrients!$EB$8:$EB$187)+(IF($A$6=Nutrients!$B$8,Nutrients!$EB$8,Nutrients!$EB$9)*M$6)+(((IF($A$7=Nutrients!$B$79,Nutrients!$EB$79,(IF($A$7=Nutrients!$B$77,Nutrients!$EB$77,Nutrients!$EB$78)))))*M$7))</f>
        <v>12000</v>
      </c>
      <c r="N276" s="65">
        <f>(SUMPRODUCT(N$8:N$187,Nutrients!$EB$8:$EB$187)+(IF($A$6=Nutrients!$B$8,Nutrients!$EB$8,Nutrients!$EB$9)*N$6)+(((IF($A$7=Nutrients!$B$79,Nutrients!$EB$79,(IF($A$7=Nutrients!$B$77,Nutrients!$EB$77,Nutrients!$EB$78)))))*N$7))</f>
        <v>12000</v>
      </c>
      <c r="O276" s="65"/>
      <c r="P276" s="65">
        <f>(SUMPRODUCT(P$8:P$187,Nutrients!$EB$8:$EB$187)+(IF($A$6=Nutrients!$B$8,Nutrients!$EB$8,Nutrients!$EB$9)*P$6)+(((IF($A$7=Nutrients!$B$79,Nutrients!$EB$79,(IF($A$7=Nutrients!$B$77,Nutrients!$EB$77,Nutrients!$EB$78)))))*P$7))</f>
        <v>24000</v>
      </c>
      <c r="Q276" s="65">
        <f>(SUMPRODUCT(Q$8:Q$187,Nutrients!$EB$8:$EB$187)+(IF($A$6=Nutrients!$B$8,Nutrients!$EB$8,Nutrients!$EB$9)*Q$6)+(((IF($A$7=Nutrients!$B$79,Nutrients!$EB$79,(IF($A$7=Nutrients!$B$77,Nutrients!$EB$77,Nutrients!$EB$78)))))*Q$7))</f>
        <v>24000</v>
      </c>
      <c r="R276" s="65">
        <f>(SUMPRODUCT(R$8:R$187,Nutrients!$EB$8:$EB$187)+(IF($A$6=Nutrients!$B$8,Nutrients!$EB$8,Nutrients!$EB$9)*R$6)+(((IF($A$7=Nutrients!$B$79,Nutrients!$EB$79,(IF($A$7=Nutrients!$B$77,Nutrients!$EB$77,Nutrients!$EB$78)))))*R$7))</f>
        <v>20000</v>
      </c>
      <c r="S276" s="65">
        <f>(SUMPRODUCT(S$8:S$187,Nutrients!$EB$8:$EB$187)+(IF($A$6=Nutrients!$B$8,Nutrients!$EB$8,Nutrients!$EB$9)*S$6)+(((IF($A$7=Nutrients!$B$79,Nutrients!$EB$79,(IF($A$7=Nutrients!$B$77,Nutrients!$EB$77,Nutrients!$EB$78)))))*S$7))</f>
        <v>16000</v>
      </c>
      <c r="T276" s="65">
        <f>(SUMPRODUCT(T$8:T$187,Nutrients!$EB$8:$EB$187)+(IF($A$6=Nutrients!$B$8,Nutrients!$EB$8,Nutrients!$EB$9)*T$6)+(((IF($A$7=Nutrients!$B$79,Nutrients!$EB$79,(IF($A$7=Nutrients!$B$77,Nutrients!$EB$77,Nutrients!$EB$78)))))*T$7))</f>
        <v>12000</v>
      </c>
      <c r="U276" s="65">
        <f>(SUMPRODUCT(U$8:U$187,Nutrients!$EB$8:$EB$187)+(IF($A$6=Nutrients!$B$8,Nutrients!$EB$8,Nutrients!$EB$9)*U$6)+(((IF($A$7=Nutrients!$B$79,Nutrients!$EB$79,(IF($A$7=Nutrients!$B$77,Nutrients!$EB$77,Nutrients!$EB$78)))))*U$7))</f>
        <v>12000</v>
      </c>
      <c r="V276" s="65"/>
      <c r="W276" s="65">
        <f>(SUMPRODUCT(W$8:W$187,Nutrients!$EB$8:$EB$187)+(IF($A$6=Nutrients!$B$8,Nutrients!$EB$8,Nutrients!$EB$9)*W$6)+(((IF($A$7=Nutrients!$B$79,Nutrients!$EB$79,(IF($A$7=Nutrients!$B$77,Nutrients!$EB$77,Nutrients!$EB$78)))))*W$7))</f>
        <v>24000</v>
      </c>
      <c r="X276" s="65">
        <f>(SUMPRODUCT(X$8:X$187,Nutrients!$EB$8:$EB$187)+(IF($A$6=Nutrients!$B$8,Nutrients!$EB$8,Nutrients!$EB$9)*X$6)+(((IF($A$7=Nutrients!$B$79,Nutrients!$EB$79,(IF($A$7=Nutrients!$B$77,Nutrients!$EB$77,Nutrients!$EB$78)))))*X$7))</f>
        <v>24000</v>
      </c>
      <c r="Y276" s="65">
        <f>(SUMPRODUCT(Y$8:Y$187,Nutrients!$EB$8:$EB$187)+(IF($A$6=Nutrients!$B$8,Nutrients!$EB$8,Nutrients!$EB$9)*Y$6)+(((IF($A$7=Nutrients!$B$79,Nutrients!$EB$79,(IF($A$7=Nutrients!$B$77,Nutrients!$EB$77,Nutrients!$EB$78)))))*Y$7))</f>
        <v>20000</v>
      </c>
      <c r="Z276" s="65">
        <f>(SUMPRODUCT(Z$8:Z$187,Nutrients!$EB$8:$EB$187)+(IF($A$6=Nutrients!$B$8,Nutrients!$EB$8,Nutrients!$EB$9)*Z$6)+(((IF($A$7=Nutrients!$B$79,Nutrients!$EB$79,(IF($A$7=Nutrients!$B$77,Nutrients!$EB$77,Nutrients!$EB$78)))))*Z$7))</f>
        <v>16000</v>
      </c>
      <c r="AA276" s="65">
        <f>(SUMPRODUCT(AA$8:AA$187,Nutrients!$EB$8:$EB$187)+(IF($A$6=Nutrients!$B$8,Nutrients!$EB$8,Nutrients!$EB$9)*AA$6)+(((IF($A$7=Nutrients!$B$79,Nutrients!$EB$79,(IF($A$7=Nutrients!$B$77,Nutrients!$EB$77,Nutrients!$EB$78)))))*AA$7))</f>
        <v>12000</v>
      </c>
      <c r="AB276" s="65">
        <f>(SUMPRODUCT(AB$8:AB$187,Nutrients!$EB$8:$EB$187)+(IF($A$6=Nutrients!$B$8,Nutrients!$EB$8,Nutrients!$EB$9)*AB$6)+(((IF($A$7=Nutrients!$B$79,Nutrients!$EB$79,(IF($A$7=Nutrients!$B$77,Nutrients!$EB$77,Nutrients!$EB$78)))))*AB$7))</f>
        <v>12000</v>
      </c>
      <c r="AC276" s="65"/>
      <c r="AD276" s="65">
        <f>(SUMPRODUCT(AD$8:AD$187,Nutrients!$EB$8:$EB$187)+(IF($A$6=Nutrients!$B$8,Nutrients!$EB$8,Nutrients!$EB$9)*AD$6)+(((IF($A$7=Nutrients!$B$79,Nutrients!$EB$79,(IF($A$7=Nutrients!$B$77,Nutrients!$EB$77,Nutrients!$EB$78)))))*AD$7))</f>
        <v>24000</v>
      </c>
      <c r="AE276" s="65">
        <f>(SUMPRODUCT(AE$8:AE$187,Nutrients!$EB$8:$EB$187)+(IF($A$6=Nutrients!$B$8,Nutrients!$EB$8,Nutrients!$EB$9)*AE$6)+(((IF($A$7=Nutrients!$B$79,Nutrients!$EB$79,(IF($A$7=Nutrients!$B$77,Nutrients!$EB$77,Nutrients!$EB$78)))))*AE$7))</f>
        <v>24000</v>
      </c>
      <c r="AF276" s="65">
        <f>(SUMPRODUCT(AF$8:AF$187,Nutrients!$EB$8:$EB$187)+(IF($A$6=Nutrients!$B$8,Nutrients!$EB$8,Nutrients!$EB$9)*AF$6)+(((IF($A$7=Nutrients!$B$79,Nutrients!$EB$79,(IF($A$7=Nutrients!$B$77,Nutrients!$EB$77,Nutrients!$EB$78)))))*AF$7))</f>
        <v>20000</v>
      </c>
      <c r="AG276" s="65">
        <f>(SUMPRODUCT(AG$8:AG$187,Nutrients!$EB$8:$EB$187)+(IF($A$6=Nutrients!$B$8,Nutrients!$EB$8,Nutrients!$EB$9)*AG$6)+(((IF($A$7=Nutrients!$B$79,Nutrients!$EB$79,(IF($A$7=Nutrients!$B$77,Nutrients!$EB$77,Nutrients!$EB$78)))))*AG$7))</f>
        <v>16000</v>
      </c>
      <c r="AH276" s="65">
        <f>(SUMPRODUCT(AH$8:AH$187,Nutrients!$EB$8:$EB$187)+(IF($A$6=Nutrients!$B$8,Nutrients!$EB$8,Nutrients!$EB$9)*AH$6)+(((IF($A$7=Nutrients!$B$79,Nutrients!$EB$79,(IF($A$7=Nutrients!$B$77,Nutrients!$EB$77,Nutrients!$EB$78)))))*AH$7))</f>
        <v>12000</v>
      </c>
      <c r="AI276" s="65">
        <f>(SUMPRODUCT(AI$8:AI$187,Nutrients!$EB$8:$EB$187)+(IF($A$6=Nutrients!$B$8,Nutrients!$EB$8,Nutrients!$EB$9)*AI$6)+(((IF($A$7=Nutrients!$B$79,Nutrients!$EB$79,(IF($A$7=Nutrients!$B$77,Nutrients!$EB$77,Nutrients!$EB$78)))))*AI$7))</f>
        <v>12000</v>
      </c>
      <c r="AJ276" s="65"/>
      <c r="AK276" s="65">
        <f>(SUMPRODUCT(AK$8:AK$187,Nutrients!$EB$8:$EB$187)+(IF($A$6=Nutrients!$B$8,Nutrients!$EB$8,Nutrients!$EB$9)*AK$6)+(((IF($A$7=Nutrients!$B$79,Nutrients!$EB$79,(IF($A$7=Nutrients!$B$77,Nutrients!$EB$77,Nutrients!$EB$78)))))*AK$7))</f>
        <v>24000</v>
      </c>
      <c r="AL276" s="65">
        <f>(SUMPRODUCT(AL$8:AL$187,Nutrients!$EB$8:$EB$187)+(IF($A$6=Nutrients!$B$8,Nutrients!$EB$8,Nutrients!$EB$9)*AL$6)+(((IF($A$7=Nutrients!$B$79,Nutrients!$EB$79,(IF($A$7=Nutrients!$B$77,Nutrients!$EB$77,Nutrients!$EB$78)))))*AL$7))</f>
        <v>24000</v>
      </c>
      <c r="AM276" s="65">
        <f>(SUMPRODUCT(AM$8:AM$187,Nutrients!$EB$8:$EB$187)+(IF($A$6=Nutrients!$B$8,Nutrients!$EB$8,Nutrients!$EB$9)*AM$6)+(((IF($A$7=Nutrients!$B$79,Nutrients!$EB$79,(IF($A$7=Nutrients!$B$77,Nutrients!$EB$77,Nutrients!$EB$78)))))*AM$7))</f>
        <v>20000</v>
      </c>
      <c r="AN276" s="65">
        <f>(SUMPRODUCT(AN$8:AN$187,Nutrients!$EB$8:$EB$187)+(IF($A$6=Nutrients!$B$8,Nutrients!$EB$8,Nutrients!$EB$9)*AN$6)+(((IF($A$7=Nutrients!$B$79,Nutrients!$EB$79,(IF($A$7=Nutrients!$B$77,Nutrients!$EB$77,Nutrients!$EB$78)))))*AN$7))</f>
        <v>16000</v>
      </c>
      <c r="AO276" s="65">
        <f>(SUMPRODUCT(AO$8:AO$187,Nutrients!$EB$8:$EB$187)+(IF($A$6=Nutrients!$B$8,Nutrients!$EB$8,Nutrients!$EB$9)*AO$6)+(((IF($A$7=Nutrients!$B$79,Nutrients!$EB$79,(IF($A$7=Nutrients!$B$77,Nutrients!$EB$77,Nutrients!$EB$78)))))*AO$7))</f>
        <v>12000</v>
      </c>
      <c r="AP276" s="65">
        <f>(SUMPRODUCT(AP$8:AP$187,Nutrients!$EB$8:$EB$187)+(IF($A$6=Nutrients!$B$8,Nutrients!$EB$8,Nutrients!$EB$9)*AP$6)+(((IF($A$7=Nutrients!$B$79,Nutrients!$EB$79,(IF($A$7=Nutrients!$B$77,Nutrients!$EB$77,Nutrients!$EB$78)))))*AP$7))</f>
        <v>12000</v>
      </c>
      <c r="AQ276" s="65"/>
      <c r="AR276" s="65">
        <f>(SUMPRODUCT(AR$8:AR$187,Nutrients!$EB$8:$EB$187)+(IF($A$6=Nutrients!$B$8,Nutrients!$EB$8,Nutrients!$EB$9)*AR$6)+(((IF($A$7=Nutrients!$B$79,Nutrients!$EB$79,(IF($A$7=Nutrients!$B$77,Nutrients!$EB$77,Nutrients!$EB$78)))))*AR$7))</f>
        <v>24000</v>
      </c>
      <c r="AS276" s="65">
        <f>(SUMPRODUCT(AS$8:AS$187,Nutrients!$EB$8:$EB$187)+(IF($A$6=Nutrients!$B$8,Nutrients!$EB$8,Nutrients!$EB$9)*AS$6)+(((IF($A$7=Nutrients!$B$79,Nutrients!$EB$79,(IF($A$7=Nutrients!$B$77,Nutrients!$EB$77,Nutrients!$EB$78)))))*AS$7))</f>
        <v>24000</v>
      </c>
      <c r="AT276" s="65">
        <f>(SUMPRODUCT(AT$8:AT$187,Nutrients!$EB$8:$EB$187)+(IF($A$6=Nutrients!$B$8,Nutrients!$EB$8,Nutrients!$EB$9)*AT$6)+(((IF($A$7=Nutrients!$B$79,Nutrients!$EB$79,(IF($A$7=Nutrients!$B$77,Nutrients!$EB$77,Nutrients!$EB$78)))))*AT$7))</f>
        <v>20000</v>
      </c>
      <c r="AU276" s="65">
        <f>(SUMPRODUCT(AU$8:AU$187,Nutrients!$EB$8:$EB$187)+(IF($A$6=Nutrients!$B$8,Nutrients!$EB$8,Nutrients!$EB$9)*AU$6)+(((IF($A$7=Nutrients!$B$79,Nutrients!$EB$79,(IF($A$7=Nutrients!$B$77,Nutrients!$EB$77,Nutrients!$EB$78)))))*AU$7))</f>
        <v>16000</v>
      </c>
      <c r="AV276" s="65">
        <f>(SUMPRODUCT(AV$8:AV$187,Nutrients!$EB$8:$EB$187)+(IF($A$6=Nutrients!$B$8,Nutrients!$EB$8,Nutrients!$EB$9)*AV$6)+(((IF($A$7=Nutrients!$B$79,Nutrients!$EB$79,(IF($A$7=Nutrients!$B$77,Nutrients!$EB$77,Nutrients!$EB$78)))))*AV$7))</f>
        <v>12000</v>
      </c>
      <c r="AW276" s="65">
        <f>(SUMPRODUCT(AW$8:AW$187,Nutrients!$EB$8:$EB$187)+(IF($A$6=Nutrients!$B$8,Nutrients!$EB$8,Nutrients!$EB$9)*AW$6)+(((IF($A$7=Nutrients!$B$79,Nutrients!$EB$79,(IF($A$7=Nutrients!$B$77,Nutrients!$EB$77,Nutrients!$EB$78)))))*AW$7))</f>
        <v>12000</v>
      </c>
      <c r="AX276" s="65"/>
      <c r="AY276" s="65">
        <f>(SUMPRODUCT(AY$8:AY$187,Nutrients!$EB$8:$EB$187)+(IF($A$6=Nutrients!$B$8,Nutrients!$EB$8,Nutrients!$EB$9)*AY$6)+(((IF($A$7=Nutrients!$B$79,Nutrients!$EB$79,(IF($A$7=Nutrients!$B$77,Nutrients!$EB$77,Nutrients!$EB$78)))))*AY$7))</f>
        <v>24000</v>
      </c>
      <c r="AZ276" s="65">
        <f>(SUMPRODUCT(AZ$8:AZ$187,Nutrients!$EB$8:$EB$187)+(IF($A$6=Nutrients!$B$8,Nutrients!$EB$8,Nutrients!$EB$9)*AZ$6)+(((IF($A$7=Nutrients!$B$79,Nutrients!$EB$79,(IF($A$7=Nutrients!$B$77,Nutrients!$EB$77,Nutrients!$EB$78)))))*AZ$7))</f>
        <v>24000</v>
      </c>
      <c r="BA276" s="65">
        <f>(SUMPRODUCT(BA$8:BA$187,Nutrients!$EB$8:$EB$187)+(IF($A$6=Nutrients!$B$8,Nutrients!$EB$8,Nutrients!$EB$9)*BA$6)+(((IF($A$7=Nutrients!$B$79,Nutrients!$EB$79,(IF($A$7=Nutrients!$B$77,Nutrients!$EB$77,Nutrients!$EB$78)))))*BA$7))</f>
        <v>20000</v>
      </c>
      <c r="BB276" s="65">
        <f>(SUMPRODUCT(BB$8:BB$187,Nutrients!$EB$8:$EB$187)+(IF($A$6=Nutrients!$B$8,Nutrients!$EB$8,Nutrients!$EB$9)*BB$6)+(((IF($A$7=Nutrients!$B$79,Nutrients!$EB$79,(IF($A$7=Nutrients!$B$77,Nutrients!$EB$77,Nutrients!$EB$78)))))*BB$7))</f>
        <v>16000</v>
      </c>
      <c r="BC276" s="65">
        <f>(SUMPRODUCT(BC$8:BC$187,Nutrients!$EB$8:$EB$187)+(IF($A$6=Nutrients!$B$8,Nutrients!$EB$8,Nutrients!$EB$9)*BC$6)+(((IF($A$7=Nutrients!$B$79,Nutrients!$EB$79,(IF($A$7=Nutrients!$B$77,Nutrients!$EB$77,Nutrients!$EB$78)))))*BC$7))</f>
        <v>12000</v>
      </c>
      <c r="BD276" s="65">
        <f>(SUMPRODUCT(BD$8:BD$187,Nutrients!$EB$8:$EB$187)+(IF($A$6=Nutrients!$B$8,Nutrients!$EB$8,Nutrients!$EB$9)*BD$6)+(((IF($A$7=Nutrients!$B$79,Nutrients!$EB$79,(IF($A$7=Nutrients!$B$77,Nutrients!$EB$77,Nutrients!$EB$78)))))*BD$7))</f>
        <v>12000</v>
      </c>
      <c r="BE276" s="65"/>
      <c r="BF276" s="65">
        <f>(SUMPRODUCT(BF$8:BF$187,Nutrients!$EB$8:$EB$187)+(IF($A$6=Nutrients!$B$8,Nutrients!$EB$8,Nutrients!$EB$9)*BF$6)+(((IF($A$7=Nutrients!$B$79,Nutrients!$EB$79,(IF($A$7=Nutrients!$B$77,Nutrients!$EB$77,Nutrients!$EB$78)))))*BF$7))</f>
        <v>24000</v>
      </c>
      <c r="BG276" s="65">
        <f>(SUMPRODUCT(BG$8:BG$187,Nutrients!$EB$8:$EB$187)+(IF($A$6=Nutrients!$B$8,Nutrients!$EB$8,Nutrients!$EB$9)*BG$6)+(((IF($A$7=Nutrients!$B$79,Nutrients!$EB$79,(IF($A$7=Nutrients!$B$77,Nutrients!$EB$77,Nutrients!$EB$78)))))*BG$7))</f>
        <v>24000</v>
      </c>
      <c r="BH276" s="65">
        <f>(SUMPRODUCT(BH$8:BH$187,Nutrients!$EB$8:$EB$187)+(IF($A$6=Nutrients!$B$8,Nutrients!$EB$8,Nutrients!$EB$9)*BH$6)+(((IF($A$7=Nutrients!$B$79,Nutrients!$EB$79,(IF($A$7=Nutrients!$B$77,Nutrients!$EB$77,Nutrients!$EB$78)))))*BH$7))</f>
        <v>20000</v>
      </c>
      <c r="BI276" s="65">
        <f>(SUMPRODUCT(BI$8:BI$187,Nutrients!$EB$8:$EB$187)+(IF($A$6=Nutrients!$B$8,Nutrients!$EB$8,Nutrients!$EB$9)*BI$6)+(((IF($A$7=Nutrients!$B$79,Nutrients!$EB$79,(IF($A$7=Nutrients!$B$77,Nutrients!$EB$77,Nutrients!$EB$78)))))*BI$7))</f>
        <v>16000</v>
      </c>
      <c r="BJ276" s="65">
        <f>(SUMPRODUCT(BJ$8:BJ$187,Nutrients!$EB$8:$EB$187)+(IF($A$6=Nutrients!$B$8,Nutrients!$EB$8,Nutrients!$EB$9)*BJ$6)+(((IF($A$7=Nutrients!$B$79,Nutrients!$EB$79,(IF($A$7=Nutrients!$B$77,Nutrients!$EB$77,Nutrients!$EB$78)))))*BJ$7))</f>
        <v>12000</v>
      </c>
      <c r="BK276" s="65">
        <f>(SUMPRODUCT(BK$8:BK$187,Nutrients!$EB$8:$EB$187)+(IF($A$6=Nutrients!$B$8,Nutrients!$EB$8,Nutrients!$EB$9)*BK$6)+(((IF($A$7=Nutrients!$B$79,Nutrients!$EB$79,(IF($A$7=Nutrients!$B$77,Nutrients!$EB$77,Nutrients!$EB$78)))))*BK$7))</f>
        <v>12000</v>
      </c>
      <c r="BL276" s="65"/>
    </row>
    <row r="277" spans="1:64" x14ac:dyDescent="0.2">
      <c r="A277" s="101" t="s">
        <v>156</v>
      </c>
      <c r="B277" s="65">
        <f>(SUMPRODUCT(B$8:B$187,Nutrients!$EC$8:$EC$187)+(IF($A$6=Nutrients!$B$8,Nutrients!$EC$8,Nutrients!$EC$9)*B$6)+(((IF($A$7=Nutrients!$B$79,Nutrients!$EC$79,(IF($A$7=Nutrients!$B$77,Nutrients!$EC$77,Nutrients!$EC$78)))))*B$7))</f>
        <v>2400</v>
      </c>
      <c r="C277" s="65">
        <f>(SUMPRODUCT(C$8:C$187,Nutrients!$EC$8:$EC$187)+(IF($A$6=Nutrients!$B$8,Nutrients!$EC$8,Nutrients!$EC$9)*C$6)+(((IF($A$7=Nutrients!$B$79,Nutrients!$EC$79,(IF($A$7=Nutrients!$B$77,Nutrients!$EC$77,Nutrients!$EC$78)))))*C$7))</f>
        <v>2400</v>
      </c>
      <c r="D277" s="65">
        <f>(SUMPRODUCT(D$8:D$187,Nutrients!$EC$8:$EC$187)+(IF($A$6=Nutrients!$B$8,Nutrients!$EC$8,Nutrients!$EC$9)*D$6)+(((IF($A$7=Nutrients!$B$79,Nutrients!$EC$79,(IF($A$7=Nutrients!$B$77,Nutrients!$EC$77,Nutrients!$EC$78)))))*D$7))</f>
        <v>2000</v>
      </c>
      <c r="E277" s="65">
        <f>(SUMPRODUCT(E$8:E$187,Nutrients!$EC$8:$EC$187)+(IF($A$6=Nutrients!$B$8,Nutrients!$EC$8,Nutrients!$EC$9)*E$6)+(((IF($A$7=Nutrients!$B$79,Nutrients!$EC$79,(IF($A$7=Nutrients!$B$77,Nutrients!$EC$77,Nutrients!$EC$78)))))*E$7))</f>
        <v>1600</v>
      </c>
      <c r="F277" s="65">
        <f>(SUMPRODUCT(F$8:F$187,Nutrients!$EC$8:$EC$187)+(IF($A$6=Nutrients!$B$8,Nutrients!$EC$8,Nutrients!$EC$9)*F$6)+(((IF($A$7=Nutrients!$B$79,Nutrients!$EC$79,(IF($A$7=Nutrients!$B$77,Nutrients!$EC$77,Nutrients!$EC$78)))))*F$7))</f>
        <v>1200</v>
      </c>
      <c r="G277" s="65">
        <f>(SUMPRODUCT(G$8:G$187,Nutrients!$EC$8:$EC$187)+(IF($A$6=Nutrients!$B$8,Nutrients!$EC$8,Nutrients!$EC$9)*G$6)+(((IF($A$7=Nutrients!$B$79,Nutrients!$EC$79,(IF($A$7=Nutrients!$B$77,Nutrients!$EC$77,Nutrients!$EC$78)))))*G$7))</f>
        <v>1200</v>
      </c>
      <c r="H277" s="65"/>
      <c r="I277" s="65">
        <f>(SUMPRODUCT(I$8:I$187,Nutrients!$EC$8:$EC$187)+(IF($A$6=Nutrients!$B$8,Nutrients!$EC$8,Nutrients!$EC$9)*I$6)+(((IF($A$7=Nutrients!$B$79,Nutrients!$EC$79,(IF($A$7=Nutrients!$B$77,Nutrients!$EC$77,Nutrients!$EC$78)))))*I$7))</f>
        <v>2400</v>
      </c>
      <c r="J277" s="65">
        <f>(SUMPRODUCT(J$8:J$187,Nutrients!$EC$8:$EC$187)+(IF($A$6=Nutrients!$B$8,Nutrients!$EC$8,Nutrients!$EC$9)*J$6)+(((IF($A$7=Nutrients!$B$79,Nutrients!$EC$79,(IF($A$7=Nutrients!$B$77,Nutrients!$EC$77,Nutrients!$EC$78)))))*J$7))</f>
        <v>2400</v>
      </c>
      <c r="K277" s="65">
        <f>(SUMPRODUCT(K$8:K$187,Nutrients!$EC$8:$EC$187)+(IF($A$6=Nutrients!$B$8,Nutrients!$EC$8,Nutrients!$EC$9)*K$6)+(((IF($A$7=Nutrients!$B$79,Nutrients!$EC$79,(IF($A$7=Nutrients!$B$77,Nutrients!$EC$77,Nutrients!$EC$78)))))*K$7))</f>
        <v>2000</v>
      </c>
      <c r="L277" s="65">
        <f>(SUMPRODUCT(L$8:L$187,Nutrients!$EC$8:$EC$187)+(IF($A$6=Nutrients!$B$8,Nutrients!$EC$8,Nutrients!$EC$9)*L$6)+(((IF($A$7=Nutrients!$B$79,Nutrients!$EC$79,(IF($A$7=Nutrients!$B$77,Nutrients!$EC$77,Nutrients!$EC$78)))))*L$7))</f>
        <v>1600</v>
      </c>
      <c r="M277" s="65">
        <f>(SUMPRODUCT(M$8:M$187,Nutrients!$EC$8:$EC$187)+(IF($A$6=Nutrients!$B$8,Nutrients!$EC$8,Nutrients!$EC$9)*M$6)+(((IF($A$7=Nutrients!$B$79,Nutrients!$EC$79,(IF($A$7=Nutrients!$B$77,Nutrients!$EC$77,Nutrients!$EC$78)))))*M$7))</f>
        <v>1200</v>
      </c>
      <c r="N277" s="65">
        <f>(SUMPRODUCT(N$8:N$187,Nutrients!$EC$8:$EC$187)+(IF($A$6=Nutrients!$B$8,Nutrients!$EC$8,Nutrients!$EC$9)*N$6)+(((IF($A$7=Nutrients!$B$79,Nutrients!$EC$79,(IF($A$7=Nutrients!$B$77,Nutrients!$EC$77,Nutrients!$EC$78)))))*N$7))</f>
        <v>1200</v>
      </c>
      <c r="O277" s="65"/>
      <c r="P277" s="65">
        <f>(SUMPRODUCT(P$8:P$187,Nutrients!$EC$8:$EC$187)+(IF($A$6=Nutrients!$B$8,Nutrients!$EC$8,Nutrients!$EC$9)*P$6)+(((IF($A$7=Nutrients!$B$79,Nutrients!$EC$79,(IF($A$7=Nutrients!$B$77,Nutrients!$EC$77,Nutrients!$EC$78)))))*P$7))</f>
        <v>2400</v>
      </c>
      <c r="Q277" s="65">
        <f>(SUMPRODUCT(Q$8:Q$187,Nutrients!$EC$8:$EC$187)+(IF($A$6=Nutrients!$B$8,Nutrients!$EC$8,Nutrients!$EC$9)*Q$6)+(((IF($A$7=Nutrients!$B$79,Nutrients!$EC$79,(IF($A$7=Nutrients!$B$77,Nutrients!$EC$77,Nutrients!$EC$78)))))*Q$7))</f>
        <v>2400</v>
      </c>
      <c r="R277" s="65">
        <f>(SUMPRODUCT(R$8:R$187,Nutrients!$EC$8:$EC$187)+(IF($A$6=Nutrients!$B$8,Nutrients!$EC$8,Nutrients!$EC$9)*R$6)+(((IF($A$7=Nutrients!$B$79,Nutrients!$EC$79,(IF($A$7=Nutrients!$B$77,Nutrients!$EC$77,Nutrients!$EC$78)))))*R$7))</f>
        <v>2000</v>
      </c>
      <c r="S277" s="65">
        <f>(SUMPRODUCT(S$8:S$187,Nutrients!$EC$8:$EC$187)+(IF($A$6=Nutrients!$B$8,Nutrients!$EC$8,Nutrients!$EC$9)*S$6)+(((IF($A$7=Nutrients!$B$79,Nutrients!$EC$79,(IF($A$7=Nutrients!$B$77,Nutrients!$EC$77,Nutrients!$EC$78)))))*S$7))</f>
        <v>1600</v>
      </c>
      <c r="T277" s="65">
        <f>(SUMPRODUCT(T$8:T$187,Nutrients!$EC$8:$EC$187)+(IF($A$6=Nutrients!$B$8,Nutrients!$EC$8,Nutrients!$EC$9)*T$6)+(((IF($A$7=Nutrients!$B$79,Nutrients!$EC$79,(IF($A$7=Nutrients!$B$77,Nutrients!$EC$77,Nutrients!$EC$78)))))*T$7))</f>
        <v>1200</v>
      </c>
      <c r="U277" s="65">
        <f>(SUMPRODUCT(U$8:U$187,Nutrients!$EC$8:$EC$187)+(IF($A$6=Nutrients!$B$8,Nutrients!$EC$8,Nutrients!$EC$9)*U$6)+(((IF($A$7=Nutrients!$B$79,Nutrients!$EC$79,(IF($A$7=Nutrients!$B$77,Nutrients!$EC$77,Nutrients!$EC$78)))))*U$7))</f>
        <v>1200</v>
      </c>
      <c r="V277" s="65"/>
      <c r="W277" s="65">
        <f>(SUMPRODUCT(W$8:W$187,Nutrients!$EC$8:$EC$187)+(IF($A$6=Nutrients!$B$8,Nutrients!$EC$8,Nutrients!$EC$9)*W$6)+(((IF($A$7=Nutrients!$B$79,Nutrients!$EC$79,(IF($A$7=Nutrients!$B$77,Nutrients!$EC$77,Nutrients!$EC$78)))))*W$7))</f>
        <v>2400</v>
      </c>
      <c r="X277" s="65">
        <f>(SUMPRODUCT(X$8:X$187,Nutrients!$EC$8:$EC$187)+(IF($A$6=Nutrients!$B$8,Nutrients!$EC$8,Nutrients!$EC$9)*X$6)+(((IF($A$7=Nutrients!$B$79,Nutrients!$EC$79,(IF($A$7=Nutrients!$B$77,Nutrients!$EC$77,Nutrients!$EC$78)))))*X$7))</f>
        <v>2400</v>
      </c>
      <c r="Y277" s="65">
        <f>(SUMPRODUCT(Y$8:Y$187,Nutrients!$EC$8:$EC$187)+(IF($A$6=Nutrients!$B$8,Nutrients!$EC$8,Nutrients!$EC$9)*Y$6)+(((IF($A$7=Nutrients!$B$79,Nutrients!$EC$79,(IF($A$7=Nutrients!$B$77,Nutrients!$EC$77,Nutrients!$EC$78)))))*Y$7))</f>
        <v>2000</v>
      </c>
      <c r="Z277" s="65">
        <f>(SUMPRODUCT(Z$8:Z$187,Nutrients!$EC$8:$EC$187)+(IF($A$6=Nutrients!$B$8,Nutrients!$EC$8,Nutrients!$EC$9)*Z$6)+(((IF($A$7=Nutrients!$B$79,Nutrients!$EC$79,(IF($A$7=Nutrients!$B$77,Nutrients!$EC$77,Nutrients!$EC$78)))))*Z$7))</f>
        <v>1600</v>
      </c>
      <c r="AA277" s="65">
        <f>(SUMPRODUCT(AA$8:AA$187,Nutrients!$EC$8:$EC$187)+(IF($A$6=Nutrients!$B$8,Nutrients!$EC$8,Nutrients!$EC$9)*AA$6)+(((IF($A$7=Nutrients!$B$79,Nutrients!$EC$79,(IF($A$7=Nutrients!$B$77,Nutrients!$EC$77,Nutrients!$EC$78)))))*AA$7))</f>
        <v>1200</v>
      </c>
      <c r="AB277" s="65">
        <f>(SUMPRODUCT(AB$8:AB$187,Nutrients!$EC$8:$EC$187)+(IF($A$6=Nutrients!$B$8,Nutrients!$EC$8,Nutrients!$EC$9)*AB$6)+(((IF($A$7=Nutrients!$B$79,Nutrients!$EC$79,(IF($A$7=Nutrients!$B$77,Nutrients!$EC$77,Nutrients!$EC$78)))))*AB$7))</f>
        <v>1200</v>
      </c>
      <c r="AC277" s="65"/>
      <c r="AD277" s="65">
        <f>(SUMPRODUCT(AD$8:AD$187,Nutrients!$EC$8:$EC$187)+(IF($A$6=Nutrients!$B$8,Nutrients!$EC$8,Nutrients!$EC$9)*AD$6)+(((IF($A$7=Nutrients!$B$79,Nutrients!$EC$79,(IF($A$7=Nutrients!$B$77,Nutrients!$EC$77,Nutrients!$EC$78)))))*AD$7))</f>
        <v>2400</v>
      </c>
      <c r="AE277" s="65">
        <f>(SUMPRODUCT(AE$8:AE$187,Nutrients!$EC$8:$EC$187)+(IF($A$6=Nutrients!$B$8,Nutrients!$EC$8,Nutrients!$EC$9)*AE$6)+(((IF($A$7=Nutrients!$B$79,Nutrients!$EC$79,(IF($A$7=Nutrients!$B$77,Nutrients!$EC$77,Nutrients!$EC$78)))))*AE$7))</f>
        <v>2400</v>
      </c>
      <c r="AF277" s="65">
        <f>(SUMPRODUCT(AF$8:AF$187,Nutrients!$EC$8:$EC$187)+(IF($A$6=Nutrients!$B$8,Nutrients!$EC$8,Nutrients!$EC$9)*AF$6)+(((IF($A$7=Nutrients!$B$79,Nutrients!$EC$79,(IF($A$7=Nutrients!$B$77,Nutrients!$EC$77,Nutrients!$EC$78)))))*AF$7))</f>
        <v>2000</v>
      </c>
      <c r="AG277" s="65">
        <f>(SUMPRODUCT(AG$8:AG$187,Nutrients!$EC$8:$EC$187)+(IF($A$6=Nutrients!$B$8,Nutrients!$EC$8,Nutrients!$EC$9)*AG$6)+(((IF($A$7=Nutrients!$B$79,Nutrients!$EC$79,(IF($A$7=Nutrients!$B$77,Nutrients!$EC$77,Nutrients!$EC$78)))))*AG$7))</f>
        <v>1600</v>
      </c>
      <c r="AH277" s="65">
        <f>(SUMPRODUCT(AH$8:AH$187,Nutrients!$EC$8:$EC$187)+(IF($A$6=Nutrients!$B$8,Nutrients!$EC$8,Nutrients!$EC$9)*AH$6)+(((IF($A$7=Nutrients!$B$79,Nutrients!$EC$79,(IF($A$7=Nutrients!$B$77,Nutrients!$EC$77,Nutrients!$EC$78)))))*AH$7))</f>
        <v>1200</v>
      </c>
      <c r="AI277" s="65">
        <f>(SUMPRODUCT(AI$8:AI$187,Nutrients!$EC$8:$EC$187)+(IF($A$6=Nutrients!$B$8,Nutrients!$EC$8,Nutrients!$EC$9)*AI$6)+(((IF($A$7=Nutrients!$B$79,Nutrients!$EC$79,(IF($A$7=Nutrients!$B$77,Nutrients!$EC$77,Nutrients!$EC$78)))))*AI$7))</f>
        <v>1200</v>
      </c>
      <c r="AJ277" s="65"/>
      <c r="AK277" s="65">
        <f>(SUMPRODUCT(AK$8:AK$187,Nutrients!$EC$8:$EC$187)+(IF($A$6=Nutrients!$B$8,Nutrients!$EC$8,Nutrients!$EC$9)*AK$6)+(((IF($A$7=Nutrients!$B$79,Nutrients!$EC$79,(IF($A$7=Nutrients!$B$77,Nutrients!$EC$77,Nutrients!$EC$78)))))*AK$7))</f>
        <v>2400</v>
      </c>
      <c r="AL277" s="65">
        <f>(SUMPRODUCT(AL$8:AL$187,Nutrients!$EC$8:$EC$187)+(IF($A$6=Nutrients!$B$8,Nutrients!$EC$8,Nutrients!$EC$9)*AL$6)+(((IF($A$7=Nutrients!$B$79,Nutrients!$EC$79,(IF($A$7=Nutrients!$B$77,Nutrients!$EC$77,Nutrients!$EC$78)))))*AL$7))</f>
        <v>2400</v>
      </c>
      <c r="AM277" s="65">
        <f>(SUMPRODUCT(AM$8:AM$187,Nutrients!$EC$8:$EC$187)+(IF($A$6=Nutrients!$B$8,Nutrients!$EC$8,Nutrients!$EC$9)*AM$6)+(((IF($A$7=Nutrients!$B$79,Nutrients!$EC$79,(IF($A$7=Nutrients!$B$77,Nutrients!$EC$77,Nutrients!$EC$78)))))*AM$7))</f>
        <v>2000</v>
      </c>
      <c r="AN277" s="65">
        <f>(SUMPRODUCT(AN$8:AN$187,Nutrients!$EC$8:$EC$187)+(IF($A$6=Nutrients!$B$8,Nutrients!$EC$8,Nutrients!$EC$9)*AN$6)+(((IF($A$7=Nutrients!$B$79,Nutrients!$EC$79,(IF($A$7=Nutrients!$B$77,Nutrients!$EC$77,Nutrients!$EC$78)))))*AN$7))</f>
        <v>1600</v>
      </c>
      <c r="AO277" s="65">
        <f>(SUMPRODUCT(AO$8:AO$187,Nutrients!$EC$8:$EC$187)+(IF($A$6=Nutrients!$B$8,Nutrients!$EC$8,Nutrients!$EC$9)*AO$6)+(((IF($A$7=Nutrients!$B$79,Nutrients!$EC$79,(IF($A$7=Nutrients!$B$77,Nutrients!$EC$77,Nutrients!$EC$78)))))*AO$7))</f>
        <v>1200</v>
      </c>
      <c r="AP277" s="65">
        <f>(SUMPRODUCT(AP$8:AP$187,Nutrients!$EC$8:$EC$187)+(IF($A$6=Nutrients!$B$8,Nutrients!$EC$8,Nutrients!$EC$9)*AP$6)+(((IF($A$7=Nutrients!$B$79,Nutrients!$EC$79,(IF($A$7=Nutrients!$B$77,Nutrients!$EC$77,Nutrients!$EC$78)))))*AP$7))</f>
        <v>1200</v>
      </c>
      <c r="AQ277" s="65"/>
      <c r="AR277" s="65">
        <f>(SUMPRODUCT(AR$8:AR$187,Nutrients!$EC$8:$EC$187)+(IF($A$6=Nutrients!$B$8,Nutrients!$EC$8,Nutrients!$EC$9)*AR$6)+(((IF($A$7=Nutrients!$B$79,Nutrients!$EC$79,(IF($A$7=Nutrients!$B$77,Nutrients!$EC$77,Nutrients!$EC$78)))))*AR$7))</f>
        <v>2400</v>
      </c>
      <c r="AS277" s="65">
        <f>(SUMPRODUCT(AS$8:AS$187,Nutrients!$EC$8:$EC$187)+(IF($A$6=Nutrients!$B$8,Nutrients!$EC$8,Nutrients!$EC$9)*AS$6)+(((IF($A$7=Nutrients!$B$79,Nutrients!$EC$79,(IF($A$7=Nutrients!$B$77,Nutrients!$EC$77,Nutrients!$EC$78)))))*AS$7))</f>
        <v>2400</v>
      </c>
      <c r="AT277" s="65">
        <f>(SUMPRODUCT(AT$8:AT$187,Nutrients!$EC$8:$EC$187)+(IF($A$6=Nutrients!$B$8,Nutrients!$EC$8,Nutrients!$EC$9)*AT$6)+(((IF($A$7=Nutrients!$B$79,Nutrients!$EC$79,(IF($A$7=Nutrients!$B$77,Nutrients!$EC$77,Nutrients!$EC$78)))))*AT$7))</f>
        <v>2000</v>
      </c>
      <c r="AU277" s="65">
        <f>(SUMPRODUCT(AU$8:AU$187,Nutrients!$EC$8:$EC$187)+(IF($A$6=Nutrients!$B$8,Nutrients!$EC$8,Nutrients!$EC$9)*AU$6)+(((IF($A$7=Nutrients!$B$79,Nutrients!$EC$79,(IF($A$7=Nutrients!$B$77,Nutrients!$EC$77,Nutrients!$EC$78)))))*AU$7))</f>
        <v>1600</v>
      </c>
      <c r="AV277" s="65">
        <f>(SUMPRODUCT(AV$8:AV$187,Nutrients!$EC$8:$EC$187)+(IF($A$6=Nutrients!$B$8,Nutrients!$EC$8,Nutrients!$EC$9)*AV$6)+(((IF($A$7=Nutrients!$B$79,Nutrients!$EC$79,(IF($A$7=Nutrients!$B$77,Nutrients!$EC$77,Nutrients!$EC$78)))))*AV$7))</f>
        <v>1200</v>
      </c>
      <c r="AW277" s="65">
        <f>(SUMPRODUCT(AW$8:AW$187,Nutrients!$EC$8:$EC$187)+(IF($A$6=Nutrients!$B$8,Nutrients!$EC$8,Nutrients!$EC$9)*AW$6)+(((IF($A$7=Nutrients!$B$79,Nutrients!$EC$79,(IF($A$7=Nutrients!$B$77,Nutrients!$EC$77,Nutrients!$EC$78)))))*AW$7))</f>
        <v>1200</v>
      </c>
      <c r="AX277" s="65"/>
      <c r="AY277" s="65">
        <f>(SUMPRODUCT(AY$8:AY$187,Nutrients!$EC$8:$EC$187)+(IF($A$6=Nutrients!$B$8,Nutrients!$EC$8,Nutrients!$EC$9)*AY$6)+(((IF($A$7=Nutrients!$B$79,Nutrients!$EC$79,(IF($A$7=Nutrients!$B$77,Nutrients!$EC$77,Nutrients!$EC$78)))))*AY$7))</f>
        <v>2400</v>
      </c>
      <c r="AZ277" s="65">
        <f>(SUMPRODUCT(AZ$8:AZ$187,Nutrients!$EC$8:$EC$187)+(IF($A$6=Nutrients!$B$8,Nutrients!$EC$8,Nutrients!$EC$9)*AZ$6)+(((IF($A$7=Nutrients!$B$79,Nutrients!$EC$79,(IF($A$7=Nutrients!$B$77,Nutrients!$EC$77,Nutrients!$EC$78)))))*AZ$7))</f>
        <v>2400</v>
      </c>
      <c r="BA277" s="65">
        <f>(SUMPRODUCT(BA$8:BA$187,Nutrients!$EC$8:$EC$187)+(IF($A$6=Nutrients!$B$8,Nutrients!$EC$8,Nutrients!$EC$9)*BA$6)+(((IF($A$7=Nutrients!$B$79,Nutrients!$EC$79,(IF($A$7=Nutrients!$B$77,Nutrients!$EC$77,Nutrients!$EC$78)))))*BA$7))</f>
        <v>2000</v>
      </c>
      <c r="BB277" s="65">
        <f>(SUMPRODUCT(BB$8:BB$187,Nutrients!$EC$8:$EC$187)+(IF($A$6=Nutrients!$B$8,Nutrients!$EC$8,Nutrients!$EC$9)*BB$6)+(((IF($A$7=Nutrients!$B$79,Nutrients!$EC$79,(IF($A$7=Nutrients!$B$77,Nutrients!$EC$77,Nutrients!$EC$78)))))*BB$7))</f>
        <v>1600</v>
      </c>
      <c r="BC277" s="65">
        <f>(SUMPRODUCT(BC$8:BC$187,Nutrients!$EC$8:$EC$187)+(IF($A$6=Nutrients!$B$8,Nutrients!$EC$8,Nutrients!$EC$9)*BC$6)+(((IF($A$7=Nutrients!$B$79,Nutrients!$EC$79,(IF($A$7=Nutrients!$B$77,Nutrients!$EC$77,Nutrients!$EC$78)))))*BC$7))</f>
        <v>1200</v>
      </c>
      <c r="BD277" s="65">
        <f>(SUMPRODUCT(BD$8:BD$187,Nutrients!$EC$8:$EC$187)+(IF($A$6=Nutrients!$B$8,Nutrients!$EC$8,Nutrients!$EC$9)*BD$6)+(((IF($A$7=Nutrients!$B$79,Nutrients!$EC$79,(IF($A$7=Nutrients!$B$77,Nutrients!$EC$77,Nutrients!$EC$78)))))*BD$7))</f>
        <v>1200</v>
      </c>
      <c r="BE277" s="65"/>
      <c r="BF277" s="65">
        <f>(SUMPRODUCT(BF$8:BF$187,Nutrients!$EC$8:$EC$187)+(IF($A$6=Nutrients!$B$8,Nutrients!$EC$8,Nutrients!$EC$9)*BF$6)+(((IF($A$7=Nutrients!$B$79,Nutrients!$EC$79,(IF($A$7=Nutrients!$B$77,Nutrients!$EC$77,Nutrients!$EC$78)))))*BF$7))</f>
        <v>2400</v>
      </c>
      <c r="BG277" s="65">
        <f>(SUMPRODUCT(BG$8:BG$187,Nutrients!$EC$8:$EC$187)+(IF($A$6=Nutrients!$B$8,Nutrients!$EC$8,Nutrients!$EC$9)*BG$6)+(((IF($A$7=Nutrients!$B$79,Nutrients!$EC$79,(IF($A$7=Nutrients!$B$77,Nutrients!$EC$77,Nutrients!$EC$78)))))*BG$7))</f>
        <v>2400</v>
      </c>
      <c r="BH277" s="65">
        <f>(SUMPRODUCT(BH$8:BH$187,Nutrients!$EC$8:$EC$187)+(IF($A$6=Nutrients!$B$8,Nutrients!$EC$8,Nutrients!$EC$9)*BH$6)+(((IF($A$7=Nutrients!$B$79,Nutrients!$EC$79,(IF($A$7=Nutrients!$B$77,Nutrients!$EC$77,Nutrients!$EC$78)))))*BH$7))</f>
        <v>2000</v>
      </c>
      <c r="BI277" s="65">
        <f>(SUMPRODUCT(BI$8:BI$187,Nutrients!$EC$8:$EC$187)+(IF($A$6=Nutrients!$B$8,Nutrients!$EC$8,Nutrients!$EC$9)*BI$6)+(((IF($A$7=Nutrients!$B$79,Nutrients!$EC$79,(IF($A$7=Nutrients!$B$77,Nutrients!$EC$77,Nutrients!$EC$78)))))*BI$7))</f>
        <v>1600</v>
      </c>
      <c r="BJ277" s="65">
        <f>(SUMPRODUCT(BJ$8:BJ$187,Nutrients!$EC$8:$EC$187)+(IF($A$6=Nutrients!$B$8,Nutrients!$EC$8,Nutrients!$EC$9)*BJ$6)+(((IF($A$7=Nutrients!$B$79,Nutrients!$EC$79,(IF($A$7=Nutrients!$B$77,Nutrients!$EC$77,Nutrients!$EC$78)))))*BJ$7))</f>
        <v>1200</v>
      </c>
      <c r="BK277" s="65">
        <f>(SUMPRODUCT(BK$8:BK$187,Nutrients!$EC$8:$EC$187)+(IF($A$6=Nutrients!$B$8,Nutrients!$EC$8,Nutrients!$EC$9)*BK$6)+(((IF($A$7=Nutrients!$B$79,Nutrients!$EC$79,(IF($A$7=Nutrients!$B$77,Nutrients!$EC$77,Nutrients!$EC$78)))))*BK$7))</f>
        <v>1200</v>
      </c>
      <c r="BL277" s="65"/>
    </row>
    <row r="278" spans="1:64" x14ac:dyDescent="0.2">
      <c r="A278" s="101" t="s">
        <v>157</v>
      </c>
      <c r="B278" s="65">
        <f>(SUMPRODUCT(B$8:B$187,Nutrients!$ED$8:$ED$187)+(IF($A$6=Nutrients!$B$8,Nutrients!$ED$8,Nutrients!$ED$9)*B$6)+(((IF($A$7=Nutrients!$B$79,Nutrients!$ED$79,(IF($A$7=Nutrients!$B$77,Nutrients!$ED$77,Nutrients!$ED$78)))))*B$7))</f>
        <v>21</v>
      </c>
      <c r="C278" s="65">
        <f>(SUMPRODUCT(C$8:C$187,Nutrients!$ED$8:$ED$187)+(IF($A$6=Nutrients!$B$8,Nutrients!$ED$8,Nutrients!$ED$9)*C$6)+(((IF($A$7=Nutrients!$B$79,Nutrients!$ED$79,(IF($A$7=Nutrients!$B$77,Nutrients!$ED$77,Nutrients!$ED$78)))))*C$7))</f>
        <v>21</v>
      </c>
      <c r="D278" s="65">
        <f>(SUMPRODUCT(D$8:D$187,Nutrients!$ED$8:$ED$187)+(IF($A$6=Nutrients!$B$8,Nutrients!$ED$8,Nutrients!$ED$9)*D$6)+(((IF($A$7=Nutrients!$B$79,Nutrients!$ED$79,(IF($A$7=Nutrients!$B$77,Nutrients!$ED$77,Nutrients!$ED$78)))))*D$7))</f>
        <v>17.5</v>
      </c>
      <c r="E278" s="65">
        <f>(SUMPRODUCT(E$8:E$187,Nutrients!$ED$8:$ED$187)+(IF($A$6=Nutrients!$B$8,Nutrients!$ED$8,Nutrients!$ED$9)*E$6)+(((IF($A$7=Nutrients!$B$79,Nutrients!$ED$79,(IF($A$7=Nutrients!$B$77,Nutrients!$ED$77,Nutrients!$ED$78)))))*E$7))</f>
        <v>14</v>
      </c>
      <c r="F278" s="65">
        <f>(SUMPRODUCT(F$8:F$187,Nutrients!$ED$8:$ED$187)+(IF($A$6=Nutrients!$B$8,Nutrients!$ED$8,Nutrients!$ED$9)*F$6)+(((IF($A$7=Nutrients!$B$79,Nutrients!$ED$79,(IF($A$7=Nutrients!$B$77,Nutrients!$ED$77,Nutrients!$ED$78)))))*F$7))</f>
        <v>10.5</v>
      </c>
      <c r="G278" s="65">
        <f>(SUMPRODUCT(G$8:G$187,Nutrients!$ED$8:$ED$187)+(IF($A$6=Nutrients!$B$8,Nutrients!$ED$8,Nutrients!$ED$9)*G$6)+(((IF($A$7=Nutrients!$B$79,Nutrients!$ED$79,(IF($A$7=Nutrients!$B$77,Nutrients!$ED$77,Nutrients!$ED$78)))))*G$7))</f>
        <v>10.5</v>
      </c>
      <c r="H278" s="65"/>
      <c r="I278" s="65">
        <f>(SUMPRODUCT(I$8:I$187,Nutrients!$ED$8:$ED$187)+(IF($A$6=Nutrients!$B$8,Nutrients!$ED$8,Nutrients!$ED$9)*I$6)+(((IF($A$7=Nutrients!$B$79,Nutrients!$ED$79,(IF($A$7=Nutrients!$B$77,Nutrients!$ED$77,Nutrients!$ED$78)))))*I$7))</f>
        <v>21</v>
      </c>
      <c r="J278" s="65">
        <f>(SUMPRODUCT(J$8:J$187,Nutrients!$ED$8:$ED$187)+(IF($A$6=Nutrients!$B$8,Nutrients!$ED$8,Nutrients!$ED$9)*J$6)+(((IF($A$7=Nutrients!$B$79,Nutrients!$ED$79,(IF($A$7=Nutrients!$B$77,Nutrients!$ED$77,Nutrients!$ED$78)))))*J$7))</f>
        <v>21</v>
      </c>
      <c r="K278" s="65">
        <f>(SUMPRODUCT(K$8:K$187,Nutrients!$ED$8:$ED$187)+(IF($A$6=Nutrients!$B$8,Nutrients!$ED$8,Nutrients!$ED$9)*K$6)+(((IF($A$7=Nutrients!$B$79,Nutrients!$ED$79,(IF($A$7=Nutrients!$B$77,Nutrients!$ED$77,Nutrients!$ED$78)))))*K$7))</f>
        <v>17.5</v>
      </c>
      <c r="L278" s="65">
        <f>(SUMPRODUCT(L$8:L$187,Nutrients!$ED$8:$ED$187)+(IF($A$6=Nutrients!$B$8,Nutrients!$ED$8,Nutrients!$ED$9)*L$6)+(((IF($A$7=Nutrients!$B$79,Nutrients!$ED$79,(IF($A$7=Nutrients!$B$77,Nutrients!$ED$77,Nutrients!$ED$78)))))*L$7))</f>
        <v>14</v>
      </c>
      <c r="M278" s="65">
        <f>(SUMPRODUCT(M$8:M$187,Nutrients!$ED$8:$ED$187)+(IF($A$6=Nutrients!$B$8,Nutrients!$ED$8,Nutrients!$ED$9)*M$6)+(((IF($A$7=Nutrients!$B$79,Nutrients!$ED$79,(IF($A$7=Nutrients!$B$77,Nutrients!$ED$77,Nutrients!$ED$78)))))*M$7))</f>
        <v>10.5</v>
      </c>
      <c r="N278" s="65">
        <f>(SUMPRODUCT(N$8:N$187,Nutrients!$ED$8:$ED$187)+(IF($A$6=Nutrients!$B$8,Nutrients!$ED$8,Nutrients!$ED$9)*N$6)+(((IF($A$7=Nutrients!$B$79,Nutrients!$ED$79,(IF($A$7=Nutrients!$B$77,Nutrients!$ED$77,Nutrients!$ED$78)))))*N$7))</f>
        <v>10.5</v>
      </c>
      <c r="O278" s="65"/>
      <c r="P278" s="65">
        <f>(SUMPRODUCT(P$8:P$187,Nutrients!$ED$8:$ED$187)+(IF($A$6=Nutrients!$B$8,Nutrients!$ED$8,Nutrients!$ED$9)*P$6)+(((IF($A$7=Nutrients!$B$79,Nutrients!$ED$79,(IF($A$7=Nutrients!$B$77,Nutrients!$ED$77,Nutrients!$ED$78)))))*P$7))</f>
        <v>21</v>
      </c>
      <c r="Q278" s="65">
        <f>(SUMPRODUCT(Q$8:Q$187,Nutrients!$ED$8:$ED$187)+(IF($A$6=Nutrients!$B$8,Nutrients!$ED$8,Nutrients!$ED$9)*Q$6)+(((IF($A$7=Nutrients!$B$79,Nutrients!$ED$79,(IF($A$7=Nutrients!$B$77,Nutrients!$ED$77,Nutrients!$ED$78)))))*Q$7))</f>
        <v>21</v>
      </c>
      <c r="R278" s="65">
        <f>(SUMPRODUCT(R$8:R$187,Nutrients!$ED$8:$ED$187)+(IF($A$6=Nutrients!$B$8,Nutrients!$ED$8,Nutrients!$ED$9)*R$6)+(((IF($A$7=Nutrients!$B$79,Nutrients!$ED$79,(IF($A$7=Nutrients!$B$77,Nutrients!$ED$77,Nutrients!$ED$78)))))*R$7))</f>
        <v>17.5</v>
      </c>
      <c r="S278" s="65">
        <f>(SUMPRODUCT(S$8:S$187,Nutrients!$ED$8:$ED$187)+(IF($A$6=Nutrients!$B$8,Nutrients!$ED$8,Nutrients!$ED$9)*S$6)+(((IF($A$7=Nutrients!$B$79,Nutrients!$ED$79,(IF($A$7=Nutrients!$B$77,Nutrients!$ED$77,Nutrients!$ED$78)))))*S$7))</f>
        <v>14</v>
      </c>
      <c r="T278" s="65">
        <f>(SUMPRODUCT(T$8:T$187,Nutrients!$ED$8:$ED$187)+(IF($A$6=Nutrients!$B$8,Nutrients!$ED$8,Nutrients!$ED$9)*T$6)+(((IF($A$7=Nutrients!$B$79,Nutrients!$ED$79,(IF($A$7=Nutrients!$B$77,Nutrients!$ED$77,Nutrients!$ED$78)))))*T$7))</f>
        <v>10.5</v>
      </c>
      <c r="U278" s="65">
        <f>(SUMPRODUCT(U$8:U$187,Nutrients!$ED$8:$ED$187)+(IF($A$6=Nutrients!$B$8,Nutrients!$ED$8,Nutrients!$ED$9)*U$6)+(((IF($A$7=Nutrients!$B$79,Nutrients!$ED$79,(IF($A$7=Nutrients!$B$77,Nutrients!$ED$77,Nutrients!$ED$78)))))*U$7))</f>
        <v>10.5</v>
      </c>
      <c r="V278" s="65"/>
      <c r="W278" s="65">
        <f>(SUMPRODUCT(W$8:W$187,Nutrients!$ED$8:$ED$187)+(IF($A$6=Nutrients!$B$8,Nutrients!$ED$8,Nutrients!$ED$9)*W$6)+(((IF($A$7=Nutrients!$B$79,Nutrients!$ED$79,(IF($A$7=Nutrients!$B$77,Nutrients!$ED$77,Nutrients!$ED$78)))))*W$7))</f>
        <v>21</v>
      </c>
      <c r="X278" s="65">
        <f>(SUMPRODUCT(X$8:X$187,Nutrients!$ED$8:$ED$187)+(IF($A$6=Nutrients!$B$8,Nutrients!$ED$8,Nutrients!$ED$9)*X$6)+(((IF($A$7=Nutrients!$B$79,Nutrients!$ED$79,(IF($A$7=Nutrients!$B$77,Nutrients!$ED$77,Nutrients!$ED$78)))))*X$7))</f>
        <v>21</v>
      </c>
      <c r="Y278" s="65">
        <f>(SUMPRODUCT(Y$8:Y$187,Nutrients!$ED$8:$ED$187)+(IF($A$6=Nutrients!$B$8,Nutrients!$ED$8,Nutrients!$ED$9)*Y$6)+(((IF($A$7=Nutrients!$B$79,Nutrients!$ED$79,(IF($A$7=Nutrients!$B$77,Nutrients!$ED$77,Nutrients!$ED$78)))))*Y$7))</f>
        <v>17.5</v>
      </c>
      <c r="Z278" s="65">
        <f>(SUMPRODUCT(Z$8:Z$187,Nutrients!$ED$8:$ED$187)+(IF($A$6=Nutrients!$B$8,Nutrients!$ED$8,Nutrients!$ED$9)*Z$6)+(((IF($A$7=Nutrients!$B$79,Nutrients!$ED$79,(IF($A$7=Nutrients!$B$77,Nutrients!$ED$77,Nutrients!$ED$78)))))*Z$7))</f>
        <v>14</v>
      </c>
      <c r="AA278" s="65">
        <f>(SUMPRODUCT(AA$8:AA$187,Nutrients!$ED$8:$ED$187)+(IF($A$6=Nutrients!$B$8,Nutrients!$ED$8,Nutrients!$ED$9)*AA$6)+(((IF($A$7=Nutrients!$B$79,Nutrients!$ED$79,(IF($A$7=Nutrients!$B$77,Nutrients!$ED$77,Nutrients!$ED$78)))))*AA$7))</f>
        <v>10.5</v>
      </c>
      <c r="AB278" s="65">
        <f>(SUMPRODUCT(AB$8:AB$187,Nutrients!$ED$8:$ED$187)+(IF($A$6=Nutrients!$B$8,Nutrients!$ED$8,Nutrients!$ED$9)*AB$6)+(((IF($A$7=Nutrients!$B$79,Nutrients!$ED$79,(IF($A$7=Nutrients!$B$77,Nutrients!$ED$77,Nutrients!$ED$78)))))*AB$7))</f>
        <v>10.5</v>
      </c>
      <c r="AC278" s="65"/>
      <c r="AD278" s="65">
        <f>(SUMPRODUCT(AD$8:AD$187,Nutrients!$ED$8:$ED$187)+(IF($A$6=Nutrients!$B$8,Nutrients!$ED$8,Nutrients!$ED$9)*AD$6)+(((IF($A$7=Nutrients!$B$79,Nutrients!$ED$79,(IF($A$7=Nutrients!$B$77,Nutrients!$ED$77,Nutrients!$ED$78)))))*AD$7))</f>
        <v>21</v>
      </c>
      <c r="AE278" s="65">
        <f>(SUMPRODUCT(AE$8:AE$187,Nutrients!$ED$8:$ED$187)+(IF($A$6=Nutrients!$B$8,Nutrients!$ED$8,Nutrients!$ED$9)*AE$6)+(((IF($A$7=Nutrients!$B$79,Nutrients!$ED$79,(IF($A$7=Nutrients!$B$77,Nutrients!$ED$77,Nutrients!$ED$78)))))*AE$7))</f>
        <v>21</v>
      </c>
      <c r="AF278" s="65">
        <f>(SUMPRODUCT(AF$8:AF$187,Nutrients!$ED$8:$ED$187)+(IF($A$6=Nutrients!$B$8,Nutrients!$ED$8,Nutrients!$ED$9)*AF$6)+(((IF($A$7=Nutrients!$B$79,Nutrients!$ED$79,(IF($A$7=Nutrients!$B$77,Nutrients!$ED$77,Nutrients!$ED$78)))))*AF$7))</f>
        <v>17.5</v>
      </c>
      <c r="AG278" s="65">
        <f>(SUMPRODUCT(AG$8:AG$187,Nutrients!$ED$8:$ED$187)+(IF($A$6=Nutrients!$B$8,Nutrients!$ED$8,Nutrients!$ED$9)*AG$6)+(((IF($A$7=Nutrients!$B$79,Nutrients!$ED$79,(IF($A$7=Nutrients!$B$77,Nutrients!$ED$77,Nutrients!$ED$78)))))*AG$7))</f>
        <v>14</v>
      </c>
      <c r="AH278" s="65">
        <f>(SUMPRODUCT(AH$8:AH$187,Nutrients!$ED$8:$ED$187)+(IF($A$6=Nutrients!$B$8,Nutrients!$ED$8,Nutrients!$ED$9)*AH$6)+(((IF($A$7=Nutrients!$B$79,Nutrients!$ED$79,(IF($A$7=Nutrients!$B$77,Nutrients!$ED$77,Nutrients!$ED$78)))))*AH$7))</f>
        <v>10.5</v>
      </c>
      <c r="AI278" s="65">
        <f>(SUMPRODUCT(AI$8:AI$187,Nutrients!$ED$8:$ED$187)+(IF($A$6=Nutrients!$B$8,Nutrients!$ED$8,Nutrients!$ED$9)*AI$6)+(((IF($A$7=Nutrients!$B$79,Nutrients!$ED$79,(IF($A$7=Nutrients!$B$77,Nutrients!$ED$77,Nutrients!$ED$78)))))*AI$7))</f>
        <v>10.5</v>
      </c>
      <c r="AJ278" s="65"/>
      <c r="AK278" s="65">
        <f>(SUMPRODUCT(AK$8:AK$187,Nutrients!$ED$8:$ED$187)+(IF($A$6=Nutrients!$B$8,Nutrients!$ED$8,Nutrients!$ED$9)*AK$6)+(((IF($A$7=Nutrients!$B$79,Nutrients!$ED$79,(IF($A$7=Nutrients!$B$77,Nutrients!$ED$77,Nutrients!$ED$78)))))*AK$7))</f>
        <v>21</v>
      </c>
      <c r="AL278" s="65">
        <f>(SUMPRODUCT(AL$8:AL$187,Nutrients!$ED$8:$ED$187)+(IF($A$6=Nutrients!$B$8,Nutrients!$ED$8,Nutrients!$ED$9)*AL$6)+(((IF($A$7=Nutrients!$B$79,Nutrients!$ED$79,(IF($A$7=Nutrients!$B$77,Nutrients!$ED$77,Nutrients!$ED$78)))))*AL$7))</f>
        <v>21</v>
      </c>
      <c r="AM278" s="65">
        <f>(SUMPRODUCT(AM$8:AM$187,Nutrients!$ED$8:$ED$187)+(IF($A$6=Nutrients!$B$8,Nutrients!$ED$8,Nutrients!$ED$9)*AM$6)+(((IF($A$7=Nutrients!$B$79,Nutrients!$ED$79,(IF($A$7=Nutrients!$B$77,Nutrients!$ED$77,Nutrients!$ED$78)))))*AM$7))</f>
        <v>17.5</v>
      </c>
      <c r="AN278" s="65">
        <f>(SUMPRODUCT(AN$8:AN$187,Nutrients!$ED$8:$ED$187)+(IF($A$6=Nutrients!$B$8,Nutrients!$ED$8,Nutrients!$ED$9)*AN$6)+(((IF($A$7=Nutrients!$B$79,Nutrients!$ED$79,(IF($A$7=Nutrients!$B$77,Nutrients!$ED$77,Nutrients!$ED$78)))))*AN$7))</f>
        <v>14</v>
      </c>
      <c r="AO278" s="65">
        <f>(SUMPRODUCT(AO$8:AO$187,Nutrients!$ED$8:$ED$187)+(IF($A$6=Nutrients!$B$8,Nutrients!$ED$8,Nutrients!$ED$9)*AO$6)+(((IF($A$7=Nutrients!$B$79,Nutrients!$ED$79,(IF($A$7=Nutrients!$B$77,Nutrients!$ED$77,Nutrients!$ED$78)))))*AO$7))</f>
        <v>10.5</v>
      </c>
      <c r="AP278" s="65">
        <f>(SUMPRODUCT(AP$8:AP$187,Nutrients!$ED$8:$ED$187)+(IF($A$6=Nutrients!$B$8,Nutrients!$ED$8,Nutrients!$ED$9)*AP$6)+(((IF($A$7=Nutrients!$B$79,Nutrients!$ED$79,(IF($A$7=Nutrients!$B$77,Nutrients!$ED$77,Nutrients!$ED$78)))))*AP$7))</f>
        <v>10.5</v>
      </c>
      <c r="AQ278" s="65"/>
      <c r="AR278" s="65">
        <f>(SUMPRODUCT(AR$8:AR$187,Nutrients!$ED$8:$ED$187)+(IF($A$6=Nutrients!$B$8,Nutrients!$ED$8,Nutrients!$ED$9)*AR$6)+(((IF($A$7=Nutrients!$B$79,Nutrients!$ED$79,(IF($A$7=Nutrients!$B$77,Nutrients!$ED$77,Nutrients!$ED$78)))))*AR$7))</f>
        <v>21</v>
      </c>
      <c r="AS278" s="65">
        <f>(SUMPRODUCT(AS$8:AS$187,Nutrients!$ED$8:$ED$187)+(IF($A$6=Nutrients!$B$8,Nutrients!$ED$8,Nutrients!$ED$9)*AS$6)+(((IF($A$7=Nutrients!$B$79,Nutrients!$ED$79,(IF($A$7=Nutrients!$B$77,Nutrients!$ED$77,Nutrients!$ED$78)))))*AS$7))</f>
        <v>21</v>
      </c>
      <c r="AT278" s="65">
        <f>(SUMPRODUCT(AT$8:AT$187,Nutrients!$ED$8:$ED$187)+(IF($A$6=Nutrients!$B$8,Nutrients!$ED$8,Nutrients!$ED$9)*AT$6)+(((IF($A$7=Nutrients!$B$79,Nutrients!$ED$79,(IF($A$7=Nutrients!$B$77,Nutrients!$ED$77,Nutrients!$ED$78)))))*AT$7))</f>
        <v>17.5</v>
      </c>
      <c r="AU278" s="65">
        <f>(SUMPRODUCT(AU$8:AU$187,Nutrients!$ED$8:$ED$187)+(IF($A$6=Nutrients!$B$8,Nutrients!$ED$8,Nutrients!$ED$9)*AU$6)+(((IF($A$7=Nutrients!$B$79,Nutrients!$ED$79,(IF($A$7=Nutrients!$B$77,Nutrients!$ED$77,Nutrients!$ED$78)))))*AU$7))</f>
        <v>14</v>
      </c>
      <c r="AV278" s="65">
        <f>(SUMPRODUCT(AV$8:AV$187,Nutrients!$ED$8:$ED$187)+(IF($A$6=Nutrients!$B$8,Nutrients!$ED$8,Nutrients!$ED$9)*AV$6)+(((IF($A$7=Nutrients!$B$79,Nutrients!$ED$79,(IF($A$7=Nutrients!$B$77,Nutrients!$ED$77,Nutrients!$ED$78)))))*AV$7))</f>
        <v>10.5</v>
      </c>
      <c r="AW278" s="65">
        <f>(SUMPRODUCT(AW$8:AW$187,Nutrients!$ED$8:$ED$187)+(IF($A$6=Nutrients!$B$8,Nutrients!$ED$8,Nutrients!$ED$9)*AW$6)+(((IF($A$7=Nutrients!$B$79,Nutrients!$ED$79,(IF($A$7=Nutrients!$B$77,Nutrients!$ED$77,Nutrients!$ED$78)))))*AW$7))</f>
        <v>10.5</v>
      </c>
      <c r="AX278" s="65"/>
      <c r="AY278" s="65">
        <f>(SUMPRODUCT(AY$8:AY$187,Nutrients!$ED$8:$ED$187)+(IF($A$6=Nutrients!$B$8,Nutrients!$ED$8,Nutrients!$ED$9)*AY$6)+(((IF($A$7=Nutrients!$B$79,Nutrients!$ED$79,(IF($A$7=Nutrients!$B$77,Nutrients!$ED$77,Nutrients!$ED$78)))))*AY$7))</f>
        <v>21</v>
      </c>
      <c r="AZ278" s="65">
        <f>(SUMPRODUCT(AZ$8:AZ$187,Nutrients!$ED$8:$ED$187)+(IF($A$6=Nutrients!$B$8,Nutrients!$ED$8,Nutrients!$ED$9)*AZ$6)+(((IF($A$7=Nutrients!$B$79,Nutrients!$ED$79,(IF($A$7=Nutrients!$B$77,Nutrients!$ED$77,Nutrients!$ED$78)))))*AZ$7))</f>
        <v>21</v>
      </c>
      <c r="BA278" s="65">
        <f>(SUMPRODUCT(BA$8:BA$187,Nutrients!$ED$8:$ED$187)+(IF($A$6=Nutrients!$B$8,Nutrients!$ED$8,Nutrients!$ED$9)*BA$6)+(((IF($A$7=Nutrients!$B$79,Nutrients!$ED$79,(IF($A$7=Nutrients!$B$77,Nutrients!$ED$77,Nutrients!$ED$78)))))*BA$7))</f>
        <v>17.5</v>
      </c>
      <c r="BB278" s="65">
        <f>(SUMPRODUCT(BB$8:BB$187,Nutrients!$ED$8:$ED$187)+(IF($A$6=Nutrients!$B$8,Nutrients!$ED$8,Nutrients!$ED$9)*BB$6)+(((IF($A$7=Nutrients!$B$79,Nutrients!$ED$79,(IF($A$7=Nutrients!$B$77,Nutrients!$ED$77,Nutrients!$ED$78)))))*BB$7))</f>
        <v>14</v>
      </c>
      <c r="BC278" s="65">
        <f>(SUMPRODUCT(BC$8:BC$187,Nutrients!$ED$8:$ED$187)+(IF($A$6=Nutrients!$B$8,Nutrients!$ED$8,Nutrients!$ED$9)*BC$6)+(((IF($A$7=Nutrients!$B$79,Nutrients!$ED$79,(IF($A$7=Nutrients!$B$77,Nutrients!$ED$77,Nutrients!$ED$78)))))*BC$7))</f>
        <v>10.5</v>
      </c>
      <c r="BD278" s="65">
        <f>(SUMPRODUCT(BD$8:BD$187,Nutrients!$ED$8:$ED$187)+(IF($A$6=Nutrients!$B$8,Nutrients!$ED$8,Nutrients!$ED$9)*BD$6)+(((IF($A$7=Nutrients!$B$79,Nutrients!$ED$79,(IF($A$7=Nutrients!$B$77,Nutrients!$ED$77,Nutrients!$ED$78)))))*BD$7))</f>
        <v>10.5</v>
      </c>
      <c r="BE278" s="65"/>
      <c r="BF278" s="65">
        <f>(SUMPRODUCT(BF$8:BF$187,Nutrients!$ED$8:$ED$187)+(IF($A$6=Nutrients!$B$8,Nutrients!$ED$8,Nutrients!$ED$9)*BF$6)+(((IF($A$7=Nutrients!$B$79,Nutrients!$ED$79,(IF($A$7=Nutrients!$B$77,Nutrients!$ED$77,Nutrients!$ED$78)))))*BF$7))</f>
        <v>21</v>
      </c>
      <c r="BG278" s="65">
        <f>(SUMPRODUCT(BG$8:BG$187,Nutrients!$ED$8:$ED$187)+(IF($A$6=Nutrients!$B$8,Nutrients!$ED$8,Nutrients!$ED$9)*BG$6)+(((IF($A$7=Nutrients!$B$79,Nutrients!$ED$79,(IF($A$7=Nutrients!$B$77,Nutrients!$ED$77,Nutrients!$ED$78)))))*BG$7))</f>
        <v>21</v>
      </c>
      <c r="BH278" s="65">
        <f>(SUMPRODUCT(BH$8:BH$187,Nutrients!$ED$8:$ED$187)+(IF($A$6=Nutrients!$B$8,Nutrients!$ED$8,Nutrients!$ED$9)*BH$6)+(((IF($A$7=Nutrients!$B$79,Nutrients!$ED$79,(IF($A$7=Nutrients!$B$77,Nutrients!$ED$77,Nutrients!$ED$78)))))*BH$7))</f>
        <v>17.5</v>
      </c>
      <c r="BI278" s="65">
        <f>(SUMPRODUCT(BI$8:BI$187,Nutrients!$ED$8:$ED$187)+(IF($A$6=Nutrients!$B$8,Nutrients!$ED$8,Nutrients!$ED$9)*BI$6)+(((IF($A$7=Nutrients!$B$79,Nutrients!$ED$79,(IF($A$7=Nutrients!$B$77,Nutrients!$ED$77,Nutrients!$ED$78)))))*BI$7))</f>
        <v>14</v>
      </c>
      <c r="BJ278" s="65">
        <f>(SUMPRODUCT(BJ$8:BJ$187,Nutrients!$ED$8:$ED$187)+(IF($A$6=Nutrients!$B$8,Nutrients!$ED$8,Nutrients!$ED$9)*BJ$6)+(((IF($A$7=Nutrients!$B$79,Nutrients!$ED$79,(IF($A$7=Nutrients!$B$77,Nutrients!$ED$77,Nutrients!$ED$78)))))*BJ$7))</f>
        <v>10.5</v>
      </c>
      <c r="BK278" s="65">
        <f>(SUMPRODUCT(BK$8:BK$187,Nutrients!$ED$8:$ED$187)+(IF($A$6=Nutrients!$B$8,Nutrients!$ED$8,Nutrients!$ED$9)*BK$6)+(((IF($A$7=Nutrients!$B$79,Nutrients!$ED$79,(IF($A$7=Nutrients!$B$77,Nutrients!$ED$77,Nutrients!$ED$78)))))*BK$7))</f>
        <v>10.5</v>
      </c>
      <c r="BL278" s="65"/>
    </row>
    <row r="279" spans="1:64" x14ac:dyDescent="0.2">
      <c r="A279" s="101" t="s">
        <v>158</v>
      </c>
      <c r="B279" s="65">
        <f>(SUMPRODUCT(B$8:B$187,Nutrients!$EE$8:$EE$187)+(IF($A$6=Nutrients!$B$8,Nutrients!$EE$8,Nutrients!$EE$9)*B$6)+(((IF($A$7=Nutrients!$B$79,Nutrients!$EE$79,(IF($A$7=Nutrients!$B$77,Nutrients!$EE$77,Nutrients!$EE$78)))))*B$7))</f>
        <v>27000</v>
      </c>
      <c r="C279" s="65">
        <f>(SUMPRODUCT(C$8:C$187,Nutrients!$EE$8:$EE$187)+(IF($A$6=Nutrients!$B$8,Nutrients!$EE$8,Nutrients!$EE$9)*C$6)+(((IF($A$7=Nutrients!$B$79,Nutrients!$EE$79,(IF($A$7=Nutrients!$B$77,Nutrients!$EE$77,Nutrients!$EE$78)))))*C$7))</f>
        <v>27000</v>
      </c>
      <c r="D279" s="65">
        <f>(SUMPRODUCT(D$8:D$187,Nutrients!$EE$8:$EE$187)+(IF($A$6=Nutrients!$B$8,Nutrients!$EE$8,Nutrients!$EE$9)*D$6)+(((IF($A$7=Nutrients!$B$79,Nutrients!$EE$79,(IF($A$7=Nutrients!$B$77,Nutrients!$EE$77,Nutrients!$EE$78)))))*D$7))</f>
        <v>22500</v>
      </c>
      <c r="E279" s="65">
        <f>(SUMPRODUCT(E$8:E$187,Nutrients!$EE$8:$EE$187)+(IF($A$6=Nutrients!$B$8,Nutrients!$EE$8,Nutrients!$EE$9)*E$6)+(((IF($A$7=Nutrients!$B$79,Nutrients!$EE$79,(IF($A$7=Nutrients!$B$77,Nutrients!$EE$77,Nutrients!$EE$78)))))*E$7))</f>
        <v>18000</v>
      </c>
      <c r="F279" s="65">
        <f>(SUMPRODUCT(F$8:F$187,Nutrients!$EE$8:$EE$187)+(IF($A$6=Nutrients!$B$8,Nutrients!$EE$8,Nutrients!$EE$9)*F$6)+(((IF($A$7=Nutrients!$B$79,Nutrients!$EE$79,(IF($A$7=Nutrients!$B$77,Nutrients!$EE$77,Nutrients!$EE$78)))))*F$7))</f>
        <v>13500</v>
      </c>
      <c r="G279" s="65">
        <f>(SUMPRODUCT(G$8:G$187,Nutrients!$EE$8:$EE$187)+(IF($A$6=Nutrients!$B$8,Nutrients!$EE$8,Nutrients!$EE$9)*G$6)+(((IF($A$7=Nutrients!$B$79,Nutrients!$EE$79,(IF($A$7=Nutrients!$B$77,Nutrients!$EE$77,Nutrients!$EE$78)))))*G$7))</f>
        <v>13500</v>
      </c>
      <c r="H279" s="65"/>
      <c r="I279" s="65">
        <f>(SUMPRODUCT(I$8:I$187,Nutrients!$EE$8:$EE$187)+(IF($A$6=Nutrients!$B$8,Nutrients!$EE$8,Nutrients!$EE$9)*I$6)+(((IF($A$7=Nutrients!$B$79,Nutrients!$EE$79,(IF($A$7=Nutrients!$B$77,Nutrients!$EE$77,Nutrients!$EE$78)))))*I$7))</f>
        <v>27000</v>
      </c>
      <c r="J279" s="65">
        <f>(SUMPRODUCT(J$8:J$187,Nutrients!$EE$8:$EE$187)+(IF($A$6=Nutrients!$B$8,Nutrients!$EE$8,Nutrients!$EE$9)*J$6)+(((IF($A$7=Nutrients!$B$79,Nutrients!$EE$79,(IF($A$7=Nutrients!$B$77,Nutrients!$EE$77,Nutrients!$EE$78)))))*J$7))</f>
        <v>27000</v>
      </c>
      <c r="K279" s="65">
        <f>(SUMPRODUCT(K$8:K$187,Nutrients!$EE$8:$EE$187)+(IF($A$6=Nutrients!$B$8,Nutrients!$EE$8,Nutrients!$EE$9)*K$6)+(((IF($A$7=Nutrients!$B$79,Nutrients!$EE$79,(IF($A$7=Nutrients!$B$77,Nutrients!$EE$77,Nutrients!$EE$78)))))*K$7))</f>
        <v>22500</v>
      </c>
      <c r="L279" s="65">
        <f>(SUMPRODUCT(L$8:L$187,Nutrients!$EE$8:$EE$187)+(IF($A$6=Nutrients!$B$8,Nutrients!$EE$8,Nutrients!$EE$9)*L$6)+(((IF($A$7=Nutrients!$B$79,Nutrients!$EE$79,(IF($A$7=Nutrients!$B$77,Nutrients!$EE$77,Nutrients!$EE$78)))))*L$7))</f>
        <v>18000</v>
      </c>
      <c r="M279" s="65">
        <f>(SUMPRODUCT(M$8:M$187,Nutrients!$EE$8:$EE$187)+(IF($A$6=Nutrients!$B$8,Nutrients!$EE$8,Nutrients!$EE$9)*M$6)+(((IF($A$7=Nutrients!$B$79,Nutrients!$EE$79,(IF($A$7=Nutrients!$B$77,Nutrients!$EE$77,Nutrients!$EE$78)))))*M$7))</f>
        <v>13500</v>
      </c>
      <c r="N279" s="65">
        <f>(SUMPRODUCT(N$8:N$187,Nutrients!$EE$8:$EE$187)+(IF($A$6=Nutrients!$B$8,Nutrients!$EE$8,Nutrients!$EE$9)*N$6)+(((IF($A$7=Nutrients!$B$79,Nutrients!$EE$79,(IF($A$7=Nutrients!$B$77,Nutrients!$EE$77,Nutrients!$EE$78)))))*N$7))</f>
        <v>13500</v>
      </c>
      <c r="O279" s="65"/>
      <c r="P279" s="65">
        <f>(SUMPRODUCT(P$8:P$187,Nutrients!$EE$8:$EE$187)+(IF($A$6=Nutrients!$B$8,Nutrients!$EE$8,Nutrients!$EE$9)*P$6)+(((IF($A$7=Nutrients!$B$79,Nutrients!$EE$79,(IF($A$7=Nutrients!$B$77,Nutrients!$EE$77,Nutrients!$EE$78)))))*P$7))</f>
        <v>27000</v>
      </c>
      <c r="Q279" s="65">
        <f>(SUMPRODUCT(Q$8:Q$187,Nutrients!$EE$8:$EE$187)+(IF($A$6=Nutrients!$B$8,Nutrients!$EE$8,Nutrients!$EE$9)*Q$6)+(((IF($A$7=Nutrients!$B$79,Nutrients!$EE$79,(IF($A$7=Nutrients!$B$77,Nutrients!$EE$77,Nutrients!$EE$78)))))*Q$7))</f>
        <v>27000</v>
      </c>
      <c r="R279" s="65">
        <f>(SUMPRODUCT(R$8:R$187,Nutrients!$EE$8:$EE$187)+(IF($A$6=Nutrients!$B$8,Nutrients!$EE$8,Nutrients!$EE$9)*R$6)+(((IF($A$7=Nutrients!$B$79,Nutrients!$EE$79,(IF($A$7=Nutrients!$B$77,Nutrients!$EE$77,Nutrients!$EE$78)))))*R$7))</f>
        <v>22500</v>
      </c>
      <c r="S279" s="65">
        <f>(SUMPRODUCT(S$8:S$187,Nutrients!$EE$8:$EE$187)+(IF($A$6=Nutrients!$B$8,Nutrients!$EE$8,Nutrients!$EE$9)*S$6)+(((IF($A$7=Nutrients!$B$79,Nutrients!$EE$79,(IF($A$7=Nutrients!$B$77,Nutrients!$EE$77,Nutrients!$EE$78)))))*S$7))</f>
        <v>18000</v>
      </c>
      <c r="T279" s="65">
        <f>(SUMPRODUCT(T$8:T$187,Nutrients!$EE$8:$EE$187)+(IF($A$6=Nutrients!$B$8,Nutrients!$EE$8,Nutrients!$EE$9)*T$6)+(((IF($A$7=Nutrients!$B$79,Nutrients!$EE$79,(IF($A$7=Nutrients!$B$77,Nutrients!$EE$77,Nutrients!$EE$78)))))*T$7))</f>
        <v>13500</v>
      </c>
      <c r="U279" s="65">
        <f>(SUMPRODUCT(U$8:U$187,Nutrients!$EE$8:$EE$187)+(IF($A$6=Nutrients!$B$8,Nutrients!$EE$8,Nutrients!$EE$9)*U$6)+(((IF($A$7=Nutrients!$B$79,Nutrients!$EE$79,(IF($A$7=Nutrients!$B$77,Nutrients!$EE$77,Nutrients!$EE$78)))))*U$7))</f>
        <v>13500</v>
      </c>
      <c r="V279" s="65"/>
      <c r="W279" s="65">
        <f>(SUMPRODUCT(W$8:W$187,Nutrients!$EE$8:$EE$187)+(IF($A$6=Nutrients!$B$8,Nutrients!$EE$8,Nutrients!$EE$9)*W$6)+(((IF($A$7=Nutrients!$B$79,Nutrients!$EE$79,(IF($A$7=Nutrients!$B$77,Nutrients!$EE$77,Nutrients!$EE$78)))))*W$7))</f>
        <v>27000</v>
      </c>
      <c r="X279" s="65">
        <f>(SUMPRODUCT(X$8:X$187,Nutrients!$EE$8:$EE$187)+(IF($A$6=Nutrients!$B$8,Nutrients!$EE$8,Nutrients!$EE$9)*X$6)+(((IF($A$7=Nutrients!$B$79,Nutrients!$EE$79,(IF($A$7=Nutrients!$B$77,Nutrients!$EE$77,Nutrients!$EE$78)))))*X$7))</f>
        <v>27000</v>
      </c>
      <c r="Y279" s="65">
        <f>(SUMPRODUCT(Y$8:Y$187,Nutrients!$EE$8:$EE$187)+(IF($A$6=Nutrients!$B$8,Nutrients!$EE$8,Nutrients!$EE$9)*Y$6)+(((IF($A$7=Nutrients!$B$79,Nutrients!$EE$79,(IF($A$7=Nutrients!$B$77,Nutrients!$EE$77,Nutrients!$EE$78)))))*Y$7))</f>
        <v>22500</v>
      </c>
      <c r="Z279" s="65">
        <f>(SUMPRODUCT(Z$8:Z$187,Nutrients!$EE$8:$EE$187)+(IF($A$6=Nutrients!$B$8,Nutrients!$EE$8,Nutrients!$EE$9)*Z$6)+(((IF($A$7=Nutrients!$B$79,Nutrients!$EE$79,(IF($A$7=Nutrients!$B$77,Nutrients!$EE$77,Nutrients!$EE$78)))))*Z$7))</f>
        <v>18000</v>
      </c>
      <c r="AA279" s="65">
        <f>(SUMPRODUCT(AA$8:AA$187,Nutrients!$EE$8:$EE$187)+(IF($A$6=Nutrients!$B$8,Nutrients!$EE$8,Nutrients!$EE$9)*AA$6)+(((IF($A$7=Nutrients!$B$79,Nutrients!$EE$79,(IF($A$7=Nutrients!$B$77,Nutrients!$EE$77,Nutrients!$EE$78)))))*AA$7))</f>
        <v>13500</v>
      </c>
      <c r="AB279" s="65">
        <f>(SUMPRODUCT(AB$8:AB$187,Nutrients!$EE$8:$EE$187)+(IF($A$6=Nutrients!$B$8,Nutrients!$EE$8,Nutrients!$EE$9)*AB$6)+(((IF($A$7=Nutrients!$B$79,Nutrients!$EE$79,(IF($A$7=Nutrients!$B$77,Nutrients!$EE$77,Nutrients!$EE$78)))))*AB$7))</f>
        <v>13500</v>
      </c>
      <c r="AC279" s="65"/>
      <c r="AD279" s="65">
        <f>(SUMPRODUCT(AD$8:AD$187,Nutrients!$EE$8:$EE$187)+(IF($A$6=Nutrients!$B$8,Nutrients!$EE$8,Nutrients!$EE$9)*AD$6)+(((IF($A$7=Nutrients!$B$79,Nutrients!$EE$79,(IF($A$7=Nutrients!$B$77,Nutrients!$EE$77,Nutrients!$EE$78)))))*AD$7))</f>
        <v>27000</v>
      </c>
      <c r="AE279" s="65">
        <f>(SUMPRODUCT(AE$8:AE$187,Nutrients!$EE$8:$EE$187)+(IF($A$6=Nutrients!$B$8,Nutrients!$EE$8,Nutrients!$EE$9)*AE$6)+(((IF($A$7=Nutrients!$B$79,Nutrients!$EE$79,(IF($A$7=Nutrients!$B$77,Nutrients!$EE$77,Nutrients!$EE$78)))))*AE$7))</f>
        <v>27000</v>
      </c>
      <c r="AF279" s="65">
        <f>(SUMPRODUCT(AF$8:AF$187,Nutrients!$EE$8:$EE$187)+(IF($A$6=Nutrients!$B$8,Nutrients!$EE$8,Nutrients!$EE$9)*AF$6)+(((IF($A$7=Nutrients!$B$79,Nutrients!$EE$79,(IF($A$7=Nutrients!$B$77,Nutrients!$EE$77,Nutrients!$EE$78)))))*AF$7))</f>
        <v>22500</v>
      </c>
      <c r="AG279" s="65">
        <f>(SUMPRODUCT(AG$8:AG$187,Nutrients!$EE$8:$EE$187)+(IF($A$6=Nutrients!$B$8,Nutrients!$EE$8,Nutrients!$EE$9)*AG$6)+(((IF($A$7=Nutrients!$B$79,Nutrients!$EE$79,(IF($A$7=Nutrients!$B$77,Nutrients!$EE$77,Nutrients!$EE$78)))))*AG$7))</f>
        <v>18000</v>
      </c>
      <c r="AH279" s="65">
        <f>(SUMPRODUCT(AH$8:AH$187,Nutrients!$EE$8:$EE$187)+(IF($A$6=Nutrients!$B$8,Nutrients!$EE$8,Nutrients!$EE$9)*AH$6)+(((IF($A$7=Nutrients!$B$79,Nutrients!$EE$79,(IF($A$7=Nutrients!$B$77,Nutrients!$EE$77,Nutrients!$EE$78)))))*AH$7))</f>
        <v>13500</v>
      </c>
      <c r="AI279" s="65">
        <f>(SUMPRODUCT(AI$8:AI$187,Nutrients!$EE$8:$EE$187)+(IF($A$6=Nutrients!$B$8,Nutrients!$EE$8,Nutrients!$EE$9)*AI$6)+(((IF($A$7=Nutrients!$B$79,Nutrients!$EE$79,(IF($A$7=Nutrients!$B$77,Nutrients!$EE$77,Nutrients!$EE$78)))))*AI$7))</f>
        <v>13500</v>
      </c>
      <c r="AJ279" s="65"/>
      <c r="AK279" s="65">
        <f>(SUMPRODUCT(AK$8:AK$187,Nutrients!$EE$8:$EE$187)+(IF($A$6=Nutrients!$B$8,Nutrients!$EE$8,Nutrients!$EE$9)*AK$6)+(((IF($A$7=Nutrients!$B$79,Nutrients!$EE$79,(IF($A$7=Nutrients!$B$77,Nutrients!$EE$77,Nutrients!$EE$78)))))*AK$7))</f>
        <v>27000</v>
      </c>
      <c r="AL279" s="65">
        <f>(SUMPRODUCT(AL$8:AL$187,Nutrients!$EE$8:$EE$187)+(IF($A$6=Nutrients!$B$8,Nutrients!$EE$8,Nutrients!$EE$9)*AL$6)+(((IF($A$7=Nutrients!$B$79,Nutrients!$EE$79,(IF($A$7=Nutrients!$B$77,Nutrients!$EE$77,Nutrients!$EE$78)))))*AL$7))</f>
        <v>27000</v>
      </c>
      <c r="AM279" s="65">
        <f>(SUMPRODUCT(AM$8:AM$187,Nutrients!$EE$8:$EE$187)+(IF($A$6=Nutrients!$B$8,Nutrients!$EE$8,Nutrients!$EE$9)*AM$6)+(((IF($A$7=Nutrients!$B$79,Nutrients!$EE$79,(IF($A$7=Nutrients!$B$77,Nutrients!$EE$77,Nutrients!$EE$78)))))*AM$7))</f>
        <v>22500</v>
      </c>
      <c r="AN279" s="65">
        <f>(SUMPRODUCT(AN$8:AN$187,Nutrients!$EE$8:$EE$187)+(IF($A$6=Nutrients!$B$8,Nutrients!$EE$8,Nutrients!$EE$9)*AN$6)+(((IF($A$7=Nutrients!$B$79,Nutrients!$EE$79,(IF($A$7=Nutrients!$B$77,Nutrients!$EE$77,Nutrients!$EE$78)))))*AN$7))</f>
        <v>18000</v>
      </c>
      <c r="AO279" s="65">
        <f>(SUMPRODUCT(AO$8:AO$187,Nutrients!$EE$8:$EE$187)+(IF($A$6=Nutrients!$B$8,Nutrients!$EE$8,Nutrients!$EE$9)*AO$6)+(((IF($A$7=Nutrients!$B$79,Nutrients!$EE$79,(IF($A$7=Nutrients!$B$77,Nutrients!$EE$77,Nutrients!$EE$78)))))*AO$7))</f>
        <v>13500</v>
      </c>
      <c r="AP279" s="65">
        <f>(SUMPRODUCT(AP$8:AP$187,Nutrients!$EE$8:$EE$187)+(IF($A$6=Nutrients!$B$8,Nutrients!$EE$8,Nutrients!$EE$9)*AP$6)+(((IF($A$7=Nutrients!$B$79,Nutrients!$EE$79,(IF($A$7=Nutrients!$B$77,Nutrients!$EE$77,Nutrients!$EE$78)))))*AP$7))</f>
        <v>13500</v>
      </c>
      <c r="AQ279" s="65"/>
      <c r="AR279" s="65">
        <f>(SUMPRODUCT(AR$8:AR$187,Nutrients!$EE$8:$EE$187)+(IF($A$6=Nutrients!$B$8,Nutrients!$EE$8,Nutrients!$EE$9)*AR$6)+(((IF($A$7=Nutrients!$B$79,Nutrients!$EE$79,(IF($A$7=Nutrients!$B$77,Nutrients!$EE$77,Nutrients!$EE$78)))))*AR$7))</f>
        <v>27000</v>
      </c>
      <c r="AS279" s="65">
        <f>(SUMPRODUCT(AS$8:AS$187,Nutrients!$EE$8:$EE$187)+(IF($A$6=Nutrients!$B$8,Nutrients!$EE$8,Nutrients!$EE$9)*AS$6)+(((IF($A$7=Nutrients!$B$79,Nutrients!$EE$79,(IF($A$7=Nutrients!$B$77,Nutrients!$EE$77,Nutrients!$EE$78)))))*AS$7))</f>
        <v>27000</v>
      </c>
      <c r="AT279" s="65">
        <f>(SUMPRODUCT(AT$8:AT$187,Nutrients!$EE$8:$EE$187)+(IF($A$6=Nutrients!$B$8,Nutrients!$EE$8,Nutrients!$EE$9)*AT$6)+(((IF($A$7=Nutrients!$B$79,Nutrients!$EE$79,(IF($A$7=Nutrients!$B$77,Nutrients!$EE$77,Nutrients!$EE$78)))))*AT$7))</f>
        <v>22500</v>
      </c>
      <c r="AU279" s="65">
        <f>(SUMPRODUCT(AU$8:AU$187,Nutrients!$EE$8:$EE$187)+(IF($A$6=Nutrients!$B$8,Nutrients!$EE$8,Nutrients!$EE$9)*AU$6)+(((IF($A$7=Nutrients!$B$79,Nutrients!$EE$79,(IF($A$7=Nutrients!$B$77,Nutrients!$EE$77,Nutrients!$EE$78)))))*AU$7))</f>
        <v>18000</v>
      </c>
      <c r="AV279" s="65">
        <f>(SUMPRODUCT(AV$8:AV$187,Nutrients!$EE$8:$EE$187)+(IF($A$6=Nutrients!$B$8,Nutrients!$EE$8,Nutrients!$EE$9)*AV$6)+(((IF($A$7=Nutrients!$B$79,Nutrients!$EE$79,(IF($A$7=Nutrients!$B$77,Nutrients!$EE$77,Nutrients!$EE$78)))))*AV$7))</f>
        <v>13500</v>
      </c>
      <c r="AW279" s="65">
        <f>(SUMPRODUCT(AW$8:AW$187,Nutrients!$EE$8:$EE$187)+(IF($A$6=Nutrients!$B$8,Nutrients!$EE$8,Nutrients!$EE$9)*AW$6)+(((IF($A$7=Nutrients!$B$79,Nutrients!$EE$79,(IF($A$7=Nutrients!$B$77,Nutrients!$EE$77,Nutrients!$EE$78)))))*AW$7))</f>
        <v>13500</v>
      </c>
      <c r="AX279" s="65"/>
      <c r="AY279" s="65">
        <f>(SUMPRODUCT(AY$8:AY$187,Nutrients!$EE$8:$EE$187)+(IF($A$6=Nutrients!$B$8,Nutrients!$EE$8,Nutrients!$EE$9)*AY$6)+(((IF($A$7=Nutrients!$B$79,Nutrients!$EE$79,(IF($A$7=Nutrients!$B$77,Nutrients!$EE$77,Nutrients!$EE$78)))))*AY$7))</f>
        <v>27000</v>
      </c>
      <c r="AZ279" s="65">
        <f>(SUMPRODUCT(AZ$8:AZ$187,Nutrients!$EE$8:$EE$187)+(IF($A$6=Nutrients!$B$8,Nutrients!$EE$8,Nutrients!$EE$9)*AZ$6)+(((IF($A$7=Nutrients!$B$79,Nutrients!$EE$79,(IF($A$7=Nutrients!$B$77,Nutrients!$EE$77,Nutrients!$EE$78)))))*AZ$7))</f>
        <v>27000</v>
      </c>
      <c r="BA279" s="65">
        <f>(SUMPRODUCT(BA$8:BA$187,Nutrients!$EE$8:$EE$187)+(IF($A$6=Nutrients!$B$8,Nutrients!$EE$8,Nutrients!$EE$9)*BA$6)+(((IF($A$7=Nutrients!$B$79,Nutrients!$EE$79,(IF($A$7=Nutrients!$B$77,Nutrients!$EE$77,Nutrients!$EE$78)))))*BA$7))</f>
        <v>22500</v>
      </c>
      <c r="BB279" s="65">
        <f>(SUMPRODUCT(BB$8:BB$187,Nutrients!$EE$8:$EE$187)+(IF($A$6=Nutrients!$B$8,Nutrients!$EE$8,Nutrients!$EE$9)*BB$6)+(((IF($A$7=Nutrients!$B$79,Nutrients!$EE$79,(IF($A$7=Nutrients!$B$77,Nutrients!$EE$77,Nutrients!$EE$78)))))*BB$7))</f>
        <v>18000</v>
      </c>
      <c r="BC279" s="65">
        <f>(SUMPRODUCT(BC$8:BC$187,Nutrients!$EE$8:$EE$187)+(IF($A$6=Nutrients!$B$8,Nutrients!$EE$8,Nutrients!$EE$9)*BC$6)+(((IF($A$7=Nutrients!$B$79,Nutrients!$EE$79,(IF($A$7=Nutrients!$B$77,Nutrients!$EE$77,Nutrients!$EE$78)))))*BC$7))</f>
        <v>13500</v>
      </c>
      <c r="BD279" s="65">
        <f>(SUMPRODUCT(BD$8:BD$187,Nutrients!$EE$8:$EE$187)+(IF($A$6=Nutrients!$B$8,Nutrients!$EE$8,Nutrients!$EE$9)*BD$6)+(((IF($A$7=Nutrients!$B$79,Nutrients!$EE$79,(IF($A$7=Nutrients!$B$77,Nutrients!$EE$77,Nutrients!$EE$78)))))*BD$7))</f>
        <v>13500</v>
      </c>
      <c r="BE279" s="65"/>
      <c r="BF279" s="65">
        <f>(SUMPRODUCT(BF$8:BF$187,Nutrients!$EE$8:$EE$187)+(IF($A$6=Nutrients!$B$8,Nutrients!$EE$8,Nutrients!$EE$9)*BF$6)+(((IF($A$7=Nutrients!$B$79,Nutrients!$EE$79,(IF($A$7=Nutrients!$B$77,Nutrients!$EE$77,Nutrients!$EE$78)))))*BF$7))</f>
        <v>27000</v>
      </c>
      <c r="BG279" s="65">
        <f>(SUMPRODUCT(BG$8:BG$187,Nutrients!$EE$8:$EE$187)+(IF($A$6=Nutrients!$B$8,Nutrients!$EE$8,Nutrients!$EE$9)*BG$6)+(((IF($A$7=Nutrients!$B$79,Nutrients!$EE$79,(IF($A$7=Nutrients!$B$77,Nutrients!$EE$77,Nutrients!$EE$78)))))*BG$7))</f>
        <v>27000</v>
      </c>
      <c r="BH279" s="65">
        <f>(SUMPRODUCT(BH$8:BH$187,Nutrients!$EE$8:$EE$187)+(IF($A$6=Nutrients!$B$8,Nutrients!$EE$8,Nutrients!$EE$9)*BH$6)+(((IF($A$7=Nutrients!$B$79,Nutrients!$EE$79,(IF($A$7=Nutrients!$B$77,Nutrients!$EE$77,Nutrients!$EE$78)))))*BH$7))</f>
        <v>22500</v>
      </c>
      <c r="BI279" s="65">
        <f>(SUMPRODUCT(BI$8:BI$187,Nutrients!$EE$8:$EE$187)+(IF($A$6=Nutrients!$B$8,Nutrients!$EE$8,Nutrients!$EE$9)*BI$6)+(((IF($A$7=Nutrients!$B$79,Nutrients!$EE$79,(IF($A$7=Nutrients!$B$77,Nutrients!$EE$77,Nutrients!$EE$78)))))*BI$7))</f>
        <v>18000</v>
      </c>
      <c r="BJ279" s="65">
        <f>(SUMPRODUCT(BJ$8:BJ$187,Nutrients!$EE$8:$EE$187)+(IF($A$6=Nutrients!$B$8,Nutrients!$EE$8,Nutrients!$EE$9)*BJ$6)+(((IF($A$7=Nutrients!$B$79,Nutrients!$EE$79,(IF($A$7=Nutrients!$B$77,Nutrients!$EE$77,Nutrients!$EE$78)))))*BJ$7))</f>
        <v>13500</v>
      </c>
      <c r="BK279" s="65">
        <f>(SUMPRODUCT(BK$8:BK$187,Nutrients!$EE$8:$EE$187)+(IF($A$6=Nutrients!$B$8,Nutrients!$EE$8,Nutrients!$EE$9)*BK$6)+(((IF($A$7=Nutrients!$B$79,Nutrients!$EE$79,(IF($A$7=Nutrients!$B$77,Nutrients!$EE$77,Nutrients!$EE$78)))))*BK$7))</f>
        <v>13500</v>
      </c>
      <c r="BL279" s="65"/>
    </row>
    <row r="280" spans="1:64" x14ac:dyDescent="0.2">
      <c r="A280" s="101" t="s">
        <v>159</v>
      </c>
      <c r="B280" s="65">
        <f>(SUMPRODUCT(B$8:B$187,Nutrients!$EF$8:$EF$187)+(IF($A$6=Nutrients!$B$8,Nutrients!$EF$8,Nutrients!$EF$9)*B$6)+(((IF($A$7=Nutrients!$B$79,Nutrients!$EF$79,(IF($A$7=Nutrients!$B$77,Nutrients!$EF$77,Nutrients!$EF$78)))))*B$7))</f>
        <v>15000</v>
      </c>
      <c r="C280" s="65">
        <f>(SUMPRODUCT(C$8:C$187,Nutrients!$EF$8:$EF$187)+(IF($A$6=Nutrients!$B$8,Nutrients!$EF$8,Nutrients!$EF$9)*C$6)+(((IF($A$7=Nutrients!$B$79,Nutrients!$EF$79,(IF($A$7=Nutrients!$B$77,Nutrients!$EF$77,Nutrients!$EF$78)))))*C$7))</f>
        <v>15000</v>
      </c>
      <c r="D280" s="65">
        <f>(SUMPRODUCT(D$8:D$187,Nutrients!$EF$8:$EF$187)+(IF($A$6=Nutrients!$B$8,Nutrients!$EF$8,Nutrients!$EF$9)*D$6)+(((IF($A$7=Nutrients!$B$79,Nutrients!$EF$79,(IF($A$7=Nutrients!$B$77,Nutrients!$EF$77,Nutrients!$EF$78)))))*D$7))</f>
        <v>12500</v>
      </c>
      <c r="E280" s="65">
        <f>(SUMPRODUCT(E$8:E$187,Nutrients!$EF$8:$EF$187)+(IF($A$6=Nutrients!$B$8,Nutrients!$EF$8,Nutrients!$EF$9)*E$6)+(((IF($A$7=Nutrients!$B$79,Nutrients!$EF$79,(IF($A$7=Nutrients!$B$77,Nutrients!$EF$77,Nutrients!$EF$78)))))*E$7))</f>
        <v>10000</v>
      </c>
      <c r="F280" s="65">
        <f>(SUMPRODUCT(F$8:F$187,Nutrients!$EF$8:$EF$187)+(IF($A$6=Nutrients!$B$8,Nutrients!$EF$8,Nutrients!$EF$9)*F$6)+(((IF($A$7=Nutrients!$B$79,Nutrients!$EF$79,(IF($A$7=Nutrients!$B$77,Nutrients!$EF$77,Nutrients!$EF$78)))))*F$7))</f>
        <v>7500</v>
      </c>
      <c r="G280" s="65">
        <f>(SUMPRODUCT(G$8:G$187,Nutrients!$EF$8:$EF$187)+(IF($A$6=Nutrients!$B$8,Nutrients!$EF$8,Nutrients!$EF$9)*G$6)+(((IF($A$7=Nutrients!$B$79,Nutrients!$EF$79,(IF($A$7=Nutrients!$B$77,Nutrients!$EF$77,Nutrients!$EF$78)))))*G$7))</f>
        <v>7500</v>
      </c>
      <c r="H280" s="65"/>
      <c r="I280" s="65">
        <f>(SUMPRODUCT(I$8:I$187,Nutrients!$EF$8:$EF$187)+(IF($A$6=Nutrients!$B$8,Nutrients!$EF$8,Nutrients!$EF$9)*I$6)+(((IF($A$7=Nutrients!$B$79,Nutrients!$EF$79,(IF($A$7=Nutrients!$B$77,Nutrients!$EF$77,Nutrients!$EF$78)))))*I$7))</f>
        <v>15000</v>
      </c>
      <c r="J280" s="65">
        <f>(SUMPRODUCT(J$8:J$187,Nutrients!$EF$8:$EF$187)+(IF($A$6=Nutrients!$B$8,Nutrients!$EF$8,Nutrients!$EF$9)*J$6)+(((IF($A$7=Nutrients!$B$79,Nutrients!$EF$79,(IF($A$7=Nutrients!$B$77,Nutrients!$EF$77,Nutrients!$EF$78)))))*J$7))</f>
        <v>15000</v>
      </c>
      <c r="K280" s="65">
        <f>(SUMPRODUCT(K$8:K$187,Nutrients!$EF$8:$EF$187)+(IF($A$6=Nutrients!$B$8,Nutrients!$EF$8,Nutrients!$EF$9)*K$6)+(((IF($A$7=Nutrients!$B$79,Nutrients!$EF$79,(IF($A$7=Nutrients!$B$77,Nutrients!$EF$77,Nutrients!$EF$78)))))*K$7))</f>
        <v>12500</v>
      </c>
      <c r="L280" s="65">
        <f>(SUMPRODUCT(L$8:L$187,Nutrients!$EF$8:$EF$187)+(IF($A$6=Nutrients!$B$8,Nutrients!$EF$8,Nutrients!$EF$9)*L$6)+(((IF($A$7=Nutrients!$B$79,Nutrients!$EF$79,(IF($A$7=Nutrients!$B$77,Nutrients!$EF$77,Nutrients!$EF$78)))))*L$7))</f>
        <v>10000</v>
      </c>
      <c r="M280" s="65">
        <f>(SUMPRODUCT(M$8:M$187,Nutrients!$EF$8:$EF$187)+(IF($A$6=Nutrients!$B$8,Nutrients!$EF$8,Nutrients!$EF$9)*M$6)+(((IF($A$7=Nutrients!$B$79,Nutrients!$EF$79,(IF($A$7=Nutrients!$B$77,Nutrients!$EF$77,Nutrients!$EF$78)))))*M$7))</f>
        <v>7500</v>
      </c>
      <c r="N280" s="65">
        <f>(SUMPRODUCT(N$8:N$187,Nutrients!$EF$8:$EF$187)+(IF($A$6=Nutrients!$B$8,Nutrients!$EF$8,Nutrients!$EF$9)*N$6)+(((IF($A$7=Nutrients!$B$79,Nutrients!$EF$79,(IF($A$7=Nutrients!$B$77,Nutrients!$EF$77,Nutrients!$EF$78)))))*N$7))</f>
        <v>7500</v>
      </c>
      <c r="O280" s="65"/>
      <c r="P280" s="65">
        <f>(SUMPRODUCT(P$8:P$187,Nutrients!$EF$8:$EF$187)+(IF($A$6=Nutrients!$B$8,Nutrients!$EF$8,Nutrients!$EF$9)*P$6)+(((IF($A$7=Nutrients!$B$79,Nutrients!$EF$79,(IF($A$7=Nutrients!$B$77,Nutrients!$EF$77,Nutrients!$EF$78)))))*P$7))</f>
        <v>15000</v>
      </c>
      <c r="Q280" s="65">
        <f>(SUMPRODUCT(Q$8:Q$187,Nutrients!$EF$8:$EF$187)+(IF($A$6=Nutrients!$B$8,Nutrients!$EF$8,Nutrients!$EF$9)*Q$6)+(((IF($A$7=Nutrients!$B$79,Nutrients!$EF$79,(IF($A$7=Nutrients!$B$77,Nutrients!$EF$77,Nutrients!$EF$78)))))*Q$7))</f>
        <v>15000</v>
      </c>
      <c r="R280" s="65">
        <f>(SUMPRODUCT(R$8:R$187,Nutrients!$EF$8:$EF$187)+(IF($A$6=Nutrients!$B$8,Nutrients!$EF$8,Nutrients!$EF$9)*R$6)+(((IF($A$7=Nutrients!$B$79,Nutrients!$EF$79,(IF($A$7=Nutrients!$B$77,Nutrients!$EF$77,Nutrients!$EF$78)))))*R$7))</f>
        <v>12500</v>
      </c>
      <c r="S280" s="65">
        <f>(SUMPRODUCT(S$8:S$187,Nutrients!$EF$8:$EF$187)+(IF($A$6=Nutrients!$B$8,Nutrients!$EF$8,Nutrients!$EF$9)*S$6)+(((IF($A$7=Nutrients!$B$79,Nutrients!$EF$79,(IF($A$7=Nutrients!$B$77,Nutrients!$EF$77,Nutrients!$EF$78)))))*S$7))</f>
        <v>10000</v>
      </c>
      <c r="T280" s="65">
        <f>(SUMPRODUCT(T$8:T$187,Nutrients!$EF$8:$EF$187)+(IF($A$6=Nutrients!$B$8,Nutrients!$EF$8,Nutrients!$EF$9)*T$6)+(((IF($A$7=Nutrients!$B$79,Nutrients!$EF$79,(IF($A$7=Nutrients!$B$77,Nutrients!$EF$77,Nutrients!$EF$78)))))*T$7))</f>
        <v>7500</v>
      </c>
      <c r="U280" s="65">
        <f>(SUMPRODUCT(U$8:U$187,Nutrients!$EF$8:$EF$187)+(IF($A$6=Nutrients!$B$8,Nutrients!$EF$8,Nutrients!$EF$9)*U$6)+(((IF($A$7=Nutrients!$B$79,Nutrients!$EF$79,(IF($A$7=Nutrients!$B$77,Nutrients!$EF$77,Nutrients!$EF$78)))))*U$7))</f>
        <v>7500</v>
      </c>
      <c r="V280" s="65"/>
      <c r="W280" s="65">
        <f>(SUMPRODUCT(W$8:W$187,Nutrients!$EF$8:$EF$187)+(IF($A$6=Nutrients!$B$8,Nutrients!$EF$8,Nutrients!$EF$9)*W$6)+(((IF($A$7=Nutrients!$B$79,Nutrients!$EF$79,(IF($A$7=Nutrients!$B$77,Nutrients!$EF$77,Nutrients!$EF$78)))))*W$7))</f>
        <v>15000</v>
      </c>
      <c r="X280" s="65">
        <f>(SUMPRODUCT(X$8:X$187,Nutrients!$EF$8:$EF$187)+(IF($A$6=Nutrients!$B$8,Nutrients!$EF$8,Nutrients!$EF$9)*X$6)+(((IF($A$7=Nutrients!$B$79,Nutrients!$EF$79,(IF($A$7=Nutrients!$B$77,Nutrients!$EF$77,Nutrients!$EF$78)))))*X$7))</f>
        <v>15000</v>
      </c>
      <c r="Y280" s="65">
        <f>(SUMPRODUCT(Y$8:Y$187,Nutrients!$EF$8:$EF$187)+(IF($A$6=Nutrients!$B$8,Nutrients!$EF$8,Nutrients!$EF$9)*Y$6)+(((IF($A$7=Nutrients!$B$79,Nutrients!$EF$79,(IF($A$7=Nutrients!$B$77,Nutrients!$EF$77,Nutrients!$EF$78)))))*Y$7))</f>
        <v>12500</v>
      </c>
      <c r="Z280" s="65">
        <f>(SUMPRODUCT(Z$8:Z$187,Nutrients!$EF$8:$EF$187)+(IF($A$6=Nutrients!$B$8,Nutrients!$EF$8,Nutrients!$EF$9)*Z$6)+(((IF($A$7=Nutrients!$B$79,Nutrients!$EF$79,(IF($A$7=Nutrients!$B$77,Nutrients!$EF$77,Nutrients!$EF$78)))))*Z$7))</f>
        <v>10000</v>
      </c>
      <c r="AA280" s="65">
        <f>(SUMPRODUCT(AA$8:AA$187,Nutrients!$EF$8:$EF$187)+(IF($A$6=Nutrients!$B$8,Nutrients!$EF$8,Nutrients!$EF$9)*AA$6)+(((IF($A$7=Nutrients!$B$79,Nutrients!$EF$79,(IF($A$7=Nutrients!$B$77,Nutrients!$EF$77,Nutrients!$EF$78)))))*AA$7))</f>
        <v>7500</v>
      </c>
      <c r="AB280" s="65">
        <f>(SUMPRODUCT(AB$8:AB$187,Nutrients!$EF$8:$EF$187)+(IF($A$6=Nutrients!$B$8,Nutrients!$EF$8,Nutrients!$EF$9)*AB$6)+(((IF($A$7=Nutrients!$B$79,Nutrients!$EF$79,(IF($A$7=Nutrients!$B$77,Nutrients!$EF$77,Nutrients!$EF$78)))))*AB$7))</f>
        <v>7500</v>
      </c>
      <c r="AC280" s="65"/>
      <c r="AD280" s="65">
        <f>(SUMPRODUCT(AD$8:AD$187,Nutrients!$EF$8:$EF$187)+(IF($A$6=Nutrients!$B$8,Nutrients!$EF$8,Nutrients!$EF$9)*AD$6)+(((IF($A$7=Nutrients!$B$79,Nutrients!$EF$79,(IF($A$7=Nutrients!$B$77,Nutrients!$EF$77,Nutrients!$EF$78)))))*AD$7))</f>
        <v>15000</v>
      </c>
      <c r="AE280" s="65">
        <f>(SUMPRODUCT(AE$8:AE$187,Nutrients!$EF$8:$EF$187)+(IF($A$6=Nutrients!$B$8,Nutrients!$EF$8,Nutrients!$EF$9)*AE$6)+(((IF($A$7=Nutrients!$B$79,Nutrients!$EF$79,(IF($A$7=Nutrients!$B$77,Nutrients!$EF$77,Nutrients!$EF$78)))))*AE$7))</f>
        <v>15000</v>
      </c>
      <c r="AF280" s="65">
        <f>(SUMPRODUCT(AF$8:AF$187,Nutrients!$EF$8:$EF$187)+(IF($A$6=Nutrients!$B$8,Nutrients!$EF$8,Nutrients!$EF$9)*AF$6)+(((IF($A$7=Nutrients!$B$79,Nutrients!$EF$79,(IF($A$7=Nutrients!$B$77,Nutrients!$EF$77,Nutrients!$EF$78)))))*AF$7))</f>
        <v>12500</v>
      </c>
      <c r="AG280" s="65">
        <f>(SUMPRODUCT(AG$8:AG$187,Nutrients!$EF$8:$EF$187)+(IF($A$6=Nutrients!$B$8,Nutrients!$EF$8,Nutrients!$EF$9)*AG$6)+(((IF($A$7=Nutrients!$B$79,Nutrients!$EF$79,(IF($A$7=Nutrients!$B$77,Nutrients!$EF$77,Nutrients!$EF$78)))))*AG$7))</f>
        <v>10000</v>
      </c>
      <c r="AH280" s="65">
        <f>(SUMPRODUCT(AH$8:AH$187,Nutrients!$EF$8:$EF$187)+(IF($A$6=Nutrients!$B$8,Nutrients!$EF$8,Nutrients!$EF$9)*AH$6)+(((IF($A$7=Nutrients!$B$79,Nutrients!$EF$79,(IF($A$7=Nutrients!$B$77,Nutrients!$EF$77,Nutrients!$EF$78)))))*AH$7))</f>
        <v>7500</v>
      </c>
      <c r="AI280" s="65">
        <f>(SUMPRODUCT(AI$8:AI$187,Nutrients!$EF$8:$EF$187)+(IF($A$6=Nutrients!$B$8,Nutrients!$EF$8,Nutrients!$EF$9)*AI$6)+(((IF($A$7=Nutrients!$B$79,Nutrients!$EF$79,(IF($A$7=Nutrients!$B$77,Nutrients!$EF$77,Nutrients!$EF$78)))))*AI$7))</f>
        <v>7500</v>
      </c>
      <c r="AJ280" s="65"/>
      <c r="AK280" s="65">
        <f>(SUMPRODUCT(AK$8:AK$187,Nutrients!$EF$8:$EF$187)+(IF($A$6=Nutrients!$B$8,Nutrients!$EF$8,Nutrients!$EF$9)*AK$6)+(((IF($A$7=Nutrients!$B$79,Nutrients!$EF$79,(IF($A$7=Nutrients!$B$77,Nutrients!$EF$77,Nutrients!$EF$78)))))*AK$7))</f>
        <v>15000</v>
      </c>
      <c r="AL280" s="65">
        <f>(SUMPRODUCT(AL$8:AL$187,Nutrients!$EF$8:$EF$187)+(IF($A$6=Nutrients!$B$8,Nutrients!$EF$8,Nutrients!$EF$9)*AL$6)+(((IF($A$7=Nutrients!$B$79,Nutrients!$EF$79,(IF($A$7=Nutrients!$B$77,Nutrients!$EF$77,Nutrients!$EF$78)))))*AL$7))</f>
        <v>15000</v>
      </c>
      <c r="AM280" s="65">
        <f>(SUMPRODUCT(AM$8:AM$187,Nutrients!$EF$8:$EF$187)+(IF($A$6=Nutrients!$B$8,Nutrients!$EF$8,Nutrients!$EF$9)*AM$6)+(((IF($A$7=Nutrients!$B$79,Nutrients!$EF$79,(IF($A$7=Nutrients!$B$77,Nutrients!$EF$77,Nutrients!$EF$78)))))*AM$7))</f>
        <v>12500</v>
      </c>
      <c r="AN280" s="65">
        <f>(SUMPRODUCT(AN$8:AN$187,Nutrients!$EF$8:$EF$187)+(IF($A$6=Nutrients!$B$8,Nutrients!$EF$8,Nutrients!$EF$9)*AN$6)+(((IF($A$7=Nutrients!$B$79,Nutrients!$EF$79,(IF($A$7=Nutrients!$B$77,Nutrients!$EF$77,Nutrients!$EF$78)))))*AN$7))</f>
        <v>10000</v>
      </c>
      <c r="AO280" s="65">
        <f>(SUMPRODUCT(AO$8:AO$187,Nutrients!$EF$8:$EF$187)+(IF($A$6=Nutrients!$B$8,Nutrients!$EF$8,Nutrients!$EF$9)*AO$6)+(((IF($A$7=Nutrients!$B$79,Nutrients!$EF$79,(IF($A$7=Nutrients!$B$77,Nutrients!$EF$77,Nutrients!$EF$78)))))*AO$7))</f>
        <v>7500</v>
      </c>
      <c r="AP280" s="65">
        <f>(SUMPRODUCT(AP$8:AP$187,Nutrients!$EF$8:$EF$187)+(IF($A$6=Nutrients!$B$8,Nutrients!$EF$8,Nutrients!$EF$9)*AP$6)+(((IF($A$7=Nutrients!$B$79,Nutrients!$EF$79,(IF($A$7=Nutrients!$B$77,Nutrients!$EF$77,Nutrients!$EF$78)))))*AP$7))</f>
        <v>7500</v>
      </c>
      <c r="AQ280" s="65"/>
      <c r="AR280" s="65">
        <f>(SUMPRODUCT(AR$8:AR$187,Nutrients!$EF$8:$EF$187)+(IF($A$6=Nutrients!$B$8,Nutrients!$EF$8,Nutrients!$EF$9)*AR$6)+(((IF($A$7=Nutrients!$B$79,Nutrients!$EF$79,(IF($A$7=Nutrients!$B$77,Nutrients!$EF$77,Nutrients!$EF$78)))))*AR$7))</f>
        <v>15000</v>
      </c>
      <c r="AS280" s="65">
        <f>(SUMPRODUCT(AS$8:AS$187,Nutrients!$EF$8:$EF$187)+(IF($A$6=Nutrients!$B$8,Nutrients!$EF$8,Nutrients!$EF$9)*AS$6)+(((IF($A$7=Nutrients!$B$79,Nutrients!$EF$79,(IF($A$7=Nutrients!$B$77,Nutrients!$EF$77,Nutrients!$EF$78)))))*AS$7))</f>
        <v>15000</v>
      </c>
      <c r="AT280" s="65">
        <f>(SUMPRODUCT(AT$8:AT$187,Nutrients!$EF$8:$EF$187)+(IF($A$6=Nutrients!$B$8,Nutrients!$EF$8,Nutrients!$EF$9)*AT$6)+(((IF($A$7=Nutrients!$B$79,Nutrients!$EF$79,(IF($A$7=Nutrients!$B$77,Nutrients!$EF$77,Nutrients!$EF$78)))))*AT$7))</f>
        <v>12500</v>
      </c>
      <c r="AU280" s="65">
        <f>(SUMPRODUCT(AU$8:AU$187,Nutrients!$EF$8:$EF$187)+(IF($A$6=Nutrients!$B$8,Nutrients!$EF$8,Nutrients!$EF$9)*AU$6)+(((IF($A$7=Nutrients!$B$79,Nutrients!$EF$79,(IF($A$7=Nutrients!$B$77,Nutrients!$EF$77,Nutrients!$EF$78)))))*AU$7))</f>
        <v>10000</v>
      </c>
      <c r="AV280" s="65">
        <f>(SUMPRODUCT(AV$8:AV$187,Nutrients!$EF$8:$EF$187)+(IF($A$6=Nutrients!$B$8,Nutrients!$EF$8,Nutrients!$EF$9)*AV$6)+(((IF($A$7=Nutrients!$B$79,Nutrients!$EF$79,(IF($A$7=Nutrients!$B$77,Nutrients!$EF$77,Nutrients!$EF$78)))))*AV$7))</f>
        <v>7500</v>
      </c>
      <c r="AW280" s="65">
        <f>(SUMPRODUCT(AW$8:AW$187,Nutrients!$EF$8:$EF$187)+(IF($A$6=Nutrients!$B$8,Nutrients!$EF$8,Nutrients!$EF$9)*AW$6)+(((IF($A$7=Nutrients!$B$79,Nutrients!$EF$79,(IF($A$7=Nutrients!$B$77,Nutrients!$EF$77,Nutrients!$EF$78)))))*AW$7))</f>
        <v>7500</v>
      </c>
      <c r="AX280" s="65"/>
      <c r="AY280" s="65">
        <f>(SUMPRODUCT(AY$8:AY$187,Nutrients!$EF$8:$EF$187)+(IF($A$6=Nutrients!$B$8,Nutrients!$EF$8,Nutrients!$EF$9)*AY$6)+(((IF($A$7=Nutrients!$B$79,Nutrients!$EF$79,(IF($A$7=Nutrients!$B$77,Nutrients!$EF$77,Nutrients!$EF$78)))))*AY$7))</f>
        <v>15000</v>
      </c>
      <c r="AZ280" s="65">
        <f>(SUMPRODUCT(AZ$8:AZ$187,Nutrients!$EF$8:$EF$187)+(IF($A$6=Nutrients!$B$8,Nutrients!$EF$8,Nutrients!$EF$9)*AZ$6)+(((IF($A$7=Nutrients!$B$79,Nutrients!$EF$79,(IF($A$7=Nutrients!$B$77,Nutrients!$EF$77,Nutrients!$EF$78)))))*AZ$7))</f>
        <v>15000</v>
      </c>
      <c r="BA280" s="65">
        <f>(SUMPRODUCT(BA$8:BA$187,Nutrients!$EF$8:$EF$187)+(IF($A$6=Nutrients!$B$8,Nutrients!$EF$8,Nutrients!$EF$9)*BA$6)+(((IF($A$7=Nutrients!$B$79,Nutrients!$EF$79,(IF($A$7=Nutrients!$B$77,Nutrients!$EF$77,Nutrients!$EF$78)))))*BA$7))</f>
        <v>12500</v>
      </c>
      <c r="BB280" s="65">
        <f>(SUMPRODUCT(BB$8:BB$187,Nutrients!$EF$8:$EF$187)+(IF($A$6=Nutrients!$B$8,Nutrients!$EF$8,Nutrients!$EF$9)*BB$6)+(((IF($A$7=Nutrients!$B$79,Nutrients!$EF$79,(IF($A$7=Nutrients!$B$77,Nutrients!$EF$77,Nutrients!$EF$78)))))*BB$7))</f>
        <v>10000</v>
      </c>
      <c r="BC280" s="65">
        <f>(SUMPRODUCT(BC$8:BC$187,Nutrients!$EF$8:$EF$187)+(IF($A$6=Nutrients!$B$8,Nutrients!$EF$8,Nutrients!$EF$9)*BC$6)+(((IF($A$7=Nutrients!$B$79,Nutrients!$EF$79,(IF($A$7=Nutrients!$B$77,Nutrients!$EF$77,Nutrients!$EF$78)))))*BC$7))</f>
        <v>7500</v>
      </c>
      <c r="BD280" s="65">
        <f>(SUMPRODUCT(BD$8:BD$187,Nutrients!$EF$8:$EF$187)+(IF($A$6=Nutrients!$B$8,Nutrients!$EF$8,Nutrients!$EF$9)*BD$6)+(((IF($A$7=Nutrients!$B$79,Nutrients!$EF$79,(IF($A$7=Nutrients!$B$77,Nutrients!$EF$77,Nutrients!$EF$78)))))*BD$7))</f>
        <v>7500</v>
      </c>
      <c r="BE280" s="65"/>
      <c r="BF280" s="65">
        <f>(SUMPRODUCT(BF$8:BF$187,Nutrients!$EF$8:$EF$187)+(IF($A$6=Nutrients!$B$8,Nutrients!$EF$8,Nutrients!$EF$9)*BF$6)+(((IF($A$7=Nutrients!$B$79,Nutrients!$EF$79,(IF($A$7=Nutrients!$B$77,Nutrients!$EF$77,Nutrients!$EF$78)))))*BF$7))</f>
        <v>15000</v>
      </c>
      <c r="BG280" s="65">
        <f>(SUMPRODUCT(BG$8:BG$187,Nutrients!$EF$8:$EF$187)+(IF($A$6=Nutrients!$B$8,Nutrients!$EF$8,Nutrients!$EF$9)*BG$6)+(((IF($A$7=Nutrients!$B$79,Nutrients!$EF$79,(IF($A$7=Nutrients!$B$77,Nutrients!$EF$77,Nutrients!$EF$78)))))*BG$7))</f>
        <v>15000</v>
      </c>
      <c r="BH280" s="65">
        <f>(SUMPRODUCT(BH$8:BH$187,Nutrients!$EF$8:$EF$187)+(IF($A$6=Nutrients!$B$8,Nutrients!$EF$8,Nutrients!$EF$9)*BH$6)+(((IF($A$7=Nutrients!$B$79,Nutrients!$EF$79,(IF($A$7=Nutrients!$B$77,Nutrients!$EF$77,Nutrients!$EF$78)))))*BH$7))</f>
        <v>12500</v>
      </c>
      <c r="BI280" s="65">
        <f>(SUMPRODUCT(BI$8:BI$187,Nutrients!$EF$8:$EF$187)+(IF($A$6=Nutrients!$B$8,Nutrients!$EF$8,Nutrients!$EF$9)*BI$6)+(((IF($A$7=Nutrients!$B$79,Nutrients!$EF$79,(IF($A$7=Nutrients!$B$77,Nutrients!$EF$77,Nutrients!$EF$78)))))*BI$7))</f>
        <v>10000</v>
      </c>
      <c r="BJ280" s="65">
        <f>(SUMPRODUCT(BJ$8:BJ$187,Nutrients!$EF$8:$EF$187)+(IF($A$6=Nutrients!$B$8,Nutrients!$EF$8,Nutrients!$EF$9)*BJ$6)+(((IF($A$7=Nutrients!$B$79,Nutrients!$EF$79,(IF($A$7=Nutrients!$B$77,Nutrients!$EF$77,Nutrients!$EF$78)))))*BJ$7))</f>
        <v>7500</v>
      </c>
      <c r="BK280" s="65">
        <f>(SUMPRODUCT(BK$8:BK$187,Nutrients!$EF$8:$EF$187)+(IF($A$6=Nutrients!$B$8,Nutrients!$EF$8,Nutrients!$EF$9)*BK$6)+(((IF($A$7=Nutrients!$B$79,Nutrients!$EF$79,(IF($A$7=Nutrients!$B$77,Nutrients!$EF$77,Nutrients!$EF$78)))))*BK$7))</f>
        <v>7500</v>
      </c>
      <c r="BL280" s="65"/>
    </row>
    <row r="281" spans="1:64" x14ac:dyDescent="0.2">
      <c r="A281" s="101" t="s">
        <v>160</v>
      </c>
      <c r="B281" s="65">
        <f>(SUMPRODUCT(B$8:B$187,Nutrients!$EG$8:$EG$187)+(IF($A$6=Nutrients!$B$8,Nutrients!$EG$8,Nutrients!$EG$9)*B$6)+(((IF($A$7=Nutrients!$B$79,Nutrients!$EG$79,(IF($A$7=Nutrients!$B$77,Nutrients!$EG$77,Nutrients!$EG$78)))))*B$7))</f>
        <v>4500</v>
      </c>
      <c r="C281" s="65">
        <f>(SUMPRODUCT(C$8:C$187,Nutrients!$EG$8:$EG$187)+(IF($A$6=Nutrients!$B$8,Nutrients!$EG$8,Nutrients!$EG$9)*C$6)+(((IF($A$7=Nutrients!$B$79,Nutrients!$EG$79,(IF($A$7=Nutrients!$B$77,Nutrients!$EG$77,Nutrients!$EG$78)))))*C$7))</f>
        <v>4500</v>
      </c>
      <c r="D281" s="65">
        <f>(SUMPRODUCT(D$8:D$187,Nutrients!$EG$8:$EG$187)+(IF($A$6=Nutrients!$B$8,Nutrients!$EG$8,Nutrients!$EG$9)*D$6)+(((IF($A$7=Nutrients!$B$79,Nutrients!$EG$79,(IF($A$7=Nutrients!$B$77,Nutrients!$EG$77,Nutrients!$EG$78)))))*D$7))</f>
        <v>3750</v>
      </c>
      <c r="E281" s="65">
        <f>(SUMPRODUCT(E$8:E$187,Nutrients!$EG$8:$EG$187)+(IF($A$6=Nutrients!$B$8,Nutrients!$EG$8,Nutrients!$EG$9)*E$6)+(((IF($A$7=Nutrients!$B$79,Nutrients!$EG$79,(IF($A$7=Nutrients!$B$77,Nutrients!$EG$77,Nutrients!$EG$78)))))*E$7))</f>
        <v>3000</v>
      </c>
      <c r="F281" s="65">
        <f>(SUMPRODUCT(F$8:F$187,Nutrients!$EG$8:$EG$187)+(IF($A$6=Nutrients!$B$8,Nutrients!$EG$8,Nutrients!$EG$9)*F$6)+(((IF($A$7=Nutrients!$B$79,Nutrients!$EG$79,(IF($A$7=Nutrients!$B$77,Nutrients!$EG$77,Nutrients!$EG$78)))))*F$7))</f>
        <v>2250</v>
      </c>
      <c r="G281" s="65">
        <f>(SUMPRODUCT(G$8:G$187,Nutrients!$EG$8:$EG$187)+(IF($A$6=Nutrients!$B$8,Nutrients!$EG$8,Nutrients!$EG$9)*G$6)+(((IF($A$7=Nutrients!$B$79,Nutrients!$EG$79,(IF($A$7=Nutrients!$B$77,Nutrients!$EG$77,Nutrients!$EG$78)))))*G$7))</f>
        <v>2250</v>
      </c>
      <c r="H281" s="65"/>
      <c r="I281" s="65">
        <f>(SUMPRODUCT(I$8:I$187,Nutrients!$EG$8:$EG$187)+(IF($A$6=Nutrients!$B$8,Nutrients!$EG$8,Nutrients!$EG$9)*I$6)+(((IF($A$7=Nutrients!$B$79,Nutrients!$EG$79,(IF($A$7=Nutrients!$B$77,Nutrients!$EG$77,Nutrients!$EG$78)))))*I$7))</f>
        <v>4500</v>
      </c>
      <c r="J281" s="65">
        <f>(SUMPRODUCT(J$8:J$187,Nutrients!$EG$8:$EG$187)+(IF($A$6=Nutrients!$B$8,Nutrients!$EG$8,Nutrients!$EG$9)*J$6)+(((IF($A$7=Nutrients!$B$79,Nutrients!$EG$79,(IF($A$7=Nutrients!$B$77,Nutrients!$EG$77,Nutrients!$EG$78)))))*J$7))</f>
        <v>4500</v>
      </c>
      <c r="K281" s="65">
        <f>(SUMPRODUCT(K$8:K$187,Nutrients!$EG$8:$EG$187)+(IF($A$6=Nutrients!$B$8,Nutrients!$EG$8,Nutrients!$EG$9)*K$6)+(((IF($A$7=Nutrients!$B$79,Nutrients!$EG$79,(IF($A$7=Nutrients!$B$77,Nutrients!$EG$77,Nutrients!$EG$78)))))*K$7))</f>
        <v>3750</v>
      </c>
      <c r="L281" s="65">
        <f>(SUMPRODUCT(L$8:L$187,Nutrients!$EG$8:$EG$187)+(IF($A$6=Nutrients!$B$8,Nutrients!$EG$8,Nutrients!$EG$9)*L$6)+(((IF($A$7=Nutrients!$B$79,Nutrients!$EG$79,(IF($A$7=Nutrients!$B$77,Nutrients!$EG$77,Nutrients!$EG$78)))))*L$7))</f>
        <v>3000</v>
      </c>
      <c r="M281" s="65">
        <f>(SUMPRODUCT(M$8:M$187,Nutrients!$EG$8:$EG$187)+(IF($A$6=Nutrients!$B$8,Nutrients!$EG$8,Nutrients!$EG$9)*M$6)+(((IF($A$7=Nutrients!$B$79,Nutrients!$EG$79,(IF($A$7=Nutrients!$B$77,Nutrients!$EG$77,Nutrients!$EG$78)))))*M$7))</f>
        <v>2250</v>
      </c>
      <c r="N281" s="65">
        <f>(SUMPRODUCT(N$8:N$187,Nutrients!$EG$8:$EG$187)+(IF($A$6=Nutrients!$B$8,Nutrients!$EG$8,Nutrients!$EG$9)*N$6)+(((IF($A$7=Nutrients!$B$79,Nutrients!$EG$79,(IF($A$7=Nutrients!$B$77,Nutrients!$EG$77,Nutrients!$EG$78)))))*N$7))</f>
        <v>2250</v>
      </c>
      <c r="O281" s="65"/>
      <c r="P281" s="65">
        <f>(SUMPRODUCT(P$8:P$187,Nutrients!$EG$8:$EG$187)+(IF($A$6=Nutrients!$B$8,Nutrients!$EG$8,Nutrients!$EG$9)*P$6)+(((IF($A$7=Nutrients!$B$79,Nutrients!$EG$79,(IF($A$7=Nutrients!$B$77,Nutrients!$EG$77,Nutrients!$EG$78)))))*P$7))</f>
        <v>4500</v>
      </c>
      <c r="Q281" s="65">
        <f>(SUMPRODUCT(Q$8:Q$187,Nutrients!$EG$8:$EG$187)+(IF($A$6=Nutrients!$B$8,Nutrients!$EG$8,Nutrients!$EG$9)*Q$6)+(((IF($A$7=Nutrients!$B$79,Nutrients!$EG$79,(IF($A$7=Nutrients!$B$77,Nutrients!$EG$77,Nutrients!$EG$78)))))*Q$7))</f>
        <v>4500</v>
      </c>
      <c r="R281" s="65">
        <f>(SUMPRODUCT(R$8:R$187,Nutrients!$EG$8:$EG$187)+(IF($A$6=Nutrients!$B$8,Nutrients!$EG$8,Nutrients!$EG$9)*R$6)+(((IF($A$7=Nutrients!$B$79,Nutrients!$EG$79,(IF($A$7=Nutrients!$B$77,Nutrients!$EG$77,Nutrients!$EG$78)))))*R$7))</f>
        <v>3750</v>
      </c>
      <c r="S281" s="65">
        <f>(SUMPRODUCT(S$8:S$187,Nutrients!$EG$8:$EG$187)+(IF($A$6=Nutrients!$B$8,Nutrients!$EG$8,Nutrients!$EG$9)*S$6)+(((IF($A$7=Nutrients!$B$79,Nutrients!$EG$79,(IF($A$7=Nutrients!$B$77,Nutrients!$EG$77,Nutrients!$EG$78)))))*S$7))</f>
        <v>3000</v>
      </c>
      <c r="T281" s="65">
        <f>(SUMPRODUCT(T$8:T$187,Nutrients!$EG$8:$EG$187)+(IF($A$6=Nutrients!$B$8,Nutrients!$EG$8,Nutrients!$EG$9)*T$6)+(((IF($A$7=Nutrients!$B$79,Nutrients!$EG$79,(IF($A$7=Nutrients!$B$77,Nutrients!$EG$77,Nutrients!$EG$78)))))*T$7))</f>
        <v>2250</v>
      </c>
      <c r="U281" s="65">
        <f>(SUMPRODUCT(U$8:U$187,Nutrients!$EG$8:$EG$187)+(IF($A$6=Nutrients!$B$8,Nutrients!$EG$8,Nutrients!$EG$9)*U$6)+(((IF($A$7=Nutrients!$B$79,Nutrients!$EG$79,(IF($A$7=Nutrients!$B$77,Nutrients!$EG$77,Nutrients!$EG$78)))))*U$7))</f>
        <v>2250</v>
      </c>
      <c r="V281" s="65"/>
      <c r="W281" s="65">
        <f>(SUMPRODUCT(W$8:W$187,Nutrients!$EG$8:$EG$187)+(IF($A$6=Nutrients!$B$8,Nutrients!$EG$8,Nutrients!$EG$9)*W$6)+(((IF($A$7=Nutrients!$B$79,Nutrients!$EG$79,(IF($A$7=Nutrients!$B$77,Nutrients!$EG$77,Nutrients!$EG$78)))))*W$7))</f>
        <v>4500</v>
      </c>
      <c r="X281" s="65">
        <f>(SUMPRODUCT(X$8:X$187,Nutrients!$EG$8:$EG$187)+(IF($A$6=Nutrients!$B$8,Nutrients!$EG$8,Nutrients!$EG$9)*X$6)+(((IF($A$7=Nutrients!$B$79,Nutrients!$EG$79,(IF($A$7=Nutrients!$B$77,Nutrients!$EG$77,Nutrients!$EG$78)))))*X$7))</f>
        <v>4500</v>
      </c>
      <c r="Y281" s="65">
        <f>(SUMPRODUCT(Y$8:Y$187,Nutrients!$EG$8:$EG$187)+(IF($A$6=Nutrients!$B$8,Nutrients!$EG$8,Nutrients!$EG$9)*Y$6)+(((IF($A$7=Nutrients!$B$79,Nutrients!$EG$79,(IF($A$7=Nutrients!$B$77,Nutrients!$EG$77,Nutrients!$EG$78)))))*Y$7))</f>
        <v>3750</v>
      </c>
      <c r="Z281" s="65">
        <f>(SUMPRODUCT(Z$8:Z$187,Nutrients!$EG$8:$EG$187)+(IF($A$6=Nutrients!$B$8,Nutrients!$EG$8,Nutrients!$EG$9)*Z$6)+(((IF($A$7=Nutrients!$B$79,Nutrients!$EG$79,(IF($A$7=Nutrients!$B$77,Nutrients!$EG$77,Nutrients!$EG$78)))))*Z$7))</f>
        <v>3000</v>
      </c>
      <c r="AA281" s="65">
        <f>(SUMPRODUCT(AA$8:AA$187,Nutrients!$EG$8:$EG$187)+(IF($A$6=Nutrients!$B$8,Nutrients!$EG$8,Nutrients!$EG$9)*AA$6)+(((IF($A$7=Nutrients!$B$79,Nutrients!$EG$79,(IF($A$7=Nutrients!$B$77,Nutrients!$EG$77,Nutrients!$EG$78)))))*AA$7))</f>
        <v>2250</v>
      </c>
      <c r="AB281" s="65">
        <f>(SUMPRODUCT(AB$8:AB$187,Nutrients!$EG$8:$EG$187)+(IF($A$6=Nutrients!$B$8,Nutrients!$EG$8,Nutrients!$EG$9)*AB$6)+(((IF($A$7=Nutrients!$B$79,Nutrients!$EG$79,(IF($A$7=Nutrients!$B$77,Nutrients!$EG$77,Nutrients!$EG$78)))))*AB$7))</f>
        <v>2250</v>
      </c>
      <c r="AC281" s="65"/>
      <c r="AD281" s="65">
        <f>(SUMPRODUCT(AD$8:AD$187,Nutrients!$EG$8:$EG$187)+(IF($A$6=Nutrients!$B$8,Nutrients!$EG$8,Nutrients!$EG$9)*AD$6)+(((IF($A$7=Nutrients!$B$79,Nutrients!$EG$79,(IF($A$7=Nutrients!$B$77,Nutrients!$EG$77,Nutrients!$EG$78)))))*AD$7))</f>
        <v>4500</v>
      </c>
      <c r="AE281" s="65">
        <f>(SUMPRODUCT(AE$8:AE$187,Nutrients!$EG$8:$EG$187)+(IF($A$6=Nutrients!$B$8,Nutrients!$EG$8,Nutrients!$EG$9)*AE$6)+(((IF($A$7=Nutrients!$B$79,Nutrients!$EG$79,(IF($A$7=Nutrients!$B$77,Nutrients!$EG$77,Nutrients!$EG$78)))))*AE$7))</f>
        <v>4500</v>
      </c>
      <c r="AF281" s="65">
        <f>(SUMPRODUCT(AF$8:AF$187,Nutrients!$EG$8:$EG$187)+(IF($A$6=Nutrients!$B$8,Nutrients!$EG$8,Nutrients!$EG$9)*AF$6)+(((IF($A$7=Nutrients!$B$79,Nutrients!$EG$79,(IF($A$7=Nutrients!$B$77,Nutrients!$EG$77,Nutrients!$EG$78)))))*AF$7))</f>
        <v>3750</v>
      </c>
      <c r="AG281" s="65">
        <f>(SUMPRODUCT(AG$8:AG$187,Nutrients!$EG$8:$EG$187)+(IF($A$6=Nutrients!$B$8,Nutrients!$EG$8,Nutrients!$EG$9)*AG$6)+(((IF($A$7=Nutrients!$B$79,Nutrients!$EG$79,(IF($A$7=Nutrients!$B$77,Nutrients!$EG$77,Nutrients!$EG$78)))))*AG$7))</f>
        <v>3000</v>
      </c>
      <c r="AH281" s="65">
        <f>(SUMPRODUCT(AH$8:AH$187,Nutrients!$EG$8:$EG$187)+(IF($A$6=Nutrients!$B$8,Nutrients!$EG$8,Nutrients!$EG$9)*AH$6)+(((IF($A$7=Nutrients!$B$79,Nutrients!$EG$79,(IF($A$7=Nutrients!$B$77,Nutrients!$EG$77,Nutrients!$EG$78)))))*AH$7))</f>
        <v>2250</v>
      </c>
      <c r="AI281" s="65">
        <f>(SUMPRODUCT(AI$8:AI$187,Nutrients!$EG$8:$EG$187)+(IF($A$6=Nutrients!$B$8,Nutrients!$EG$8,Nutrients!$EG$9)*AI$6)+(((IF($A$7=Nutrients!$B$79,Nutrients!$EG$79,(IF($A$7=Nutrients!$B$77,Nutrients!$EG$77,Nutrients!$EG$78)))))*AI$7))</f>
        <v>2250</v>
      </c>
      <c r="AJ281" s="65"/>
      <c r="AK281" s="65">
        <f>(SUMPRODUCT(AK$8:AK$187,Nutrients!$EG$8:$EG$187)+(IF($A$6=Nutrients!$B$8,Nutrients!$EG$8,Nutrients!$EG$9)*AK$6)+(((IF($A$7=Nutrients!$B$79,Nutrients!$EG$79,(IF($A$7=Nutrients!$B$77,Nutrients!$EG$77,Nutrients!$EG$78)))))*AK$7))</f>
        <v>4500</v>
      </c>
      <c r="AL281" s="65">
        <f>(SUMPRODUCT(AL$8:AL$187,Nutrients!$EG$8:$EG$187)+(IF($A$6=Nutrients!$B$8,Nutrients!$EG$8,Nutrients!$EG$9)*AL$6)+(((IF($A$7=Nutrients!$B$79,Nutrients!$EG$79,(IF($A$7=Nutrients!$B$77,Nutrients!$EG$77,Nutrients!$EG$78)))))*AL$7))</f>
        <v>4500</v>
      </c>
      <c r="AM281" s="65">
        <f>(SUMPRODUCT(AM$8:AM$187,Nutrients!$EG$8:$EG$187)+(IF($A$6=Nutrients!$B$8,Nutrients!$EG$8,Nutrients!$EG$9)*AM$6)+(((IF($A$7=Nutrients!$B$79,Nutrients!$EG$79,(IF($A$7=Nutrients!$B$77,Nutrients!$EG$77,Nutrients!$EG$78)))))*AM$7))</f>
        <v>3750</v>
      </c>
      <c r="AN281" s="65">
        <f>(SUMPRODUCT(AN$8:AN$187,Nutrients!$EG$8:$EG$187)+(IF($A$6=Nutrients!$B$8,Nutrients!$EG$8,Nutrients!$EG$9)*AN$6)+(((IF($A$7=Nutrients!$B$79,Nutrients!$EG$79,(IF($A$7=Nutrients!$B$77,Nutrients!$EG$77,Nutrients!$EG$78)))))*AN$7))</f>
        <v>3000</v>
      </c>
      <c r="AO281" s="65">
        <f>(SUMPRODUCT(AO$8:AO$187,Nutrients!$EG$8:$EG$187)+(IF($A$6=Nutrients!$B$8,Nutrients!$EG$8,Nutrients!$EG$9)*AO$6)+(((IF($A$7=Nutrients!$B$79,Nutrients!$EG$79,(IF($A$7=Nutrients!$B$77,Nutrients!$EG$77,Nutrients!$EG$78)))))*AO$7))</f>
        <v>2250</v>
      </c>
      <c r="AP281" s="65">
        <f>(SUMPRODUCT(AP$8:AP$187,Nutrients!$EG$8:$EG$187)+(IF($A$6=Nutrients!$B$8,Nutrients!$EG$8,Nutrients!$EG$9)*AP$6)+(((IF($A$7=Nutrients!$B$79,Nutrients!$EG$79,(IF($A$7=Nutrients!$B$77,Nutrients!$EG$77,Nutrients!$EG$78)))))*AP$7))</f>
        <v>2250</v>
      </c>
      <c r="AQ281" s="65"/>
      <c r="AR281" s="65">
        <f>(SUMPRODUCT(AR$8:AR$187,Nutrients!$EG$8:$EG$187)+(IF($A$6=Nutrients!$B$8,Nutrients!$EG$8,Nutrients!$EG$9)*AR$6)+(((IF($A$7=Nutrients!$B$79,Nutrients!$EG$79,(IF($A$7=Nutrients!$B$77,Nutrients!$EG$77,Nutrients!$EG$78)))))*AR$7))</f>
        <v>4500</v>
      </c>
      <c r="AS281" s="65">
        <f>(SUMPRODUCT(AS$8:AS$187,Nutrients!$EG$8:$EG$187)+(IF($A$6=Nutrients!$B$8,Nutrients!$EG$8,Nutrients!$EG$9)*AS$6)+(((IF($A$7=Nutrients!$B$79,Nutrients!$EG$79,(IF($A$7=Nutrients!$B$77,Nutrients!$EG$77,Nutrients!$EG$78)))))*AS$7))</f>
        <v>4500</v>
      </c>
      <c r="AT281" s="65">
        <f>(SUMPRODUCT(AT$8:AT$187,Nutrients!$EG$8:$EG$187)+(IF($A$6=Nutrients!$B$8,Nutrients!$EG$8,Nutrients!$EG$9)*AT$6)+(((IF($A$7=Nutrients!$B$79,Nutrients!$EG$79,(IF($A$7=Nutrients!$B$77,Nutrients!$EG$77,Nutrients!$EG$78)))))*AT$7))</f>
        <v>3750</v>
      </c>
      <c r="AU281" s="65">
        <f>(SUMPRODUCT(AU$8:AU$187,Nutrients!$EG$8:$EG$187)+(IF($A$6=Nutrients!$B$8,Nutrients!$EG$8,Nutrients!$EG$9)*AU$6)+(((IF($A$7=Nutrients!$B$79,Nutrients!$EG$79,(IF($A$7=Nutrients!$B$77,Nutrients!$EG$77,Nutrients!$EG$78)))))*AU$7))</f>
        <v>3000</v>
      </c>
      <c r="AV281" s="65">
        <f>(SUMPRODUCT(AV$8:AV$187,Nutrients!$EG$8:$EG$187)+(IF($A$6=Nutrients!$B$8,Nutrients!$EG$8,Nutrients!$EG$9)*AV$6)+(((IF($A$7=Nutrients!$B$79,Nutrients!$EG$79,(IF($A$7=Nutrients!$B$77,Nutrients!$EG$77,Nutrients!$EG$78)))))*AV$7))</f>
        <v>2250</v>
      </c>
      <c r="AW281" s="65">
        <f>(SUMPRODUCT(AW$8:AW$187,Nutrients!$EG$8:$EG$187)+(IF($A$6=Nutrients!$B$8,Nutrients!$EG$8,Nutrients!$EG$9)*AW$6)+(((IF($A$7=Nutrients!$B$79,Nutrients!$EG$79,(IF($A$7=Nutrients!$B$77,Nutrients!$EG$77,Nutrients!$EG$78)))))*AW$7))</f>
        <v>2250</v>
      </c>
      <c r="AX281" s="65"/>
      <c r="AY281" s="65">
        <f>(SUMPRODUCT(AY$8:AY$187,Nutrients!$EG$8:$EG$187)+(IF($A$6=Nutrients!$B$8,Nutrients!$EG$8,Nutrients!$EG$9)*AY$6)+(((IF($A$7=Nutrients!$B$79,Nutrients!$EG$79,(IF($A$7=Nutrients!$B$77,Nutrients!$EG$77,Nutrients!$EG$78)))))*AY$7))</f>
        <v>4500</v>
      </c>
      <c r="AZ281" s="65">
        <f>(SUMPRODUCT(AZ$8:AZ$187,Nutrients!$EG$8:$EG$187)+(IF($A$6=Nutrients!$B$8,Nutrients!$EG$8,Nutrients!$EG$9)*AZ$6)+(((IF($A$7=Nutrients!$B$79,Nutrients!$EG$79,(IF($A$7=Nutrients!$B$77,Nutrients!$EG$77,Nutrients!$EG$78)))))*AZ$7))</f>
        <v>4500</v>
      </c>
      <c r="BA281" s="65">
        <f>(SUMPRODUCT(BA$8:BA$187,Nutrients!$EG$8:$EG$187)+(IF($A$6=Nutrients!$B$8,Nutrients!$EG$8,Nutrients!$EG$9)*BA$6)+(((IF($A$7=Nutrients!$B$79,Nutrients!$EG$79,(IF($A$7=Nutrients!$B$77,Nutrients!$EG$77,Nutrients!$EG$78)))))*BA$7))</f>
        <v>3750</v>
      </c>
      <c r="BB281" s="65">
        <f>(SUMPRODUCT(BB$8:BB$187,Nutrients!$EG$8:$EG$187)+(IF($A$6=Nutrients!$B$8,Nutrients!$EG$8,Nutrients!$EG$9)*BB$6)+(((IF($A$7=Nutrients!$B$79,Nutrients!$EG$79,(IF($A$7=Nutrients!$B$77,Nutrients!$EG$77,Nutrients!$EG$78)))))*BB$7))</f>
        <v>3000</v>
      </c>
      <c r="BC281" s="65">
        <f>(SUMPRODUCT(BC$8:BC$187,Nutrients!$EG$8:$EG$187)+(IF($A$6=Nutrients!$B$8,Nutrients!$EG$8,Nutrients!$EG$9)*BC$6)+(((IF($A$7=Nutrients!$B$79,Nutrients!$EG$79,(IF($A$7=Nutrients!$B$77,Nutrients!$EG$77,Nutrients!$EG$78)))))*BC$7))</f>
        <v>2250</v>
      </c>
      <c r="BD281" s="65">
        <f>(SUMPRODUCT(BD$8:BD$187,Nutrients!$EG$8:$EG$187)+(IF($A$6=Nutrients!$B$8,Nutrients!$EG$8,Nutrients!$EG$9)*BD$6)+(((IF($A$7=Nutrients!$B$79,Nutrients!$EG$79,(IF($A$7=Nutrients!$B$77,Nutrients!$EG$77,Nutrients!$EG$78)))))*BD$7))</f>
        <v>2250</v>
      </c>
      <c r="BE281" s="65"/>
      <c r="BF281" s="65">
        <f>(SUMPRODUCT(BF$8:BF$187,Nutrients!$EG$8:$EG$187)+(IF($A$6=Nutrients!$B$8,Nutrients!$EG$8,Nutrients!$EG$9)*BF$6)+(((IF($A$7=Nutrients!$B$79,Nutrients!$EG$79,(IF($A$7=Nutrients!$B$77,Nutrients!$EG$77,Nutrients!$EG$78)))))*BF$7))</f>
        <v>4500</v>
      </c>
      <c r="BG281" s="65">
        <f>(SUMPRODUCT(BG$8:BG$187,Nutrients!$EG$8:$EG$187)+(IF($A$6=Nutrients!$B$8,Nutrients!$EG$8,Nutrients!$EG$9)*BG$6)+(((IF($A$7=Nutrients!$B$79,Nutrients!$EG$79,(IF($A$7=Nutrients!$B$77,Nutrients!$EG$77,Nutrients!$EG$78)))))*BG$7))</f>
        <v>4500</v>
      </c>
      <c r="BH281" s="65">
        <f>(SUMPRODUCT(BH$8:BH$187,Nutrients!$EG$8:$EG$187)+(IF($A$6=Nutrients!$B$8,Nutrients!$EG$8,Nutrients!$EG$9)*BH$6)+(((IF($A$7=Nutrients!$B$79,Nutrients!$EG$79,(IF($A$7=Nutrients!$B$77,Nutrients!$EG$77,Nutrients!$EG$78)))))*BH$7))</f>
        <v>3750</v>
      </c>
      <c r="BI281" s="65">
        <f>(SUMPRODUCT(BI$8:BI$187,Nutrients!$EG$8:$EG$187)+(IF($A$6=Nutrients!$B$8,Nutrients!$EG$8,Nutrients!$EG$9)*BI$6)+(((IF($A$7=Nutrients!$B$79,Nutrients!$EG$79,(IF($A$7=Nutrients!$B$77,Nutrients!$EG$77,Nutrients!$EG$78)))))*BI$7))</f>
        <v>3000</v>
      </c>
      <c r="BJ281" s="65">
        <f>(SUMPRODUCT(BJ$8:BJ$187,Nutrients!$EG$8:$EG$187)+(IF($A$6=Nutrients!$B$8,Nutrients!$EG$8,Nutrients!$EG$9)*BJ$6)+(((IF($A$7=Nutrients!$B$79,Nutrients!$EG$79,(IF($A$7=Nutrients!$B$77,Nutrients!$EG$77,Nutrients!$EG$78)))))*BJ$7))</f>
        <v>2250</v>
      </c>
      <c r="BK281" s="65">
        <f>(SUMPRODUCT(BK$8:BK$187,Nutrients!$EG$8:$EG$187)+(IF($A$6=Nutrients!$B$8,Nutrients!$EG$8,Nutrients!$EG$9)*BK$6)+(((IF($A$7=Nutrients!$B$79,Nutrients!$EG$79,(IF($A$7=Nutrients!$B$77,Nutrients!$EG$77,Nutrients!$EG$78)))))*BK$7))</f>
        <v>2250</v>
      </c>
      <c r="BL281" s="65"/>
    </row>
    <row r="282" spans="1:64" x14ac:dyDescent="0.2">
      <c r="A282" s="101" t="s">
        <v>161</v>
      </c>
      <c r="B282" s="65">
        <f>(SUMPRODUCT(B$8:B$187,Nutrients!$EH$8:$EH$187)+(IF($A$6=Nutrients!$B$8,Nutrients!$EH$8,Nutrients!$EH$9)*B$6)+(((IF($A$7=Nutrients!$B$79,Nutrients!$EH$79,(IF($A$7=Nutrients!$B$77,Nutrients!$EH$77,Nutrients!$EH$78)))))*B$7))</f>
        <v>0</v>
      </c>
      <c r="C282" s="65">
        <f>(SUMPRODUCT(C$8:C$187,Nutrients!$EH$8:$EH$187)+(IF($A$6=Nutrients!$B$8,Nutrients!$EH$8,Nutrients!$EH$9)*C$6)+(((IF($A$7=Nutrients!$B$79,Nutrients!$EH$79,(IF($A$7=Nutrients!$B$77,Nutrients!$EH$77,Nutrients!$EH$78)))))*C$7))</f>
        <v>0</v>
      </c>
      <c r="D282" s="65">
        <f>(SUMPRODUCT(D$8:D$187,Nutrients!$EH$8:$EH$187)+(IF($A$6=Nutrients!$B$8,Nutrients!$EH$8,Nutrients!$EH$9)*D$6)+(((IF($A$7=Nutrients!$B$79,Nutrients!$EH$79,(IF($A$7=Nutrients!$B$77,Nutrients!$EH$77,Nutrients!$EH$78)))))*D$7))</f>
        <v>0</v>
      </c>
      <c r="E282" s="65">
        <f>(SUMPRODUCT(E$8:E$187,Nutrients!$EH$8:$EH$187)+(IF($A$6=Nutrients!$B$8,Nutrients!$EH$8,Nutrients!$EH$9)*E$6)+(((IF($A$7=Nutrients!$B$79,Nutrients!$EH$79,(IF($A$7=Nutrients!$B$77,Nutrients!$EH$77,Nutrients!$EH$78)))))*E$7))</f>
        <v>0</v>
      </c>
      <c r="F282" s="65">
        <f>(SUMPRODUCT(F$8:F$187,Nutrients!$EH$8:$EH$187)+(IF($A$6=Nutrients!$B$8,Nutrients!$EH$8,Nutrients!$EH$9)*F$6)+(((IF($A$7=Nutrients!$B$79,Nutrients!$EH$79,(IF($A$7=Nutrients!$B$77,Nutrients!$EH$77,Nutrients!$EH$78)))))*F$7))</f>
        <v>0</v>
      </c>
      <c r="G282" s="65">
        <f>(SUMPRODUCT(G$8:G$187,Nutrients!$EH$8:$EH$187)+(IF($A$6=Nutrients!$B$8,Nutrients!$EH$8,Nutrients!$EH$9)*G$6)+(((IF($A$7=Nutrients!$B$79,Nutrients!$EH$79,(IF($A$7=Nutrients!$B$77,Nutrients!$EH$77,Nutrients!$EH$78)))))*G$7))</f>
        <v>0</v>
      </c>
      <c r="H282" s="65"/>
      <c r="I282" s="65">
        <f>(SUMPRODUCT(I$8:I$187,Nutrients!$EH$8:$EH$187)+(IF($A$6=Nutrients!$B$8,Nutrients!$EH$8,Nutrients!$EH$9)*I$6)+(((IF($A$7=Nutrients!$B$79,Nutrients!$EH$79,(IF($A$7=Nutrients!$B$77,Nutrients!$EH$77,Nutrients!$EH$78)))))*I$7))</f>
        <v>0</v>
      </c>
      <c r="J282" s="65">
        <f>(SUMPRODUCT(J$8:J$187,Nutrients!$EH$8:$EH$187)+(IF($A$6=Nutrients!$B$8,Nutrients!$EH$8,Nutrients!$EH$9)*J$6)+(((IF($A$7=Nutrients!$B$79,Nutrients!$EH$79,(IF($A$7=Nutrients!$B$77,Nutrients!$EH$77,Nutrients!$EH$78)))))*J$7))</f>
        <v>0</v>
      </c>
      <c r="K282" s="65">
        <f>(SUMPRODUCT(K$8:K$187,Nutrients!$EH$8:$EH$187)+(IF($A$6=Nutrients!$B$8,Nutrients!$EH$8,Nutrients!$EH$9)*K$6)+(((IF($A$7=Nutrients!$B$79,Nutrients!$EH$79,(IF($A$7=Nutrients!$B$77,Nutrients!$EH$77,Nutrients!$EH$78)))))*K$7))</f>
        <v>0</v>
      </c>
      <c r="L282" s="65">
        <f>(SUMPRODUCT(L$8:L$187,Nutrients!$EH$8:$EH$187)+(IF($A$6=Nutrients!$B$8,Nutrients!$EH$8,Nutrients!$EH$9)*L$6)+(((IF($A$7=Nutrients!$B$79,Nutrients!$EH$79,(IF($A$7=Nutrients!$B$77,Nutrients!$EH$77,Nutrients!$EH$78)))))*L$7))</f>
        <v>0</v>
      </c>
      <c r="M282" s="65">
        <f>(SUMPRODUCT(M$8:M$187,Nutrients!$EH$8:$EH$187)+(IF($A$6=Nutrients!$B$8,Nutrients!$EH$8,Nutrients!$EH$9)*M$6)+(((IF($A$7=Nutrients!$B$79,Nutrients!$EH$79,(IF($A$7=Nutrients!$B$77,Nutrients!$EH$77,Nutrients!$EH$78)))))*M$7))</f>
        <v>0</v>
      </c>
      <c r="N282" s="65">
        <f>(SUMPRODUCT(N$8:N$187,Nutrients!$EH$8:$EH$187)+(IF($A$6=Nutrients!$B$8,Nutrients!$EH$8,Nutrients!$EH$9)*N$6)+(((IF($A$7=Nutrients!$B$79,Nutrients!$EH$79,(IF($A$7=Nutrients!$B$77,Nutrients!$EH$77,Nutrients!$EH$78)))))*N$7))</f>
        <v>0</v>
      </c>
      <c r="O282" s="65"/>
      <c r="P282" s="65">
        <f>(SUMPRODUCT(P$8:P$187,Nutrients!$EH$8:$EH$187)+(IF($A$6=Nutrients!$B$8,Nutrients!$EH$8,Nutrients!$EH$9)*P$6)+(((IF($A$7=Nutrients!$B$79,Nutrients!$EH$79,(IF($A$7=Nutrients!$B$77,Nutrients!$EH$77,Nutrients!$EH$78)))))*P$7))</f>
        <v>0</v>
      </c>
      <c r="Q282" s="65">
        <f>(SUMPRODUCT(Q$8:Q$187,Nutrients!$EH$8:$EH$187)+(IF($A$6=Nutrients!$B$8,Nutrients!$EH$8,Nutrients!$EH$9)*Q$6)+(((IF($A$7=Nutrients!$B$79,Nutrients!$EH$79,(IF($A$7=Nutrients!$B$77,Nutrients!$EH$77,Nutrients!$EH$78)))))*Q$7))</f>
        <v>0</v>
      </c>
      <c r="R282" s="65">
        <f>(SUMPRODUCT(R$8:R$187,Nutrients!$EH$8:$EH$187)+(IF($A$6=Nutrients!$B$8,Nutrients!$EH$8,Nutrients!$EH$9)*R$6)+(((IF($A$7=Nutrients!$B$79,Nutrients!$EH$79,(IF($A$7=Nutrients!$B$77,Nutrients!$EH$77,Nutrients!$EH$78)))))*R$7))</f>
        <v>0</v>
      </c>
      <c r="S282" s="65">
        <f>(SUMPRODUCT(S$8:S$187,Nutrients!$EH$8:$EH$187)+(IF($A$6=Nutrients!$B$8,Nutrients!$EH$8,Nutrients!$EH$9)*S$6)+(((IF($A$7=Nutrients!$B$79,Nutrients!$EH$79,(IF($A$7=Nutrients!$B$77,Nutrients!$EH$77,Nutrients!$EH$78)))))*S$7))</f>
        <v>0</v>
      </c>
      <c r="T282" s="65">
        <f>(SUMPRODUCT(T$8:T$187,Nutrients!$EH$8:$EH$187)+(IF($A$6=Nutrients!$B$8,Nutrients!$EH$8,Nutrients!$EH$9)*T$6)+(((IF($A$7=Nutrients!$B$79,Nutrients!$EH$79,(IF($A$7=Nutrients!$B$77,Nutrients!$EH$77,Nutrients!$EH$78)))))*T$7))</f>
        <v>0</v>
      </c>
      <c r="U282" s="65">
        <f>(SUMPRODUCT(U$8:U$187,Nutrients!$EH$8:$EH$187)+(IF($A$6=Nutrients!$B$8,Nutrients!$EH$8,Nutrients!$EH$9)*U$6)+(((IF($A$7=Nutrients!$B$79,Nutrients!$EH$79,(IF($A$7=Nutrients!$B$77,Nutrients!$EH$77,Nutrients!$EH$78)))))*U$7))</f>
        <v>0</v>
      </c>
      <c r="V282" s="65"/>
      <c r="W282" s="65">
        <f>(SUMPRODUCT(W$8:W$187,Nutrients!$EH$8:$EH$187)+(IF($A$6=Nutrients!$B$8,Nutrients!$EH$8,Nutrients!$EH$9)*W$6)+(((IF($A$7=Nutrients!$B$79,Nutrients!$EH$79,(IF($A$7=Nutrients!$B$77,Nutrients!$EH$77,Nutrients!$EH$78)))))*W$7))</f>
        <v>0</v>
      </c>
      <c r="X282" s="65">
        <f>(SUMPRODUCT(X$8:X$187,Nutrients!$EH$8:$EH$187)+(IF($A$6=Nutrients!$B$8,Nutrients!$EH$8,Nutrients!$EH$9)*X$6)+(((IF($A$7=Nutrients!$B$79,Nutrients!$EH$79,(IF($A$7=Nutrients!$B$77,Nutrients!$EH$77,Nutrients!$EH$78)))))*X$7))</f>
        <v>0</v>
      </c>
      <c r="Y282" s="65">
        <f>(SUMPRODUCT(Y$8:Y$187,Nutrients!$EH$8:$EH$187)+(IF($A$6=Nutrients!$B$8,Nutrients!$EH$8,Nutrients!$EH$9)*Y$6)+(((IF($A$7=Nutrients!$B$79,Nutrients!$EH$79,(IF($A$7=Nutrients!$B$77,Nutrients!$EH$77,Nutrients!$EH$78)))))*Y$7))</f>
        <v>0</v>
      </c>
      <c r="Z282" s="65">
        <f>(SUMPRODUCT(Z$8:Z$187,Nutrients!$EH$8:$EH$187)+(IF($A$6=Nutrients!$B$8,Nutrients!$EH$8,Nutrients!$EH$9)*Z$6)+(((IF($A$7=Nutrients!$B$79,Nutrients!$EH$79,(IF($A$7=Nutrients!$B$77,Nutrients!$EH$77,Nutrients!$EH$78)))))*Z$7))</f>
        <v>0</v>
      </c>
      <c r="AA282" s="65">
        <f>(SUMPRODUCT(AA$8:AA$187,Nutrients!$EH$8:$EH$187)+(IF($A$6=Nutrients!$B$8,Nutrients!$EH$8,Nutrients!$EH$9)*AA$6)+(((IF($A$7=Nutrients!$B$79,Nutrients!$EH$79,(IF($A$7=Nutrients!$B$77,Nutrients!$EH$77,Nutrients!$EH$78)))))*AA$7))</f>
        <v>0</v>
      </c>
      <c r="AB282" s="65">
        <f>(SUMPRODUCT(AB$8:AB$187,Nutrients!$EH$8:$EH$187)+(IF($A$6=Nutrients!$B$8,Nutrients!$EH$8,Nutrients!$EH$9)*AB$6)+(((IF($A$7=Nutrients!$B$79,Nutrients!$EH$79,(IF($A$7=Nutrients!$B$77,Nutrients!$EH$77,Nutrients!$EH$78)))))*AB$7))</f>
        <v>0</v>
      </c>
      <c r="AC282" s="65"/>
      <c r="AD282" s="65">
        <f>(SUMPRODUCT(AD$8:AD$187,Nutrients!$EH$8:$EH$187)+(IF($A$6=Nutrients!$B$8,Nutrients!$EH$8,Nutrients!$EH$9)*AD$6)+(((IF($A$7=Nutrients!$B$79,Nutrients!$EH$79,(IF($A$7=Nutrients!$B$77,Nutrients!$EH$77,Nutrients!$EH$78)))))*AD$7))</f>
        <v>0</v>
      </c>
      <c r="AE282" s="65">
        <f>(SUMPRODUCT(AE$8:AE$187,Nutrients!$EH$8:$EH$187)+(IF($A$6=Nutrients!$B$8,Nutrients!$EH$8,Nutrients!$EH$9)*AE$6)+(((IF($A$7=Nutrients!$B$79,Nutrients!$EH$79,(IF($A$7=Nutrients!$B$77,Nutrients!$EH$77,Nutrients!$EH$78)))))*AE$7))</f>
        <v>0</v>
      </c>
      <c r="AF282" s="65">
        <f>(SUMPRODUCT(AF$8:AF$187,Nutrients!$EH$8:$EH$187)+(IF($A$6=Nutrients!$B$8,Nutrients!$EH$8,Nutrients!$EH$9)*AF$6)+(((IF($A$7=Nutrients!$B$79,Nutrients!$EH$79,(IF($A$7=Nutrients!$B$77,Nutrients!$EH$77,Nutrients!$EH$78)))))*AF$7))</f>
        <v>0</v>
      </c>
      <c r="AG282" s="65">
        <f>(SUMPRODUCT(AG$8:AG$187,Nutrients!$EH$8:$EH$187)+(IF($A$6=Nutrients!$B$8,Nutrients!$EH$8,Nutrients!$EH$9)*AG$6)+(((IF($A$7=Nutrients!$B$79,Nutrients!$EH$79,(IF($A$7=Nutrients!$B$77,Nutrients!$EH$77,Nutrients!$EH$78)))))*AG$7))</f>
        <v>0</v>
      </c>
      <c r="AH282" s="65">
        <f>(SUMPRODUCT(AH$8:AH$187,Nutrients!$EH$8:$EH$187)+(IF($A$6=Nutrients!$B$8,Nutrients!$EH$8,Nutrients!$EH$9)*AH$6)+(((IF($A$7=Nutrients!$B$79,Nutrients!$EH$79,(IF($A$7=Nutrients!$B$77,Nutrients!$EH$77,Nutrients!$EH$78)))))*AH$7))</f>
        <v>0</v>
      </c>
      <c r="AI282" s="65">
        <f>(SUMPRODUCT(AI$8:AI$187,Nutrients!$EH$8:$EH$187)+(IF($A$6=Nutrients!$B$8,Nutrients!$EH$8,Nutrients!$EH$9)*AI$6)+(((IF($A$7=Nutrients!$B$79,Nutrients!$EH$79,(IF($A$7=Nutrients!$B$77,Nutrients!$EH$77,Nutrients!$EH$78)))))*AI$7))</f>
        <v>0</v>
      </c>
      <c r="AJ282" s="65"/>
      <c r="AK282" s="65">
        <f>(SUMPRODUCT(AK$8:AK$187,Nutrients!$EH$8:$EH$187)+(IF($A$6=Nutrients!$B$8,Nutrients!$EH$8,Nutrients!$EH$9)*AK$6)+(((IF($A$7=Nutrients!$B$79,Nutrients!$EH$79,(IF($A$7=Nutrients!$B$77,Nutrients!$EH$77,Nutrients!$EH$78)))))*AK$7))</f>
        <v>0</v>
      </c>
      <c r="AL282" s="65">
        <f>(SUMPRODUCT(AL$8:AL$187,Nutrients!$EH$8:$EH$187)+(IF($A$6=Nutrients!$B$8,Nutrients!$EH$8,Nutrients!$EH$9)*AL$6)+(((IF($A$7=Nutrients!$B$79,Nutrients!$EH$79,(IF($A$7=Nutrients!$B$77,Nutrients!$EH$77,Nutrients!$EH$78)))))*AL$7))</f>
        <v>0</v>
      </c>
      <c r="AM282" s="65">
        <f>(SUMPRODUCT(AM$8:AM$187,Nutrients!$EH$8:$EH$187)+(IF($A$6=Nutrients!$B$8,Nutrients!$EH$8,Nutrients!$EH$9)*AM$6)+(((IF($A$7=Nutrients!$B$79,Nutrients!$EH$79,(IF($A$7=Nutrients!$B$77,Nutrients!$EH$77,Nutrients!$EH$78)))))*AM$7))</f>
        <v>0</v>
      </c>
      <c r="AN282" s="65">
        <f>(SUMPRODUCT(AN$8:AN$187,Nutrients!$EH$8:$EH$187)+(IF($A$6=Nutrients!$B$8,Nutrients!$EH$8,Nutrients!$EH$9)*AN$6)+(((IF($A$7=Nutrients!$B$79,Nutrients!$EH$79,(IF($A$7=Nutrients!$B$77,Nutrients!$EH$77,Nutrients!$EH$78)))))*AN$7))</f>
        <v>0</v>
      </c>
      <c r="AO282" s="65">
        <f>(SUMPRODUCT(AO$8:AO$187,Nutrients!$EH$8:$EH$187)+(IF($A$6=Nutrients!$B$8,Nutrients!$EH$8,Nutrients!$EH$9)*AO$6)+(((IF($A$7=Nutrients!$B$79,Nutrients!$EH$79,(IF($A$7=Nutrients!$B$77,Nutrients!$EH$77,Nutrients!$EH$78)))))*AO$7))</f>
        <v>0</v>
      </c>
      <c r="AP282" s="65">
        <f>(SUMPRODUCT(AP$8:AP$187,Nutrients!$EH$8:$EH$187)+(IF($A$6=Nutrients!$B$8,Nutrients!$EH$8,Nutrients!$EH$9)*AP$6)+(((IF($A$7=Nutrients!$B$79,Nutrients!$EH$79,(IF($A$7=Nutrients!$B$77,Nutrients!$EH$77,Nutrients!$EH$78)))))*AP$7))</f>
        <v>0</v>
      </c>
      <c r="AQ282" s="65"/>
      <c r="AR282" s="65">
        <f>(SUMPRODUCT(AR$8:AR$187,Nutrients!$EH$8:$EH$187)+(IF($A$6=Nutrients!$B$8,Nutrients!$EH$8,Nutrients!$EH$9)*AR$6)+(((IF($A$7=Nutrients!$B$79,Nutrients!$EH$79,(IF($A$7=Nutrients!$B$77,Nutrients!$EH$77,Nutrients!$EH$78)))))*AR$7))</f>
        <v>0</v>
      </c>
      <c r="AS282" s="65">
        <f>(SUMPRODUCT(AS$8:AS$187,Nutrients!$EH$8:$EH$187)+(IF($A$6=Nutrients!$B$8,Nutrients!$EH$8,Nutrients!$EH$9)*AS$6)+(((IF($A$7=Nutrients!$B$79,Nutrients!$EH$79,(IF($A$7=Nutrients!$B$77,Nutrients!$EH$77,Nutrients!$EH$78)))))*AS$7))</f>
        <v>0</v>
      </c>
      <c r="AT282" s="65">
        <f>(SUMPRODUCT(AT$8:AT$187,Nutrients!$EH$8:$EH$187)+(IF($A$6=Nutrients!$B$8,Nutrients!$EH$8,Nutrients!$EH$9)*AT$6)+(((IF($A$7=Nutrients!$B$79,Nutrients!$EH$79,(IF($A$7=Nutrients!$B$77,Nutrients!$EH$77,Nutrients!$EH$78)))))*AT$7))</f>
        <v>0</v>
      </c>
      <c r="AU282" s="65">
        <f>(SUMPRODUCT(AU$8:AU$187,Nutrients!$EH$8:$EH$187)+(IF($A$6=Nutrients!$B$8,Nutrients!$EH$8,Nutrients!$EH$9)*AU$6)+(((IF($A$7=Nutrients!$B$79,Nutrients!$EH$79,(IF($A$7=Nutrients!$B$77,Nutrients!$EH$77,Nutrients!$EH$78)))))*AU$7))</f>
        <v>0</v>
      </c>
      <c r="AV282" s="65">
        <f>(SUMPRODUCT(AV$8:AV$187,Nutrients!$EH$8:$EH$187)+(IF($A$6=Nutrients!$B$8,Nutrients!$EH$8,Nutrients!$EH$9)*AV$6)+(((IF($A$7=Nutrients!$B$79,Nutrients!$EH$79,(IF($A$7=Nutrients!$B$77,Nutrients!$EH$77,Nutrients!$EH$78)))))*AV$7))</f>
        <v>0</v>
      </c>
      <c r="AW282" s="65">
        <f>(SUMPRODUCT(AW$8:AW$187,Nutrients!$EH$8:$EH$187)+(IF($A$6=Nutrients!$B$8,Nutrients!$EH$8,Nutrients!$EH$9)*AW$6)+(((IF($A$7=Nutrients!$B$79,Nutrients!$EH$79,(IF($A$7=Nutrients!$B$77,Nutrients!$EH$77,Nutrients!$EH$78)))))*AW$7))</f>
        <v>0</v>
      </c>
      <c r="AX282" s="65"/>
      <c r="AY282" s="65">
        <f>(SUMPRODUCT(AY$8:AY$187,Nutrients!$EH$8:$EH$187)+(IF($A$6=Nutrients!$B$8,Nutrients!$EH$8,Nutrients!$EH$9)*AY$6)+(((IF($A$7=Nutrients!$B$79,Nutrients!$EH$79,(IF($A$7=Nutrients!$B$77,Nutrients!$EH$77,Nutrients!$EH$78)))))*AY$7))</f>
        <v>0</v>
      </c>
      <c r="AZ282" s="65">
        <f>(SUMPRODUCT(AZ$8:AZ$187,Nutrients!$EH$8:$EH$187)+(IF($A$6=Nutrients!$B$8,Nutrients!$EH$8,Nutrients!$EH$9)*AZ$6)+(((IF($A$7=Nutrients!$B$79,Nutrients!$EH$79,(IF($A$7=Nutrients!$B$77,Nutrients!$EH$77,Nutrients!$EH$78)))))*AZ$7))</f>
        <v>0</v>
      </c>
      <c r="BA282" s="65">
        <f>(SUMPRODUCT(BA$8:BA$187,Nutrients!$EH$8:$EH$187)+(IF($A$6=Nutrients!$B$8,Nutrients!$EH$8,Nutrients!$EH$9)*BA$6)+(((IF($A$7=Nutrients!$B$79,Nutrients!$EH$79,(IF($A$7=Nutrients!$B$77,Nutrients!$EH$77,Nutrients!$EH$78)))))*BA$7))</f>
        <v>0</v>
      </c>
      <c r="BB282" s="65">
        <f>(SUMPRODUCT(BB$8:BB$187,Nutrients!$EH$8:$EH$187)+(IF($A$6=Nutrients!$B$8,Nutrients!$EH$8,Nutrients!$EH$9)*BB$6)+(((IF($A$7=Nutrients!$B$79,Nutrients!$EH$79,(IF($A$7=Nutrients!$B$77,Nutrients!$EH$77,Nutrients!$EH$78)))))*BB$7))</f>
        <v>0</v>
      </c>
      <c r="BC282" s="65">
        <f>(SUMPRODUCT(BC$8:BC$187,Nutrients!$EH$8:$EH$187)+(IF($A$6=Nutrients!$B$8,Nutrients!$EH$8,Nutrients!$EH$9)*BC$6)+(((IF($A$7=Nutrients!$B$79,Nutrients!$EH$79,(IF($A$7=Nutrients!$B$77,Nutrients!$EH$77,Nutrients!$EH$78)))))*BC$7))</f>
        <v>0</v>
      </c>
      <c r="BD282" s="65">
        <f>(SUMPRODUCT(BD$8:BD$187,Nutrients!$EH$8:$EH$187)+(IF($A$6=Nutrients!$B$8,Nutrients!$EH$8,Nutrients!$EH$9)*BD$6)+(((IF($A$7=Nutrients!$B$79,Nutrients!$EH$79,(IF($A$7=Nutrients!$B$77,Nutrients!$EH$77,Nutrients!$EH$78)))))*BD$7))</f>
        <v>0</v>
      </c>
      <c r="BE282" s="65"/>
      <c r="BF282" s="65">
        <f>(SUMPRODUCT(BF$8:BF$187,Nutrients!$EH$8:$EH$187)+(IF($A$6=Nutrients!$B$8,Nutrients!$EH$8,Nutrients!$EH$9)*BF$6)+(((IF($A$7=Nutrients!$B$79,Nutrients!$EH$79,(IF($A$7=Nutrients!$B$77,Nutrients!$EH$77,Nutrients!$EH$78)))))*BF$7))</f>
        <v>0</v>
      </c>
      <c r="BG282" s="65">
        <f>(SUMPRODUCT(BG$8:BG$187,Nutrients!$EH$8:$EH$187)+(IF($A$6=Nutrients!$B$8,Nutrients!$EH$8,Nutrients!$EH$9)*BG$6)+(((IF($A$7=Nutrients!$B$79,Nutrients!$EH$79,(IF($A$7=Nutrients!$B$77,Nutrients!$EH$77,Nutrients!$EH$78)))))*BG$7))</f>
        <v>0</v>
      </c>
      <c r="BH282" s="65">
        <f>(SUMPRODUCT(BH$8:BH$187,Nutrients!$EH$8:$EH$187)+(IF($A$6=Nutrients!$B$8,Nutrients!$EH$8,Nutrients!$EH$9)*BH$6)+(((IF($A$7=Nutrients!$B$79,Nutrients!$EH$79,(IF($A$7=Nutrients!$B$77,Nutrients!$EH$77,Nutrients!$EH$78)))))*BH$7))</f>
        <v>0</v>
      </c>
      <c r="BI282" s="65">
        <f>(SUMPRODUCT(BI$8:BI$187,Nutrients!$EH$8:$EH$187)+(IF($A$6=Nutrients!$B$8,Nutrients!$EH$8,Nutrients!$EH$9)*BI$6)+(((IF($A$7=Nutrients!$B$79,Nutrients!$EH$79,(IF($A$7=Nutrients!$B$77,Nutrients!$EH$77,Nutrients!$EH$78)))))*BI$7))</f>
        <v>0</v>
      </c>
      <c r="BJ282" s="65">
        <f>(SUMPRODUCT(BJ$8:BJ$187,Nutrients!$EH$8:$EH$187)+(IF($A$6=Nutrients!$B$8,Nutrients!$EH$8,Nutrients!$EH$9)*BJ$6)+(((IF($A$7=Nutrients!$B$79,Nutrients!$EH$79,(IF($A$7=Nutrients!$B$77,Nutrients!$EH$77,Nutrients!$EH$78)))))*BJ$7))</f>
        <v>0</v>
      </c>
      <c r="BK282" s="65">
        <f>(SUMPRODUCT(BK$8:BK$187,Nutrients!$EH$8:$EH$187)+(IF($A$6=Nutrients!$B$8,Nutrients!$EH$8,Nutrients!$EH$9)*BK$6)+(((IF($A$7=Nutrients!$B$79,Nutrients!$EH$79,(IF($A$7=Nutrients!$B$77,Nutrients!$EH$77,Nutrients!$EH$78)))))*BK$7))</f>
        <v>0</v>
      </c>
      <c r="BL282" s="65"/>
    </row>
    <row r="283" spans="1:64" x14ac:dyDescent="0.2">
      <c r="A283" s="101" t="s">
        <v>162</v>
      </c>
      <c r="B283" s="65">
        <f>(SUMPRODUCT(B$8:B$187,Nutrients!$EI$8:$EI$187)+(IF($A$6=Nutrients!$B$8,Nutrients!$EI$8,Nutrients!$EI$9)*B$6)+(((IF($A$7=Nutrients!$B$79,Nutrients!$EI$79,(IF($A$7=Nutrients!$B$77,Nutrients!$EI$77,Nutrients!$EI$78)))))*B$7))</f>
        <v>0</v>
      </c>
      <c r="C283" s="65">
        <f>(SUMPRODUCT(C$8:C$187,Nutrients!$EI$8:$EI$187)+(IF($A$6=Nutrients!$B$8,Nutrients!$EI$8,Nutrients!$EI$9)*C$6)+(((IF($A$7=Nutrients!$B$79,Nutrients!$EI$79,(IF($A$7=Nutrients!$B$77,Nutrients!$EI$77,Nutrients!$EI$78)))))*C$7))</f>
        <v>0</v>
      </c>
      <c r="D283" s="65">
        <f>(SUMPRODUCT(D$8:D$187,Nutrients!$EI$8:$EI$187)+(IF($A$6=Nutrients!$B$8,Nutrients!$EI$8,Nutrients!$EI$9)*D$6)+(((IF($A$7=Nutrients!$B$79,Nutrients!$EI$79,(IF($A$7=Nutrients!$B$77,Nutrients!$EI$77,Nutrients!$EI$78)))))*D$7))</f>
        <v>0</v>
      </c>
      <c r="E283" s="65">
        <f>(SUMPRODUCT(E$8:E$187,Nutrients!$EI$8:$EI$187)+(IF($A$6=Nutrients!$B$8,Nutrients!$EI$8,Nutrients!$EI$9)*E$6)+(((IF($A$7=Nutrients!$B$79,Nutrients!$EI$79,(IF($A$7=Nutrients!$B$77,Nutrients!$EI$77,Nutrients!$EI$78)))))*E$7))</f>
        <v>0</v>
      </c>
      <c r="F283" s="65">
        <f>(SUMPRODUCT(F$8:F$187,Nutrients!$EI$8:$EI$187)+(IF($A$6=Nutrients!$B$8,Nutrients!$EI$8,Nutrients!$EI$9)*F$6)+(((IF($A$7=Nutrients!$B$79,Nutrients!$EI$79,(IF($A$7=Nutrients!$B$77,Nutrients!$EI$77,Nutrients!$EI$78)))))*F$7))</f>
        <v>0</v>
      </c>
      <c r="G283" s="65">
        <f>(SUMPRODUCT(G$8:G$187,Nutrients!$EI$8:$EI$187)+(IF($A$6=Nutrients!$B$8,Nutrients!$EI$8,Nutrients!$EI$9)*G$6)+(((IF($A$7=Nutrients!$B$79,Nutrients!$EI$79,(IF($A$7=Nutrients!$B$77,Nutrients!$EI$77,Nutrients!$EI$78)))))*G$7))</f>
        <v>0</v>
      </c>
      <c r="H283" s="65"/>
      <c r="I283" s="65">
        <f>(SUMPRODUCT(I$8:I$187,Nutrients!$EI$8:$EI$187)+(IF($A$6=Nutrients!$B$8,Nutrients!$EI$8,Nutrients!$EI$9)*I$6)+(((IF($A$7=Nutrients!$B$79,Nutrients!$EI$79,(IF($A$7=Nutrients!$B$77,Nutrients!$EI$77,Nutrients!$EI$78)))))*I$7))</f>
        <v>0</v>
      </c>
      <c r="J283" s="65">
        <f>(SUMPRODUCT(J$8:J$187,Nutrients!$EI$8:$EI$187)+(IF($A$6=Nutrients!$B$8,Nutrients!$EI$8,Nutrients!$EI$9)*J$6)+(((IF($A$7=Nutrients!$B$79,Nutrients!$EI$79,(IF($A$7=Nutrients!$B$77,Nutrients!$EI$77,Nutrients!$EI$78)))))*J$7))</f>
        <v>0</v>
      </c>
      <c r="K283" s="65">
        <f>(SUMPRODUCT(K$8:K$187,Nutrients!$EI$8:$EI$187)+(IF($A$6=Nutrients!$B$8,Nutrients!$EI$8,Nutrients!$EI$9)*K$6)+(((IF($A$7=Nutrients!$B$79,Nutrients!$EI$79,(IF($A$7=Nutrients!$B$77,Nutrients!$EI$77,Nutrients!$EI$78)))))*K$7))</f>
        <v>0</v>
      </c>
      <c r="L283" s="65">
        <f>(SUMPRODUCT(L$8:L$187,Nutrients!$EI$8:$EI$187)+(IF($A$6=Nutrients!$B$8,Nutrients!$EI$8,Nutrients!$EI$9)*L$6)+(((IF($A$7=Nutrients!$B$79,Nutrients!$EI$79,(IF($A$7=Nutrients!$B$77,Nutrients!$EI$77,Nutrients!$EI$78)))))*L$7))</f>
        <v>0</v>
      </c>
      <c r="M283" s="65">
        <f>(SUMPRODUCT(M$8:M$187,Nutrients!$EI$8:$EI$187)+(IF($A$6=Nutrients!$B$8,Nutrients!$EI$8,Nutrients!$EI$9)*M$6)+(((IF($A$7=Nutrients!$B$79,Nutrients!$EI$79,(IF($A$7=Nutrients!$B$77,Nutrients!$EI$77,Nutrients!$EI$78)))))*M$7))</f>
        <v>0</v>
      </c>
      <c r="N283" s="65">
        <f>(SUMPRODUCT(N$8:N$187,Nutrients!$EI$8:$EI$187)+(IF($A$6=Nutrients!$B$8,Nutrients!$EI$8,Nutrients!$EI$9)*N$6)+(((IF($A$7=Nutrients!$B$79,Nutrients!$EI$79,(IF($A$7=Nutrients!$B$77,Nutrients!$EI$77,Nutrients!$EI$78)))))*N$7))</f>
        <v>0</v>
      </c>
      <c r="O283" s="65"/>
      <c r="P283" s="65">
        <f>(SUMPRODUCT(P$8:P$187,Nutrients!$EI$8:$EI$187)+(IF($A$6=Nutrients!$B$8,Nutrients!$EI$8,Nutrients!$EI$9)*P$6)+(((IF($A$7=Nutrients!$B$79,Nutrients!$EI$79,(IF($A$7=Nutrients!$B$77,Nutrients!$EI$77,Nutrients!$EI$78)))))*P$7))</f>
        <v>0</v>
      </c>
      <c r="Q283" s="65">
        <f>(SUMPRODUCT(Q$8:Q$187,Nutrients!$EI$8:$EI$187)+(IF($A$6=Nutrients!$B$8,Nutrients!$EI$8,Nutrients!$EI$9)*Q$6)+(((IF($A$7=Nutrients!$B$79,Nutrients!$EI$79,(IF($A$7=Nutrients!$B$77,Nutrients!$EI$77,Nutrients!$EI$78)))))*Q$7))</f>
        <v>0</v>
      </c>
      <c r="R283" s="65">
        <f>(SUMPRODUCT(R$8:R$187,Nutrients!$EI$8:$EI$187)+(IF($A$6=Nutrients!$B$8,Nutrients!$EI$8,Nutrients!$EI$9)*R$6)+(((IF($A$7=Nutrients!$B$79,Nutrients!$EI$79,(IF($A$7=Nutrients!$B$77,Nutrients!$EI$77,Nutrients!$EI$78)))))*R$7))</f>
        <v>0</v>
      </c>
      <c r="S283" s="65">
        <f>(SUMPRODUCT(S$8:S$187,Nutrients!$EI$8:$EI$187)+(IF($A$6=Nutrients!$B$8,Nutrients!$EI$8,Nutrients!$EI$9)*S$6)+(((IF($A$7=Nutrients!$B$79,Nutrients!$EI$79,(IF($A$7=Nutrients!$B$77,Nutrients!$EI$77,Nutrients!$EI$78)))))*S$7))</f>
        <v>0</v>
      </c>
      <c r="T283" s="65">
        <f>(SUMPRODUCT(T$8:T$187,Nutrients!$EI$8:$EI$187)+(IF($A$6=Nutrients!$B$8,Nutrients!$EI$8,Nutrients!$EI$9)*T$6)+(((IF($A$7=Nutrients!$B$79,Nutrients!$EI$79,(IF($A$7=Nutrients!$B$77,Nutrients!$EI$77,Nutrients!$EI$78)))))*T$7))</f>
        <v>0</v>
      </c>
      <c r="U283" s="65">
        <f>(SUMPRODUCT(U$8:U$187,Nutrients!$EI$8:$EI$187)+(IF($A$6=Nutrients!$B$8,Nutrients!$EI$8,Nutrients!$EI$9)*U$6)+(((IF($A$7=Nutrients!$B$79,Nutrients!$EI$79,(IF($A$7=Nutrients!$B$77,Nutrients!$EI$77,Nutrients!$EI$78)))))*U$7))</f>
        <v>0</v>
      </c>
      <c r="V283" s="65"/>
      <c r="W283" s="65">
        <f>(SUMPRODUCT(W$8:W$187,Nutrients!$EI$8:$EI$187)+(IF($A$6=Nutrients!$B$8,Nutrients!$EI$8,Nutrients!$EI$9)*W$6)+(((IF($A$7=Nutrients!$B$79,Nutrients!$EI$79,(IF($A$7=Nutrients!$B$77,Nutrients!$EI$77,Nutrients!$EI$78)))))*W$7))</f>
        <v>0</v>
      </c>
      <c r="X283" s="65">
        <f>(SUMPRODUCT(X$8:X$187,Nutrients!$EI$8:$EI$187)+(IF($A$6=Nutrients!$B$8,Nutrients!$EI$8,Nutrients!$EI$9)*X$6)+(((IF($A$7=Nutrients!$B$79,Nutrients!$EI$79,(IF($A$7=Nutrients!$B$77,Nutrients!$EI$77,Nutrients!$EI$78)))))*X$7))</f>
        <v>0</v>
      </c>
      <c r="Y283" s="65">
        <f>(SUMPRODUCT(Y$8:Y$187,Nutrients!$EI$8:$EI$187)+(IF($A$6=Nutrients!$B$8,Nutrients!$EI$8,Nutrients!$EI$9)*Y$6)+(((IF($A$7=Nutrients!$B$79,Nutrients!$EI$79,(IF($A$7=Nutrients!$B$77,Nutrients!$EI$77,Nutrients!$EI$78)))))*Y$7))</f>
        <v>0</v>
      </c>
      <c r="Z283" s="65">
        <f>(SUMPRODUCT(Z$8:Z$187,Nutrients!$EI$8:$EI$187)+(IF($A$6=Nutrients!$B$8,Nutrients!$EI$8,Nutrients!$EI$9)*Z$6)+(((IF($A$7=Nutrients!$B$79,Nutrients!$EI$79,(IF($A$7=Nutrients!$B$77,Nutrients!$EI$77,Nutrients!$EI$78)))))*Z$7))</f>
        <v>0</v>
      </c>
      <c r="AA283" s="65">
        <f>(SUMPRODUCT(AA$8:AA$187,Nutrients!$EI$8:$EI$187)+(IF($A$6=Nutrients!$B$8,Nutrients!$EI$8,Nutrients!$EI$9)*AA$6)+(((IF($A$7=Nutrients!$B$79,Nutrients!$EI$79,(IF($A$7=Nutrients!$B$77,Nutrients!$EI$77,Nutrients!$EI$78)))))*AA$7))</f>
        <v>0</v>
      </c>
      <c r="AB283" s="65">
        <f>(SUMPRODUCT(AB$8:AB$187,Nutrients!$EI$8:$EI$187)+(IF($A$6=Nutrients!$B$8,Nutrients!$EI$8,Nutrients!$EI$9)*AB$6)+(((IF($A$7=Nutrients!$B$79,Nutrients!$EI$79,(IF($A$7=Nutrients!$B$77,Nutrients!$EI$77,Nutrients!$EI$78)))))*AB$7))</f>
        <v>0</v>
      </c>
      <c r="AC283" s="65"/>
      <c r="AD283" s="65">
        <f>(SUMPRODUCT(AD$8:AD$187,Nutrients!$EI$8:$EI$187)+(IF($A$6=Nutrients!$B$8,Nutrients!$EI$8,Nutrients!$EI$9)*AD$6)+(((IF($A$7=Nutrients!$B$79,Nutrients!$EI$79,(IF($A$7=Nutrients!$B$77,Nutrients!$EI$77,Nutrients!$EI$78)))))*AD$7))</f>
        <v>0</v>
      </c>
      <c r="AE283" s="65">
        <f>(SUMPRODUCT(AE$8:AE$187,Nutrients!$EI$8:$EI$187)+(IF($A$6=Nutrients!$B$8,Nutrients!$EI$8,Nutrients!$EI$9)*AE$6)+(((IF($A$7=Nutrients!$B$79,Nutrients!$EI$79,(IF($A$7=Nutrients!$B$77,Nutrients!$EI$77,Nutrients!$EI$78)))))*AE$7))</f>
        <v>0</v>
      </c>
      <c r="AF283" s="65">
        <f>(SUMPRODUCT(AF$8:AF$187,Nutrients!$EI$8:$EI$187)+(IF($A$6=Nutrients!$B$8,Nutrients!$EI$8,Nutrients!$EI$9)*AF$6)+(((IF($A$7=Nutrients!$B$79,Nutrients!$EI$79,(IF($A$7=Nutrients!$B$77,Nutrients!$EI$77,Nutrients!$EI$78)))))*AF$7))</f>
        <v>0</v>
      </c>
      <c r="AG283" s="65">
        <f>(SUMPRODUCT(AG$8:AG$187,Nutrients!$EI$8:$EI$187)+(IF($A$6=Nutrients!$B$8,Nutrients!$EI$8,Nutrients!$EI$9)*AG$6)+(((IF($A$7=Nutrients!$B$79,Nutrients!$EI$79,(IF($A$7=Nutrients!$B$77,Nutrients!$EI$77,Nutrients!$EI$78)))))*AG$7))</f>
        <v>0</v>
      </c>
      <c r="AH283" s="65">
        <f>(SUMPRODUCT(AH$8:AH$187,Nutrients!$EI$8:$EI$187)+(IF($A$6=Nutrients!$B$8,Nutrients!$EI$8,Nutrients!$EI$9)*AH$6)+(((IF($A$7=Nutrients!$B$79,Nutrients!$EI$79,(IF($A$7=Nutrients!$B$77,Nutrients!$EI$77,Nutrients!$EI$78)))))*AH$7))</f>
        <v>0</v>
      </c>
      <c r="AI283" s="65">
        <f>(SUMPRODUCT(AI$8:AI$187,Nutrients!$EI$8:$EI$187)+(IF($A$6=Nutrients!$B$8,Nutrients!$EI$8,Nutrients!$EI$9)*AI$6)+(((IF($A$7=Nutrients!$B$79,Nutrients!$EI$79,(IF($A$7=Nutrients!$B$77,Nutrients!$EI$77,Nutrients!$EI$78)))))*AI$7))</f>
        <v>0</v>
      </c>
      <c r="AJ283" s="65"/>
      <c r="AK283" s="65">
        <f>(SUMPRODUCT(AK$8:AK$187,Nutrients!$EI$8:$EI$187)+(IF($A$6=Nutrients!$B$8,Nutrients!$EI$8,Nutrients!$EI$9)*AK$6)+(((IF($A$7=Nutrients!$B$79,Nutrients!$EI$79,(IF($A$7=Nutrients!$B$77,Nutrients!$EI$77,Nutrients!$EI$78)))))*AK$7))</f>
        <v>0</v>
      </c>
      <c r="AL283" s="65">
        <f>(SUMPRODUCT(AL$8:AL$187,Nutrients!$EI$8:$EI$187)+(IF($A$6=Nutrients!$B$8,Nutrients!$EI$8,Nutrients!$EI$9)*AL$6)+(((IF($A$7=Nutrients!$B$79,Nutrients!$EI$79,(IF($A$7=Nutrients!$B$77,Nutrients!$EI$77,Nutrients!$EI$78)))))*AL$7))</f>
        <v>0</v>
      </c>
      <c r="AM283" s="65">
        <f>(SUMPRODUCT(AM$8:AM$187,Nutrients!$EI$8:$EI$187)+(IF($A$6=Nutrients!$B$8,Nutrients!$EI$8,Nutrients!$EI$9)*AM$6)+(((IF($A$7=Nutrients!$B$79,Nutrients!$EI$79,(IF($A$7=Nutrients!$B$77,Nutrients!$EI$77,Nutrients!$EI$78)))))*AM$7))</f>
        <v>0</v>
      </c>
      <c r="AN283" s="65">
        <f>(SUMPRODUCT(AN$8:AN$187,Nutrients!$EI$8:$EI$187)+(IF($A$6=Nutrients!$B$8,Nutrients!$EI$8,Nutrients!$EI$9)*AN$6)+(((IF($A$7=Nutrients!$B$79,Nutrients!$EI$79,(IF($A$7=Nutrients!$B$77,Nutrients!$EI$77,Nutrients!$EI$78)))))*AN$7))</f>
        <v>0</v>
      </c>
      <c r="AO283" s="65">
        <f>(SUMPRODUCT(AO$8:AO$187,Nutrients!$EI$8:$EI$187)+(IF($A$6=Nutrients!$B$8,Nutrients!$EI$8,Nutrients!$EI$9)*AO$6)+(((IF($A$7=Nutrients!$B$79,Nutrients!$EI$79,(IF($A$7=Nutrients!$B$77,Nutrients!$EI$77,Nutrients!$EI$78)))))*AO$7))</f>
        <v>0</v>
      </c>
      <c r="AP283" s="65">
        <f>(SUMPRODUCT(AP$8:AP$187,Nutrients!$EI$8:$EI$187)+(IF($A$6=Nutrients!$B$8,Nutrients!$EI$8,Nutrients!$EI$9)*AP$6)+(((IF($A$7=Nutrients!$B$79,Nutrients!$EI$79,(IF($A$7=Nutrients!$B$77,Nutrients!$EI$77,Nutrients!$EI$78)))))*AP$7))</f>
        <v>0</v>
      </c>
      <c r="AQ283" s="65"/>
      <c r="AR283" s="65">
        <f>(SUMPRODUCT(AR$8:AR$187,Nutrients!$EI$8:$EI$187)+(IF($A$6=Nutrients!$B$8,Nutrients!$EI$8,Nutrients!$EI$9)*AR$6)+(((IF($A$7=Nutrients!$B$79,Nutrients!$EI$79,(IF($A$7=Nutrients!$B$77,Nutrients!$EI$77,Nutrients!$EI$78)))))*AR$7))</f>
        <v>0</v>
      </c>
      <c r="AS283" s="65">
        <f>(SUMPRODUCT(AS$8:AS$187,Nutrients!$EI$8:$EI$187)+(IF($A$6=Nutrients!$B$8,Nutrients!$EI$8,Nutrients!$EI$9)*AS$6)+(((IF($A$7=Nutrients!$B$79,Nutrients!$EI$79,(IF($A$7=Nutrients!$B$77,Nutrients!$EI$77,Nutrients!$EI$78)))))*AS$7))</f>
        <v>0</v>
      </c>
      <c r="AT283" s="65">
        <f>(SUMPRODUCT(AT$8:AT$187,Nutrients!$EI$8:$EI$187)+(IF($A$6=Nutrients!$B$8,Nutrients!$EI$8,Nutrients!$EI$9)*AT$6)+(((IF($A$7=Nutrients!$B$79,Nutrients!$EI$79,(IF($A$7=Nutrients!$B$77,Nutrients!$EI$77,Nutrients!$EI$78)))))*AT$7))</f>
        <v>0</v>
      </c>
      <c r="AU283" s="65">
        <f>(SUMPRODUCT(AU$8:AU$187,Nutrients!$EI$8:$EI$187)+(IF($A$6=Nutrients!$B$8,Nutrients!$EI$8,Nutrients!$EI$9)*AU$6)+(((IF($A$7=Nutrients!$B$79,Nutrients!$EI$79,(IF($A$7=Nutrients!$B$77,Nutrients!$EI$77,Nutrients!$EI$78)))))*AU$7))</f>
        <v>0</v>
      </c>
      <c r="AV283" s="65">
        <f>(SUMPRODUCT(AV$8:AV$187,Nutrients!$EI$8:$EI$187)+(IF($A$6=Nutrients!$B$8,Nutrients!$EI$8,Nutrients!$EI$9)*AV$6)+(((IF($A$7=Nutrients!$B$79,Nutrients!$EI$79,(IF($A$7=Nutrients!$B$77,Nutrients!$EI$77,Nutrients!$EI$78)))))*AV$7))</f>
        <v>0</v>
      </c>
      <c r="AW283" s="65">
        <f>(SUMPRODUCT(AW$8:AW$187,Nutrients!$EI$8:$EI$187)+(IF($A$6=Nutrients!$B$8,Nutrients!$EI$8,Nutrients!$EI$9)*AW$6)+(((IF($A$7=Nutrients!$B$79,Nutrients!$EI$79,(IF($A$7=Nutrients!$B$77,Nutrients!$EI$77,Nutrients!$EI$78)))))*AW$7))</f>
        <v>0</v>
      </c>
      <c r="AX283" s="65"/>
      <c r="AY283" s="65">
        <f>(SUMPRODUCT(AY$8:AY$187,Nutrients!$EI$8:$EI$187)+(IF($A$6=Nutrients!$B$8,Nutrients!$EI$8,Nutrients!$EI$9)*AY$6)+(((IF($A$7=Nutrients!$B$79,Nutrients!$EI$79,(IF($A$7=Nutrients!$B$77,Nutrients!$EI$77,Nutrients!$EI$78)))))*AY$7))</f>
        <v>0</v>
      </c>
      <c r="AZ283" s="65">
        <f>(SUMPRODUCT(AZ$8:AZ$187,Nutrients!$EI$8:$EI$187)+(IF($A$6=Nutrients!$B$8,Nutrients!$EI$8,Nutrients!$EI$9)*AZ$6)+(((IF($A$7=Nutrients!$B$79,Nutrients!$EI$79,(IF($A$7=Nutrients!$B$77,Nutrients!$EI$77,Nutrients!$EI$78)))))*AZ$7))</f>
        <v>0</v>
      </c>
      <c r="BA283" s="65">
        <f>(SUMPRODUCT(BA$8:BA$187,Nutrients!$EI$8:$EI$187)+(IF($A$6=Nutrients!$B$8,Nutrients!$EI$8,Nutrients!$EI$9)*BA$6)+(((IF($A$7=Nutrients!$B$79,Nutrients!$EI$79,(IF($A$7=Nutrients!$B$77,Nutrients!$EI$77,Nutrients!$EI$78)))))*BA$7))</f>
        <v>0</v>
      </c>
      <c r="BB283" s="65">
        <f>(SUMPRODUCT(BB$8:BB$187,Nutrients!$EI$8:$EI$187)+(IF($A$6=Nutrients!$B$8,Nutrients!$EI$8,Nutrients!$EI$9)*BB$6)+(((IF($A$7=Nutrients!$B$79,Nutrients!$EI$79,(IF($A$7=Nutrients!$B$77,Nutrients!$EI$77,Nutrients!$EI$78)))))*BB$7))</f>
        <v>0</v>
      </c>
      <c r="BC283" s="65">
        <f>(SUMPRODUCT(BC$8:BC$187,Nutrients!$EI$8:$EI$187)+(IF($A$6=Nutrients!$B$8,Nutrients!$EI$8,Nutrients!$EI$9)*BC$6)+(((IF($A$7=Nutrients!$B$79,Nutrients!$EI$79,(IF($A$7=Nutrients!$B$77,Nutrients!$EI$77,Nutrients!$EI$78)))))*BC$7))</f>
        <v>0</v>
      </c>
      <c r="BD283" s="65">
        <f>(SUMPRODUCT(BD$8:BD$187,Nutrients!$EI$8:$EI$187)+(IF($A$6=Nutrients!$B$8,Nutrients!$EI$8,Nutrients!$EI$9)*BD$6)+(((IF($A$7=Nutrients!$B$79,Nutrients!$EI$79,(IF($A$7=Nutrients!$B$77,Nutrients!$EI$77,Nutrients!$EI$78)))))*BD$7))</f>
        <v>0</v>
      </c>
      <c r="BE283" s="65"/>
      <c r="BF283" s="65">
        <f>(SUMPRODUCT(BF$8:BF$187,Nutrients!$EI$8:$EI$187)+(IF($A$6=Nutrients!$B$8,Nutrients!$EI$8,Nutrients!$EI$9)*BF$6)+(((IF($A$7=Nutrients!$B$79,Nutrients!$EI$79,(IF($A$7=Nutrients!$B$77,Nutrients!$EI$77,Nutrients!$EI$78)))))*BF$7))</f>
        <v>0</v>
      </c>
      <c r="BG283" s="65">
        <f>(SUMPRODUCT(BG$8:BG$187,Nutrients!$EI$8:$EI$187)+(IF($A$6=Nutrients!$B$8,Nutrients!$EI$8,Nutrients!$EI$9)*BG$6)+(((IF($A$7=Nutrients!$B$79,Nutrients!$EI$79,(IF($A$7=Nutrients!$B$77,Nutrients!$EI$77,Nutrients!$EI$78)))))*BG$7))</f>
        <v>0</v>
      </c>
      <c r="BH283" s="65">
        <f>(SUMPRODUCT(BH$8:BH$187,Nutrients!$EI$8:$EI$187)+(IF($A$6=Nutrients!$B$8,Nutrients!$EI$8,Nutrients!$EI$9)*BH$6)+(((IF($A$7=Nutrients!$B$79,Nutrients!$EI$79,(IF($A$7=Nutrients!$B$77,Nutrients!$EI$77,Nutrients!$EI$78)))))*BH$7))</f>
        <v>0</v>
      </c>
      <c r="BI283" s="65">
        <f>(SUMPRODUCT(BI$8:BI$187,Nutrients!$EI$8:$EI$187)+(IF($A$6=Nutrients!$B$8,Nutrients!$EI$8,Nutrients!$EI$9)*BI$6)+(((IF($A$7=Nutrients!$B$79,Nutrients!$EI$79,(IF($A$7=Nutrients!$B$77,Nutrients!$EI$77,Nutrients!$EI$78)))))*BI$7))</f>
        <v>0</v>
      </c>
      <c r="BJ283" s="65">
        <f>(SUMPRODUCT(BJ$8:BJ$187,Nutrients!$EI$8:$EI$187)+(IF($A$6=Nutrients!$B$8,Nutrients!$EI$8,Nutrients!$EI$9)*BJ$6)+(((IF($A$7=Nutrients!$B$79,Nutrients!$EI$79,(IF($A$7=Nutrients!$B$77,Nutrients!$EI$77,Nutrients!$EI$78)))))*BJ$7))</f>
        <v>0</v>
      </c>
      <c r="BK283" s="65">
        <f>(SUMPRODUCT(BK$8:BK$187,Nutrients!$EI$8:$EI$187)+(IF($A$6=Nutrients!$B$8,Nutrients!$EI$8,Nutrients!$EI$9)*BK$6)+(((IF($A$7=Nutrients!$B$79,Nutrients!$EI$79,(IF($A$7=Nutrients!$B$77,Nutrients!$EI$77,Nutrients!$EI$78)))))*BK$7))</f>
        <v>0</v>
      </c>
      <c r="BL283" s="65"/>
    </row>
    <row r="284" spans="1:64" x14ac:dyDescent="0.2">
      <c r="A284" s="101" t="s">
        <v>163</v>
      </c>
      <c r="B284" s="65">
        <f>(SUMPRODUCT(B$8:B$187,Nutrients!$EJ$8:$EJ$187)+(IF($A$6=Nutrients!$B$8,Nutrients!$EJ$8,Nutrients!$EJ$9)*B$6)+(((IF($A$7=Nutrients!$B$79,Nutrients!$EJ$79,(IF($A$7=Nutrients!$B$77,Nutrients!$EJ$77,Nutrients!$EJ$78)))))*B$7))</f>
        <v>0</v>
      </c>
      <c r="C284" s="65">
        <f>(SUMPRODUCT(C$8:C$187,Nutrients!$EJ$8:$EJ$187)+(IF($A$6=Nutrients!$B$8,Nutrients!$EJ$8,Nutrients!$EJ$9)*C$6)+(((IF($A$7=Nutrients!$B$79,Nutrients!$EJ$79,(IF($A$7=Nutrients!$B$77,Nutrients!$EJ$77,Nutrients!$EJ$78)))))*C$7))</f>
        <v>0</v>
      </c>
      <c r="D284" s="65">
        <f>(SUMPRODUCT(D$8:D$187,Nutrients!$EJ$8:$EJ$187)+(IF($A$6=Nutrients!$B$8,Nutrients!$EJ$8,Nutrients!$EJ$9)*D$6)+(((IF($A$7=Nutrients!$B$79,Nutrients!$EJ$79,(IF($A$7=Nutrients!$B$77,Nutrients!$EJ$77,Nutrients!$EJ$78)))))*D$7))</f>
        <v>0</v>
      </c>
      <c r="E284" s="65">
        <f>(SUMPRODUCT(E$8:E$187,Nutrients!$EJ$8:$EJ$187)+(IF($A$6=Nutrients!$B$8,Nutrients!$EJ$8,Nutrients!$EJ$9)*E$6)+(((IF($A$7=Nutrients!$B$79,Nutrients!$EJ$79,(IF($A$7=Nutrients!$B$77,Nutrients!$EJ$77,Nutrients!$EJ$78)))))*E$7))</f>
        <v>0</v>
      </c>
      <c r="F284" s="65">
        <f>(SUMPRODUCT(F$8:F$187,Nutrients!$EJ$8:$EJ$187)+(IF($A$6=Nutrients!$B$8,Nutrients!$EJ$8,Nutrients!$EJ$9)*F$6)+(((IF($A$7=Nutrients!$B$79,Nutrients!$EJ$79,(IF($A$7=Nutrients!$B$77,Nutrients!$EJ$77,Nutrients!$EJ$78)))))*F$7))</f>
        <v>0</v>
      </c>
      <c r="G284" s="65">
        <f>(SUMPRODUCT(G$8:G$187,Nutrients!$EJ$8:$EJ$187)+(IF($A$6=Nutrients!$B$8,Nutrients!$EJ$8,Nutrients!$EJ$9)*G$6)+(((IF($A$7=Nutrients!$B$79,Nutrients!$EJ$79,(IF($A$7=Nutrients!$B$77,Nutrients!$EJ$77,Nutrients!$EJ$78)))))*G$7))</f>
        <v>0</v>
      </c>
      <c r="H284" s="65"/>
      <c r="I284" s="65">
        <f>(SUMPRODUCT(I$8:I$187,Nutrients!$EJ$8:$EJ$187)+(IF($A$6=Nutrients!$B$8,Nutrients!$EJ$8,Nutrients!$EJ$9)*I$6)+(((IF($A$7=Nutrients!$B$79,Nutrients!$EJ$79,(IF($A$7=Nutrients!$B$77,Nutrients!$EJ$77,Nutrients!$EJ$78)))))*I$7))</f>
        <v>0</v>
      </c>
      <c r="J284" s="65">
        <f>(SUMPRODUCT(J$8:J$187,Nutrients!$EJ$8:$EJ$187)+(IF($A$6=Nutrients!$B$8,Nutrients!$EJ$8,Nutrients!$EJ$9)*J$6)+(((IF($A$7=Nutrients!$B$79,Nutrients!$EJ$79,(IF($A$7=Nutrients!$B$77,Nutrients!$EJ$77,Nutrients!$EJ$78)))))*J$7))</f>
        <v>0</v>
      </c>
      <c r="K284" s="65">
        <f>(SUMPRODUCT(K$8:K$187,Nutrients!$EJ$8:$EJ$187)+(IF($A$6=Nutrients!$B$8,Nutrients!$EJ$8,Nutrients!$EJ$9)*K$6)+(((IF($A$7=Nutrients!$B$79,Nutrients!$EJ$79,(IF($A$7=Nutrients!$B$77,Nutrients!$EJ$77,Nutrients!$EJ$78)))))*K$7))</f>
        <v>0</v>
      </c>
      <c r="L284" s="65">
        <f>(SUMPRODUCT(L$8:L$187,Nutrients!$EJ$8:$EJ$187)+(IF($A$6=Nutrients!$B$8,Nutrients!$EJ$8,Nutrients!$EJ$9)*L$6)+(((IF($A$7=Nutrients!$B$79,Nutrients!$EJ$79,(IF($A$7=Nutrients!$B$77,Nutrients!$EJ$77,Nutrients!$EJ$78)))))*L$7))</f>
        <v>0</v>
      </c>
      <c r="M284" s="65">
        <f>(SUMPRODUCT(M$8:M$187,Nutrients!$EJ$8:$EJ$187)+(IF($A$6=Nutrients!$B$8,Nutrients!$EJ$8,Nutrients!$EJ$9)*M$6)+(((IF($A$7=Nutrients!$B$79,Nutrients!$EJ$79,(IF($A$7=Nutrients!$B$77,Nutrients!$EJ$77,Nutrients!$EJ$78)))))*M$7))</f>
        <v>0</v>
      </c>
      <c r="N284" s="65">
        <f>(SUMPRODUCT(N$8:N$187,Nutrients!$EJ$8:$EJ$187)+(IF($A$6=Nutrients!$B$8,Nutrients!$EJ$8,Nutrients!$EJ$9)*N$6)+(((IF($A$7=Nutrients!$B$79,Nutrients!$EJ$79,(IF($A$7=Nutrients!$B$77,Nutrients!$EJ$77,Nutrients!$EJ$78)))))*N$7))</f>
        <v>0</v>
      </c>
      <c r="O284" s="65"/>
      <c r="P284" s="65">
        <f>(SUMPRODUCT(P$8:P$187,Nutrients!$EJ$8:$EJ$187)+(IF($A$6=Nutrients!$B$8,Nutrients!$EJ$8,Nutrients!$EJ$9)*P$6)+(((IF($A$7=Nutrients!$B$79,Nutrients!$EJ$79,(IF($A$7=Nutrients!$B$77,Nutrients!$EJ$77,Nutrients!$EJ$78)))))*P$7))</f>
        <v>0</v>
      </c>
      <c r="Q284" s="65">
        <f>(SUMPRODUCT(Q$8:Q$187,Nutrients!$EJ$8:$EJ$187)+(IF($A$6=Nutrients!$B$8,Nutrients!$EJ$8,Nutrients!$EJ$9)*Q$6)+(((IF($A$7=Nutrients!$B$79,Nutrients!$EJ$79,(IF($A$7=Nutrients!$B$77,Nutrients!$EJ$77,Nutrients!$EJ$78)))))*Q$7))</f>
        <v>0</v>
      </c>
      <c r="R284" s="65">
        <f>(SUMPRODUCT(R$8:R$187,Nutrients!$EJ$8:$EJ$187)+(IF($A$6=Nutrients!$B$8,Nutrients!$EJ$8,Nutrients!$EJ$9)*R$6)+(((IF($A$7=Nutrients!$B$79,Nutrients!$EJ$79,(IF($A$7=Nutrients!$B$77,Nutrients!$EJ$77,Nutrients!$EJ$78)))))*R$7))</f>
        <v>0</v>
      </c>
      <c r="S284" s="65">
        <f>(SUMPRODUCT(S$8:S$187,Nutrients!$EJ$8:$EJ$187)+(IF($A$6=Nutrients!$B$8,Nutrients!$EJ$8,Nutrients!$EJ$9)*S$6)+(((IF($A$7=Nutrients!$B$79,Nutrients!$EJ$79,(IF($A$7=Nutrients!$B$77,Nutrients!$EJ$77,Nutrients!$EJ$78)))))*S$7))</f>
        <v>0</v>
      </c>
      <c r="T284" s="65">
        <f>(SUMPRODUCT(T$8:T$187,Nutrients!$EJ$8:$EJ$187)+(IF($A$6=Nutrients!$B$8,Nutrients!$EJ$8,Nutrients!$EJ$9)*T$6)+(((IF($A$7=Nutrients!$B$79,Nutrients!$EJ$79,(IF($A$7=Nutrients!$B$77,Nutrients!$EJ$77,Nutrients!$EJ$78)))))*T$7))</f>
        <v>0</v>
      </c>
      <c r="U284" s="65">
        <f>(SUMPRODUCT(U$8:U$187,Nutrients!$EJ$8:$EJ$187)+(IF($A$6=Nutrients!$B$8,Nutrients!$EJ$8,Nutrients!$EJ$9)*U$6)+(((IF($A$7=Nutrients!$B$79,Nutrients!$EJ$79,(IF($A$7=Nutrients!$B$77,Nutrients!$EJ$77,Nutrients!$EJ$78)))))*U$7))</f>
        <v>0</v>
      </c>
      <c r="V284" s="65"/>
      <c r="W284" s="65">
        <f>(SUMPRODUCT(W$8:W$187,Nutrients!$EJ$8:$EJ$187)+(IF($A$6=Nutrients!$B$8,Nutrients!$EJ$8,Nutrients!$EJ$9)*W$6)+(((IF($A$7=Nutrients!$B$79,Nutrients!$EJ$79,(IF($A$7=Nutrients!$B$77,Nutrients!$EJ$77,Nutrients!$EJ$78)))))*W$7))</f>
        <v>0</v>
      </c>
      <c r="X284" s="65">
        <f>(SUMPRODUCT(X$8:X$187,Nutrients!$EJ$8:$EJ$187)+(IF($A$6=Nutrients!$B$8,Nutrients!$EJ$8,Nutrients!$EJ$9)*X$6)+(((IF($A$7=Nutrients!$B$79,Nutrients!$EJ$79,(IF($A$7=Nutrients!$B$77,Nutrients!$EJ$77,Nutrients!$EJ$78)))))*X$7))</f>
        <v>0</v>
      </c>
      <c r="Y284" s="65">
        <f>(SUMPRODUCT(Y$8:Y$187,Nutrients!$EJ$8:$EJ$187)+(IF($A$6=Nutrients!$B$8,Nutrients!$EJ$8,Nutrients!$EJ$9)*Y$6)+(((IF($A$7=Nutrients!$B$79,Nutrients!$EJ$79,(IF($A$7=Nutrients!$B$77,Nutrients!$EJ$77,Nutrients!$EJ$78)))))*Y$7))</f>
        <v>0</v>
      </c>
      <c r="Z284" s="65">
        <f>(SUMPRODUCT(Z$8:Z$187,Nutrients!$EJ$8:$EJ$187)+(IF($A$6=Nutrients!$B$8,Nutrients!$EJ$8,Nutrients!$EJ$9)*Z$6)+(((IF($A$7=Nutrients!$B$79,Nutrients!$EJ$79,(IF($A$7=Nutrients!$B$77,Nutrients!$EJ$77,Nutrients!$EJ$78)))))*Z$7))</f>
        <v>0</v>
      </c>
      <c r="AA284" s="65">
        <f>(SUMPRODUCT(AA$8:AA$187,Nutrients!$EJ$8:$EJ$187)+(IF($A$6=Nutrients!$B$8,Nutrients!$EJ$8,Nutrients!$EJ$9)*AA$6)+(((IF($A$7=Nutrients!$B$79,Nutrients!$EJ$79,(IF($A$7=Nutrients!$B$77,Nutrients!$EJ$77,Nutrients!$EJ$78)))))*AA$7))</f>
        <v>0</v>
      </c>
      <c r="AB284" s="65">
        <f>(SUMPRODUCT(AB$8:AB$187,Nutrients!$EJ$8:$EJ$187)+(IF($A$6=Nutrients!$B$8,Nutrients!$EJ$8,Nutrients!$EJ$9)*AB$6)+(((IF($A$7=Nutrients!$B$79,Nutrients!$EJ$79,(IF($A$7=Nutrients!$B$77,Nutrients!$EJ$77,Nutrients!$EJ$78)))))*AB$7))</f>
        <v>0</v>
      </c>
      <c r="AC284" s="65"/>
      <c r="AD284" s="65">
        <f>(SUMPRODUCT(AD$8:AD$187,Nutrients!$EJ$8:$EJ$187)+(IF($A$6=Nutrients!$B$8,Nutrients!$EJ$8,Nutrients!$EJ$9)*AD$6)+(((IF($A$7=Nutrients!$B$79,Nutrients!$EJ$79,(IF($A$7=Nutrients!$B$77,Nutrients!$EJ$77,Nutrients!$EJ$78)))))*AD$7))</f>
        <v>0</v>
      </c>
      <c r="AE284" s="65">
        <f>(SUMPRODUCT(AE$8:AE$187,Nutrients!$EJ$8:$EJ$187)+(IF($A$6=Nutrients!$B$8,Nutrients!$EJ$8,Nutrients!$EJ$9)*AE$6)+(((IF($A$7=Nutrients!$B$79,Nutrients!$EJ$79,(IF($A$7=Nutrients!$B$77,Nutrients!$EJ$77,Nutrients!$EJ$78)))))*AE$7))</f>
        <v>0</v>
      </c>
      <c r="AF284" s="65">
        <f>(SUMPRODUCT(AF$8:AF$187,Nutrients!$EJ$8:$EJ$187)+(IF($A$6=Nutrients!$B$8,Nutrients!$EJ$8,Nutrients!$EJ$9)*AF$6)+(((IF($A$7=Nutrients!$B$79,Nutrients!$EJ$79,(IF($A$7=Nutrients!$B$77,Nutrients!$EJ$77,Nutrients!$EJ$78)))))*AF$7))</f>
        <v>0</v>
      </c>
      <c r="AG284" s="65">
        <f>(SUMPRODUCT(AG$8:AG$187,Nutrients!$EJ$8:$EJ$187)+(IF($A$6=Nutrients!$B$8,Nutrients!$EJ$8,Nutrients!$EJ$9)*AG$6)+(((IF($A$7=Nutrients!$B$79,Nutrients!$EJ$79,(IF($A$7=Nutrients!$B$77,Nutrients!$EJ$77,Nutrients!$EJ$78)))))*AG$7))</f>
        <v>0</v>
      </c>
      <c r="AH284" s="65">
        <f>(SUMPRODUCT(AH$8:AH$187,Nutrients!$EJ$8:$EJ$187)+(IF($A$6=Nutrients!$B$8,Nutrients!$EJ$8,Nutrients!$EJ$9)*AH$6)+(((IF($A$7=Nutrients!$B$79,Nutrients!$EJ$79,(IF($A$7=Nutrients!$B$77,Nutrients!$EJ$77,Nutrients!$EJ$78)))))*AH$7))</f>
        <v>0</v>
      </c>
      <c r="AI284" s="65">
        <f>(SUMPRODUCT(AI$8:AI$187,Nutrients!$EJ$8:$EJ$187)+(IF($A$6=Nutrients!$B$8,Nutrients!$EJ$8,Nutrients!$EJ$9)*AI$6)+(((IF($A$7=Nutrients!$B$79,Nutrients!$EJ$79,(IF($A$7=Nutrients!$B$77,Nutrients!$EJ$77,Nutrients!$EJ$78)))))*AI$7))</f>
        <v>0</v>
      </c>
      <c r="AJ284" s="65"/>
      <c r="AK284" s="65">
        <f>(SUMPRODUCT(AK$8:AK$187,Nutrients!$EJ$8:$EJ$187)+(IF($A$6=Nutrients!$B$8,Nutrients!$EJ$8,Nutrients!$EJ$9)*AK$6)+(((IF($A$7=Nutrients!$B$79,Nutrients!$EJ$79,(IF($A$7=Nutrients!$B$77,Nutrients!$EJ$77,Nutrients!$EJ$78)))))*AK$7))</f>
        <v>0</v>
      </c>
      <c r="AL284" s="65">
        <f>(SUMPRODUCT(AL$8:AL$187,Nutrients!$EJ$8:$EJ$187)+(IF($A$6=Nutrients!$B$8,Nutrients!$EJ$8,Nutrients!$EJ$9)*AL$6)+(((IF($A$7=Nutrients!$B$79,Nutrients!$EJ$79,(IF($A$7=Nutrients!$B$77,Nutrients!$EJ$77,Nutrients!$EJ$78)))))*AL$7))</f>
        <v>0</v>
      </c>
      <c r="AM284" s="65">
        <f>(SUMPRODUCT(AM$8:AM$187,Nutrients!$EJ$8:$EJ$187)+(IF($A$6=Nutrients!$B$8,Nutrients!$EJ$8,Nutrients!$EJ$9)*AM$6)+(((IF($A$7=Nutrients!$B$79,Nutrients!$EJ$79,(IF($A$7=Nutrients!$B$77,Nutrients!$EJ$77,Nutrients!$EJ$78)))))*AM$7))</f>
        <v>0</v>
      </c>
      <c r="AN284" s="65">
        <f>(SUMPRODUCT(AN$8:AN$187,Nutrients!$EJ$8:$EJ$187)+(IF($A$6=Nutrients!$B$8,Nutrients!$EJ$8,Nutrients!$EJ$9)*AN$6)+(((IF($A$7=Nutrients!$B$79,Nutrients!$EJ$79,(IF($A$7=Nutrients!$B$77,Nutrients!$EJ$77,Nutrients!$EJ$78)))))*AN$7))</f>
        <v>0</v>
      </c>
      <c r="AO284" s="65">
        <f>(SUMPRODUCT(AO$8:AO$187,Nutrients!$EJ$8:$EJ$187)+(IF($A$6=Nutrients!$B$8,Nutrients!$EJ$8,Nutrients!$EJ$9)*AO$6)+(((IF($A$7=Nutrients!$B$79,Nutrients!$EJ$79,(IF($A$7=Nutrients!$B$77,Nutrients!$EJ$77,Nutrients!$EJ$78)))))*AO$7))</f>
        <v>0</v>
      </c>
      <c r="AP284" s="65">
        <f>(SUMPRODUCT(AP$8:AP$187,Nutrients!$EJ$8:$EJ$187)+(IF($A$6=Nutrients!$B$8,Nutrients!$EJ$8,Nutrients!$EJ$9)*AP$6)+(((IF($A$7=Nutrients!$B$79,Nutrients!$EJ$79,(IF($A$7=Nutrients!$B$77,Nutrients!$EJ$77,Nutrients!$EJ$78)))))*AP$7))</f>
        <v>0</v>
      </c>
      <c r="AQ284" s="65"/>
      <c r="AR284" s="65">
        <f>(SUMPRODUCT(AR$8:AR$187,Nutrients!$EJ$8:$EJ$187)+(IF($A$6=Nutrients!$B$8,Nutrients!$EJ$8,Nutrients!$EJ$9)*AR$6)+(((IF($A$7=Nutrients!$B$79,Nutrients!$EJ$79,(IF($A$7=Nutrients!$B$77,Nutrients!$EJ$77,Nutrients!$EJ$78)))))*AR$7))</f>
        <v>0</v>
      </c>
      <c r="AS284" s="65">
        <f>(SUMPRODUCT(AS$8:AS$187,Nutrients!$EJ$8:$EJ$187)+(IF($A$6=Nutrients!$B$8,Nutrients!$EJ$8,Nutrients!$EJ$9)*AS$6)+(((IF($A$7=Nutrients!$B$79,Nutrients!$EJ$79,(IF($A$7=Nutrients!$B$77,Nutrients!$EJ$77,Nutrients!$EJ$78)))))*AS$7))</f>
        <v>0</v>
      </c>
      <c r="AT284" s="65">
        <f>(SUMPRODUCT(AT$8:AT$187,Nutrients!$EJ$8:$EJ$187)+(IF($A$6=Nutrients!$B$8,Nutrients!$EJ$8,Nutrients!$EJ$9)*AT$6)+(((IF($A$7=Nutrients!$B$79,Nutrients!$EJ$79,(IF($A$7=Nutrients!$B$77,Nutrients!$EJ$77,Nutrients!$EJ$78)))))*AT$7))</f>
        <v>0</v>
      </c>
      <c r="AU284" s="65">
        <f>(SUMPRODUCT(AU$8:AU$187,Nutrients!$EJ$8:$EJ$187)+(IF($A$6=Nutrients!$B$8,Nutrients!$EJ$8,Nutrients!$EJ$9)*AU$6)+(((IF($A$7=Nutrients!$B$79,Nutrients!$EJ$79,(IF($A$7=Nutrients!$B$77,Nutrients!$EJ$77,Nutrients!$EJ$78)))))*AU$7))</f>
        <v>0</v>
      </c>
      <c r="AV284" s="65">
        <f>(SUMPRODUCT(AV$8:AV$187,Nutrients!$EJ$8:$EJ$187)+(IF($A$6=Nutrients!$B$8,Nutrients!$EJ$8,Nutrients!$EJ$9)*AV$6)+(((IF($A$7=Nutrients!$B$79,Nutrients!$EJ$79,(IF($A$7=Nutrients!$B$77,Nutrients!$EJ$77,Nutrients!$EJ$78)))))*AV$7))</f>
        <v>0</v>
      </c>
      <c r="AW284" s="65">
        <f>(SUMPRODUCT(AW$8:AW$187,Nutrients!$EJ$8:$EJ$187)+(IF($A$6=Nutrients!$B$8,Nutrients!$EJ$8,Nutrients!$EJ$9)*AW$6)+(((IF($A$7=Nutrients!$B$79,Nutrients!$EJ$79,(IF($A$7=Nutrients!$B$77,Nutrients!$EJ$77,Nutrients!$EJ$78)))))*AW$7))</f>
        <v>0</v>
      </c>
      <c r="AX284" s="65"/>
      <c r="AY284" s="65">
        <f>(SUMPRODUCT(AY$8:AY$187,Nutrients!$EJ$8:$EJ$187)+(IF($A$6=Nutrients!$B$8,Nutrients!$EJ$8,Nutrients!$EJ$9)*AY$6)+(((IF($A$7=Nutrients!$B$79,Nutrients!$EJ$79,(IF($A$7=Nutrients!$B$77,Nutrients!$EJ$77,Nutrients!$EJ$78)))))*AY$7))</f>
        <v>0</v>
      </c>
      <c r="AZ284" s="65">
        <f>(SUMPRODUCT(AZ$8:AZ$187,Nutrients!$EJ$8:$EJ$187)+(IF($A$6=Nutrients!$B$8,Nutrients!$EJ$8,Nutrients!$EJ$9)*AZ$6)+(((IF($A$7=Nutrients!$B$79,Nutrients!$EJ$79,(IF($A$7=Nutrients!$B$77,Nutrients!$EJ$77,Nutrients!$EJ$78)))))*AZ$7))</f>
        <v>0</v>
      </c>
      <c r="BA284" s="65">
        <f>(SUMPRODUCT(BA$8:BA$187,Nutrients!$EJ$8:$EJ$187)+(IF($A$6=Nutrients!$B$8,Nutrients!$EJ$8,Nutrients!$EJ$9)*BA$6)+(((IF($A$7=Nutrients!$B$79,Nutrients!$EJ$79,(IF($A$7=Nutrients!$B$77,Nutrients!$EJ$77,Nutrients!$EJ$78)))))*BA$7))</f>
        <v>0</v>
      </c>
      <c r="BB284" s="65">
        <f>(SUMPRODUCT(BB$8:BB$187,Nutrients!$EJ$8:$EJ$187)+(IF($A$6=Nutrients!$B$8,Nutrients!$EJ$8,Nutrients!$EJ$9)*BB$6)+(((IF($A$7=Nutrients!$B$79,Nutrients!$EJ$79,(IF($A$7=Nutrients!$B$77,Nutrients!$EJ$77,Nutrients!$EJ$78)))))*BB$7))</f>
        <v>0</v>
      </c>
      <c r="BC284" s="65">
        <f>(SUMPRODUCT(BC$8:BC$187,Nutrients!$EJ$8:$EJ$187)+(IF($A$6=Nutrients!$B$8,Nutrients!$EJ$8,Nutrients!$EJ$9)*BC$6)+(((IF($A$7=Nutrients!$B$79,Nutrients!$EJ$79,(IF($A$7=Nutrients!$B$77,Nutrients!$EJ$77,Nutrients!$EJ$78)))))*BC$7))</f>
        <v>0</v>
      </c>
      <c r="BD284" s="65">
        <f>(SUMPRODUCT(BD$8:BD$187,Nutrients!$EJ$8:$EJ$187)+(IF($A$6=Nutrients!$B$8,Nutrients!$EJ$8,Nutrients!$EJ$9)*BD$6)+(((IF($A$7=Nutrients!$B$79,Nutrients!$EJ$79,(IF($A$7=Nutrients!$B$77,Nutrients!$EJ$77,Nutrients!$EJ$78)))))*BD$7))</f>
        <v>0</v>
      </c>
      <c r="BE284" s="65"/>
      <c r="BF284" s="65">
        <f>(SUMPRODUCT(BF$8:BF$187,Nutrients!$EJ$8:$EJ$187)+(IF($A$6=Nutrients!$B$8,Nutrients!$EJ$8,Nutrients!$EJ$9)*BF$6)+(((IF($A$7=Nutrients!$B$79,Nutrients!$EJ$79,(IF($A$7=Nutrients!$B$77,Nutrients!$EJ$77,Nutrients!$EJ$78)))))*BF$7))</f>
        <v>0</v>
      </c>
      <c r="BG284" s="65">
        <f>(SUMPRODUCT(BG$8:BG$187,Nutrients!$EJ$8:$EJ$187)+(IF($A$6=Nutrients!$B$8,Nutrients!$EJ$8,Nutrients!$EJ$9)*BG$6)+(((IF($A$7=Nutrients!$B$79,Nutrients!$EJ$79,(IF($A$7=Nutrients!$B$77,Nutrients!$EJ$77,Nutrients!$EJ$78)))))*BG$7))</f>
        <v>0</v>
      </c>
      <c r="BH284" s="65">
        <f>(SUMPRODUCT(BH$8:BH$187,Nutrients!$EJ$8:$EJ$187)+(IF($A$6=Nutrients!$B$8,Nutrients!$EJ$8,Nutrients!$EJ$9)*BH$6)+(((IF($A$7=Nutrients!$B$79,Nutrients!$EJ$79,(IF($A$7=Nutrients!$B$77,Nutrients!$EJ$77,Nutrients!$EJ$78)))))*BH$7))</f>
        <v>0</v>
      </c>
      <c r="BI284" s="65">
        <f>(SUMPRODUCT(BI$8:BI$187,Nutrients!$EJ$8:$EJ$187)+(IF($A$6=Nutrients!$B$8,Nutrients!$EJ$8,Nutrients!$EJ$9)*BI$6)+(((IF($A$7=Nutrients!$B$79,Nutrients!$EJ$79,(IF($A$7=Nutrients!$B$77,Nutrients!$EJ$77,Nutrients!$EJ$78)))))*BI$7))</f>
        <v>0</v>
      </c>
      <c r="BJ284" s="65">
        <f>(SUMPRODUCT(BJ$8:BJ$187,Nutrients!$EJ$8:$EJ$187)+(IF($A$6=Nutrients!$B$8,Nutrients!$EJ$8,Nutrients!$EJ$9)*BJ$6)+(((IF($A$7=Nutrients!$B$79,Nutrients!$EJ$79,(IF($A$7=Nutrients!$B$77,Nutrients!$EJ$77,Nutrients!$EJ$78)))))*BJ$7))</f>
        <v>0</v>
      </c>
      <c r="BK284" s="65">
        <f>(SUMPRODUCT(BK$8:BK$187,Nutrients!$EJ$8:$EJ$187)+(IF($A$6=Nutrients!$B$8,Nutrients!$EJ$8,Nutrients!$EJ$9)*BK$6)+(((IF($A$7=Nutrients!$B$79,Nutrients!$EJ$79,(IF($A$7=Nutrients!$B$77,Nutrients!$EJ$77,Nutrients!$EJ$78)))))*BK$7))</f>
        <v>0</v>
      </c>
      <c r="BL284" s="65"/>
    </row>
    <row r="285" spans="1:64" x14ac:dyDescent="0.2">
      <c r="A285" s="101" t="s">
        <v>164</v>
      </c>
      <c r="B285" s="65">
        <f>(SUMPRODUCT(B$8:B$187,Nutrients!$EK$8:$EK$187)+(IF($A$6=Nutrients!$B$8,Nutrients!$EK$8,Nutrients!$EK$9)*B$6)+(((IF($A$7=Nutrients!$B$79,Nutrients!$EK$79,(IF($A$7=Nutrients!$B$77,Nutrients!$EK$77,Nutrients!$EK$78)))))*B$7))</f>
        <v>0</v>
      </c>
      <c r="C285" s="65">
        <f>(SUMPRODUCT(C$8:C$187,Nutrients!$EK$8:$EK$187)+(IF($A$6=Nutrients!$B$8,Nutrients!$EK$8,Nutrients!$EK$9)*C$6)+(((IF($A$7=Nutrients!$B$79,Nutrients!$EK$79,(IF($A$7=Nutrients!$B$77,Nutrients!$EK$77,Nutrients!$EK$78)))))*C$7))</f>
        <v>0</v>
      </c>
      <c r="D285" s="65">
        <f>(SUMPRODUCT(D$8:D$187,Nutrients!$EK$8:$EK$187)+(IF($A$6=Nutrients!$B$8,Nutrients!$EK$8,Nutrients!$EK$9)*D$6)+(((IF($A$7=Nutrients!$B$79,Nutrients!$EK$79,(IF($A$7=Nutrients!$B$77,Nutrients!$EK$77,Nutrients!$EK$78)))))*D$7))</f>
        <v>0</v>
      </c>
      <c r="E285" s="65">
        <f>(SUMPRODUCT(E$8:E$187,Nutrients!$EK$8:$EK$187)+(IF($A$6=Nutrients!$B$8,Nutrients!$EK$8,Nutrients!$EK$9)*E$6)+(((IF($A$7=Nutrients!$B$79,Nutrients!$EK$79,(IF($A$7=Nutrients!$B$77,Nutrients!$EK$77,Nutrients!$EK$78)))))*E$7))</f>
        <v>0</v>
      </c>
      <c r="F285" s="65">
        <f>(SUMPRODUCT(F$8:F$187,Nutrients!$EK$8:$EK$187)+(IF($A$6=Nutrients!$B$8,Nutrients!$EK$8,Nutrients!$EK$9)*F$6)+(((IF($A$7=Nutrients!$B$79,Nutrients!$EK$79,(IF($A$7=Nutrients!$B$77,Nutrients!$EK$77,Nutrients!$EK$78)))))*F$7))</f>
        <v>0</v>
      </c>
      <c r="G285" s="65">
        <f>(SUMPRODUCT(G$8:G$187,Nutrients!$EK$8:$EK$187)+(IF($A$6=Nutrients!$B$8,Nutrients!$EK$8,Nutrients!$EK$9)*G$6)+(((IF($A$7=Nutrients!$B$79,Nutrients!$EK$79,(IF($A$7=Nutrients!$B$77,Nutrients!$EK$77,Nutrients!$EK$78)))))*G$7))</f>
        <v>0</v>
      </c>
      <c r="H285" s="65"/>
      <c r="I285" s="65">
        <f>(SUMPRODUCT(I$8:I$187,Nutrients!$EK$8:$EK$187)+(IF($A$6=Nutrients!$B$8,Nutrients!$EK$8,Nutrients!$EK$9)*I$6)+(((IF($A$7=Nutrients!$B$79,Nutrients!$EK$79,(IF($A$7=Nutrients!$B$77,Nutrients!$EK$77,Nutrients!$EK$78)))))*I$7))</f>
        <v>0</v>
      </c>
      <c r="J285" s="65">
        <f>(SUMPRODUCT(J$8:J$187,Nutrients!$EK$8:$EK$187)+(IF($A$6=Nutrients!$B$8,Nutrients!$EK$8,Nutrients!$EK$9)*J$6)+(((IF($A$7=Nutrients!$B$79,Nutrients!$EK$79,(IF($A$7=Nutrients!$B$77,Nutrients!$EK$77,Nutrients!$EK$78)))))*J$7))</f>
        <v>0</v>
      </c>
      <c r="K285" s="65">
        <f>(SUMPRODUCT(K$8:K$187,Nutrients!$EK$8:$EK$187)+(IF($A$6=Nutrients!$B$8,Nutrients!$EK$8,Nutrients!$EK$9)*K$6)+(((IF($A$7=Nutrients!$B$79,Nutrients!$EK$79,(IF($A$7=Nutrients!$B$77,Nutrients!$EK$77,Nutrients!$EK$78)))))*K$7))</f>
        <v>0</v>
      </c>
      <c r="L285" s="65">
        <f>(SUMPRODUCT(L$8:L$187,Nutrients!$EK$8:$EK$187)+(IF($A$6=Nutrients!$B$8,Nutrients!$EK$8,Nutrients!$EK$9)*L$6)+(((IF($A$7=Nutrients!$B$79,Nutrients!$EK$79,(IF($A$7=Nutrients!$B$77,Nutrients!$EK$77,Nutrients!$EK$78)))))*L$7))</f>
        <v>0</v>
      </c>
      <c r="M285" s="65">
        <f>(SUMPRODUCT(M$8:M$187,Nutrients!$EK$8:$EK$187)+(IF($A$6=Nutrients!$B$8,Nutrients!$EK$8,Nutrients!$EK$9)*M$6)+(((IF($A$7=Nutrients!$B$79,Nutrients!$EK$79,(IF($A$7=Nutrients!$B$77,Nutrients!$EK$77,Nutrients!$EK$78)))))*M$7))</f>
        <v>0</v>
      </c>
      <c r="N285" s="65">
        <f>(SUMPRODUCT(N$8:N$187,Nutrients!$EK$8:$EK$187)+(IF($A$6=Nutrients!$B$8,Nutrients!$EK$8,Nutrients!$EK$9)*N$6)+(((IF($A$7=Nutrients!$B$79,Nutrients!$EK$79,(IF($A$7=Nutrients!$B$77,Nutrients!$EK$77,Nutrients!$EK$78)))))*N$7))</f>
        <v>0</v>
      </c>
      <c r="O285" s="65"/>
      <c r="P285" s="65">
        <f>(SUMPRODUCT(P$8:P$187,Nutrients!$EK$8:$EK$187)+(IF($A$6=Nutrients!$B$8,Nutrients!$EK$8,Nutrients!$EK$9)*P$6)+(((IF($A$7=Nutrients!$B$79,Nutrients!$EK$79,(IF($A$7=Nutrients!$B$77,Nutrients!$EK$77,Nutrients!$EK$78)))))*P$7))</f>
        <v>0</v>
      </c>
      <c r="Q285" s="65">
        <f>(SUMPRODUCT(Q$8:Q$187,Nutrients!$EK$8:$EK$187)+(IF($A$6=Nutrients!$B$8,Nutrients!$EK$8,Nutrients!$EK$9)*Q$6)+(((IF($A$7=Nutrients!$B$79,Nutrients!$EK$79,(IF($A$7=Nutrients!$B$77,Nutrients!$EK$77,Nutrients!$EK$78)))))*Q$7))</f>
        <v>0</v>
      </c>
      <c r="R285" s="65">
        <f>(SUMPRODUCT(R$8:R$187,Nutrients!$EK$8:$EK$187)+(IF($A$6=Nutrients!$B$8,Nutrients!$EK$8,Nutrients!$EK$9)*R$6)+(((IF($A$7=Nutrients!$B$79,Nutrients!$EK$79,(IF($A$7=Nutrients!$B$77,Nutrients!$EK$77,Nutrients!$EK$78)))))*R$7))</f>
        <v>0</v>
      </c>
      <c r="S285" s="65">
        <f>(SUMPRODUCT(S$8:S$187,Nutrients!$EK$8:$EK$187)+(IF($A$6=Nutrients!$B$8,Nutrients!$EK$8,Nutrients!$EK$9)*S$6)+(((IF($A$7=Nutrients!$B$79,Nutrients!$EK$79,(IF($A$7=Nutrients!$B$77,Nutrients!$EK$77,Nutrients!$EK$78)))))*S$7))</f>
        <v>0</v>
      </c>
      <c r="T285" s="65">
        <f>(SUMPRODUCT(T$8:T$187,Nutrients!$EK$8:$EK$187)+(IF($A$6=Nutrients!$B$8,Nutrients!$EK$8,Nutrients!$EK$9)*T$6)+(((IF($A$7=Nutrients!$B$79,Nutrients!$EK$79,(IF($A$7=Nutrients!$B$77,Nutrients!$EK$77,Nutrients!$EK$78)))))*T$7))</f>
        <v>0</v>
      </c>
      <c r="U285" s="65">
        <f>(SUMPRODUCT(U$8:U$187,Nutrients!$EK$8:$EK$187)+(IF($A$6=Nutrients!$B$8,Nutrients!$EK$8,Nutrients!$EK$9)*U$6)+(((IF($A$7=Nutrients!$B$79,Nutrients!$EK$79,(IF($A$7=Nutrients!$B$77,Nutrients!$EK$77,Nutrients!$EK$78)))))*U$7))</f>
        <v>0</v>
      </c>
      <c r="V285" s="65"/>
      <c r="W285" s="65">
        <f>(SUMPRODUCT(W$8:W$187,Nutrients!$EK$8:$EK$187)+(IF($A$6=Nutrients!$B$8,Nutrients!$EK$8,Nutrients!$EK$9)*W$6)+(((IF($A$7=Nutrients!$B$79,Nutrients!$EK$79,(IF($A$7=Nutrients!$B$77,Nutrients!$EK$77,Nutrients!$EK$78)))))*W$7))</f>
        <v>0</v>
      </c>
      <c r="X285" s="65">
        <f>(SUMPRODUCT(X$8:X$187,Nutrients!$EK$8:$EK$187)+(IF($A$6=Nutrients!$B$8,Nutrients!$EK$8,Nutrients!$EK$9)*X$6)+(((IF($A$7=Nutrients!$B$79,Nutrients!$EK$79,(IF($A$7=Nutrients!$B$77,Nutrients!$EK$77,Nutrients!$EK$78)))))*X$7))</f>
        <v>0</v>
      </c>
      <c r="Y285" s="65">
        <f>(SUMPRODUCT(Y$8:Y$187,Nutrients!$EK$8:$EK$187)+(IF($A$6=Nutrients!$B$8,Nutrients!$EK$8,Nutrients!$EK$9)*Y$6)+(((IF($A$7=Nutrients!$B$79,Nutrients!$EK$79,(IF($A$7=Nutrients!$B$77,Nutrients!$EK$77,Nutrients!$EK$78)))))*Y$7))</f>
        <v>0</v>
      </c>
      <c r="Z285" s="65">
        <f>(SUMPRODUCT(Z$8:Z$187,Nutrients!$EK$8:$EK$187)+(IF($A$6=Nutrients!$B$8,Nutrients!$EK$8,Nutrients!$EK$9)*Z$6)+(((IF($A$7=Nutrients!$B$79,Nutrients!$EK$79,(IF($A$7=Nutrients!$B$77,Nutrients!$EK$77,Nutrients!$EK$78)))))*Z$7))</f>
        <v>0</v>
      </c>
      <c r="AA285" s="65">
        <f>(SUMPRODUCT(AA$8:AA$187,Nutrients!$EK$8:$EK$187)+(IF($A$6=Nutrients!$B$8,Nutrients!$EK$8,Nutrients!$EK$9)*AA$6)+(((IF($A$7=Nutrients!$B$79,Nutrients!$EK$79,(IF($A$7=Nutrients!$B$77,Nutrients!$EK$77,Nutrients!$EK$78)))))*AA$7))</f>
        <v>0</v>
      </c>
      <c r="AB285" s="65">
        <f>(SUMPRODUCT(AB$8:AB$187,Nutrients!$EK$8:$EK$187)+(IF($A$6=Nutrients!$B$8,Nutrients!$EK$8,Nutrients!$EK$9)*AB$6)+(((IF($A$7=Nutrients!$B$79,Nutrients!$EK$79,(IF($A$7=Nutrients!$B$77,Nutrients!$EK$77,Nutrients!$EK$78)))))*AB$7))</f>
        <v>0</v>
      </c>
      <c r="AC285" s="65"/>
      <c r="AD285" s="65">
        <f>(SUMPRODUCT(AD$8:AD$187,Nutrients!$EK$8:$EK$187)+(IF($A$6=Nutrients!$B$8,Nutrients!$EK$8,Nutrients!$EK$9)*AD$6)+(((IF($A$7=Nutrients!$B$79,Nutrients!$EK$79,(IF($A$7=Nutrients!$B$77,Nutrients!$EK$77,Nutrients!$EK$78)))))*AD$7))</f>
        <v>0</v>
      </c>
      <c r="AE285" s="65">
        <f>(SUMPRODUCT(AE$8:AE$187,Nutrients!$EK$8:$EK$187)+(IF($A$6=Nutrients!$B$8,Nutrients!$EK$8,Nutrients!$EK$9)*AE$6)+(((IF($A$7=Nutrients!$B$79,Nutrients!$EK$79,(IF($A$7=Nutrients!$B$77,Nutrients!$EK$77,Nutrients!$EK$78)))))*AE$7))</f>
        <v>0</v>
      </c>
      <c r="AF285" s="65">
        <f>(SUMPRODUCT(AF$8:AF$187,Nutrients!$EK$8:$EK$187)+(IF($A$6=Nutrients!$B$8,Nutrients!$EK$8,Nutrients!$EK$9)*AF$6)+(((IF($A$7=Nutrients!$B$79,Nutrients!$EK$79,(IF($A$7=Nutrients!$B$77,Nutrients!$EK$77,Nutrients!$EK$78)))))*AF$7))</f>
        <v>0</v>
      </c>
      <c r="AG285" s="65">
        <f>(SUMPRODUCT(AG$8:AG$187,Nutrients!$EK$8:$EK$187)+(IF($A$6=Nutrients!$B$8,Nutrients!$EK$8,Nutrients!$EK$9)*AG$6)+(((IF($A$7=Nutrients!$B$79,Nutrients!$EK$79,(IF($A$7=Nutrients!$B$77,Nutrients!$EK$77,Nutrients!$EK$78)))))*AG$7))</f>
        <v>0</v>
      </c>
      <c r="AH285" s="65">
        <f>(SUMPRODUCT(AH$8:AH$187,Nutrients!$EK$8:$EK$187)+(IF($A$6=Nutrients!$B$8,Nutrients!$EK$8,Nutrients!$EK$9)*AH$6)+(((IF($A$7=Nutrients!$B$79,Nutrients!$EK$79,(IF($A$7=Nutrients!$B$77,Nutrients!$EK$77,Nutrients!$EK$78)))))*AH$7))</f>
        <v>0</v>
      </c>
      <c r="AI285" s="65">
        <f>(SUMPRODUCT(AI$8:AI$187,Nutrients!$EK$8:$EK$187)+(IF($A$6=Nutrients!$B$8,Nutrients!$EK$8,Nutrients!$EK$9)*AI$6)+(((IF($A$7=Nutrients!$B$79,Nutrients!$EK$79,(IF($A$7=Nutrients!$B$77,Nutrients!$EK$77,Nutrients!$EK$78)))))*AI$7))</f>
        <v>0</v>
      </c>
      <c r="AJ285" s="65"/>
      <c r="AK285" s="65">
        <f>(SUMPRODUCT(AK$8:AK$187,Nutrients!$EK$8:$EK$187)+(IF($A$6=Nutrients!$B$8,Nutrients!$EK$8,Nutrients!$EK$9)*AK$6)+(((IF($A$7=Nutrients!$B$79,Nutrients!$EK$79,(IF($A$7=Nutrients!$B$77,Nutrients!$EK$77,Nutrients!$EK$78)))))*AK$7))</f>
        <v>0</v>
      </c>
      <c r="AL285" s="65">
        <f>(SUMPRODUCT(AL$8:AL$187,Nutrients!$EK$8:$EK$187)+(IF($A$6=Nutrients!$B$8,Nutrients!$EK$8,Nutrients!$EK$9)*AL$6)+(((IF($A$7=Nutrients!$B$79,Nutrients!$EK$79,(IF($A$7=Nutrients!$B$77,Nutrients!$EK$77,Nutrients!$EK$78)))))*AL$7))</f>
        <v>0</v>
      </c>
      <c r="AM285" s="65">
        <f>(SUMPRODUCT(AM$8:AM$187,Nutrients!$EK$8:$EK$187)+(IF($A$6=Nutrients!$B$8,Nutrients!$EK$8,Nutrients!$EK$9)*AM$6)+(((IF($A$7=Nutrients!$B$79,Nutrients!$EK$79,(IF($A$7=Nutrients!$B$77,Nutrients!$EK$77,Nutrients!$EK$78)))))*AM$7))</f>
        <v>0</v>
      </c>
      <c r="AN285" s="65">
        <f>(SUMPRODUCT(AN$8:AN$187,Nutrients!$EK$8:$EK$187)+(IF($A$6=Nutrients!$B$8,Nutrients!$EK$8,Nutrients!$EK$9)*AN$6)+(((IF($A$7=Nutrients!$B$79,Nutrients!$EK$79,(IF($A$7=Nutrients!$B$77,Nutrients!$EK$77,Nutrients!$EK$78)))))*AN$7))</f>
        <v>0</v>
      </c>
      <c r="AO285" s="65">
        <f>(SUMPRODUCT(AO$8:AO$187,Nutrients!$EK$8:$EK$187)+(IF($A$6=Nutrients!$B$8,Nutrients!$EK$8,Nutrients!$EK$9)*AO$6)+(((IF($A$7=Nutrients!$B$79,Nutrients!$EK$79,(IF($A$7=Nutrients!$B$77,Nutrients!$EK$77,Nutrients!$EK$78)))))*AO$7))</f>
        <v>0</v>
      </c>
      <c r="AP285" s="65">
        <f>(SUMPRODUCT(AP$8:AP$187,Nutrients!$EK$8:$EK$187)+(IF($A$6=Nutrients!$B$8,Nutrients!$EK$8,Nutrients!$EK$9)*AP$6)+(((IF($A$7=Nutrients!$B$79,Nutrients!$EK$79,(IF($A$7=Nutrients!$B$77,Nutrients!$EK$77,Nutrients!$EK$78)))))*AP$7))</f>
        <v>0</v>
      </c>
      <c r="AQ285" s="65"/>
      <c r="AR285" s="65">
        <f>(SUMPRODUCT(AR$8:AR$187,Nutrients!$EK$8:$EK$187)+(IF($A$6=Nutrients!$B$8,Nutrients!$EK$8,Nutrients!$EK$9)*AR$6)+(((IF($A$7=Nutrients!$B$79,Nutrients!$EK$79,(IF($A$7=Nutrients!$B$77,Nutrients!$EK$77,Nutrients!$EK$78)))))*AR$7))</f>
        <v>0</v>
      </c>
      <c r="AS285" s="65">
        <f>(SUMPRODUCT(AS$8:AS$187,Nutrients!$EK$8:$EK$187)+(IF($A$6=Nutrients!$B$8,Nutrients!$EK$8,Nutrients!$EK$9)*AS$6)+(((IF($A$7=Nutrients!$B$79,Nutrients!$EK$79,(IF($A$7=Nutrients!$B$77,Nutrients!$EK$77,Nutrients!$EK$78)))))*AS$7))</f>
        <v>0</v>
      </c>
      <c r="AT285" s="65">
        <f>(SUMPRODUCT(AT$8:AT$187,Nutrients!$EK$8:$EK$187)+(IF($A$6=Nutrients!$B$8,Nutrients!$EK$8,Nutrients!$EK$9)*AT$6)+(((IF($A$7=Nutrients!$B$79,Nutrients!$EK$79,(IF($A$7=Nutrients!$B$77,Nutrients!$EK$77,Nutrients!$EK$78)))))*AT$7))</f>
        <v>0</v>
      </c>
      <c r="AU285" s="65">
        <f>(SUMPRODUCT(AU$8:AU$187,Nutrients!$EK$8:$EK$187)+(IF($A$6=Nutrients!$B$8,Nutrients!$EK$8,Nutrients!$EK$9)*AU$6)+(((IF($A$7=Nutrients!$B$79,Nutrients!$EK$79,(IF($A$7=Nutrients!$B$77,Nutrients!$EK$77,Nutrients!$EK$78)))))*AU$7))</f>
        <v>0</v>
      </c>
      <c r="AV285" s="65">
        <f>(SUMPRODUCT(AV$8:AV$187,Nutrients!$EK$8:$EK$187)+(IF($A$6=Nutrients!$B$8,Nutrients!$EK$8,Nutrients!$EK$9)*AV$6)+(((IF($A$7=Nutrients!$B$79,Nutrients!$EK$79,(IF($A$7=Nutrients!$B$77,Nutrients!$EK$77,Nutrients!$EK$78)))))*AV$7))</f>
        <v>0</v>
      </c>
      <c r="AW285" s="65">
        <f>(SUMPRODUCT(AW$8:AW$187,Nutrients!$EK$8:$EK$187)+(IF($A$6=Nutrients!$B$8,Nutrients!$EK$8,Nutrients!$EK$9)*AW$6)+(((IF($A$7=Nutrients!$B$79,Nutrients!$EK$79,(IF($A$7=Nutrients!$B$77,Nutrients!$EK$77,Nutrients!$EK$78)))))*AW$7))</f>
        <v>0</v>
      </c>
      <c r="AX285" s="65"/>
      <c r="AY285" s="65">
        <f>(SUMPRODUCT(AY$8:AY$187,Nutrients!$EK$8:$EK$187)+(IF($A$6=Nutrients!$B$8,Nutrients!$EK$8,Nutrients!$EK$9)*AY$6)+(((IF($A$7=Nutrients!$B$79,Nutrients!$EK$79,(IF($A$7=Nutrients!$B$77,Nutrients!$EK$77,Nutrients!$EK$78)))))*AY$7))</f>
        <v>0</v>
      </c>
      <c r="AZ285" s="65">
        <f>(SUMPRODUCT(AZ$8:AZ$187,Nutrients!$EK$8:$EK$187)+(IF($A$6=Nutrients!$B$8,Nutrients!$EK$8,Nutrients!$EK$9)*AZ$6)+(((IF($A$7=Nutrients!$B$79,Nutrients!$EK$79,(IF($A$7=Nutrients!$B$77,Nutrients!$EK$77,Nutrients!$EK$78)))))*AZ$7))</f>
        <v>0</v>
      </c>
      <c r="BA285" s="65">
        <f>(SUMPRODUCT(BA$8:BA$187,Nutrients!$EK$8:$EK$187)+(IF($A$6=Nutrients!$B$8,Nutrients!$EK$8,Nutrients!$EK$9)*BA$6)+(((IF($A$7=Nutrients!$B$79,Nutrients!$EK$79,(IF($A$7=Nutrients!$B$77,Nutrients!$EK$77,Nutrients!$EK$78)))))*BA$7))</f>
        <v>0</v>
      </c>
      <c r="BB285" s="65">
        <f>(SUMPRODUCT(BB$8:BB$187,Nutrients!$EK$8:$EK$187)+(IF($A$6=Nutrients!$B$8,Nutrients!$EK$8,Nutrients!$EK$9)*BB$6)+(((IF($A$7=Nutrients!$B$79,Nutrients!$EK$79,(IF($A$7=Nutrients!$B$77,Nutrients!$EK$77,Nutrients!$EK$78)))))*BB$7))</f>
        <v>0</v>
      </c>
      <c r="BC285" s="65">
        <f>(SUMPRODUCT(BC$8:BC$187,Nutrients!$EK$8:$EK$187)+(IF($A$6=Nutrients!$B$8,Nutrients!$EK$8,Nutrients!$EK$9)*BC$6)+(((IF($A$7=Nutrients!$B$79,Nutrients!$EK$79,(IF($A$7=Nutrients!$B$77,Nutrients!$EK$77,Nutrients!$EK$78)))))*BC$7))</f>
        <v>0</v>
      </c>
      <c r="BD285" s="65">
        <f>(SUMPRODUCT(BD$8:BD$187,Nutrients!$EK$8:$EK$187)+(IF($A$6=Nutrients!$B$8,Nutrients!$EK$8,Nutrients!$EK$9)*BD$6)+(((IF($A$7=Nutrients!$B$79,Nutrients!$EK$79,(IF($A$7=Nutrients!$B$77,Nutrients!$EK$77,Nutrients!$EK$78)))))*BD$7))</f>
        <v>0</v>
      </c>
      <c r="BE285" s="65"/>
      <c r="BF285" s="65">
        <f>(SUMPRODUCT(BF$8:BF$187,Nutrients!$EK$8:$EK$187)+(IF($A$6=Nutrients!$B$8,Nutrients!$EK$8,Nutrients!$EK$9)*BF$6)+(((IF($A$7=Nutrients!$B$79,Nutrients!$EK$79,(IF($A$7=Nutrients!$B$77,Nutrients!$EK$77,Nutrients!$EK$78)))))*BF$7))</f>
        <v>0</v>
      </c>
      <c r="BG285" s="65">
        <f>(SUMPRODUCT(BG$8:BG$187,Nutrients!$EK$8:$EK$187)+(IF($A$6=Nutrients!$B$8,Nutrients!$EK$8,Nutrients!$EK$9)*BG$6)+(((IF($A$7=Nutrients!$B$79,Nutrients!$EK$79,(IF($A$7=Nutrients!$B$77,Nutrients!$EK$77,Nutrients!$EK$78)))))*BG$7))</f>
        <v>0</v>
      </c>
      <c r="BH285" s="65">
        <f>(SUMPRODUCT(BH$8:BH$187,Nutrients!$EK$8:$EK$187)+(IF($A$6=Nutrients!$B$8,Nutrients!$EK$8,Nutrients!$EK$9)*BH$6)+(((IF($A$7=Nutrients!$B$79,Nutrients!$EK$79,(IF($A$7=Nutrients!$B$77,Nutrients!$EK$77,Nutrients!$EK$78)))))*BH$7))</f>
        <v>0</v>
      </c>
      <c r="BI285" s="65">
        <f>(SUMPRODUCT(BI$8:BI$187,Nutrients!$EK$8:$EK$187)+(IF($A$6=Nutrients!$B$8,Nutrients!$EK$8,Nutrients!$EK$9)*BI$6)+(((IF($A$7=Nutrients!$B$79,Nutrients!$EK$79,(IF($A$7=Nutrients!$B$77,Nutrients!$EK$77,Nutrients!$EK$78)))))*BI$7))</f>
        <v>0</v>
      </c>
      <c r="BJ285" s="65">
        <f>(SUMPRODUCT(BJ$8:BJ$187,Nutrients!$EK$8:$EK$187)+(IF($A$6=Nutrients!$B$8,Nutrients!$EK$8,Nutrients!$EK$9)*BJ$6)+(((IF($A$7=Nutrients!$B$79,Nutrients!$EK$79,(IF($A$7=Nutrients!$B$77,Nutrients!$EK$77,Nutrients!$EK$78)))))*BJ$7))</f>
        <v>0</v>
      </c>
      <c r="BK285" s="65">
        <f>(SUMPRODUCT(BK$8:BK$187,Nutrients!$EK$8:$EK$187)+(IF($A$6=Nutrients!$B$8,Nutrients!$EK$8,Nutrients!$EK$9)*BK$6)+(((IF($A$7=Nutrients!$B$79,Nutrients!$EK$79,(IF($A$7=Nutrients!$B$77,Nutrients!$EK$77,Nutrients!$EK$78)))))*BK$7))</f>
        <v>0</v>
      </c>
      <c r="BL285" s="65"/>
    </row>
    <row r="286" spans="1:64" x14ac:dyDescent="0.2">
      <c r="A286" s="101" t="s">
        <v>165</v>
      </c>
      <c r="B286" s="65">
        <f>(SUMPRODUCT(B$8:B$187,Nutrients!$EL$8:$EL$187)+(IF($A$6=Nutrients!$B$8,Nutrients!$EL$8,Nutrients!$EL$9)*B$6)+(((IF($A$7=Nutrients!$B$79,Nutrients!$EL$79,(IF($A$7=Nutrients!$B$77,Nutrients!$EL$77,Nutrients!$EL$78)))))*B$7))</f>
        <v>0</v>
      </c>
      <c r="C286" s="65">
        <f>(SUMPRODUCT(C$8:C$187,Nutrients!$EL$8:$EL$187)+(IF($A$6=Nutrients!$B$8,Nutrients!$EL$8,Nutrients!$EL$9)*C$6)+(((IF($A$7=Nutrients!$B$79,Nutrients!$EL$79,(IF($A$7=Nutrients!$B$77,Nutrients!$EL$77,Nutrients!$EL$78)))))*C$7))</f>
        <v>0</v>
      </c>
      <c r="D286" s="65">
        <f>(SUMPRODUCT(D$8:D$187,Nutrients!$EL$8:$EL$187)+(IF($A$6=Nutrients!$B$8,Nutrients!$EL$8,Nutrients!$EL$9)*D$6)+(((IF($A$7=Nutrients!$B$79,Nutrients!$EL$79,(IF($A$7=Nutrients!$B$77,Nutrients!$EL$77,Nutrients!$EL$78)))))*D$7))</f>
        <v>0</v>
      </c>
      <c r="E286" s="65">
        <f>(SUMPRODUCT(E$8:E$187,Nutrients!$EL$8:$EL$187)+(IF($A$6=Nutrients!$B$8,Nutrients!$EL$8,Nutrients!$EL$9)*E$6)+(((IF($A$7=Nutrients!$B$79,Nutrients!$EL$79,(IF($A$7=Nutrients!$B$77,Nutrients!$EL$77,Nutrients!$EL$78)))))*E$7))</f>
        <v>0</v>
      </c>
      <c r="F286" s="65">
        <f>(SUMPRODUCT(F$8:F$187,Nutrients!$EL$8:$EL$187)+(IF($A$6=Nutrients!$B$8,Nutrients!$EL$8,Nutrients!$EL$9)*F$6)+(((IF($A$7=Nutrients!$B$79,Nutrients!$EL$79,(IF($A$7=Nutrients!$B$77,Nutrients!$EL$77,Nutrients!$EL$78)))))*F$7))</f>
        <v>0</v>
      </c>
      <c r="G286" s="65">
        <f>(SUMPRODUCT(G$8:G$187,Nutrients!$EL$8:$EL$187)+(IF($A$6=Nutrients!$B$8,Nutrients!$EL$8,Nutrients!$EL$9)*G$6)+(((IF($A$7=Nutrients!$B$79,Nutrients!$EL$79,(IF($A$7=Nutrients!$B$77,Nutrients!$EL$77,Nutrients!$EL$78)))))*G$7))</f>
        <v>0</v>
      </c>
      <c r="H286" s="65"/>
      <c r="I286" s="65">
        <f>(SUMPRODUCT(I$8:I$187,Nutrients!$EL$8:$EL$187)+(IF($A$6=Nutrients!$B$8,Nutrients!$EL$8,Nutrients!$EL$9)*I$6)+(((IF($A$7=Nutrients!$B$79,Nutrients!$EL$79,(IF($A$7=Nutrients!$B$77,Nutrients!$EL$77,Nutrients!$EL$78)))))*I$7))</f>
        <v>0</v>
      </c>
      <c r="J286" s="65">
        <f>(SUMPRODUCT(J$8:J$187,Nutrients!$EL$8:$EL$187)+(IF($A$6=Nutrients!$B$8,Nutrients!$EL$8,Nutrients!$EL$9)*J$6)+(((IF($A$7=Nutrients!$B$79,Nutrients!$EL$79,(IF($A$7=Nutrients!$B$77,Nutrients!$EL$77,Nutrients!$EL$78)))))*J$7))</f>
        <v>0</v>
      </c>
      <c r="K286" s="65">
        <f>(SUMPRODUCT(K$8:K$187,Nutrients!$EL$8:$EL$187)+(IF($A$6=Nutrients!$B$8,Nutrients!$EL$8,Nutrients!$EL$9)*K$6)+(((IF($A$7=Nutrients!$B$79,Nutrients!$EL$79,(IF($A$7=Nutrients!$B$77,Nutrients!$EL$77,Nutrients!$EL$78)))))*K$7))</f>
        <v>0</v>
      </c>
      <c r="L286" s="65">
        <f>(SUMPRODUCT(L$8:L$187,Nutrients!$EL$8:$EL$187)+(IF($A$6=Nutrients!$B$8,Nutrients!$EL$8,Nutrients!$EL$9)*L$6)+(((IF($A$7=Nutrients!$B$79,Nutrients!$EL$79,(IF($A$7=Nutrients!$B$77,Nutrients!$EL$77,Nutrients!$EL$78)))))*L$7))</f>
        <v>0</v>
      </c>
      <c r="M286" s="65">
        <f>(SUMPRODUCT(M$8:M$187,Nutrients!$EL$8:$EL$187)+(IF($A$6=Nutrients!$B$8,Nutrients!$EL$8,Nutrients!$EL$9)*M$6)+(((IF($A$7=Nutrients!$B$79,Nutrients!$EL$79,(IF($A$7=Nutrients!$B$77,Nutrients!$EL$77,Nutrients!$EL$78)))))*M$7))</f>
        <v>0</v>
      </c>
      <c r="N286" s="65">
        <f>(SUMPRODUCT(N$8:N$187,Nutrients!$EL$8:$EL$187)+(IF($A$6=Nutrients!$B$8,Nutrients!$EL$8,Nutrients!$EL$9)*N$6)+(((IF($A$7=Nutrients!$B$79,Nutrients!$EL$79,(IF($A$7=Nutrients!$B$77,Nutrients!$EL$77,Nutrients!$EL$78)))))*N$7))</f>
        <v>0</v>
      </c>
      <c r="O286" s="65"/>
      <c r="P286" s="65">
        <f>(SUMPRODUCT(P$8:P$187,Nutrients!$EL$8:$EL$187)+(IF($A$6=Nutrients!$B$8,Nutrients!$EL$8,Nutrients!$EL$9)*P$6)+(((IF($A$7=Nutrients!$B$79,Nutrients!$EL$79,(IF($A$7=Nutrients!$B$77,Nutrients!$EL$77,Nutrients!$EL$78)))))*P$7))</f>
        <v>0</v>
      </c>
      <c r="Q286" s="65">
        <f>(SUMPRODUCT(Q$8:Q$187,Nutrients!$EL$8:$EL$187)+(IF($A$6=Nutrients!$B$8,Nutrients!$EL$8,Nutrients!$EL$9)*Q$6)+(((IF($A$7=Nutrients!$B$79,Nutrients!$EL$79,(IF($A$7=Nutrients!$B$77,Nutrients!$EL$77,Nutrients!$EL$78)))))*Q$7))</f>
        <v>0</v>
      </c>
      <c r="R286" s="65">
        <f>(SUMPRODUCT(R$8:R$187,Nutrients!$EL$8:$EL$187)+(IF($A$6=Nutrients!$B$8,Nutrients!$EL$8,Nutrients!$EL$9)*R$6)+(((IF($A$7=Nutrients!$B$79,Nutrients!$EL$79,(IF($A$7=Nutrients!$B$77,Nutrients!$EL$77,Nutrients!$EL$78)))))*R$7))</f>
        <v>0</v>
      </c>
      <c r="S286" s="65">
        <f>(SUMPRODUCT(S$8:S$187,Nutrients!$EL$8:$EL$187)+(IF($A$6=Nutrients!$B$8,Nutrients!$EL$8,Nutrients!$EL$9)*S$6)+(((IF($A$7=Nutrients!$B$79,Nutrients!$EL$79,(IF($A$7=Nutrients!$B$77,Nutrients!$EL$77,Nutrients!$EL$78)))))*S$7))</f>
        <v>0</v>
      </c>
      <c r="T286" s="65">
        <f>(SUMPRODUCT(T$8:T$187,Nutrients!$EL$8:$EL$187)+(IF($A$6=Nutrients!$B$8,Nutrients!$EL$8,Nutrients!$EL$9)*T$6)+(((IF($A$7=Nutrients!$B$79,Nutrients!$EL$79,(IF($A$7=Nutrients!$B$77,Nutrients!$EL$77,Nutrients!$EL$78)))))*T$7))</f>
        <v>0</v>
      </c>
      <c r="U286" s="65">
        <f>(SUMPRODUCT(U$8:U$187,Nutrients!$EL$8:$EL$187)+(IF($A$6=Nutrients!$B$8,Nutrients!$EL$8,Nutrients!$EL$9)*U$6)+(((IF($A$7=Nutrients!$B$79,Nutrients!$EL$79,(IF($A$7=Nutrients!$B$77,Nutrients!$EL$77,Nutrients!$EL$78)))))*U$7))</f>
        <v>0</v>
      </c>
      <c r="V286" s="65"/>
      <c r="W286" s="65">
        <f>(SUMPRODUCT(W$8:W$187,Nutrients!$EL$8:$EL$187)+(IF($A$6=Nutrients!$B$8,Nutrients!$EL$8,Nutrients!$EL$9)*W$6)+(((IF($A$7=Nutrients!$B$79,Nutrients!$EL$79,(IF($A$7=Nutrients!$B$77,Nutrients!$EL$77,Nutrients!$EL$78)))))*W$7))</f>
        <v>0</v>
      </c>
      <c r="X286" s="65">
        <f>(SUMPRODUCT(X$8:X$187,Nutrients!$EL$8:$EL$187)+(IF($A$6=Nutrients!$B$8,Nutrients!$EL$8,Nutrients!$EL$9)*X$6)+(((IF($A$7=Nutrients!$B$79,Nutrients!$EL$79,(IF($A$7=Nutrients!$B$77,Nutrients!$EL$77,Nutrients!$EL$78)))))*X$7))</f>
        <v>0</v>
      </c>
      <c r="Y286" s="65">
        <f>(SUMPRODUCT(Y$8:Y$187,Nutrients!$EL$8:$EL$187)+(IF($A$6=Nutrients!$B$8,Nutrients!$EL$8,Nutrients!$EL$9)*Y$6)+(((IF($A$7=Nutrients!$B$79,Nutrients!$EL$79,(IF($A$7=Nutrients!$B$77,Nutrients!$EL$77,Nutrients!$EL$78)))))*Y$7))</f>
        <v>0</v>
      </c>
      <c r="Z286" s="65">
        <f>(SUMPRODUCT(Z$8:Z$187,Nutrients!$EL$8:$EL$187)+(IF($A$6=Nutrients!$B$8,Nutrients!$EL$8,Nutrients!$EL$9)*Z$6)+(((IF($A$7=Nutrients!$B$79,Nutrients!$EL$79,(IF($A$7=Nutrients!$B$77,Nutrients!$EL$77,Nutrients!$EL$78)))))*Z$7))</f>
        <v>0</v>
      </c>
      <c r="AA286" s="65">
        <f>(SUMPRODUCT(AA$8:AA$187,Nutrients!$EL$8:$EL$187)+(IF($A$6=Nutrients!$B$8,Nutrients!$EL$8,Nutrients!$EL$9)*AA$6)+(((IF($A$7=Nutrients!$B$79,Nutrients!$EL$79,(IF($A$7=Nutrients!$B$77,Nutrients!$EL$77,Nutrients!$EL$78)))))*AA$7))</f>
        <v>0</v>
      </c>
      <c r="AB286" s="65">
        <f>(SUMPRODUCT(AB$8:AB$187,Nutrients!$EL$8:$EL$187)+(IF($A$6=Nutrients!$B$8,Nutrients!$EL$8,Nutrients!$EL$9)*AB$6)+(((IF($A$7=Nutrients!$B$79,Nutrients!$EL$79,(IF($A$7=Nutrients!$B$77,Nutrients!$EL$77,Nutrients!$EL$78)))))*AB$7))</f>
        <v>0</v>
      </c>
      <c r="AC286" s="65"/>
      <c r="AD286" s="65">
        <f>(SUMPRODUCT(AD$8:AD$187,Nutrients!$EL$8:$EL$187)+(IF($A$6=Nutrients!$B$8,Nutrients!$EL$8,Nutrients!$EL$9)*AD$6)+(((IF($A$7=Nutrients!$B$79,Nutrients!$EL$79,(IF($A$7=Nutrients!$B$77,Nutrients!$EL$77,Nutrients!$EL$78)))))*AD$7))</f>
        <v>0</v>
      </c>
      <c r="AE286" s="65">
        <f>(SUMPRODUCT(AE$8:AE$187,Nutrients!$EL$8:$EL$187)+(IF($A$6=Nutrients!$B$8,Nutrients!$EL$8,Nutrients!$EL$9)*AE$6)+(((IF($A$7=Nutrients!$B$79,Nutrients!$EL$79,(IF($A$7=Nutrients!$B$77,Nutrients!$EL$77,Nutrients!$EL$78)))))*AE$7))</f>
        <v>0</v>
      </c>
      <c r="AF286" s="65">
        <f>(SUMPRODUCT(AF$8:AF$187,Nutrients!$EL$8:$EL$187)+(IF($A$6=Nutrients!$B$8,Nutrients!$EL$8,Nutrients!$EL$9)*AF$6)+(((IF($A$7=Nutrients!$B$79,Nutrients!$EL$79,(IF($A$7=Nutrients!$B$77,Nutrients!$EL$77,Nutrients!$EL$78)))))*AF$7))</f>
        <v>0</v>
      </c>
      <c r="AG286" s="65">
        <f>(SUMPRODUCT(AG$8:AG$187,Nutrients!$EL$8:$EL$187)+(IF($A$6=Nutrients!$B$8,Nutrients!$EL$8,Nutrients!$EL$9)*AG$6)+(((IF($A$7=Nutrients!$B$79,Nutrients!$EL$79,(IF($A$7=Nutrients!$B$77,Nutrients!$EL$77,Nutrients!$EL$78)))))*AG$7))</f>
        <v>0</v>
      </c>
      <c r="AH286" s="65">
        <f>(SUMPRODUCT(AH$8:AH$187,Nutrients!$EL$8:$EL$187)+(IF($A$6=Nutrients!$B$8,Nutrients!$EL$8,Nutrients!$EL$9)*AH$6)+(((IF($A$7=Nutrients!$B$79,Nutrients!$EL$79,(IF($A$7=Nutrients!$B$77,Nutrients!$EL$77,Nutrients!$EL$78)))))*AH$7))</f>
        <v>0</v>
      </c>
      <c r="AI286" s="65">
        <f>(SUMPRODUCT(AI$8:AI$187,Nutrients!$EL$8:$EL$187)+(IF($A$6=Nutrients!$B$8,Nutrients!$EL$8,Nutrients!$EL$9)*AI$6)+(((IF($A$7=Nutrients!$B$79,Nutrients!$EL$79,(IF($A$7=Nutrients!$B$77,Nutrients!$EL$77,Nutrients!$EL$78)))))*AI$7))</f>
        <v>0</v>
      </c>
      <c r="AJ286" s="65"/>
      <c r="AK286" s="65">
        <f>(SUMPRODUCT(AK$8:AK$187,Nutrients!$EL$8:$EL$187)+(IF($A$6=Nutrients!$B$8,Nutrients!$EL$8,Nutrients!$EL$9)*AK$6)+(((IF($A$7=Nutrients!$B$79,Nutrients!$EL$79,(IF($A$7=Nutrients!$B$77,Nutrients!$EL$77,Nutrients!$EL$78)))))*AK$7))</f>
        <v>0</v>
      </c>
      <c r="AL286" s="65">
        <f>(SUMPRODUCT(AL$8:AL$187,Nutrients!$EL$8:$EL$187)+(IF($A$6=Nutrients!$B$8,Nutrients!$EL$8,Nutrients!$EL$9)*AL$6)+(((IF($A$7=Nutrients!$B$79,Nutrients!$EL$79,(IF($A$7=Nutrients!$B$77,Nutrients!$EL$77,Nutrients!$EL$78)))))*AL$7))</f>
        <v>0</v>
      </c>
      <c r="AM286" s="65">
        <f>(SUMPRODUCT(AM$8:AM$187,Nutrients!$EL$8:$EL$187)+(IF($A$6=Nutrients!$B$8,Nutrients!$EL$8,Nutrients!$EL$9)*AM$6)+(((IF($A$7=Nutrients!$B$79,Nutrients!$EL$79,(IF($A$7=Nutrients!$B$77,Nutrients!$EL$77,Nutrients!$EL$78)))))*AM$7))</f>
        <v>0</v>
      </c>
      <c r="AN286" s="65">
        <f>(SUMPRODUCT(AN$8:AN$187,Nutrients!$EL$8:$EL$187)+(IF($A$6=Nutrients!$B$8,Nutrients!$EL$8,Nutrients!$EL$9)*AN$6)+(((IF($A$7=Nutrients!$B$79,Nutrients!$EL$79,(IF($A$7=Nutrients!$B$77,Nutrients!$EL$77,Nutrients!$EL$78)))))*AN$7))</f>
        <v>0</v>
      </c>
      <c r="AO286" s="65">
        <f>(SUMPRODUCT(AO$8:AO$187,Nutrients!$EL$8:$EL$187)+(IF($A$6=Nutrients!$B$8,Nutrients!$EL$8,Nutrients!$EL$9)*AO$6)+(((IF($A$7=Nutrients!$B$79,Nutrients!$EL$79,(IF($A$7=Nutrients!$B$77,Nutrients!$EL$77,Nutrients!$EL$78)))))*AO$7))</f>
        <v>0</v>
      </c>
      <c r="AP286" s="65">
        <f>(SUMPRODUCT(AP$8:AP$187,Nutrients!$EL$8:$EL$187)+(IF($A$6=Nutrients!$B$8,Nutrients!$EL$8,Nutrients!$EL$9)*AP$6)+(((IF($A$7=Nutrients!$B$79,Nutrients!$EL$79,(IF($A$7=Nutrients!$B$77,Nutrients!$EL$77,Nutrients!$EL$78)))))*AP$7))</f>
        <v>0</v>
      </c>
      <c r="AQ286" s="65"/>
      <c r="AR286" s="65">
        <f>(SUMPRODUCT(AR$8:AR$187,Nutrients!$EL$8:$EL$187)+(IF($A$6=Nutrients!$B$8,Nutrients!$EL$8,Nutrients!$EL$9)*AR$6)+(((IF($A$7=Nutrients!$B$79,Nutrients!$EL$79,(IF($A$7=Nutrients!$B$77,Nutrients!$EL$77,Nutrients!$EL$78)))))*AR$7))</f>
        <v>0</v>
      </c>
      <c r="AS286" s="65">
        <f>(SUMPRODUCT(AS$8:AS$187,Nutrients!$EL$8:$EL$187)+(IF($A$6=Nutrients!$B$8,Nutrients!$EL$8,Nutrients!$EL$9)*AS$6)+(((IF($A$7=Nutrients!$B$79,Nutrients!$EL$79,(IF($A$7=Nutrients!$B$77,Nutrients!$EL$77,Nutrients!$EL$78)))))*AS$7))</f>
        <v>0</v>
      </c>
      <c r="AT286" s="65">
        <f>(SUMPRODUCT(AT$8:AT$187,Nutrients!$EL$8:$EL$187)+(IF($A$6=Nutrients!$B$8,Nutrients!$EL$8,Nutrients!$EL$9)*AT$6)+(((IF($A$7=Nutrients!$B$79,Nutrients!$EL$79,(IF($A$7=Nutrients!$B$77,Nutrients!$EL$77,Nutrients!$EL$78)))))*AT$7))</f>
        <v>0</v>
      </c>
      <c r="AU286" s="65">
        <f>(SUMPRODUCT(AU$8:AU$187,Nutrients!$EL$8:$EL$187)+(IF($A$6=Nutrients!$B$8,Nutrients!$EL$8,Nutrients!$EL$9)*AU$6)+(((IF($A$7=Nutrients!$B$79,Nutrients!$EL$79,(IF($A$7=Nutrients!$B$77,Nutrients!$EL$77,Nutrients!$EL$78)))))*AU$7))</f>
        <v>0</v>
      </c>
      <c r="AV286" s="65">
        <f>(SUMPRODUCT(AV$8:AV$187,Nutrients!$EL$8:$EL$187)+(IF($A$6=Nutrients!$B$8,Nutrients!$EL$8,Nutrients!$EL$9)*AV$6)+(((IF($A$7=Nutrients!$B$79,Nutrients!$EL$79,(IF($A$7=Nutrients!$B$77,Nutrients!$EL$77,Nutrients!$EL$78)))))*AV$7))</f>
        <v>0</v>
      </c>
      <c r="AW286" s="65">
        <f>(SUMPRODUCT(AW$8:AW$187,Nutrients!$EL$8:$EL$187)+(IF($A$6=Nutrients!$B$8,Nutrients!$EL$8,Nutrients!$EL$9)*AW$6)+(((IF($A$7=Nutrients!$B$79,Nutrients!$EL$79,(IF($A$7=Nutrients!$B$77,Nutrients!$EL$77,Nutrients!$EL$78)))))*AW$7))</f>
        <v>0</v>
      </c>
      <c r="AX286" s="65"/>
      <c r="AY286" s="65">
        <f>(SUMPRODUCT(AY$8:AY$187,Nutrients!$EL$8:$EL$187)+(IF($A$6=Nutrients!$B$8,Nutrients!$EL$8,Nutrients!$EL$9)*AY$6)+(((IF($A$7=Nutrients!$B$79,Nutrients!$EL$79,(IF($A$7=Nutrients!$B$77,Nutrients!$EL$77,Nutrients!$EL$78)))))*AY$7))</f>
        <v>0</v>
      </c>
      <c r="AZ286" s="65">
        <f>(SUMPRODUCT(AZ$8:AZ$187,Nutrients!$EL$8:$EL$187)+(IF($A$6=Nutrients!$B$8,Nutrients!$EL$8,Nutrients!$EL$9)*AZ$6)+(((IF($A$7=Nutrients!$B$79,Nutrients!$EL$79,(IF($A$7=Nutrients!$B$77,Nutrients!$EL$77,Nutrients!$EL$78)))))*AZ$7))</f>
        <v>0</v>
      </c>
      <c r="BA286" s="65">
        <f>(SUMPRODUCT(BA$8:BA$187,Nutrients!$EL$8:$EL$187)+(IF($A$6=Nutrients!$B$8,Nutrients!$EL$8,Nutrients!$EL$9)*BA$6)+(((IF($A$7=Nutrients!$B$79,Nutrients!$EL$79,(IF($A$7=Nutrients!$B$77,Nutrients!$EL$77,Nutrients!$EL$78)))))*BA$7))</f>
        <v>0</v>
      </c>
      <c r="BB286" s="65">
        <f>(SUMPRODUCT(BB$8:BB$187,Nutrients!$EL$8:$EL$187)+(IF($A$6=Nutrients!$B$8,Nutrients!$EL$8,Nutrients!$EL$9)*BB$6)+(((IF($A$7=Nutrients!$B$79,Nutrients!$EL$79,(IF($A$7=Nutrients!$B$77,Nutrients!$EL$77,Nutrients!$EL$78)))))*BB$7))</f>
        <v>0</v>
      </c>
      <c r="BC286" s="65">
        <f>(SUMPRODUCT(BC$8:BC$187,Nutrients!$EL$8:$EL$187)+(IF($A$6=Nutrients!$B$8,Nutrients!$EL$8,Nutrients!$EL$9)*BC$6)+(((IF($A$7=Nutrients!$B$79,Nutrients!$EL$79,(IF($A$7=Nutrients!$B$77,Nutrients!$EL$77,Nutrients!$EL$78)))))*BC$7))</f>
        <v>0</v>
      </c>
      <c r="BD286" s="65">
        <f>(SUMPRODUCT(BD$8:BD$187,Nutrients!$EL$8:$EL$187)+(IF($A$6=Nutrients!$B$8,Nutrients!$EL$8,Nutrients!$EL$9)*BD$6)+(((IF($A$7=Nutrients!$B$79,Nutrients!$EL$79,(IF($A$7=Nutrients!$B$77,Nutrients!$EL$77,Nutrients!$EL$78)))))*BD$7))</f>
        <v>0</v>
      </c>
      <c r="BE286" s="65"/>
      <c r="BF286" s="65">
        <f>(SUMPRODUCT(BF$8:BF$187,Nutrients!$EL$8:$EL$187)+(IF($A$6=Nutrients!$B$8,Nutrients!$EL$8,Nutrients!$EL$9)*BF$6)+(((IF($A$7=Nutrients!$B$79,Nutrients!$EL$79,(IF($A$7=Nutrients!$B$77,Nutrients!$EL$77,Nutrients!$EL$78)))))*BF$7))</f>
        <v>0</v>
      </c>
      <c r="BG286" s="65">
        <f>(SUMPRODUCT(BG$8:BG$187,Nutrients!$EL$8:$EL$187)+(IF($A$6=Nutrients!$B$8,Nutrients!$EL$8,Nutrients!$EL$9)*BG$6)+(((IF($A$7=Nutrients!$B$79,Nutrients!$EL$79,(IF($A$7=Nutrients!$B$77,Nutrients!$EL$77,Nutrients!$EL$78)))))*BG$7))</f>
        <v>0</v>
      </c>
      <c r="BH286" s="65">
        <f>(SUMPRODUCT(BH$8:BH$187,Nutrients!$EL$8:$EL$187)+(IF($A$6=Nutrients!$B$8,Nutrients!$EL$8,Nutrients!$EL$9)*BH$6)+(((IF($A$7=Nutrients!$B$79,Nutrients!$EL$79,(IF($A$7=Nutrients!$B$77,Nutrients!$EL$77,Nutrients!$EL$78)))))*BH$7))</f>
        <v>0</v>
      </c>
      <c r="BI286" s="65">
        <f>(SUMPRODUCT(BI$8:BI$187,Nutrients!$EL$8:$EL$187)+(IF($A$6=Nutrients!$B$8,Nutrients!$EL$8,Nutrients!$EL$9)*BI$6)+(((IF($A$7=Nutrients!$B$79,Nutrients!$EL$79,(IF($A$7=Nutrients!$B$77,Nutrients!$EL$77,Nutrients!$EL$78)))))*BI$7))</f>
        <v>0</v>
      </c>
      <c r="BJ286" s="65">
        <f>(SUMPRODUCT(BJ$8:BJ$187,Nutrients!$EL$8:$EL$187)+(IF($A$6=Nutrients!$B$8,Nutrients!$EL$8,Nutrients!$EL$9)*BJ$6)+(((IF($A$7=Nutrients!$B$79,Nutrients!$EL$79,(IF($A$7=Nutrients!$B$77,Nutrients!$EL$77,Nutrients!$EL$78)))))*BJ$7))</f>
        <v>0</v>
      </c>
      <c r="BK286" s="65">
        <f>(SUMPRODUCT(BK$8:BK$187,Nutrients!$EL$8:$EL$187)+(IF($A$6=Nutrients!$B$8,Nutrients!$EL$8,Nutrients!$EL$9)*BK$6)+(((IF($A$7=Nutrients!$B$79,Nutrients!$EL$79,(IF($A$7=Nutrients!$B$77,Nutrients!$EL$77,Nutrients!$EL$78)))))*BK$7))</f>
        <v>0</v>
      </c>
      <c r="BL286" s="65"/>
    </row>
  </sheetData>
  <phoneticPr fontId="0" type="noConversion"/>
  <conditionalFormatting sqref="B226:F228 B230:F230 B232:F232">
    <cfRule type="cellIs" dxfId="607" priority="139" stopIfTrue="1" operator="greaterThan">
      <formula>B196/100</formula>
    </cfRule>
  </conditionalFormatting>
  <conditionalFormatting sqref="B233:F233">
    <cfRule type="cellIs" dxfId="606" priority="140" stopIfTrue="1" operator="greaterThan">
      <formula>B215</formula>
    </cfRule>
  </conditionalFormatting>
  <conditionalFormatting sqref="B235:F235">
    <cfRule type="cellIs" dxfId="605" priority="141" stopIfTrue="1" operator="greaterThan">
      <formula>B214</formula>
    </cfRule>
  </conditionalFormatting>
  <conditionalFormatting sqref="B237:F237">
    <cfRule type="cellIs" dxfId="604" priority="142" stopIfTrue="1" operator="greaterThan">
      <formula>B211/B212</formula>
    </cfRule>
  </conditionalFormatting>
  <conditionalFormatting sqref="B238:F238">
    <cfRule type="cellIs" dxfId="603" priority="143" stopIfTrue="1" operator="lessThan">
      <formula>B211/B212</formula>
    </cfRule>
  </conditionalFormatting>
  <conditionalFormatting sqref="B239:F239">
    <cfRule type="cellIs" dxfId="602" priority="144" stopIfTrue="1" operator="lessThan">
      <formula>B249</formula>
    </cfRule>
  </conditionalFormatting>
  <conditionalFormatting sqref="B229:F229">
    <cfRule type="cellIs" dxfId="601" priority="138" stopIfTrue="1" operator="greaterThan">
      <formula>B199/100</formula>
    </cfRule>
  </conditionalFormatting>
  <conditionalFormatting sqref="B231:F231">
    <cfRule type="cellIs" dxfId="600" priority="137" stopIfTrue="1" operator="greaterThan">
      <formula>B201/100</formula>
    </cfRule>
  </conditionalFormatting>
  <conditionalFormatting sqref="G226:G228 G230 G232">
    <cfRule type="cellIs" dxfId="599" priority="131" stopIfTrue="1" operator="greaterThan">
      <formula>G196/100</formula>
    </cfRule>
  </conditionalFormatting>
  <conditionalFormatting sqref="G233">
    <cfRule type="cellIs" dxfId="598" priority="132" stopIfTrue="1" operator="greaterThan">
      <formula>G215</formula>
    </cfRule>
  </conditionalFormatting>
  <conditionalFormatting sqref="G235">
    <cfRule type="cellIs" dxfId="597" priority="133" stopIfTrue="1" operator="greaterThan">
      <formula>G214</formula>
    </cfRule>
  </conditionalFormatting>
  <conditionalFormatting sqref="G237">
    <cfRule type="cellIs" dxfId="596" priority="134" stopIfTrue="1" operator="greaterThan">
      <formula>G211/G212</formula>
    </cfRule>
  </conditionalFormatting>
  <conditionalFormatting sqref="G238">
    <cfRule type="cellIs" dxfId="595" priority="135" stopIfTrue="1" operator="lessThan">
      <formula>G211/G212</formula>
    </cfRule>
  </conditionalFormatting>
  <conditionalFormatting sqref="G239">
    <cfRule type="cellIs" dxfId="594" priority="136" stopIfTrue="1" operator="lessThan">
      <formula>G249</formula>
    </cfRule>
  </conditionalFormatting>
  <conditionalFormatting sqref="G229">
    <cfRule type="cellIs" dxfId="593" priority="130" stopIfTrue="1" operator="greaterThan">
      <formula>G199/100</formula>
    </cfRule>
  </conditionalFormatting>
  <conditionalFormatting sqref="G231">
    <cfRule type="cellIs" dxfId="592" priority="129" stopIfTrue="1" operator="greaterThan">
      <formula>G201/100</formula>
    </cfRule>
  </conditionalFormatting>
  <conditionalFormatting sqref="I226:M228 I230:M230 I232:M232">
    <cfRule type="cellIs" dxfId="591" priority="123" stopIfTrue="1" operator="greaterThan">
      <formula>I196/100</formula>
    </cfRule>
  </conditionalFormatting>
  <conditionalFormatting sqref="I233:M233">
    <cfRule type="cellIs" dxfId="590" priority="124" stopIfTrue="1" operator="greaterThan">
      <formula>I215</formula>
    </cfRule>
  </conditionalFormatting>
  <conditionalFormatting sqref="I235:M235">
    <cfRule type="cellIs" dxfId="589" priority="125" stopIfTrue="1" operator="greaterThan">
      <formula>I214</formula>
    </cfRule>
  </conditionalFormatting>
  <conditionalFormatting sqref="I237:M237">
    <cfRule type="cellIs" dxfId="588" priority="126" stopIfTrue="1" operator="greaterThan">
      <formula>I211/I212</formula>
    </cfRule>
  </conditionalFormatting>
  <conditionalFormatting sqref="I238:M238">
    <cfRule type="cellIs" dxfId="587" priority="127" stopIfTrue="1" operator="lessThan">
      <formula>I211/I212</formula>
    </cfRule>
  </conditionalFormatting>
  <conditionalFormatting sqref="I239:M239">
    <cfRule type="cellIs" dxfId="586" priority="128" stopIfTrue="1" operator="lessThan">
      <formula>I249</formula>
    </cfRule>
  </conditionalFormatting>
  <conditionalFormatting sqref="I229:M229">
    <cfRule type="cellIs" dxfId="585" priority="122" stopIfTrue="1" operator="greaterThan">
      <formula>I199/100</formula>
    </cfRule>
  </conditionalFormatting>
  <conditionalFormatting sqref="I231:M231">
    <cfRule type="cellIs" dxfId="584" priority="121" stopIfTrue="1" operator="greaterThan">
      <formula>I201/100</formula>
    </cfRule>
  </conditionalFormatting>
  <conditionalFormatting sqref="N226:N228 N230 N232">
    <cfRule type="cellIs" dxfId="583" priority="115" stopIfTrue="1" operator="greaterThan">
      <formula>N196/100</formula>
    </cfRule>
  </conditionalFormatting>
  <conditionalFormatting sqref="N233">
    <cfRule type="cellIs" dxfId="582" priority="116" stopIfTrue="1" operator="greaterThan">
      <formula>N215</formula>
    </cfRule>
  </conditionalFormatting>
  <conditionalFormatting sqref="N235">
    <cfRule type="cellIs" dxfId="581" priority="117" stopIfTrue="1" operator="greaterThan">
      <formula>N214</formula>
    </cfRule>
  </conditionalFormatting>
  <conditionalFormatting sqref="N237">
    <cfRule type="cellIs" dxfId="580" priority="118" stopIfTrue="1" operator="greaterThan">
      <formula>N211/N212</formula>
    </cfRule>
  </conditionalFormatting>
  <conditionalFormatting sqref="N238">
    <cfRule type="cellIs" dxfId="579" priority="119" stopIfTrue="1" operator="lessThan">
      <formula>N211/N212</formula>
    </cfRule>
  </conditionalFormatting>
  <conditionalFormatting sqref="N239">
    <cfRule type="cellIs" dxfId="578" priority="120" stopIfTrue="1" operator="lessThan">
      <formula>N249</formula>
    </cfRule>
  </conditionalFormatting>
  <conditionalFormatting sqref="N229">
    <cfRule type="cellIs" dxfId="577" priority="114" stopIfTrue="1" operator="greaterThan">
      <formula>N199/100</formula>
    </cfRule>
  </conditionalFormatting>
  <conditionalFormatting sqref="N231">
    <cfRule type="cellIs" dxfId="576" priority="113" stopIfTrue="1" operator="greaterThan">
      <formula>N201/100</formula>
    </cfRule>
  </conditionalFormatting>
  <conditionalFormatting sqref="P226:T228 P230:T230 P232:T232">
    <cfRule type="cellIs" dxfId="575" priority="107" stopIfTrue="1" operator="greaterThan">
      <formula>P196/100</formula>
    </cfRule>
  </conditionalFormatting>
  <conditionalFormatting sqref="P233:T233">
    <cfRule type="cellIs" dxfId="574" priority="108" stopIfTrue="1" operator="greaterThan">
      <formula>P215</formula>
    </cfRule>
  </conditionalFormatting>
  <conditionalFormatting sqref="P235:T235">
    <cfRule type="cellIs" dxfId="573" priority="109" stopIfTrue="1" operator="greaterThan">
      <formula>P214</formula>
    </cfRule>
  </conditionalFormatting>
  <conditionalFormatting sqref="P237:T237">
    <cfRule type="cellIs" dxfId="572" priority="110" stopIfTrue="1" operator="greaterThan">
      <formula>P211/P212</formula>
    </cfRule>
  </conditionalFormatting>
  <conditionalFormatting sqref="P238:T238">
    <cfRule type="cellIs" dxfId="571" priority="111" stopIfTrue="1" operator="lessThan">
      <formula>P211/P212</formula>
    </cfRule>
  </conditionalFormatting>
  <conditionalFormatting sqref="P239:T239">
    <cfRule type="cellIs" dxfId="570" priority="112" stopIfTrue="1" operator="lessThan">
      <formula>P249</formula>
    </cfRule>
  </conditionalFormatting>
  <conditionalFormatting sqref="P229:T229">
    <cfRule type="cellIs" dxfId="569" priority="106" stopIfTrue="1" operator="greaterThan">
      <formula>P199/100</formula>
    </cfRule>
  </conditionalFormatting>
  <conditionalFormatting sqref="P231:T231">
    <cfRule type="cellIs" dxfId="568" priority="105" stopIfTrue="1" operator="greaterThan">
      <formula>P201/100</formula>
    </cfRule>
  </conditionalFormatting>
  <conditionalFormatting sqref="U226:U228 U230 U232">
    <cfRule type="cellIs" dxfId="567" priority="99" stopIfTrue="1" operator="greaterThan">
      <formula>U196/100</formula>
    </cfRule>
  </conditionalFormatting>
  <conditionalFormatting sqref="U233">
    <cfRule type="cellIs" dxfId="566" priority="100" stopIfTrue="1" operator="greaterThan">
      <formula>U215</formula>
    </cfRule>
  </conditionalFormatting>
  <conditionalFormatting sqref="U235">
    <cfRule type="cellIs" dxfId="565" priority="101" stopIfTrue="1" operator="greaterThan">
      <formula>U214</formula>
    </cfRule>
  </conditionalFormatting>
  <conditionalFormatting sqref="U237">
    <cfRule type="cellIs" dxfId="564" priority="102" stopIfTrue="1" operator="greaterThan">
      <formula>U211/U212</formula>
    </cfRule>
  </conditionalFormatting>
  <conditionalFormatting sqref="U238">
    <cfRule type="cellIs" dxfId="563" priority="103" stopIfTrue="1" operator="lessThan">
      <formula>U211/U212</formula>
    </cfRule>
  </conditionalFormatting>
  <conditionalFormatting sqref="U239">
    <cfRule type="cellIs" dxfId="562" priority="104" stopIfTrue="1" operator="lessThan">
      <formula>U249</formula>
    </cfRule>
  </conditionalFormatting>
  <conditionalFormatting sqref="U229">
    <cfRule type="cellIs" dxfId="561" priority="98" stopIfTrue="1" operator="greaterThan">
      <formula>U199/100</formula>
    </cfRule>
  </conditionalFormatting>
  <conditionalFormatting sqref="U231">
    <cfRule type="cellIs" dxfId="560" priority="97" stopIfTrue="1" operator="greaterThan">
      <formula>U201/100</formula>
    </cfRule>
  </conditionalFormatting>
  <conditionalFormatting sqref="W226:AA228 W230:AA230 W232:AA232">
    <cfRule type="cellIs" dxfId="559" priority="91" stopIfTrue="1" operator="greaterThan">
      <formula>W196/100</formula>
    </cfRule>
  </conditionalFormatting>
  <conditionalFormatting sqref="W233:AA233">
    <cfRule type="cellIs" dxfId="558" priority="92" stopIfTrue="1" operator="greaterThan">
      <formula>W215</formula>
    </cfRule>
  </conditionalFormatting>
  <conditionalFormatting sqref="W235:AA235">
    <cfRule type="cellIs" dxfId="557" priority="93" stopIfTrue="1" operator="greaterThan">
      <formula>W214</formula>
    </cfRule>
  </conditionalFormatting>
  <conditionalFormatting sqref="W237:AA237">
    <cfRule type="cellIs" dxfId="556" priority="94" stopIfTrue="1" operator="greaterThan">
      <formula>W211/W212</formula>
    </cfRule>
  </conditionalFormatting>
  <conditionalFormatting sqref="W238:AA238">
    <cfRule type="cellIs" dxfId="555" priority="95" stopIfTrue="1" operator="lessThan">
      <formula>W211/W212</formula>
    </cfRule>
  </conditionalFormatting>
  <conditionalFormatting sqref="W239:AA239">
    <cfRule type="cellIs" dxfId="554" priority="96" stopIfTrue="1" operator="lessThan">
      <formula>W249</formula>
    </cfRule>
  </conditionalFormatting>
  <conditionalFormatting sqref="W229:AA229">
    <cfRule type="cellIs" dxfId="553" priority="90" stopIfTrue="1" operator="greaterThan">
      <formula>W199/100</formula>
    </cfRule>
  </conditionalFormatting>
  <conditionalFormatting sqref="W231:AA231">
    <cfRule type="cellIs" dxfId="552" priority="89" stopIfTrue="1" operator="greaterThan">
      <formula>W201/100</formula>
    </cfRule>
  </conditionalFormatting>
  <conditionalFormatting sqref="AB226:AB228 AB230 AB232">
    <cfRule type="cellIs" dxfId="551" priority="83" stopIfTrue="1" operator="greaterThan">
      <formula>AB196/100</formula>
    </cfRule>
  </conditionalFormatting>
  <conditionalFormatting sqref="AB233">
    <cfRule type="cellIs" dxfId="550" priority="84" stopIfTrue="1" operator="greaterThan">
      <formula>AB215</formula>
    </cfRule>
  </conditionalFormatting>
  <conditionalFormatting sqref="AB235">
    <cfRule type="cellIs" dxfId="549" priority="85" stopIfTrue="1" operator="greaterThan">
      <formula>AB214</formula>
    </cfRule>
  </conditionalFormatting>
  <conditionalFormatting sqref="AB237">
    <cfRule type="cellIs" dxfId="548" priority="86" stopIfTrue="1" operator="greaterThan">
      <formula>AB211/AB212</formula>
    </cfRule>
  </conditionalFormatting>
  <conditionalFormatting sqref="AB238">
    <cfRule type="cellIs" dxfId="547" priority="87" stopIfTrue="1" operator="lessThan">
      <formula>AB211/AB212</formula>
    </cfRule>
  </conditionalFormatting>
  <conditionalFormatting sqref="AB239">
    <cfRule type="cellIs" dxfId="546" priority="88" stopIfTrue="1" operator="lessThan">
      <formula>AB249</formula>
    </cfRule>
  </conditionalFormatting>
  <conditionalFormatting sqref="AB229">
    <cfRule type="cellIs" dxfId="545" priority="82" stopIfTrue="1" operator="greaterThan">
      <formula>AB199/100</formula>
    </cfRule>
  </conditionalFormatting>
  <conditionalFormatting sqref="AB231">
    <cfRule type="cellIs" dxfId="544" priority="81" stopIfTrue="1" operator="greaterThan">
      <formula>AB201/100</formula>
    </cfRule>
  </conditionalFormatting>
  <conditionalFormatting sqref="AD226:AH228 AD230:AH230 AD232:AH232">
    <cfRule type="cellIs" dxfId="543" priority="75" stopIfTrue="1" operator="greaterThan">
      <formula>AD196/100</formula>
    </cfRule>
  </conditionalFormatting>
  <conditionalFormatting sqref="AD233:AH233">
    <cfRule type="cellIs" dxfId="542" priority="76" stopIfTrue="1" operator="greaterThan">
      <formula>AD215</formula>
    </cfRule>
  </conditionalFormatting>
  <conditionalFormatting sqref="AD235:AH235">
    <cfRule type="cellIs" dxfId="541" priority="77" stopIfTrue="1" operator="greaterThan">
      <formula>AD214</formula>
    </cfRule>
  </conditionalFormatting>
  <conditionalFormatting sqref="AD237:AH237">
    <cfRule type="cellIs" dxfId="540" priority="78" stopIfTrue="1" operator="greaterThan">
      <formula>AD211/AD212</formula>
    </cfRule>
  </conditionalFormatting>
  <conditionalFormatting sqref="AD238:AH238">
    <cfRule type="cellIs" dxfId="539" priority="79" stopIfTrue="1" operator="lessThan">
      <formula>AD211/AD212</formula>
    </cfRule>
  </conditionalFormatting>
  <conditionalFormatting sqref="AD239:AH239">
    <cfRule type="cellIs" dxfId="538" priority="80" stopIfTrue="1" operator="lessThan">
      <formula>AD249</formula>
    </cfRule>
  </conditionalFormatting>
  <conditionalFormatting sqref="AD229:AH229">
    <cfRule type="cellIs" dxfId="537" priority="74" stopIfTrue="1" operator="greaterThan">
      <formula>AD199/100</formula>
    </cfRule>
  </conditionalFormatting>
  <conditionalFormatting sqref="AD231:AH231">
    <cfRule type="cellIs" dxfId="536" priority="73" stopIfTrue="1" operator="greaterThan">
      <formula>AD201/100</formula>
    </cfRule>
  </conditionalFormatting>
  <conditionalFormatting sqref="AI226:AI228 AI230 AI232">
    <cfRule type="cellIs" dxfId="535" priority="67" stopIfTrue="1" operator="greaterThan">
      <formula>AI196/100</formula>
    </cfRule>
  </conditionalFormatting>
  <conditionalFormatting sqref="AI233">
    <cfRule type="cellIs" dxfId="534" priority="68" stopIfTrue="1" operator="greaterThan">
      <formula>AI215</formula>
    </cfRule>
  </conditionalFormatting>
  <conditionalFormatting sqref="AI235">
    <cfRule type="cellIs" dxfId="533" priority="69" stopIfTrue="1" operator="greaterThan">
      <formula>AI214</formula>
    </cfRule>
  </conditionalFormatting>
  <conditionalFormatting sqref="AI237">
    <cfRule type="cellIs" dxfId="532" priority="70" stopIfTrue="1" operator="greaterThan">
      <formula>AI211/AI212</formula>
    </cfRule>
  </conditionalFormatting>
  <conditionalFormatting sqref="AI238">
    <cfRule type="cellIs" dxfId="531" priority="71" stopIfTrue="1" operator="lessThan">
      <formula>AI211/AI212</formula>
    </cfRule>
  </conditionalFormatting>
  <conditionalFormatting sqref="AI239">
    <cfRule type="cellIs" dxfId="530" priority="72" stopIfTrue="1" operator="lessThan">
      <formula>AI249</formula>
    </cfRule>
  </conditionalFormatting>
  <conditionalFormatting sqref="AI229">
    <cfRule type="cellIs" dxfId="529" priority="66" stopIfTrue="1" operator="greaterThan">
      <formula>AI199/100</formula>
    </cfRule>
  </conditionalFormatting>
  <conditionalFormatting sqref="AI231">
    <cfRule type="cellIs" dxfId="528" priority="65" stopIfTrue="1" operator="greaterThan">
      <formula>AI201/100</formula>
    </cfRule>
  </conditionalFormatting>
  <conditionalFormatting sqref="AK226:AO228 AK230:AO230 AK232:AO232">
    <cfRule type="cellIs" dxfId="527" priority="59" stopIfTrue="1" operator="greaterThan">
      <formula>AK196/100</formula>
    </cfRule>
  </conditionalFormatting>
  <conditionalFormatting sqref="AK233:AO233">
    <cfRule type="cellIs" dxfId="526" priority="60" stopIfTrue="1" operator="greaterThan">
      <formula>AK215</formula>
    </cfRule>
  </conditionalFormatting>
  <conditionalFormatting sqref="AK235:AO235">
    <cfRule type="cellIs" dxfId="525" priority="61" stopIfTrue="1" operator="greaterThan">
      <formula>AK214</formula>
    </cfRule>
  </conditionalFormatting>
  <conditionalFormatting sqref="AK237:AO237">
    <cfRule type="cellIs" dxfId="524" priority="62" stopIfTrue="1" operator="greaterThan">
      <formula>AK211/AK212</formula>
    </cfRule>
  </conditionalFormatting>
  <conditionalFormatting sqref="AK238:AO238">
    <cfRule type="cellIs" dxfId="523" priority="63" stopIfTrue="1" operator="lessThan">
      <formula>AK211/AK212</formula>
    </cfRule>
  </conditionalFormatting>
  <conditionalFormatting sqref="AK239:AO239">
    <cfRule type="cellIs" dxfId="522" priority="64" stopIfTrue="1" operator="lessThan">
      <formula>AK249</formula>
    </cfRule>
  </conditionalFormatting>
  <conditionalFormatting sqref="AK229:AO229">
    <cfRule type="cellIs" dxfId="521" priority="58" stopIfTrue="1" operator="greaterThan">
      <formula>AK199/100</formula>
    </cfRule>
  </conditionalFormatting>
  <conditionalFormatting sqref="AK231:AO231">
    <cfRule type="cellIs" dxfId="520" priority="57" stopIfTrue="1" operator="greaterThan">
      <formula>AK201/100</formula>
    </cfRule>
  </conditionalFormatting>
  <conditionalFormatting sqref="AP226:AP228 AP230 AP232">
    <cfRule type="cellIs" dxfId="519" priority="51" stopIfTrue="1" operator="greaterThan">
      <formula>AP196/100</formula>
    </cfRule>
  </conditionalFormatting>
  <conditionalFormatting sqref="AP233">
    <cfRule type="cellIs" dxfId="518" priority="52" stopIfTrue="1" operator="greaterThan">
      <formula>AP215</formula>
    </cfRule>
  </conditionalFormatting>
  <conditionalFormatting sqref="AP235">
    <cfRule type="cellIs" dxfId="517" priority="53" stopIfTrue="1" operator="greaterThan">
      <formula>AP214</formula>
    </cfRule>
  </conditionalFormatting>
  <conditionalFormatting sqref="AP237">
    <cfRule type="cellIs" dxfId="516" priority="54" stopIfTrue="1" operator="greaterThan">
      <formula>AP211/AP212</formula>
    </cfRule>
  </conditionalFormatting>
  <conditionalFormatting sqref="AP238">
    <cfRule type="cellIs" dxfId="515" priority="55" stopIfTrue="1" operator="lessThan">
      <formula>AP211/AP212</formula>
    </cfRule>
  </conditionalFormatting>
  <conditionalFormatting sqref="AP239">
    <cfRule type="cellIs" dxfId="514" priority="56" stopIfTrue="1" operator="lessThan">
      <formula>AP249</formula>
    </cfRule>
  </conditionalFormatting>
  <conditionalFormatting sqref="AP229">
    <cfRule type="cellIs" dxfId="513" priority="50" stopIfTrue="1" operator="greaterThan">
      <formula>AP199/100</formula>
    </cfRule>
  </conditionalFormatting>
  <conditionalFormatting sqref="AP231">
    <cfRule type="cellIs" dxfId="512" priority="49" stopIfTrue="1" operator="greaterThan">
      <formula>AP201/100</formula>
    </cfRule>
  </conditionalFormatting>
  <conditionalFormatting sqref="AR226:AV228 AR230:AV230 AR232:AV232">
    <cfRule type="cellIs" dxfId="511" priority="43" stopIfTrue="1" operator="greaterThan">
      <formula>AR196/100</formula>
    </cfRule>
  </conditionalFormatting>
  <conditionalFormatting sqref="AR233:AV233">
    <cfRule type="cellIs" dxfId="510" priority="44" stopIfTrue="1" operator="greaterThan">
      <formula>AR215</formula>
    </cfRule>
  </conditionalFormatting>
  <conditionalFormatting sqref="AR235:AV235">
    <cfRule type="cellIs" dxfId="509" priority="45" stopIfTrue="1" operator="greaterThan">
      <formula>AR214</formula>
    </cfRule>
  </conditionalFormatting>
  <conditionalFormatting sqref="AR237:AV237">
    <cfRule type="cellIs" dxfId="508" priority="46" stopIfTrue="1" operator="greaterThan">
      <formula>AR211/AR212</formula>
    </cfRule>
  </conditionalFormatting>
  <conditionalFormatting sqref="AR238:AV238">
    <cfRule type="cellIs" dxfId="507" priority="47" stopIfTrue="1" operator="lessThan">
      <formula>AR211/AR212</formula>
    </cfRule>
  </conditionalFormatting>
  <conditionalFormatting sqref="AR239:AV239">
    <cfRule type="cellIs" dxfId="506" priority="48" stopIfTrue="1" operator="lessThan">
      <formula>AR249</formula>
    </cfRule>
  </conditionalFormatting>
  <conditionalFormatting sqref="AR229:AV229">
    <cfRule type="cellIs" dxfId="505" priority="42" stopIfTrue="1" operator="greaterThan">
      <formula>AR199/100</formula>
    </cfRule>
  </conditionalFormatting>
  <conditionalFormatting sqref="AR231:AV231">
    <cfRule type="cellIs" dxfId="504" priority="41" stopIfTrue="1" operator="greaterThan">
      <formula>AR201/100</formula>
    </cfRule>
  </conditionalFormatting>
  <conditionalFormatting sqref="AW226:AW228 AW230 AW232">
    <cfRule type="cellIs" dxfId="503" priority="35" stopIfTrue="1" operator="greaterThan">
      <formula>AW196/100</formula>
    </cfRule>
  </conditionalFormatting>
  <conditionalFormatting sqref="AW233">
    <cfRule type="cellIs" dxfId="502" priority="36" stopIfTrue="1" operator="greaterThan">
      <formula>AW215</formula>
    </cfRule>
  </conditionalFormatting>
  <conditionalFormatting sqref="AW235">
    <cfRule type="cellIs" dxfId="501" priority="37" stopIfTrue="1" operator="greaterThan">
      <formula>AW214</formula>
    </cfRule>
  </conditionalFormatting>
  <conditionalFormatting sqref="AW237">
    <cfRule type="cellIs" dxfId="500" priority="38" stopIfTrue="1" operator="greaterThan">
      <formula>AW211/AW212</formula>
    </cfRule>
  </conditionalFormatting>
  <conditionalFormatting sqref="AW238">
    <cfRule type="cellIs" dxfId="499" priority="39" stopIfTrue="1" operator="lessThan">
      <formula>AW211/AW212</formula>
    </cfRule>
  </conditionalFormatting>
  <conditionalFormatting sqref="AW239">
    <cfRule type="cellIs" dxfId="498" priority="40" stopIfTrue="1" operator="lessThan">
      <formula>AW249</formula>
    </cfRule>
  </conditionalFormatting>
  <conditionalFormatting sqref="AW229">
    <cfRule type="cellIs" dxfId="497" priority="34" stopIfTrue="1" operator="greaterThan">
      <formula>AW199/100</formula>
    </cfRule>
  </conditionalFormatting>
  <conditionalFormatting sqref="AW231">
    <cfRule type="cellIs" dxfId="496" priority="33" stopIfTrue="1" operator="greaterThan">
      <formula>AW201/100</formula>
    </cfRule>
  </conditionalFormatting>
  <conditionalFormatting sqref="AY226:BC228 AY230:BC230 AY232:BC232">
    <cfRule type="cellIs" dxfId="495" priority="27" stopIfTrue="1" operator="greaterThan">
      <formula>AY196/100</formula>
    </cfRule>
  </conditionalFormatting>
  <conditionalFormatting sqref="AY233:BC233">
    <cfRule type="cellIs" dxfId="494" priority="28" stopIfTrue="1" operator="greaterThan">
      <formula>AY215</formula>
    </cfRule>
  </conditionalFormatting>
  <conditionalFormatting sqref="AY235:BC235">
    <cfRule type="cellIs" dxfId="493" priority="29" stopIfTrue="1" operator="greaterThan">
      <formula>AY214</formula>
    </cfRule>
  </conditionalFormatting>
  <conditionalFormatting sqref="AY237:BC237">
    <cfRule type="cellIs" dxfId="492" priority="30" stopIfTrue="1" operator="greaterThan">
      <formula>AY211/AY212</formula>
    </cfRule>
  </conditionalFormatting>
  <conditionalFormatting sqref="AY238:BC238">
    <cfRule type="cellIs" dxfId="491" priority="31" stopIfTrue="1" operator="lessThan">
      <formula>AY211/AY212</formula>
    </cfRule>
  </conditionalFormatting>
  <conditionalFormatting sqref="AY239:BC239">
    <cfRule type="cellIs" dxfId="490" priority="32" stopIfTrue="1" operator="lessThan">
      <formula>AY249</formula>
    </cfRule>
  </conditionalFormatting>
  <conditionalFormatting sqref="AY229:BC229">
    <cfRule type="cellIs" dxfId="489" priority="26" stopIfTrue="1" operator="greaterThan">
      <formula>AY199/100</formula>
    </cfRule>
  </conditionalFormatting>
  <conditionalFormatting sqref="AY231:BC231">
    <cfRule type="cellIs" dxfId="488" priority="25" stopIfTrue="1" operator="greaterThan">
      <formula>AY201/100</formula>
    </cfRule>
  </conditionalFormatting>
  <conditionalFormatting sqref="BD226:BD228 BD230 BD232">
    <cfRule type="cellIs" dxfId="487" priority="19" stopIfTrue="1" operator="greaterThan">
      <formula>BD196/100</formula>
    </cfRule>
  </conditionalFormatting>
  <conditionalFormatting sqref="BD233">
    <cfRule type="cellIs" dxfId="486" priority="20" stopIfTrue="1" operator="greaterThan">
      <formula>BD215</formula>
    </cfRule>
  </conditionalFormatting>
  <conditionalFormatting sqref="BD235">
    <cfRule type="cellIs" dxfId="485" priority="21" stopIfTrue="1" operator="greaterThan">
      <formula>BD214</formula>
    </cfRule>
  </conditionalFormatting>
  <conditionalFormatting sqref="BD237">
    <cfRule type="cellIs" dxfId="484" priority="22" stopIfTrue="1" operator="greaterThan">
      <formula>BD211/BD212</formula>
    </cfRule>
  </conditionalFormatting>
  <conditionalFormatting sqref="BD238">
    <cfRule type="cellIs" dxfId="483" priority="23" stopIfTrue="1" operator="lessThan">
      <formula>BD211/BD212</formula>
    </cfRule>
  </conditionalFormatting>
  <conditionalFormatting sqref="BD239">
    <cfRule type="cellIs" dxfId="482" priority="24" stopIfTrue="1" operator="lessThan">
      <formula>BD249</formula>
    </cfRule>
  </conditionalFormatting>
  <conditionalFormatting sqref="BD229">
    <cfRule type="cellIs" dxfId="481" priority="18" stopIfTrue="1" operator="greaterThan">
      <formula>BD199/100</formula>
    </cfRule>
  </conditionalFormatting>
  <conditionalFormatting sqref="BD231">
    <cfRule type="cellIs" dxfId="480" priority="17" stopIfTrue="1" operator="greaterThan">
      <formula>BD201/100</formula>
    </cfRule>
  </conditionalFormatting>
  <conditionalFormatting sqref="BF226:BJ228 BF230:BJ230 BF232:BJ232">
    <cfRule type="cellIs" dxfId="479" priority="11" stopIfTrue="1" operator="greaterThan">
      <formula>BF196/100</formula>
    </cfRule>
  </conditionalFormatting>
  <conditionalFormatting sqref="BF233:BJ233">
    <cfRule type="cellIs" dxfId="478" priority="12" stopIfTrue="1" operator="greaterThan">
      <formula>BF215</formula>
    </cfRule>
  </conditionalFormatting>
  <conditionalFormatting sqref="BF235:BJ235">
    <cfRule type="cellIs" dxfId="477" priority="13" stopIfTrue="1" operator="greaterThan">
      <formula>BF214</formula>
    </cfRule>
  </conditionalFormatting>
  <conditionalFormatting sqref="BF237:BJ237">
    <cfRule type="cellIs" dxfId="476" priority="14" stopIfTrue="1" operator="greaterThan">
      <formula>BF211/BF212</formula>
    </cfRule>
  </conditionalFormatting>
  <conditionalFormatting sqref="BF238:BJ238">
    <cfRule type="cellIs" dxfId="475" priority="15" stopIfTrue="1" operator="lessThan">
      <formula>BF211/BF212</formula>
    </cfRule>
  </conditionalFormatting>
  <conditionalFormatting sqref="BF239:BJ239">
    <cfRule type="cellIs" dxfId="474" priority="16" stopIfTrue="1" operator="lessThan">
      <formula>BF249</formula>
    </cfRule>
  </conditionalFormatting>
  <conditionalFormatting sqref="BF229:BJ229">
    <cfRule type="cellIs" dxfId="473" priority="10" stopIfTrue="1" operator="greaterThan">
      <formula>BF199/100</formula>
    </cfRule>
  </conditionalFormatting>
  <conditionalFormatting sqref="BF231:BJ231">
    <cfRule type="cellIs" dxfId="472" priority="9" stopIfTrue="1" operator="greaterThan">
      <formula>BF201/100</formula>
    </cfRule>
  </conditionalFormatting>
  <conditionalFormatting sqref="BK226:BK228 BK230 BK232">
    <cfRule type="cellIs" dxfId="471" priority="3" stopIfTrue="1" operator="greaterThan">
      <formula>BK196/100</formula>
    </cfRule>
  </conditionalFormatting>
  <conditionalFormatting sqref="BK233">
    <cfRule type="cellIs" dxfId="470" priority="4" stopIfTrue="1" operator="greaterThan">
      <formula>BK215</formula>
    </cfRule>
  </conditionalFormatting>
  <conditionalFormatting sqref="BK235">
    <cfRule type="cellIs" dxfId="469" priority="5" stopIfTrue="1" operator="greaterThan">
      <formula>BK214</formula>
    </cfRule>
  </conditionalFormatting>
  <conditionalFormatting sqref="BK237">
    <cfRule type="cellIs" dxfId="468" priority="6" stopIfTrue="1" operator="greaterThan">
      <formula>BK211/BK212</formula>
    </cfRule>
  </conditionalFormatting>
  <conditionalFormatting sqref="BK238">
    <cfRule type="cellIs" dxfId="467" priority="7" stopIfTrue="1" operator="lessThan">
      <formula>BK211/BK212</formula>
    </cfRule>
  </conditionalFormatting>
  <conditionalFormatting sqref="BK239">
    <cfRule type="cellIs" dxfId="466" priority="8" stopIfTrue="1" operator="lessThan">
      <formula>BK249</formula>
    </cfRule>
  </conditionalFormatting>
  <conditionalFormatting sqref="BK229">
    <cfRule type="cellIs" dxfId="465" priority="2" stopIfTrue="1" operator="greaterThan">
      <formula>BK199/100</formula>
    </cfRule>
  </conditionalFormatting>
  <conditionalFormatting sqref="BK231">
    <cfRule type="cellIs" dxfId="464" priority="1" stopIfTrue="1" operator="greaterThan">
      <formula>BK201/100</formula>
    </cfRule>
  </conditionalFormatting>
  <dataValidations count="2">
    <dataValidation type="list" allowBlank="1" showInputMessage="1" showErrorMessage="1" sqref="A6">
      <formula1>$A$8:$A$9</formula1>
    </dataValidation>
    <dataValidation type="list" allowBlank="1" showInputMessage="1" showErrorMessage="1" sqref="A7">
      <formula1>$A$32:$A$34</formula1>
    </dataValidation>
  </dataValidations>
  <pageMargins left="0.41" right="0.28999999999999998" top="0.89" bottom="0.83" header="0.5" footer="0.5"/>
  <pageSetup pageOrder="overThenDown" orientation="portrait" r:id="rId1"/>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86"/>
  <sheetViews>
    <sheetView workbookViewId="0">
      <pane xSplit="1" ySplit="7" topLeftCell="B220" activePane="bottomRight" state="frozen"/>
      <selection activeCell="F172" sqref="F172"/>
      <selection pane="topRight" activeCell="F172" sqref="F172"/>
      <selection pane="bottomLeft" activeCell="F172" sqref="F172"/>
      <selection pane="bottomRight" activeCell="F172" sqref="F172"/>
    </sheetView>
  </sheetViews>
  <sheetFormatPr defaultRowHeight="12.75" x14ac:dyDescent="0.2"/>
  <cols>
    <col min="1" max="1" width="30.42578125" bestFit="1" customWidth="1"/>
    <col min="2" max="7" width="9.28515625" bestFit="1" customWidth="1"/>
    <col min="8" max="8" width="7.5703125" bestFit="1" customWidth="1"/>
    <col min="9" max="14" width="9.28515625" bestFit="1" customWidth="1"/>
    <col min="15" max="15" width="7.5703125" bestFit="1" customWidth="1"/>
    <col min="16" max="21" width="9.28515625" bestFit="1" customWidth="1"/>
    <col min="22" max="22" width="7.5703125" bestFit="1" customWidth="1"/>
    <col min="23" max="28" width="9.28515625" bestFit="1" customWidth="1"/>
    <col min="29" max="29" width="7.5703125" bestFit="1" customWidth="1"/>
    <col min="30" max="35" width="9.28515625" bestFit="1" customWidth="1"/>
    <col min="36" max="36" width="7.5703125" bestFit="1" customWidth="1"/>
    <col min="37" max="42" width="9.28515625" bestFit="1" customWidth="1"/>
    <col min="43" max="43" width="7.5703125" bestFit="1" customWidth="1"/>
    <col min="44" max="49" width="9.28515625" bestFit="1" customWidth="1"/>
    <col min="50" max="50" width="7.5703125" bestFit="1" customWidth="1"/>
    <col min="51" max="56" width="9.28515625" bestFit="1" customWidth="1"/>
    <col min="57" max="57" width="7.5703125" bestFit="1" customWidth="1"/>
    <col min="58" max="63" width="9.28515625" bestFit="1" customWidth="1"/>
    <col min="64" max="64" width="7.5703125" bestFit="1" customWidth="1"/>
  </cols>
  <sheetData>
    <row r="1" spans="1:64" x14ac:dyDescent="0.2">
      <c r="A1" s="236" t="s">
        <v>472</v>
      </c>
      <c r="B1" s="26"/>
      <c r="C1" s="26"/>
      <c r="D1" s="26"/>
      <c r="E1" s="26"/>
      <c r="F1" s="26"/>
      <c r="G1" s="26"/>
      <c r="I1" s="26"/>
      <c r="J1" s="26"/>
      <c r="K1" s="26"/>
      <c r="L1" s="26"/>
      <c r="M1" s="26"/>
      <c r="N1" s="26"/>
      <c r="P1" s="26"/>
      <c r="Q1" s="26"/>
      <c r="R1" s="26"/>
      <c r="S1" s="26"/>
      <c r="T1" s="26"/>
      <c r="U1" s="26"/>
      <c r="W1" s="26"/>
      <c r="X1" s="26"/>
      <c r="Y1" s="26"/>
      <c r="Z1" s="26"/>
      <c r="AA1" s="26"/>
      <c r="AB1" s="26"/>
      <c r="AD1" s="26"/>
      <c r="AE1" s="26"/>
      <c r="AF1" s="26"/>
      <c r="AG1" s="26"/>
      <c r="AH1" s="26"/>
      <c r="AI1" s="26"/>
      <c r="AK1" s="26"/>
      <c r="AL1" s="26"/>
      <c r="AM1" s="26"/>
      <c r="AN1" s="26"/>
      <c r="AO1" s="26"/>
      <c r="AP1" s="26"/>
      <c r="AR1" s="26"/>
      <c r="AS1" s="26"/>
      <c r="AT1" s="26"/>
      <c r="AU1" s="26"/>
      <c r="AV1" s="26"/>
      <c r="AW1" s="26"/>
      <c r="AY1" s="26"/>
      <c r="AZ1" s="26"/>
      <c r="BA1" s="26"/>
      <c r="BB1" s="26"/>
      <c r="BC1" s="26"/>
      <c r="BD1" s="26"/>
      <c r="BF1" s="26"/>
      <c r="BG1" s="26"/>
      <c r="BH1" s="26"/>
      <c r="BI1" s="26"/>
      <c r="BJ1" s="26"/>
      <c r="BK1" s="26"/>
    </row>
    <row r="2" spans="1:64" x14ac:dyDescent="0.2">
      <c r="A2" s="236" t="s">
        <v>473</v>
      </c>
      <c r="B2" s="8" t="s">
        <v>55</v>
      </c>
      <c r="C2" s="8" t="s">
        <v>56</v>
      </c>
      <c r="D2" s="8" t="s">
        <v>57</v>
      </c>
      <c r="E2" s="8" t="s">
        <v>58</v>
      </c>
      <c r="F2" s="8" t="s">
        <v>59</v>
      </c>
      <c r="G2" s="8" t="s">
        <v>192</v>
      </c>
      <c r="H2" s="10"/>
      <c r="I2" s="8" t="s">
        <v>55</v>
      </c>
      <c r="J2" s="8" t="s">
        <v>56</v>
      </c>
      <c r="K2" s="8" t="s">
        <v>57</v>
      </c>
      <c r="L2" s="8" t="s">
        <v>58</v>
      </c>
      <c r="M2" s="8" t="s">
        <v>59</v>
      </c>
      <c r="N2" s="8" t="s">
        <v>192</v>
      </c>
      <c r="O2" s="10"/>
      <c r="P2" s="8" t="s">
        <v>55</v>
      </c>
      <c r="Q2" s="8" t="s">
        <v>56</v>
      </c>
      <c r="R2" s="8" t="s">
        <v>57</v>
      </c>
      <c r="S2" s="8" t="s">
        <v>58</v>
      </c>
      <c r="T2" s="8" t="s">
        <v>59</v>
      </c>
      <c r="U2" s="8" t="s">
        <v>192</v>
      </c>
      <c r="V2" s="10"/>
      <c r="W2" s="8" t="s">
        <v>55</v>
      </c>
      <c r="X2" s="8" t="s">
        <v>56</v>
      </c>
      <c r="Y2" s="8" t="s">
        <v>57</v>
      </c>
      <c r="Z2" s="8" t="s">
        <v>58</v>
      </c>
      <c r="AA2" s="8" t="s">
        <v>59</v>
      </c>
      <c r="AB2" s="8" t="s">
        <v>192</v>
      </c>
      <c r="AC2" s="10"/>
      <c r="AD2" s="8" t="s">
        <v>55</v>
      </c>
      <c r="AE2" s="8" t="s">
        <v>56</v>
      </c>
      <c r="AF2" s="8" t="s">
        <v>57</v>
      </c>
      <c r="AG2" s="8" t="s">
        <v>58</v>
      </c>
      <c r="AH2" s="8" t="s">
        <v>59</v>
      </c>
      <c r="AI2" s="8" t="s">
        <v>192</v>
      </c>
      <c r="AJ2" s="10"/>
      <c r="AK2" s="8" t="s">
        <v>55</v>
      </c>
      <c r="AL2" s="8" t="s">
        <v>56</v>
      </c>
      <c r="AM2" s="8" t="s">
        <v>57</v>
      </c>
      <c r="AN2" s="8" t="s">
        <v>58</v>
      </c>
      <c r="AO2" s="8" t="s">
        <v>59</v>
      </c>
      <c r="AP2" s="8" t="s">
        <v>192</v>
      </c>
      <c r="AQ2" s="10"/>
      <c r="AR2" s="8" t="s">
        <v>55</v>
      </c>
      <c r="AS2" s="8" t="s">
        <v>56</v>
      </c>
      <c r="AT2" s="8" t="s">
        <v>57</v>
      </c>
      <c r="AU2" s="8" t="s">
        <v>58</v>
      </c>
      <c r="AV2" s="8" t="s">
        <v>59</v>
      </c>
      <c r="AW2" s="8" t="s">
        <v>192</v>
      </c>
      <c r="AX2" s="10"/>
      <c r="AY2" s="8" t="s">
        <v>55</v>
      </c>
      <c r="AZ2" s="8" t="s">
        <v>56</v>
      </c>
      <c r="BA2" s="8" t="s">
        <v>57</v>
      </c>
      <c r="BB2" s="8" t="s">
        <v>58</v>
      </c>
      <c r="BC2" s="8" t="s">
        <v>59</v>
      </c>
      <c r="BD2" s="8" t="s">
        <v>192</v>
      </c>
      <c r="BE2" s="10"/>
      <c r="BF2" s="8" t="s">
        <v>55</v>
      </c>
      <c r="BG2" s="8" t="s">
        <v>56</v>
      </c>
      <c r="BH2" s="8" t="s">
        <v>57</v>
      </c>
      <c r="BI2" s="8" t="s">
        <v>58</v>
      </c>
      <c r="BJ2" s="8" t="s">
        <v>59</v>
      </c>
      <c r="BK2" s="8" t="s">
        <v>192</v>
      </c>
      <c r="BL2" s="10"/>
    </row>
    <row r="3" spans="1:64" x14ac:dyDescent="0.2">
      <c r="A3" s="1"/>
      <c r="B3" s="6" t="s">
        <v>100</v>
      </c>
      <c r="C3" s="6"/>
      <c r="D3" s="6"/>
      <c r="E3" s="6"/>
      <c r="F3" s="6"/>
      <c r="G3" s="6"/>
      <c r="I3" s="6" t="s">
        <v>100</v>
      </c>
      <c r="J3" s="6"/>
      <c r="K3" s="6"/>
      <c r="L3" s="6"/>
      <c r="M3" s="6"/>
      <c r="N3" s="6"/>
      <c r="P3" s="6" t="s">
        <v>100</v>
      </c>
      <c r="Q3" s="6"/>
      <c r="R3" s="6"/>
      <c r="S3" s="6"/>
      <c r="T3" s="6"/>
      <c r="U3" s="6"/>
      <c r="W3" s="6" t="s">
        <v>100</v>
      </c>
      <c r="X3" s="6"/>
      <c r="Y3" s="6"/>
      <c r="Z3" s="6"/>
      <c r="AA3" s="6"/>
      <c r="AB3" s="6"/>
      <c r="AD3" s="6" t="s">
        <v>100</v>
      </c>
      <c r="AE3" s="6"/>
      <c r="AF3" s="6"/>
      <c r="AG3" s="6"/>
      <c r="AH3" s="6"/>
      <c r="AI3" s="6"/>
      <c r="AK3" s="6" t="s">
        <v>100</v>
      </c>
      <c r="AL3" s="6"/>
      <c r="AM3" s="6"/>
      <c r="AN3" s="6"/>
      <c r="AO3" s="6"/>
      <c r="AP3" s="6"/>
      <c r="AR3" s="6" t="s">
        <v>100</v>
      </c>
      <c r="AS3" s="6"/>
      <c r="AT3" s="6"/>
      <c r="AU3" s="6"/>
      <c r="AV3" s="6"/>
      <c r="AW3" s="6"/>
      <c r="AY3" s="6" t="s">
        <v>100</v>
      </c>
      <c r="AZ3" s="6"/>
      <c r="BA3" s="6"/>
      <c r="BB3" s="6"/>
      <c r="BC3" s="6"/>
      <c r="BD3" s="6"/>
      <c r="BF3" s="6" t="s">
        <v>100</v>
      </c>
      <c r="BG3" s="6"/>
      <c r="BH3" s="6"/>
      <c r="BI3" s="6"/>
      <c r="BJ3" s="6"/>
      <c r="BK3" s="6"/>
    </row>
    <row r="4" spans="1:64" x14ac:dyDescent="0.2">
      <c r="A4" s="1"/>
      <c r="B4" s="16">
        <v>50</v>
      </c>
      <c r="C4" s="17">
        <v>75</v>
      </c>
      <c r="D4" s="17">
        <v>125</v>
      </c>
      <c r="E4" s="17">
        <v>170</v>
      </c>
      <c r="F4" s="17">
        <v>210</v>
      </c>
      <c r="G4" s="17">
        <v>246</v>
      </c>
      <c r="H4" s="15"/>
      <c r="I4" s="16">
        <v>50</v>
      </c>
      <c r="J4" s="17">
        <v>75</v>
      </c>
      <c r="K4" s="17">
        <v>125</v>
      </c>
      <c r="L4" s="17">
        <v>170</v>
      </c>
      <c r="M4" s="17">
        <v>210</v>
      </c>
      <c r="N4" s="17">
        <v>246</v>
      </c>
      <c r="O4" s="15"/>
      <c r="P4" s="16">
        <v>50</v>
      </c>
      <c r="Q4" s="17">
        <v>75</v>
      </c>
      <c r="R4" s="17">
        <v>125</v>
      </c>
      <c r="S4" s="17">
        <v>170</v>
      </c>
      <c r="T4" s="17">
        <v>210</v>
      </c>
      <c r="U4" s="17">
        <v>246</v>
      </c>
      <c r="V4" s="15"/>
      <c r="W4" s="16">
        <v>50</v>
      </c>
      <c r="X4" s="17">
        <v>75</v>
      </c>
      <c r="Y4" s="17">
        <v>125</v>
      </c>
      <c r="Z4" s="17">
        <v>170</v>
      </c>
      <c r="AA4" s="17">
        <v>210</v>
      </c>
      <c r="AB4" s="17">
        <v>246</v>
      </c>
      <c r="AC4" s="15"/>
      <c r="AD4" s="16">
        <v>50</v>
      </c>
      <c r="AE4" s="17">
        <v>75</v>
      </c>
      <c r="AF4" s="17">
        <v>125</v>
      </c>
      <c r="AG4" s="17">
        <v>170</v>
      </c>
      <c r="AH4" s="17">
        <v>210</v>
      </c>
      <c r="AI4" s="17">
        <v>246</v>
      </c>
      <c r="AJ4" s="15"/>
      <c r="AK4" s="16">
        <v>50</v>
      </c>
      <c r="AL4" s="17">
        <v>75</v>
      </c>
      <c r="AM4" s="17">
        <v>125</v>
      </c>
      <c r="AN4" s="17">
        <v>170</v>
      </c>
      <c r="AO4" s="17">
        <v>210</v>
      </c>
      <c r="AP4" s="17">
        <v>246</v>
      </c>
      <c r="AQ4" s="15"/>
      <c r="AR4" s="16">
        <v>50</v>
      </c>
      <c r="AS4" s="17">
        <v>75</v>
      </c>
      <c r="AT4" s="17">
        <v>125</v>
      </c>
      <c r="AU4" s="17">
        <v>170</v>
      </c>
      <c r="AV4" s="17">
        <v>210</v>
      </c>
      <c r="AW4" s="17">
        <v>246</v>
      </c>
      <c r="AX4" s="15"/>
      <c r="AY4" s="16">
        <v>50</v>
      </c>
      <c r="AZ4" s="17">
        <v>75</v>
      </c>
      <c r="BA4" s="17">
        <v>125</v>
      </c>
      <c r="BB4" s="17">
        <v>170</v>
      </c>
      <c r="BC4" s="17">
        <v>210</v>
      </c>
      <c r="BD4" s="17">
        <v>246</v>
      </c>
      <c r="BE4" s="15"/>
      <c r="BF4" s="16">
        <v>50</v>
      </c>
      <c r="BG4" s="17">
        <v>75</v>
      </c>
      <c r="BH4" s="17">
        <v>125</v>
      </c>
      <c r="BI4" s="17">
        <v>170</v>
      </c>
      <c r="BJ4" s="17">
        <v>210</v>
      </c>
      <c r="BK4" s="17">
        <v>246</v>
      </c>
      <c r="BL4" s="15"/>
    </row>
    <row r="5" spans="1:64" ht="13.5" thickBot="1" x14ac:dyDescent="0.25">
      <c r="A5" s="2" t="s">
        <v>15</v>
      </c>
      <c r="B5" s="18">
        <v>75</v>
      </c>
      <c r="C5" s="18">
        <v>125</v>
      </c>
      <c r="D5" s="18">
        <v>170</v>
      </c>
      <c r="E5" s="18">
        <v>210</v>
      </c>
      <c r="F5" s="18">
        <v>246</v>
      </c>
      <c r="G5" s="18">
        <v>280</v>
      </c>
      <c r="H5" s="15"/>
      <c r="I5" s="18">
        <v>75</v>
      </c>
      <c r="J5" s="18">
        <v>125</v>
      </c>
      <c r="K5" s="18">
        <v>170</v>
      </c>
      <c r="L5" s="18">
        <v>210</v>
      </c>
      <c r="M5" s="18">
        <v>246</v>
      </c>
      <c r="N5" s="18">
        <v>280</v>
      </c>
      <c r="O5" s="15"/>
      <c r="P5" s="18">
        <v>75</v>
      </c>
      <c r="Q5" s="18">
        <v>125</v>
      </c>
      <c r="R5" s="18">
        <v>170</v>
      </c>
      <c r="S5" s="18">
        <v>210</v>
      </c>
      <c r="T5" s="18">
        <v>246</v>
      </c>
      <c r="U5" s="18">
        <v>280</v>
      </c>
      <c r="V5" s="15"/>
      <c r="W5" s="18">
        <v>75</v>
      </c>
      <c r="X5" s="18">
        <v>125</v>
      </c>
      <c r="Y5" s="18">
        <v>170</v>
      </c>
      <c r="Z5" s="18">
        <v>210</v>
      </c>
      <c r="AA5" s="18">
        <v>246</v>
      </c>
      <c r="AB5" s="18">
        <v>280</v>
      </c>
      <c r="AC5" s="15"/>
      <c r="AD5" s="18">
        <v>75</v>
      </c>
      <c r="AE5" s="18">
        <v>125</v>
      </c>
      <c r="AF5" s="18">
        <v>170</v>
      </c>
      <c r="AG5" s="18">
        <v>210</v>
      </c>
      <c r="AH5" s="18">
        <v>246</v>
      </c>
      <c r="AI5" s="18">
        <v>280</v>
      </c>
      <c r="AJ5" s="15"/>
      <c r="AK5" s="18">
        <v>75</v>
      </c>
      <c r="AL5" s="18">
        <v>125</v>
      </c>
      <c r="AM5" s="18">
        <v>170</v>
      </c>
      <c r="AN5" s="18">
        <v>210</v>
      </c>
      <c r="AO5" s="18">
        <v>246</v>
      </c>
      <c r="AP5" s="18">
        <v>280</v>
      </c>
      <c r="AQ5" s="15"/>
      <c r="AR5" s="18">
        <v>75</v>
      </c>
      <c r="AS5" s="18">
        <v>125</v>
      </c>
      <c r="AT5" s="18">
        <v>170</v>
      </c>
      <c r="AU5" s="18">
        <v>210</v>
      </c>
      <c r="AV5" s="18">
        <v>246</v>
      </c>
      <c r="AW5" s="18">
        <v>280</v>
      </c>
      <c r="AX5" s="15"/>
      <c r="AY5" s="18">
        <v>75</v>
      </c>
      <c r="AZ5" s="18">
        <v>125</v>
      </c>
      <c r="BA5" s="18">
        <v>170</v>
      </c>
      <c r="BB5" s="18">
        <v>210</v>
      </c>
      <c r="BC5" s="18">
        <v>246</v>
      </c>
      <c r="BD5" s="18">
        <v>280</v>
      </c>
      <c r="BE5" s="15"/>
      <c r="BF5" s="18">
        <v>75</v>
      </c>
      <c r="BG5" s="18">
        <v>125</v>
      </c>
      <c r="BH5" s="18">
        <v>170</v>
      </c>
      <c r="BI5" s="18">
        <v>210</v>
      </c>
      <c r="BJ5" s="18">
        <v>246</v>
      </c>
      <c r="BK5" s="18">
        <v>280</v>
      </c>
      <c r="BL5" s="15"/>
    </row>
    <row r="6" spans="1:64" x14ac:dyDescent="0.2">
      <c r="A6" t="s">
        <v>1</v>
      </c>
      <c r="B6" s="76">
        <f>IF(B4="","",((((B195-B246)*2000)+((SUM(B8:B187)-2000)*((IF($A7=Nutrients!$B$79,Nutrients!$CO$79,(IF($A7=Nutrients!$B$77,Nutrients!$CO$77,Nutrients!$CO$78)))))))/((IF($A6=Nutrients!$B$8,Nutrients!$CO$8,Nutrients!$CO$9))-((IF($A7=Nutrients!$B$79,Nutrients!$CO$79,(IF($A7=Nutrients!$B$77,Nutrients!$CO$77,Nutrients!$CO$78))))))))</f>
        <v>1409.8530681679804</v>
      </c>
      <c r="C6" s="76">
        <f>IF(C4="","",((((C195-C246)*2000)+((SUM(C8:C187)-2000)*((IF($A7=Nutrients!$B$79,Nutrients!$CO$79,(IF($A7=Nutrients!$B$77,Nutrients!$CO$77,Nutrients!$CO$78)))))))/((IF($A6=Nutrients!$B$8,Nutrients!$CO$8,Nutrients!$CO$9))-((IF($A7=Nutrients!$B$79,Nutrients!$CO$79,(IF($A7=Nutrients!$B$77,Nutrients!$CO$77,Nutrients!$CO$78))))))))</f>
        <v>1504.1229602955998</v>
      </c>
      <c r="D6" s="76">
        <f>IF(D4="","",((((D195-D246)*2000)+((SUM(D8:D187)-2000)*((IF($A7=Nutrients!$B$79,Nutrients!$CO$79,(IF($A7=Nutrients!$B$77,Nutrients!$CO$77,Nutrients!$CO$78)))))))/((IF($A6=Nutrients!$B$8,Nutrients!$CO$8,Nutrients!$CO$9))-((IF($A7=Nutrients!$B$79,Nutrients!$CO$79,(IF($A7=Nutrients!$B$77,Nutrients!$CO$77,Nutrients!$CO$78))))))))</f>
        <v>1611.0580402023998</v>
      </c>
      <c r="E6" s="76">
        <f>IF(E4="","",((((E195-E246)*2000)+((SUM(E8:E187)-2000)*((IF($A7=Nutrients!$B$79,Nutrients!$CO$79,(IF($A7=Nutrients!$B$77,Nutrients!$CO$77,Nutrients!$CO$78)))))))/((IF($A6=Nutrients!$B$8,Nutrients!$CO$8,Nutrients!$CO$9))-((IF($A7=Nutrients!$B$79,Nutrients!$CO$79,(IF($A7=Nutrients!$B$77,Nutrients!$CO$77,Nutrients!$CO$78))))))))</f>
        <v>1679.4738819237582</v>
      </c>
      <c r="F6" s="76">
        <f>IF(F4="","",((((F195-F246)*2000)+((SUM(F8:F187)-2000)*((IF($A7=Nutrients!$B$79,Nutrients!$CO$79,(IF($A7=Nutrients!$B$77,Nutrients!$CO$77,Nutrients!$CO$78)))))))/((IF($A6=Nutrients!$B$8,Nutrients!$CO$8,Nutrients!$CO$9))-((IF($A7=Nutrients!$B$79,Nutrients!$CO$79,(IF($A7=Nutrients!$B$77,Nutrients!$CO$77,Nutrients!$CO$78))))))))</f>
        <v>1732.6931300244571</v>
      </c>
      <c r="G6" s="76">
        <f>IF(G4="","",((((G195-G246)*2000)+((SUM(G8:G187)-2000)*((IF($A7=Nutrients!$B$79,Nutrients!$CO$79,(IF($A7=Nutrients!$B$77,Nutrients!$CO$77,Nutrients!$CO$78)))))))/((IF($A6=Nutrients!$B$8,Nutrients!$CO$8,Nutrients!$CO$9))-((IF($A7=Nutrients!$B$79,Nutrients!$CO$79,(IF($A7=Nutrients!$B$77,Nutrients!$CO$77,Nutrients!$CO$78))))))))</f>
        <v>1781.6360470531429</v>
      </c>
      <c r="H6" s="25"/>
      <c r="I6" s="76">
        <f>IF(I4="","",((((I195-I246)*2000)+((SUM(I8:I187)-2000)*((IF($A7=Nutrients!$B$79,Nutrients!$CO$79,(IF($A7=Nutrients!$B$77,Nutrients!$CO$77,Nutrients!$CO$78)))))))/((IF($A6=Nutrients!$B$8,Nutrients!$CO$8,Nutrients!$CO$9))-((IF($A7=Nutrients!$B$79,Nutrients!$CO$79,(IF($A7=Nutrients!$B$77,Nutrients!$CO$77,Nutrients!$CO$78))))))))</f>
        <v>1356.5946016047401</v>
      </c>
      <c r="J6" s="76">
        <f>IF(J4="","",((((J195-J246)*2000)+((SUM(J8:J187)-2000)*((IF($A7=Nutrients!$B$79,Nutrients!$CO$79,(IF($A7=Nutrients!$B$77,Nutrients!$CO$77,Nutrients!$CO$78)))))))/((IF($A6=Nutrients!$B$8,Nutrients!$CO$8,Nutrients!$CO$9))-((IF($A7=Nutrients!$B$79,Nutrients!$CO$79,(IF($A7=Nutrients!$B$77,Nutrients!$CO$77,Nutrients!$CO$78))))))))</f>
        <v>1450.6493879921784</v>
      </c>
      <c r="K6" s="76">
        <f>IF(K4="","",((((K195-K246)*2000)+((SUM(K8:K187)-2000)*((IF($A7=Nutrients!$B$79,Nutrients!$CO$79,(IF($A7=Nutrients!$B$77,Nutrients!$CO$77,Nutrients!$CO$78)))))))/((IF($A6=Nutrients!$B$8,Nutrients!$CO$8,Nutrients!$CO$9))-((IF($A7=Nutrients!$B$79,Nutrients!$CO$79,(IF($A7=Nutrients!$B$77,Nutrients!$CO$77,Nutrients!$CO$78))))))))</f>
        <v>1558.2405404065316</v>
      </c>
      <c r="L6" s="76">
        <f>IF(L4="","",((((L195-L246)*2000)+((SUM(L8:L187)-2000)*((IF($A7=Nutrients!$B$79,Nutrients!$CO$79,(IF($A7=Nutrients!$B$77,Nutrients!$CO$77,Nutrients!$CO$78)))))))/((IF($A6=Nutrients!$B$8,Nutrients!$CO$8,Nutrients!$CO$9))-((IF($A7=Nutrients!$B$79,Nutrients!$CO$79,(IF($A7=Nutrients!$B$77,Nutrients!$CO$77,Nutrients!$CO$78))))))))</f>
        <v>1626.1078624904276</v>
      </c>
      <c r="M6" s="76">
        <f>IF(M4="","",((((M195-M246)*2000)+((SUM(M8:M187)-2000)*((IF($A7=Nutrients!$B$79,Nutrients!$CO$79,(IF($A7=Nutrients!$B$77,Nutrients!$CO$77,Nutrients!$CO$78)))))))/((IF($A6=Nutrients!$B$8,Nutrients!$CO$8,Nutrients!$CO$9))-((IF($A7=Nutrients!$B$79,Nutrients!$CO$79,(IF($A7=Nutrients!$B$77,Nutrients!$CO$77,Nutrients!$CO$78))))))))</f>
        <v>1676.3466125099642</v>
      </c>
      <c r="N6" s="76">
        <f>IF(N4="","",((((N195-N246)*2000)+((SUM(N8:N187)-2000)*((IF($A7=Nutrients!$B$79,Nutrients!$CO$79,(IF($A7=Nutrients!$B$77,Nutrients!$CO$77,Nutrients!$CO$78)))))))/((IF($A6=Nutrients!$B$8,Nutrients!$CO$8,Nutrients!$CO$9))-((IF($A7=Nutrients!$B$79,Nutrients!$CO$79,(IF($A7=Nutrients!$B$77,Nutrients!$CO$77,Nutrients!$CO$78))))))))</f>
        <v>1725.2895295386495</v>
      </c>
      <c r="O6" s="25"/>
      <c r="P6" s="76">
        <f>IF(P4="","",((((P195-P246)*2000)+((SUM(P8:P187)-2000)*((IF($A7=Nutrients!$B$79,Nutrients!$CO$79,(IF($A7=Nutrients!$B$77,Nutrients!$CO$77,Nutrients!$CO$78)))))))/((IF($A6=Nutrients!$B$8,Nutrients!$CO$8,Nutrients!$CO$9))-((IF($A7=Nutrients!$B$79,Nutrients!$CO$79,(IF($A7=Nutrients!$B$77,Nutrients!$CO$77,Nutrients!$CO$78))))))))</f>
        <v>1303.3468903285093</v>
      </c>
      <c r="Q6" s="76">
        <f>IF(Q4="","",((((Q195-Q246)*2000)+((SUM(Q8:Q187)-2000)*((IF($A7=Nutrients!$B$79,Nutrients!$CO$79,(IF($A7=Nutrients!$B$77,Nutrients!$CO$77,Nutrients!$CO$78)))))))/((IF($A6=Nutrients!$B$8,Nutrients!$CO$8,Nutrients!$CO$9))-((IF($A7=Nutrients!$B$79,Nutrients!$CO$79,(IF($A7=Nutrients!$B$77,Nutrients!$CO$77,Nutrients!$CO$78))))))))</f>
        <v>1394.5179762178659</v>
      </c>
      <c r="R6" s="76">
        <f>IF(R4="","",((((R195-R246)*2000)+((SUM(R8:R187)-2000)*((IF($A7=Nutrients!$B$79,Nutrients!$CO$79,(IF($A7=Nutrients!$B$77,Nutrients!$CO$77,Nutrients!$CO$78)))))))/((IF($A6=Nutrients!$B$8,Nutrients!$CO$8,Nutrients!$CO$9))-((IF($A7=Nutrients!$B$79,Nutrients!$CO$79,(IF($A7=Nutrients!$B$77,Nutrients!$CO$77,Nutrients!$CO$78))))))))</f>
        <v>1501.4638114116756</v>
      </c>
      <c r="S6" s="76">
        <f>IF(S4="","",((((S195-S246)*2000)+((SUM(S8:S187)-2000)*((IF($A7=Nutrients!$B$79,Nutrients!$CO$79,(IF($A7=Nutrients!$B$77,Nutrients!$CO$77,Nutrients!$CO$78)))))))/((IF($A6=Nutrients!$B$8,Nutrients!$CO$8,Nutrients!$CO$9))-((IF($A7=Nutrients!$B$79,Nutrients!$CO$79,(IF($A7=Nutrients!$B$77,Nutrients!$CO$77,Nutrients!$CO$78))))))))</f>
        <v>1569.223580625481</v>
      </c>
      <c r="T6" s="76">
        <f>IF(T4="","",((((T195-T246)*2000)+((SUM(T8:T187)-2000)*((IF($A7=Nutrients!$B$79,Nutrients!$CO$79,(IF($A7=Nutrients!$B$77,Nutrients!$CO$77,Nutrients!$CO$78)))))))/((IF($A6=Nutrients!$B$8,Nutrients!$CO$8,Nutrients!$CO$9))-((IF($A7=Nutrients!$B$79,Nutrients!$CO$79,(IF($A7=Nutrients!$B$77,Nutrients!$CO$77,Nutrients!$CO$78))))))))</f>
        <v>1622.9913483636424</v>
      </c>
      <c r="U6" s="76">
        <f>IF(U4="","",((((U195-U246)*2000)+((SUM(U8:U187)-2000)*((IF($A7=Nutrients!$B$79,Nutrients!$CO$79,(IF($A7=Nutrients!$B$77,Nutrients!$CO$77,Nutrients!$CO$78)))))))/((IF($A6=Nutrients!$B$8,Nutrients!$CO$8,Nutrients!$CO$9))-((IF($A7=Nutrients!$B$79,Nutrients!$CO$79,(IF($A7=Nutrients!$B$77,Nutrients!$CO$77,Nutrients!$CO$78))))))))</f>
        <v>1668.2976948036126</v>
      </c>
      <c r="V6" s="25"/>
      <c r="W6" s="76">
        <f>IF(W4="","",((((W195-W246)*2000)+((SUM(W8:W187)-2000)*((IF($A7=Nutrients!$B$79,Nutrients!$CO$79,(IF($A7=Nutrients!$B$77,Nutrients!$CO$77,Nutrients!$CO$78)))))))/((IF($A6=Nutrients!$B$8,Nutrients!$CO$8,Nutrients!$CO$9))-((IF($A7=Nutrients!$B$79,Nutrients!$CO$79,(IF($A7=Nutrients!$B$77,Nutrients!$CO$77,Nutrients!$CO$78))))))))</f>
        <v>1249.4431065447254</v>
      </c>
      <c r="X6" s="76">
        <f>IF(X4="","",((((X195-X246)*2000)+((SUM(X8:X187)-2000)*((IF($A7=Nutrients!$B$79,Nutrients!$CO$79,(IF($A7=Nutrients!$B$77,Nutrients!$CO$77,Nutrients!$CO$78)))))))/((IF($A6=Nutrients!$B$8,Nutrients!$CO$8,Nutrients!$CO$9))-((IF($A7=Nutrients!$B$79,Nutrients!$CO$79,(IF($A7=Nutrients!$B$77,Nutrients!$CO$77,Nutrients!$CO$78))))))))</f>
        <v>1337.7412472230105</v>
      </c>
      <c r="Y6" s="76">
        <f>IF(Y4="","",((((Y195-Y246)*2000)+((SUM(Y8:Y187)-2000)*((IF($A7=Nutrients!$B$79,Nutrients!$CO$79,(IF($A7=Nutrients!$B$77,Nutrients!$CO$77,Nutrients!$CO$78)))))))/((IF($A6=Nutrients!$B$8,Nutrients!$CO$8,Nutrients!$CO$9))-((IF($A7=Nutrients!$B$79,Nutrients!$CO$79,(IF($A7=Nutrients!$B$77,Nutrients!$CO$77,Nutrients!$CO$78))))))))</f>
        <v>1444.3644238065476</v>
      </c>
      <c r="Z6" s="76">
        <f>IF(Z4="","",((((Z195-Z246)*2000)+((SUM(Z8:Z187)-2000)*((IF($A7=Nutrients!$B$79,Nutrients!$CO$79,(IF($A7=Nutrients!$B$77,Nutrients!$CO$77,Nutrients!$CO$78)))))))/((IF($A6=Nutrients!$B$8,Nutrients!$CO$8,Nutrients!$CO$9))-((IF($A7=Nutrients!$B$79,Nutrients!$CO$79,(IF($A7=Nutrients!$B$77,Nutrients!$CO$77,Nutrients!$CO$78))))))))</f>
        <v>1512.3500540475436</v>
      </c>
      <c r="AA6" s="76">
        <f>IF(AA4="","",((((AA195-AA246)*2000)+((SUM(AA8:AA187)-2000)*((IF($A7=Nutrients!$B$79,Nutrients!$CO$79,(IF($A7=Nutrients!$B$77,Nutrients!$CO$77,Nutrients!$CO$78)))))))/((IF($A6=Nutrients!$B$8,Nutrients!$CO$8,Nutrients!$CO$9))-((IF($A7=Nutrients!$B$79,Nutrients!$CO$79,(IF($A7=Nutrients!$B$77,Nutrients!$CO$77,Nutrients!$CO$78))))))))</f>
        <v>1566.107066498696</v>
      </c>
      <c r="AB6" s="76">
        <f>IF(AB4="","",((((AB195-AB246)*2000)+((SUM(AB8:AB187)-2000)*((IF($A7=Nutrients!$B$79,Nutrients!$CO$79,(IF($A7=Nutrients!$B$77,Nutrients!$CO$77,Nutrients!$CO$78)))))))/((IF($A6=Nutrients!$B$8,Nutrients!$CO$8,Nutrients!$CO$9))-((IF($A7=Nutrients!$B$79,Nutrients!$CO$79,(IF($A7=Nutrients!$B$77,Nutrients!$CO$77,Nutrients!$CO$78))))))))</f>
        <v>1613.9636995394662</v>
      </c>
      <c r="AC6" s="25"/>
      <c r="AD6" s="76">
        <f>IF(AD4="","",((((AD195-AD246)*2000)+((SUM(AD8:AD187)-2000)*((IF($A7=Nutrients!$B$79,Nutrients!$CO$79,(IF($A7=Nutrients!$B$77,Nutrients!$CO$77,Nutrients!$CO$78)))))))/((IF($A6=Nutrients!$B$8,Nutrients!$CO$8,Nutrients!$CO$9))-((IF($A7=Nutrients!$B$79,Nutrients!$CO$79,(IF($A7=Nutrients!$B$77,Nutrients!$CO$77,Nutrients!$CO$78))))))))</f>
        <v>1195.7544285011229</v>
      </c>
      <c r="AE6" s="76">
        <f>IF(AE4="","",((((AE195-AE246)*2000)+((SUM(AE8:AE187)-2000)*((IF($A7=Nutrients!$B$79,Nutrients!$CO$79,(IF($A7=Nutrients!$B$77,Nutrients!$CO$77,Nutrients!$CO$78)))))))/((IF($A6=Nutrients!$B$8,Nutrients!$CO$8,Nutrients!$CO$9))-((IF($A7=Nutrients!$B$79,Nutrients!$CO$79,(IF($A7=Nutrients!$B$77,Nutrients!$CO$77,Nutrients!$CO$78))))))))</f>
        <v>1280.7601677749822</v>
      </c>
      <c r="AF6" s="76">
        <f>IF(AF4="","",((((AF195-AF246)*2000)+((SUM(AF8:AF187)-2000)*((IF($A7=Nutrients!$B$79,Nutrients!$CO$79,(IF($A7=Nutrients!$B$77,Nutrients!$CO$77,Nutrients!$CO$78)))))))/((IF($A6=Nutrients!$B$8,Nutrients!$CO$8,Nutrients!$CO$9))-((IF($A7=Nutrients!$B$79,Nutrients!$CO$79,(IF($A7=Nutrients!$B$77,Nutrients!$CO$77,Nutrients!$CO$78))))))))</f>
        <v>1389.826078089229</v>
      </c>
      <c r="AG6" s="76">
        <f>IF(AG4="","",((((AG195-AG246)*2000)+((SUM(AG8:AG187)-2000)*((IF($A7=Nutrients!$B$79,Nutrients!$CO$79,(IF($A7=Nutrients!$B$77,Nutrients!$CO$77,Nutrients!$CO$78)))))))/((IF($A6=Nutrients!$B$8,Nutrients!$CO$8,Nutrients!$CO$9))-((IF($A7=Nutrients!$B$79,Nutrients!$CO$79,(IF($A7=Nutrients!$B$77,Nutrients!$CO$77,Nutrients!$CO$78))))))))</f>
        <v>1457.478294432944</v>
      </c>
      <c r="AH6" s="76">
        <f>IF(AH4="","",((((AH195-AH246)*2000)+((SUM(AH8:AH187)-2000)*((IF($A7=Nutrients!$B$79,Nutrients!$CO$79,(IF($A7=Nutrients!$B$77,Nutrients!$CO$77,Nutrients!$CO$78)))))))/((IF($A6=Nutrients!$B$8,Nutrients!$CO$8,Nutrients!$CO$9))-((IF($A7=Nutrients!$B$79,Nutrients!$CO$79,(IF($A7=Nutrients!$B$77,Nutrients!$CO$77,Nutrients!$CO$78))))))))</f>
        <v>1507.0717272319364</v>
      </c>
      <c r="AI6" s="76">
        <f>IF(AI4="","",((((AI195-AI246)*2000)+((SUM(AI8:AI187)-2000)*((IF($A7=Nutrients!$B$79,Nutrients!$CO$79,(IF($A7=Nutrients!$B$77,Nutrients!$CO$77,Nutrients!$CO$78)))))))/((IF($A6=Nutrients!$B$8,Nutrients!$CO$8,Nutrients!$CO$9))-((IF($A7=Nutrients!$B$79,Nutrients!$CO$79,(IF($A7=Nutrients!$B$77,Nutrients!$CO$77,Nutrients!$CO$78))))))))</f>
        <v>1553.8145462774428</v>
      </c>
      <c r="AJ6" s="25"/>
      <c r="AK6" s="76">
        <f>IF(AK4="","",((((AK195-AK246)*2000)+((SUM(AK8:AK187)-2000)*((IF($A7=Nutrients!$B$79,Nutrients!$CO$79,(IF($A7=Nutrients!$B$77,Nutrients!$CO$77,Nutrients!$CO$78)))))))/((IF($A6=Nutrients!$B$8,Nutrients!$CO$8,Nutrients!$CO$9))-((IF($A7=Nutrients!$B$79,Nutrients!$CO$79,(IF($A7=Nutrients!$B$77,Nutrients!$CO$77,Nutrients!$CO$78))))))))</f>
        <v>1142.3991643548015</v>
      </c>
      <c r="AL6" s="76">
        <f>IF(AL4="","",((((AL195-AL246)*2000)+((SUM(AL8:AL187)-2000)*((IF($A7=Nutrients!$B$79,Nutrients!$CO$79,(IF($A7=Nutrients!$B$77,Nutrients!$CO$77,Nutrients!$CO$78)))))))/((IF($A6=Nutrients!$B$8,Nutrients!$CO$8,Nutrients!$CO$9))-((IF($A7=Nutrients!$B$79,Nutrients!$CO$79,(IF($A7=Nutrients!$B$77,Nutrients!$CO$77,Nutrients!$CO$78))))))))</f>
        <v>1227.6092540818331</v>
      </c>
      <c r="AM6" s="76">
        <f>IF(AM4="","",((((AM195-AM246)*2000)+((SUM(AM8:AM187)-2000)*((IF($A7=Nutrients!$B$79,Nutrients!$CO$79,(IF($A7=Nutrients!$B$77,Nutrients!$CO$77,Nutrients!$CO$78)))))))/((IF($A6=Nutrients!$B$8,Nutrients!$CO$8,Nutrients!$CO$9))-((IF($A7=Nutrients!$B$79,Nutrients!$CO$79,(IF($A7=Nutrients!$B$77,Nutrients!$CO$77,Nutrients!$CO$78))))))))</f>
        <v>1335.4920828250829</v>
      </c>
      <c r="AN6" s="76">
        <f>IF(AN4="","",((((AN195-AN246)*2000)+((SUM(AN8:AN187)-2000)*((IF($A7=Nutrients!$B$79,Nutrients!$CO$79,(IF($A7=Nutrients!$B$77,Nutrients!$CO$77,Nutrients!$CO$78)))))))/((IF($A6=Nutrients!$B$8,Nutrients!$CO$8,Nutrients!$CO$9))-((IF($A7=Nutrients!$B$79,Nutrients!$CO$79,(IF($A7=Nutrients!$B$77,Nutrients!$CO$77,Nutrients!$CO$78))))))))</f>
        <v>1403.0367462987072</v>
      </c>
      <c r="AO6" s="76">
        <f>IF(AO4="","",((((AO195-AO246)*2000)+((SUM(AO8:AO187)-2000)*((IF($A7=Nutrients!$B$79,Nutrients!$CO$79,(IF($A7=Nutrients!$B$77,Nutrients!$CO$77,Nutrients!$CO$78)))))))/((IF($A6=Nutrients!$B$8,Nutrients!$CO$8,Nutrients!$CO$9))-((IF($A7=Nutrients!$B$79,Nutrients!$CO$79,(IF($A7=Nutrients!$B$77,Nutrients!$CO$77,Nutrients!$CO$78))))))))</f>
        <v>1452.7377319677903</v>
      </c>
      <c r="AP6" s="76">
        <f>IF(AP4="","",((((AP195-AP246)*2000)+((SUM(AP8:AP187)-2000)*((IF($A7=Nutrients!$B$79,Nutrients!$CO$79,(IF($A7=Nutrients!$B$77,Nutrients!$CO$77,Nutrients!$CO$78)))))))/((IF($A6=Nutrients!$B$8,Nutrients!$CO$8,Nutrients!$CO$9))-((IF($A7=Nutrients!$B$79,Nutrients!$CO$79,(IF($A7=Nutrients!$B$77,Nutrients!$CO$77,Nutrients!$CO$78))))))))</f>
        <v>1455.3168635796392</v>
      </c>
      <c r="AQ6" s="25"/>
      <c r="AR6" s="76">
        <f>IF(AR4="","",((((AR195-AR246)*2000)+((SUM(AR8:AR187)-2000)*((IF($A7=Nutrients!$B$79,Nutrients!$CO$79,(IF($A7=Nutrients!$B$77,Nutrients!$CO$77,Nutrients!$CO$78)))))))/((IF($A6=Nutrients!$B$8,Nutrients!$CO$8,Nutrients!$CO$9))-((IF($A7=Nutrients!$B$79,Nutrients!$CO$79,(IF($A7=Nutrients!$B$77,Nutrients!$CO$77,Nutrients!$CO$78))))))))</f>
        <v>1088.065169090655</v>
      </c>
      <c r="AS6" s="76">
        <f>IF(AS4="","",((((AS195-AS246)*2000)+((SUM(AS8:AS187)-2000)*((IF($A7=Nutrients!$B$79,Nutrients!$CO$79,(IF($A7=Nutrients!$B$77,Nutrients!$CO$77,Nutrients!$CO$78)))))))/((IF($A6=Nutrients!$B$8,Nutrients!$CO$8,Nutrients!$CO$9))-((IF($A7=Nutrients!$B$79,Nutrients!$CO$79,(IF($A7=Nutrients!$B$77,Nutrients!$CO$77,Nutrients!$CO$78))))))))</f>
        <v>1171.2627365673395</v>
      </c>
      <c r="AT6" s="76">
        <f>IF(AT4="","",((((AT195-AT246)*2000)+((SUM(AT8:AT187)-2000)*((IF($A7=Nutrients!$B$79,Nutrients!$CO$79,(IF($A7=Nutrients!$B$77,Nutrients!$CO$77,Nutrients!$CO$78)))))))/((IF($A6=Nutrients!$B$8,Nutrients!$CO$8,Nutrients!$CO$9))-((IF($A7=Nutrients!$B$79,Nutrients!$CO$79,(IF($A7=Nutrients!$B$77,Nutrients!$CO$77,Nutrients!$CO$78))))))))</f>
        <v>1274.9712303714207</v>
      </c>
      <c r="AU6" s="76">
        <f>IF(AU4="","",((((AU195-AU246)*2000)+((SUM(AU8:AU187)-2000)*((IF($A7=Nutrients!$B$79,Nutrients!$CO$79,(IF($A7=Nutrients!$B$77,Nutrients!$CO$77,Nutrients!$CO$78)))))))/((IF($A6=Nutrients!$B$8,Nutrients!$CO$8,Nutrients!$CO$9))-((IF($A7=Nutrients!$B$79,Nutrients!$CO$79,(IF($A7=Nutrients!$B$77,Nutrients!$CO$77,Nutrients!$CO$78))))))))</f>
        <v>1351.0936026716965</v>
      </c>
      <c r="AV6" s="76">
        <f>IF(AV4="","",((((AV195-AV246)*2000)+((SUM(AV8:AV187)-2000)*((IF($A7=Nutrients!$B$79,Nutrients!$CO$79,(IF($A7=Nutrients!$B$77,Nutrients!$CO$77,Nutrients!$CO$78)))))))/((IF($A6=Nutrients!$B$8,Nutrients!$CO$8,Nutrients!$CO$9))-((IF($A7=Nutrients!$B$79,Nutrients!$CO$79,(IF($A7=Nutrients!$B$77,Nutrients!$CO$77,Nutrients!$CO$78))))))))</f>
        <v>1354.1324963998964</v>
      </c>
      <c r="AW6" s="76">
        <f>IF(AW4="","",((((AW195-AW246)*2000)+((SUM(AW8:AW187)-2000)*((IF($A7=Nutrients!$B$79,Nutrients!$CO$79,(IF($A7=Nutrients!$B$77,Nutrients!$CO$77,Nutrients!$CO$78)))))))/((IF($A6=Nutrients!$B$8,Nutrients!$CO$8,Nutrients!$CO$9))-((IF($A7=Nutrients!$B$79,Nutrients!$CO$79,(IF($A7=Nutrients!$B$77,Nutrients!$CO$77,Nutrients!$CO$78))))))))</f>
        <v>1356.2080238637905</v>
      </c>
      <c r="AX6" s="25"/>
      <c r="AY6" s="76">
        <f>IF(AY4="","",((((AY195-AY246)*2000)+((SUM(AY8:AY187)-2000)*((IF($A7=Nutrients!$B$79,Nutrients!$CO$79,(IF($A7=Nutrients!$B$77,Nutrients!$CO$77,Nutrients!$CO$78)))))))/((IF($A6=Nutrients!$B$8,Nutrients!$CO$8,Nutrients!$CO$9))-((IF($A7=Nutrients!$B$79,Nutrients!$CO$79,(IF($A7=Nutrients!$B$77,Nutrients!$CO$77,Nutrients!$CO$78))))))))</f>
        <v>1029.8029269088963</v>
      </c>
      <c r="AZ6" s="76">
        <f>IF(AZ4="","",((((AZ195-AZ246)*2000)+((SUM(AZ8:AZ187)-2000)*((IF($A7=Nutrients!$B$79,Nutrients!$CO$79,(IF($A7=Nutrients!$B$77,Nutrients!$CO$77,Nutrients!$CO$78)))))))/((IF($A6=Nutrients!$B$8,Nutrients!$CO$8,Nutrients!$CO$9))-((IF($A7=Nutrients!$B$79,Nutrients!$CO$79,(IF($A7=Nutrients!$B$77,Nutrients!$CO$77,Nutrients!$CO$78))))))))</f>
        <v>1117.047049460293</v>
      </c>
      <c r="BA6" s="76">
        <f>IF(BA4="","",((((BA195-BA246)*2000)+((SUM(BA8:BA187)-2000)*((IF($A7=Nutrients!$B$79,Nutrients!$CO$79,(IF($A7=Nutrients!$B$77,Nutrients!$CO$77,Nutrients!$CO$78)))))))/((IF($A6=Nutrients!$B$8,Nutrients!$CO$8,Nutrients!$CO$9))-((IF($A7=Nutrients!$B$79,Nutrients!$CO$79,(IF($A7=Nutrients!$B$77,Nutrients!$CO$77,Nutrients!$CO$78))))))))</f>
        <v>1220.6479903942834</v>
      </c>
      <c r="BB6" s="76">
        <f>IF(BB4="","",((((BB195-BB246)*2000)+((SUM(BB8:BB187)-2000)*((IF($A7=Nutrients!$B$79,Nutrients!$CO$79,(IF($A7=Nutrients!$B$77,Nutrients!$CO$77,Nutrients!$CO$78)))))))/((IF($A6=Nutrients!$B$8,Nutrients!$CO$8,Nutrients!$CO$9))-((IF($A7=Nutrients!$B$79,Nutrients!$CO$79,(IF($A7=Nutrients!$B$77,Nutrients!$CO$77,Nutrients!$CO$78))))))))</f>
        <v>1251.1037765918402</v>
      </c>
      <c r="BC6" s="76">
        <f>IF(BC4="","",((((BC195-BC246)*2000)+((SUM(BC8:BC187)-2000)*((IF($A7=Nutrients!$B$79,Nutrients!$CO$79,(IF($A7=Nutrients!$B$77,Nutrients!$CO$77,Nutrients!$CO$78)))))))/((IF($A6=Nutrients!$B$8,Nutrients!$CO$8,Nutrients!$CO$9))-((IF($A7=Nutrients!$B$79,Nutrients!$CO$79,(IF($A7=Nutrients!$B$77,Nutrients!$CO$77,Nutrients!$CO$78))))))))</f>
        <v>1254.4858923335942</v>
      </c>
      <c r="BD6" s="76">
        <f>IF(BD4="","",((((BD195-BD246)*2000)+((SUM(BD8:BD187)-2000)*((IF($A7=Nutrients!$B$79,Nutrients!$CO$79,(IF($A7=Nutrients!$B$77,Nutrients!$CO$77,Nutrients!$CO$78)))))))/((IF($A6=Nutrients!$B$8,Nutrients!$CO$8,Nutrients!$CO$9))-((IF($A7=Nutrients!$B$79,Nutrients!$CO$79,(IF($A7=Nutrients!$B$77,Nutrients!$CO$77,Nutrients!$CO$78))))))))</f>
        <v>1256.6455677520894</v>
      </c>
      <c r="BE6" s="25"/>
      <c r="BF6" s="76">
        <f>IF(BF4="","",((((BF195-BF246)*2000)+((SUM(BF8:BF187)-2000)*((IF($A7=Nutrients!$B$79,Nutrients!$CO$79,(IF($A7=Nutrients!$B$77,Nutrients!$CO$77,Nutrients!$CO$78)))))))/((IF($A6=Nutrients!$B$8,Nutrients!$CO$8,Nutrients!$CO$9))-((IF($A7=Nutrients!$B$79,Nutrients!$CO$79,(IF($A7=Nutrients!$B$77,Nutrients!$CO$77,Nutrients!$CO$78))))))))</f>
        <v>975.46893164475023</v>
      </c>
      <c r="BG6" s="76">
        <f>IF(BG4="","",((((BG195-BG246)*2000)+((SUM(BG8:BG187)-2000)*((IF($A7=Nutrients!$B$79,Nutrients!$CO$79,(IF($A7=Nutrients!$B$77,Nutrients!$CO$77,Nutrients!$CO$78)))))))/((IF($A6=Nutrients!$B$8,Nutrients!$CO$8,Nutrients!$CO$9))-((IF($A7=Nutrients!$B$79,Nutrients!$CO$79,(IF($A7=Nutrients!$B$77,Nutrients!$CO$77,Nutrients!$CO$78))))))))</f>
        <v>1062.7130541961465</v>
      </c>
      <c r="BH6" s="76">
        <f>IF(BH4="","",((((BH195-BH246)*2000)+((SUM(BH8:BH187)-2000)*((IF($A7=Nutrients!$B$79,Nutrients!$CO$79,(IF($A7=Nutrients!$B$77,Nutrients!$CO$77,Nutrients!$CO$78)))))))/((IF($A6=Nutrients!$B$8,Nutrients!$CO$8,Nutrients!$CO$9))-((IF($A7=Nutrients!$B$79,Nutrients!$CO$79,(IF($A7=Nutrients!$B$77,Nutrients!$CO$77,Nutrients!$CO$78))))))))</f>
        <v>1147.8394658576619</v>
      </c>
      <c r="BI6" s="76">
        <f>IF(BI4="","",((((BI195-BI246)*2000)+((SUM(BI8:BI187)-2000)*((IF($A7=Nutrients!$B$79,Nutrients!$CO$79,(IF($A7=Nutrients!$B$77,Nutrients!$CO$77,Nutrients!$CO$78)))))))/((IF($A6=Nutrients!$B$8,Nutrients!$CO$8,Nutrients!$CO$9))-((IF($A7=Nutrients!$B$79,Nutrients!$CO$79,(IF($A7=Nutrients!$B$77,Nutrients!$CO$77,Nutrients!$CO$78))))))))</f>
        <v>1152.6168491810456</v>
      </c>
      <c r="BJ6" s="76">
        <f>IF(BJ4="","",((((BJ195-BJ246)*2000)+((SUM(BJ8:BJ187)-2000)*((IF($A7=Nutrients!$B$79,Nutrients!$CO$79,(IF($A7=Nutrients!$B$77,Nutrients!$CO$77,Nutrients!$CO$78)))))))/((IF($A6=Nutrients!$B$8,Nutrients!$CO$8,Nutrients!$CO$9))-((IF($A7=Nutrients!$B$79,Nutrients!$CO$79,(IF($A7=Nutrients!$B$77,Nutrients!$CO$77,Nutrients!$CO$78))))))))</f>
        <v>1155.9882096357906</v>
      </c>
      <c r="BK6" s="76">
        <f>IF(BK4="","",((((BK195-BK246)*2000)+((SUM(BK8:BK187)-2000)*((IF($A7=Nutrients!$B$79,Nutrients!$CO$79,(IF($A7=Nutrients!$B$77,Nutrients!$CO$77,Nutrients!$CO$78)))))))/((IF($A6=Nutrients!$B$8,Nutrients!$CO$8,Nutrients!$CO$9))-((IF($A7=Nutrients!$B$79,Nutrients!$CO$79,(IF($A7=Nutrients!$B$77,Nutrients!$CO$77,Nutrients!$CO$78))))))))</f>
        <v>1157.2150165967046</v>
      </c>
      <c r="BL6" s="25"/>
    </row>
    <row r="7" spans="1:64" x14ac:dyDescent="0.2">
      <c r="A7" t="s">
        <v>367</v>
      </c>
      <c r="B7" s="76">
        <f t="shared" ref="B7:G7" si="0">IF(B4="","",2000-SUM(B8:B187)-B6)</f>
        <v>534.49693183201953</v>
      </c>
      <c r="C7" s="76">
        <f t="shared" si="0"/>
        <v>445.32703970440025</v>
      </c>
      <c r="D7" s="76">
        <f t="shared" si="0"/>
        <v>343.46195979760023</v>
      </c>
      <c r="E7" s="76">
        <f t="shared" si="0"/>
        <v>277.36611807624172</v>
      </c>
      <c r="F7" s="76">
        <f t="shared" si="0"/>
        <v>225.36686997554284</v>
      </c>
      <c r="G7" s="76">
        <f t="shared" si="0"/>
        <v>176.95395294685704</v>
      </c>
      <c r="H7" s="25"/>
      <c r="I7" s="76">
        <f t="shared" ref="I7:N7" si="1">IF(I4="","",2000-SUM(I8:I187)-I6)</f>
        <v>487.48539839525984</v>
      </c>
      <c r="J7" s="76">
        <f t="shared" si="1"/>
        <v>398.33061200782163</v>
      </c>
      <c r="K7" s="76">
        <f t="shared" si="1"/>
        <v>296.41945959346845</v>
      </c>
      <c r="L7" s="76">
        <f t="shared" si="1"/>
        <v>230.36213750957245</v>
      </c>
      <c r="M7" s="76">
        <f t="shared" si="1"/>
        <v>181.56338749003589</v>
      </c>
      <c r="N7" s="76">
        <f t="shared" si="1"/>
        <v>133.15047046135055</v>
      </c>
      <c r="O7" s="25"/>
      <c r="P7" s="76">
        <f t="shared" ref="P7:U7" si="2">IF(P4="","",2000-SUM(P8:P187)-P6)</f>
        <v>440.47310967149065</v>
      </c>
      <c r="Q7" s="76">
        <f t="shared" si="2"/>
        <v>354.51202378213407</v>
      </c>
      <c r="R7" s="76">
        <f t="shared" si="2"/>
        <v>252.64618858832455</v>
      </c>
      <c r="S7" s="76">
        <f t="shared" si="2"/>
        <v>186.59641937451897</v>
      </c>
      <c r="T7" s="76">
        <f t="shared" si="2"/>
        <v>134.55865163635758</v>
      </c>
      <c r="U7" s="76">
        <f t="shared" si="2"/>
        <v>89.392305196387497</v>
      </c>
      <c r="V7" s="25"/>
      <c r="W7" s="76">
        <f t="shared" ref="W7:AB7" si="3">IF(W4="","",2000-SUM(W8:W187)-W6)</f>
        <v>393.50689345527462</v>
      </c>
      <c r="X7" s="76">
        <f t="shared" si="3"/>
        <v>310.73875277698949</v>
      </c>
      <c r="Y7" s="76">
        <f t="shared" si="3"/>
        <v>208.89557619345237</v>
      </c>
      <c r="Z7" s="76">
        <f t="shared" si="3"/>
        <v>142.82994595245646</v>
      </c>
      <c r="AA7" s="76">
        <f t="shared" si="3"/>
        <v>90.792933501304105</v>
      </c>
      <c r="AB7" s="76">
        <f t="shared" si="3"/>
        <v>42.456300460533839</v>
      </c>
      <c r="AC7" s="25"/>
      <c r="AD7" s="76">
        <f t="shared" ref="AD7:AI7" si="4">IF(AD4="","",2000-SUM(AD8:AD187)-AD6)</f>
        <v>346.52557149887707</v>
      </c>
      <c r="AE7" s="76">
        <f t="shared" si="4"/>
        <v>266.97983222501784</v>
      </c>
      <c r="AF7" s="76">
        <f t="shared" si="4"/>
        <v>161.97392191077097</v>
      </c>
      <c r="AG7" s="76">
        <f t="shared" si="4"/>
        <v>95.931705567055815</v>
      </c>
      <c r="AH7" s="76">
        <f t="shared" si="4"/>
        <v>47.178272768063607</v>
      </c>
      <c r="AI7" s="76">
        <f t="shared" si="4"/>
        <v>0.41545372255723123</v>
      </c>
      <c r="AJ7" s="25"/>
      <c r="AK7" s="76">
        <f t="shared" ref="AK7:AP7" si="5">IF(AK4="","",2000-SUM(AK8:AK187)-AK6)</f>
        <v>299.52083564519853</v>
      </c>
      <c r="AL7" s="76">
        <f t="shared" si="5"/>
        <v>219.96074591816705</v>
      </c>
      <c r="AM7" s="76">
        <f t="shared" si="5"/>
        <v>115.03791717491708</v>
      </c>
      <c r="AN7" s="76">
        <f t="shared" si="5"/>
        <v>49.003253701292806</v>
      </c>
      <c r="AO7" s="76">
        <f t="shared" si="5"/>
        <v>0.24226803220972215</v>
      </c>
      <c r="AP7" s="76">
        <f t="shared" si="5"/>
        <v>-4.6863579639193631E-2</v>
      </c>
      <c r="AQ7" s="25"/>
      <c r="AR7" s="76">
        <f t="shared" ref="AR7:AW7" si="6">IF(AR4="","",2000-SUM(AR8:AR187)-AR6)</f>
        <v>252.5848309093451</v>
      </c>
      <c r="AS7" s="76">
        <f t="shared" si="6"/>
        <v>176.15726343266056</v>
      </c>
      <c r="AT7" s="76">
        <f t="shared" si="6"/>
        <v>74.518769628579321</v>
      </c>
      <c r="AU7" s="76">
        <f t="shared" si="6"/>
        <v>-0.4936026716966353</v>
      </c>
      <c r="AV7" s="76">
        <f t="shared" si="6"/>
        <v>-0.21249639989628122</v>
      </c>
      <c r="AW7" s="76">
        <f t="shared" si="6"/>
        <v>0.13197613620968696</v>
      </c>
      <c r="AX7" s="25"/>
      <c r="AY7" s="76">
        <f t="shared" ref="AY7:BD7" si="7">IF(AY4="","",2000-SUM(AY8:AY187)-AY6)</f>
        <v>211.90707309110371</v>
      </c>
      <c r="AZ7" s="76">
        <f t="shared" si="7"/>
        <v>129.21295053970698</v>
      </c>
      <c r="BA7" s="76">
        <f t="shared" si="7"/>
        <v>27.582009605716621</v>
      </c>
      <c r="BB7" s="76">
        <f t="shared" si="7"/>
        <v>4.6223408159903556E-2</v>
      </c>
      <c r="BC7" s="76">
        <f t="shared" si="7"/>
        <v>4.1076664058437018E-3</v>
      </c>
      <c r="BD7" s="76">
        <f t="shared" si="7"/>
        <v>-0.25556775208951876</v>
      </c>
      <c r="BE7" s="25"/>
      <c r="BF7" s="76">
        <f t="shared" ref="BF7:BK7" si="8">IF(BF4="","",2000-SUM(BF8:BF187)-BF6)</f>
        <v>164.97106835524983</v>
      </c>
      <c r="BG7" s="76">
        <f t="shared" si="8"/>
        <v>82.27694580385355</v>
      </c>
      <c r="BH7" s="76">
        <f t="shared" si="8"/>
        <v>-0.10946585766191674</v>
      </c>
      <c r="BI7" s="76">
        <f t="shared" si="8"/>
        <v>-0.41684918104556345</v>
      </c>
      <c r="BJ7" s="76">
        <f t="shared" si="8"/>
        <v>-0.45820963579058116</v>
      </c>
      <c r="BK7" s="76">
        <f t="shared" si="8"/>
        <v>0.24498340329546409</v>
      </c>
      <c r="BL7" s="25"/>
    </row>
    <row r="8" spans="1:64" hidden="1" x14ac:dyDescent="0.2">
      <c r="A8" t="str">
        <f>Nutrients!B8</f>
        <v>Corn</v>
      </c>
      <c r="B8" s="15"/>
      <c r="C8" s="15"/>
      <c r="D8" s="15"/>
      <c r="E8" s="15"/>
      <c r="F8" s="15"/>
      <c r="G8" s="15"/>
      <c r="I8" s="15"/>
      <c r="J8" s="15"/>
      <c r="K8" s="15"/>
      <c r="L8" s="15"/>
      <c r="M8" s="15"/>
      <c r="N8" s="15"/>
      <c r="P8" s="15"/>
      <c r="Q8" s="15"/>
      <c r="R8" s="15"/>
      <c r="S8" s="15"/>
      <c r="T8" s="15"/>
      <c r="U8" s="15"/>
      <c r="W8" s="15"/>
      <c r="X8" s="15"/>
      <c r="Y8" s="15"/>
      <c r="Z8" s="15"/>
      <c r="AA8" s="15"/>
      <c r="AB8" s="15"/>
      <c r="AD8" s="15"/>
      <c r="AE8" s="15"/>
      <c r="AF8" s="15"/>
      <c r="AG8" s="15"/>
      <c r="AH8" s="15"/>
      <c r="AI8" s="15"/>
      <c r="AK8" s="15"/>
      <c r="AL8" s="15"/>
      <c r="AM8" s="15"/>
      <c r="AN8" s="15"/>
      <c r="AO8" s="15"/>
      <c r="AP8" s="15"/>
      <c r="AR8" s="15"/>
      <c r="AS8" s="15"/>
      <c r="AT8" s="15"/>
      <c r="AU8" s="15"/>
      <c r="AV8" s="15"/>
      <c r="AW8" s="15"/>
      <c r="AY8" s="15"/>
      <c r="AZ8" s="15"/>
      <c r="BA8" s="15"/>
      <c r="BB8" s="15"/>
      <c r="BC8" s="15"/>
      <c r="BD8" s="15"/>
      <c r="BF8" s="15"/>
      <c r="BG8" s="15"/>
      <c r="BH8" s="15"/>
      <c r="BI8" s="15"/>
      <c r="BJ8" s="15"/>
      <c r="BK8" s="15"/>
    </row>
    <row r="9" spans="1:64" hidden="1" x14ac:dyDescent="0.2">
      <c r="A9" t="str">
        <f>Nutrients!B9</f>
        <v>Milo</v>
      </c>
      <c r="B9" s="15"/>
      <c r="C9" s="15"/>
      <c r="D9" s="15"/>
      <c r="E9" s="15"/>
      <c r="F9" s="15"/>
      <c r="G9" s="15"/>
      <c r="I9" s="15"/>
      <c r="J9" s="15"/>
      <c r="K9" s="15"/>
      <c r="L9" s="15"/>
      <c r="M9" s="15"/>
      <c r="N9" s="15"/>
      <c r="P9" s="15"/>
      <c r="Q9" s="15"/>
      <c r="R9" s="15"/>
      <c r="S9" s="15"/>
      <c r="T9" s="15"/>
      <c r="U9" s="15"/>
      <c r="W9" s="15"/>
      <c r="X9" s="15"/>
      <c r="Y9" s="15"/>
      <c r="Z9" s="15"/>
      <c r="AA9" s="15"/>
      <c r="AB9" s="15"/>
      <c r="AD9" s="15"/>
      <c r="AE9" s="15"/>
      <c r="AF9" s="15"/>
      <c r="AG9" s="15"/>
      <c r="AH9" s="15"/>
      <c r="AI9" s="15"/>
      <c r="AK9" s="15"/>
      <c r="AL9" s="15"/>
      <c r="AM9" s="15"/>
      <c r="AN9" s="15"/>
      <c r="AO9" s="15"/>
      <c r="AP9" s="15"/>
      <c r="AR9" s="15"/>
      <c r="AS9" s="15"/>
      <c r="AT9" s="15"/>
      <c r="AU9" s="15"/>
      <c r="AV9" s="15"/>
      <c r="AW9" s="15"/>
      <c r="AY9" s="15"/>
      <c r="AZ9" s="15"/>
      <c r="BA9" s="15"/>
      <c r="BB9" s="15"/>
      <c r="BC9" s="15"/>
      <c r="BD9" s="15"/>
      <c r="BF9" s="15"/>
      <c r="BG9" s="15"/>
      <c r="BH9" s="15"/>
      <c r="BI9" s="15"/>
      <c r="BJ9" s="15"/>
      <c r="BK9" s="15"/>
    </row>
    <row r="10" spans="1:64" hidden="1" x14ac:dyDescent="0.2">
      <c r="A10" t="str">
        <f>Nutrients!B10</f>
        <v>Alfalfa Meal</v>
      </c>
      <c r="B10" s="74"/>
      <c r="C10" s="75"/>
      <c r="D10" s="75"/>
      <c r="E10" s="75"/>
      <c r="F10" s="75"/>
      <c r="G10" s="75"/>
      <c r="I10" s="74"/>
      <c r="J10" s="75"/>
      <c r="K10" s="75"/>
      <c r="L10" s="75"/>
      <c r="M10" s="75"/>
      <c r="N10" s="75"/>
      <c r="P10" s="74"/>
      <c r="Q10" s="75"/>
      <c r="R10" s="75"/>
      <c r="S10" s="75"/>
      <c r="T10" s="75"/>
      <c r="U10" s="75"/>
      <c r="W10" s="74"/>
      <c r="X10" s="75"/>
      <c r="Y10" s="75"/>
      <c r="Z10" s="75"/>
      <c r="AA10" s="75"/>
      <c r="AB10" s="75"/>
      <c r="AD10" s="74"/>
      <c r="AE10" s="75"/>
      <c r="AF10" s="75"/>
      <c r="AG10" s="75"/>
      <c r="AH10" s="75"/>
      <c r="AI10" s="75"/>
      <c r="AK10" s="74"/>
      <c r="AL10" s="75"/>
      <c r="AM10" s="75"/>
      <c r="AN10" s="75"/>
      <c r="AO10" s="75"/>
      <c r="AP10" s="75"/>
      <c r="AR10" s="74"/>
      <c r="AS10" s="75"/>
      <c r="AT10" s="75"/>
      <c r="AU10" s="75"/>
      <c r="AV10" s="75"/>
      <c r="AW10" s="75"/>
      <c r="AY10" s="74"/>
      <c r="AZ10" s="75"/>
      <c r="BA10" s="75"/>
      <c r="BB10" s="75"/>
      <c r="BC10" s="75"/>
      <c r="BD10" s="75"/>
      <c r="BF10" s="74"/>
      <c r="BG10" s="75"/>
      <c r="BH10" s="75"/>
      <c r="BI10" s="75"/>
      <c r="BJ10" s="75"/>
      <c r="BK10" s="75"/>
    </row>
    <row r="11" spans="1:64" hidden="1" x14ac:dyDescent="0.2">
      <c r="A11" t="str">
        <f>Nutrients!B11</f>
        <v>Bakery Meal</v>
      </c>
      <c r="B11" s="74"/>
      <c r="C11" s="75"/>
      <c r="D11" s="75"/>
      <c r="E11" s="75"/>
      <c r="F11" s="75"/>
      <c r="G11" s="75"/>
      <c r="I11" s="74"/>
      <c r="J11" s="75"/>
      <c r="K11" s="75"/>
      <c r="L11" s="75"/>
      <c r="M11" s="75"/>
      <c r="N11" s="75"/>
      <c r="P11" s="74"/>
      <c r="Q11" s="75"/>
      <c r="R11" s="75"/>
      <c r="S11" s="75"/>
      <c r="T11" s="75"/>
      <c r="U11" s="75"/>
      <c r="W11" s="74"/>
      <c r="X11" s="75"/>
      <c r="Y11" s="75"/>
      <c r="Z11" s="75"/>
      <c r="AA11" s="75"/>
      <c r="AB11" s="75"/>
      <c r="AD11" s="74"/>
      <c r="AE11" s="75"/>
      <c r="AF11" s="75"/>
      <c r="AG11" s="75"/>
      <c r="AH11" s="75"/>
      <c r="AI11" s="75"/>
      <c r="AK11" s="74"/>
      <c r="AL11" s="75"/>
      <c r="AM11" s="75"/>
      <c r="AN11" s="75"/>
      <c r="AO11" s="75"/>
      <c r="AP11" s="75"/>
      <c r="AR11" s="74"/>
      <c r="AS11" s="75"/>
      <c r="AT11" s="75"/>
      <c r="AU11" s="75"/>
      <c r="AV11" s="75"/>
      <c r="AW11" s="75"/>
      <c r="AY11" s="74"/>
      <c r="AZ11" s="75"/>
      <c r="BA11" s="75"/>
      <c r="BB11" s="75"/>
      <c r="BC11" s="75"/>
      <c r="BD11" s="75"/>
      <c r="BF11" s="74"/>
      <c r="BG11" s="75"/>
      <c r="BH11" s="75"/>
      <c r="BI11" s="75"/>
      <c r="BJ11" s="75"/>
      <c r="BK11" s="75"/>
    </row>
    <row r="12" spans="1:64" hidden="1" x14ac:dyDescent="0.2">
      <c r="A12" t="str">
        <f>Nutrients!B12</f>
        <v>Barley</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hidden="1" x14ac:dyDescent="0.2">
      <c r="A13" t="str">
        <f>Nutrients!B13</f>
        <v>Barley, Hulless</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row>
    <row r="14" spans="1:64" hidden="1" x14ac:dyDescent="0.2">
      <c r="A14" t="str">
        <f>Nutrients!B14</f>
        <v>Beans, Faba</v>
      </c>
      <c r="B14" s="15"/>
      <c r="C14" s="15"/>
      <c r="D14" s="15"/>
      <c r="E14" s="15"/>
      <c r="F14" s="15"/>
      <c r="G14" s="15"/>
      <c r="I14" s="15"/>
      <c r="J14" s="15"/>
      <c r="K14" s="15"/>
      <c r="L14" s="15"/>
      <c r="M14" s="15"/>
      <c r="N14" s="15"/>
      <c r="P14" s="15"/>
      <c r="Q14" s="15"/>
      <c r="R14" s="15"/>
      <c r="S14" s="15"/>
      <c r="T14" s="15"/>
      <c r="U14" s="15"/>
      <c r="W14" s="15"/>
      <c r="X14" s="15"/>
      <c r="Y14" s="15"/>
      <c r="Z14" s="15"/>
      <c r="AA14" s="15"/>
      <c r="AB14" s="15"/>
      <c r="AD14" s="15"/>
      <c r="AE14" s="15"/>
      <c r="AF14" s="15"/>
      <c r="AG14" s="15"/>
      <c r="AH14" s="15"/>
      <c r="AI14" s="15"/>
      <c r="AK14" s="15"/>
      <c r="AL14" s="15"/>
      <c r="AM14" s="15"/>
      <c r="AN14" s="15"/>
      <c r="AO14" s="15"/>
      <c r="AP14" s="15"/>
      <c r="AR14" s="15"/>
      <c r="AS14" s="15"/>
      <c r="AT14" s="15"/>
      <c r="AU14" s="15"/>
      <c r="AV14" s="15"/>
      <c r="AW14" s="15"/>
      <c r="AY14" s="15"/>
      <c r="AZ14" s="15"/>
      <c r="BA14" s="15"/>
      <c r="BB14" s="15"/>
      <c r="BC14" s="15"/>
      <c r="BD14" s="15"/>
      <c r="BF14" s="15"/>
      <c r="BG14" s="15"/>
      <c r="BH14" s="15"/>
      <c r="BI14" s="15"/>
      <c r="BJ14" s="15"/>
      <c r="BK14" s="15"/>
    </row>
    <row r="15" spans="1:64" hidden="1" x14ac:dyDescent="0.2">
      <c r="A15" t="str">
        <f>Nutrients!B15</f>
        <v>Blood Meal</v>
      </c>
      <c r="B15" s="15"/>
      <c r="C15" s="15"/>
      <c r="D15" s="15"/>
      <c r="E15" s="15"/>
      <c r="F15" s="15"/>
      <c r="G15" s="15"/>
      <c r="I15" s="15"/>
      <c r="J15" s="15"/>
      <c r="K15" s="15"/>
      <c r="L15" s="15"/>
      <c r="M15" s="15"/>
      <c r="N15" s="15"/>
      <c r="P15" s="15"/>
      <c r="Q15" s="15"/>
      <c r="R15" s="15"/>
      <c r="S15" s="15"/>
      <c r="T15" s="15"/>
      <c r="U15" s="15"/>
      <c r="W15" s="15"/>
      <c r="X15" s="15"/>
      <c r="Y15" s="15"/>
      <c r="Z15" s="15"/>
      <c r="AA15" s="15"/>
      <c r="AB15" s="15"/>
      <c r="AD15" s="15"/>
      <c r="AE15" s="15"/>
      <c r="AF15" s="15"/>
      <c r="AG15" s="15"/>
      <c r="AH15" s="15"/>
      <c r="AI15" s="15"/>
      <c r="AK15" s="15"/>
      <c r="AL15" s="15"/>
      <c r="AM15" s="15"/>
      <c r="AN15" s="15"/>
      <c r="AO15" s="15"/>
      <c r="AP15" s="15"/>
      <c r="AR15" s="15"/>
      <c r="AS15" s="15"/>
      <c r="AT15" s="15"/>
      <c r="AU15" s="15"/>
      <c r="AV15" s="15"/>
      <c r="AW15" s="15"/>
      <c r="AY15" s="15"/>
      <c r="AZ15" s="15"/>
      <c r="BA15" s="15"/>
      <c r="BB15" s="15"/>
      <c r="BC15" s="15"/>
      <c r="BD15" s="15"/>
      <c r="BF15" s="15"/>
      <c r="BG15" s="15"/>
      <c r="BH15" s="15"/>
      <c r="BI15" s="15"/>
      <c r="BJ15" s="15"/>
      <c r="BK15" s="15"/>
    </row>
    <row r="16" spans="1:64" hidden="1" x14ac:dyDescent="0.2">
      <c r="A16" t="str">
        <f>Nutrients!B16</f>
        <v>Blood Plasma</v>
      </c>
      <c r="B16" s="15"/>
      <c r="C16" s="15"/>
      <c r="D16" s="15"/>
      <c r="E16" s="15"/>
      <c r="F16" s="15"/>
      <c r="G16" s="15"/>
      <c r="I16" s="15"/>
      <c r="J16" s="15"/>
      <c r="K16" s="15"/>
      <c r="L16" s="15"/>
      <c r="M16" s="15"/>
      <c r="N16" s="15"/>
      <c r="P16" s="15"/>
      <c r="Q16" s="15"/>
      <c r="R16" s="15"/>
      <c r="S16" s="15"/>
      <c r="T16" s="15"/>
      <c r="U16" s="15"/>
      <c r="W16" s="15"/>
      <c r="X16" s="15"/>
      <c r="Y16" s="15"/>
      <c r="Z16" s="15"/>
      <c r="AA16" s="15"/>
      <c r="AB16" s="15"/>
      <c r="AD16" s="15"/>
      <c r="AE16" s="15"/>
      <c r="AF16" s="15"/>
      <c r="AG16" s="15"/>
      <c r="AH16" s="15"/>
      <c r="AI16" s="15"/>
      <c r="AK16" s="15"/>
      <c r="AL16" s="15"/>
      <c r="AM16" s="15"/>
      <c r="AN16" s="15"/>
      <c r="AO16" s="15"/>
      <c r="AP16" s="15"/>
      <c r="AR16" s="15"/>
      <c r="AS16" s="15"/>
      <c r="AT16" s="15"/>
      <c r="AU16" s="15"/>
      <c r="AV16" s="15"/>
      <c r="AW16" s="15"/>
      <c r="AY16" s="15"/>
      <c r="AZ16" s="15"/>
      <c r="BA16" s="15"/>
      <c r="BB16" s="15"/>
      <c r="BC16" s="15"/>
      <c r="BD16" s="15"/>
      <c r="BF16" s="15"/>
      <c r="BG16" s="15"/>
      <c r="BH16" s="15"/>
      <c r="BI16" s="15"/>
      <c r="BJ16" s="15"/>
      <c r="BK16" s="15"/>
    </row>
    <row r="17" spans="1:64" hidden="1" x14ac:dyDescent="0.2">
      <c r="A17" t="str">
        <f>Nutrients!B17</f>
        <v>Brewers Grain</v>
      </c>
      <c r="B17" s="15"/>
      <c r="C17" s="15"/>
      <c r="D17" s="15"/>
      <c r="E17" s="15"/>
      <c r="F17" s="15"/>
      <c r="G17" s="15"/>
      <c r="I17" s="15"/>
      <c r="J17" s="15"/>
      <c r="K17" s="15"/>
      <c r="L17" s="15"/>
      <c r="M17" s="15"/>
      <c r="N17" s="15"/>
      <c r="P17" s="15"/>
      <c r="Q17" s="15"/>
      <c r="R17" s="15"/>
      <c r="S17" s="15"/>
      <c r="T17" s="15"/>
      <c r="U17" s="15"/>
      <c r="W17" s="15"/>
      <c r="X17" s="15"/>
      <c r="Y17" s="15"/>
      <c r="Z17" s="15"/>
      <c r="AA17" s="15"/>
      <c r="AB17" s="15"/>
      <c r="AD17" s="15"/>
      <c r="AE17" s="15"/>
      <c r="AF17" s="15"/>
      <c r="AG17" s="15"/>
      <c r="AH17" s="15"/>
      <c r="AI17" s="15"/>
      <c r="AK17" s="15"/>
      <c r="AL17" s="15"/>
      <c r="AM17" s="15"/>
      <c r="AN17" s="15"/>
      <c r="AO17" s="15"/>
      <c r="AP17" s="15"/>
      <c r="AR17" s="15"/>
      <c r="AS17" s="15"/>
      <c r="AT17" s="15"/>
      <c r="AU17" s="15"/>
      <c r="AV17" s="15"/>
      <c r="AW17" s="15"/>
      <c r="AY17" s="15"/>
      <c r="AZ17" s="15"/>
      <c r="BA17" s="15"/>
      <c r="BB17" s="15"/>
      <c r="BC17" s="15"/>
      <c r="BD17" s="15"/>
      <c r="BF17" s="15"/>
      <c r="BG17" s="15"/>
      <c r="BH17" s="15"/>
      <c r="BI17" s="15"/>
      <c r="BJ17" s="15"/>
      <c r="BK17" s="15"/>
    </row>
    <row r="18" spans="1:64" hidden="1" x14ac:dyDescent="0.2">
      <c r="A18" t="str">
        <f>Nutrients!B18</f>
        <v>Canola, Full Fat</v>
      </c>
      <c r="B18" s="15"/>
      <c r="C18" s="15"/>
      <c r="D18" s="15"/>
      <c r="E18" s="15"/>
      <c r="F18" s="15"/>
      <c r="G18" s="15"/>
      <c r="I18" s="15"/>
      <c r="J18" s="15"/>
      <c r="K18" s="15"/>
      <c r="L18" s="15"/>
      <c r="M18" s="15"/>
      <c r="N18" s="15"/>
      <c r="P18" s="15"/>
      <c r="Q18" s="15"/>
      <c r="R18" s="15"/>
      <c r="S18" s="15"/>
      <c r="T18" s="15"/>
      <c r="U18" s="15"/>
      <c r="W18" s="15"/>
      <c r="X18" s="15"/>
      <c r="Y18" s="15"/>
      <c r="Z18" s="15"/>
      <c r="AA18" s="15"/>
      <c r="AB18" s="15"/>
      <c r="AD18" s="15"/>
      <c r="AE18" s="15"/>
      <c r="AF18" s="15"/>
      <c r="AG18" s="15"/>
      <c r="AH18" s="15"/>
      <c r="AI18" s="15"/>
      <c r="AK18" s="15"/>
      <c r="AL18" s="15"/>
      <c r="AM18" s="15"/>
      <c r="AN18" s="15"/>
      <c r="AO18" s="15"/>
      <c r="AP18" s="15"/>
      <c r="AR18" s="15"/>
      <c r="AS18" s="15"/>
      <c r="AT18" s="15"/>
      <c r="AU18" s="15"/>
      <c r="AV18" s="15"/>
      <c r="AW18" s="15"/>
      <c r="AY18" s="15"/>
      <c r="AZ18" s="15"/>
      <c r="BA18" s="15"/>
      <c r="BB18" s="15"/>
      <c r="BC18" s="15"/>
      <c r="BD18" s="15"/>
      <c r="BF18" s="15"/>
      <c r="BG18" s="15"/>
      <c r="BH18" s="15"/>
      <c r="BI18" s="15"/>
      <c r="BJ18" s="15"/>
      <c r="BK18" s="15"/>
    </row>
    <row r="19" spans="1:64" hidden="1" x14ac:dyDescent="0.2">
      <c r="A19" t="str">
        <f>Nutrients!B19</f>
        <v>Canola Meal, Expelled</v>
      </c>
      <c r="B19" s="15"/>
      <c r="C19" s="15"/>
      <c r="D19" s="15"/>
      <c r="E19" s="15"/>
      <c r="F19" s="15"/>
      <c r="G19" s="15"/>
      <c r="I19" s="15"/>
      <c r="J19" s="15"/>
      <c r="K19" s="15"/>
      <c r="L19" s="15"/>
      <c r="M19" s="15"/>
      <c r="N19" s="15"/>
      <c r="P19" s="15"/>
      <c r="Q19" s="15"/>
      <c r="R19" s="15"/>
      <c r="S19" s="15"/>
      <c r="T19" s="15"/>
      <c r="U19" s="15"/>
      <c r="W19" s="15"/>
      <c r="X19" s="15"/>
      <c r="Y19" s="15"/>
      <c r="Z19" s="15"/>
      <c r="AA19" s="15"/>
      <c r="AB19" s="15"/>
      <c r="AD19" s="15"/>
      <c r="AE19" s="15"/>
      <c r="AF19" s="15"/>
      <c r="AG19" s="15"/>
      <c r="AH19" s="15"/>
      <c r="AI19" s="15"/>
      <c r="AK19" s="15"/>
      <c r="AL19" s="15"/>
      <c r="AM19" s="15"/>
      <c r="AN19" s="15"/>
      <c r="AO19" s="15"/>
      <c r="AP19" s="15"/>
      <c r="AR19" s="15"/>
      <c r="AS19" s="15"/>
      <c r="AT19" s="15"/>
      <c r="AU19" s="15"/>
      <c r="AV19" s="15"/>
      <c r="AW19" s="15"/>
      <c r="AY19" s="15"/>
      <c r="AZ19" s="15"/>
      <c r="BA19" s="15"/>
      <c r="BB19" s="15"/>
      <c r="BC19" s="15"/>
      <c r="BD19" s="15"/>
      <c r="BF19" s="15"/>
      <c r="BG19" s="15"/>
      <c r="BH19" s="15"/>
      <c r="BI19" s="15"/>
      <c r="BJ19" s="15"/>
      <c r="BK19" s="15"/>
    </row>
    <row r="20" spans="1:64" hidden="1" x14ac:dyDescent="0.2">
      <c r="A20" t="str">
        <f>Nutrients!B20</f>
        <v>Canola Meal, Solvent Extracted</v>
      </c>
      <c r="B20" s="15"/>
      <c r="C20" s="15"/>
      <c r="D20" s="15"/>
      <c r="E20" s="15"/>
      <c r="F20" s="15"/>
      <c r="G20" s="15"/>
      <c r="I20" s="15"/>
      <c r="J20" s="15"/>
      <c r="K20" s="15"/>
      <c r="L20" s="15"/>
      <c r="M20" s="15"/>
      <c r="N20" s="15"/>
      <c r="P20" s="15"/>
      <c r="Q20" s="15"/>
      <c r="R20" s="15"/>
      <c r="S20" s="15"/>
      <c r="T20" s="15"/>
      <c r="U20" s="15"/>
      <c r="W20" s="15"/>
      <c r="X20" s="15"/>
      <c r="Y20" s="15"/>
      <c r="Z20" s="15"/>
      <c r="AA20" s="15"/>
      <c r="AB20" s="15"/>
      <c r="AD20" s="15"/>
      <c r="AE20" s="15"/>
      <c r="AF20" s="15"/>
      <c r="AG20" s="15"/>
      <c r="AH20" s="15"/>
      <c r="AI20" s="15"/>
      <c r="AK20" s="15"/>
      <c r="AL20" s="15"/>
      <c r="AM20" s="15"/>
      <c r="AN20" s="15"/>
      <c r="AO20" s="15"/>
      <c r="AP20" s="15"/>
      <c r="AR20" s="15"/>
      <c r="AS20" s="15"/>
      <c r="AT20" s="15"/>
      <c r="AU20" s="15"/>
      <c r="AV20" s="15"/>
      <c r="AW20" s="15"/>
      <c r="AY20" s="15"/>
      <c r="AZ20" s="15"/>
      <c r="BA20" s="15"/>
      <c r="BB20" s="15"/>
      <c r="BC20" s="15"/>
      <c r="BD20" s="15"/>
      <c r="BF20" s="15"/>
      <c r="BG20" s="15"/>
      <c r="BH20" s="15"/>
      <c r="BI20" s="15"/>
      <c r="BJ20" s="15"/>
      <c r="BK20" s="15"/>
    </row>
    <row r="21" spans="1:64" hidden="1" x14ac:dyDescent="0.2">
      <c r="A21" t="str">
        <f>Nutrients!B21</f>
        <v>Casava Meal</v>
      </c>
      <c r="B21" s="15"/>
      <c r="C21" s="15"/>
      <c r="D21" s="15"/>
      <c r="E21" s="15"/>
      <c r="F21" s="15"/>
      <c r="G21" s="15"/>
      <c r="I21" s="15"/>
      <c r="J21" s="15"/>
      <c r="K21" s="15"/>
      <c r="L21" s="15"/>
      <c r="M21" s="15"/>
      <c r="N21" s="15"/>
      <c r="P21" s="15"/>
      <c r="Q21" s="15"/>
      <c r="R21" s="15"/>
      <c r="S21" s="15"/>
      <c r="T21" s="15"/>
      <c r="U21" s="15"/>
      <c r="W21" s="15"/>
      <c r="X21" s="15"/>
      <c r="Y21" s="15"/>
      <c r="Z21" s="15"/>
      <c r="AA21" s="15"/>
      <c r="AB21" s="15"/>
      <c r="AD21" s="15"/>
      <c r="AE21" s="15"/>
      <c r="AF21" s="15"/>
      <c r="AG21" s="15"/>
      <c r="AH21" s="15"/>
      <c r="AI21" s="15"/>
      <c r="AK21" s="15"/>
      <c r="AL21" s="15"/>
      <c r="AM21" s="15"/>
      <c r="AN21" s="15"/>
      <c r="AO21" s="15"/>
      <c r="AP21" s="15"/>
      <c r="AR21" s="15"/>
      <c r="AS21" s="15"/>
      <c r="AT21" s="15"/>
      <c r="AU21" s="15"/>
      <c r="AV21" s="15"/>
      <c r="AW21" s="15"/>
      <c r="AY21" s="15"/>
      <c r="AZ21" s="15"/>
      <c r="BA21" s="15"/>
      <c r="BB21" s="15"/>
      <c r="BC21" s="15"/>
      <c r="BD21" s="15"/>
      <c r="BF21" s="15"/>
      <c r="BG21" s="15"/>
      <c r="BH21" s="15"/>
      <c r="BI21" s="15"/>
      <c r="BJ21" s="15"/>
      <c r="BK21" s="15"/>
    </row>
    <row r="22" spans="1:64" hidden="1" x14ac:dyDescent="0.2">
      <c r="A22" t="str">
        <f>Nutrients!B22</f>
        <v>Citrus Pulp</v>
      </c>
      <c r="B22" s="15"/>
      <c r="C22" s="15"/>
      <c r="D22" s="15"/>
      <c r="E22" s="15"/>
      <c r="F22" s="15"/>
      <c r="G22" s="15"/>
      <c r="I22" s="15"/>
      <c r="J22" s="15"/>
      <c r="K22" s="15"/>
      <c r="L22" s="15"/>
      <c r="M22" s="15"/>
      <c r="N22" s="15"/>
      <c r="P22" s="15"/>
      <c r="Q22" s="15"/>
      <c r="R22" s="15"/>
      <c r="S22" s="15"/>
      <c r="T22" s="15"/>
      <c r="U22" s="15"/>
      <c r="W22" s="15"/>
      <c r="X22" s="15"/>
      <c r="Y22" s="15"/>
      <c r="Z22" s="15"/>
      <c r="AA22" s="15"/>
      <c r="AB22" s="15"/>
      <c r="AD22" s="15"/>
      <c r="AE22" s="15"/>
      <c r="AF22" s="15"/>
      <c r="AG22" s="15"/>
      <c r="AH22" s="15"/>
      <c r="AI22" s="15"/>
      <c r="AK22" s="15"/>
      <c r="AL22" s="15"/>
      <c r="AM22" s="15"/>
      <c r="AN22" s="15"/>
      <c r="AO22" s="15"/>
      <c r="AP22" s="15"/>
      <c r="AR22" s="15"/>
      <c r="AS22" s="15"/>
      <c r="AT22" s="15"/>
      <c r="AU22" s="15"/>
      <c r="AV22" s="15"/>
      <c r="AW22" s="15"/>
      <c r="AY22" s="15"/>
      <c r="AZ22" s="15"/>
      <c r="BA22" s="15"/>
      <c r="BB22" s="15"/>
      <c r="BC22" s="15"/>
      <c r="BD22" s="15"/>
      <c r="BF22" s="15"/>
      <c r="BG22" s="15"/>
      <c r="BH22" s="15"/>
      <c r="BI22" s="15"/>
      <c r="BJ22" s="15"/>
      <c r="BK22" s="15"/>
    </row>
    <row r="23" spans="1:64" hidden="1" x14ac:dyDescent="0.2">
      <c r="A23" t="str">
        <f>Nutrients!B23</f>
        <v>Copra Meal</v>
      </c>
      <c r="B23" s="15"/>
      <c r="C23" s="15"/>
      <c r="D23" s="15"/>
      <c r="E23" s="15"/>
      <c r="F23" s="15"/>
      <c r="G23" s="15"/>
      <c r="I23" s="15"/>
      <c r="J23" s="15"/>
      <c r="K23" s="15"/>
      <c r="L23" s="15"/>
      <c r="M23" s="15"/>
      <c r="N23" s="15"/>
      <c r="P23" s="15"/>
      <c r="Q23" s="15"/>
      <c r="R23" s="15"/>
      <c r="S23" s="15"/>
      <c r="T23" s="15"/>
      <c r="U23" s="15"/>
      <c r="W23" s="15"/>
      <c r="X23" s="15"/>
      <c r="Y23" s="15"/>
      <c r="Z23" s="15"/>
      <c r="AA23" s="15"/>
      <c r="AB23" s="15"/>
      <c r="AD23" s="15"/>
      <c r="AE23" s="15"/>
      <c r="AF23" s="15"/>
      <c r="AG23" s="15"/>
      <c r="AH23" s="15"/>
      <c r="AI23" s="15"/>
      <c r="AK23" s="15"/>
      <c r="AL23" s="15"/>
      <c r="AM23" s="15"/>
      <c r="AN23" s="15"/>
      <c r="AO23" s="15"/>
      <c r="AP23" s="15"/>
      <c r="AR23" s="15"/>
      <c r="AS23" s="15"/>
      <c r="AT23" s="15"/>
      <c r="AU23" s="15"/>
      <c r="AV23" s="15"/>
      <c r="AW23" s="15"/>
      <c r="AY23" s="15"/>
      <c r="AZ23" s="15"/>
      <c r="BA23" s="15"/>
      <c r="BB23" s="15"/>
      <c r="BC23" s="15"/>
      <c r="BD23" s="15"/>
      <c r="BF23" s="15"/>
      <c r="BG23" s="15"/>
      <c r="BH23" s="15"/>
      <c r="BI23" s="15"/>
      <c r="BJ23" s="15"/>
      <c r="BK23" s="15"/>
    </row>
    <row r="24" spans="1:64" hidden="1" x14ac:dyDescent="0.2">
      <c r="A24" t="str">
        <f>Nutrients!B24</f>
        <v>Corn, Yellow Dent</v>
      </c>
      <c r="B24" s="15"/>
      <c r="C24" s="15"/>
      <c r="D24" s="15"/>
      <c r="E24" s="15"/>
      <c r="F24" s="15"/>
      <c r="G24" s="15"/>
      <c r="I24" s="15"/>
      <c r="J24" s="15"/>
      <c r="K24" s="15"/>
      <c r="L24" s="15"/>
      <c r="M24" s="15"/>
      <c r="N24" s="15"/>
      <c r="P24" s="15"/>
      <c r="Q24" s="15"/>
      <c r="R24" s="15"/>
      <c r="S24" s="15"/>
      <c r="T24" s="15"/>
      <c r="U24" s="15"/>
      <c r="W24" s="15"/>
      <c r="X24" s="15"/>
      <c r="Y24" s="15"/>
      <c r="Z24" s="15"/>
      <c r="AA24" s="15"/>
      <c r="AB24" s="15"/>
      <c r="AD24" s="15"/>
      <c r="AE24" s="15"/>
      <c r="AF24" s="15"/>
      <c r="AG24" s="15"/>
      <c r="AH24" s="15"/>
      <c r="AI24" s="15"/>
      <c r="AK24" s="15"/>
      <c r="AL24" s="15"/>
      <c r="AM24" s="15"/>
      <c r="AN24" s="15"/>
      <c r="AO24" s="15"/>
      <c r="AP24" s="15"/>
      <c r="AR24" s="15"/>
      <c r="AS24" s="15"/>
      <c r="AT24" s="15"/>
      <c r="AU24" s="15"/>
      <c r="AV24" s="15"/>
      <c r="AW24" s="15"/>
      <c r="AY24" s="15"/>
      <c r="AZ24" s="15"/>
      <c r="BA24" s="15"/>
      <c r="BB24" s="15"/>
      <c r="BC24" s="15"/>
      <c r="BD24" s="15"/>
      <c r="BF24" s="15"/>
      <c r="BG24" s="15"/>
      <c r="BH24" s="15"/>
      <c r="BI24" s="15"/>
      <c r="BJ24" s="15"/>
      <c r="BK24" s="15"/>
    </row>
    <row r="25" spans="1:64" hidden="1" x14ac:dyDescent="0.2">
      <c r="A25" t="str">
        <f>Nutrients!B25</f>
        <v>Corn, Nutridense</v>
      </c>
      <c r="B25" s="15"/>
      <c r="C25" s="15"/>
      <c r="D25" s="15"/>
      <c r="E25" s="15"/>
      <c r="F25" s="15"/>
      <c r="G25" s="15"/>
      <c r="I25" s="15"/>
      <c r="J25" s="15"/>
      <c r="K25" s="15"/>
      <c r="L25" s="15"/>
      <c r="M25" s="15"/>
      <c r="N25" s="15"/>
      <c r="P25" s="15"/>
      <c r="Q25" s="15"/>
      <c r="R25" s="15"/>
      <c r="S25" s="15"/>
      <c r="T25" s="15"/>
      <c r="U25" s="15"/>
      <c r="W25" s="15"/>
      <c r="X25" s="15"/>
      <c r="Y25" s="15"/>
      <c r="Z25" s="15"/>
      <c r="AA25" s="15"/>
      <c r="AB25" s="15"/>
      <c r="AD25" s="15"/>
      <c r="AE25" s="15"/>
      <c r="AF25" s="15"/>
      <c r="AG25" s="15"/>
      <c r="AH25" s="15"/>
      <c r="AI25" s="15"/>
      <c r="AK25" s="15"/>
      <c r="AL25" s="15"/>
      <c r="AM25" s="15"/>
      <c r="AN25" s="15"/>
      <c r="AO25" s="15"/>
      <c r="AP25" s="15"/>
      <c r="AR25" s="15"/>
      <c r="AS25" s="15"/>
      <c r="AT25" s="15"/>
      <c r="AU25" s="15"/>
      <c r="AV25" s="15"/>
      <c r="AW25" s="15"/>
      <c r="AY25" s="15"/>
      <c r="AZ25" s="15"/>
      <c r="BA25" s="15"/>
      <c r="BB25" s="15"/>
      <c r="BC25" s="15"/>
      <c r="BD25" s="15"/>
      <c r="BF25" s="15"/>
      <c r="BG25" s="15"/>
      <c r="BH25" s="15"/>
      <c r="BI25" s="15"/>
      <c r="BJ25" s="15"/>
      <c r="BK25" s="15"/>
    </row>
    <row r="26" spans="1:64" hidden="1" x14ac:dyDescent="0.2">
      <c r="A26" t="str">
        <f>Nutrients!B26</f>
        <v>Corn Bran</v>
      </c>
      <c r="B26" s="15"/>
      <c r="C26" s="15"/>
      <c r="D26" s="15"/>
      <c r="E26" s="15"/>
      <c r="F26" s="15"/>
      <c r="G26" s="15"/>
      <c r="I26" s="15"/>
      <c r="J26" s="15"/>
      <c r="K26" s="15"/>
      <c r="L26" s="15"/>
      <c r="M26" s="15"/>
      <c r="N26" s="15"/>
      <c r="P26" s="15"/>
      <c r="Q26" s="15"/>
      <c r="R26" s="15"/>
      <c r="S26" s="15"/>
      <c r="T26" s="15"/>
      <c r="U26" s="15"/>
      <c r="W26" s="15"/>
      <c r="X26" s="15"/>
      <c r="Y26" s="15"/>
      <c r="Z26" s="15"/>
      <c r="AA26" s="15"/>
      <c r="AB26" s="15"/>
      <c r="AD26" s="15"/>
      <c r="AE26" s="15"/>
      <c r="AF26" s="15"/>
      <c r="AG26" s="15"/>
      <c r="AH26" s="15"/>
      <c r="AI26" s="15"/>
      <c r="AK26" s="15"/>
      <c r="AL26" s="15"/>
      <c r="AM26" s="15"/>
      <c r="AN26" s="15"/>
      <c r="AO26" s="15"/>
      <c r="AP26" s="15"/>
      <c r="AR26" s="15"/>
      <c r="AS26" s="15"/>
      <c r="AT26" s="15"/>
      <c r="AU26" s="15"/>
      <c r="AV26" s="15"/>
      <c r="AW26" s="15"/>
      <c r="AY26" s="15"/>
      <c r="AZ26" s="15"/>
      <c r="BA26" s="15"/>
      <c r="BB26" s="15"/>
      <c r="BC26" s="15"/>
      <c r="BD26" s="15"/>
      <c r="BF26" s="15"/>
      <c r="BG26" s="15"/>
      <c r="BH26" s="15"/>
      <c r="BI26" s="15"/>
      <c r="BJ26" s="15"/>
      <c r="BK26" s="15"/>
    </row>
    <row r="27" spans="1:64" hidden="1" x14ac:dyDescent="0.2">
      <c r="A27" t="str">
        <f>Nutrients!B27</f>
        <v>Corn DDG</v>
      </c>
      <c r="B27" s="15"/>
      <c r="C27" s="15"/>
      <c r="D27" s="15"/>
      <c r="E27" s="15"/>
      <c r="F27" s="15"/>
      <c r="G27" s="15"/>
      <c r="I27" s="15"/>
      <c r="J27" s="15"/>
      <c r="K27" s="15"/>
      <c r="L27" s="15"/>
      <c r="M27" s="15"/>
      <c r="N27" s="15"/>
      <c r="P27" s="15"/>
      <c r="Q27" s="15"/>
      <c r="R27" s="15"/>
      <c r="S27" s="15"/>
      <c r="T27" s="15"/>
      <c r="U27" s="15"/>
      <c r="W27" s="15"/>
      <c r="X27" s="15"/>
      <c r="Y27" s="15"/>
      <c r="Z27" s="15"/>
      <c r="AA27" s="15"/>
      <c r="AB27" s="15"/>
      <c r="AD27" s="15"/>
      <c r="AE27" s="15"/>
      <c r="AF27" s="15"/>
      <c r="AG27" s="15"/>
      <c r="AH27" s="15"/>
      <c r="AI27" s="15"/>
      <c r="AK27" s="15"/>
      <c r="AL27" s="15"/>
      <c r="AM27" s="15"/>
      <c r="AN27" s="15"/>
      <c r="AO27" s="15"/>
      <c r="AP27" s="15"/>
      <c r="AR27" s="15"/>
      <c r="AS27" s="15"/>
      <c r="AT27" s="15"/>
      <c r="AU27" s="15"/>
      <c r="AV27" s="15"/>
      <c r="AW27" s="15"/>
      <c r="AY27" s="15"/>
      <c r="AZ27" s="15"/>
      <c r="BA27" s="15"/>
      <c r="BB27" s="15"/>
      <c r="BC27" s="15"/>
      <c r="BD27" s="15"/>
      <c r="BF27" s="15"/>
      <c r="BG27" s="15"/>
      <c r="BH27" s="15"/>
      <c r="BI27" s="15"/>
      <c r="BJ27" s="15"/>
      <c r="BK27" s="15"/>
    </row>
    <row r="28" spans="1:64" hidden="1" x14ac:dyDescent="0.2">
      <c r="A28" t="str">
        <f>Nutrients!B28</f>
        <v>Corn DDGS, &gt;10% Oil</v>
      </c>
      <c r="B28" s="15"/>
      <c r="C28" s="15"/>
      <c r="D28" s="15"/>
      <c r="E28" s="15"/>
      <c r="F28" s="15"/>
      <c r="G28" s="15"/>
      <c r="I28" s="15"/>
      <c r="J28" s="15"/>
      <c r="K28" s="15"/>
      <c r="L28" s="15"/>
      <c r="M28" s="15"/>
      <c r="N28" s="15"/>
      <c r="P28" s="15"/>
      <c r="Q28" s="15"/>
      <c r="R28" s="15"/>
      <c r="S28" s="15"/>
      <c r="T28" s="15"/>
      <c r="U28" s="15"/>
      <c r="W28" s="15"/>
      <c r="X28" s="15"/>
      <c r="Y28" s="15"/>
      <c r="Z28" s="15"/>
      <c r="AA28" s="15"/>
      <c r="AB28" s="15"/>
      <c r="AD28" s="15"/>
      <c r="AE28" s="15"/>
      <c r="AF28" s="15"/>
      <c r="AG28" s="15"/>
      <c r="AH28" s="15"/>
      <c r="AI28" s="15"/>
      <c r="AK28" s="15"/>
      <c r="AL28" s="15"/>
      <c r="AM28" s="15"/>
      <c r="AN28" s="15"/>
      <c r="AO28" s="15"/>
      <c r="AP28" s="15"/>
      <c r="AR28" s="15"/>
      <c r="AS28" s="15"/>
      <c r="AT28" s="15"/>
      <c r="AU28" s="15"/>
      <c r="AV28" s="15"/>
      <c r="AW28" s="15"/>
      <c r="AY28" s="15"/>
      <c r="AZ28" s="15"/>
      <c r="BA28" s="15"/>
      <c r="BB28" s="15"/>
      <c r="BC28" s="15"/>
      <c r="BD28" s="15"/>
      <c r="BF28" s="15"/>
      <c r="BG28" s="15"/>
      <c r="BH28" s="15"/>
      <c r="BI28" s="15"/>
      <c r="BJ28" s="15"/>
      <c r="BK28" s="15"/>
    </row>
    <row r="29" spans="1:64" x14ac:dyDescent="0.2">
      <c r="A29" t="str">
        <f>Nutrients!B29</f>
        <v>Corn DDGS, &gt;6 and &lt;9% Oil</v>
      </c>
      <c r="B29" s="15"/>
      <c r="C29" s="15"/>
      <c r="D29" s="15"/>
      <c r="E29" s="15"/>
      <c r="F29" s="15"/>
      <c r="G29" s="15"/>
      <c r="I29" s="15"/>
      <c r="J29" s="15"/>
      <c r="K29" s="15"/>
      <c r="L29" s="15"/>
      <c r="M29" s="15"/>
      <c r="N29" s="15"/>
      <c r="P29" s="15"/>
      <c r="Q29" s="15"/>
      <c r="R29" s="15"/>
      <c r="S29" s="15"/>
      <c r="T29" s="15"/>
      <c r="U29" s="15"/>
      <c r="W29" s="15"/>
      <c r="X29" s="15"/>
      <c r="Y29" s="15"/>
      <c r="Z29" s="15"/>
      <c r="AA29" s="15"/>
      <c r="AB29" s="15"/>
      <c r="AD29" s="15"/>
      <c r="AE29" s="15"/>
      <c r="AF29" s="15"/>
      <c r="AG29" s="15"/>
      <c r="AH29" s="15"/>
      <c r="AI29" s="15"/>
      <c r="AK29" s="15"/>
      <c r="AL29" s="15"/>
      <c r="AM29" s="15"/>
      <c r="AN29" s="15"/>
      <c r="AO29" s="15"/>
      <c r="AP29" s="15"/>
      <c r="AR29" s="15"/>
      <c r="AS29" s="15"/>
      <c r="AT29" s="15"/>
      <c r="AU29" s="15"/>
      <c r="AV29" s="15"/>
      <c r="AW29" s="15"/>
      <c r="AY29" s="15"/>
      <c r="AZ29" s="15"/>
      <c r="BA29" s="15"/>
      <c r="BB29" s="15"/>
      <c r="BC29" s="15"/>
      <c r="BD29" s="15"/>
      <c r="BF29" s="15"/>
      <c r="BG29" s="15"/>
      <c r="BH29" s="15"/>
      <c r="BI29" s="15"/>
      <c r="BJ29" s="15"/>
      <c r="BK29" s="15"/>
    </row>
    <row r="30" spans="1:64" hidden="1" x14ac:dyDescent="0.2">
      <c r="A30" t="str">
        <f>Nutrients!B30</f>
        <v>Corn DDGS, &lt;4% Oil</v>
      </c>
      <c r="B30" s="15"/>
      <c r="C30" s="15"/>
      <c r="D30" s="15"/>
      <c r="E30" s="15"/>
      <c r="F30" s="15"/>
      <c r="G30" s="15"/>
      <c r="I30" s="15"/>
      <c r="J30" s="15"/>
      <c r="K30" s="15"/>
      <c r="L30" s="15"/>
      <c r="M30" s="15"/>
      <c r="N30" s="15"/>
      <c r="P30" s="15"/>
      <c r="Q30" s="15"/>
      <c r="R30" s="15"/>
      <c r="S30" s="15"/>
      <c r="T30" s="15"/>
      <c r="U30" s="15"/>
      <c r="W30" s="15"/>
      <c r="X30" s="15"/>
      <c r="Y30" s="15"/>
      <c r="Z30" s="15"/>
      <c r="AA30" s="15"/>
      <c r="AB30" s="15"/>
      <c r="AD30" s="15"/>
      <c r="AE30" s="15"/>
      <c r="AF30" s="15"/>
      <c r="AG30" s="15"/>
      <c r="AH30" s="15"/>
      <c r="AI30" s="15"/>
      <c r="AK30" s="15"/>
      <c r="AL30" s="15"/>
      <c r="AM30" s="15"/>
      <c r="AN30" s="15"/>
      <c r="AO30" s="15"/>
      <c r="AP30" s="15"/>
      <c r="AR30" s="15"/>
      <c r="AS30" s="15"/>
      <c r="AT30" s="15"/>
      <c r="AU30" s="15"/>
      <c r="AV30" s="15"/>
      <c r="AW30" s="15"/>
      <c r="AY30" s="15"/>
      <c r="AZ30" s="15"/>
      <c r="BA30" s="15"/>
      <c r="BB30" s="15"/>
      <c r="BC30" s="15"/>
      <c r="BD30" s="15"/>
      <c r="BF30" s="15"/>
      <c r="BG30" s="15"/>
      <c r="BH30" s="15"/>
      <c r="BI30" s="15"/>
      <c r="BJ30" s="15"/>
      <c r="BK30" s="15"/>
    </row>
    <row r="31" spans="1:64" hidden="1" x14ac:dyDescent="0.2">
      <c r="A31" t="str">
        <f>Nutrients!B31</f>
        <v>Corn HP DDG</v>
      </c>
      <c r="B31" s="15"/>
      <c r="C31" s="15"/>
      <c r="D31" s="15"/>
      <c r="E31" s="15"/>
      <c r="F31" s="15"/>
      <c r="G31" s="15"/>
      <c r="I31" s="15"/>
      <c r="J31" s="15"/>
      <c r="K31" s="15"/>
      <c r="L31" s="15"/>
      <c r="M31" s="15"/>
      <c r="N31" s="15"/>
      <c r="P31" s="15"/>
      <c r="Q31" s="15"/>
      <c r="R31" s="15"/>
      <c r="S31" s="15"/>
      <c r="T31" s="15"/>
      <c r="U31" s="15"/>
      <c r="W31" s="15"/>
      <c r="X31" s="15"/>
      <c r="Y31" s="15"/>
      <c r="Z31" s="15"/>
      <c r="AA31" s="15"/>
      <c r="AB31" s="15"/>
      <c r="AD31" s="15"/>
      <c r="AE31" s="15"/>
      <c r="AF31" s="15"/>
      <c r="AG31" s="15"/>
      <c r="AH31" s="15"/>
      <c r="AI31" s="15"/>
      <c r="AK31" s="15"/>
      <c r="AL31" s="15"/>
      <c r="AM31" s="15"/>
      <c r="AN31" s="15"/>
      <c r="AO31" s="15"/>
      <c r="AP31" s="15"/>
      <c r="AR31" s="15"/>
      <c r="AS31" s="15"/>
      <c r="AT31" s="15"/>
      <c r="AU31" s="15"/>
      <c r="AV31" s="15"/>
      <c r="AW31" s="15"/>
      <c r="AY31" s="15"/>
      <c r="AZ31" s="15"/>
      <c r="BA31" s="15"/>
      <c r="BB31" s="15"/>
      <c r="BC31" s="15"/>
      <c r="BD31" s="15"/>
      <c r="BF31" s="15"/>
      <c r="BG31" s="15"/>
      <c r="BH31" s="15"/>
      <c r="BI31" s="15"/>
      <c r="BJ31" s="15"/>
      <c r="BK31" s="15"/>
    </row>
    <row r="32" spans="1:64" hidden="1" x14ac:dyDescent="0.2">
      <c r="A32" t="str">
        <f>Nutrients!B79</f>
        <v>Soybean Meal, Dehull, Sol Extr</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row>
    <row r="33" spans="1:63" hidden="1" x14ac:dyDescent="0.2">
      <c r="A33" t="str">
        <f>Nutrients!B77</f>
        <v>Soybean Meal, Dehulled, Expelled</v>
      </c>
      <c r="B33" s="15"/>
      <c r="C33" s="15"/>
      <c r="D33" s="15"/>
      <c r="E33" s="15"/>
      <c r="F33" s="15"/>
      <c r="G33" s="15"/>
      <c r="I33" s="15"/>
      <c r="J33" s="15"/>
      <c r="K33" s="15"/>
      <c r="L33" s="15"/>
      <c r="M33" s="15"/>
      <c r="N33" s="15"/>
      <c r="P33" s="15"/>
      <c r="Q33" s="15"/>
      <c r="R33" s="15"/>
      <c r="S33" s="15"/>
      <c r="T33" s="15"/>
      <c r="U33" s="15"/>
      <c r="W33" s="15"/>
      <c r="X33" s="15"/>
      <c r="Y33" s="15"/>
      <c r="Z33" s="15"/>
      <c r="AA33" s="15"/>
      <c r="AB33" s="15"/>
      <c r="AD33" s="15"/>
      <c r="AE33" s="15"/>
      <c r="AF33" s="15"/>
      <c r="AG33" s="15"/>
      <c r="AH33" s="15"/>
      <c r="AI33" s="15"/>
      <c r="AK33" s="15"/>
      <c r="AL33" s="15"/>
      <c r="AM33" s="15"/>
      <c r="AN33" s="15"/>
      <c r="AO33" s="15"/>
      <c r="AP33" s="15"/>
      <c r="AR33" s="15"/>
      <c r="AS33" s="15"/>
      <c r="AT33" s="15"/>
      <c r="AU33" s="15"/>
      <c r="AV33" s="15"/>
      <c r="AW33" s="15"/>
      <c r="AY33" s="15"/>
      <c r="AZ33" s="15"/>
      <c r="BA33" s="15"/>
      <c r="BB33" s="15"/>
      <c r="BC33" s="15"/>
      <c r="BD33" s="15"/>
      <c r="BF33" s="15"/>
      <c r="BG33" s="15"/>
      <c r="BH33" s="15"/>
      <c r="BI33" s="15"/>
      <c r="BJ33" s="15"/>
      <c r="BK33" s="15"/>
    </row>
    <row r="34" spans="1:63" hidden="1" x14ac:dyDescent="0.2">
      <c r="A34" t="str">
        <f>Nutrients!B78</f>
        <v>Soybean Meal, Solvent Extracted</v>
      </c>
      <c r="B34" s="15"/>
      <c r="C34" s="15"/>
      <c r="D34" s="15"/>
      <c r="E34" s="15"/>
      <c r="F34" s="15"/>
      <c r="G34" s="15"/>
      <c r="I34" s="15"/>
      <c r="J34" s="15"/>
      <c r="K34" s="15"/>
      <c r="L34" s="15"/>
      <c r="M34" s="15"/>
      <c r="N34" s="15"/>
      <c r="P34" s="15"/>
      <c r="Q34" s="15"/>
      <c r="R34" s="15"/>
      <c r="S34" s="15"/>
      <c r="T34" s="15"/>
      <c r="U34" s="15"/>
      <c r="W34" s="15"/>
      <c r="X34" s="15"/>
      <c r="Y34" s="15"/>
      <c r="Z34" s="15"/>
      <c r="AA34" s="15"/>
      <c r="AB34" s="15"/>
      <c r="AD34" s="15"/>
      <c r="AE34" s="15"/>
      <c r="AF34" s="15"/>
      <c r="AG34" s="15"/>
      <c r="AH34" s="15"/>
      <c r="AI34" s="15"/>
      <c r="AK34" s="15"/>
      <c r="AL34" s="15"/>
      <c r="AM34" s="15"/>
      <c r="AN34" s="15"/>
      <c r="AO34" s="15"/>
      <c r="AP34" s="15"/>
      <c r="AR34" s="15"/>
      <c r="AS34" s="15"/>
      <c r="AT34" s="15"/>
      <c r="AU34" s="15"/>
      <c r="AV34" s="15"/>
      <c r="AW34" s="15"/>
      <c r="AY34" s="15"/>
      <c r="AZ34" s="15"/>
      <c r="BA34" s="15"/>
      <c r="BB34" s="15"/>
      <c r="BC34" s="15"/>
      <c r="BD34" s="15"/>
      <c r="BF34" s="15"/>
      <c r="BG34" s="15"/>
      <c r="BH34" s="15"/>
      <c r="BI34" s="15"/>
      <c r="BJ34" s="15"/>
      <c r="BK34" s="15"/>
    </row>
    <row r="35" spans="1:63" hidden="1" x14ac:dyDescent="0.2">
      <c r="A35" t="str">
        <f>Nutrients!B35</f>
        <v>Corn Gluten Meal</v>
      </c>
      <c r="B35" s="15"/>
      <c r="C35" s="15"/>
      <c r="D35" s="15"/>
      <c r="E35" s="15"/>
      <c r="F35" s="15"/>
      <c r="G35" s="15"/>
      <c r="I35" s="15"/>
      <c r="J35" s="15"/>
      <c r="K35" s="15"/>
      <c r="L35" s="15"/>
      <c r="M35" s="15"/>
      <c r="N35" s="15"/>
      <c r="P35" s="15"/>
      <c r="Q35" s="15"/>
      <c r="R35" s="15"/>
      <c r="S35" s="15"/>
      <c r="T35" s="15"/>
      <c r="U35" s="15"/>
      <c r="W35" s="15"/>
      <c r="X35" s="15"/>
      <c r="Y35" s="15"/>
      <c r="Z35" s="15"/>
      <c r="AA35" s="15"/>
      <c r="AB35" s="15"/>
      <c r="AD35" s="15"/>
      <c r="AE35" s="15"/>
      <c r="AF35" s="15"/>
      <c r="AG35" s="15"/>
      <c r="AH35" s="15"/>
      <c r="AI35" s="15"/>
      <c r="AK35" s="15"/>
      <c r="AL35" s="15"/>
      <c r="AM35" s="15"/>
      <c r="AN35" s="15"/>
      <c r="AO35" s="15"/>
      <c r="AP35" s="15"/>
      <c r="AR35" s="15"/>
      <c r="AS35" s="15"/>
      <c r="AT35" s="15"/>
      <c r="AU35" s="15"/>
      <c r="AV35" s="15"/>
      <c r="AW35" s="15"/>
      <c r="AY35" s="15"/>
      <c r="AZ35" s="15"/>
      <c r="BA35" s="15"/>
      <c r="BB35" s="15"/>
      <c r="BC35" s="15"/>
      <c r="BD35" s="15"/>
      <c r="BF35" s="15"/>
      <c r="BG35" s="15"/>
      <c r="BH35" s="15"/>
      <c r="BI35" s="15"/>
      <c r="BJ35" s="15"/>
      <c r="BK35" s="15"/>
    </row>
    <row r="36" spans="1:63" hidden="1" x14ac:dyDescent="0.2">
      <c r="A36" t="str">
        <f>Nutrients!B36</f>
        <v>Corn Grits, Hominy Feed</v>
      </c>
      <c r="B36" s="15"/>
      <c r="C36" s="15"/>
      <c r="D36" s="15"/>
      <c r="E36" s="15"/>
      <c r="F36" s="15"/>
      <c r="G36" s="15"/>
      <c r="I36" s="15"/>
      <c r="J36" s="15"/>
      <c r="K36" s="15"/>
      <c r="L36" s="15"/>
      <c r="M36" s="15"/>
      <c r="N36" s="15"/>
      <c r="P36" s="15"/>
      <c r="Q36" s="15"/>
      <c r="R36" s="15"/>
      <c r="S36" s="15"/>
      <c r="T36" s="15"/>
      <c r="U36" s="15"/>
      <c r="W36" s="15"/>
      <c r="X36" s="15"/>
      <c r="Y36" s="15"/>
      <c r="Z36" s="15"/>
      <c r="AA36" s="15"/>
      <c r="AB36" s="15"/>
      <c r="AD36" s="15"/>
      <c r="AE36" s="15"/>
      <c r="AF36" s="15"/>
      <c r="AG36" s="15"/>
      <c r="AH36" s="15"/>
      <c r="AI36" s="15"/>
      <c r="AK36" s="15"/>
      <c r="AL36" s="15"/>
      <c r="AM36" s="15"/>
      <c r="AN36" s="15"/>
      <c r="AO36" s="15"/>
      <c r="AP36" s="15"/>
      <c r="AR36" s="15"/>
      <c r="AS36" s="15"/>
      <c r="AT36" s="15"/>
      <c r="AU36" s="15"/>
      <c r="AV36" s="15"/>
      <c r="AW36" s="15"/>
      <c r="AY36" s="15"/>
      <c r="AZ36" s="15"/>
      <c r="BA36" s="15"/>
      <c r="BB36" s="15"/>
      <c r="BC36" s="15"/>
      <c r="BD36" s="15"/>
      <c r="BF36" s="15"/>
      <c r="BG36" s="15"/>
      <c r="BH36" s="15"/>
      <c r="BI36" s="15"/>
      <c r="BJ36" s="15"/>
      <c r="BK36" s="15"/>
    </row>
    <row r="37" spans="1:63" hidden="1" x14ac:dyDescent="0.2">
      <c r="A37" t="str">
        <f>Nutrients!B37</f>
        <v>Cotton Seeds, Fullfat</v>
      </c>
      <c r="B37" s="15"/>
      <c r="C37" s="15"/>
      <c r="D37" s="15"/>
      <c r="E37" s="15"/>
      <c r="F37" s="15"/>
      <c r="G37" s="15"/>
      <c r="I37" s="15"/>
      <c r="J37" s="15"/>
      <c r="K37" s="15"/>
      <c r="L37" s="15"/>
      <c r="M37" s="15"/>
      <c r="N37" s="15"/>
      <c r="P37" s="15"/>
      <c r="Q37" s="15"/>
      <c r="R37" s="15"/>
      <c r="S37" s="15"/>
      <c r="T37" s="15"/>
      <c r="U37" s="15"/>
      <c r="W37" s="15"/>
      <c r="X37" s="15"/>
      <c r="Y37" s="15"/>
      <c r="Z37" s="15"/>
      <c r="AA37" s="15"/>
      <c r="AB37" s="15"/>
      <c r="AD37" s="15"/>
      <c r="AE37" s="15"/>
      <c r="AF37" s="15"/>
      <c r="AG37" s="15"/>
      <c r="AH37" s="15"/>
      <c r="AI37" s="15"/>
      <c r="AK37" s="15"/>
      <c r="AL37" s="15"/>
      <c r="AM37" s="15"/>
      <c r="AN37" s="15"/>
      <c r="AO37" s="15"/>
      <c r="AP37" s="15"/>
      <c r="AR37" s="15"/>
      <c r="AS37" s="15"/>
      <c r="AT37" s="15"/>
      <c r="AU37" s="15"/>
      <c r="AV37" s="15"/>
      <c r="AW37" s="15"/>
      <c r="AY37" s="15"/>
      <c r="AZ37" s="15"/>
      <c r="BA37" s="15"/>
      <c r="BB37" s="15"/>
      <c r="BC37" s="15"/>
      <c r="BD37" s="15"/>
      <c r="BF37" s="15"/>
      <c r="BG37" s="15"/>
      <c r="BH37" s="15"/>
      <c r="BI37" s="15"/>
      <c r="BJ37" s="15"/>
      <c r="BK37" s="15"/>
    </row>
    <row r="38" spans="1:63" hidden="1" x14ac:dyDescent="0.2">
      <c r="A38" t="str">
        <f>Nutrients!B38</f>
        <v>Cotton Seed Meal</v>
      </c>
      <c r="B38" s="15"/>
      <c r="C38" s="15"/>
      <c r="D38" s="15"/>
      <c r="E38" s="15"/>
      <c r="F38" s="15"/>
      <c r="G38" s="15"/>
      <c r="I38" s="15"/>
      <c r="J38" s="15"/>
      <c r="K38" s="15"/>
      <c r="L38" s="15"/>
      <c r="M38" s="15"/>
      <c r="N38" s="15"/>
      <c r="P38" s="15"/>
      <c r="Q38" s="15"/>
      <c r="R38" s="15"/>
      <c r="S38" s="15"/>
      <c r="T38" s="15"/>
      <c r="U38" s="15"/>
      <c r="W38" s="15"/>
      <c r="X38" s="15"/>
      <c r="Y38" s="15"/>
      <c r="Z38" s="15"/>
      <c r="AA38" s="15"/>
      <c r="AB38" s="15"/>
      <c r="AD38" s="15"/>
      <c r="AE38" s="15"/>
      <c r="AF38" s="15"/>
      <c r="AG38" s="15"/>
      <c r="AH38" s="15"/>
      <c r="AI38" s="15"/>
      <c r="AK38" s="15"/>
      <c r="AL38" s="15"/>
      <c r="AM38" s="15"/>
      <c r="AN38" s="15"/>
      <c r="AO38" s="15"/>
      <c r="AP38" s="15"/>
      <c r="AR38" s="15"/>
      <c r="AS38" s="15"/>
      <c r="AT38" s="15"/>
      <c r="AU38" s="15"/>
      <c r="AV38" s="15"/>
      <c r="AW38" s="15"/>
      <c r="AY38" s="15"/>
      <c r="AZ38" s="15"/>
      <c r="BA38" s="15"/>
      <c r="BB38" s="15"/>
      <c r="BC38" s="15"/>
      <c r="BD38" s="15"/>
      <c r="BF38" s="15"/>
      <c r="BG38" s="15"/>
      <c r="BH38" s="15"/>
      <c r="BI38" s="15"/>
      <c r="BJ38" s="15"/>
      <c r="BK38" s="15"/>
    </row>
    <row r="39" spans="1:63" hidden="1" x14ac:dyDescent="0.2">
      <c r="A39" t="str">
        <f>Nutrients!B39</f>
        <v>Feather Meal</v>
      </c>
      <c r="B39" s="15"/>
      <c r="C39" s="15"/>
      <c r="D39" s="15"/>
      <c r="E39" s="15"/>
      <c r="F39" s="15"/>
      <c r="G39" s="15"/>
      <c r="I39" s="15"/>
      <c r="J39" s="15"/>
      <c r="K39" s="15"/>
      <c r="L39" s="15"/>
      <c r="M39" s="15"/>
      <c r="N39" s="15"/>
      <c r="P39" s="15"/>
      <c r="Q39" s="15"/>
      <c r="R39" s="15"/>
      <c r="S39" s="15"/>
      <c r="T39" s="15"/>
      <c r="U39" s="15"/>
      <c r="W39" s="15"/>
      <c r="X39" s="15"/>
      <c r="Y39" s="15"/>
      <c r="Z39" s="15"/>
      <c r="AA39" s="15"/>
      <c r="AB39" s="15"/>
      <c r="AD39" s="15"/>
      <c r="AE39" s="15"/>
      <c r="AF39" s="15"/>
      <c r="AG39" s="15"/>
      <c r="AH39" s="15"/>
      <c r="AI39" s="15"/>
      <c r="AK39" s="15"/>
      <c r="AL39" s="15"/>
      <c r="AM39" s="15"/>
      <c r="AN39" s="15"/>
      <c r="AO39" s="15"/>
      <c r="AP39" s="15"/>
      <c r="AR39" s="15"/>
      <c r="AS39" s="15"/>
      <c r="AT39" s="15"/>
      <c r="AU39" s="15"/>
      <c r="AV39" s="15"/>
      <c r="AW39" s="15"/>
      <c r="AY39" s="15"/>
      <c r="AZ39" s="15"/>
      <c r="BA39" s="15"/>
      <c r="BB39" s="15"/>
      <c r="BC39" s="15"/>
      <c r="BD39" s="15"/>
      <c r="BF39" s="15"/>
      <c r="BG39" s="15"/>
      <c r="BH39" s="15"/>
      <c r="BI39" s="15"/>
      <c r="BJ39" s="15"/>
      <c r="BK39" s="15"/>
    </row>
    <row r="40" spans="1:63" hidden="1" x14ac:dyDescent="0.2">
      <c r="A40" t="str">
        <f>Nutrients!B40</f>
        <v>Fish Meal Combined</v>
      </c>
      <c r="B40" s="15"/>
      <c r="C40" s="15"/>
      <c r="D40" s="15"/>
      <c r="E40" s="15"/>
      <c r="F40" s="15"/>
      <c r="G40" s="15"/>
      <c r="I40" s="15"/>
      <c r="J40" s="15"/>
      <c r="K40" s="15"/>
      <c r="L40" s="15"/>
      <c r="M40" s="15"/>
      <c r="N40" s="15"/>
      <c r="P40" s="15"/>
      <c r="Q40" s="15"/>
      <c r="R40" s="15"/>
      <c r="S40" s="15"/>
      <c r="T40" s="15"/>
      <c r="U40" s="15"/>
      <c r="W40" s="15"/>
      <c r="X40" s="15"/>
      <c r="Y40" s="15"/>
      <c r="Z40" s="15"/>
      <c r="AA40" s="15"/>
      <c r="AB40" s="15"/>
      <c r="AD40" s="15"/>
      <c r="AE40" s="15"/>
      <c r="AF40" s="15"/>
      <c r="AG40" s="15"/>
      <c r="AH40" s="15"/>
      <c r="AI40" s="15"/>
      <c r="AK40" s="15"/>
      <c r="AL40" s="15"/>
      <c r="AM40" s="15"/>
      <c r="AN40" s="15"/>
      <c r="AO40" s="15"/>
      <c r="AP40" s="15"/>
      <c r="AR40" s="15"/>
      <c r="AS40" s="15"/>
      <c r="AT40" s="15"/>
      <c r="AU40" s="15"/>
      <c r="AV40" s="15"/>
      <c r="AW40" s="15"/>
      <c r="AY40" s="15"/>
      <c r="AZ40" s="15"/>
      <c r="BA40" s="15"/>
      <c r="BB40" s="15"/>
      <c r="BC40" s="15"/>
      <c r="BD40" s="15"/>
      <c r="BF40" s="15"/>
      <c r="BG40" s="15"/>
      <c r="BH40" s="15"/>
      <c r="BI40" s="15"/>
      <c r="BJ40" s="15"/>
      <c r="BK40" s="15"/>
    </row>
    <row r="41" spans="1:63" hidden="1" x14ac:dyDescent="0.2">
      <c r="A41" t="str">
        <f>Nutrients!B41</f>
        <v>Flaxseed</v>
      </c>
      <c r="B41" s="15"/>
      <c r="C41" s="15"/>
      <c r="D41" s="15"/>
      <c r="E41" s="15"/>
      <c r="F41" s="15"/>
      <c r="G41" s="15"/>
      <c r="I41" s="15"/>
      <c r="J41" s="15"/>
      <c r="K41" s="15"/>
      <c r="L41" s="15"/>
      <c r="M41" s="15"/>
      <c r="N41" s="15"/>
      <c r="P41" s="15"/>
      <c r="Q41" s="15"/>
      <c r="R41" s="15"/>
      <c r="S41" s="15"/>
      <c r="T41" s="15"/>
      <c r="U41" s="15"/>
      <c r="W41" s="15"/>
      <c r="X41" s="15"/>
      <c r="Y41" s="15"/>
      <c r="Z41" s="15"/>
      <c r="AA41" s="15"/>
      <c r="AB41" s="15"/>
      <c r="AD41" s="15"/>
      <c r="AE41" s="15"/>
      <c r="AF41" s="15"/>
      <c r="AG41" s="15"/>
      <c r="AH41" s="15"/>
      <c r="AI41" s="15"/>
      <c r="AK41" s="15"/>
      <c r="AL41" s="15"/>
      <c r="AM41" s="15"/>
      <c r="AN41" s="15"/>
      <c r="AO41" s="15"/>
      <c r="AP41" s="15"/>
      <c r="AR41" s="15"/>
      <c r="AS41" s="15"/>
      <c r="AT41" s="15"/>
      <c r="AU41" s="15"/>
      <c r="AV41" s="15"/>
      <c r="AW41" s="15"/>
      <c r="AY41" s="15"/>
      <c r="AZ41" s="15"/>
      <c r="BA41" s="15"/>
      <c r="BB41" s="15"/>
      <c r="BC41" s="15"/>
      <c r="BD41" s="15"/>
      <c r="BF41" s="15"/>
      <c r="BG41" s="15"/>
      <c r="BH41" s="15"/>
      <c r="BI41" s="15"/>
      <c r="BJ41" s="15"/>
      <c r="BK41" s="15"/>
    </row>
    <row r="42" spans="1:63" hidden="1" x14ac:dyDescent="0.2">
      <c r="A42" t="str">
        <f>Nutrients!B42</f>
        <v>Flaxseed Meal</v>
      </c>
      <c r="B42" s="15"/>
      <c r="C42" s="15"/>
      <c r="D42" s="15"/>
      <c r="E42" s="15"/>
      <c r="F42" s="15"/>
      <c r="G42" s="15"/>
      <c r="I42" s="15"/>
      <c r="J42" s="15"/>
      <c r="K42" s="15"/>
      <c r="L42" s="15"/>
      <c r="M42" s="15"/>
      <c r="N42" s="15"/>
      <c r="P42" s="15"/>
      <c r="Q42" s="15"/>
      <c r="R42" s="15"/>
      <c r="S42" s="15"/>
      <c r="T42" s="15"/>
      <c r="U42" s="15"/>
      <c r="W42" s="15"/>
      <c r="X42" s="15"/>
      <c r="Y42" s="15"/>
      <c r="Z42" s="15"/>
      <c r="AA42" s="15"/>
      <c r="AB42" s="15"/>
      <c r="AD42" s="15"/>
      <c r="AE42" s="15"/>
      <c r="AF42" s="15"/>
      <c r="AG42" s="15"/>
      <c r="AH42" s="15"/>
      <c r="AI42" s="15"/>
      <c r="AK42" s="15"/>
      <c r="AL42" s="15"/>
      <c r="AM42" s="15"/>
      <c r="AN42" s="15"/>
      <c r="AO42" s="15"/>
      <c r="AP42" s="15"/>
      <c r="AR42" s="15"/>
      <c r="AS42" s="15"/>
      <c r="AT42" s="15"/>
      <c r="AU42" s="15"/>
      <c r="AV42" s="15"/>
      <c r="AW42" s="15"/>
      <c r="AY42" s="15"/>
      <c r="AZ42" s="15"/>
      <c r="BA42" s="15"/>
      <c r="BB42" s="15"/>
      <c r="BC42" s="15"/>
      <c r="BD42" s="15"/>
      <c r="BF42" s="15"/>
      <c r="BG42" s="15"/>
      <c r="BH42" s="15"/>
      <c r="BI42" s="15"/>
      <c r="BJ42" s="15"/>
      <c r="BK42" s="15"/>
    </row>
    <row r="43" spans="1:63" hidden="1" x14ac:dyDescent="0.2">
      <c r="A43" t="str">
        <f>Nutrients!B43</f>
        <v>Lupins</v>
      </c>
      <c r="B43" s="15"/>
      <c r="C43" s="15"/>
      <c r="D43" s="15"/>
      <c r="E43" s="15"/>
      <c r="F43" s="15"/>
      <c r="G43" s="15"/>
      <c r="I43" s="15"/>
      <c r="J43" s="15"/>
      <c r="K43" s="15"/>
      <c r="L43" s="15"/>
      <c r="M43" s="15"/>
      <c r="N43" s="15"/>
      <c r="P43" s="15"/>
      <c r="Q43" s="15"/>
      <c r="R43" s="15"/>
      <c r="S43" s="15"/>
      <c r="T43" s="15"/>
      <c r="U43" s="15"/>
      <c r="W43" s="15"/>
      <c r="X43" s="15"/>
      <c r="Y43" s="15"/>
      <c r="Z43" s="15"/>
      <c r="AA43" s="15"/>
      <c r="AB43" s="15"/>
      <c r="AD43" s="15"/>
      <c r="AE43" s="15"/>
      <c r="AF43" s="15"/>
      <c r="AG43" s="15"/>
      <c r="AH43" s="15"/>
      <c r="AI43" s="15"/>
      <c r="AK43" s="15"/>
      <c r="AL43" s="15"/>
      <c r="AM43" s="15"/>
      <c r="AN43" s="15"/>
      <c r="AO43" s="15"/>
      <c r="AP43" s="15"/>
      <c r="AR43" s="15"/>
      <c r="AS43" s="15"/>
      <c r="AT43" s="15"/>
      <c r="AU43" s="15"/>
      <c r="AV43" s="15"/>
      <c r="AW43" s="15"/>
      <c r="AY43" s="15"/>
      <c r="AZ43" s="15"/>
      <c r="BA43" s="15"/>
      <c r="BB43" s="15"/>
      <c r="BC43" s="15"/>
      <c r="BD43" s="15"/>
      <c r="BF43" s="15"/>
      <c r="BG43" s="15"/>
      <c r="BH43" s="15"/>
      <c r="BI43" s="15"/>
      <c r="BJ43" s="15"/>
      <c r="BK43" s="15"/>
    </row>
    <row r="44" spans="1:63" hidden="1" x14ac:dyDescent="0.2">
      <c r="A44" t="str">
        <f>Nutrients!B44</f>
        <v>Meat Meal</v>
      </c>
      <c r="B44" s="15"/>
      <c r="C44" s="15"/>
      <c r="D44" s="15"/>
      <c r="E44" s="15"/>
      <c r="F44" s="15"/>
      <c r="G44" s="15"/>
      <c r="I44" s="15"/>
      <c r="J44" s="15"/>
      <c r="K44" s="15"/>
      <c r="L44" s="15"/>
      <c r="M44" s="15"/>
      <c r="N44" s="15"/>
      <c r="P44" s="15"/>
      <c r="Q44" s="15"/>
      <c r="R44" s="15"/>
      <c r="S44" s="15"/>
      <c r="T44" s="15"/>
      <c r="U44" s="15"/>
      <c r="W44" s="15"/>
      <c r="X44" s="15"/>
      <c r="Y44" s="15"/>
      <c r="Z44" s="15"/>
      <c r="AA44" s="15"/>
      <c r="AB44" s="15"/>
      <c r="AD44" s="15"/>
      <c r="AE44" s="15"/>
      <c r="AF44" s="15"/>
      <c r="AG44" s="15"/>
      <c r="AH44" s="15"/>
      <c r="AI44" s="15"/>
      <c r="AK44" s="15"/>
      <c r="AL44" s="15"/>
      <c r="AM44" s="15"/>
      <c r="AN44" s="15"/>
      <c r="AO44" s="15"/>
      <c r="AP44" s="15"/>
      <c r="AR44" s="15"/>
      <c r="AS44" s="15"/>
      <c r="AT44" s="15"/>
      <c r="AU44" s="15"/>
      <c r="AV44" s="15"/>
      <c r="AW44" s="15"/>
      <c r="AY44" s="15"/>
      <c r="AZ44" s="15"/>
      <c r="BA44" s="15"/>
      <c r="BB44" s="15"/>
      <c r="BC44" s="15"/>
      <c r="BD44" s="15"/>
      <c r="BF44" s="15"/>
      <c r="BG44" s="15"/>
      <c r="BH44" s="15"/>
      <c r="BI44" s="15"/>
      <c r="BJ44" s="15"/>
      <c r="BK44" s="15"/>
    </row>
    <row r="45" spans="1:63" hidden="1" x14ac:dyDescent="0.2">
      <c r="A45" t="str">
        <f>Nutrients!B45</f>
        <v>Meat and Bone Meal, P &gt;4%</v>
      </c>
      <c r="B45" s="15"/>
      <c r="C45" s="15"/>
      <c r="D45" s="15"/>
      <c r="E45" s="15"/>
      <c r="F45" s="15"/>
      <c r="G45" s="15"/>
      <c r="I45" s="15"/>
      <c r="J45" s="15"/>
      <c r="K45" s="15"/>
      <c r="L45" s="15"/>
      <c r="M45" s="15"/>
      <c r="N45" s="15"/>
      <c r="P45" s="15"/>
      <c r="Q45" s="15"/>
      <c r="R45" s="15"/>
      <c r="S45" s="15"/>
      <c r="T45" s="15"/>
      <c r="U45" s="15"/>
      <c r="W45" s="15"/>
      <c r="X45" s="15"/>
      <c r="Y45" s="15"/>
      <c r="Z45" s="15"/>
      <c r="AA45" s="15"/>
      <c r="AB45" s="15"/>
      <c r="AD45" s="15"/>
      <c r="AE45" s="15"/>
      <c r="AF45" s="15"/>
      <c r="AG45" s="15"/>
      <c r="AH45" s="15"/>
      <c r="AI45" s="15"/>
      <c r="AK45" s="15"/>
      <c r="AL45" s="15"/>
      <c r="AM45" s="15"/>
      <c r="AN45" s="15"/>
      <c r="AO45" s="15"/>
      <c r="AP45" s="15"/>
      <c r="AR45" s="15"/>
      <c r="AS45" s="15"/>
      <c r="AT45" s="15"/>
      <c r="AU45" s="15"/>
      <c r="AV45" s="15"/>
      <c r="AW45" s="15"/>
      <c r="AY45" s="15"/>
      <c r="AZ45" s="15"/>
      <c r="BA45" s="15"/>
      <c r="BB45" s="15"/>
      <c r="BC45" s="15"/>
      <c r="BD45" s="15"/>
      <c r="BF45" s="15"/>
      <c r="BG45" s="15"/>
      <c r="BH45" s="15"/>
      <c r="BI45" s="15"/>
      <c r="BJ45" s="15"/>
      <c r="BK45" s="15"/>
    </row>
    <row r="46" spans="1:63" hidden="1" x14ac:dyDescent="0.2">
      <c r="A46" t="str">
        <f>Nutrients!B46</f>
        <v>Milk, Casein</v>
      </c>
      <c r="B46" s="15"/>
      <c r="C46" s="15"/>
      <c r="D46" s="15"/>
      <c r="E46" s="15"/>
      <c r="F46" s="15"/>
      <c r="G46" s="15"/>
      <c r="I46" s="15"/>
      <c r="J46" s="15"/>
      <c r="K46" s="15"/>
      <c r="L46" s="15"/>
      <c r="M46" s="15"/>
      <c r="N46" s="15"/>
      <c r="P46" s="15"/>
      <c r="Q46" s="15"/>
      <c r="R46" s="15"/>
      <c r="S46" s="15"/>
      <c r="T46" s="15"/>
      <c r="U46" s="15"/>
      <c r="W46" s="15"/>
      <c r="X46" s="15"/>
      <c r="Y46" s="15"/>
      <c r="Z46" s="15"/>
      <c r="AA46" s="15"/>
      <c r="AB46" s="15"/>
      <c r="AD46" s="15"/>
      <c r="AE46" s="15"/>
      <c r="AF46" s="15"/>
      <c r="AG46" s="15"/>
      <c r="AH46" s="15"/>
      <c r="AI46" s="15"/>
      <c r="AK46" s="15"/>
      <c r="AL46" s="15"/>
      <c r="AM46" s="15"/>
      <c r="AN46" s="15"/>
      <c r="AO46" s="15"/>
      <c r="AP46" s="15"/>
      <c r="AR46" s="15"/>
      <c r="AS46" s="15"/>
      <c r="AT46" s="15"/>
      <c r="AU46" s="15"/>
      <c r="AV46" s="15"/>
      <c r="AW46" s="15"/>
      <c r="AY46" s="15"/>
      <c r="AZ46" s="15"/>
      <c r="BA46" s="15"/>
      <c r="BB46" s="15"/>
      <c r="BC46" s="15"/>
      <c r="BD46" s="15"/>
      <c r="BF46" s="15"/>
      <c r="BG46" s="15"/>
      <c r="BH46" s="15"/>
      <c r="BI46" s="15"/>
      <c r="BJ46" s="15"/>
      <c r="BK46" s="15"/>
    </row>
    <row r="47" spans="1:63" hidden="1" x14ac:dyDescent="0.2">
      <c r="A47" t="str">
        <f>Nutrients!B47</f>
        <v>Milk, Lactose</v>
      </c>
      <c r="B47" s="15"/>
      <c r="C47" s="15"/>
      <c r="D47" s="15"/>
      <c r="E47" s="15"/>
      <c r="F47" s="15"/>
      <c r="G47" s="15"/>
      <c r="I47" s="15"/>
      <c r="J47" s="15"/>
      <c r="K47" s="15"/>
      <c r="L47" s="15"/>
      <c r="M47" s="15"/>
      <c r="N47" s="15"/>
      <c r="P47" s="15"/>
      <c r="Q47" s="15"/>
      <c r="R47" s="15"/>
      <c r="S47" s="15"/>
      <c r="T47" s="15"/>
      <c r="U47" s="15"/>
      <c r="W47" s="15"/>
      <c r="X47" s="15"/>
      <c r="Y47" s="15"/>
      <c r="Z47" s="15"/>
      <c r="AA47" s="15"/>
      <c r="AB47" s="15"/>
      <c r="AD47" s="15"/>
      <c r="AE47" s="15"/>
      <c r="AF47" s="15"/>
      <c r="AG47" s="15"/>
      <c r="AH47" s="15"/>
      <c r="AI47" s="15"/>
      <c r="AK47" s="15"/>
      <c r="AL47" s="15"/>
      <c r="AM47" s="15"/>
      <c r="AN47" s="15"/>
      <c r="AO47" s="15"/>
      <c r="AP47" s="15"/>
      <c r="AR47" s="15"/>
      <c r="AS47" s="15"/>
      <c r="AT47" s="15"/>
      <c r="AU47" s="15"/>
      <c r="AV47" s="15"/>
      <c r="AW47" s="15"/>
      <c r="AY47" s="15"/>
      <c r="AZ47" s="15"/>
      <c r="BA47" s="15"/>
      <c r="BB47" s="15"/>
      <c r="BC47" s="15"/>
      <c r="BD47" s="15"/>
      <c r="BF47" s="15"/>
      <c r="BG47" s="15"/>
      <c r="BH47" s="15"/>
      <c r="BI47" s="15"/>
      <c r="BJ47" s="15"/>
      <c r="BK47" s="15"/>
    </row>
    <row r="48" spans="1:63" hidden="1" x14ac:dyDescent="0.2">
      <c r="A48" t="str">
        <f>Nutrients!B48</f>
        <v>Milk, Skim Milk Powder</v>
      </c>
      <c r="B48" s="15"/>
      <c r="C48" s="15"/>
      <c r="D48" s="15"/>
      <c r="E48" s="15"/>
      <c r="F48" s="15"/>
      <c r="G48" s="15"/>
      <c r="I48" s="15"/>
      <c r="J48" s="15"/>
      <c r="K48" s="15"/>
      <c r="L48" s="15"/>
      <c r="M48" s="15"/>
      <c r="N48" s="15"/>
      <c r="P48" s="15"/>
      <c r="Q48" s="15"/>
      <c r="R48" s="15"/>
      <c r="S48" s="15"/>
      <c r="T48" s="15"/>
      <c r="U48" s="15"/>
      <c r="W48" s="15"/>
      <c r="X48" s="15"/>
      <c r="Y48" s="15"/>
      <c r="Z48" s="15"/>
      <c r="AA48" s="15"/>
      <c r="AB48" s="15"/>
      <c r="AD48" s="15"/>
      <c r="AE48" s="15"/>
      <c r="AF48" s="15"/>
      <c r="AG48" s="15"/>
      <c r="AH48" s="15"/>
      <c r="AI48" s="15"/>
      <c r="AK48" s="15"/>
      <c r="AL48" s="15"/>
      <c r="AM48" s="15"/>
      <c r="AN48" s="15"/>
      <c r="AO48" s="15"/>
      <c r="AP48" s="15"/>
      <c r="AR48" s="15"/>
      <c r="AS48" s="15"/>
      <c r="AT48" s="15"/>
      <c r="AU48" s="15"/>
      <c r="AV48" s="15"/>
      <c r="AW48" s="15"/>
      <c r="AY48" s="15"/>
      <c r="AZ48" s="15"/>
      <c r="BA48" s="15"/>
      <c r="BB48" s="15"/>
      <c r="BC48" s="15"/>
      <c r="BD48" s="15"/>
      <c r="BF48" s="15"/>
      <c r="BG48" s="15"/>
      <c r="BH48" s="15"/>
      <c r="BI48" s="15"/>
      <c r="BJ48" s="15"/>
      <c r="BK48" s="15"/>
    </row>
    <row r="49" spans="1:64" hidden="1" x14ac:dyDescent="0.2">
      <c r="A49" t="str">
        <f>Nutrients!B49</f>
        <v>Milk, Whey Powder</v>
      </c>
      <c r="B49" s="15"/>
      <c r="C49" s="15"/>
      <c r="D49" s="15"/>
      <c r="E49" s="15"/>
      <c r="F49" s="15"/>
      <c r="G49" s="15"/>
      <c r="I49" s="15"/>
      <c r="J49" s="15"/>
      <c r="K49" s="15"/>
      <c r="L49" s="15"/>
      <c r="M49" s="15"/>
      <c r="N49" s="15"/>
      <c r="P49" s="15"/>
      <c r="Q49" s="15"/>
      <c r="R49" s="15"/>
      <c r="S49" s="15"/>
      <c r="T49" s="15"/>
      <c r="U49" s="15"/>
      <c r="W49" s="15"/>
      <c r="X49" s="15"/>
      <c r="Y49" s="15"/>
      <c r="Z49" s="15"/>
      <c r="AA49" s="15"/>
      <c r="AB49" s="15"/>
      <c r="AD49" s="15"/>
      <c r="AE49" s="15"/>
      <c r="AF49" s="15"/>
      <c r="AG49" s="15"/>
      <c r="AH49" s="15"/>
      <c r="AI49" s="15"/>
      <c r="AK49" s="15"/>
      <c r="AL49" s="15"/>
      <c r="AM49" s="15"/>
      <c r="AN49" s="15"/>
      <c r="AO49" s="15"/>
      <c r="AP49" s="15"/>
      <c r="AR49" s="15"/>
      <c r="AS49" s="15"/>
      <c r="AT49" s="15"/>
      <c r="AU49" s="15"/>
      <c r="AV49" s="15"/>
      <c r="AW49" s="15"/>
      <c r="AY49" s="15"/>
      <c r="AZ49" s="15"/>
      <c r="BA49" s="15"/>
      <c r="BB49" s="15"/>
      <c r="BC49" s="15"/>
      <c r="BD49" s="15"/>
      <c r="BF49" s="15"/>
      <c r="BG49" s="15"/>
      <c r="BH49" s="15"/>
      <c r="BI49" s="15"/>
      <c r="BJ49" s="15"/>
      <c r="BK49" s="15"/>
    </row>
    <row r="50" spans="1:64" hidden="1" x14ac:dyDescent="0.2">
      <c r="A50" t="str">
        <f>Nutrients!B50</f>
        <v>Milk, Whey Permeate, 85% lactose</v>
      </c>
      <c r="B50" s="15"/>
      <c r="C50" s="15"/>
      <c r="D50" s="15"/>
      <c r="E50" s="15"/>
      <c r="F50" s="15"/>
      <c r="G50" s="15"/>
      <c r="I50" s="15"/>
      <c r="J50" s="15"/>
      <c r="K50" s="15"/>
      <c r="L50" s="15"/>
      <c r="M50" s="15"/>
      <c r="N50" s="15"/>
      <c r="P50" s="15"/>
      <c r="Q50" s="15"/>
      <c r="R50" s="15"/>
      <c r="S50" s="15"/>
      <c r="T50" s="15"/>
      <c r="U50" s="15"/>
      <c r="W50" s="15"/>
      <c r="X50" s="15"/>
      <c r="Y50" s="15"/>
      <c r="Z50" s="15"/>
      <c r="AA50" s="15"/>
      <c r="AB50" s="15"/>
      <c r="AD50" s="15"/>
      <c r="AE50" s="15"/>
      <c r="AF50" s="15"/>
      <c r="AG50" s="15"/>
      <c r="AH50" s="15"/>
      <c r="AI50" s="15"/>
      <c r="AK50" s="15"/>
      <c r="AL50" s="15"/>
      <c r="AM50" s="15"/>
      <c r="AN50" s="15"/>
      <c r="AO50" s="15"/>
      <c r="AP50" s="15"/>
      <c r="AR50" s="15"/>
      <c r="AS50" s="15"/>
      <c r="AT50" s="15"/>
      <c r="AU50" s="15"/>
      <c r="AV50" s="15"/>
      <c r="AW50" s="15"/>
      <c r="AY50" s="15"/>
      <c r="AZ50" s="15"/>
      <c r="BA50" s="15"/>
      <c r="BB50" s="15"/>
      <c r="BC50" s="15"/>
      <c r="BD50" s="15"/>
      <c r="BF50" s="15"/>
      <c r="BG50" s="15"/>
      <c r="BH50" s="15"/>
      <c r="BI50" s="15"/>
      <c r="BJ50" s="15"/>
      <c r="BK50" s="15"/>
    </row>
    <row r="51" spans="1:64" hidden="1" x14ac:dyDescent="0.2">
      <c r="A51" t="str">
        <f>Nutrients!B51</f>
        <v>Milk, Whey Protein Concentrate</v>
      </c>
      <c r="B51" s="15"/>
      <c r="C51" s="15"/>
      <c r="D51" s="15"/>
      <c r="E51" s="15"/>
      <c r="F51" s="15"/>
      <c r="G51" s="15"/>
      <c r="I51" s="15"/>
      <c r="J51" s="15"/>
      <c r="K51" s="15"/>
      <c r="L51" s="15"/>
      <c r="M51" s="15"/>
      <c r="N51" s="15"/>
      <c r="P51" s="15"/>
      <c r="Q51" s="15"/>
      <c r="R51" s="15"/>
      <c r="S51" s="15"/>
      <c r="T51" s="15"/>
      <c r="U51" s="15"/>
      <c r="W51" s="15"/>
      <c r="X51" s="15"/>
      <c r="Y51" s="15"/>
      <c r="Z51" s="15"/>
      <c r="AA51" s="15"/>
      <c r="AB51" s="15"/>
      <c r="AD51" s="15"/>
      <c r="AE51" s="15"/>
      <c r="AF51" s="15"/>
      <c r="AG51" s="15"/>
      <c r="AH51" s="15"/>
      <c r="AI51" s="15"/>
      <c r="AK51" s="15"/>
      <c r="AL51" s="15"/>
      <c r="AM51" s="15"/>
      <c r="AN51" s="15"/>
      <c r="AO51" s="15"/>
      <c r="AP51" s="15"/>
      <c r="AR51" s="15"/>
      <c r="AS51" s="15"/>
      <c r="AT51" s="15"/>
      <c r="AU51" s="15"/>
      <c r="AV51" s="15"/>
      <c r="AW51" s="15"/>
      <c r="AY51" s="15"/>
      <c r="AZ51" s="15"/>
      <c r="BA51" s="15"/>
      <c r="BB51" s="15"/>
      <c r="BC51" s="15"/>
      <c r="BD51" s="15"/>
      <c r="BF51" s="15"/>
      <c r="BG51" s="15"/>
      <c r="BH51" s="15"/>
      <c r="BI51" s="15"/>
      <c r="BJ51" s="15"/>
      <c r="BK51" s="15"/>
    </row>
    <row r="52" spans="1:64" hidden="1" x14ac:dyDescent="0.2">
      <c r="A52" t="str">
        <f>Nutrients!B52</f>
        <v>Millet</v>
      </c>
      <c r="B52" s="15"/>
      <c r="C52" s="15"/>
      <c r="D52" s="15"/>
      <c r="E52" s="15"/>
      <c r="F52" s="15"/>
      <c r="G52" s="15"/>
      <c r="I52" s="15"/>
      <c r="J52" s="15"/>
      <c r="K52" s="15"/>
      <c r="L52" s="15"/>
      <c r="M52" s="15"/>
      <c r="N52" s="15"/>
      <c r="P52" s="15"/>
      <c r="Q52" s="15"/>
      <c r="R52" s="15"/>
      <c r="S52" s="15"/>
      <c r="T52" s="15"/>
      <c r="U52" s="15"/>
      <c r="W52" s="15"/>
      <c r="X52" s="15"/>
      <c r="Y52" s="15"/>
      <c r="Z52" s="15"/>
      <c r="AA52" s="15"/>
      <c r="AB52" s="15"/>
      <c r="AD52" s="15"/>
      <c r="AE52" s="15"/>
      <c r="AF52" s="15"/>
      <c r="AG52" s="15"/>
      <c r="AH52" s="15"/>
      <c r="AI52" s="15"/>
      <c r="AK52" s="15"/>
      <c r="AL52" s="15"/>
      <c r="AM52" s="15"/>
      <c r="AN52" s="15"/>
      <c r="AO52" s="15"/>
      <c r="AP52" s="15"/>
      <c r="AR52" s="15"/>
      <c r="AS52" s="15"/>
      <c r="AT52" s="15"/>
      <c r="AU52" s="15"/>
      <c r="AV52" s="15"/>
      <c r="AW52" s="15"/>
      <c r="AY52" s="15"/>
      <c r="AZ52" s="15"/>
      <c r="BA52" s="15"/>
      <c r="BB52" s="15"/>
      <c r="BC52" s="15"/>
      <c r="BD52" s="15"/>
      <c r="BF52" s="15"/>
      <c r="BG52" s="15"/>
      <c r="BH52" s="15"/>
      <c r="BI52" s="15"/>
      <c r="BJ52" s="15"/>
      <c r="BK52" s="15"/>
    </row>
    <row r="53" spans="1:64" hidden="1" x14ac:dyDescent="0.2">
      <c r="A53" t="str">
        <f>Nutrients!B53</f>
        <v>Molasses, Sugarbeet</v>
      </c>
      <c r="B53" s="15"/>
      <c r="C53" s="15"/>
      <c r="D53" s="15"/>
      <c r="E53" s="15"/>
      <c r="F53" s="15"/>
      <c r="G53" s="15"/>
      <c r="I53" s="15"/>
      <c r="J53" s="15"/>
      <c r="K53" s="15"/>
      <c r="L53" s="15"/>
      <c r="M53" s="15"/>
      <c r="N53" s="15"/>
      <c r="P53" s="15"/>
      <c r="Q53" s="15"/>
      <c r="R53" s="15"/>
      <c r="S53" s="15"/>
      <c r="T53" s="15"/>
      <c r="U53" s="15"/>
      <c r="W53" s="15"/>
      <c r="X53" s="15"/>
      <c r="Y53" s="15"/>
      <c r="Z53" s="15"/>
      <c r="AA53" s="15"/>
      <c r="AB53" s="15"/>
      <c r="AD53" s="15"/>
      <c r="AE53" s="15"/>
      <c r="AF53" s="15"/>
      <c r="AG53" s="15"/>
      <c r="AH53" s="15"/>
      <c r="AI53" s="15"/>
      <c r="AK53" s="15"/>
      <c r="AL53" s="15"/>
      <c r="AM53" s="15"/>
      <c r="AN53" s="15"/>
      <c r="AO53" s="15"/>
      <c r="AP53" s="15"/>
      <c r="AR53" s="15"/>
      <c r="AS53" s="15"/>
      <c r="AT53" s="15"/>
      <c r="AU53" s="15"/>
      <c r="AV53" s="15"/>
      <c r="AW53" s="15"/>
      <c r="AY53" s="15"/>
      <c r="AZ53" s="15"/>
      <c r="BA53" s="15"/>
      <c r="BB53" s="15"/>
      <c r="BC53" s="15"/>
      <c r="BD53" s="15"/>
      <c r="BF53" s="15"/>
      <c r="BG53" s="15"/>
      <c r="BH53" s="15"/>
      <c r="BI53" s="15"/>
      <c r="BJ53" s="15"/>
      <c r="BK53" s="15"/>
    </row>
    <row r="54" spans="1:64" hidden="1" x14ac:dyDescent="0.2">
      <c r="A54" t="str">
        <f>Nutrients!B54</f>
        <v>Molasses, Sugarcane</v>
      </c>
      <c r="B54" s="15"/>
      <c r="C54" s="15"/>
      <c r="D54" s="15"/>
      <c r="E54" s="15"/>
      <c r="F54" s="15"/>
      <c r="G54" s="15"/>
      <c r="I54" s="15"/>
      <c r="J54" s="15"/>
      <c r="K54" s="15"/>
      <c r="L54" s="15"/>
      <c r="M54" s="15"/>
      <c r="N54" s="15"/>
      <c r="P54" s="15"/>
      <c r="Q54" s="15"/>
      <c r="R54" s="15"/>
      <c r="S54" s="15"/>
      <c r="T54" s="15"/>
      <c r="U54" s="15"/>
      <c r="W54" s="15"/>
      <c r="X54" s="15"/>
      <c r="Y54" s="15"/>
      <c r="Z54" s="15"/>
      <c r="AA54" s="15"/>
      <c r="AB54" s="15"/>
      <c r="AD54" s="15"/>
      <c r="AE54" s="15"/>
      <c r="AF54" s="15"/>
      <c r="AG54" s="15"/>
      <c r="AH54" s="15"/>
      <c r="AI54" s="15"/>
      <c r="AK54" s="15"/>
      <c r="AL54" s="15"/>
      <c r="AM54" s="15"/>
      <c r="AN54" s="15"/>
      <c r="AO54" s="15"/>
      <c r="AP54" s="15"/>
      <c r="AR54" s="15"/>
      <c r="AS54" s="15"/>
      <c r="AT54" s="15"/>
      <c r="AU54" s="15"/>
      <c r="AV54" s="15"/>
      <c r="AW54" s="15"/>
      <c r="AY54" s="15"/>
      <c r="AZ54" s="15"/>
      <c r="BA54" s="15"/>
      <c r="BB54" s="15"/>
      <c r="BC54" s="15"/>
      <c r="BD54" s="15"/>
      <c r="BF54" s="15"/>
      <c r="BG54" s="15"/>
      <c r="BH54" s="15"/>
      <c r="BI54" s="15"/>
      <c r="BJ54" s="15"/>
      <c r="BK54" s="15"/>
    </row>
    <row r="55" spans="1:64" hidden="1" x14ac:dyDescent="0.2">
      <c r="A55" t="str">
        <f>Nutrients!B55</f>
        <v>Oats</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row>
    <row r="56" spans="1:64" hidden="1" x14ac:dyDescent="0.2">
      <c r="A56" t="str">
        <f>Nutrients!B56</f>
        <v>Oats, Naked</v>
      </c>
      <c r="B56" s="15"/>
      <c r="C56" s="15"/>
      <c r="D56" s="15"/>
      <c r="E56" s="15"/>
      <c r="F56" s="15"/>
      <c r="G56" s="15"/>
      <c r="I56" s="15"/>
      <c r="J56" s="15"/>
      <c r="K56" s="15"/>
      <c r="L56" s="15"/>
      <c r="M56" s="15"/>
      <c r="N56" s="15"/>
      <c r="P56" s="15"/>
      <c r="Q56" s="15"/>
      <c r="R56" s="15"/>
      <c r="S56" s="15"/>
      <c r="T56" s="15"/>
      <c r="U56" s="15"/>
      <c r="W56" s="15"/>
      <c r="X56" s="15"/>
      <c r="Y56" s="15"/>
      <c r="Z56" s="15"/>
      <c r="AA56" s="15"/>
      <c r="AB56" s="15"/>
      <c r="AD56" s="15"/>
      <c r="AE56" s="15"/>
      <c r="AF56" s="15"/>
      <c r="AG56" s="15"/>
      <c r="AH56" s="15"/>
      <c r="AI56" s="15"/>
      <c r="AK56" s="15"/>
      <c r="AL56" s="15"/>
      <c r="AM56" s="15"/>
      <c r="AN56" s="15"/>
      <c r="AO56" s="15"/>
      <c r="AP56" s="15"/>
      <c r="AR56" s="15"/>
      <c r="AS56" s="15"/>
      <c r="AT56" s="15"/>
      <c r="AU56" s="15"/>
      <c r="AV56" s="15"/>
      <c r="AW56" s="15"/>
      <c r="AY56" s="15"/>
      <c r="AZ56" s="15"/>
      <c r="BA56" s="15"/>
      <c r="BB56" s="15"/>
      <c r="BC56" s="15"/>
      <c r="BD56" s="15"/>
      <c r="BF56" s="15"/>
      <c r="BG56" s="15"/>
      <c r="BH56" s="15"/>
      <c r="BI56" s="15"/>
      <c r="BJ56" s="15"/>
      <c r="BK56" s="15"/>
    </row>
    <row r="57" spans="1:64" hidden="1" x14ac:dyDescent="0.2">
      <c r="A57" t="str">
        <f>Nutrients!B57</f>
        <v>Oat Groats</v>
      </c>
      <c r="B57" s="15"/>
      <c r="C57" s="15"/>
      <c r="D57" s="15"/>
      <c r="E57" s="15"/>
      <c r="F57" s="15"/>
      <c r="G57" s="15"/>
      <c r="I57" s="15"/>
      <c r="J57" s="15"/>
      <c r="K57" s="15"/>
      <c r="L57" s="15"/>
      <c r="M57" s="15"/>
      <c r="N57" s="15"/>
      <c r="P57" s="15"/>
      <c r="Q57" s="15"/>
      <c r="R57" s="15"/>
      <c r="S57" s="15"/>
      <c r="T57" s="15"/>
      <c r="U57" s="15"/>
      <c r="W57" s="15"/>
      <c r="X57" s="15"/>
      <c r="Y57" s="15"/>
      <c r="Z57" s="15"/>
      <c r="AA57" s="15"/>
      <c r="AB57" s="15"/>
      <c r="AD57" s="15"/>
      <c r="AE57" s="15"/>
      <c r="AF57" s="15"/>
      <c r="AG57" s="15"/>
      <c r="AH57" s="15"/>
      <c r="AI57" s="15"/>
      <c r="AK57" s="15"/>
      <c r="AL57" s="15"/>
      <c r="AM57" s="15"/>
      <c r="AN57" s="15"/>
      <c r="AO57" s="15"/>
      <c r="AP57" s="15"/>
      <c r="AR57" s="15"/>
      <c r="AS57" s="15"/>
      <c r="AT57" s="15"/>
      <c r="AU57" s="15"/>
      <c r="AV57" s="15"/>
      <c r="AW57" s="15"/>
      <c r="AY57" s="15"/>
      <c r="AZ57" s="15"/>
      <c r="BA57" s="15"/>
      <c r="BB57" s="15"/>
      <c r="BC57" s="15"/>
      <c r="BD57" s="15"/>
      <c r="BF57" s="15"/>
      <c r="BG57" s="15"/>
      <c r="BH57" s="15"/>
      <c r="BI57" s="15"/>
      <c r="BJ57" s="15"/>
      <c r="BK57" s="15"/>
    </row>
    <row r="58" spans="1:64" hidden="1" x14ac:dyDescent="0.2">
      <c r="A58" t="str">
        <f>Nutrients!B58</f>
        <v>Peanut Meal, Expelled</v>
      </c>
      <c r="B58" s="15"/>
      <c r="C58" s="15"/>
      <c r="D58" s="15"/>
      <c r="E58" s="15"/>
      <c r="F58" s="15"/>
      <c r="G58" s="15"/>
      <c r="I58" s="15"/>
      <c r="J58" s="15"/>
      <c r="K58" s="15"/>
      <c r="L58" s="15"/>
      <c r="M58" s="15"/>
      <c r="N58" s="15"/>
      <c r="P58" s="15"/>
      <c r="Q58" s="15"/>
      <c r="R58" s="15"/>
      <c r="S58" s="15"/>
      <c r="T58" s="15"/>
      <c r="U58" s="15"/>
      <c r="W58" s="15"/>
      <c r="X58" s="15"/>
      <c r="Y58" s="15"/>
      <c r="Z58" s="15"/>
      <c r="AA58" s="15"/>
      <c r="AB58" s="15"/>
      <c r="AD58" s="15"/>
      <c r="AE58" s="15"/>
      <c r="AF58" s="15"/>
      <c r="AG58" s="15"/>
      <c r="AH58" s="15"/>
      <c r="AI58" s="15"/>
      <c r="AK58" s="15"/>
      <c r="AL58" s="15"/>
      <c r="AM58" s="15"/>
      <c r="AN58" s="15"/>
      <c r="AO58" s="15"/>
      <c r="AP58" s="15"/>
      <c r="AR58" s="15"/>
      <c r="AS58" s="15"/>
      <c r="AT58" s="15"/>
      <c r="AU58" s="15"/>
      <c r="AV58" s="15"/>
      <c r="AW58" s="15"/>
      <c r="AY58" s="15"/>
      <c r="AZ58" s="15"/>
      <c r="BA58" s="15"/>
      <c r="BB58" s="15"/>
      <c r="BC58" s="15"/>
      <c r="BD58" s="15"/>
      <c r="BF58" s="15"/>
      <c r="BG58" s="15"/>
      <c r="BH58" s="15"/>
      <c r="BI58" s="15"/>
      <c r="BJ58" s="15"/>
      <c r="BK58" s="15"/>
    </row>
    <row r="59" spans="1:64" hidden="1" x14ac:dyDescent="0.2">
      <c r="A59" t="str">
        <f>Nutrients!B59</f>
        <v>Peanut Meal, Extracted</v>
      </c>
      <c r="B59" s="15"/>
      <c r="C59" s="15"/>
      <c r="D59" s="15"/>
      <c r="E59" s="15"/>
      <c r="F59" s="15"/>
      <c r="G59" s="15"/>
      <c r="I59" s="15"/>
      <c r="J59" s="15"/>
      <c r="K59" s="15"/>
      <c r="L59" s="15"/>
      <c r="M59" s="15"/>
      <c r="N59" s="15"/>
      <c r="P59" s="15"/>
      <c r="Q59" s="15"/>
      <c r="R59" s="15"/>
      <c r="S59" s="15"/>
      <c r="T59" s="15"/>
      <c r="U59" s="15"/>
      <c r="W59" s="15"/>
      <c r="X59" s="15"/>
      <c r="Y59" s="15"/>
      <c r="Z59" s="15"/>
      <c r="AA59" s="15"/>
      <c r="AB59" s="15"/>
      <c r="AD59" s="15"/>
      <c r="AE59" s="15"/>
      <c r="AF59" s="15"/>
      <c r="AG59" s="15"/>
      <c r="AH59" s="15"/>
      <c r="AI59" s="15"/>
      <c r="AK59" s="15"/>
      <c r="AL59" s="15"/>
      <c r="AM59" s="15"/>
      <c r="AN59" s="15"/>
      <c r="AO59" s="15"/>
      <c r="AP59" s="15"/>
      <c r="AR59" s="15"/>
      <c r="AS59" s="15"/>
      <c r="AT59" s="15"/>
      <c r="AU59" s="15"/>
      <c r="AV59" s="15"/>
      <c r="AW59" s="15"/>
      <c r="AY59" s="15"/>
      <c r="AZ59" s="15"/>
      <c r="BA59" s="15"/>
      <c r="BB59" s="15"/>
      <c r="BC59" s="15"/>
      <c r="BD59" s="15"/>
      <c r="BF59" s="15"/>
      <c r="BG59" s="15"/>
      <c r="BH59" s="15"/>
      <c r="BI59" s="15"/>
      <c r="BJ59" s="15"/>
      <c r="BK59" s="15"/>
    </row>
    <row r="60" spans="1:64" hidden="1" x14ac:dyDescent="0.2">
      <c r="A60" t="str">
        <f>Nutrients!B60</f>
        <v>Peas, Field Peas</v>
      </c>
      <c r="B60" s="15"/>
      <c r="C60" s="15"/>
      <c r="D60" s="15"/>
      <c r="E60" s="15"/>
      <c r="F60" s="15"/>
      <c r="G60" s="15"/>
      <c r="I60" s="15"/>
      <c r="J60" s="15"/>
      <c r="K60" s="15"/>
      <c r="L60" s="15"/>
      <c r="M60" s="15"/>
      <c r="N60" s="15"/>
      <c r="P60" s="15"/>
      <c r="Q60" s="15"/>
      <c r="R60" s="15"/>
      <c r="S60" s="15"/>
      <c r="T60" s="15"/>
      <c r="U60" s="15"/>
      <c r="W60" s="15"/>
      <c r="X60" s="15"/>
      <c r="Y60" s="15"/>
      <c r="Z60" s="15"/>
      <c r="AA60" s="15"/>
      <c r="AB60" s="15"/>
      <c r="AD60" s="15"/>
      <c r="AE60" s="15"/>
      <c r="AF60" s="15"/>
      <c r="AG60" s="15"/>
      <c r="AH60" s="15"/>
      <c r="AI60" s="15"/>
      <c r="AK60" s="15"/>
      <c r="AL60" s="15"/>
      <c r="AM60" s="15"/>
      <c r="AN60" s="15"/>
      <c r="AO60" s="15"/>
      <c r="AP60" s="15"/>
      <c r="AR60" s="15"/>
      <c r="AS60" s="15"/>
      <c r="AT60" s="15"/>
      <c r="AU60" s="15"/>
      <c r="AV60" s="15"/>
      <c r="AW60" s="15"/>
      <c r="AY60" s="15"/>
      <c r="AZ60" s="15"/>
      <c r="BA60" s="15"/>
      <c r="BB60" s="15"/>
      <c r="BC60" s="15"/>
      <c r="BD60" s="15"/>
      <c r="BF60" s="15"/>
      <c r="BG60" s="15"/>
      <c r="BH60" s="15"/>
      <c r="BI60" s="15"/>
      <c r="BJ60" s="15"/>
      <c r="BK60" s="15"/>
    </row>
    <row r="61" spans="1:64" hidden="1" x14ac:dyDescent="0.2">
      <c r="A61" t="str">
        <f>Nutrients!B61</f>
        <v>Pea Protein Concentrate</v>
      </c>
      <c r="B61" s="15"/>
      <c r="C61" s="15"/>
      <c r="D61" s="15"/>
      <c r="E61" s="15"/>
      <c r="F61" s="15"/>
      <c r="G61" s="15"/>
      <c r="I61" s="15"/>
      <c r="J61" s="15"/>
      <c r="K61" s="15"/>
      <c r="L61" s="15"/>
      <c r="M61" s="15"/>
      <c r="N61" s="15"/>
      <c r="P61" s="15"/>
      <c r="Q61" s="15"/>
      <c r="R61" s="15"/>
      <c r="S61" s="15"/>
      <c r="T61" s="15"/>
      <c r="U61" s="15"/>
      <c r="W61" s="15"/>
      <c r="X61" s="15"/>
      <c r="Y61" s="15"/>
      <c r="Z61" s="15"/>
      <c r="AA61" s="15"/>
      <c r="AB61" s="15"/>
      <c r="AD61" s="15"/>
      <c r="AE61" s="15"/>
      <c r="AF61" s="15"/>
      <c r="AG61" s="15"/>
      <c r="AH61" s="15"/>
      <c r="AI61" s="15"/>
      <c r="AK61" s="15"/>
      <c r="AL61" s="15"/>
      <c r="AM61" s="15"/>
      <c r="AN61" s="15"/>
      <c r="AO61" s="15"/>
      <c r="AP61" s="15"/>
      <c r="AR61" s="15"/>
      <c r="AS61" s="15"/>
      <c r="AT61" s="15"/>
      <c r="AU61" s="15"/>
      <c r="AV61" s="15"/>
      <c r="AW61" s="15"/>
      <c r="AY61" s="15"/>
      <c r="AZ61" s="15"/>
      <c r="BA61" s="15"/>
      <c r="BB61" s="15"/>
      <c r="BC61" s="15"/>
      <c r="BD61" s="15"/>
      <c r="BF61" s="15"/>
      <c r="BG61" s="15"/>
      <c r="BH61" s="15"/>
      <c r="BI61" s="15"/>
      <c r="BJ61" s="15"/>
      <c r="BK61" s="15"/>
    </row>
    <row r="62" spans="1:64" hidden="1" x14ac:dyDescent="0.2">
      <c r="A62" t="str">
        <f>Nutrients!B62</f>
        <v>Potato Protein Concentrate</v>
      </c>
      <c r="B62" s="15"/>
      <c r="C62" s="15"/>
      <c r="D62" s="15"/>
      <c r="E62" s="15"/>
      <c r="F62" s="15"/>
      <c r="G62" s="15"/>
      <c r="I62" s="15"/>
      <c r="J62" s="15"/>
      <c r="K62" s="15"/>
      <c r="L62" s="15"/>
      <c r="M62" s="15"/>
      <c r="N62" s="15"/>
      <c r="P62" s="15"/>
      <c r="Q62" s="15"/>
      <c r="R62" s="15"/>
      <c r="S62" s="15"/>
      <c r="T62" s="15"/>
      <c r="U62" s="15"/>
      <c r="W62" s="15"/>
      <c r="X62" s="15"/>
      <c r="Y62" s="15"/>
      <c r="Z62" s="15"/>
      <c r="AA62" s="15"/>
      <c r="AB62" s="15"/>
      <c r="AD62" s="15"/>
      <c r="AE62" s="15"/>
      <c r="AF62" s="15"/>
      <c r="AG62" s="15"/>
      <c r="AH62" s="15"/>
      <c r="AI62" s="15"/>
      <c r="AK62" s="15"/>
      <c r="AL62" s="15"/>
      <c r="AM62" s="15"/>
      <c r="AN62" s="15"/>
      <c r="AO62" s="15"/>
      <c r="AP62" s="15"/>
      <c r="AR62" s="15"/>
      <c r="AS62" s="15"/>
      <c r="AT62" s="15"/>
      <c r="AU62" s="15"/>
      <c r="AV62" s="15"/>
      <c r="AW62" s="15"/>
      <c r="AY62" s="15"/>
      <c r="AZ62" s="15"/>
      <c r="BA62" s="15"/>
      <c r="BB62" s="15"/>
      <c r="BC62" s="15"/>
      <c r="BD62" s="15"/>
      <c r="BF62" s="15"/>
      <c r="BG62" s="15"/>
      <c r="BH62" s="15"/>
      <c r="BI62" s="15"/>
      <c r="BJ62" s="15"/>
      <c r="BK62" s="15"/>
    </row>
    <row r="63" spans="1:64" hidden="1" x14ac:dyDescent="0.2">
      <c r="A63" t="str">
        <f>Nutrients!B63</f>
        <v>Poultry Byproduct</v>
      </c>
      <c r="B63" s="15"/>
      <c r="C63" s="15"/>
      <c r="D63" s="15"/>
      <c r="E63" s="15"/>
      <c r="F63" s="15"/>
      <c r="G63" s="15"/>
      <c r="I63" s="15"/>
      <c r="J63" s="15"/>
      <c r="K63" s="15"/>
      <c r="L63" s="15"/>
      <c r="M63" s="15"/>
      <c r="N63" s="15"/>
      <c r="P63" s="15"/>
      <c r="Q63" s="15"/>
      <c r="R63" s="15"/>
      <c r="S63" s="15"/>
      <c r="T63" s="15"/>
      <c r="U63" s="15"/>
      <c r="W63" s="15"/>
      <c r="X63" s="15"/>
      <c r="Y63" s="15"/>
      <c r="Z63" s="15"/>
      <c r="AA63" s="15"/>
      <c r="AB63" s="15"/>
      <c r="AD63" s="15"/>
      <c r="AE63" s="15"/>
      <c r="AF63" s="15"/>
      <c r="AG63" s="15"/>
      <c r="AH63" s="15"/>
      <c r="AI63" s="15"/>
      <c r="AK63" s="15"/>
      <c r="AL63" s="15"/>
      <c r="AM63" s="15"/>
      <c r="AN63" s="15"/>
      <c r="AO63" s="15"/>
      <c r="AP63" s="15"/>
      <c r="AR63" s="15"/>
      <c r="AS63" s="15"/>
      <c r="AT63" s="15"/>
      <c r="AU63" s="15"/>
      <c r="AV63" s="15"/>
      <c r="AW63" s="15"/>
      <c r="AY63" s="15"/>
      <c r="AZ63" s="15"/>
      <c r="BA63" s="15"/>
      <c r="BB63" s="15"/>
      <c r="BC63" s="15"/>
      <c r="BD63" s="15"/>
      <c r="BF63" s="15"/>
      <c r="BG63" s="15"/>
      <c r="BH63" s="15"/>
      <c r="BI63" s="15"/>
      <c r="BJ63" s="15"/>
      <c r="BK63" s="15"/>
    </row>
    <row r="64" spans="1:64" hidden="1" x14ac:dyDescent="0.2">
      <c r="A64" t="str">
        <f>Nutrients!B64</f>
        <v>Rice</v>
      </c>
      <c r="B64" s="15"/>
      <c r="C64" s="15"/>
      <c r="D64" s="15"/>
      <c r="E64" s="15"/>
      <c r="F64" s="15"/>
      <c r="G64" s="15"/>
      <c r="I64" s="15"/>
      <c r="J64" s="15"/>
      <c r="K64" s="15"/>
      <c r="L64" s="15"/>
      <c r="M64" s="15"/>
      <c r="N64" s="15"/>
      <c r="P64" s="15"/>
      <c r="Q64" s="15"/>
      <c r="R64" s="15"/>
      <c r="S64" s="15"/>
      <c r="T64" s="15"/>
      <c r="U64" s="15"/>
      <c r="W64" s="15"/>
      <c r="X64" s="15"/>
      <c r="Y64" s="15"/>
      <c r="Z64" s="15"/>
      <c r="AA64" s="15"/>
      <c r="AB64" s="15"/>
      <c r="AD64" s="15"/>
      <c r="AE64" s="15"/>
      <c r="AF64" s="15"/>
      <c r="AG64" s="15"/>
      <c r="AH64" s="15"/>
      <c r="AI64" s="15"/>
      <c r="AK64" s="15"/>
      <c r="AL64" s="15"/>
      <c r="AM64" s="15"/>
      <c r="AN64" s="15"/>
      <c r="AO64" s="15"/>
      <c r="AP64" s="15"/>
      <c r="AR64" s="15"/>
      <c r="AS64" s="15"/>
      <c r="AT64" s="15"/>
      <c r="AU64" s="15"/>
      <c r="AV64" s="15"/>
      <c r="AW64" s="15"/>
      <c r="AY64" s="15"/>
      <c r="AZ64" s="15"/>
      <c r="BA64" s="15"/>
      <c r="BB64" s="15"/>
      <c r="BC64" s="15"/>
      <c r="BD64" s="15"/>
      <c r="BF64" s="15"/>
      <c r="BG64" s="15"/>
      <c r="BH64" s="15"/>
      <c r="BI64" s="15"/>
      <c r="BJ64" s="15"/>
      <c r="BK64" s="15"/>
    </row>
    <row r="65" spans="1:64" hidden="1" x14ac:dyDescent="0.2">
      <c r="A65" t="str">
        <f>Nutrients!B65</f>
        <v>Rice Bran</v>
      </c>
      <c r="B65" s="15"/>
      <c r="C65" s="15"/>
      <c r="D65" s="15"/>
      <c r="E65" s="15"/>
      <c r="F65" s="15"/>
      <c r="G65" s="15"/>
      <c r="I65" s="15"/>
      <c r="J65" s="15"/>
      <c r="K65" s="15"/>
      <c r="L65" s="15"/>
      <c r="M65" s="15"/>
      <c r="N65" s="15"/>
      <c r="P65" s="15"/>
      <c r="Q65" s="15"/>
      <c r="R65" s="15"/>
      <c r="S65" s="15"/>
      <c r="T65" s="15"/>
      <c r="U65" s="15"/>
      <c r="W65" s="15"/>
      <c r="X65" s="15"/>
      <c r="Y65" s="15"/>
      <c r="Z65" s="15"/>
      <c r="AA65" s="15"/>
      <c r="AB65" s="15"/>
      <c r="AD65" s="15"/>
      <c r="AE65" s="15"/>
      <c r="AF65" s="15"/>
      <c r="AG65" s="15"/>
      <c r="AH65" s="15"/>
      <c r="AI65" s="15"/>
      <c r="AK65" s="15"/>
      <c r="AL65" s="15"/>
      <c r="AM65" s="15"/>
      <c r="AN65" s="15"/>
      <c r="AO65" s="15"/>
      <c r="AP65" s="15"/>
      <c r="AR65" s="15"/>
      <c r="AS65" s="15"/>
      <c r="AT65" s="15"/>
      <c r="AU65" s="15"/>
      <c r="AV65" s="15"/>
      <c r="AW65" s="15"/>
      <c r="AY65" s="15"/>
      <c r="AZ65" s="15"/>
      <c r="BA65" s="15"/>
      <c r="BB65" s="15"/>
      <c r="BC65" s="15"/>
      <c r="BD65" s="15"/>
      <c r="BF65" s="15"/>
      <c r="BG65" s="15"/>
      <c r="BH65" s="15"/>
      <c r="BI65" s="15"/>
      <c r="BJ65" s="15"/>
      <c r="BK65" s="15"/>
    </row>
    <row r="66" spans="1:64" hidden="1" x14ac:dyDescent="0.2">
      <c r="A66" t="str">
        <f>Nutrients!B66</f>
        <v>Rice Bran, Defatted</v>
      </c>
      <c r="B66" s="15"/>
      <c r="C66" s="15"/>
      <c r="D66" s="15"/>
      <c r="E66" s="15"/>
      <c r="F66" s="15"/>
      <c r="G66" s="15"/>
      <c r="I66" s="15"/>
      <c r="J66" s="15"/>
      <c r="K66" s="15"/>
      <c r="L66" s="15"/>
      <c r="M66" s="15"/>
      <c r="N66" s="15"/>
      <c r="P66" s="15"/>
      <c r="Q66" s="15"/>
      <c r="R66" s="15"/>
      <c r="S66" s="15"/>
      <c r="T66" s="15"/>
      <c r="U66" s="15"/>
      <c r="W66" s="15"/>
      <c r="X66" s="15"/>
      <c r="Y66" s="15"/>
      <c r="Z66" s="15"/>
      <c r="AA66" s="15"/>
      <c r="AB66" s="15"/>
      <c r="AD66" s="15"/>
      <c r="AE66" s="15"/>
      <c r="AF66" s="15"/>
      <c r="AG66" s="15"/>
      <c r="AH66" s="15"/>
      <c r="AI66" s="15"/>
      <c r="AK66" s="15"/>
      <c r="AL66" s="15"/>
      <c r="AM66" s="15"/>
      <c r="AN66" s="15"/>
      <c r="AO66" s="15"/>
      <c r="AP66" s="15"/>
      <c r="AR66" s="15"/>
      <c r="AS66" s="15"/>
      <c r="AT66" s="15"/>
      <c r="AU66" s="15"/>
      <c r="AV66" s="15"/>
      <c r="AW66" s="15"/>
      <c r="AY66" s="15"/>
      <c r="AZ66" s="15"/>
      <c r="BA66" s="15"/>
      <c r="BB66" s="15"/>
      <c r="BC66" s="15"/>
      <c r="BD66" s="15"/>
      <c r="BF66" s="15"/>
      <c r="BG66" s="15"/>
      <c r="BH66" s="15"/>
      <c r="BI66" s="15"/>
      <c r="BJ66" s="15"/>
      <c r="BK66" s="15"/>
    </row>
    <row r="67" spans="1:64" hidden="1" x14ac:dyDescent="0.2">
      <c r="A67" t="str">
        <f>Nutrients!B67</f>
        <v>Rice, Broken</v>
      </c>
      <c r="B67" s="15"/>
      <c r="C67" s="15"/>
      <c r="D67" s="15"/>
      <c r="E67" s="15"/>
      <c r="F67" s="15"/>
      <c r="G67" s="15"/>
      <c r="I67" s="15"/>
      <c r="J67" s="15"/>
      <c r="K67" s="15"/>
      <c r="L67" s="15"/>
      <c r="M67" s="15"/>
      <c r="N67" s="15"/>
      <c r="P67" s="15"/>
      <c r="Q67" s="15"/>
      <c r="R67" s="15"/>
      <c r="S67" s="15"/>
      <c r="T67" s="15"/>
      <c r="U67" s="15"/>
      <c r="W67" s="15"/>
      <c r="X67" s="15"/>
      <c r="Y67" s="15"/>
      <c r="Z67" s="15"/>
      <c r="AA67" s="15"/>
      <c r="AB67" s="15"/>
      <c r="AD67" s="15"/>
      <c r="AE67" s="15"/>
      <c r="AF67" s="15"/>
      <c r="AG67" s="15"/>
      <c r="AH67" s="15"/>
      <c r="AI67" s="15"/>
      <c r="AK67" s="15"/>
      <c r="AL67" s="15"/>
      <c r="AM67" s="15"/>
      <c r="AN67" s="15"/>
      <c r="AO67" s="15"/>
      <c r="AP67" s="15"/>
      <c r="AR67" s="15"/>
      <c r="AS67" s="15"/>
      <c r="AT67" s="15"/>
      <c r="AU67" s="15"/>
      <c r="AV67" s="15"/>
      <c r="AW67" s="15"/>
      <c r="AY67" s="15"/>
      <c r="AZ67" s="15"/>
      <c r="BA67" s="15"/>
      <c r="BB67" s="15"/>
      <c r="BC67" s="15"/>
      <c r="BD67" s="15"/>
      <c r="BF67" s="15"/>
      <c r="BG67" s="15"/>
      <c r="BH67" s="15"/>
      <c r="BI67" s="15"/>
      <c r="BJ67" s="15"/>
      <c r="BK67" s="15"/>
    </row>
    <row r="68" spans="1:64" hidden="1" x14ac:dyDescent="0.2">
      <c r="A68" t="str">
        <f>Nutrients!B68</f>
        <v>Rye</v>
      </c>
      <c r="B68" s="15"/>
      <c r="C68" s="15"/>
      <c r="D68" s="15"/>
      <c r="E68" s="15"/>
      <c r="F68" s="15"/>
      <c r="G68" s="15"/>
      <c r="I68" s="15"/>
      <c r="J68" s="15"/>
      <c r="K68" s="15"/>
      <c r="L68" s="15"/>
      <c r="M68" s="15"/>
      <c r="N68" s="15"/>
      <c r="P68" s="15"/>
      <c r="Q68" s="15"/>
      <c r="R68" s="15"/>
      <c r="S68" s="15"/>
      <c r="T68" s="15"/>
      <c r="U68" s="15"/>
      <c r="W68" s="15"/>
      <c r="X68" s="15"/>
      <c r="Y68" s="15"/>
      <c r="Z68" s="15"/>
      <c r="AA68" s="15"/>
      <c r="AB68" s="15"/>
      <c r="AD68" s="15"/>
      <c r="AE68" s="15"/>
      <c r="AF68" s="15"/>
      <c r="AG68" s="15"/>
      <c r="AH68" s="15"/>
      <c r="AI68" s="15"/>
      <c r="AK68" s="15"/>
      <c r="AL68" s="15"/>
      <c r="AM68" s="15"/>
      <c r="AN68" s="15"/>
      <c r="AO68" s="15"/>
      <c r="AP68" s="15"/>
      <c r="AR68" s="15"/>
      <c r="AS68" s="15"/>
      <c r="AT68" s="15"/>
      <c r="AU68" s="15"/>
      <c r="AV68" s="15"/>
      <c r="AW68" s="15"/>
      <c r="AY68" s="15"/>
      <c r="AZ68" s="15"/>
      <c r="BA68" s="15"/>
      <c r="BB68" s="15"/>
      <c r="BC68" s="15"/>
      <c r="BD68" s="15"/>
      <c r="BF68" s="15"/>
      <c r="BG68" s="15"/>
      <c r="BH68" s="15"/>
      <c r="BI68" s="15"/>
      <c r="BJ68" s="15"/>
      <c r="BK68" s="15"/>
    </row>
    <row r="69" spans="1:64" hidden="1" x14ac:dyDescent="0.2">
      <c r="A69" t="str">
        <f>Nutrients!B69</f>
        <v>Sesame Meal</v>
      </c>
      <c r="B69" s="15"/>
      <c r="C69" s="15"/>
      <c r="D69" s="15"/>
      <c r="E69" s="15"/>
      <c r="F69" s="15"/>
      <c r="G69" s="15"/>
      <c r="I69" s="15"/>
      <c r="J69" s="15"/>
      <c r="K69" s="15"/>
      <c r="L69" s="15"/>
      <c r="M69" s="15"/>
      <c r="N69" s="15"/>
      <c r="P69" s="15"/>
      <c r="Q69" s="15"/>
      <c r="R69" s="15"/>
      <c r="S69" s="15"/>
      <c r="T69" s="15"/>
      <c r="U69" s="15"/>
      <c r="W69" s="15"/>
      <c r="X69" s="15"/>
      <c r="Y69" s="15"/>
      <c r="Z69" s="15"/>
      <c r="AA69" s="15"/>
      <c r="AB69" s="15"/>
      <c r="AD69" s="15"/>
      <c r="AE69" s="15"/>
      <c r="AF69" s="15"/>
      <c r="AG69" s="15"/>
      <c r="AH69" s="15"/>
      <c r="AI69" s="15"/>
      <c r="AK69" s="15"/>
      <c r="AL69" s="15"/>
      <c r="AM69" s="15"/>
      <c r="AN69" s="15"/>
      <c r="AO69" s="15"/>
      <c r="AP69" s="15"/>
      <c r="AR69" s="15"/>
      <c r="AS69" s="15"/>
      <c r="AT69" s="15"/>
      <c r="AU69" s="15"/>
      <c r="AV69" s="15"/>
      <c r="AW69" s="15"/>
      <c r="AY69" s="15"/>
      <c r="AZ69" s="15"/>
      <c r="BA69" s="15"/>
      <c r="BB69" s="15"/>
      <c r="BC69" s="15"/>
      <c r="BD69" s="15"/>
      <c r="BF69" s="15"/>
      <c r="BG69" s="15"/>
      <c r="BH69" s="15"/>
      <c r="BI69" s="15"/>
      <c r="BJ69" s="15"/>
      <c r="BK69" s="15"/>
    </row>
    <row r="70" spans="1:64" hidden="1" x14ac:dyDescent="0.2">
      <c r="A70" t="str">
        <f>Nutrients!B70</f>
        <v>Sorghum</v>
      </c>
      <c r="B70" s="15"/>
      <c r="C70" s="15"/>
      <c r="D70" s="15"/>
      <c r="E70" s="15"/>
      <c r="F70" s="15"/>
      <c r="G70" s="15"/>
      <c r="I70" s="15"/>
      <c r="J70" s="15"/>
      <c r="K70" s="15"/>
      <c r="L70" s="15"/>
      <c r="M70" s="15"/>
      <c r="N70" s="15"/>
      <c r="P70" s="15"/>
      <c r="Q70" s="15"/>
      <c r="R70" s="15"/>
      <c r="S70" s="15"/>
      <c r="T70" s="15"/>
      <c r="U70" s="15"/>
      <c r="W70" s="15"/>
      <c r="X70" s="15"/>
      <c r="Y70" s="15"/>
      <c r="Z70" s="15"/>
      <c r="AA70" s="15"/>
      <c r="AB70" s="15"/>
      <c r="AD70" s="15"/>
      <c r="AE70" s="15"/>
      <c r="AF70" s="15"/>
      <c r="AG70" s="15"/>
      <c r="AH70" s="15"/>
      <c r="AI70" s="15"/>
      <c r="AK70" s="15"/>
      <c r="AL70" s="15"/>
      <c r="AM70" s="15"/>
      <c r="AN70" s="15"/>
      <c r="AO70" s="15"/>
      <c r="AP70" s="15"/>
      <c r="AR70" s="15"/>
      <c r="AS70" s="15"/>
      <c r="AT70" s="15"/>
      <c r="AU70" s="15"/>
      <c r="AV70" s="15"/>
      <c r="AW70" s="15"/>
      <c r="AY70" s="15"/>
      <c r="AZ70" s="15"/>
      <c r="BA70" s="15"/>
      <c r="BB70" s="15"/>
      <c r="BC70" s="15"/>
      <c r="BD70" s="15"/>
      <c r="BF70" s="15"/>
      <c r="BG70" s="15"/>
      <c r="BH70" s="15"/>
      <c r="BI70" s="15"/>
      <c r="BJ70" s="15"/>
      <c r="BK70" s="15"/>
    </row>
    <row r="71" spans="1:64" hidden="1" x14ac:dyDescent="0.2">
      <c r="A71" t="str">
        <f>Nutrients!B71</f>
        <v>Soybeans, Full Fat</v>
      </c>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64" hidden="1" x14ac:dyDescent="0.2">
      <c r="A72" t="str">
        <f>Nutrients!B72</f>
        <v>Soybeans, High Protein, Full Fat</v>
      </c>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4" hidden="1" x14ac:dyDescent="0.2">
      <c r="A73" t="str">
        <f>Nutrients!B73</f>
        <v>Soybeans, Low Oligosaccharide, Full Fat</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64" hidden="1" x14ac:dyDescent="0.2">
      <c r="A74" t="str">
        <f>Nutrients!B74</f>
        <v>Soybean Meal, High Protein, Expelled</v>
      </c>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4" hidden="1" x14ac:dyDescent="0.2">
      <c r="A75" t="str">
        <f>Nutrients!B75</f>
        <v>Soybean Meal, Low Oligosacch, Expell</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hidden="1" x14ac:dyDescent="0.2">
      <c r="A76" t="str">
        <f>Nutrients!B76</f>
        <v>Soybean Meal, Expelled</v>
      </c>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64" hidden="1" x14ac:dyDescent="0.2">
      <c r="A77" t="str">
        <f>Nutrients!B77</f>
        <v>Soybean Meal, Dehulled, Expelled</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64" hidden="1" x14ac:dyDescent="0.2">
      <c r="A78" t="str">
        <f>Nutrients!B78</f>
        <v>Soybean Meal, Solvent Extracted</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64" hidden="1" x14ac:dyDescent="0.2">
      <c r="A79" t="str">
        <f>Nutrients!B79</f>
        <v>Soybean Meal, Dehull, Sol Extr</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64" hidden="1" x14ac:dyDescent="0.2">
      <c r="A80" t="str">
        <f>Nutrients!B80</f>
        <v>Soybean Meal, High Prot, Dehull, Solv Extr</v>
      </c>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hidden="1" x14ac:dyDescent="0.2">
      <c r="A81" t="str">
        <f>Nutrients!B81</f>
        <v>Soybean Meal, Enzyme Treated</v>
      </c>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idden="1" x14ac:dyDescent="0.2">
      <c r="A82" t="str">
        <f>Nutrients!B82</f>
        <v>Soybean Meal, Fermented</v>
      </c>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idden="1" x14ac:dyDescent="0.2">
      <c r="A83" t="str">
        <f>Nutrients!B83</f>
        <v>Soybean Hulls</v>
      </c>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idden="1" x14ac:dyDescent="0.2">
      <c r="A84" t="str">
        <f>Nutrients!B84</f>
        <v>Soy Protein Concentrate</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idden="1" x14ac:dyDescent="0.2">
      <c r="A85" t="str">
        <f>Nutrients!B85</f>
        <v>Soy Protein Isolate</v>
      </c>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idden="1" x14ac:dyDescent="0.2">
      <c r="A86" t="str">
        <f>Nutrients!B86</f>
        <v>Sugar Beet Pulp</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spans="1:64" hidden="1" x14ac:dyDescent="0.2">
      <c r="A87" t="str">
        <f>Nutrients!B87</f>
        <v>Sunflower, Full Fat</v>
      </c>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8" spans="1:64" hidden="1" x14ac:dyDescent="0.2">
      <c r="A88" t="str">
        <f>Nutrients!B88</f>
        <v>Sunflower Meal, Solvent Extracted</v>
      </c>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89" spans="1:64" hidden="1" x14ac:dyDescent="0.2">
      <c r="A89" t="str">
        <f>Nutrients!B89</f>
        <v>Sunflower Meal, Dehulled, Solvent Extr</v>
      </c>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0" spans="1:64" hidden="1" x14ac:dyDescent="0.2">
      <c r="A90" t="str">
        <f>Nutrients!B90</f>
        <v>Triticale</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64" hidden="1" x14ac:dyDescent="0.2">
      <c r="A91" t="str">
        <f>Nutrients!B91</f>
        <v>Wheat, Hard Red</v>
      </c>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2" spans="1:64" hidden="1" x14ac:dyDescent="0.2">
      <c r="A92" t="str">
        <f>Nutrients!B92</f>
        <v>Wheat, Soft Red</v>
      </c>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3" spans="1:64" hidden="1" x14ac:dyDescent="0.2">
      <c r="A93" t="str">
        <f>Nutrients!B93</f>
        <v>Wheat Bran</v>
      </c>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64" hidden="1" x14ac:dyDescent="0.2">
      <c r="A94" t="str">
        <f>Nutrients!B94</f>
        <v>Wheat Middlings</v>
      </c>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64" hidden="1" x14ac:dyDescent="0.2">
      <c r="A95" t="str">
        <f>Nutrients!B95</f>
        <v>Wheat Shorts</v>
      </c>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64" hidden="1" x14ac:dyDescent="0.2">
      <c r="A96" t="str">
        <f>Nutrients!B96</f>
        <v>Wheat DDGS</v>
      </c>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idden="1" x14ac:dyDescent="0.2">
      <c r="A97" t="str">
        <f>Nutrients!B97</f>
        <v>Yeast, Brewers' Yeast</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idden="1" x14ac:dyDescent="0.2">
      <c r="A98" t="str">
        <f>Nutrients!B98</f>
        <v>Yeast, Single Cell Protein</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idden="1" x14ac:dyDescent="0.2">
      <c r="A99" t="str">
        <f>Nutrients!B99</f>
        <v>Beef Tallow</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idden="1" x14ac:dyDescent="0.2">
      <c r="A100" t="str">
        <f>Nutrients!B100</f>
        <v>Choice White Grease</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idden="1" x14ac:dyDescent="0.2">
      <c r="A101" t="str">
        <f>Nutrients!B101</f>
        <v>Poultry Fat</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hidden="1" x14ac:dyDescent="0.2">
      <c r="A102" t="str">
        <f>Nutrients!B102</f>
        <v>Lard</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hidden="1" x14ac:dyDescent="0.2">
      <c r="A103" t="str">
        <f>Nutrients!B103</f>
        <v>Restaurant Grease</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idden="1" x14ac:dyDescent="0.2">
      <c r="A104" t="str">
        <f>Nutrients!B104</f>
        <v>Canola oil</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hidden="1" x14ac:dyDescent="0.2">
      <c r="A105" t="str">
        <f>Nutrients!B105</f>
        <v>Coconut oil</v>
      </c>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64" hidden="1" x14ac:dyDescent="0.2">
      <c r="A106" t="str">
        <f>Nutrients!B106</f>
        <v>Corn oil</v>
      </c>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64" hidden="1" x14ac:dyDescent="0.2">
      <c r="A107" t="str">
        <f>Nutrients!B107</f>
        <v>Palm Kernel oil</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64" hidden="1" x14ac:dyDescent="0.2">
      <c r="A108" t="str">
        <f>Nutrients!B108</f>
        <v>Soybean oil</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64" hidden="1" x14ac:dyDescent="0.2">
      <c r="A109" t="str">
        <f>Nutrients!B109</f>
        <v>Soybean Lecithin</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64" hidden="1" x14ac:dyDescent="0.2">
      <c r="A110" t="str">
        <f>Nutrients!B110</f>
        <v>Sunflower oil</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64" hidden="1" x14ac:dyDescent="0.2">
      <c r="A111" t="str">
        <f>Nutrients!B111</f>
        <v>Fat, A/V blend</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64" hidden="1" x14ac:dyDescent="0.2">
      <c r="A112" t="str">
        <f>Nutrients!B112</f>
        <v>Calcium carbonate</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4" hidden="1" x14ac:dyDescent="0.2">
      <c r="A113" t="str">
        <f>Nutrients!B113</f>
        <v>Calcium phosphate (tricalcium)</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hidden="1" x14ac:dyDescent="0.2">
      <c r="A114" t="str">
        <f>Nutrients!B114</f>
        <v>Calcium phosphate (dicalcium)</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x14ac:dyDescent="0.2">
      <c r="A115" t="str">
        <f>Nutrients!B115</f>
        <v>Calcium phosphate (monocalcium)</v>
      </c>
      <c r="B115" s="15">
        <v>10</v>
      </c>
      <c r="C115" s="15">
        <v>8</v>
      </c>
      <c r="D115" s="15">
        <v>5.5</v>
      </c>
      <c r="E115" s="15">
        <v>5</v>
      </c>
      <c r="F115" s="15">
        <v>4.5</v>
      </c>
      <c r="G115" s="15">
        <v>4</v>
      </c>
      <c r="H115" s="15"/>
      <c r="I115" s="15">
        <v>8.5</v>
      </c>
      <c r="J115" s="15">
        <v>6.5</v>
      </c>
      <c r="K115" s="15">
        <v>3.5</v>
      </c>
      <c r="L115" s="15">
        <v>3.5</v>
      </c>
      <c r="M115" s="15">
        <v>3</v>
      </c>
      <c r="N115" s="15">
        <v>2.5</v>
      </c>
      <c r="O115" s="15"/>
      <c r="P115" s="15">
        <v>7</v>
      </c>
      <c r="Q115" s="15">
        <v>5</v>
      </c>
      <c r="R115" s="15">
        <v>2</v>
      </c>
      <c r="S115" s="15">
        <v>2</v>
      </c>
      <c r="T115" s="15">
        <v>1.5</v>
      </c>
      <c r="U115" s="15">
        <v>1</v>
      </c>
      <c r="V115" s="15"/>
      <c r="W115" s="15">
        <v>5.5</v>
      </c>
      <c r="X115" s="15">
        <v>3.5</v>
      </c>
      <c r="Y115" s="15">
        <v>1</v>
      </c>
      <c r="Z115" s="15">
        <v>0.5</v>
      </c>
      <c r="AA115" s="15"/>
      <c r="AB115" s="15"/>
      <c r="AC115" s="15"/>
      <c r="AD115" s="15">
        <v>4</v>
      </c>
      <c r="AE115" s="15">
        <v>2</v>
      </c>
      <c r="AF115" s="15"/>
      <c r="AG115" s="15"/>
      <c r="AH115" s="15"/>
      <c r="AI115" s="15"/>
      <c r="AJ115" s="15"/>
      <c r="AK115" s="15">
        <v>2.5</v>
      </c>
      <c r="AL115" s="15">
        <v>1</v>
      </c>
      <c r="AM115" s="15"/>
      <c r="AN115" s="15"/>
      <c r="AO115" s="15"/>
      <c r="AP115" s="15"/>
      <c r="AQ115" s="15"/>
      <c r="AR115" s="15">
        <v>2</v>
      </c>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4" hidden="1" x14ac:dyDescent="0.2">
      <c r="A116" t="str">
        <f>Nutrients!B116</f>
        <v>Calcium sulfate, dihydrate</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64" x14ac:dyDescent="0.2">
      <c r="A117" t="str">
        <f>Nutrients!B117</f>
        <v>Limestone, ground</v>
      </c>
      <c r="B117" s="15">
        <v>22</v>
      </c>
      <c r="C117" s="15">
        <v>21</v>
      </c>
      <c r="D117" s="15">
        <v>19.5</v>
      </c>
      <c r="E117" s="15">
        <v>19</v>
      </c>
      <c r="F117" s="15">
        <v>19</v>
      </c>
      <c r="G117" s="15">
        <v>18.5</v>
      </c>
      <c r="H117" s="15"/>
      <c r="I117" s="15">
        <v>22.5</v>
      </c>
      <c r="J117" s="15">
        <v>21.5</v>
      </c>
      <c r="K117" s="15">
        <v>20</v>
      </c>
      <c r="L117" s="15">
        <v>19.5</v>
      </c>
      <c r="M117" s="15">
        <v>19.5</v>
      </c>
      <c r="N117" s="15">
        <v>19</v>
      </c>
      <c r="O117" s="15"/>
      <c r="P117" s="15">
        <v>23</v>
      </c>
      <c r="Q117" s="15">
        <v>22</v>
      </c>
      <c r="R117" s="15">
        <v>21</v>
      </c>
      <c r="S117" s="15">
        <v>20.5</v>
      </c>
      <c r="T117" s="15">
        <v>20</v>
      </c>
      <c r="U117" s="15">
        <v>20</v>
      </c>
      <c r="V117" s="15"/>
      <c r="W117" s="15">
        <v>24</v>
      </c>
      <c r="X117" s="15">
        <v>23</v>
      </c>
      <c r="Y117" s="15">
        <v>22</v>
      </c>
      <c r="Z117" s="15">
        <v>21.5</v>
      </c>
      <c r="AA117" s="15">
        <v>21</v>
      </c>
      <c r="AB117" s="15">
        <v>21</v>
      </c>
      <c r="AC117" s="15"/>
      <c r="AD117" s="15">
        <v>25</v>
      </c>
      <c r="AE117" s="15">
        <v>24</v>
      </c>
      <c r="AF117" s="15">
        <v>23</v>
      </c>
      <c r="AG117" s="15">
        <v>22.5</v>
      </c>
      <c r="AH117" s="15">
        <v>22.5</v>
      </c>
      <c r="AI117" s="15">
        <v>22</v>
      </c>
      <c r="AJ117" s="15"/>
      <c r="AK117" s="15">
        <v>25.5</v>
      </c>
      <c r="AL117" s="15">
        <v>24</v>
      </c>
      <c r="AM117" s="15">
        <v>23</v>
      </c>
      <c r="AN117" s="15">
        <v>22.5</v>
      </c>
      <c r="AO117" s="15">
        <v>22.5</v>
      </c>
      <c r="AP117" s="15">
        <v>22</v>
      </c>
      <c r="AQ117" s="15"/>
      <c r="AR117" s="15">
        <v>26</v>
      </c>
      <c r="AS117" s="15">
        <v>24</v>
      </c>
      <c r="AT117" s="15">
        <v>23</v>
      </c>
      <c r="AU117" s="15">
        <v>22.5</v>
      </c>
      <c r="AV117" s="15">
        <v>22.5</v>
      </c>
      <c r="AW117" s="15">
        <v>22</v>
      </c>
      <c r="AX117" s="15"/>
      <c r="AY117" s="15">
        <v>26</v>
      </c>
      <c r="AZ117" s="15">
        <v>24</v>
      </c>
      <c r="BA117" s="15">
        <v>23</v>
      </c>
      <c r="BB117" s="15">
        <v>23</v>
      </c>
      <c r="BC117" s="15">
        <v>23</v>
      </c>
      <c r="BD117" s="15">
        <v>23</v>
      </c>
      <c r="BE117" s="15"/>
      <c r="BF117" s="15">
        <v>26</v>
      </c>
      <c r="BG117" s="15">
        <v>24</v>
      </c>
      <c r="BH117" s="15">
        <v>23</v>
      </c>
      <c r="BI117" s="15">
        <v>23</v>
      </c>
      <c r="BJ117" s="15">
        <v>23</v>
      </c>
      <c r="BK117" s="15">
        <v>23</v>
      </c>
      <c r="BL117" s="15"/>
    </row>
    <row r="118" spans="1:64" hidden="1" x14ac:dyDescent="0.2">
      <c r="A118" t="str">
        <f>Nutrients!B118</f>
        <v>Magnesium phosphate</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64" hidden="1" x14ac:dyDescent="0.2">
      <c r="A119" t="str">
        <f>Nutrients!B119</f>
        <v>Sodium carbonate</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row>
    <row r="120" spans="1:64" hidden="1" x14ac:dyDescent="0.2">
      <c r="A120" t="str">
        <f>Nutrients!B120</f>
        <v>Sodium bicarbonate</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row>
    <row r="121" spans="1:64" x14ac:dyDescent="0.2">
      <c r="A121" t="str">
        <f>Nutrients!B121</f>
        <v>Sodium chloride</v>
      </c>
      <c r="B121" s="15">
        <v>7</v>
      </c>
      <c r="C121" s="15">
        <v>7</v>
      </c>
      <c r="D121" s="15">
        <v>7</v>
      </c>
      <c r="E121" s="15">
        <v>7</v>
      </c>
      <c r="F121" s="15">
        <v>7</v>
      </c>
      <c r="G121" s="15">
        <v>7</v>
      </c>
      <c r="H121" s="15"/>
      <c r="I121" s="15">
        <v>7</v>
      </c>
      <c r="J121" s="15">
        <v>7</v>
      </c>
      <c r="K121" s="15">
        <v>7</v>
      </c>
      <c r="L121" s="15">
        <v>7</v>
      </c>
      <c r="M121" s="15">
        <v>7</v>
      </c>
      <c r="N121" s="15">
        <v>7</v>
      </c>
      <c r="O121" s="15"/>
      <c r="P121" s="15">
        <v>7</v>
      </c>
      <c r="Q121" s="15">
        <v>7</v>
      </c>
      <c r="R121" s="15">
        <v>7</v>
      </c>
      <c r="S121" s="15">
        <v>7</v>
      </c>
      <c r="T121" s="15">
        <v>7</v>
      </c>
      <c r="U121" s="15">
        <v>7</v>
      </c>
      <c r="V121" s="15"/>
      <c r="W121" s="15">
        <v>7</v>
      </c>
      <c r="X121" s="15">
        <v>7</v>
      </c>
      <c r="Y121" s="15">
        <v>7</v>
      </c>
      <c r="Z121" s="15">
        <v>7</v>
      </c>
      <c r="AA121" s="15">
        <v>7</v>
      </c>
      <c r="AB121" s="15">
        <v>7</v>
      </c>
      <c r="AC121" s="15"/>
      <c r="AD121" s="15">
        <v>7</v>
      </c>
      <c r="AE121" s="15">
        <v>7</v>
      </c>
      <c r="AF121" s="15">
        <v>7</v>
      </c>
      <c r="AG121" s="15">
        <v>7</v>
      </c>
      <c r="AH121" s="15">
        <v>7</v>
      </c>
      <c r="AI121" s="15">
        <v>7</v>
      </c>
      <c r="AJ121" s="15"/>
      <c r="AK121" s="15">
        <v>7</v>
      </c>
      <c r="AL121" s="15">
        <v>7</v>
      </c>
      <c r="AM121" s="15">
        <v>7</v>
      </c>
      <c r="AN121" s="15">
        <v>7</v>
      </c>
      <c r="AO121" s="15">
        <v>7</v>
      </c>
      <c r="AP121" s="15">
        <v>7</v>
      </c>
      <c r="AQ121" s="15"/>
      <c r="AR121" s="15">
        <v>7</v>
      </c>
      <c r="AS121" s="15">
        <v>7</v>
      </c>
      <c r="AT121" s="15">
        <v>7</v>
      </c>
      <c r="AU121" s="15">
        <v>7</v>
      </c>
      <c r="AV121" s="15">
        <v>7</v>
      </c>
      <c r="AW121" s="15">
        <v>7</v>
      </c>
      <c r="AX121" s="15"/>
      <c r="AY121" s="15">
        <v>7</v>
      </c>
      <c r="AZ121" s="15">
        <v>7</v>
      </c>
      <c r="BA121" s="15">
        <v>7</v>
      </c>
      <c r="BB121" s="15">
        <v>7</v>
      </c>
      <c r="BC121" s="15">
        <v>7</v>
      </c>
      <c r="BD121" s="15">
        <v>7</v>
      </c>
      <c r="BE121" s="15"/>
      <c r="BF121" s="15">
        <v>7</v>
      </c>
      <c r="BG121" s="15">
        <v>7</v>
      </c>
      <c r="BH121" s="15">
        <v>7</v>
      </c>
      <c r="BI121" s="15">
        <v>7</v>
      </c>
      <c r="BJ121" s="15">
        <v>7</v>
      </c>
      <c r="BK121" s="15">
        <v>7</v>
      </c>
      <c r="BL121" s="15"/>
    </row>
    <row r="122" spans="1:64" hidden="1" x14ac:dyDescent="0.2">
      <c r="A122" t="str">
        <f>Nutrients!B122</f>
        <v>Sodium phosphate, monobasic</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row>
    <row r="123" spans="1:64" hidden="1" x14ac:dyDescent="0.2">
      <c r="A123" t="str">
        <f>Nutrients!B123</f>
        <v>Sodium sulfate, decahydrate</v>
      </c>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row>
    <row r="124" spans="1:64" x14ac:dyDescent="0.2">
      <c r="A124" t="str">
        <f>Nutrients!B124</f>
        <v>L-Lys-HCL</v>
      </c>
      <c r="B124" s="15">
        <v>7</v>
      </c>
      <c r="C124" s="15">
        <v>6.2</v>
      </c>
      <c r="D124" s="15">
        <v>6.2</v>
      </c>
      <c r="E124" s="15">
        <v>6.2</v>
      </c>
      <c r="F124" s="15">
        <v>6.3</v>
      </c>
      <c r="G124" s="15">
        <v>6.4</v>
      </c>
      <c r="H124" s="15"/>
      <c r="I124" s="15">
        <v>8</v>
      </c>
      <c r="J124" s="15">
        <v>7.2</v>
      </c>
      <c r="K124" s="15">
        <v>7.2</v>
      </c>
      <c r="L124" s="15">
        <v>7.2</v>
      </c>
      <c r="M124" s="15">
        <v>7.2</v>
      </c>
      <c r="N124" s="15">
        <v>7.3</v>
      </c>
      <c r="O124" s="15"/>
      <c r="P124" s="15">
        <v>9</v>
      </c>
      <c r="Q124" s="15">
        <v>8.1</v>
      </c>
      <c r="R124" s="15">
        <v>8.1</v>
      </c>
      <c r="S124" s="15">
        <v>8.1</v>
      </c>
      <c r="T124" s="15">
        <v>8.1999999999999993</v>
      </c>
      <c r="U124" s="15">
        <v>8.1999999999999993</v>
      </c>
      <c r="V124" s="15"/>
      <c r="W124" s="15">
        <v>10</v>
      </c>
      <c r="X124" s="15">
        <v>9</v>
      </c>
      <c r="Y124" s="15">
        <v>9</v>
      </c>
      <c r="Z124" s="15">
        <v>9</v>
      </c>
      <c r="AA124" s="15">
        <v>9.1</v>
      </c>
      <c r="AB124" s="15">
        <v>9.1999999999999993</v>
      </c>
      <c r="AC124" s="15"/>
      <c r="AD124" s="15">
        <v>11</v>
      </c>
      <c r="AE124" s="15">
        <v>9.9</v>
      </c>
      <c r="AF124" s="15">
        <v>10</v>
      </c>
      <c r="AG124" s="15">
        <v>10</v>
      </c>
      <c r="AH124" s="15">
        <v>10</v>
      </c>
      <c r="AI124" s="15">
        <v>10.050000000000001</v>
      </c>
      <c r="AJ124" s="15"/>
      <c r="AK124" s="15">
        <v>12</v>
      </c>
      <c r="AL124" s="15">
        <v>10.9</v>
      </c>
      <c r="AM124" s="15">
        <v>11</v>
      </c>
      <c r="AN124" s="15">
        <v>11</v>
      </c>
      <c r="AO124" s="15">
        <v>11</v>
      </c>
      <c r="AP124" s="15">
        <v>9.6</v>
      </c>
      <c r="AQ124" s="15"/>
      <c r="AR124" s="15">
        <v>13</v>
      </c>
      <c r="AS124" s="15">
        <v>11.8</v>
      </c>
      <c r="AT124" s="15">
        <v>11.8</v>
      </c>
      <c r="AU124" s="15">
        <v>12.08</v>
      </c>
      <c r="AV124" s="15">
        <v>10.55</v>
      </c>
      <c r="AW124" s="15">
        <v>9.1300000000000008</v>
      </c>
      <c r="AX124" s="15"/>
      <c r="AY124" s="15">
        <v>13.8</v>
      </c>
      <c r="AZ124" s="15">
        <v>12.8</v>
      </c>
      <c r="BA124" s="15">
        <v>12.8</v>
      </c>
      <c r="BB124" s="15">
        <v>11.6</v>
      </c>
      <c r="BC124" s="15">
        <v>10.08</v>
      </c>
      <c r="BD124" s="15">
        <v>8.68</v>
      </c>
      <c r="BE124" s="15"/>
      <c r="BF124" s="15">
        <v>14.8</v>
      </c>
      <c r="BG124" s="15">
        <v>13.8</v>
      </c>
      <c r="BH124" s="15">
        <v>13.2</v>
      </c>
      <c r="BI124" s="15">
        <v>11.15</v>
      </c>
      <c r="BJ124" s="15">
        <v>9.6300000000000008</v>
      </c>
      <c r="BK124" s="15">
        <v>8.1999999999999993</v>
      </c>
      <c r="BL124" s="15"/>
    </row>
    <row r="125" spans="1:64" x14ac:dyDescent="0.2">
      <c r="A125" t="str">
        <f>Nutrients!B125</f>
        <v>DL-Met</v>
      </c>
      <c r="B125" s="15">
        <v>1.6</v>
      </c>
      <c r="C125" s="15">
        <v>0.8</v>
      </c>
      <c r="D125" s="15">
        <v>0.3</v>
      </c>
      <c r="E125" s="15"/>
      <c r="F125" s="15"/>
      <c r="G125" s="15"/>
      <c r="H125" s="15"/>
      <c r="I125" s="15">
        <v>1.5</v>
      </c>
      <c r="J125" s="15">
        <v>0.8</v>
      </c>
      <c r="K125" s="15">
        <v>0.3</v>
      </c>
      <c r="L125" s="15"/>
      <c r="M125" s="15"/>
      <c r="N125" s="15"/>
      <c r="O125" s="15"/>
      <c r="P125" s="15">
        <v>1.4</v>
      </c>
      <c r="Q125" s="15">
        <v>0.6</v>
      </c>
      <c r="R125" s="15">
        <v>0.2</v>
      </c>
      <c r="S125" s="15"/>
      <c r="T125" s="15"/>
      <c r="U125" s="15"/>
      <c r="V125" s="15"/>
      <c r="W125" s="15">
        <v>1.4</v>
      </c>
      <c r="X125" s="15">
        <v>0.6</v>
      </c>
      <c r="Y125" s="15"/>
      <c r="Z125" s="15"/>
      <c r="AA125" s="15"/>
      <c r="AB125" s="15"/>
      <c r="AC125" s="15"/>
      <c r="AD125" s="15">
        <v>1.3</v>
      </c>
      <c r="AE125" s="15">
        <v>0.6</v>
      </c>
      <c r="AF125" s="15"/>
      <c r="AG125" s="15"/>
      <c r="AH125" s="15"/>
      <c r="AI125" s="15"/>
      <c r="AJ125" s="15"/>
      <c r="AK125" s="15">
        <v>1.4</v>
      </c>
      <c r="AL125" s="15">
        <v>0.5</v>
      </c>
      <c r="AM125" s="15"/>
      <c r="AN125" s="15"/>
      <c r="AO125" s="15"/>
      <c r="AP125" s="15"/>
      <c r="AQ125" s="15"/>
      <c r="AR125" s="15">
        <v>1.3</v>
      </c>
      <c r="AS125" s="15">
        <v>0.4</v>
      </c>
      <c r="AT125" s="15"/>
      <c r="AU125" s="15"/>
      <c r="AV125" s="15"/>
      <c r="AW125" s="15"/>
      <c r="AX125" s="15"/>
      <c r="AY125" s="15">
        <v>1.2</v>
      </c>
      <c r="AZ125" s="15">
        <v>0.3</v>
      </c>
      <c r="BA125" s="15"/>
      <c r="BB125" s="15"/>
      <c r="BC125" s="15"/>
      <c r="BD125" s="15"/>
      <c r="BE125" s="15"/>
      <c r="BF125" s="15">
        <v>1.1000000000000001</v>
      </c>
      <c r="BG125" s="15">
        <v>0.2</v>
      </c>
      <c r="BH125" s="15"/>
      <c r="BI125" s="15"/>
      <c r="BJ125" s="15"/>
      <c r="BK125" s="15"/>
      <c r="BL125" s="15"/>
    </row>
    <row r="126" spans="1:64" x14ac:dyDescent="0.2">
      <c r="A126" t="str">
        <f>Nutrients!B126</f>
        <v>L-Thr</v>
      </c>
      <c r="B126" s="15">
        <v>1.8</v>
      </c>
      <c r="C126" s="15">
        <v>1.3</v>
      </c>
      <c r="D126" s="15">
        <v>1.6</v>
      </c>
      <c r="E126" s="15">
        <v>1.5</v>
      </c>
      <c r="F126" s="15">
        <v>1.6</v>
      </c>
      <c r="G126" s="15">
        <v>1.9</v>
      </c>
      <c r="H126" s="15"/>
      <c r="I126" s="15">
        <v>2</v>
      </c>
      <c r="J126" s="15">
        <v>1.6</v>
      </c>
      <c r="K126" s="15">
        <v>1.8</v>
      </c>
      <c r="L126" s="15">
        <v>1.7</v>
      </c>
      <c r="M126" s="15">
        <v>1.7</v>
      </c>
      <c r="N126" s="15">
        <v>2</v>
      </c>
      <c r="O126" s="15"/>
      <c r="P126" s="15">
        <v>2.2000000000000002</v>
      </c>
      <c r="Q126" s="15">
        <v>1.7</v>
      </c>
      <c r="R126" s="15">
        <v>1.9</v>
      </c>
      <c r="S126" s="15">
        <v>1.8</v>
      </c>
      <c r="T126" s="15">
        <v>1.9</v>
      </c>
      <c r="U126" s="15">
        <v>2.2000000000000002</v>
      </c>
      <c r="V126" s="15"/>
      <c r="W126" s="15">
        <v>2.4</v>
      </c>
      <c r="X126" s="15">
        <v>1.7</v>
      </c>
      <c r="Y126" s="15">
        <v>1.9</v>
      </c>
      <c r="Z126" s="15">
        <v>1.9</v>
      </c>
      <c r="AA126" s="15">
        <v>2</v>
      </c>
      <c r="AB126" s="15">
        <v>2.2999999999999998</v>
      </c>
      <c r="AC126" s="15"/>
      <c r="AD126" s="15">
        <v>2.5</v>
      </c>
      <c r="AE126" s="15">
        <v>1.9</v>
      </c>
      <c r="AF126" s="15">
        <v>2.2000000000000002</v>
      </c>
      <c r="AG126" s="15">
        <v>2</v>
      </c>
      <c r="AH126" s="15">
        <v>2.1</v>
      </c>
      <c r="AI126" s="15">
        <v>2.5</v>
      </c>
      <c r="AJ126" s="15"/>
      <c r="AK126" s="15">
        <v>2.6</v>
      </c>
      <c r="AL126" s="15">
        <v>2</v>
      </c>
      <c r="AM126" s="15">
        <v>2.2999999999999998</v>
      </c>
      <c r="AN126" s="15">
        <v>2.2000000000000002</v>
      </c>
      <c r="AO126" s="15">
        <v>2.2000000000000002</v>
      </c>
      <c r="AP126" s="15">
        <v>2</v>
      </c>
      <c r="AQ126" s="15"/>
      <c r="AR126" s="15">
        <f>AK126+0.2</f>
        <v>2.8000000000000003</v>
      </c>
      <c r="AS126" s="15">
        <f t="shared" ref="AS126:AU126" si="9">AL126+0.2</f>
        <v>2.2000000000000002</v>
      </c>
      <c r="AT126" s="15">
        <f>AM126+0.1</f>
        <v>2.4</v>
      </c>
      <c r="AU126" s="15">
        <f t="shared" si="9"/>
        <v>2.4000000000000004</v>
      </c>
      <c r="AV126" s="15">
        <v>1.8</v>
      </c>
      <c r="AW126" s="15">
        <v>1.5</v>
      </c>
      <c r="AX126" s="15"/>
      <c r="AY126" s="15">
        <f>AR126+0.1</f>
        <v>2.9000000000000004</v>
      </c>
      <c r="AZ126" s="15">
        <f t="shared" ref="AZ126:BA126" si="10">AS126+0.1</f>
        <v>2.3000000000000003</v>
      </c>
      <c r="BA126" s="15">
        <f t="shared" si="10"/>
        <v>2.5</v>
      </c>
      <c r="BB126" s="15">
        <v>1.9</v>
      </c>
      <c r="BC126" s="15">
        <v>1.3</v>
      </c>
      <c r="BD126" s="15">
        <v>1</v>
      </c>
      <c r="BE126" s="15"/>
      <c r="BF126" s="15">
        <f>AY126+0.2</f>
        <v>3.1000000000000005</v>
      </c>
      <c r="BG126" s="15">
        <f t="shared" ref="BG126" si="11">AZ126+0.2</f>
        <v>2.5000000000000004</v>
      </c>
      <c r="BH126" s="15">
        <v>2.5</v>
      </c>
      <c r="BI126" s="15">
        <v>1.4</v>
      </c>
      <c r="BJ126" s="15">
        <v>0.8</v>
      </c>
      <c r="BK126" s="15">
        <v>0.5</v>
      </c>
      <c r="BL126" s="15"/>
    </row>
    <row r="127" spans="1:64" x14ac:dyDescent="0.2">
      <c r="A127" t="str">
        <f>Nutrients!B127</f>
        <v>L-Trp</v>
      </c>
      <c r="B127" s="15"/>
      <c r="C127" s="15"/>
      <c r="D127" s="15">
        <v>0.13</v>
      </c>
      <c r="E127" s="15">
        <v>0.21</v>
      </c>
      <c r="F127" s="15">
        <v>0.28999999999999998</v>
      </c>
      <c r="G127" s="15">
        <v>0.36</v>
      </c>
      <c r="H127" s="15"/>
      <c r="I127" s="15">
        <v>0.17</v>
      </c>
      <c r="J127" s="15">
        <v>0.17</v>
      </c>
      <c r="K127" s="15">
        <v>0.28999999999999998</v>
      </c>
      <c r="L127" s="15">
        <v>0.38</v>
      </c>
      <c r="M127" s="15">
        <v>0.44</v>
      </c>
      <c r="N127" s="15">
        <v>0.51</v>
      </c>
      <c r="O127" s="15"/>
      <c r="P127" s="15">
        <v>0.33</v>
      </c>
      <c r="Q127" s="15">
        <v>0.32</v>
      </c>
      <c r="R127" s="15">
        <v>0.44</v>
      </c>
      <c r="S127" s="15">
        <v>0.53</v>
      </c>
      <c r="T127" s="15">
        <v>0.6</v>
      </c>
      <c r="U127" s="15">
        <v>0.66</v>
      </c>
      <c r="V127" s="15"/>
      <c r="W127" s="15">
        <v>0.5</v>
      </c>
      <c r="X127" s="15">
        <v>0.47</v>
      </c>
      <c r="Y127" s="15">
        <v>0.59</v>
      </c>
      <c r="Z127" s="15">
        <v>0.67</v>
      </c>
      <c r="AA127" s="15">
        <v>0.75</v>
      </c>
      <c r="AB127" s="15">
        <v>0.83</v>
      </c>
      <c r="AC127" s="15"/>
      <c r="AD127" s="15">
        <v>0.67</v>
      </c>
      <c r="AE127" s="15">
        <v>0.61</v>
      </c>
      <c r="AF127" s="15">
        <v>0.75</v>
      </c>
      <c r="AG127" s="15">
        <v>0.84</v>
      </c>
      <c r="AH127" s="15">
        <v>0.9</v>
      </c>
      <c r="AI127" s="15">
        <v>0.97</v>
      </c>
      <c r="AJ127" s="15"/>
      <c r="AK127" s="15">
        <v>0.83</v>
      </c>
      <c r="AL127" s="15">
        <v>0.78</v>
      </c>
      <c r="AM127" s="15">
        <f>AF127+0.17</f>
        <v>0.92</v>
      </c>
      <c r="AN127" s="15">
        <v>1.01</v>
      </c>
      <c r="AO127" s="15">
        <v>1.07</v>
      </c>
      <c r="AP127" s="15">
        <v>0.88</v>
      </c>
      <c r="AQ127" s="15"/>
      <c r="AR127" s="15">
        <f>AK127+0.17</f>
        <v>1</v>
      </c>
      <c r="AS127" s="15">
        <f>AL127+0.15</f>
        <v>0.93</v>
      </c>
      <c r="AT127" s="15">
        <f>AM127+0.14</f>
        <v>1.06</v>
      </c>
      <c r="AU127" s="15">
        <v>1.17</v>
      </c>
      <c r="AV127" s="15">
        <v>0.98</v>
      </c>
      <c r="AW127" s="15">
        <v>0.78</v>
      </c>
      <c r="AX127" s="15"/>
      <c r="AY127" s="15">
        <f>AR127+0.14</f>
        <v>1.1400000000000001</v>
      </c>
      <c r="AZ127" s="15">
        <f>AS127+0.16</f>
        <v>1.0900000000000001</v>
      </c>
      <c r="BA127" s="15">
        <f>AT127+0.16</f>
        <v>1.22</v>
      </c>
      <c r="BB127" s="15">
        <v>1.1000000000000001</v>
      </c>
      <c r="BC127" s="15">
        <v>0.88</v>
      </c>
      <c r="BD127" s="15">
        <v>0.68</v>
      </c>
      <c r="BE127" s="15"/>
      <c r="BF127" s="15">
        <f>AY127+0.17</f>
        <v>1.31</v>
      </c>
      <c r="BG127" s="15">
        <v>1.26</v>
      </c>
      <c r="BH127" s="15">
        <v>1.32</v>
      </c>
      <c r="BI127" s="15">
        <v>1</v>
      </c>
      <c r="BJ127" s="15">
        <v>0.79</v>
      </c>
      <c r="BK127" s="15">
        <v>0.59</v>
      </c>
      <c r="BL127" s="15"/>
    </row>
    <row r="128" spans="1:64" hidden="1" x14ac:dyDescent="0.2">
      <c r="A128" t="str">
        <f>Nutrients!B128</f>
        <v>L-Val</v>
      </c>
      <c r="B128" s="15"/>
      <c r="C128" s="15"/>
      <c r="D128" s="15"/>
      <c r="E128" s="15"/>
      <c r="F128" s="15"/>
      <c r="G128" s="15"/>
      <c r="I128" s="15"/>
      <c r="J128" s="15"/>
      <c r="K128" s="15"/>
      <c r="L128" s="15"/>
      <c r="M128" s="15"/>
      <c r="N128" s="15"/>
      <c r="P128" s="15"/>
      <c r="Q128" s="15"/>
      <c r="R128" s="15"/>
      <c r="S128" s="15"/>
      <c r="T128" s="15"/>
      <c r="U128" s="15"/>
      <c r="W128" s="15"/>
      <c r="X128" s="15"/>
      <c r="Y128" s="15"/>
      <c r="Z128" s="15"/>
      <c r="AA128" s="15"/>
      <c r="AB128" s="15"/>
      <c r="AD128" s="15"/>
      <c r="AE128" s="15"/>
      <c r="AF128" s="15"/>
      <c r="AG128" s="15"/>
      <c r="AH128" s="15"/>
      <c r="AI128" s="15"/>
      <c r="AK128" s="15"/>
      <c r="AL128" s="15"/>
      <c r="AM128" s="15"/>
      <c r="AN128" s="15"/>
      <c r="AO128" s="15"/>
      <c r="AP128" s="15"/>
      <c r="AR128" s="15"/>
      <c r="AS128" s="15"/>
      <c r="AT128" s="15"/>
      <c r="AU128" s="15"/>
      <c r="AV128" s="15"/>
      <c r="AW128" s="15"/>
      <c r="AY128" s="15"/>
      <c r="AZ128" s="15"/>
      <c r="BA128" s="15"/>
      <c r="BB128" s="15"/>
      <c r="BC128" s="15"/>
      <c r="BD128" s="15"/>
      <c r="BF128" s="15"/>
      <c r="BG128" s="15"/>
      <c r="BH128" s="15"/>
      <c r="BI128" s="15"/>
      <c r="BJ128" s="15"/>
      <c r="BK128" s="15"/>
    </row>
    <row r="129" spans="1:64" hidden="1" x14ac:dyDescent="0.2">
      <c r="A129" t="str">
        <f>Nutrients!B129</f>
        <v>L-Ileu</v>
      </c>
      <c r="B129" s="15"/>
      <c r="C129" s="15"/>
      <c r="D129" s="15"/>
      <c r="E129" s="15"/>
      <c r="F129" s="15"/>
      <c r="G129" s="15"/>
      <c r="I129" s="15"/>
      <c r="J129" s="15"/>
      <c r="K129" s="15"/>
      <c r="L129" s="15"/>
      <c r="M129" s="15"/>
      <c r="N129" s="15"/>
      <c r="P129" s="15"/>
      <c r="Q129" s="15"/>
      <c r="R129" s="15"/>
      <c r="S129" s="15"/>
      <c r="T129" s="15"/>
      <c r="U129" s="15"/>
      <c r="W129" s="15"/>
      <c r="X129" s="15"/>
      <c r="Y129" s="15"/>
      <c r="Z129" s="15"/>
      <c r="AA129" s="15"/>
      <c r="AB129" s="15"/>
      <c r="AD129" s="15"/>
      <c r="AE129" s="15"/>
      <c r="AF129" s="15"/>
      <c r="AG129" s="15"/>
      <c r="AH129" s="15"/>
      <c r="AI129" s="15"/>
      <c r="AK129" s="15"/>
      <c r="AL129" s="15"/>
      <c r="AM129" s="15"/>
      <c r="AN129" s="15"/>
      <c r="AO129" s="15"/>
      <c r="AP129" s="15"/>
      <c r="AR129" s="15"/>
      <c r="AS129" s="15"/>
      <c r="AT129" s="15"/>
      <c r="AU129" s="15"/>
      <c r="AV129" s="15"/>
      <c r="AW129" s="15"/>
      <c r="AY129" s="15"/>
      <c r="AZ129" s="15"/>
      <c r="BA129" s="15"/>
      <c r="BB129" s="15"/>
      <c r="BC129" s="15"/>
      <c r="BD129" s="15"/>
      <c r="BF129" s="15"/>
      <c r="BG129" s="15"/>
      <c r="BH129" s="15"/>
      <c r="BI129" s="15"/>
      <c r="BJ129" s="15"/>
      <c r="BK129" s="15"/>
    </row>
    <row r="130" spans="1:64" hidden="1" x14ac:dyDescent="0.2">
      <c r="A130" t="str">
        <f>Nutrients!B130</f>
        <v>Methionine hydroxy analog</v>
      </c>
      <c r="B130" s="15"/>
      <c r="C130" s="15"/>
      <c r="D130" s="15"/>
      <c r="E130" s="15"/>
      <c r="F130" s="15"/>
      <c r="G130" s="15"/>
      <c r="I130" s="15"/>
      <c r="J130" s="15"/>
      <c r="K130" s="15"/>
      <c r="L130" s="15"/>
      <c r="M130" s="15"/>
      <c r="N130" s="15"/>
      <c r="P130" s="15"/>
      <c r="Q130" s="15"/>
      <c r="R130" s="15"/>
      <c r="S130" s="15"/>
      <c r="T130" s="15"/>
      <c r="U130" s="15"/>
      <c r="W130" s="15"/>
      <c r="X130" s="15"/>
      <c r="Y130" s="15"/>
      <c r="Z130" s="15"/>
      <c r="AA130" s="15"/>
      <c r="AB130" s="15"/>
      <c r="AD130" s="15"/>
      <c r="AE130" s="15"/>
      <c r="AF130" s="15"/>
      <c r="AG130" s="15"/>
      <c r="AH130" s="15"/>
      <c r="AI130" s="15"/>
      <c r="AK130" s="15"/>
      <c r="AL130" s="15"/>
      <c r="AM130" s="15"/>
      <c r="AN130" s="15"/>
      <c r="AO130" s="15"/>
      <c r="AP130" s="15"/>
      <c r="AR130" s="15"/>
      <c r="AS130" s="15"/>
      <c r="AT130" s="15"/>
      <c r="AU130" s="15"/>
      <c r="AV130" s="15"/>
      <c r="AW130" s="15"/>
      <c r="AY130" s="15"/>
      <c r="AZ130" s="15"/>
      <c r="BA130" s="15"/>
      <c r="BB130" s="15"/>
      <c r="BC130" s="15"/>
      <c r="BD130" s="15"/>
      <c r="BF130" s="15"/>
      <c r="BG130" s="15"/>
      <c r="BH130" s="15"/>
      <c r="BI130" s="15"/>
      <c r="BJ130" s="15"/>
      <c r="BK130" s="15"/>
    </row>
    <row r="131" spans="1:64" hidden="1" x14ac:dyDescent="0.2">
      <c r="A131" t="str">
        <f>Nutrients!B131</f>
        <v>Glutamine</v>
      </c>
      <c r="B131" s="15"/>
      <c r="C131" s="15"/>
      <c r="D131" s="15"/>
      <c r="E131" s="15"/>
      <c r="F131" s="15"/>
      <c r="G131" s="15"/>
      <c r="I131" s="15"/>
      <c r="J131" s="15"/>
      <c r="K131" s="15"/>
      <c r="L131" s="15"/>
      <c r="M131" s="15"/>
      <c r="N131" s="15"/>
      <c r="P131" s="15"/>
      <c r="Q131" s="15"/>
      <c r="R131" s="15"/>
      <c r="S131" s="15"/>
      <c r="T131" s="15"/>
      <c r="U131" s="15"/>
      <c r="W131" s="15"/>
      <c r="X131" s="15"/>
      <c r="Y131" s="15"/>
      <c r="Z131" s="15"/>
      <c r="AA131" s="15"/>
      <c r="AB131" s="15"/>
      <c r="AD131" s="15"/>
      <c r="AE131" s="15"/>
      <c r="AF131" s="15"/>
      <c r="AG131" s="15"/>
      <c r="AH131" s="15"/>
      <c r="AI131" s="15"/>
      <c r="AK131" s="15"/>
      <c r="AL131" s="15"/>
      <c r="AM131" s="15"/>
      <c r="AN131" s="15"/>
      <c r="AO131" s="15"/>
      <c r="AP131" s="15"/>
      <c r="AR131" s="15"/>
      <c r="AS131" s="15"/>
      <c r="AT131" s="15"/>
      <c r="AU131" s="15"/>
      <c r="AV131" s="15"/>
      <c r="AW131" s="15"/>
      <c r="AY131" s="15"/>
      <c r="AZ131" s="15"/>
      <c r="BA131" s="15"/>
      <c r="BB131" s="15"/>
      <c r="BC131" s="15"/>
      <c r="BD131" s="15"/>
      <c r="BF131" s="15"/>
      <c r="BG131" s="15"/>
      <c r="BH131" s="15"/>
      <c r="BI131" s="15"/>
      <c r="BJ131" s="15"/>
      <c r="BK131" s="15"/>
    </row>
    <row r="132" spans="1:64" hidden="1" x14ac:dyDescent="0.2">
      <c r="A132" t="str">
        <f>Nutrients!B132</f>
        <v>Glutamic acid</v>
      </c>
      <c r="B132" s="15"/>
      <c r="C132" s="15"/>
      <c r="D132" s="15"/>
      <c r="E132" s="15"/>
      <c r="F132" s="15"/>
      <c r="G132" s="15"/>
      <c r="I132" s="15"/>
      <c r="J132" s="15"/>
      <c r="K132" s="15"/>
      <c r="L132" s="15"/>
      <c r="M132" s="15"/>
      <c r="N132" s="15"/>
      <c r="P132" s="15"/>
      <c r="Q132" s="15"/>
      <c r="R132" s="15"/>
      <c r="S132" s="15"/>
      <c r="T132" s="15"/>
      <c r="U132" s="15"/>
      <c r="W132" s="15"/>
      <c r="X132" s="15"/>
      <c r="Y132" s="15"/>
      <c r="Z132" s="15"/>
      <c r="AA132" s="15"/>
      <c r="AB132" s="15"/>
      <c r="AD132" s="15"/>
      <c r="AE132" s="15"/>
      <c r="AF132" s="15"/>
      <c r="AG132" s="15"/>
      <c r="AH132" s="15"/>
      <c r="AI132" s="15"/>
      <c r="AK132" s="15"/>
      <c r="AL132" s="15"/>
      <c r="AM132" s="15"/>
      <c r="AN132" s="15"/>
      <c r="AO132" s="15"/>
      <c r="AP132" s="15"/>
      <c r="AR132" s="15"/>
      <c r="AS132" s="15"/>
      <c r="AT132" s="15"/>
      <c r="AU132" s="15"/>
      <c r="AV132" s="15"/>
      <c r="AW132" s="15"/>
      <c r="AY132" s="15"/>
      <c r="AZ132" s="15"/>
      <c r="BA132" s="15"/>
      <c r="BB132" s="15"/>
      <c r="BC132" s="15"/>
      <c r="BD132" s="15"/>
      <c r="BF132" s="15"/>
      <c r="BG132" s="15"/>
      <c r="BH132" s="15"/>
      <c r="BI132" s="15"/>
      <c r="BJ132" s="15"/>
      <c r="BK132" s="15"/>
    </row>
    <row r="133" spans="1:64" hidden="1" x14ac:dyDescent="0.2">
      <c r="A133" t="str">
        <f>Nutrients!B133</f>
        <v>Biolys</v>
      </c>
      <c r="B133" s="15"/>
      <c r="C133" s="15"/>
      <c r="D133" s="15"/>
      <c r="E133" s="15"/>
      <c r="F133" s="15"/>
      <c r="G133" s="15"/>
      <c r="I133" s="15"/>
      <c r="J133" s="15"/>
      <c r="K133" s="15"/>
      <c r="L133" s="15"/>
      <c r="M133" s="15"/>
      <c r="N133" s="15"/>
      <c r="P133" s="15"/>
      <c r="Q133" s="15"/>
      <c r="R133" s="15"/>
      <c r="S133" s="15"/>
      <c r="T133" s="15"/>
      <c r="U133" s="15"/>
      <c r="W133" s="15"/>
      <c r="X133" s="15"/>
      <c r="Y133" s="15"/>
      <c r="Z133" s="15"/>
      <c r="AA133" s="15"/>
      <c r="AB133" s="15"/>
      <c r="AD133" s="15"/>
      <c r="AE133" s="15"/>
      <c r="AF133" s="15"/>
      <c r="AG133" s="15"/>
      <c r="AH133" s="15"/>
      <c r="AI133" s="15"/>
      <c r="AK133" s="15"/>
      <c r="AL133" s="15"/>
      <c r="AM133" s="15"/>
      <c r="AN133" s="15"/>
      <c r="AO133" s="15"/>
      <c r="AP133" s="15"/>
      <c r="AR133" s="15"/>
      <c r="AS133" s="15"/>
      <c r="AT133" s="15"/>
      <c r="AU133" s="15"/>
      <c r="AV133" s="15"/>
      <c r="AW133" s="15"/>
      <c r="AY133" s="15"/>
      <c r="AZ133" s="15"/>
      <c r="BA133" s="15"/>
      <c r="BB133" s="15"/>
      <c r="BC133" s="15"/>
      <c r="BD133" s="15"/>
      <c r="BF133" s="15"/>
      <c r="BG133" s="15"/>
      <c r="BH133" s="15"/>
      <c r="BI133" s="15"/>
      <c r="BJ133" s="15"/>
      <c r="BK133" s="15"/>
    </row>
    <row r="134" spans="1:64" hidden="1" x14ac:dyDescent="0.2">
      <c r="A134" t="str">
        <f>Nutrients!B134</f>
        <v>Liquid lysine 60%</v>
      </c>
      <c r="B134" s="15"/>
      <c r="C134" s="15"/>
      <c r="D134" s="15"/>
      <c r="E134" s="15"/>
      <c r="F134" s="15"/>
      <c r="G134" s="15"/>
      <c r="I134" s="15"/>
      <c r="J134" s="15"/>
      <c r="K134" s="15"/>
      <c r="L134" s="15"/>
      <c r="M134" s="15"/>
      <c r="N134" s="15"/>
      <c r="P134" s="15"/>
      <c r="Q134" s="15"/>
      <c r="R134" s="15"/>
      <c r="S134" s="15"/>
      <c r="T134" s="15"/>
      <c r="U134" s="15"/>
      <c r="W134" s="15"/>
      <c r="X134" s="15"/>
      <c r="Y134" s="15"/>
      <c r="Z134" s="15"/>
      <c r="AA134" s="15"/>
      <c r="AB134" s="15"/>
      <c r="AD134" s="15"/>
      <c r="AE134" s="15"/>
      <c r="AF134" s="15"/>
      <c r="AG134" s="15"/>
      <c r="AH134" s="15"/>
      <c r="AI134" s="15"/>
      <c r="AK134" s="15"/>
      <c r="AL134" s="15"/>
      <c r="AM134" s="15"/>
      <c r="AN134" s="15"/>
      <c r="AO134" s="15"/>
      <c r="AP134" s="15"/>
      <c r="AR134" s="15"/>
      <c r="AS134" s="15"/>
      <c r="AT134" s="15"/>
      <c r="AU134" s="15"/>
      <c r="AV134" s="15"/>
      <c r="AW134" s="15"/>
      <c r="AY134" s="15"/>
      <c r="AZ134" s="15"/>
      <c r="BA134" s="15"/>
      <c r="BB134" s="15"/>
      <c r="BC134" s="15"/>
      <c r="BD134" s="15"/>
      <c r="BF134" s="15"/>
      <c r="BG134" s="15"/>
      <c r="BH134" s="15"/>
      <c r="BI134" s="15"/>
      <c r="BJ134" s="15"/>
      <c r="BK134" s="15"/>
    </row>
    <row r="135" spans="1:64" hidden="1" x14ac:dyDescent="0.2">
      <c r="A135" t="str">
        <f>Nutrients!B135</f>
        <v>MHA dry</v>
      </c>
      <c r="B135" s="15"/>
      <c r="C135" s="15"/>
      <c r="D135" s="15"/>
      <c r="E135" s="15"/>
      <c r="F135" s="15"/>
      <c r="G135" s="15"/>
      <c r="I135" s="15"/>
      <c r="J135" s="15"/>
      <c r="K135" s="15"/>
      <c r="L135" s="15"/>
      <c r="M135" s="15"/>
      <c r="N135" s="15"/>
      <c r="P135" s="15"/>
      <c r="Q135" s="15"/>
      <c r="R135" s="15"/>
      <c r="S135" s="15"/>
      <c r="T135" s="15"/>
      <c r="U135" s="15"/>
      <c r="W135" s="15"/>
      <c r="X135" s="15"/>
      <c r="Y135" s="15"/>
      <c r="Z135" s="15"/>
      <c r="AA135" s="15"/>
      <c r="AB135" s="15"/>
      <c r="AD135" s="15"/>
      <c r="AE135" s="15"/>
      <c r="AF135" s="15"/>
      <c r="AG135" s="15"/>
      <c r="AH135" s="15"/>
      <c r="AI135" s="15"/>
      <c r="AK135" s="15"/>
      <c r="AL135" s="15"/>
      <c r="AM135" s="15"/>
      <c r="AN135" s="15"/>
      <c r="AO135" s="15"/>
      <c r="AP135" s="15"/>
      <c r="AR135" s="15"/>
      <c r="AS135" s="15"/>
      <c r="AT135" s="15"/>
      <c r="AU135" s="15"/>
      <c r="AV135" s="15"/>
      <c r="AW135" s="15"/>
      <c r="AY135" s="15"/>
      <c r="AZ135" s="15"/>
      <c r="BA135" s="15"/>
      <c r="BB135" s="15"/>
      <c r="BC135" s="15"/>
      <c r="BD135" s="15"/>
      <c r="BF135" s="15"/>
      <c r="BG135" s="15"/>
      <c r="BH135" s="15"/>
      <c r="BI135" s="15"/>
      <c r="BJ135" s="15"/>
      <c r="BK135" s="15"/>
    </row>
    <row r="136" spans="1:64" hidden="1" x14ac:dyDescent="0.2">
      <c r="A136" t="str">
        <f>Nutrients!B136</f>
        <v>Paylean, 9 g/lb</v>
      </c>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row>
    <row r="137" spans="1:64" hidden="1" x14ac:dyDescent="0.2">
      <c r="A137" t="str">
        <f>Nutrients!B137</f>
        <v>Phase 2 supplement (PEP2)</v>
      </c>
      <c r="B137" s="15"/>
      <c r="C137" s="15"/>
      <c r="D137" s="15"/>
      <c r="E137" s="15"/>
      <c r="F137" s="15"/>
      <c r="G137" s="15"/>
      <c r="I137" s="15"/>
      <c r="J137" s="15"/>
      <c r="K137" s="15"/>
      <c r="L137" s="15"/>
      <c r="M137" s="15"/>
      <c r="N137" s="15"/>
      <c r="P137" s="15"/>
      <c r="Q137" s="15"/>
      <c r="R137" s="15"/>
      <c r="S137" s="15"/>
      <c r="T137" s="15"/>
      <c r="U137" s="15"/>
      <c r="W137" s="15"/>
      <c r="X137" s="15"/>
      <c r="Y137" s="15"/>
      <c r="Z137" s="15"/>
      <c r="AA137" s="15"/>
      <c r="AB137" s="15"/>
      <c r="AD137" s="15"/>
      <c r="AE137" s="15"/>
      <c r="AF137" s="15"/>
      <c r="AG137" s="15"/>
      <c r="AH137" s="15"/>
      <c r="AI137" s="15"/>
      <c r="AK137" s="15"/>
      <c r="AL137" s="15"/>
      <c r="AM137" s="15"/>
      <c r="AN137" s="15"/>
      <c r="AO137" s="15"/>
      <c r="AP137" s="15"/>
      <c r="AR137" s="15"/>
      <c r="AS137" s="15"/>
      <c r="AT137" s="15"/>
      <c r="AU137" s="15"/>
      <c r="AV137" s="15"/>
      <c r="AW137" s="15"/>
      <c r="AY137" s="15"/>
      <c r="AZ137" s="15"/>
      <c r="BA137" s="15"/>
      <c r="BB137" s="15"/>
      <c r="BC137" s="15"/>
      <c r="BD137" s="15"/>
      <c r="BF137" s="15"/>
      <c r="BG137" s="15"/>
      <c r="BH137" s="15"/>
      <c r="BI137" s="15"/>
      <c r="BJ137" s="15"/>
      <c r="BK137" s="15"/>
    </row>
    <row r="138" spans="1:64" hidden="1" x14ac:dyDescent="0.2">
      <c r="A138" t="str">
        <f>Nutrients!B138</f>
        <v>2007 Starter base mix</v>
      </c>
      <c r="B138" s="15"/>
      <c r="C138" s="15"/>
      <c r="D138" s="15"/>
      <c r="E138" s="15"/>
      <c r="F138" s="15"/>
      <c r="G138" s="15"/>
      <c r="I138" s="15"/>
      <c r="J138" s="15"/>
      <c r="K138" s="15"/>
      <c r="L138" s="15"/>
      <c r="M138" s="15"/>
      <c r="N138" s="15"/>
      <c r="P138" s="15"/>
      <c r="Q138" s="15"/>
      <c r="R138" s="15"/>
      <c r="S138" s="15"/>
      <c r="T138" s="15"/>
      <c r="U138" s="15"/>
      <c r="W138" s="15"/>
      <c r="X138" s="15"/>
      <c r="Y138" s="15"/>
      <c r="Z138" s="15"/>
      <c r="AA138" s="15"/>
      <c r="AB138" s="15"/>
      <c r="AD138" s="15"/>
      <c r="AE138" s="15"/>
      <c r="AF138" s="15"/>
      <c r="AG138" s="15"/>
      <c r="AH138" s="15"/>
      <c r="AI138" s="15"/>
      <c r="AK138" s="15"/>
      <c r="AL138" s="15"/>
      <c r="AM138" s="15"/>
      <c r="AN138" s="15"/>
      <c r="AO138" s="15"/>
      <c r="AP138" s="15"/>
      <c r="AR138" s="15"/>
      <c r="AS138" s="15"/>
      <c r="AT138" s="15"/>
      <c r="AU138" s="15"/>
      <c r="AV138" s="15"/>
      <c r="AW138" s="15"/>
      <c r="AY138" s="15"/>
      <c r="AZ138" s="15"/>
      <c r="BA138" s="15"/>
      <c r="BB138" s="15"/>
      <c r="BC138" s="15"/>
      <c r="BD138" s="15"/>
      <c r="BF138" s="15"/>
      <c r="BG138" s="15"/>
      <c r="BH138" s="15"/>
      <c r="BI138" s="15"/>
      <c r="BJ138" s="15"/>
      <c r="BK138" s="15"/>
    </row>
    <row r="139" spans="1:64" hidden="1" x14ac:dyDescent="0.2">
      <c r="A139" t="str">
        <f>Nutrients!B139</f>
        <v>2007 Grow-finish base mix</v>
      </c>
      <c r="B139" s="15"/>
      <c r="C139" s="15"/>
      <c r="D139" s="15"/>
      <c r="E139" s="15"/>
      <c r="F139" s="15"/>
      <c r="G139" s="15"/>
      <c r="I139" s="15"/>
      <c r="J139" s="15"/>
      <c r="K139" s="15"/>
      <c r="L139" s="15"/>
      <c r="M139" s="15"/>
      <c r="N139" s="15"/>
      <c r="P139" s="15"/>
      <c r="Q139" s="15"/>
      <c r="R139" s="15"/>
      <c r="S139" s="15"/>
      <c r="T139" s="15"/>
      <c r="U139" s="15"/>
      <c r="W139" s="15"/>
      <c r="X139" s="15"/>
      <c r="Y139" s="15"/>
      <c r="Z139" s="15"/>
      <c r="AA139" s="15"/>
      <c r="AB139" s="15"/>
      <c r="AD139" s="15"/>
      <c r="AE139" s="15"/>
      <c r="AF139" s="15"/>
      <c r="AG139" s="15"/>
      <c r="AH139" s="15"/>
      <c r="AI139" s="15"/>
      <c r="AK139" s="15"/>
      <c r="AL139" s="15"/>
      <c r="AM139" s="15"/>
      <c r="AN139" s="15"/>
      <c r="AO139" s="15"/>
      <c r="AP139" s="15"/>
      <c r="AR139" s="15"/>
      <c r="AS139" s="15"/>
      <c r="AT139" s="15"/>
      <c r="AU139" s="15"/>
      <c r="AV139" s="15"/>
      <c r="AW139" s="15"/>
      <c r="AY139" s="15"/>
      <c r="AZ139" s="15"/>
      <c r="BA139" s="15"/>
      <c r="BB139" s="15"/>
      <c r="BC139" s="15"/>
      <c r="BD139" s="15"/>
      <c r="BF139" s="15"/>
      <c r="BG139" s="15"/>
      <c r="BH139" s="15"/>
      <c r="BI139" s="15"/>
      <c r="BJ139" s="15"/>
      <c r="BK139" s="15"/>
    </row>
    <row r="140" spans="1:64" hidden="1" x14ac:dyDescent="0.2">
      <c r="A140" t="str">
        <f>Nutrients!B140</f>
        <v>Developer base mix</v>
      </c>
      <c r="B140" s="15"/>
      <c r="C140" s="15"/>
      <c r="D140" s="15"/>
      <c r="E140" s="15"/>
      <c r="F140" s="15"/>
      <c r="G140" s="15"/>
      <c r="I140" s="15"/>
      <c r="J140" s="15"/>
      <c r="K140" s="15"/>
      <c r="L140" s="15"/>
      <c r="M140" s="15"/>
      <c r="N140" s="15"/>
      <c r="P140" s="15"/>
      <c r="Q140" s="15"/>
      <c r="R140" s="15"/>
      <c r="S140" s="15"/>
      <c r="T140" s="15"/>
      <c r="U140" s="15"/>
      <c r="W140" s="15"/>
      <c r="X140" s="15"/>
      <c r="Y140" s="15"/>
      <c r="Z140" s="15"/>
      <c r="AA140" s="15"/>
      <c r="AB140" s="15"/>
      <c r="AD140" s="15"/>
      <c r="AE140" s="15"/>
      <c r="AF140" s="15"/>
      <c r="AG140" s="15"/>
      <c r="AH140" s="15"/>
      <c r="AI140" s="15"/>
      <c r="AK140" s="15"/>
      <c r="AL140" s="15"/>
      <c r="AM140" s="15"/>
      <c r="AN140" s="15"/>
      <c r="AO140" s="15"/>
      <c r="AP140" s="15"/>
      <c r="AR140" s="15"/>
      <c r="AS140" s="15"/>
      <c r="AT140" s="15"/>
      <c r="AU140" s="15"/>
      <c r="AV140" s="15"/>
      <c r="AW140" s="15"/>
      <c r="AY140" s="15"/>
      <c r="AZ140" s="15"/>
      <c r="BA140" s="15"/>
      <c r="BB140" s="15"/>
      <c r="BC140" s="15"/>
      <c r="BD140" s="15"/>
      <c r="BF140" s="15"/>
      <c r="BG140" s="15"/>
      <c r="BH140" s="15"/>
      <c r="BI140" s="15"/>
      <c r="BJ140" s="15"/>
      <c r="BK140" s="15"/>
    </row>
    <row r="141" spans="1:64" hidden="1" x14ac:dyDescent="0.2">
      <c r="A141" t="str">
        <f>Nutrients!B141</f>
        <v>2007 Sow base mix</v>
      </c>
      <c r="B141" s="15"/>
      <c r="C141" s="15"/>
      <c r="D141" s="15"/>
      <c r="E141" s="15"/>
      <c r="F141" s="15"/>
      <c r="G141" s="15"/>
      <c r="I141" s="15"/>
      <c r="J141" s="15"/>
      <c r="K141" s="15"/>
      <c r="L141" s="15"/>
      <c r="M141" s="15"/>
      <c r="N141" s="15"/>
      <c r="P141" s="15"/>
      <c r="Q141" s="15"/>
      <c r="R141" s="15"/>
      <c r="S141" s="15"/>
      <c r="T141" s="15"/>
      <c r="U141" s="15"/>
      <c r="W141" s="15"/>
      <c r="X141" s="15"/>
      <c r="Y141" s="15"/>
      <c r="Z141" s="15"/>
      <c r="AA141" s="15"/>
      <c r="AB141" s="15"/>
      <c r="AD141" s="15"/>
      <c r="AE141" s="15"/>
      <c r="AF141" s="15"/>
      <c r="AG141" s="15"/>
      <c r="AH141" s="15"/>
      <c r="AI141" s="15"/>
      <c r="AK141" s="15"/>
      <c r="AL141" s="15"/>
      <c r="AM141" s="15"/>
      <c r="AN141" s="15"/>
      <c r="AO141" s="15"/>
      <c r="AP141" s="15"/>
      <c r="AR141" s="15"/>
      <c r="AS141" s="15"/>
      <c r="AT141" s="15"/>
      <c r="AU141" s="15"/>
      <c r="AV141" s="15"/>
      <c r="AW141" s="15"/>
      <c r="AY141" s="15"/>
      <c r="AZ141" s="15"/>
      <c r="BA141" s="15"/>
      <c r="BB141" s="15"/>
      <c r="BC141" s="15"/>
      <c r="BD141" s="15"/>
      <c r="BF141" s="15"/>
      <c r="BG141" s="15"/>
      <c r="BH141" s="15"/>
      <c r="BI141" s="15"/>
      <c r="BJ141" s="15"/>
      <c r="BK141" s="15"/>
    </row>
    <row r="142" spans="1:64" hidden="1" x14ac:dyDescent="0.2">
      <c r="A142" t="str">
        <f>Nutrients!B142</f>
        <v>Vitamin premix with phytase</v>
      </c>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row>
    <row r="143" spans="1:64" x14ac:dyDescent="0.2">
      <c r="A143" t="str">
        <f>Nutrients!B143</f>
        <v>Trace mineral premix</v>
      </c>
      <c r="B143" s="15">
        <v>3</v>
      </c>
      <c r="C143" s="15">
        <v>3</v>
      </c>
      <c r="D143" s="15">
        <v>2.5</v>
      </c>
      <c r="E143" s="15">
        <v>2</v>
      </c>
      <c r="F143" s="15">
        <v>1.5</v>
      </c>
      <c r="G143" s="15">
        <v>1.5</v>
      </c>
      <c r="H143" s="15"/>
      <c r="I143" s="15">
        <v>3</v>
      </c>
      <c r="J143" s="15">
        <v>3</v>
      </c>
      <c r="K143" s="15">
        <v>2.5</v>
      </c>
      <c r="L143" s="15">
        <v>2</v>
      </c>
      <c r="M143" s="15">
        <v>1.5</v>
      </c>
      <c r="N143" s="15">
        <v>1.5</v>
      </c>
      <c r="O143" s="15"/>
      <c r="P143" s="15">
        <v>3</v>
      </c>
      <c r="Q143" s="15">
        <v>3</v>
      </c>
      <c r="R143" s="15">
        <v>2.5</v>
      </c>
      <c r="S143" s="15">
        <v>2</v>
      </c>
      <c r="T143" s="15">
        <v>1.5</v>
      </c>
      <c r="U143" s="15">
        <v>1.5</v>
      </c>
      <c r="V143" s="15"/>
      <c r="W143" s="15">
        <v>3</v>
      </c>
      <c r="X143" s="15">
        <v>3</v>
      </c>
      <c r="Y143" s="15">
        <v>2.5</v>
      </c>
      <c r="Z143" s="15">
        <v>2</v>
      </c>
      <c r="AA143" s="15">
        <v>1.5</v>
      </c>
      <c r="AB143" s="15">
        <v>1.5</v>
      </c>
      <c r="AC143" s="15"/>
      <c r="AD143" s="15">
        <v>3</v>
      </c>
      <c r="AE143" s="15">
        <v>3</v>
      </c>
      <c r="AF143" s="15">
        <v>2.5</v>
      </c>
      <c r="AG143" s="15">
        <v>2</v>
      </c>
      <c r="AH143" s="15">
        <v>1.5</v>
      </c>
      <c r="AI143" s="15">
        <v>1.5</v>
      </c>
      <c r="AJ143" s="15"/>
      <c r="AK143" s="15">
        <v>3</v>
      </c>
      <c r="AL143" s="15">
        <v>3</v>
      </c>
      <c r="AM143" s="15">
        <v>2.5</v>
      </c>
      <c r="AN143" s="15">
        <v>2</v>
      </c>
      <c r="AO143" s="15">
        <v>1.5</v>
      </c>
      <c r="AP143" s="15">
        <v>1.5</v>
      </c>
      <c r="AQ143" s="15"/>
      <c r="AR143" s="15">
        <v>3</v>
      </c>
      <c r="AS143" s="15">
        <v>3</v>
      </c>
      <c r="AT143" s="15">
        <v>2.5</v>
      </c>
      <c r="AU143" s="15">
        <v>2</v>
      </c>
      <c r="AV143" s="15">
        <v>1.5</v>
      </c>
      <c r="AW143" s="15">
        <v>1.5</v>
      </c>
      <c r="AX143" s="15"/>
      <c r="AY143" s="15">
        <v>3</v>
      </c>
      <c r="AZ143" s="15">
        <v>3</v>
      </c>
      <c r="BA143" s="15">
        <v>2.5</v>
      </c>
      <c r="BB143" s="15">
        <v>2</v>
      </c>
      <c r="BC143" s="15">
        <v>1.5</v>
      </c>
      <c r="BD143" s="15">
        <v>1.5</v>
      </c>
      <c r="BE143" s="15"/>
      <c r="BF143" s="15">
        <v>3</v>
      </c>
      <c r="BG143" s="15">
        <v>3</v>
      </c>
      <c r="BH143" s="15">
        <v>2.5</v>
      </c>
      <c r="BI143" s="15">
        <v>2</v>
      </c>
      <c r="BJ143" s="15">
        <v>1.5</v>
      </c>
      <c r="BK143" s="15">
        <v>1.5</v>
      </c>
      <c r="BL143" s="15"/>
    </row>
    <row r="144" spans="1:64" hidden="1" x14ac:dyDescent="0.2">
      <c r="A144" t="str">
        <f>Nutrients!B144</f>
        <v>Sow add pack</v>
      </c>
      <c r="B144" s="15"/>
      <c r="C144" s="15"/>
      <c r="D144" s="15"/>
      <c r="E144" s="15"/>
      <c r="F144" s="15"/>
      <c r="G144" s="15"/>
      <c r="I144" s="15"/>
      <c r="J144" s="15"/>
      <c r="K144" s="15"/>
      <c r="L144" s="15"/>
      <c r="M144" s="15"/>
      <c r="N144" s="15"/>
      <c r="P144" s="15"/>
      <c r="Q144" s="15"/>
      <c r="R144" s="15"/>
      <c r="S144" s="15"/>
      <c r="T144" s="15"/>
      <c r="U144" s="15"/>
      <c r="W144" s="15"/>
      <c r="X144" s="15"/>
      <c r="Y144" s="15"/>
      <c r="Z144" s="15"/>
      <c r="AA144" s="15"/>
      <c r="AB144" s="15"/>
      <c r="AD144" s="15"/>
      <c r="AE144" s="15"/>
      <c r="AF144" s="15"/>
      <c r="AG144" s="15"/>
      <c r="AH144" s="15"/>
      <c r="AI144" s="15"/>
      <c r="AK144" s="15"/>
      <c r="AL144" s="15"/>
      <c r="AM144" s="15"/>
      <c r="AN144" s="15"/>
      <c r="AO144" s="15"/>
      <c r="AP144" s="15"/>
      <c r="AR144" s="15"/>
      <c r="AS144" s="15"/>
      <c r="AT144" s="15"/>
      <c r="AU144" s="15"/>
      <c r="AV144" s="15"/>
      <c r="AW144" s="15"/>
      <c r="AY144" s="15"/>
      <c r="AZ144" s="15"/>
      <c r="BA144" s="15"/>
      <c r="BB144" s="15"/>
      <c r="BC144" s="15"/>
      <c r="BD144" s="15"/>
      <c r="BF144" s="15"/>
      <c r="BG144" s="15"/>
      <c r="BH144" s="15"/>
      <c r="BI144" s="15"/>
      <c r="BJ144" s="15"/>
      <c r="BK144" s="15"/>
    </row>
    <row r="145" spans="1:64" x14ac:dyDescent="0.2">
      <c r="A145" t="str">
        <f>Nutrients!B145</f>
        <v>Vitamin premix without phytase</v>
      </c>
      <c r="B145" s="15">
        <v>3</v>
      </c>
      <c r="C145" s="15">
        <v>3</v>
      </c>
      <c r="D145" s="15">
        <v>2.5</v>
      </c>
      <c r="E145" s="15">
        <v>2</v>
      </c>
      <c r="F145" s="15">
        <v>1.5</v>
      </c>
      <c r="G145" s="15">
        <v>1.5</v>
      </c>
      <c r="H145" s="15"/>
      <c r="I145" s="15">
        <v>3</v>
      </c>
      <c r="J145" s="15">
        <v>3</v>
      </c>
      <c r="K145" s="15">
        <v>2.5</v>
      </c>
      <c r="L145" s="15">
        <v>2</v>
      </c>
      <c r="M145" s="15">
        <v>1.5</v>
      </c>
      <c r="N145" s="15">
        <v>1.5</v>
      </c>
      <c r="O145" s="15"/>
      <c r="P145" s="15">
        <v>3</v>
      </c>
      <c r="Q145" s="15">
        <v>3</v>
      </c>
      <c r="R145" s="15">
        <v>2.5</v>
      </c>
      <c r="S145" s="15">
        <v>2</v>
      </c>
      <c r="T145" s="15">
        <v>1.5</v>
      </c>
      <c r="U145" s="15">
        <v>1.5</v>
      </c>
      <c r="V145" s="15"/>
      <c r="W145" s="15">
        <v>3</v>
      </c>
      <c r="X145" s="15">
        <v>3</v>
      </c>
      <c r="Y145" s="15">
        <v>2.5</v>
      </c>
      <c r="Z145" s="15">
        <v>2</v>
      </c>
      <c r="AA145" s="15">
        <v>1.5</v>
      </c>
      <c r="AB145" s="15">
        <v>1.5</v>
      </c>
      <c r="AC145" s="15"/>
      <c r="AD145" s="15">
        <v>3</v>
      </c>
      <c r="AE145" s="15">
        <v>3</v>
      </c>
      <c r="AF145" s="15">
        <v>2.5</v>
      </c>
      <c r="AG145" s="15">
        <v>2</v>
      </c>
      <c r="AH145" s="15">
        <v>1.5</v>
      </c>
      <c r="AI145" s="15">
        <v>1.5</v>
      </c>
      <c r="AJ145" s="15"/>
      <c r="AK145" s="15">
        <v>3</v>
      </c>
      <c r="AL145" s="15">
        <v>3</v>
      </c>
      <c r="AM145" s="15">
        <v>2.5</v>
      </c>
      <c r="AN145" s="15">
        <v>2</v>
      </c>
      <c r="AO145" s="15">
        <v>1.5</v>
      </c>
      <c r="AP145" s="15">
        <v>1.5</v>
      </c>
      <c r="AQ145" s="15"/>
      <c r="AR145" s="15">
        <v>3</v>
      </c>
      <c r="AS145" s="15">
        <v>3</v>
      </c>
      <c r="AT145" s="15">
        <v>2.5</v>
      </c>
      <c r="AU145" s="15">
        <v>2</v>
      </c>
      <c r="AV145" s="15">
        <v>1.5</v>
      </c>
      <c r="AW145" s="15">
        <v>1.5</v>
      </c>
      <c r="AX145" s="15"/>
      <c r="AY145" s="15">
        <v>3</v>
      </c>
      <c r="AZ145" s="15">
        <v>3</v>
      </c>
      <c r="BA145" s="15">
        <v>2.5</v>
      </c>
      <c r="BB145" s="15">
        <v>2</v>
      </c>
      <c r="BC145" s="15">
        <v>1.5</v>
      </c>
      <c r="BD145" s="15">
        <v>1.5</v>
      </c>
      <c r="BE145" s="15"/>
      <c r="BF145" s="15">
        <v>3</v>
      </c>
      <c r="BG145" s="15">
        <v>3</v>
      </c>
      <c r="BH145" s="15">
        <v>2.5</v>
      </c>
      <c r="BI145" s="15">
        <v>2</v>
      </c>
      <c r="BJ145" s="15">
        <v>1.5</v>
      </c>
      <c r="BK145" s="15">
        <v>1.5</v>
      </c>
      <c r="BL145" s="15"/>
    </row>
    <row r="146" spans="1:64" hidden="1" x14ac:dyDescent="0.2">
      <c r="A146" t="str">
        <f>Nutrients!B146</f>
        <v>GF DDGS Base Mix</v>
      </c>
      <c r="B146" s="15"/>
      <c r="C146" s="15"/>
      <c r="D146" s="15"/>
      <c r="E146" s="15"/>
      <c r="F146" s="15"/>
      <c r="G146" s="15"/>
      <c r="I146" s="15"/>
      <c r="J146" s="15"/>
      <c r="K146" s="15"/>
      <c r="L146" s="15"/>
      <c r="M146" s="15"/>
      <c r="N146" s="15"/>
      <c r="P146" s="15"/>
      <c r="Q146" s="15"/>
      <c r="R146" s="15"/>
      <c r="S146" s="15"/>
      <c r="T146" s="15"/>
      <c r="U146" s="15"/>
      <c r="W146" s="15"/>
      <c r="X146" s="15"/>
      <c r="Y146" s="15"/>
      <c r="Z146" s="15"/>
      <c r="AA146" s="15"/>
      <c r="AB146" s="15"/>
      <c r="AD146" s="15"/>
      <c r="AE146" s="15"/>
      <c r="AF146" s="15"/>
      <c r="AG146" s="15"/>
      <c r="AH146" s="15"/>
      <c r="AI146" s="15"/>
      <c r="AK146" s="15"/>
      <c r="AL146" s="15"/>
      <c r="AM146" s="15"/>
      <c r="AN146" s="15"/>
      <c r="AO146" s="15"/>
      <c r="AP146" s="15"/>
      <c r="AR146" s="15"/>
      <c r="AS146" s="15"/>
      <c r="AT146" s="15"/>
      <c r="AU146" s="15"/>
      <c r="AV146" s="15"/>
      <c r="AW146" s="15"/>
      <c r="AY146" s="15"/>
      <c r="AZ146" s="15"/>
      <c r="BA146" s="15"/>
      <c r="BB146" s="15"/>
      <c r="BC146" s="15"/>
      <c r="BD146" s="15"/>
      <c r="BF146" s="15"/>
      <c r="BG146" s="15"/>
      <c r="BH146" s="15"/>
      <c r="BI146" s="15"/>
      <c r="BJ146" s="15"/>
      <c r="BK146" s="15"/>
    </row>
    <row r="147" spans="1:64" hidden="1" x14ac:dyDescent="0.2">
      <c r="A147" t="str">
        <f>Nutrients!B147</f>
        <v>GF synthetics Base Mix</v>
      </c>
      <c r="B147" s="15"/>
      <c r="C147" s="15"/>
      <c r="D147" s="15"/>
      <c r="E147" s="15"/>
      <c r="F147" s="15"/>
      <c r="G147" s="15"/>
      <c r="I147" s="15"/>
      <c r="J147" s="15"/>
      <c r="K147" s="15"/>
      <c r="L147" s="15"/>
      <c r="M147" s="15"/>
      <c r="N147" s="15"/>
      <c r="P147" s="15"/>
      <c r="Q147" s="15"/>
      <c r="R147" s="15"/>
      <c r="S147" s="15"/>
      <c r="T147" s="15"/>
      <c r="U147" s="15"/>
      <c r="W147" s="15"/>
      <c r="X147" s="15"/>
      <c r="Y147" s="15"/>
      <c r="Z147" s="15"/>
      <c r="AA147" s="15"/>
      <c r="AB147" s="15"/>
      <c r="AD147" s="15"/>
      <c r="AE147" s="15"/>
      <c r="AF147" s="15"/>
      <c r="AG147" s="15"/>
      <c r="AH147" s="15"/>
      <c r="AI147" s="15"/>
      <c r="AK147" s="15"/>
      <c r="AL147" s="15"/>
      <c r="AM147" s="15"/>
      <c r="AN147" s="15"/>
      <c r="AO147" s="15"/>
      <c r="AP147" s="15"/>
      <c r="AR147" s="15"/>
      <c r="AS147" s="15"/>
      <c r="AT147" s="15"/>
      <c r="AU147" s="15"/>
      <c r="AV147" s="15"/>
      <c r="AW147" s="15"/>
      <c r="AY147" s="15"/>
      <c r="AZ147" s="15"/>
      <c r="BA147" s="15"/>
      <c r="BB147" s="15"/>
      <c r="BC147" s="15"/>
      <c r="BD147" s="15"/>
      <c r="BF147" s="15"/>
      <c r="BG147" s="15"/>
      <c r="BH147" s="15"/>
      <c r="BI147" s="15"/>
      <c r="BJ147" s="15"/>
      <c r="BK147" s="15"/>
    </row>
    <row r="148" spans="1:64" hidden="1" x14ac:dyDescent="0.2">
      <c r="A148" t="str">
        <f>Nutrients!B148</f>
        <v>Choline chloride 60%</v>
      </c>
      <c r="B148" s="15"/>
      <c r="C148" s="15"/>
      <c r="D148" s="15"/>
      <c r="E148" s="15"/>
      <c r="F148" s="15"/>
      <c r="G148" s="15"/>
      <c r="I148" s="15"/>
      <c r="J148" s="15"/>
      <c r="K148" s="15"/>
      <c r="L148" s="15"/>
      <c r="M148" s="15"/>
      <c r="N148" s="15"/>
      <c r="P148" s="15"/>
      <c r="Q148" s="15"/>
      <c r="R148" s="15"/>
      <c r="S148" s="15"/>
      <c r="T148" s="15"/>
      <c r="U148" s="15"/>
      <c r="W148" s="15"/>
      <c r="X148" s="15"/>
      <c r="Y148" s="15"/>
      <c r="Z148" s="15"/>
      <c r="AA148" s="15"/>
      <c r="AB148" s="15"/>
      <c r="AD148" s="15"/>
      <c r="AE148" s="15"/>
      <c r="AF148" s="15"/>
      <c r="AG148" s="15"/>
      <c r="AH148" s="15"/>
      <c r="AI148" s="15"/>
      <c r="AK148" s="15"/>
      <c r="AL148" s="15"/>
      <c r="AM148" s="15"/>
      <c r="AN148" s="15"/>
      <c r="AO148" s="15"/>
      <c r="AP148" s="15"/>
      <c r="AR148" s="15"/>
      <c r="AS148" s="15"/>
      <c r="AT148" s="15"/>
      <c r="AU148" s="15"/>
      <c r="AV148" s="15"/>
      <c r="AW148" s="15"/>
      <c r="AY148" s="15"/>
      <c r="AZ148" s="15"/>
      <c r="BA148" s="15"/>
      <c r="BB148" s="15"/>
      <c r="BC148" s="15"/>
      <c r="BD148" s="15"/>
      <c r="BF148" s="15"/>
      <c r="BG148" s="15"/>
      <c r="BH148" s="15"/>
      <c r="BI148" s="15"/>
      <c r="BJ148" s="15"/>
      <c r="BK148" s="15"/>
    </row>
    <row r="149" spans="1:64" hidden="1" x14ac:dyDescent="0.2">
      <c r="A149" t="str">
        <f>Nutrients!B149</f>
        <v>Natuphos 600</v>
      </c>
      <c r="B149" s="15"/>
      <c r="C149" s="15"/>
      <c r="D149" s="15"/>
      <c r="E149" s="15"/>
      <c r="F149" s="15"/>
      <c r="G149" s="15"/>
      <c r="I149" s="15"/>
      <c r="J149" s="15"/>
      <c r="K149" s="15"/>
      <c r="L149" s="15"/>
      <c r="M149" s="15"/>
      <c r="N149" s="15"/>
      <c r="P149" s="15"/>
      <c r="Q149" s="15"/>
      <c r="R149" s="15"/>
      <c r="S149" s="15"/>
      <c r="T149" s="15"/>
      <c r="U149" s="15"/>
      <c r="W149" s="15"/>
      <c r="X149" s="15"/>
      <c r="Y149" s="15"/>
      <c r="Z149" s="15"/>
      <c r="AA149" s="15"/>
      <c r="AB149" s="15"/>
      <c r="AD149" s="15"/>
      <c r="AE149" s="15"/>
      <c r="AF149" s="15"/>
      <c r="AG149" s="15"/>
      <c r="AH149" s="15"/>
      <c r="AI149" s="15"/>
      <c r="AK149" s="15"/>
      <c r="AL149" s="15"/>
      <c r="AM149" s="15"/>
      <c r="AN149" s="15"/>
      <c r="AO149" s="15"/>
      <c r="AP149" s="15"/>
      <c r="AR149" s="15"/>
      <c r="AS149" s="15"/>
      <c r="AT149" s="15"/>
      <c r="AU149" s="15"/>
      <c r="AV149" s="15"/>
      <c r="AW149" s="15"/>
      <c r="AY149" s="15"/>
      <c r="AZ149" s="15"/>
      <c r="BA149" s="15"/>
      <c r="BB149" s="15"/>
      <c r="BC149" s="15"/>
      <c r="BD149" s="15"/>
      <c r="BF149" s="15"/>
      <c r="BG149" s="15"/>
      <c r="BH149" s="15"/>
      <c r="BI149" s="15"/>
      <c r="BJ149" s="15"/>
      <c r="BK149" s="15"/>
    </row>
    <row r="150" spans="1:64" hidden="1" x14ac:dyDescent="0.2">
      <c r="A150" t="str">
        <f>Nutrients!B150</f>
        <v>Natuphos 1200</v>
      </c>
      <c r="B150" s="15"/>
      <c r="C150" s="15"/>
      <c r="D150" s="15"/>
      <c r="E150" s="15"/>
      <c r="F150" s="15"/>
      <c r="G150" s="15"/>
      <c r="I150" s="15"/>
      <c r="J150" s="15"/>
      <c r="K150" s="15"/>
      <c r="L150" s="15"/>
      <c r="M150" s="15"/>
      <c r="N150" s="15"/>
      <c r="P150" s="15"/>
      <c r="Q150" s="15"/>
      <c r="R150" s="15"/>
      <c r="S150" s="15"/>
      <c r="T150" s="15"/>
      <c r="U150" s="15"/>
      <c r="W150" s="15"/>
      <c r="X150" s="15"/>
      <c r="Y150" s="15"/>
      <c r="Z150" s="15"/>
      <c r="AA150" s="15"/>
      <c r="AB150" s="15"/>
      <c r="AD150" s="15"/>
      <c r="AE150" s="15"/>
      <c r="AF150" s="15"/>
      <c r="AG150" s="15"/>
      <c r="AH150" s="15"/>
      <c r="AI150" s="15"/>
      <c r="AK150" s="15"/>
      <c r="AL150" s="15"/>
      <c r="AM150" s="15"/>
      <c r="AN150" s="15"/>
      <c r="AO150" s="15"/>
      <c r="AP150" s="15"/>
      <c r="AR150" s="15"/>
      <c r="AS150" s="15"/>
      <c r="AT150" s="15"/>
      <c r="AU150" s="15"/>
      <c r="AV150" s="15"/>
      <c r="AW150" s="15"/>
      <c r="AY150" s="15"/>
      <c r="AZ150" s="15"/>
      <c r="BA150" s="15"/>
      <c r="BB150" s="15"/>
      <c r="BC150" s="15"/>
      <c r="BD150" s="15"/>
      <c r="BF150" s="15"/>
      <c r="BG150" s="15"/>
      <c r="BH150" s="15"/>
      <c r="BI150" s="15"/>
      <c r="BJ150" s="15"/>
      <c r="BK150" s="15"/>
    </row>
    <row r="151" spans="1:64" x14ac:dyDescent="0.2">
      <c r="A151" t="str">
        <f>Nutrients!B151</f>
        <v>Optiphos 2000</v>
      </c>
      <c r="B151" s="15">
        <v>0.25</v>
      </c>
      <c r="C151" s="15">
        <v>0.25</v>
      </c>
      <c r="D151" s="15">
        <v>0.25</v>
      </c>
      <c r="E151" s="15">
        <v>0.25</v>
      </c>
      <c r="F151" s="15">
        <v>0.25</v>
      </c>
      <c r="G151" s="15">
        <v>0.25</v>
      </c>
      <c r="I151" s="15">
        <v>0.25</v>
      </c>
      <c r="J151" s="15">
        <v>0.25</v>
      </c>
      <c r="K151" s="15">
        <v>0.25</v>
      </c>
      <c r="L151" s="15">
        <v>0.25</v>
      </c>
      <c r="M151" s="15">
        <v>0.25</v>
      </c>
      <c r="N151" s="15">
        <v>0.25</v>
      </c>
      <c r="P151" s="15">
        <v>0.25</v>
      </c>
      <c r="Q151" s="15">
        <v>0.25</v>
      </c>
      <c r="R151" s="15">
        <v>0.25</v>
      </c>
      <c r="S151" s="15">
        <v>0.25</v>
      </c>
      <c r="T151" s="15">
        <v>0.25</v>
      </c>
      <c r="U151" s="15">
        <v>0.25</v>
      </c>
      <c r="W151" s="15">
        <v>0.25</v>
      </c>
      <c r="X151" s="15">
        <v>0.25</v>
      </c>
      <c r="Y151" s="15">
        <v>0.25</v>
      </c>
      <c r="Z151" s="15">
        <v>0.25</v>
      </c>
      <c r="AA151" s="15">
        <v>0.25</v>
      </c>
      <c r="AB151" s="15">
        <v>0.25</v>
      </c>
      <c r="AD151" s="15">
        <v>0.25</v>
      </c>
      <c r="AE151" s="15">
        <v>0.25</v>
      </c>
      <c r="AF151" s="15">
        <v>0.25</v>
      </c>
      <c r="AG151" s="15">
        <v>0.25</v>
      </c>
      <c r="AH151" s="15">
        <v>0.25</v>
      </c>
      <c r="AI151" s="15">
        <v>0.25</v>
      </c>
      <c r="AK151" s="15">
        <v>0.25</v>
      </c>
      <c r="AL151" s="15">
        <v>0.25</v>
      </c>
      <c r="AM151" s="15">
        <v>0.25</v>
      </c>
      <c r="AN151" s="15">
        <v>0.25</v>
      </c>
      <c r="AO151" s="15">
        <v>0.25</v>
      </c>
      <c r="AP151" s="15">
        <v>0.25</v>
      </c>
      <c r="AR151" s="15">
        <v>0.25</v>
      </c>
      <c r="AS151" s="15">
        <v>0.25</v>
      </c>
      <c r="AT151" s="15">
        <v>0.25</v>
      </c>
      <c r="AU151" s="15">
        <v>0.25</v>
      </c>
      <c r="AV151" s="15">
        <v>0.25</v>
      </c>
      <c r="AW151" s="15">
        <v>0.25</v>
      </c>
      <c r="AY151" s="15">
        <v>0.25</v>
      </c>
      <c r="AZ151" s="15">
        <v>0.25</v>
      </c>
      <c r="BA151" s="15">
        <v>0.25</v>
      </c>
      <c r="BB151" s="15">
        <v>0.25</v>
      </c>
      <c r="BC151" s="15">
        <v>0.25</v>
      </c>
      <c r="BD151" s="15">
        <v>0.25</v>
      </c>
      <c r="BF151" s="15">
        <v>0.25</v>
      </c>
      <c r="BG151" s="15">
        <v>0.25</v>
      </c>
      <c r="BH151" s="15">
        <v>0.25</v>
      </c>
      <c r="BI151" s="15">
        <v>0.25</v>
      </c>
      <c r="BJ151" s="15">
        <v>0.25</v>
      </c>
      <c r="BK151" s="15">
        <v>0.25</v>
      </c>
    </row>
    <row r="152" spans="1:64" hidden="1" x14ac:dyDescent="0.2">
      <c r="A152" t="str">
        <f>Nutrients!B152</f>
        <v>Phyzyme 1200</v>
      </c>
      <c r="B152" s="15"/>
      <c r="C152" s="15"/>
      <c r="D152" s="15"/>
      <c r="E152" s="15"/>
      <c r="F152" s="15"/>
      <c r="G152" s="15"/>
      <c r="I152" s="15"/>
      <c r="J152" s="15"/>
      <c r="K152" s="15"/>
      <c r="L152" s="15"/>
      <c r="M152" s="15"/>
      <c r="N152" s="15"/>
      <c r="P152" s="15"/>
      <c r="Q152" s="15"/>
      <c r="R152" s="15"/>
      <c r="S152" s="15"/>
      <c r="T152" s="15"/>
      <c r="U152" s="15"/>
      <c r="W152" s="15"/>
      <c r="X152" s="15"/>
      <c r="Y152" s="15"/>
      <c r="Z152" s="15"/>
      <c r="AA152" s="15"/>
      <c r="AB152" s="15"/>
      <c r="AD152" s="15"/>
      <c r="AE152" s="15"/>
      <c r="AF152" s="15"/>
      <c r="AG152" s="15"/>
      <c r="AH152" s="15"/>
      <c r="AI152" s="15"/>
      <c r="AK152" s="15"/>
      <c r="AL152" s="15"/>
      <c r="AM152" s="15"/>
      <c r="AN152" s="15"/>
      <c r="AO152" s="15"/>
      <c r="AP152" s="15"/>
      <c r="AR152" s="15"/>
      <c r="AS152" s="15"/>
      <c r="AT152" s="15"/>
      <c r="AU152" s="15"/>
      <c r="AV152" s="15"/>
      <c r="AW152" s="15"/>
      <c r="AY152" s="15"/>
      <c r="AZ152" s="15"/>
      <c r="BA152" s="15"/>
      <c r="BB152" s="15"/>
      <c r="BC152" s="15"/>
      <c r="BD152" s="15"/>
      <c r="BF152" s="15"/>
      <c r="BG152" s="15"/>
      <c r="BH152" s="15"/>
      <c r="BI152" s="15"/>
      <c r="BJ152" s="15"/>
      <c r="BK152" s="15"/>
    </row>
    <row r="153" spans="1:64" hidden="1" x14ac:dyDescent="0.2">
      <c r="A153" t="str">
        <f>Nutrients!B153</f>
        <v>Phyzyme 5000</v>
      </c>
      <c r="B153" s="15"/>
      <c r="C153" s="15"/>
      <c r="D153" s="15"/>
      <c r="E153" s="15"/>
      <c r="F153" s="15"/>
      <c r="G153" s="15"/>
      <c r="I153" s="15"/>
      <c r="J153" s="15"/>
      <c r="K153" s="15"/>
      <c r="L153" s="15"/>
      <c r="M153" s="15"/>
      <c r="N153" s="15"/>
      <c r="P153" s="15"/>
      <c r="Q153" s="15"/>
      <c r="R153" s="15"/>
      <c r="S153" s="15"/>
      <c r="T153" s="15"/>
      <c r="U153" s="15"/>
      <c r="W153" s="15"/>
      <c r="X153" s="15"/>
      <c r="Y153" s="15"/>
      <c r="Z153" s="15"/>
      <c r="AA153" s="15"/>
      <c r="AB153" s="15"/>
      <c r="AD153" s="15"/>
      <c r="AE153" s="15"/>
      <c r="AF153" s="15"/>
      <c r="AG153" s="15"/>
      <c r="AH153" s="15"/>
      <c r="AI153" s="15"/>
      <c r="AK153" s="15"/>
      <c r="AL153" s="15"/>
      <c r="AM153" s="15"/>
      <c r="AN153" s="15"/>
      <c r="AO153" s="15"/>
      <c r="AP153" s="15"/>
      <c r="AR153" s="15"/>
      <c r="AS153" s="15"/>
      <c r="AT153" s="15"/>
      <c r="AU153" s="15"/>
      <c r="AV153" s="15"/>
      <c r="AW153" s="15"/>
      <c r="AY153" s="15"/>
      <c r="AZ153" s="15"/>
      <c r="BA153" s="15"/>
      <c r="BB153" s="15"/>
      <c r="BC153" s="15"/>
      <c r="BD153" s="15"/>
      <c r="BF153" s="15"/>
      <c r="BG153" s="15"/>
      <c r="BH153" s="15"/>
      <c r="BI153" s="15"/>
      <c r="BJ153" s="15"/>
      <c r="BK153" s="15"/>
    </row>
    <row r="154" spans="1:64" hidden="1" x14ac:dyDescent="0.2">
      <c r="A154" t="str">
        <f>Nutrients!B154</f>
        <v>Ronozyme CT (10,000)</v>
      </c>
      <c r="B154" s="15"/>
      <c r="C154" s="15"/>
      <c r="D154" s="15"/>
      <c r="E154" s="15"/>
      <c r="F154" s="15"/>
      <c r="G154" s="15"/>
      <c r="I154" s="15"/>
      <c r="J154" s="15"/>
      <c r="K154" s="15"/>
      <c r="L154" s="15"/>
      <c r="M154" s="15"/>
      <c r="N154" s="15"/>
      <c r="P154" s="15"/>
      <c r="Q154" s="15"/>
      <c r="R154" s="15"/>
      <c r="S154" s="15"/>
      <c r="T154" s="15"/>
      <c r="U154" s="15"/>
      <c r="W154" s="15"/>
      <c r="X154" s="15"/>
      <c r="Y154" s="15"/>
      <c r="Z154" s="15"/>
      <c r="AA154" s="15"/>
      <c r="AB154" s="15"/>
      <c r="AD154" s="15"/>
      <c r="AE154" s="15"/>
      <c r="AF154" s="15"/>
      <c r="AG154" s="15"/>
      <c r="AH154" s="15"/>
      <c r="AI154" s="15"/>
      <c r="AK154" s="15"/>
      <c r="AL154" s="15"/>
      <c r="AM154" s="15"/>
      <c r="AN154" s="15"/>
      <c r="AO154" s="15"/>
      <c r="AP154" s="15"/>
      <c r="AR154" s="15"/>
      <c r="AS154" s="15"/>
      <c r="AT154" s="15"/>
      <c r="AU154" s="15"/>
      <c r="AV154" s="15"/>
      <c r="AW154" s="15"/>
      <c r="AY154" s="15"/>
      <c r="AZ154" s="15"/>
      <c r="BA154" s="15"/>
      <c r="BB154" s="15"/>
      <c r="BC154" s="15"/>
      <c r="BD154" s="15"/>
      <c r="BF154" s="15"/>
      <c r="BG154" s="15"/>
      <c r="BH154" s="15"/>
      <c r="BI154" s="15"/>
      <c r="BJ154" s="15"/>
      <c r="BK154" s="15"/>
    </row>
    <row r="155" spans="1:64" hidden="1" x14ac:dyDescent="0.2">
      <c r="A155" t="str">
        <f>Nutrients!B155</f>
        <v>Ronozyme M (50,000)</v>
      </c>
      <c r="B155" s="15"/>
      <c r="C155" s="15"/>
      <c r="D155" s="15"/>
      <c r="E155" s="15"/>
      <c r="F155" s="15"/>
      <c r="G155" s="15"/>
      <c r="I155" s="15"/>
      <c r="J155" s="15"/>
      <c r="K155" s="15"/>
      <c r="L155" s="15"/>
      <c r="M155" s="15"/>
      <c r="N155" s="15"/>
      <c r="P155" s="15"/>
      <c r="Q155" s="15"/>
      <c r="R155" s="15"/>
      <c r="S155" s="15"/>
      <c r="T155" s="15"/>
      <c r="U155" s="15"/>
      <c r="W155" s="15"/>
      <c r="X155" s="15"/>
      <c r="Y155" s="15"/>
      <c r="Z155" s="15"/>
      <c r="AA155" s="15"/>
      <c r="AB155" s="15"/>
      <c r="AD155" s="15"/>
      <c r="AE155" s="15"/>
      <c r="AF155" s="15"/>
      <c r="AG155" s="15"/>
      <c r="AH155" s="15"/>
      <c r="AI155" s="15"/>
      <c r="AK155" s="15"/>
      <c r="AL155" s="15"/>
      <c r="AM155" s="15"/>
      <c r="AN155" s="15"/>
      <c r="AO155" s="15"/>
      <c r="AP155" s="15"/>
      <c r="AR155" s="15"/>
      <c r="AS155" s="15"/>
      <c r="AT155" s="15"/>
      <c r="AU155" s="15"/>
      <c r="AV155" s="15"/>
      <c r="AW155" s="15"/>
      <c r="AY155" s="15"/>
      <c r="AZ155" s="15"/>
      <c r="BA155" s="15"/>
      <c r="BB155" s="15"/>
      <c r="BC155" s="15"/>
      <c r="BD155" s="15"/>
      <c r="BF155" s="15"/>
      <c r="BG155" s="15"/>
      <c r="BH155" s="15"/>
      <c r="BI155" s="15"/>
      <c r="BJ155" s="15"/>
      <c r="BK155" s="15"/>
    </row>
    <row r="156" spans="1:64" hidden="1" x14ac:dyDescent="0.2">
      <c r="A156" t="str">
        <f>Nutrients!B156</f>
        <v>Other phytase source</v>
      </c>
      <c r="B156" s="15"/>
      <c r="C156" s="15"/>
      <c r="D156" s="15"/>
      <c r="E156" s="15"/>
      <c r="F156" s="15"/>
      <c r="G156" s="15"/>
      <c r="I156" s="15"/>
      <c r="J156" s="15"/>
      <c r="K156" s="15"/>
      <c r="L156" s="15"/>
      <c r="M156" s="15"/>
      <c r="N156" s="15"/>
      <c r="P156" s="15"/>
      <c r="Q156" s="15"/>
      <c r="R156" s="15"/>
      <c r="S156" s="15"/>
      <c r="T156" s="15"/>
      <c r="U156" s="15"/>
      <c r="W156" s="15"/>
      <c r="X156" s="15"/>
      <c r="Y156" s="15"/>
      <c r="Z156" s="15"/>
      <c r="AA156" s="15"/>
      <c r="AB156" s="15"/>
      <c r="AD156" s="15"/>
      <c r="AE156" s="15"/>
      <c r="AF156" s="15"/>
      <c r="AG156" s="15"/>
      <c r="AH156" s="15"/>
      <c r="AI156" s="15"/>
      <c r="AK156" s="15"/>
      <c r="AL156" s="15"/>
      <c r="AM156" s="15"/>
      <c r="AN156" s="15"/>
      <c r="AO156" s="15"/>
      <c r="AP156" s="15"/>
      <c r="AR156" s="15"/>
      <c r="AS156" s="15"/>
      <c r="AT156" s="15"/>
      <c r="AU156" s="15"/>
      <c r="AV156" s="15"/>
      <c r="AW156" s="15"/>
      <c r="AY156" s="15"/>
      <c r="AZ156" s="15"/>
      <c r="BA156" s="15"/>
      <c r="BB156" s="15"/>
      <c r="BC156" s="15"/>
      <c r="BD156" s="15"/>
      <c r="BF156" s="15"/>
      <c r="BG156" s="15"/>
      <c r="BH156" s="15"/>
      <c r="BI156" s="15"/>
      <c r="BJ156" s="15"/>
      <c r="BK156" s="15"/>
    </row>
    <row r="157" spans="1:64" hidden="1" x14ac:dyDescent="0.2">
      <c r="A157" t="str">
        <f>Nutrients!B157</f>
        <v>Zinc oxide</v>
      </c>
      <c r="B157" s="15"/>
      <c r="C157" s="15"/>
      <c r="D157" s="15"/>
      <c r="E157" s="15"/>
      <c r="F157" s="15"/>
      <c r="G157" s="15"/>
      <c r="I157" s="15"/>
      <c r="J157" s="15"/>
      <c r="K157" s="15"/>
      <c r="L157" s="15"/>
      <c r="M157" s="15"/>
      <c r="N157" s="15"/>
      <c r="P157" s="15"/>
      <c r="Q157" s="15"/>
      <c r="R157" s="15"/>
      <c r="S157" s="15"/>
      <c r="T157" s="15"/>
      <c r="U157" s="15"/>
      <c r="W157" s="15"/>
      <c r="X157" s="15"/>
      <c r="Y157" s="15"/>
      <c r="Z157" s="15"/>
      <c r="AA157" s="15"/>
      <c r="AB157" s="15"/>
      <c r="AD157" s="15"/>
      <c r="AE157" s="15"/>
      <c r="AF157" s="15"/>
      <c r="AG157" s="15"/>
      <c r="AH157" s="15"/>
      <c r="AI157" s="15"/>
      <c r="AK157" s="15"/>
      <c r="AL157" s="15"/>
      <c r="AM157" s="15"/>
      <c r="AN157" s="15"/>
      <c r="AO157" s="15"/>
      <c r="AP157" s="15"/>
      <c r="AR157" s="15"/>
      <c r="AS157" s="15"/>
      <c r="AT157" s="15"/>
      <c r="AU157" s="15"/>
      <c r="AV157" s="15"/>
      <c r="AW157" s="15"/>
      <c r="AY157" s="15"/>
      <c r="AZ157" s="15"/>
      <c r="BA157" s="15"/>
      <c r="BB157" s="15"/>
      <c r="BC157" s="15"/>
      <c r="BD157" s="15"/>
      <c r="BF157" s="15"/>
      <c r="BG157" s="15"/>
      <c r="BH157" s="15"/>
      <c r="BI157" s="15"/>
      <c r="BJ157" s="15"/>
      <c r="BK157" s="15"/>
    </row>
    <row r="158" spans="1:64" hidden="1" x14ac:dyDescent="0.2">
      <c r="A158" t="str">
        <f>Nutrients!B158</f>
        <v>Copper sulfate</v>
      </c>
      <c r="B158" s="15"/>
      <c r="C158" s="15"/>
      <c r="D158" s="15"/>
      <c r="E158" s="15"/>
      <c r="F158" s="15"/>
      <c r="G158" s="15"/>
      <c r="I158" s="15"/>
      <c r="J158" s="15"/>
      <c r="K158" s="15"/>
      <c r="L158" s="15"/>
      <c r="M158" s="15"/>
      <c r="N158" s="15"/>
      <c r="P158" s="15"/>
      <c r="Q158" s="15"/>
      <c r="R158" s="15"/>
      <c r="S158" s="15"/>
      <c r="T158" s="15"/>
      <c r="U158" s="15"/>
      <c r="W158" s="15"/>
      <c r="X158" s="15"/>
      <c r="Y158" s="15"/>
      <c r="Z158" s="15"/>
      <c r="AA158" s="15"/>
      <c r="AB158" s="15"/>
      <c r="AD158" s="15"/>
      <c r="AE158" s="15"/>
      <c r="AF158" s="15"/>
      <c r="AG158" s="15"/>
      <c r="AH158" s="15"/>
      <c r="AI158" s="15"/>
      <c r="AK158" s="15"/>
      <c r="AL158" s="15"/>
      <c r="AM158" s="15"/>
      <c r="AN158" s="15"/>
      <c r="AO158" s="15"/>
      <c r="AP158" s="15"/>
      <c r="AR158" s="15"/>
      <c r="AS158" s="15"/>
      <c r="AT158" s="15"/>
      <c r="AU158" s="15"/>
      <c r="AV158" s="15"/>
      <c r="AW158" s="15"/>
      <c r="AY158" s="15"/>
      <c r="AZ158" s="15"/>
      <c r="BA158" s="15"/>
      <c r="BB158" s="15"/>
      <c r="BC158" s="15"/>
      <c r="BD158" s="15"/>
      <c r="BF158" s="15"/>
      <c r="BG158" s="15"/>
      <c r="BH158" s="15"/>
      <c r="BI158" s="15"/>
      <c r="BJ158" s="15"/>
      <c r="BK158" s="15"/>
    </row>
    <row r="159" spans="1:64" hidden="1" x14ac:dyDescent="0.2">
      <c r="A159" t="str">
        <f>Nutrients!B159</f>
        <v>Potassium chloride</v>
      </c>
      <c r="B159" s="15"/>
      <c r="C159" s="15"/>
      <c r="D159" s="15"/>
      <c r="E159" s="15"/>
      <c r="F159" s="15"/>
      <c r="G159" s="15"/>
      <c r="I159" s="15"/>
      <c r="J159" s="15"/>
      <c r="K159" s="15"/>
      <c r="L159" s="15"/>
      <c r="M159" s="15"/>
      <c r="N159" s="15"/>
      <c r="P159" s="15"/>
      <c r="Q159" s="15"/>
      <c r="R159" s="15"/>
      <c r="S159" s="15"/>
      <c r="T159" s="15"/>
      <c r="U159" s="15"/>
      <c r="W159" s="15"/>
      <c r="X159" s="15"/>
      <c r="Y159" s="15"/>
      <c r="Z159" s="15"/>
      <c r="AA159" s="15"/>
      <c r="AB159" s="15"/>
      <c r="AD159" s="15"/>
      <c r="AE159" s="15"/>
      <c r="AF159" s="15"/>
      <c r="AG159" s="15"/>
      <c r="AH159" s="15"/>
      <c r="AI159" s="15"/>
      <c r="AK159" s="15"/>
      <c r="AL159" s="15"/>
      <c r="AM159" s="15"/>
      <c r="AN159" s="15"/>
      <c r="AO159" s="15"/>
      <c r="AP159" s="15"/>
      <c r="AR159" s="15"/>
      <c r="AS159" s="15"/>
      <c r="AT159" s="15"/>
      <c r="AU159" s="15"/>
      <c r="AV159" s="15"/>
      <c r="AW159" s="15"/>
      <c r="AY159" s="15"/>
      <c r="AZ159" s="15"/>
      <c r="BA159" s="15"/>
      <c r="BB159" s="15"/>
      <c r="BC159" s="15"/>
      <c r="BD159" s="15"/>
      <c r="BF159" s="15"/>
      <c r="BG159" s="15"/>
      <c r="BH159" s="15"/>
      <c r="BI159" s="15"/>
      <c r="BJ159" s="15"/>
      <c r="BK159" s="15"/>
    </row>
    <row r="160" spans="1:64" hidden="1" x14ac:dyDescent="0.2">
      <c r="A160" t="str">
        <f>Nutrients!B160</f>
        <v>Calcium chloride</v>
      </c>
      <c r="B160" s="15"/>
      <c r="C160" s="15"/>
      <c r="D160" s="15"/>
      <c r="E160" s="15"/>
      <c r="F160" s="15"/>
      <c r="G160" s="15"/>
      <c r="I160" s="15"/>
      <c r="J160" s="15"/>
      <c r="K160" s="15"/>
      <c r="L160" s="15"/>
      <c r="M160" s="15"/>
      <c r="N160" s="15"/>
      <c r="P160" s="15"/>
      <c r="Q160" s="15"/>
      <c r="R160" s="15"/>
      <c r="S160" s="15"/>
      <c r="T160" s="15"/>
      <c r="U160" s="15"/>
      <c r="W160" s="15"/>
      <c r="X160" s="15"/>
      <c r="Y160" s="15"/>
      <c r="Z160" s="15"/>
      <c r="AA160" s="15"/>
      <c r="AB160" s="15"/>
      <c r="AD160" s="15"/>
      <c r="AE160" s="15"/>
      <c r="AF160" s="15"/>
      <c r="AG160" s="15"/>
      <c r="AH160" s="15"/>
      <c r="AI160" s="15"/>
      <c r="AK160" s="15"/>
      <c r="AL160" s="15"/>
      <c r="AM160" s="15"/>
      <c r="AN160" s="15"/>
      <c r="AO160" s="15"/>
      <c r="AP160" s="15"/>
      <c r="AR160" s="15"/>
      <c r="AS160" s="15"/>
      <c r="AT160" s="15"/>
      <c r="AU160" s="15"/>
      <c r="AV160" s="15"/>
      <c r="AW160" s="15"/>
      <c r="AY160" s="15"/>
      <c r="AZ160" s="15"/>
      <c r="BA160" s="15"/>
      <c r="BB160" s="15"/>
      <c r="BC160" s="15"/>
      <c r="BD160" s="15"/>
      <c r="BF160" s="15"/>
      <c r="BG160" s="15"/>
      <c r="BH160" s="15"/>
      <c r="BI160" s="15"/>
      <c r="BJ160" s="15"/>
      <c r="BK160" s="15"/>
    </row>
    <row r="161" spans="1:63" hidden="1" x14ac:dyDescent="0.2">
      <c r="A161" t="str">
        <f>Nutrients!B161</f>
        <v>Acidifier</v>
      </c>
      <c r="B161" s="15"/>
      <c r="C161" s="15"/>
      <c r="D161" s="15"/>
      <c r="E161" s="15"/>
      <c r="F161" s="15"/>
      <c r="G161" s="15"/>
      <c r="I161" s="15"/>
      <c r="J161" s="15"/>
      <c r="K161" s="15"/>
      <c r="L161" s="15"/>
      <c r="M161" s="15"/>
      <c r="N161" s="15"/>
      <c r="P161" s="15"/>
      <c r="Q161" s="15"/>
      <c r="R161" s="15"/>
      <c r="S161" s="15"/>
      <c r="T161" s="15"/>
      <c r="U161" s="15"/>
      <c r="W161" s="15"/>
      <c r="X161" s="15"/>
      <c r="Y161" s="15"/>
      <c r="Z161" s="15"/>
      <c r="AA161" s="15"/>
      <c r="AB161" s="15"/>
      <c r="AD161" s="15"/>
      <c r="AE161" s="15"/>
      <c r="AF161" s="15"/>
      <c r="AG161" s="15"/>
      <c r="AH161" s="15"/>
      <c r="AI161" s="15"/>
      <c r="AK161" s="15"/>
      <c r="AL161" s="15"/>
      <c r="AM161" s="15"/>
      <c r="AN161" s="15"/>
      <c r="AO161" s="15"/>
      <c r="AP161" s="15"/>
      <c r="AR161" s="15"/>
      <c r="AS161" s="15"/>
      <c r="AT161" s="15"/>
      <c r="AU161" s="15"/>
      <c r="AV161" s="15"/>
      <c r="AW161" s="15"/>
      <c r="AY161" s="15"/>
      <c r="AZ161" s="15"/>
      <c r="BA161" s="15"/>
      <c r="BB161" s="15"/>
      <c r="BC161" s="15"/>
      <c r="BD161" s="15"/>
      <c r="BF161" s="15"/>
      <c r="BG161" s="15"/>
      <c r="BH161" s="15"/>
      <c r="BI161" s="15"/>
      <c r="BJ161" s="15"/>
      <c r="BK161" s="15"/>
    </row>
    <row r="162" spans="1:63" hidden="1" x14ac:dyDescent="0.2">
      <c r="A162" t="str">
        <f>Nutrients!B162</f>
        <v>Vitamin E, 20,000 IU</v>
      </c>
      <c r="B162" s="15"/>
      <c r="C162" s="15"/>
      <c r="D162" s="15"/>
      <c r="E162" s="15"/>
      <c r="F162" s="15"/>
      <c r="G162" s="15"/>
      <c r="I162" s="15"/>
      <c r="J162" s="15"/>
      <c r="K162" s="15"/>
      <c r="L162" s="15"/>
      <c r="M162" s="15"/>
      <c r="N162" s="15"/>
      <c r="P162" s="15"/>
      <c r="Q162" s="15"/>
      <c r="R162" s="15"/>
      <c r="S162" s="15"/>
      <c r="T162" s="15"/>
      <c r="U162" s="15"/>
      <c r="W162" s="15"/>
      <c r="X162" s="15"/>
      <c r="Y162" s="15"/>
      <c r="Z162" s="15"/>
      <c r="AA162" s="15"/>
      <c r="AB162" s="15"/>
      <c r="AD162" s="15"/>
      <c r="AE162" s="15"/>
      <c r="AF162" s="15"/>
      <c r="AG162" s="15"/>
      <c r="AH162" s="15"/>
      <c r="AI162" s="15"/>
      <c r="AK162" s="15"/>
      <c r="AL162" s="15"/>
      <c r="AM162" s="15"/>
      <c r="AN162" s="15"/>
      <c r="AO162" s="15"/>
      <c r="AP162" s="15"/>
      <c r="AR162" s="15"/>
      <c r="AS162" s="15"/>
      <c r="AT162" s="15"/>
      <c r="AU162" s="15"/>
      <c r="AV162" s="15"/>
      <c r="AW162" s="15"/>
      <c r="AY162" s="15"/>
      <c r="AZ162" s="15"/>
      <c r="BA162" s="15"/>
      <c r="BB162" s="15"/>
      <c r="BC162" s="15"/>
      <c r="BD162" s="15"/>
      <c r="BF162" s="15"/>
      <c r="BG162" s="15"/>
      <c r="BH162" s="15"/>
      <c r="BI162" s="15"/>
      <c r="BJ162" s="15"/>
      <c r="BK162" s="15"/>
    </row>
    <row r="163" spans="1:63" hidden="1" x14ac:dyDescent="0.2">
      <c r="A163" t="str">
        <f>Nutrients!B163</f>
        <v>Phase 2 supplement D</v>
      </c>
      <c r="B163" s="15"/>
      <c r="C163" s="15"/>
      <c r="D163" s="15"/>
      <c r="E163" s="15"/>
      <c r="F163" s="15"/>
      <c r="G163" s="15"/>
      <c r="I163" s="15"/>
      <c r="J163" s="15"/>
      <c r="K163" s="15"/>
      <c r="L163" s="15"/>
      <c r="M163" s="15"/>
      <c r="N163" s="15"/>
      <c r="P163" s="15"/>
      <c r="Q163" s="15"/>
      <c r="R163" s="15"/>
      <c r="S163" s="15"/>
      <c r="T163" s="15"/>
      <c r="U163" s="15"/>
      <c r="W163" s="15"/>
      <c r="X163" s="15"/>
      <c r="Y163" s="15"/>
      <c r="Z163" s="15"/>
      <c r="AA163" s="15"/>
      <c r="AB163" s="15"/>
      <c r="AD163" s="15"/>
      <c r="AE163" s="15"/>
      <c r="AF163" s="15"/>
      <c r="AG163" s="15"/>
      <c r="AH163" s="15"/>
      <c r="AI163" s="15"/>
      <c r="AK163" s="15"/>
      <c r="AL163" s="15"/>
      <c r="AM163" s="15"/>
      <c r="AN163" s="15"/>
      <c r="AO163" s="15"/>
      <c r="AP163" s="15"/>
      <c r="AR163" s="15"/>
      <c r="AS163" s="15"/>
      <c r="AT163" s="15"/>
      <c r="AU163" s="15"/>
      <c r="AV163" s="15"/>
      <c r="AW163" s="15"/>
      <c r="AY163" s="15"/>
      <c r="AZ163" s="15"/>
      <c r="BA163" s="15"/>
      <c r="BB163" s="15"/>
      <c r="BC163" s="15"/>
      <c r="BD163" s="15"/>
      <c r="BF163" s="15"/>
      <c r="BG163" s="15"/>
      <c r="BH163" s="15"/>
      <c r="BI163" s="15"/>
      <c r="BJ163" s="15"/>
      <c r="BK163" s="15"/>
    </row>
    <row r="164" spans="1:63" hidden="1" x14ac:dyDescent="0.2">
      <c r="A164" t="str">
        <f>Nutrients!B164</f>
        <v>DPS 50</v>
      </c>
      <c r="B164" s="15"/>
      <c r="C164" s="15"/>
      <c r="D164" s="15"/>
      <c r="E164" s="15"/>
      <c r="F164" s="15"/>
      <c r="G164" s="15"/>
      <c r="I164" s="15"/>
      <c r="J164" s="15"/>
      <c r="K164" s="15"/>
      <c r="L164" s="15"/>
      <c r="M164" s="15"/>
      <c r="N164" s="15"/>
      <c r="P164" s="15"/>
      <c r="Q164" s="15"/>
      <c r="R164" s="15"/>
      <c r="S164" s="15"/>
      <c r="T164" s="15"/>
      <c r="U164" s="15"/>
      <c r="W164" s="15"/>
      <c r="X164" s="15"/>
      <c r="Y164" s="15"/>
      <c r="Z164" s="15"/>
      <c r="AA164" s="15"/>
      <c r="AB164" s="15"/>
      <c r="AD164" s="15"/>
      <c r="AE164" s="15"/>
      <c r="AF164" s="15"/>
      <c r="AG164" s="15"/>
      <c r="AH164" s="15"/>
      <c r="AI164" s="15"/>
      <c r="AK164" s="15"/>
      <c r="AL164" s="15"/>
      <c r="AM164" s="15"/>
      <c r="AN164" s="15"/>
      <c r="AO164" s="15"/>
      <c r="AP164" s="15"/>
      <c r="AR164" s="15"/>
      <c r="AS164" s="15"/>
      <c r="AT164" s="15"/>
      <c r="AU164" s="15"/>
      <c r="AV164" s="15"/>
      <c r="AW164" s="15"/>
      <c r="AY164" s="15"/>
      <c r="AZ164" s="15"/>
      <c r="BA164" s="15"/>
      <c r="BB164" s="15"/>
      <c r="BC164" s="15"/>
      <c r="BD164" s="15"/>
      <c r="BF164" s="15"/>
      <c r="BG164" s="15"/>
      <c r="BH164" s="15"/>
      <c r="BI164" s="15"/>
      <c r="BJ164" s="15"/>
      <c r="BK164" s="15"/>
    </row>
    <row r="165" spans="1:63" hidden="1" x14ac:dyDescent="0.2">
      <c r="A165" t="str">
        <f>Nutrients!B165</f>
        <v>PEP2+</v>
      </c>
      <c r="B165" s="15"/>
      <c r="C165" s="15"/>
      <c r="D165" s="15"/>
      <c r="E165" s="15"/>
      <c r="F165" s="15"/>
      <c r="G165" s="15"/>
      <c r="I165" s="15"/>
      <c r="J165" s="15"/>
      <c r="K165" s="15"/>
      <c r="L165" s="15"/>
      <c r="M165" s="15"/>
      <c r="N165" s="15"/>
      <c r="P165" s="15"/>
      <c r="Q165" s="15"/>
      <c r="R165" s="15"/>
      <c r="S165" s="15"/>
      <c r="T165" s="15"/>
      <c r="U165" s="15"/>
      <c r="W165" s="15"/>
      <c r="X165" s="15"/>
      <c r="Y165" s="15"/>
      <c r="Z165" s="15"/>
      <c r="AA165" s="15"/>
      <c r="AB165" s="15"/>
      <c r="AD165" s="15"/>
      <c r="AE165" s="15"/>
      <c r="AF165" s="15"/>
      <c r="AG165" s="15"/>
      <c r="AH165" s="15"/>
      <c r="AI165" s="15"/>
      <c r="AK165" s="15"/>
      <c r="AL165" s="15"/>
      <c r="AM165" s="15"/>
      <c r="AN165" s="15"/>
      <c r="AO165" s="15"/>
      <c r="AP165" s="15"/>
      <c r="AR165" s="15"/>
      <c r="AS165" s="15"/>
      <c r="AT165" s="15"/>
      <c r="AU165" s="15"/>
      <c r="AV165" s="15"/>
      <c r="AW165" s="15"/>
      <c r="AY165" s="15"/>
      <c r="AZ165" s="15"/>
      <c r="BA165" s="15"/>
      <c r="BB165" s="15"/>
      <c r="BC165" s="15"/>
      <c r="BD165" s="15"/>
      <c r="BF165" s="15"/>
      <c r="BG165" s="15"/>
      <c r="BH165" s="15"/>
      <c r="BI165" s="15"/>
      <c r="BJ165" s="15"/>
      <c r="BK165" s="15"/>
    </row>
    <row r="166" spans="1:63" hidden="1" x14ac:dyDescent="0.2">
      <c r="A166" t="str">
        <f>Nutrients!B166</f>
        <v>PEP NS</v>
      </c>
      <c r="B166" s="15"/>
      <c r="C166" s="15"/>
      <c r="D166" s="15"/>
      <c r="E166" s="15"/>
      <c r="F166" s="15"/>
      <c r="G166" s="15"/>
      <c r="I166" s="15"/>
      <c r="J166" s="15"/>
      <c r="K166" s="15"/>
      <c r="L166" s="15"/>
      <c r="M166" s="15"/>
      <c r="N166" s="15"/>
      <c r="P166" s="15"/>
      <c r="Q166" s="15"/>
      <c r="R166" s="15"/>
      <c r="S166" s="15"/>
      <c r="T166" s="15"/>
      <c r="U166" s="15"/>
      <c r="W166" s="15"/>
      <c r="X166" s="15"/>
      <c r="Y166" s="15"/>
      <c r="Z166" s="15"/>
      <c r="AA166" s="15"/>
      <c r="AB166" s="15"/>
      <c r="AD166" s="15"/>
      <c r="AE166" s="15"/>
      <c r="AF166" s="15"/>
      <c r="AG166" s="15"/>
      <c r="AH166" s="15"/>
      <c r="AI166" s="15"/>
      <c r="AK166" s="15"/>
      <c r="AL166" s="15"/>
      <c r="AM166" s="15"/>
      <c r="AN166" s="15"/>
      <c r="AO166" s="15"/>
      <c r="AP166" s="15"/>
      <c r="AR166" s="15"/>
      <c r="AS166" s="15"/>
      <c r="AT166" s="15"/>
      <c r="AU166" s="15"/>
      <c r="AV166" s="15"/>
      <c r="AW166" s="15"/>
      <c r="AY166" s="15"/>
      <c r="AZ166" s="15"/>
      <c r="BA166" s="15"/>
      <c r="BB166" s="15"/>
      <c r="BC166" s="15"/>
      <c r="BD166" s="15"/>
      <c r="BF166" s="15"/>
      <c r="BG166" s="15"/>
      <c r="BH166" s="15"/>
      <c r="BI166" s="15"/>
      <c r="BJ166" s="15"/>
      <c r="BK166" s="15"/>
    </row>
    <row r="167" spans="1:63" hidden="1" x14ac:dyDescent="0.2">
      <c r="A167" t="str">
        <f>Nutrients!B167</f>
        <v>Other ingredient</v>
      </c>
      <c r="B167" s="15"/>
      <c r="C167" s="15"/>
      <c r="D167" s="15"/>
      <c r="E167" s="15"/>
      <c r="F167" s="15"/>
      <c r="G167" s="15"/>
      <c r="I167" s="15"/>
      <c r="J167" s="15"/>
      <c r="K167" s="15"/>
      <c r="L167" s="15"/>
      <c r="M167" s="15"/>
      <c r="N167" s="15"/>
      <c r="P167" s="15"/>
      <c r="Q167" s="15"/>
      <c r="R167" s="15"/>
      <c r="S167" s="15"/>
      <c r="T167" s="15"/>
      <c r="U167" s="15"/>
      <c r="W167" s="15"/>
      <c r="X167" s="15"/>
      <c r="Y167" s="15"/>
      <c r="Z167" s="15"/>
      <c r="AA167" s="15"/>
      <c r="AB167" s="15"/>
      <c r="AD167" s="15"/>
      <c r="AE167" s="15"/>
      <c r="AF167" s="15"/>
      <c r="AG167" s="15"/>
      <c r="AH167" s="15"/>
      <c r="AI167" s="15"/>
      <c r="AK167" s="15"/>
      <c r="AL167" s="15"/>
      <c r="AM167" s="15"/>
      <c r="AN167" s="15"/>
      <c r="AO167" s="15"/>
      <c r="AP167" s="15"/>
      <c r="AR167" s="15"/>
      <c r="AS167" s="15"/>
      <c r="AT167" s="15"/>
      <c r="AU167" s="15"/>
      <c r="AV167" s="15"/>
      <c r="AW167" s="15"/>
      <c r="AY167" s="15"/>
      <c r="AZ167" s="15"/>
      <c r="BA167" s="15"/>
      <c r="BB167" s="15"/>
      <c r="BC167" s="15"/>
      <c r="BD167" s="15"/>
      <c r="BF167" s="15"/>
      <c r="BG167" s="15"/>
      <c r="BH167" s="15"/>
      <c r="BI167" s="15"/>
      <c r="BJ167" s="15"/>
      <c r="BK167" s="15"/>
    </row>
    <row r="168" spans="1:63" hidden="1" x14ac:dyDescent="0.2">
      <c r="A168" t="str">
        <f>Nutrients!B168</f>
        <v>Other ingredient</v>
      </c>
      <c r="B168" s="15"/>
      <c r="C168" s="15"/>
      <c r="D168" s="15"/>
      <c r="E168" s="15"/>
      <c r="F168" s="15"/>
      <c r="G168" s="15"/>
      <c r="I168" s="15"/>
      <c r="J168" s="15"/>
      <c r="K168" s="15"/>
      <c r="L168" s="15"/>
      <c r="M168" s="15"/>
      <c r="N168" s="15"/>
      <c r="P168" s="15"/>
      <c r="Q168" s="15"/>
      <c r="R168" s="15"/>
      <c r="S168" s="15"/>
      <c r="T168" s="15"/>
      <c r="U168" s="15"/>
      <c r="W168" s="15"/>
      <c r="X168" s="15"/>
      <c r="Y168" s="15"/>
      <c r="Z168" s="15"/>
      <c r="AA168" s="15"/>
      <c r="AB168" s="15"/>
      <c r="AD168" s="15"/>
      <c r="AE168" s="15"/>
      <c r="AF168" s="15"/>
      <c r="AG168" s="15"/>
      <c r="AH168" s="15"/>
      <c r="AI168" s="15"/>
      <c r="AK168" s="15"/>
      <c r="AL168" s="15"/>
      <c r="AM168" s="15"/>
      <c r="AN168" s="15"/>
      <c r="AO168" s="15"/>
      <c r="AP168" s="15"/>
      <c r="AR168" s="15"/>
      <c r="AS168" s="15"/>
      <c r="AT168" s="15"/>
      <c r="AU168" s="15"/>
      <c r="AV168" s="15"/>
      <c r="AW168" s="15"/>
      <c r="AY168" s="15"/>
      <c r="AZ168" s="15"/>
      <c r="BA168" s="15"/>
      <c r="BB168" s="15"/>
      <c r="BC168" s="15"/>
      <c r="BD168" s="15"/>
      <c r="BF168" s="15"/>
      <c r="BG168" s="15"/>
      <c r="BH168" s="15"/>
      <c r="BI168" s="15"/>
      <c r="BJ168" s="15"/>
      <c r="BK168" s="15"/>
    </row>
    <row r="169" spans="1:63" x14ac:dyDescent="0.2">
      <c r="A169" t="str">
        <f>Nutrients!B169</f>
        <v>Corn DDGS, 10.5% Oil</v>
      </c>
      <c r="B169" s="15"/>
      <c r="C169" s="15"/>
      <c r="D169" s="15"/>
      <c r="E169" s="15"/>
      <c r="F169" s="15"/>
      <c r="G169" s="15"/>
      <c r="I169" s="15"/>
      <c r="J169" s="15"/>
      <c r="K169" s="15"/>
      <c r="L169" s="15"/>
      <c r="M169" s="15"/>
      <c r="N169" s="15"/>
      <c r="P169" s="15"/>
      <c r="Q169" s="15"/>
      <c r="R169" s="15"/>
      <c r="S169" s="15"/>
      <c r="T169" s="15"/>
      <c r="U169" s="15"/>
      <c r="W169" s="15"/>
      <c r="X169" s="15"/>
      <c r="Y169" s="15"/>
      <c r="Z169" s="15"/>
      <c r="AA169" s="15"/>
      <c r="AB169" s="15"/>
      <c r="AD169" s="15"/>
      <c r="AE169" s="15"/>
      <c r="AF169" s="15"/>
      <c r="AG169" s="15"/>
      <c r="AH169" s="15"/>
      <c r="AI169" s="15"/>
      <c r="AK169" s="15"/>
      <c r="AL169" s="15"/>
      <c r="AM169" s="15"/>
      <c r="AN169" s="15"/>
      <c r="AO169" s="15"/>
      <c r="AP169" s="15"/>
      <c r="AR169" s="15"/>
      <c r="AS169" s="15"/>
      <c r="AT169" s="15"/>
      <c r="AU169" s="15"/>
      <c r="AV169" s="15"/>
      <c r="AW169" s="15"/>
      <c r="AY169" s="15"/>
      <c r="AZ169" s="15"/>
      <c r="BA169" s="15"/>
      <c r="BB169" s="15"/>
      <c r="BC169" s="15"/>
      <c r="BD169" s="15"/>
      <c r="BF169" s="15"/>
      <c r="BG169" s="15"/>
      <c r="BH169" s="15"/>
      <c r="BI169" s="15"/>
      <c r="BJ169" s="15"/>
      <c r="BK169" s="15"/>
    </row>
    <row r="170" spans="1:63" x14ac:dyDescent="0.2">
      <c r="A170" t="str">
        <f>Nutrients!B170</f>
        <v>Corn DDGS, 7.5% Oil</v>
      </c>
      <c r="B170" s="15"/>
      <c r="C170" s="15"/>
      <c r="D170" s="15"/>
      <c r="E170" s="15"/>
      <c r="F170" s="15"/>
      <c r="G170" s="15"/>
      <c r="I170" s="15"/>
      <c r="J170" s="15"/>
      <c r="K170" s="15"/>
      <c r="L170" s="15"/>
      <c r="M170" s="15"/>
      <c r="N170" s="15"/>
      <c r="P170" s="15"/>
      <c r="Q170" s="15"/>
      <c r="R170" s="15"/>
      <c r="S170" s="15"/>
      <c r="T170" s="15"/>
      <c r="U170" s="15"/>
      <c r="W170" s="15"/>
      <c r="X170" s="15"/>
      <c r="Y170" s="15"/>
      <c r="Z170" s="15"/>
      <c r="AA170" s="15"/>
      <c r="AB170" s="15"/>
      <c r="AD170" s="15"/>
      <c r="AE170" s="15"/>
      <c r="AF170" s="15"/>
      <c r="AG170" s="15"/>
      <c r="AH170" s="15"/>
      <c r="AI170" s="15"/>
      <c r="AK170" s="15"/>
      <c r="AL170" s="15"/>
      <c r="AM170" s="15"/>
      <c r="AN170" s="15"/>
      <c r="AO170" s="15"/>
      <c r="AP170" s="15"/>
      <c r="AR170" s="15"/>
      <c r="AS170" s="15"/>
      <c r="AT170" s="15"/>
      <c r="AU170" s="15"/>
      <c r="AV170" s="15"/>
      <c r="AW170" s="15"/>
      <c r="AY170" s="15"/>
      <c r="AZ170" s="15"/>
      <c r="BA170" s="15"/>
      <c r="BB170" s="15"/>
      <c r="BC170" s="15"/>
      <c r="BD170" s="15"/>
      <c r="BF170" s="15"/>
      <c r="BG170" s="15"/>
      <c r="BH170" s="15"/>
      <c r="BI170" s="15"/>
      <c r="BJ170" s="15"/>
      <c r="BK170" s="15"/>
    </row>
    <row r="171" spans="1:63" x14ac:dyDescent="0.2">
      <c r="A171" t="str">
        <f>Nutrients!B171</f>
        <v>Corn DDGS, 4.5% Oil</v>
      </c>
      <c r="B171" s="15"/>
      <c r="C171" s="15"/>
      <c r="D171" s="15"/>
      <c r="E171" s="15"/>
      <c r="F171" s="15"/>
      <c r="G171" s="15"/>
      <c r="I171" s="15"/>
      <c r="J171" s="15"/>
      <c r="K171" s="15"/>
      <c r="L171" s="15"/>
      <c r="M171" s="15"/>
      <c r="N171" s="15"/>
      <c r="P171" s="15"/>
      <c r="Q171" s="15"/>
      <c r="R171" s="15"/>
      <c r="S171" s="15"/>
      <c r="T171" s="15"/>
      <c r="U171" s="15"/>
      <c r="W171" s="15"/>
      <c r="X171" s="15"/>
      <c r="Y171" s="15"/>
      <c r="Z171" s="15"/>
      <c r="AA171" s="15"/>
      <c r="AB171" s="15"/>
      <c r="AD171" s="15"/>
      <c r="AE171" s="15"/>
      <c r="AF171" s="15"/>
      <c r="AG171" s="15"/>
      <c r="AH171" s="15"/>
      <c r="AI171" s="15"/>
      <c r="AK171" s="15"/>
      <c r="AL171" s="15"/>
      <c r="AM171" s="15"/>
      <c r="AN171" s="15"/>
      <c r="AO171" s="15"/>
      <c r="AP171" s="15"/>
      <c r="AR171" s="15"/>
      <c r="AS171" s="15"/>
      <c r="AT171" s="15"/>
      <c r="AU171" s="15"/>
      <c r="AV171" s="15"/>
      <c r="AW171" s="15"/>
      <c r="AY171" s="15"/>
      <c r="AZ171" s="15"/>
      <c r="BA171" s="15"/>
      <c r="BB171" s="15"/>
      <c r="BC171" s="15"/>
      <c r="BD171" s="15"/>
      <c r="BF171" s="15"/>
      <c r="BG171" s="15"/>
      <c r="BH171" s="15"/>
      <c r="BI171" s="15"/>
      <c r="BJ171" s="15"/>
      <c r="BK171" s="15"/>
    </row>
    <row r="172" spans="1:63" ht="13.5" thickBot="1" x14ac:dyDescent="0.25">
      <c r="A172" t="str">
        <f>Nutrients!B172</f>
        <v>Corn DDGS with varying energy</v>
      </c>
      <c r="B172" s="15"/>
      <c r="C172" s="15"/>
      <c r="D172" s="15"/>
      <c r="E172" s="15"/>
      <c r="F172" s="15"/>
      <c r="G172" s="15"/>
      <c r="I172" s="15">
        <v>100</v>
      </c>
      <c r="J172" s="15">
        <v>100</v>
      </c>
      <c r="K172" s="15">
        <v>100</v>
      </c>
      <c r="L172" s="15">
        <v>100</v>
      </c>
      <c r="M172" s="15">
        <v>100</v>
      </c>
      <c r="N172" s="15">
        <v>100</v>
      </c>
      <c r="P172" s="15">
        <v>200</v>
      </c>
      <c r="Q172" s="15">
        <v>200</v>
      </c>
      <c r="R172" s="15">
        <v>200</v>
      </c>
      <c r="S172" s="15">
        <v>200</v>
      </c>
      <c r="T172" s="15">
        <v>200</v>
      </c>
      <c r="U172" s="15">
        <v>200</v>
      </c>
      <c r="W172" s="15">
        <v>300</v>
      </c>
      <c r="X172" s="15">
        <v>300</v>
      </c>
      <c r="Y172" s="15">
        <v>300</v>
      </c>
      <c r="Z172" s="15">
        <v>300</v>
      </c>
      <c r="AA172" s="15">
        <v>300</v>
      </c>
      <c r="AB172" s="15">
        <v>300</v>
      </c>
      <c r="AD172" s="15">
        <v>400</v>
      </c>
      <c r="AE172" s="15">
        <v>400</v>
      </c>
      <c r="AF172" s="15">
        <v>400</v>
      </c>
      <c r="AG172" s="15">
        <v>400</v>
      </c>
      <c r="AH172" s="15">
        <v>400</v>
      </c>
      <c r="AI172" s="15">
        <v>400</v>
      </c>
      <c r="AK172" s="15">
        <v>500</v>
      </c>
      <c r="AL172" s="15">
        <v>500</v>
      </c>
      <c r="AM172" s="15">
        <v>500</v>
      </c>
      <c r="AN172" s="15">
        <v>500</v>
      </c>
      <c r="AO172" s="15">
        <v>500</v>
      </c>
      <c r="AP172" s="15">
        <v>500</v>
      </c>
      <c r="AR172" s="15">
        <v>600</v>
      </c>
      <c r="AS172" s="15">
        <v>600</v>
      </c>
      <c r="AT172" s="15">
        <v>600</v>
      </c>
      <c r="AU172" s="15">
        <v>600</v>
      </c>
      <c r="AV172" s="15">
        <v>600</v>
      </c>
      <c r="AW172" s="15">
        <v>600</v>
      </c>
      <c r="AY172" s="15">
        <v>700</v>
      </c>
      <c r="AZ172" s="15">
        <v>700</v>
      </c>
      <c r="BA172" s="15">
        <v>700</v>
      </c>
      <c r="BB172" s="15">
        <v>700</v>
      </c>
      <c r="BC172" s="15">
        <v>700</v>
      </c>
      <c r="BD172" s="15">
        <v>700</v>
      </c>
      <c r="BF172" s="15">
        <v>800</v>
      </c>
      <c r="BG172" s="15">
        <v>800</v>
      </c>
      <c r="BH172" s="15">
        <v>800</v>
      </c>
      <c r="BI172" s="15">
        <v>800</v>
      </c>
      <c r="BJ172" s="15">
        <v>800</v>
      </c>
      <c r="BK172" s="15">
        <v>800</v>
      </c>
    </row>
    <row r="173" spans="1:63" ht="13.5" hidden="1" thickBot="1" x14ac:dyDescent="0.25">
      <c r="A173" t="str">
        <f>Nutrients!B173</f>
        <v>Other ingredient</v>
      </c>
      <c r="B173" s="15"/>
      <c r="C173" s="15"/>
      <c r="D173" s="15"/>
      <c r="E173" s="15"/>
      <c r="F173" s="15"/>
      <c r="G173" s="15"/>
      <c r="I173" s="15"/>
      <c r="J173" s="15"/>
      <c r="K173" s="15"/>
      <c r="L173" s="15"/>
      <c r="M173" s="15"/>
      <c r="N173" s="15"/>
      <c r="P173" s="15"/>
      <c r="Q173" s="15"/>
      <c r="R173" s="15"/>
      <c r="S173" s="15"/>
      <c r="T173" s="15"/>
      <c r="U173" s="15"/>
      <c r="W173" s="15"/>
      <c r="X173" s="15"/>
      <c r="Y173" s="15"/>
      <c r="Z173" s="15"/>
      <c r="AA173" s="15"/>
      <c r="AB173" s="15"/>
      <c r="AD173" s="15"/>
      <c r="AE173" s="15"/>
      <c r="AF173" s="15"/>
      <c r="AG173" s="15"/>
      <c r="AH173" s="15"/>
      <c r="AI173" s="15"/>
      <c r="AK173" s="15"/>
      <c r="AL173" s="15"/>
      <c r="AM173" s="15"/>
      <c r="AN173" s="15"/>
      <c r="AO173" s="15"/>
      <c r="AP173" s="15"/>
      <c r="AR173" s="15"/>
      <c r="AS173" s="15"/>
      <c r="AT173" s="15"/>
      <c r="AU173" s="15"/>
      <c r="AV173" s="15"/>
      <c r="AW173" s="15"/>
      <c r="AY173" s="15"/>
      <c r="AZ173" s="15"/>
      <c r="BA173" s="15"/>
      <c r="BB173" s="15"/>
      <c r="BC173" s="15"/>
      <c r="BD173" s="15"/>
      <c r="BF173" s="15"/>
      <c r="BG173" s="15"/>
      <c r="BH173" s="15"/>
      <c r="BI173" s="15"/>
      <c r="BJ173" s="15"/>
      <c r="BK173" s="15"/>
    </row>
    <row r="174" spans="1:63" ht="13.5" hidden="1" thickBot="1" x14ac:dyDescent="0.25">
      <c r="A174" t="str">
        <f>Nutrients!B174</f>
        <v>Other ingredient</v>
      </c>
      <c r="B174" s="15"/>
      <c r="C174" s="15"/>
      <c r="D174" s="15"/>
      <c r="E174" s="15"/>
      <c r="F174" s="15"/>
      <c r="G174" s="15"/>
      <c r="I174" s="15"/>
      <c r="J174" s="15"/>
      <c r="K174" s="15"/>
      <c r="L174" s="15"/>
      <c r="M174" s="15"/>
      <c r="N174" s="15"/>
      <c r="P174" s="15"/>
      <c r="Q174" s="15"/>
      <c r="R174" s="15"/>
      <c r="S174" s="15"/>
      <c r="T174" s="15"/>
      <c r="U174" s="15"/>
      <c r="W174" s="15"/>
      <c r="X174" s="15"/>
      <c r="Y174" s="15"/>
      <c r="Z174" s="15"/>
      <c r="AA174" s="15"/>
      <c r="AB174" s="15"/>
      <c r="AD174" s="15"/>
      <c r="AE174" s="15"/>
      <c r="AF174" s="15"/>
      <c r="AG174" s="15"/>
      <c r="AH174" s="15"/>
      <c r="AI174" s="15"/>
      <c r="AK174" s="15"/>
      <c r="AL174" s="15"/>
      <c r="AM174" s="15"/>
      <c r="AN174" s="15"/>
      <c r="AO174" s="15"/>
      <c r="AP174" s="15"/>
      <c r="AR174" s="15"/>
      <c r="AS174" s="15"/>
      <c r="AT174" s="15"/>
      <c r="AU174" s="15"/>
      <c r="AV174" s="15"/>
      <c r="AW174" s="15"/>
      <c r="AY174" s="15"/>
      <c r="AZ174" s="15"/>
      <c r="BA174" s="15"/>
      <c r="BB174" s="15"/>
      <c r="BC174" s="15"/>
      <c r="BD174" s="15"/>
      <c r="BF174" s="15"/>
      <c r="BG174" s="15"/>
      <c r="BH174" s="15"/>
      <c r="BI174" s="15"/>
      <c r="BJ174" s="15"/>
      <c r="BK174" s="15"/>
    </row>
    <row r="175" spans="1:63" ht="13.5" hidden="1" thickBot="1" x14ac:dyDescent="0.25">
      <c r="A175" t="str">
        <f>Nutrients!B175</f>
        <v>Other ingredient</v>
      </c>
      <c r="B175" s="15"/>
      <c r="C175" s="15"/>
      <c r="D175" s="15"/>
      <c r="E175" s="15"/>
      <c r="F175" s="15"/>
      <c r="G175" s="15"/>
      <c r="I175" s="15"/>
      <c r="J175" s="15"/>
      <c r="K175" s="15"/>
      <c r="L175" s="15"/>
      <c r="M175" s="15"/>
      <c r="N175" s="15"/>
      <c r="P175" s="15"/>
      <c r="Q175" s="15"/>
      <c r="R175" s="15"/>
      <c r="S175" s="15"/>
      <c r="T175" s="15"/>
      <c r="U175" s="15"/>
      <c r="W175" s="15"/>
      <c r="X175" s="15"/>
      <c r="Y175" s="15"/>
      <c r="Z175" s="15"/>
      <c r="AA175" s="15"/>
      <c r="AB175" s="15"/>
      <c r="AD175" s="15"/>
      <c r="AE175" s="15"/>
      <c r="AF175" s="15"/>
      <c r="AG175" s="15"/>
      <c r="AH175" s="15"/>
      <c r="AI175" s="15"/>
      <c r="AK175" s="15"/>
      <c r="AL175" s="15"/>
      <c r="AM175" s="15"/>
      <c r="AN175" s="15"/>
      <c r="AO175" s="15"/>
      <c r="AP175" s="15"/>
      <c r="AR175" s="15"/>
      <c r="AS175" s="15"/>
      <c r="AT175" s="15"/>
      <c r="AU175" s="15"/>
      <c r="AV175" s="15"/>
      <c r="AW175" s="15"/>
      <c r="AY175" s="15"/>
      <c r="AZ175" s="15"/>
      <c r="BA175" s="15"/>
      <c r="BB175" s="15"/>
      <c r="BC175" s="15"/>
      <c r="BD175" s="15"/>
      <c r="BF175" s="15"/>
      <c r="BG175" s="15"/>
      <c r="BH175" s="15"/>
      <c r="BI175" s="15"/>
      <c r="BJ175" s="15"/>
      <c r="BK175" s="15"/>
    </row>
    <row r="176" spans="1:63" ht="13.5" hidden="1" thickBot="1" x14ac:dyDescent="0.25">
      <c r="A176" t="str">
        <f>Nutrients!B176</f>
        <v>Other ingredient</v>
      </c>
      <c r="B176" s="15"/>
      <c r="C176" s="15"/>
      <c r="D176" s="15"/>
      <c r="E176" s="15"/>
      <c r="F176" s="15"/>
      <c r="G176" s="15"/>
      <c r="I176" s="15"/>
      <c r="J176" s="15"/>
      <c r="K176" s="15"/>
      <c r="L176" s="15"/>
      <c r="M176" s="15"/>
      <c r="N176" s="15"/>
      <c r="P176" s="15"/>
      <c r="Q176" s="15"/>
      <c r="R176" s="15"/>
      <c r="S176" s="15"/>
      <c r="T176" s="15"/>
      <c r="U176" s="15"/>
      <c r="W176" s="15"/>
      <c r="X176" s="15"/>
      <c r="Y176" s="15"/>
      <c r="Z176" s="15"/>
      <c r="AA176" s="15"/>
      <c r="AB176" s="15"/>
      <c r="AD176" s="15"/>
      <c r="AE176" s="15"/>
      <c r="AF176" s="15"/>
      <c r="AG176" s="15"/>
      <c r="AH176" s="15"/>
      <c r="AI176" s="15"/>
      <c r="AK176" s="15"/>
      <c r="AL176" s="15"/>
      <c r="AM176" s="15"/>
      <c r="AN176" s="15"/>
      <c r="AO176" s="15"/>
      <c r="AP176" s="15"/>
      <c r="AR176" s="15"/>
      <c r="AS176" s="15"/>
      <c r="AT176" s="15"/>
      <c r="AU176" s="15"/>
      <c r="AV176" s="15"/>
      <c r="AW176" s="15"/>
      <c r="AY176" s="15"/>
      <c r="AZ176" s="15"/>
      <c r="BA176" s="15"/>
      <c r="BB176" s="15"/>
      <c r="BC176" s="15"/>
      <c r="BD176" s="15"/>
      <c r="BF176" s="15"/>
      <c r="BG176" s="15"/>
      <c r="BH176" s="15"/>
      <c r="BI176" s="15"/>
      <c r="BJ176" s="15"/>
      <c r="BK176" s="15"/>
    </row>
    <row r="177" spans="1:63" ht="13.5" hidden="1" thickBot="1" x14ac:dyDescent="0.25">
      <c r="A177" t="str">
        <f>Nutrients!B177</f>
        <v>Other ingredient</v>
      </c>
      <c r="B177" s="15"/>
      <c r="C177" s="15"/>
      <c r="D177" s="15"/>
      <c r="E177" s="15"/>
      <c r="F177" s="15"/>
      <c r="G177" s="15"/>
      <c r="I177" s="15"/>
      <c r="J177" s="15"/>
      <c r="K177" s="15"/>
      <c r="L177" s="15"/>
      <c r="M177" s="15"/>
      <c r="N177" s="15"/>
      <c r="P177" s="15"/>
      <c r="Q177" s="15"/>
      <c r="R177" s="15"/>
      <c r="S177" s="15"/>
      <c r="T177" s="15"/>
      <c r="U177" s="15"/>
      <c r="W177" s="15"/>
      <c r="X177" s="15"/>
      <c r="Y177" s="15"/>
      <c r="Z177" s="15"/>
      <c r="AA177" s="15"/>
      <c r="AB177" s="15"/>
      <c r="AD177" s="15"/>
      <c r="AE177" s="15"/>
      <c r="AF177" s="15"/>
      <c r="AG177" s="15"/>
      <c r="AH177" s="15"/>
      <c r="AI177" s="15"/>
      <c r="AK177" s="15"/>
      <c r="AL177" s="15"/>
      <c r="AM177" s="15"/>
      <c r="AN177" s="15"/>
      <c r="AO177" s="15"/>
      <c r="AP177" s="15"/>
      <c r="AR177" s="15"/>
      <c r="AS177" s="15"/>
      <c r="AT177" s="15"/>
      <c r="AU177" s="15"/>
      <c r="AV177" s="15"/>
      <c r="AW177" s="15"/>
      <c r="AY177" s="15"/>
      <c r="AZ177" s="15"/>
      <c r="BA177" s="15"/>
      <c r="BB177" s="15"/>
      <c r="BC177" s="15"/>
      <c r="BD177" s="15"/>
      <c r="BF177" s="15"/>
      <c r="BG177" s="15"/>
      <c r="BH177" s="15"/>
      <c r="BI177" s="15"/>
      <c r="BJ177" s="15"/>
      <c r="BK177" s="15"/>
    </row>
    <row r="178" spans="1:63" ht="13.5" hidden="1" thickBot="1" x14ac:dyDescent="0.25">
      <c r="A178" t="str">
        <f>Nutrients!B178</f>
        <v>Other ingredient</v>
      </c>
      <c r="B178" s="15"/>
      <c r="C178" s="15"/>
      <c r="D178" s="15"/>
      <c r="E178" s="15"/>
      <c r="F178" s="15"/>
      <c r="G178" s="15"/>
      <c r="I178" s="15"/>
      <c r="J178" s="15"/>
      <c r="K178" s="15"/>
      <c r="L178" s="15"/>
      <c r="M178" s="15"/>
      <c r="N178" s="15"/>
      <c r="P178" s="15"/>
      <c r="Q178" s="15"/>
      <c r="R178" s="15"/>
      <c r="S178" s="15"/>
      <c r="T178" s="15"/>
      <c r="U178" s="15"/>
      <c r="W178" s="15"/>
      <c r="X178" s="15"/>
      <c r="Y178" s="15"/>
      <c r="Z178" s="15"/>
      <c r="AA178" s="15"/>
      <c r="AB178" s="15"/>
      <c r="AD178" s="15"/>
      <c r="AE178" s="15"/>
      <c r="AF178" s="15"/>
      <c r="AG178" s="15"/>
      <c r="AH178" s="15"/>
      <c r="AI178" s="15"/>
      <c r="AK178" s="15"/>
      <c r="AL178" s="15"/>
      <c r="AM178" s="15"/>
      <c r="AN178" s="15"/>
      <c r="AO178" s="15"/>
      <c r="AP178" s="15"/>
      <c r="AR178" s="15"/>
      <c r="AS178" s="15"/>
      <c r="AT178" s="15"/>
      <c r="AU178" s="15"/>
      <c r="AV178" s="15"/>
      <c r="AW178" s="15"/>
      <c r="AY178" s="15"/>
      <c r="AZ178" s="15"/>
      <c r="BA178" s="15"/>
      <c r="BB178" s="15"/>
      <c r="BC178" s="15"/>
      <c r="BD178" s="15"/>
      <c r="BF178" s="15"/>
      <c r="BG178" s="15"/>
      <c r="BH178" s="15"/>
      <c r="BI178" s="15"/>
      <c r="BJ178" s="15"/>
      <c r="BK178" s="15"/>
    </row>
    <row r="179" spans="1:63" ht="13.5" hidden="1" thickBot="1" x14ac:dyDescent="0.25">
      <c r="A179" t="str">
        <f>Nutrients!B179</f>
        <v>Other ingredient</v>
      </c>
      <c r="B179" s="15"/>
      <c r="C179" s="15"/>
      <c r="D179" s="15"/>
      <c r="E179" s="15"/>
      <c r="F179" s="15"/>
      <c r="G179" s="15"/>
      <c r="I179" s="15"/>
      <c r="J179" s="15"/>
      <c r="K179" s="15"/>
      <c r="L179" s="15"/>
      <c r="M179" s="15"/>
      <c r="N179" s="15"/>
      <c r="P179" s="15"/>
      <c r="Q179" s="15"/>
      <c r="R179" s="15"/>
      <c r="S179" s="15"/>
      <c r="T179" s="15"/>
      <c r="U179" s="15"/>
      <c r="W179" s="15"/>
      <c r="X179" s="15"/>
      <c r="Y179" s="15"/>
      <c r="Z179" s="15"/>
      <c r="AA179" s="15"/>
      <c r="AB179" s="15"/>
      <c r="AD179" s="15"/>
      <c r="AE179" s="15"/>
      <c r="AF179" s="15"/>
      <c r="AG179" s="15"/>
      <c r="AH179" s="15"/>
      <c r="AI179" s="15"/>
      <c r="AK179" s="15"/>
      <c r="AL179" s="15"/>
      <c r="AM179" s="15"/>
      <c r="AN179" s="15"/>
      <c r="AO179" s="15"/>
      <c r="AP179" s="15"/>
      <c r="AR179" s="15"/>
      <c r="AS179" s="15"/>
      <c r="AT179" s="15"/>
      <c r="AU179" s="15"/>
      <c r="AV179" s="15"/>
      <c r="AW179" s="15"/>
      <c r="AY179" s="15"/>
      <c r="AZ179" s="15"/>
      <c r="BA179" s="15"/>
      <c r="BB179" s="15"/>
      <c r="BC179" s="15"/>
      <c r="BD179" s="15"/>
      <c r="BF179" s="15"/>
      <c r="BG179" s="15"/>
      <c r="BH179" s="15"/>
      <c r="BI179" s="15"/>
      <c r="BJ179" s="15"/>
      <c r="BK179" s="15"/>
    </row>
    <row r="180" spans="1:63" ht="13.5" hidden="1" thickBot="1" x14ac:dyDescent="0.25">
      <c r="A180" t="str">
        <f>Nutrients!B180</f>
        <v>Other ingredient</v>
      </c>
      <c r="B180" s="15"/>
      <c r="C180" s="15"/>
      <c r="D180" s="15"/>
      <c r="E180" s="15"/>
      <c r="F180" s="15"/>
      <c r="G180" s="15"/>
      <c r="I180" s="15"/>
      <c r="J180" s="15"/>
      <c r="K180" s="15"/>
      <c r="L180" s="15"/>
      <c r="M180" s="15"/>
      <c r="N180" s="15"/>
      <c r="P180" s="15"/>
      <c r="Q180" s="15"/>
      <c r="R180" s="15"/>
      <c r="S180" s="15"/>
      <c r="T180" s="15"/>
      <c r="U180" s="15"/>
      <c r="W180" s="15"/>
      <c r="X180" s="15"/>
      <c r="Y180" s="15"/>
      <c r="Z180" s="15"/>
      <c r="AA180" s="15"/>
      <c r="AB180" s="15"/>
      <c r="AD180" s="15"/>
      <c r="AE180" s="15"/>
      <c r="AF180" s="15"/>
      <c r="AG180" s="15"/>
      <c r="AH180" s="15"/>
      <c r="AI180" s="15"/>
      <c r="AK180" s="15"/>
      <c r="AL180" s="15"/>
      <c r="AM180" s="15"/>
      <c r="AN180" s="15"/>
      <c r="AO180" s="15"/>
      <c r="AP180" s="15"/>
      <c r="AR180" s="15"/>
      <c r="AS180" s="15"/>
      <c r="AT180" s="15"/>
      <c r="AU180" s="15"/>
      <c r="AV180" s="15"/>
      <c r="AW180" s="15"/>
      <c r="AY180" s="15"/>
      <c r="AZ180" s="15"/>
      <c r="BA180" s="15"/>
      <c r="BB180" s="15"/>
      <c r="BC180" s="15"/>
      <c r="BD180" s="15"/>
      <c r="BF180" s="15"/>
      <c r="BG180" s="15"/>
      <c r="BH180" s="15"/>
      <c r="BI180" s="15"/>
      <c r="BJ180" s="15"/>
      <c r="BK180" s="15"/>
    </row>
    <row r="181" spans="1:63" ht="13.5" hidden="1" thickBot="1" x14ac:dyDescent="0.25">
      <c r="A181" t="str">
        <f>Nutrients!B181</f>
        <v>Other ingredient</v>
      </c>
      <c r="B181" s="15"/>
      <c r="C181" s="15"/>
      <c r="D181" s="15"/>
      <c r="E181" s="15"/>
      <c r="F181" s="15"/>
      <c r="G181" s="15"/>
      <c r="I181" s="15"/>
      <c r="J181" s="15"/>
      <c r="K181" s="15"/>
      <c r="L181" s="15"/>
      <c r="M181" s="15"/>
      <c r="N181" s="15"/>
      <c r="P181" s="15"/>
      <c r="Q181" s="15"/>
      <c r="R181" s="15"/>
      <c r="S181" s="15"/>
      <c r="T181" s="15"/>
      <c r="U181" s="15"/>
      <c r="W181" s="15"/>
      <c r="X181" s="15"/>
      <c r="Y181" s="15"/>
      <c r="Z181" s="15"/>
      <c r="AA181" s="15"/>
      <c r="AB181" s="15"/>
      <c r="AD181" s="15"/>
      <c r="AE181" s="15"/>
      <c r="AF181" s="15"/>
      <c r="AG181" s="15"/>
      <c r="AH181" s="15"/>
      <c r="AI181" s="15"/>
      <c r="AK181" s="15"/>
      <c r="AL181" s="15"/>
      <c r="AM181" s="15"/>
      <c r="AN181" s="15"/>
      <c r="AO181" s="15"/>
      <c r="AP181" s="15"/>
      <c r="AR181" s="15"/>
      <c r="AS181" s="15"/>
      <c r="AT181" s="15"/>
      <c r="AU181" s="15"/>
      <c r="AV181" s="15"/>
      <c r="AW181" s="15"/>
      <c r="AY181" s="15"/>
      <c r="AZ181" s="15"/>
      <c r="BA181" s="15"/>
      <c r="BB181" s="15"/>
      <c r="BC181" s="15"/>
      <c r="BD181" s="15"/>
      <c r="BF181" s="15"/>
      <c r="BG181" s="15"/>
      <c r="BH181" s="15"/>
      <c r="BI181" s="15"/>
      <c r="BJ181" s="15"/>
      <c r="BK181" s="15"/>
    </row>
    <row r="182" spans="1:63" ht="13.5" hidden="1" thickBot="1" x14ac:dyDescent="0.25">
      <c r="A182" t="str">
        <f>Nutrients!B182</f>
        <v>Other ingredient</v>
      </c>
      <c r="B182" s="15"/>
      <c r="C182" s="15"/>
      <c r="D182" s="15"/>
      <c r="E182" s="15"/>
      <c r="F182" s="15"/>
      <c r="G182" s="15"/>
      <c r="I182" s="15"/>
      <c r="J182" s="15"/>
      <c r="K182" s="15"/>
      <c r="L182" s="15"/>
      <c r="M182" s="15"/>
      <c r="N182" s="15"/>
      <c r="P182" s="15"/>
      <c r="Q182" s="15"/>
      <c r="R182" s="15"/>
      <c r="S182" s="15"/>
      <c r="T182" s="15"/>
      <c r="U182" s="15"/>
      <c r="W182" s="15"/>
      <c r="X182" s="15"/>
      <c r="Y182" s="15"/>
      <c r="Z182" s="15"/>
      <c r="AA182" s="15"/>
      <c r="AB182" s="15"/>
      <c r="AD182" s="15"/>
      <c r="AE182" s="15"/>
      <c r="AF182" s="15"/>
      <c r="AG182" s="15"/>
      <c r="AH182" s="15"/>
      <c r="AI182" s="15"/>
      <c r="AK182" s="15"/>
      <c r="AL182" s="15"/>
      <c r="AM182" s="15"/>
      <c r="AN182" s="15"/>
      <c r="AO182" s="15"/>
      <c r="AP182" s="15"/>
      <c r="AR182" s="15"/>
      <c r="AS182" s="15"/>
      <c r="AT182" s="15"/>
      <c r="AU182" s="15"/>
      <c r="AV182" s="15"/>
      <c r="AW182" s="15"/>
      <c r="AY182" s="15"/>
      <c r="AZ182" s="15"/>
      <c r="BA182" s="15"/>
      <c r="BB182" s="15"/>
      <c r="BC182" s="15"/>
      <c r="BD182" s="15"/>
      <c r="BF182" s="15"/>
      <c r="BG182" s="15"/>
      <c r="BH182" s="15"/>
      <c r="BI182" s="15"/>
      <c r="BJ182" s="15"/>
      <c r="BK182" s="15"/>
    </row>
    <row r="183" spans="1:63" ht="13.5" hidden="1" thickBot="1" x14ac:dyDescent="0.25">
      <c r="A183" t="str">
        <f>Nutrients!B183</f>
        <v>Other ingredient</v>
      </c>
      <c r="B183" s="15"/>
      <c r="C183" s="15"/>
      <c r="D183" s="15"/>
      <c r="E183" s="15"/>
      <c r="F183" s="15"/>
      <c r="G183" s="15"/>
      <c r="I183" s="15"/>
      <c r="J183" s="15"/>
      <c r="K183" s="15"/>
      <c r="L183" s="15"/>
      <c r="M183" s="15"/>
      <c r="N183" s="15"/>
      <c r="P183" s="15"/>
      <c r="Q183" s="15"/>
      <c r="R183" s="15"/>
      <c r="S183" s="15"/>
      <c r="T183" s="15"/>
      <c r="U183" s="15"/>
      <c r="W183" s="15"/>
      <c r="X183" s="15"/>
      <c r="Y183" s="15"/>
      <c r="Z183" s="15"/>
      <c r="AA183" s="15"/>
      <c r="AB183" s="15"/>
      <c r="AD183" s="15"/>
      <c r="AE183" s="15"/>
      <c r="AF183" s="15"/>
      <c r="AG183" s="15"/>
      <c r="AH183" s="15"/>
      <c r="AI183" s="15"/>
      <c r="AK183" s="15"/>
      <c r="AL183" s="15"/>
      <c r="AM183" s="15"/>
      <c r="AN183" s="15"/>
      <c r="AO183" s="15"/>
      <c r="AP183" s="15"/>
      <c r="AR183" s="15"/>
      <c r="AS183" s="15"/>
      <c r="AT183" s="15"/>
      <c r="AU183" s="15"/>
      <c r="AV183" s="15"/>
      <c r="AW183" s="15"/>
      <c r="AY183" s="15"/>
      <c r="AZ183" s="15"/>
      <c r="BA183" s="15"/>
      <c r="BB183" s="15"/>
      <c r="BC183" s="15"/>
      <c r="BD183" s="15"/>
      <c r="BF183" s="15"/>
      <c r="BG183" s="15"/>
      <c r="BH183" s="15"/>
      <c r="BI183" s="15"/>
      <c r="BJ183" s="15"/>
      <c r="BK183" s="15"/>
    </row>
    <row r="184" spans="1:63" ht="13.5" hidden="1" thickBot="1" x14ac:dyDescent="0.25">
      <c r="A184" t="str">
        <f>Nutrients!B184</f>
        <v>Other ingredient</v>
      </c>
      <c r="B184" s="15"/>
      <c r="C184" s="15"/>
      <c r="D184" s="15"/>
      <c r="E184" s="15"/>
      <c r="F184" s="15"/>
      <c r="G184" s="15"/>
      <c r="I184" s="15"/>
      <c r="J184" s="15"/>
      <c r="K184" s="15"/>
      <c r="L184" s="15"/>
      <c r="M184" s="15"/>
      <c r="N184" s="15"/>
      <c r="P184" s="15"/>
      <c r="Q184" s="15"/>
      <c r="R184" s="15"/>
      <c r="S184" s="15"/>
      <c r="T184" s="15"/>
      <c r="U184" s="15"/>
      <c r="W184" s="15"/>
      <c r="X184" s="15"/>
      <c r="Y184" s="15"/>
      <c r="Z184" s="15"/>
      <c r="AA184" s="15"/>
      <c r="AB184" s="15"/>
      <c r="AD184" s="15"/>
      <c r="AE184" s="15"/>
      <c r="AF184" s="15"/>
      <c r="AG184" s="15"/>
      <c r="AH184" s="15"/>
      <c r="AI184" s="15"/>
      <c r="AK184" s="15"/>
      <c r="AL184" s="15"/>
      <c r="AM184" s="15"/>
      <c r="AN184" s="15"/>
      <c r="AO184" s="15"/>
      <c r="AP184" s="15"/>
      <c r="AR184" s="15"/>
      <c r="AS184" s="15"/>
      <c r="AT184" s="15"/>
      <c r="AU184" s="15"/>
      <c r="AV184" s="15"/>
      <c r="AW184" s="15"/>
      <c r="AY184" s="15"/>
      <c r="AZ184" s="15"/>
      <c r="BA184" s="15"/>
      <c r="BB184" s="15"/>
      <c r="BC184" s="15"/>
      <c r="BD184" s="15"/>
      <c r="BF184" s="15"/>
      <c r="BG184" s="15"/>
      <c r="BH184" s="15"/>
      <c r="BI184" s="15"/>
      <c r="BJ184" s="15"/>
      <c r="BK184" s="15"/>
    </row>
    <row r="185" spans="1:63" ht="13.5" hidden="1" thickBot="1" x14ac:dyDescent="0.25">
      <c r="A185" t="str">
        <f>Nutrients!B185</f>
        <v>Other ingredient</v>
      </c>
      <c r="B185" s="15"/>
      <c r="C185" s="15"/>
      <c r="D185" s="15"/>
      <c r="E185" s="15"/>
      <c r="F185" s="15"/>
      <c r="G185" s="15"/>
      <c r="I185" s="15"/>
      <c r="J185" s="15"/>
      <c r="K185" s="15"/>
      <c r="L185" s="15"/>
      <c r="M185" s="15"/>
      <c r="N185" s="15"/>
      <c r="P185" s="15"/>
      <c r="Q185" s="15"/>
      <c r="R185" s="15"/>
      <c r="S185" s="15"/>
      <c r="T185" s="15"/>
      <c r="U185" s="15"/>
      <c r="W185" s="15"/>
      <c r="X185" s="15"/>
      <c r="Y185" s="15"/>
      <c r="Z185" s="15"/>
      <c r="AA185" s="15"/>
      <c r="AB185" s="15"/>
      <c r="AD185" s="15"/>
      <c r="AE185" s="15"/>
      <c r="AF185" s="15"/>
      <c r="AG185" s="15"/>
      <c r="AH185" s="15"/>
      <c r="AI185" s="15"/>
      <c r="AK185" s="15"/>
      <c r="AL185" s="15"/>
      <c r="AM185" s="15"/>
      <c r="AN185" s="15"/>
      <c r="AO185" s="15"/>
      <c r="AP185" s="15"/>
      <c r="AR185" s="15"/>
      <c r="AS185" s="15"/>
      <c r="AT185" s="15"/>
      <c r="AU185" s="15"/>
      <c r="AV185" s="15"/>
      <c r="AW185" s="15"/>
      <c r="AY185" s="15"/>
      <c r="AZ185" s="15"/>
      <c r="BA185" s="15"/>
      <c r="BB185" s="15"/>
      <c r="BC185" s="15"/>
      <c r="BD185" s="15"/>
      <c r="BF185" s="15"/>
      <c r="BG185" s="15"/>
      <c r="BH185" s="15"/>
      <c r="BI185" s="15"/>
      <c r="BJ185" s="15"/>
      <c r="BK185" s="15"/>
    </row>
    <row r="186" spans="1:63" ht="13.5" hidden="1" thickBot="1" x14ac:dyDescent="0.25">
      <c r="A186" t="str">
        <f>Nutrients!B186</f>
        <v>Other ingredient</v>
      </c>
      <c r="B186" s="15"/>
      <c r="C186" s="15"/>
      <c r="D186" s="15"/>
      <c r="E186" s="15"/>
      <c r="F186" s="15"/>
      <c r="G186" s="15"/>
      <c r="I186" s="15"/>
      <c r="J186" s="15"/>
      <c r="K186" s="15"/>
      <c r="L186" s="15"/>
      <c r="M186" s="15"/>
      <c r="N186" s="15"/>
      <c r="P186" s="15"/>
      <c r="Q186" s="15"/>
      <c r="R186" s="15"/>
      <c r="S186" s="15"/>
      <c r="T186" s="15"/>
      <c r="U186" s="15"/>
      <c r="W186" s="15"/>
      <c r="X186" s="15"/>
      <c r="Y186" s="15"/>
      <c r="Z186" s="15"/>
      <c r="AA186" s="15"/>
      <c r="AB186" s="15"/>
      <c r="AD186" s="15"/>
      <c r="AE186" s="15"/>
      <c r="AF186" s="15"/>
      <c r="AG186" s="15"/>
      <c r="AH186" s="15"/>
      <c r="AI186" s="15"/>
      <c r="AK186" s="15"/>
      <c r="AL186" s="15"/>
      <c r="AM186" s="15"/>
      <c r="AN186" s="15"/>
      <c r="AO186" s="15"/>
      <c r="AP186" s="15"/>
      <c r="AR186" s="15"/>
      <c r="AS186" s="15"/>
      <c r="AT186" s="15"/>
      <c r="AU186" s="15"/>
      <c r="AV186" s="15"/>
      <c r="AW186" s="15"/>
      <c r="AY186" s="15"/>
      <c r="AZ186" s="15"/>
      <c r="BA186" s="15"/>
      <c r="BB186" s="15"/>
      <c r="BC186" s="15"/>
      <c r="BD186" s="15"/>
      <c r="BF186" s="15"/>
      <c r="BG186" s="15"/>
      <c r="BH186" s="15"/>
      <c r="BI186" s="15"/>
      <c r="BJ186" s="15"/>
      <c r="BK186" s="15"/>
    </row>
    <row r="187" spans="1:63" ht="13.5" hidden="1" thickBot="1" x14ac:dyDescent="0.25">
      <c r="A187" t="str">
        <f>Nutrients!B187</f>
        <v>Other ingredient</v>
      </c>
      <c r="B187" s="15"/>
      <c r="C187" s="15"/>
      <c r="D187" s="15"/>
      <c r="E187" s="15"/>
      <c r="F187" s="15"/>
      <c r="G187" s="15"/>
      <c r="I187" s="15"/>
      <c r="J187" s="15"/>
      <c r="K187" s="15"/>
      <c r="L187" s="15"/>
      <c r="M187" s="15"/>
      <c r="N187" s="15"/>
      <c r="P187" s="15"/>
      <c r="Q187" s="15"/>
      <c r="R187" s="15"/>
      <c r="S187" s="15"/>
      <c r="T187" s="15"/>
      <c r="U187" s="15"/>
      <c r="W187" s="15"/>
      <c r="X187" s="15"/>
      <c r="Y187" s="15"/>
      <c r="Z187" s="15"/>
      <c r="AA187" s="15"/>
      <c r="AB187" s="15"/>
      <c r="AD187" s="15"/>
      <c r="AE187" s="15"/>
      <c r="AF187" s="15"/>
      <c r="AG187" s="15"/>
      <c r="AH187" s="15"/>
      <c r="AI187" s="15"/>
      <c r="AK187" s="15"/>
      <c r="AL187" s="15"/>
      <c r="AM187" s="15"/>
      <c r="AN187" s="15"/>
      <c r="AO187" s="15"/>
      <c r="AP187" s="15"/>
      <c r="AR187" s="15"/>
      <c r="AS187" s="15"/>
      <c r="AT187" s="15"/>
      <c r="AU187" s="15"/>
      <c r="AV187" s="15"/>
      <c r="AW187" s="15"/>
      <c r="AY187" s="15"/>
      <c r="AZ187" s="15"/>
      <c r="BA187" s="15"/>
      <c r="BB187" s="15"/>
      <c r="BC187" s="15"/>
      <c r="BD187" s="15"/>
      <c r="BF187" s="15"/>
      <c r="BG187" s="15"/>
      <c r="BH187" s="15"/>
      <c r="BI187" s="15"/>
      <c r="BJ187" s="15"/>
      <c r="BK187" s="15"/>
    </row>
    <row r="188" spans="1:63" x14ac:dyDescent="0.2">
      <c r="A188" s="3" t="s">
        <v>17</v>
      </c>
      <c r="B188" s="3">
        <f>SUM(B6:B187)</f>
        <v>1999.9999999999998</v>
      </c>
      <c r="C188" s="3">
        <f t="shared" ref="C188:G188" si="12">SUM(C6:C187)</f>
        <v>2000</v>
      </c>
      <c r="D188" s="3">
        <f t="shared" si="12"/>
        <v>2000</v>
      </c>
      <c r="E188" s="3">
        <f t="shared" si="12"/>
        <v>2000</v>
      </c>
      <c r="F188" s="3">
        <f t="shared" si="12"/>
        <v>1999.9999999999998</v>
      </c>
      <c r="G188" s="3">
        <f t="shared" si="12"/>
        <v>2000</v>
      </c>
      <c r="I188" s="3">
        <f>SUM(I6:I187)</f>
        <v>2000</v>
      </c>
      <c r="J188" s="3">
        <f t="shared" ref="J188:N188" si="13">SUM(J6:J187)</f>
        <v>2000</v>
      </c>
      <c r="K188" s="3">
        <f t="shared" si="13"/>
        <v>2000</v>
      </c>
      <c r="L188" s="3">
        <f t="shared" si="13"/>
        <v>2000.0000000000002</v>
      </c>
      <c r="M188" s="3">
        <f t="shared" si="13"/>
        <v>2000.0000000000002</v>
      </c>
      <c r="N188" s="3">
        <f t="shared" si="13"/>
        <v>2000</v>
      </c>
      <c r="P188" s="3">
        <f>SUM(P6:P187)</f>
        <v>2000</v>
      </c>
      <c r="Q188" s="3">
        <f t="shared" ref="Q188:U188" si="14">SUM(Q6:Q187)</f>
        <v>1999.9999999999998</v>
      </c>
      <c r="R188" s="3">
        <f t="shared" si="14"/>
        <v>2000.0000000000002</v>
      </c>
      <c r="S188" s="3">
        <f t="shared" si="14"/>
        <v>1999.9999999999998</v>
      </c>
      <c r="T188" s="3">
        <f t="shared" si="14"/>
        <v>2000</v>
      </c>
      <c r="U188" s="3">
        <f t="shared" si="14"/>
        <v>2000.0000000000002</v>
      </c>
      <c r="W188" s="3">
        <f>SUM(W6:W187)</f>
        <v>2000.0000000000002</v>
      </c>
      <c r="X188" s="3">
        <f t="shared" ref="X188:AB188" si="15">SUM(X6:X187)</f>
        <v>2000</v>
      </c>
      <c r="Y188" s="3">
        <f t="shared" si="15"/>
        <v>2000</v>
      </c>
      <c r="Z188" s="3">
        <f t="shared" si="15"/>
        <v>2000.0000000000002</v>
      </c>
      <c r="AA188" s="3">
        <f t="shared" si="15"/>
        <v>2000</v>
      </c>
      <c r="AB188" s="3">
        <f t="shared" si="15"/>
        <v>2000</v>
      </c>
      <c r="AD188" s="3">
        <f>SUM(AD6:AD187)</f>
        <v>2000</v>
      </c>
      <c r="AE188" s="3">
        <f t="shared" ref="AE188:AI188" si="16">SUM(AE6:AE187)</f>
        <v>2000</v>
      </c>
      <c r="AF188" s="3">
        <f t="shared" si="16"/>
        <v>2000</v>
      </c>
      <c r="AG188" s="3">
        <f t="shared" si="16"/>
        <v>1999.9999999999998</v>
      </c>
      <c r="AH188" s="3">
        <f t="shared" si="16"/>
        <v>2000</v>
      </c>
      <c r="AI188" s="3">
        <f t="shared" si="16"/>
        <v>2000</v>
      </c>
      <c r="AK188" s="3">
        <f>SUM(AK6:AK187)</f>
        <v>2000</v>
      </c>
      <c r="AL188" s="3">
        <f t="shared" ref="AL188:AP188" si="17">SUM(AL6:AL187)</f>
        <v>2000.0000000000002</v>
      </c>
      <c r="AM188" s="3">
        <f t="shared" si="17"/>
        <v>2000</v>
      </c>
      <c r="AN188" s="3">
        <f t="shared" si="17"/>
        <v>2000</v>
      </c>
      <c r="AO188" s="3">
        <f t="shared" si="17"/>
        <v>2000</v>
      </c>
      <c r="AP188" s="3">
        <f t="shared" si="17"/>
        <v>2000</v>
      </c>
      <c r="AR188" s="3">
        <f>SUM(AR6:AR187)</f>
        <v>2000</v>
      </c>
      <c r="AS188" s="3">
        <f t="shared" ref="AS188:AW188" si="18">SUM(AS6:AS187)</f>
        <v>2000.0000000000002</v>
      </c>
      <c r="AT188" s="3">
        <f t="shared" si="18"/>
        <v>2000</v>
      </c>
      <c r="AU188" s="3">
        <f t="shared" si="18"/>
        <v>2000</v>
      </c>
      <c r="AV188" s="3">
        <f t="shared" si="18"/>
        <v>2000</v>
      </c>
      <c r="AW188" s="3">
        <f t="shared" si="18"/>
        <v>2000.0000000000002</v>
      </c>
      <c r="AY188" s="3">
        <f>SUM(AY6:AY187)</f>
        <v>2000.0000000000002</v>
      </c>
      <c r="AZ188" s="3">
        <f t="shared" ref="AZ188:BD188" si="19">SUM(AZ6:AZ187)</f>
        <v>1999.9999999999998</v>
      </c>
      <c r="BA188" s="3">
        <f t="shared" si="19"/>
        <v>2000</v>
      </c>
      <c r="BB188" s="3">
        <f t="shared" si="19"/>
        <v>2000</v>
      </c>
      <c r="BC188" s="3">
        <f t="shared" si="19"/>
        <v>2000</v>
      </c>
      <c r="BD188" s="3">
        <f t="shared" si="19"/>
        <v>2000</v>
      </c>
      <c r="BF188" s="3">
        <f>SUM(BF6:BF187)</f>
        <v>1999.9999999999998</v>
      </c>
      <c r="BG188" s="3">
        <f t="shared" ref="BG188:BK188" si="20">SUM(BG6:BG187)</f>
        <v>2000</v>
      </c>
      <c r="BH188" s="3">
        <f t="shared" si="20"/>
        <v>2000</v>
      </c>
      <c r="BI188" s="3">
        <f t="shared" si="20"/>
        <v>2000.0000000000002</v>
      </c>
      <c r="BJ188" s="3">
        <f t="shared" si="20"/>
        <v>2000</v>
      </c>
      <c r="BK188" s="3">
        <f t="shared" si="20"/>
        <v>2000</v>
      </c>
    </row>
    <row r="189" spans="1:63" x14ac:dyDescent="0.2">
      <c r="A189" s="14"/>
      <c r="B189" s="11"/>
      <c r="C189" s="11"/>
      <c r="D189" s="11"/>
      <c r="E189" s="11"/>
      <c r="F189" s="11"/>
      <c r="G189" s="11"/>
      <c r="I189" s="11"/>
      <c r="J189" s="11"/>
      <c r="K189" s="11"/>
      <c r="L189" s="11"/>
      <c r="M189" s="11"/>
      <c r="N189" s="11"/>
      <c r="P189" s="11"/>
      <c r="Q189" s="11"/>
      <c r="R189" s="11"/>
      <c r="S189" s="11"/>
      <c r="T189" s="11"/>
      <c r="U189" s="11"/>
      <c r="W189" s="11"/>
      <c r="X189" s="11"/>
      <c r="Y189" s="11"/>
      <c r="Z189" s="11"/>
      <c r="AA189" s="11"/>
      <c r="AB189" s="11"/>
      <c r="AD189" s="11"/>
      <c r="AE189" s="11"/>
      <c r="AF189" s="11"/>
      <c r="AG189" s="11"/>
      <c r="AH189" s="11"/>
      <c r="AI189" s="11"/>
      <c r="AK189" s="11"/>
      <c r="AL189" s="11"/>
      <c r="AM189" s="11"/>
      <c r="AN189" s="11"/>
      <c r="AO189" s="11"/>
      <c r="AP189" s="11"/>
      <c r="AR189" s="11"/>
      <c r="AS189" s="11"/>
      <c r="AT189" s="11"/>
      <c r="AU189" s="11"/>
      <c r="AV189" s="11"/>
      <c r="AW189" s="11"/>
      <c r="AY189" s="11"/>
      <c r="AZ189" s="11"/>
      <c r="BA189" s="11"/>
      <c r="BB189" s="11"/>
      <c r="BC189" s="11"/>
      <c r="BD189" s="11"/>
      <c r="BF189" s="11"/>
      <c r="BG189" s="11"/>
      <c r="BH189" s="11"/>
      <c r="BI189" s="11"/>
      <c r="BJ189" s="11"/>
      <c r="BK189" s="11"/>
    </row>
    <row r="190" spans="1:63" x14ac:dyDescent="0.2">
      <c r="A190" s="128" t="s">
        <v>420</v>
      </c>
      <c r="B190" s="100">
        <f t="shared" ref="B190:G190" si="21" xml:space="preserve">  -0.000000153*((B4+B5)/2)^3 + 0.000104928*((B4+B5)/2)^2 - 0.030414451*((B4+B5)/2) + 6.043540689</f>
        <v>4.5151589858750008</v>
      </c>
      <c r="C190" s="100">
        <f t="shared" si="21"/>
        <v>3.8983755890000005</v>
      </c>
      <c r="D190" s="100">
        <f t="shared" si="21"/>
        <v>3.3492647946250003</v>
      </c>
      <c r="E190" s="100">
        <f t="shared" si="21"/>
        <v>3.0032687989999998</v>
      </c>
      <c r="F190" s="100">
        <f t="shared" si="21"/>
        <v>2.7502131570000001</v>
      </c>
      <c r="G190" s="100">
        <f t="shared" si="21"/>
        <v>2.5190135169999994</v>
      </c>
      <c r="I190" s="100">
        <f t="shared" ref="I190:N190" si="22" xml:space="preserve">  -0.000000153*((I4+I5)/2)^3 + 0.000104928*((I4+I5)/2)^2 - 0.030414451*((I4+I5)/2) + 6.043540689</f>
        <v>4.5151589858750008</v>
      </c>
      <c r="J190" s="100">
        <f t="shared" si="22"/>
        <v>3.8983755890000005</v>
      </c>
      <c r="K190" s="100">
        <f t="shared" si="22"/>
        <v>3.3492647946250003</v>
      </c>
      <c r="L190" s="100">
        <f t="shared" si="22"/>
        <v>3.0032687989999998</v>
      </c>
      <c r="M190" s="100">
        <f t="shared" si="22"/>
        <v>2.7502131570000001</v>
      </c>
      <c r="N190" s="100">
        <f t="shared" si="22"/>
        <v>2.5190135169999994</v>
      </c>
      <c r="P190" s="100">
        <f t="shared" ref="P190:U190" si="23" xml:space="preserve">  -0.000000153*((P4+P5)/2)^3 + 0.000104928*((P4+P5)/2)^2 - 0.030414451*((P4+P5)/2) + 6.043540689</f>
        <v>4.5151589858750008</v>
      </c>
      <c r="Q190" s="100">
        <f t="shared" si="23"/>
        <v>3.8983755890000005</v>
      </c>
      <c r="R190" s="100">
        <f t="shared" si="23"/>
        <v>3.3492647946250003</v>
      </c>
      <c r="S190" s="100">
        <f t="shared" si="23"/>
        <v>3.0032687989999998</v>
      </c>
      <c r="T190" s="100">
        <f t="shared" si="23"/>
        <v>2.7502131570000001</v>
      </c>
      <c r="U190" s="100">
        <f t="shared" si="23"/>
        <v>2.5190135169999994</v>
      </c>
      <c r="W190" s="100">
        <f t="shared" ref="W190:AB190" si="24" xml:space="preserve">  -0.000000153*((W4+W5)/2)^3 + 0.000104928*((W4+W5)/2)^2 - 0.030414451*((W4+W5)/2) + 6.043540689</f>
        <v>4.5151589858750008</v>
      </c>
      <c r="X190" s="100">
        <f t="shared" si="24"/>
        <v>3.8983755890000005</v>
      </c>
      <c r="Y190" s="100">
        <f t="shared" si="24"/>
        <v>3.3492647946250003</v>
      </c>
      <c r="Z190" s="100">
        <f t="shared" si="24"/>
        <v>3.0032687989999998</v>
      </c>
      <c r="AA190" s="100">
        <f t="shared" si="24"/>
        <v>2.7502131570000001</v>
      </c>
      <c r="AB190" s="100">
        <f t="shared" si="24"/>
        <v>2.5190135169999994</v>
      </c>
      <c r="AD190" s="100">
        <f t="shared" ref="AD190:AI190" si="25" xml:space="preserve">  -0.000000153*((AD4+AD5)/2)^3 + 0.000104928*((AD4+AD5)/2)^2 - 0.030414451*((AD4+AD5)/2) + 6.043540689</f>
        <v>4.5151589858750008</v>
      </c>
      <c r="AE190" s="100">
        <f t="shared" si="25"/>
        <v>3.8983755890000005</v>
      </c>
      <c r="AF190" s="100">
        <f t="shared" si="25"/>
        <v>3.3492647946250003</v>
      </c>
      <c r="AG190" s="100">
        <f t="shared" si="25"/>
        <v>3.0032687989999998</v>
      </c>
      <c r="AH190" s="100">
        <f t="shared" si="25"/>
        <v>2.7502131570000001</v>
      </c>
      <c r="AI190" s="100">
        <f t="shared" si="25"/>
        <v>2.5190135169999994</v>
      </c>
      <c r="AK190" s="100">
        <f t="shared" ref="AK190:AP190" si="26" xml:space="preserve">  -0.000000153*((AK4+AK5)/2)^3 + 0.000104928*((AK4+AK5)/2)^2 - 0.030414451*((AK4+AK5)/2) + 6.043540689</f>
        <v>4.5151589858750008</v>
      </c>
      <c r="AL190" s="100">
        <f t="shared" si="26"/>
        <v>3.8983755890000005</v>
      </c>
      <c r="AM190" s="100">
        <f t="shared" si="26"/>
        <v>3.3492647946250003</v>
      </c>
      <c r="AN190" s="100">
        <f t="shared" si="26"/>
        <v>3.0032687989999998</v>
      </c>
      <c r="AO190" s="100">
        <f t="shared" si="26"/>
        <v>2.7502131570000001</v>
      </c>
      <c r="AP190" s="100">
        <f t="shared" si="26"/>
        <v>2.5190135169999994</v>
      </c>
      <c r="AR190" s="100">
        <f t="shared" ref="AR190:AW190" si="27" xml:space="preserve">  -0.000000153*((AR4+AR5)/2)^3 + 0.000104928*((AR4+AR5)/2)^2 - 0.030414451*((AR4+AR5)/2) + 6.043540689</f>
        <v>4.5151589858750008</v>
      </c>
      <c r="AS190" s="100">
        <f t="shared" si="27"/>
        <v>3.8983755890000005</v>
      </c>
      <c r="AT190" s="100">
        <f t="shared" si="27"/>
        <v>3.3492647946250003</v>
      </c>
      <c r="AU190" s="100">
        <f t="shared" si="27"/>
        <v>3.0032687989999998</v>
      </c>
      <c r="AV190" s="100">
        <f t="shared" si="27"/>
        <v>2.7502131570000001</v>
      </c>
      <c r="AW190" s="100">
        <f t="shared" si="27"/>
        <v>2.5190135169999994</v>
      </c>
      <c r="AY190" s="100">
        <f t="shared" ref="AY190:BD190" si="28" xml:space="preserve">  -0.000000153*((AY4+AY5)/2)^3 + 0.000104928*((AY4+AY5)/2)^2 - 0.030414451*((AY4+AY5)/2) + 6.043540689</f>
        <v>4.5151589858750008</v>
      </c>
      <c r="AZ190" s="100">
        <f t="shared" si="28"/>
        <v>3.8983755890000005</v>
      </c>
      <c r="BA190" s="100">
        <f t="shared" si="28"/>
        <v>3.3492647946250003</v>
      </c>
      <c r="BB190" s="100">
        <f t="shared" si="28"/>
        <v>3.0032687989999998</v>
      </c>
      <c r="BC190" s="100">
        <f t="shared" si="28"/>
        <v>2.7502131570000001</v>
      </c>
      <c r="BD190" s="100">
        <f t="shared" si="28"/>
        <v>2.5190135169999994</v>
      </c>
      <c r="BF190" s="100">
        <f t="shared" ref="BF190:BK190" si="29" xml:space="preserve">  -0.000000153*((BF4+BF5)/2)^3 + 0.000104928*((BF4+BF5)/2)^2 - 0.030414451*((BF4+BF5)/2) + 6.043540689</f>
        <v>4.5151589858750008</v>
      </c>
      <c r="BG190" s="100">
        <f t="shared" si="29"/>
        <v>3.8983755890000005</v>
      </c>
      <c r="BH190" s="100">
        <f t="shared" si="29"/>
        <v>3.3492647946250003</v>
      </c>
      <c r="BI190" s="100">
        <f t="shared" si="29"/>
        <v>3.0032687989999998</v>
      </c>
      <c r="BJ190" s="100">
        <f t="shared" si="29"/>
        <v>2.7502131570000001</v>
      </c>
      <c r="BK190" s="100">
        <f t="shared" si="29"/>
        <v>2.5190135169999994</v>
      </c>
    </row>
    <row r="191" spans="1:63" x14ac:dyDescent="0.2">
      <c r="A191" s="127" t="s">
        <v>139</v>
      </c>
      <c r="B191" s="70">
        <f t="shared" ref="B191:G191" si="30">IF(B190="","",B208*2.2046*B190/10000)</f>
        <v>1.1022908416192514</v>
      </c>
      <c r="C191" s="70">
        <f t="shared" si="30"/>
        <v>0.96453883303237142</v>
      </c>
      <c r="D191" s="70">
        <f t="shared" si="30"/>
        <v>0.84092539880615691</v>
      </c>
      <c r="E191" s="70">
        <f t="shared" si="30"/>
        <v>0.76079065012915204</v>
      </c>
      <c r="F191" s="70">
        <f t="shared" si="30"/>
        <v>0.70131765246196776</v>
      </c>
      <c r="G191" s="70">
        <f t="shared" si="30"/>
        <v>0.64610611188600187</v>
      </c>
      <c r="I191" s="70">
        <f t="shared" ref="I191:N191" si="31">IF(I190="","",I208*2.2046*I190/10000)</f>
        <v>1.1026746543028105</v>
      </c>
      <c r="J191" s="70">
        <f t="shared" si="31"/>
        <v>0.96476432876022422</v>
      </c>
      <c r="K191" s="70">
        <f t="shared" si="31"/>
        <v>0.84139659726097438</v>
      </c>
      <c r="L191" s="70">
        <f t="shared" si="31"/>
        <v>0.7610051568959878</v>
      </c>
      <c r="M191" s="70">
        <f t="shared" si="31"/>
        <v>0.70133745911952328</v>
      </c>
      <c r="N191" s="70">
        <f t="shared" si="31"/>
        <v>0.64612425347549329</v>
      </c>
      <c r="P191" s="70">
        <f t="shared" ref="P191:U191" si="32">IF(P190="","",P208*2.2046*P190/10000)</f>
        <v>1.1030645989883223</v>
      </c>
      <c r="Q191" s="70">
        <f t="shared" si="32"/>
        <v>0.96489829139128813</v>
      </c>
      <c r="R191" s="70">
        <f t="shared" si="32"/>
        <v>0.84123877379780865</v>
      </c>
      <c r="S191" s="70">
        <f t="shared" si="32"/>
        <v>0.76082285023726814</v>
      </c>
      <c r="T191" s="70">
        <f t="shared" si="32"/>
        <v>0.70153762657385776</v>
      </c>
      <c r="U191" s="70">
        <f t="shared" si="32"/>
        <v>0.64593713191674751</v>
      </c>
      <c r="W191" s="70">
        <f t="shared" ref="W191:AB191" si="33">IF(W190="","",W208*2.2046*W190/10000)</f>
        <v>1.103080491554749</v>
      </c>
      <c r="X191" s="70">
        <f t="shared" si="33"/>
        <v>0.96471459282640804</v>
      </c>
      <c r="Y191" s="70">
        <f t="shared" si="33"/>
        <v>0.84094449202836807</v>
      </c>
      <c r="Z191" s="70">
        <f t="shared" si="33"/>
        <v>0.76064462229431362</v>
      </c>
      <c r="AA191" s="70">
        <f t="shared" si="33"/>
        <v>0.7013706810871313</v>
      </c>
      <c r="AB191" s="70">
        <f t="shared" si="33"/>
        <v>0.64580915630297298</v>
      </c>
      <c r="AD191" s="70">
        <f t="shared" ref="AD191:AI191" si="34">IF(AD190="","",AD208*2.2046*AD190/10000)</f>
        <v>1.1032190241602198</v>
      </c>
      <c r="AE191" s="70">
        <f t="shared" si="34"/>
        <v>0.96443030154947851</v>
      </c>
      <c r="AF191" s="70">
        <f t="shared" si="34"/>
        <v>0.84068791284972033</v>
      </c>
      <c r="AG191" s="70">
        <f t="shared" si="34"/>
        <v>0.76028810885400866</v>
      </c>
      <c r="AH191" s="70">
        <f t="shared" si="34"/>
        <v>0.70045672702327688</v>
      </c>
      <c r="AI191" s="70">
        <f t="shared" si="34"/>
        <v>0.64501088285173513</v>
      </c>
      <c r="AK191" s="70">
        <f t="shared" ref="AK191:AP191" si="35">IF(AK190="","",AK208*2.2046*AK190/10000)</f>
        <v>1.1035476488262095</v>
      </c>
      <c r="AL191" s="70">
        <f t="shared" si="35"/>
        <v>0.96481462787530403</v>
      </c>
      <c r="AM191" s="70">
        <f t="shared" si="35"/>
        <v>0.84051775726504696</v>
      </c>
      <c r="AN191" s="70">
        <f t="shared" si="35"/>
        <v>0.76009474404431543</v>
      </c>
      <c r="AO191" s="70">
        <f t="shared" si="35"/>
        <v>0.70031700557501841</v>
      </c>
      <c r="AP191" s="70">
        <f t="shared" si="35"/>
        <v>0.64223608059373927</v>
      </c>
      <c r="AR191" s="70">
        <f t="shared" ref="AR191:AW191" si="36">IF(AR190="","",AR208*2.2046*AR190/10000)</f>
        <v>1.1033182613145476</v>
      </c>
      <c r="AS191" s="70">
        <f t="shared" si="36"/>
        <v>0.96484270344105294</v>
      </c>
      <c r="AT191" s="70">
        <f t="shared" si="36"/>
        <v>0.83982188408808089</v>
      </c>
      <c r="AU191" s="70">
        <f t="shared" si="36"/>
        <v>0.76009891573156696</v>
      </c>
      <c r="AV191" s="70">
        <f t="shared" si="36"/>
        <v>0.69725017649250953</v>
      </c>
      <c r="AW191" s="70">
        <f t="shared" si="36"/>
        <v>0.63942413335846671</v>
      </c>
      <c r="AY191" s="70">
        <f t="shared" ref="AY191:BD191" si="37">IF(AY190="","",AY208*2.2046*AY190/10000)</f>
        <v>1.1036678719539588</v>
      </c>
      <c r="AZ191" s="70">
        <f t="shared" si="37"/>
        <v>0.96470288879356991</v>
      </c>
      <c r="BA191" s="70">
        <f t="shared" si="37"/>
        <v>0.83965627711361668</v>
      </c>
      <c r="BB191" s="70">
        <f t="shared" si="37"/>
        <v>0.75650604546372469</v>
      </c>
      <c r="BC191" s="70">
        <f t="shared" si="37"/>
        <v>0.69399339148375649</v>
      </c>
      <c r="BD191" s="70">
        <f t="shared" si="37"/>
        <v>0.6363106469058788</v>
      </c>
      <c r="BF191" s="70">
        <f t="shared" ref="BF191:BK191" si="38">IF(BF190="","",BF208*2.2046*BF190/10000)</f>
        <v>1.1034384844422971</v>
      </c>
      <c r="BG191" s="70">
        <f t="shared" si="38"/>
        <v>0.96450483626016392</v>
      </c>
      <c r="BH191" s="70">
        <f t="shared" si="38"/>
        <v>0.83794535763373879</v>
      </c>
      <c r="BI191" s="70">
        <f t="shared" si="38"/>
        <v>0.75320189379938518</v>
      </c>
      <c r="BJ191" s="70">
        <f t="shared" si="38"/>
        <v>0.69096391283010405</v>
      </c>
      <c r="BK191" s="70">
        <f t="shared" si="38"/>
        <v>0.6334749956032617</v>
      </c>
    </row>
    <row r="192" spans="1:63" x14ac:dyDescent="0.2">
      <c r="A192" s="128" t="s">
        <v>421</v>
      </c>
      <c r="B192" s="100">
        <f t="shared" ref="B192:G192" si="39" xml:space="preserve">  0.0000454*((B4+B5)/2)^2 - 0.0249885*((B4+B5)/2) + 5.8980083</f>
        <v>4.5135708000000001</v>
      </c>
      <c r="C192" s="100">
        <f t="shared" si="39"/>
        <v>3.8531583</v>
      </c>
      <c r="D192" s="100">
        <f t="shared" si="39"/>
        <v>3.1999382999999999</v>
      </c>
      <c r="E192" s="100">
        <f t="shared" si="39"/>
        <v>2.7891332999999996</v>
      </c>
      <c r="F192" s="100">
        <f t="shared" si="39"/>
        <v>2.5607038999999991</v>
      </c>
      <c r="G192" s="100">
        <f t="shared" si="39"/>
        <v>2.4663054</v>
      </c>
      <c r="I192" s="100">
        <f t="shared" ref="I192:N192" si="40" xml:space="preserve">  0.0000454*((I4+I5)/2)^2 - 0.0249885*((I4+I5)/2) + 5.8980083</f>
        <v>4.5135708000000001</v>
      </c>
      <c r="J192" s="100">
        <f t="shared" si="40"/>
        <v>3.8531583</v>
      </c>
      <c r="K192" s="100">
        <f t="shared" si="40"/>
        <v>3.1999382999999999</v>
      </c>
      <c r="L192" s="100">
        <f t="shared" si="40"/>
        <v>2.7891332999999996</v>
      </c>
      <c r="M192" s="100">
        <f t="shared" si="40"/>
        <v>2.5607038999999991</v>
      </c>
      <c r="N192" s="100">
        <f t="shared" si="40"/>
        <v>2.4663054</v>
      </c>
      <c r="P192" s="100">
        <f t="shared" ref="P192:U192" si="41" xml:space="preserve">  0.0000454*((P4+P5)/2)^2 - 0.0249885*((P4+P5)/2) + 5.8980083</f>
        <v>4.5135708000000001</v>
      </c>
      <c r="Q192" s="100">
        <f t="shared" si="41"/>
        <v>3.8531583</v>
      </c>
      <c r="R192" s="100">
        <f t="shared" si="41"/>
        <v>3.1999382999999999</v>
      </c>
      <c r="S192" s="100">
        <f t="shared" si="41"/>
        <v>2.7891332999999996</v>
      </c>
      <c r="T192" s="100">
        <f t="shared" si="41"/>
        <v>2.5607038999999991</v>
      </c>
      <c r="U192" s="100">
        <f t="shared" si="41"/>
        <v>2.4663054</v>
      </c>
      <c r="W192" s="100">
        <f t="shared" ref="W192:AB192" si="42" xml:space="preserve">  0.0000454*((W4+W5)/2)^2 - 0.0249885*((W4+W5)/2) + 5.8980083</f>
        <v>4.5135708000000001</v>
      </c>
      <c r="X192" s="100">
        <f t="shared" si="42"/>
        <v>3.8531583</v>
      </c>
      <c r="Y192" s="100">
        <f t="shared" si="42"/>
        <v>3.1999382999999999</v>
      </c>
      <c r="Z192" s="100">
        <f t="shared" si="42"/>
        <v>2.7891332999999996</v>
      </c>
      <c r="AA192" s="100">
        <f t="shared" si="42"/>
        <v>2.5607038999999991</v>
      </c>
      <c r="AB192" s="100">
        <f t="shared" si="42"/>
        <v>2.4663054</v>
      </c>
      <c r="AD192" s="100">
        <f t="shared" ref="AD192:AI192" si="43" xml:space="preserve">  0.0000454*((AD4+AD5)/2)^2 - 0.0249885*((AD4+AD5)/2) + 5.8980083</f>
        <v>4.5135708000000001</v>
      </c>
      <c r="AE192" s="100">
        <f t="shared" si="43"/>
        <v>3.8531583</v>
      </c>
      <c r="AF192" s="100">
        <f t="shared" si="43"/>
        <v>3.1999382999999999</v>
      </c>
      <c r="AG192" s="100">
        <f t="shared" si="43"/>
        <v>2.7891332999999996</v>
      </c>
      <c r="AH192" s="100">
        <f t="shared" si="43"/>
        <v>2.5607038999999991</v>
      </c>
      <c r="AI192" s="100">
        <f t="shared" si="43"/>
        <v>2.4663054</v>
      </c>
      <c r="AK192" s="100">
        <f t="shared" ref="AK192:AP192" si="44" xml:space="preserve">  0.0000454*((AK4+AK5)/2)^2 - 0.0249885*((AK4+AK5)/2) + 5.8980083</f>
        <v>4.5135708000000001</v>
      </c>
      <c r="AL192" s="100">
        <f t="shared" si="44"/>
        <v>3.8531583</v>
      </c>
      <c r="AM192" s="100">
        <f t="shared" si="44"/>
        <v>3.1999382999999999</v>
      </c>
      <c r="AN192" s="100">
        <f t="shared" si="44"/>
        <v>2.7891332999999996</v>
      </c>
      <c r="AO192" s="100">
        <f t="shared" si="44"/>
        <v>2.5607038999999991</v>
      </c>
      <c r="AP192" s="100">
        <f t="shared" si="44"/>
        <v>2.4663054</v>
      </c>
      <c r="AR192" s="100">
        <f t="shared" ref="AR192:AW192" si="45" xml:space="preserve">  0.0000454*((AR4+AR5)/2)^2 - 0.0249885*((AR4+AR5)/2) + 5.8980083</f>
        <v>4.5135708000000001</v>
      </c>
      <c r="AS192" s="100">
        <f t="shared" si="45"/>
        <v>3.8531583</v>
      </c>
      <c r="AT192" s="100">
        <f t="shared" si="45"/>
        <v>3.1999382999999999</v>
      </c>
      <c r="AU192" s="100">
        <f t="shared" si="45"/>
        <v>2.7891332999999996</v>
      </c>
      <c r="AV192" s="100">
        <f t="shared" si="45"/>
        <v>2.5607038999999991</v>
      </c>
      <c r="AW192" s="100">
        <f t="shared" si="45"/>
        <v>2.4663054</v>
      </c>
      <c r="AY192" s="100">
        <f t="shared" ref="AY192:BD192" si="46" xml:space="preserve">  0.0000454*((AY4+AY5)/2)^2 - 0.0249885*((AY4+AY5)/2) + 5.8980083</f>
        <v>4.5135708000000001</v>
      </c>
      <c r="AZ192" s="100">
        <f t="shared" si="46"/>
        <v>3.8531583</v>
      </c>
      <c r="BA192" s="100">
        <f t="shared" si="46"/>
        <v>3.1999382999999999</v>
      </c>
      <c r="BB192" s="100">
        <f t="shared" si="46"/>
        <v>2.7891332999999996</v>
      </c>
      <c r="BC192" s="100">
        <f t="shared" si="46"/>
        <v>2.5607038999999991</v>
      </c>
      <c r="BD192" s="100">
        <f t="shared" si="46"/>
        <v>2.4663054</v>
      </c>
      <c r="BF192" s="100">
        <f t="shared" ref="BF192:BK192" si="47" xml:space="preserve">  0.0000454*((BF4+BF5)/2)^2 - 0.0249885*((BF4+BF5)/2) + 5.8980083</f>
        <v>4.5135708000000001</v>
      </c>
      <c r="BG192" s="100">
        <f t="shared" si="47"/>
        <v>3.8531583</v>
      </c>
      <c r="BH192" s="100">
        <f t="shared" si="47"/>
        <v>3.1999382999999999</v>
      </c>
      <c r="BI192" s="100">
        <f t="shared" si="47"/>
        <v>2.7891332999999996</v>
      </c>
      <c r="BJ192" s="100">
        <f t="shared" si="47"/>
        <v>2.5607038999999991</v>
      </c>
      <c r="BK192" s="100">
        <f t="shared" si="47"/>
        <v>2.4663054</v>
      </c>
    </row>
    <row r="193" spans="1:64" x14ac:dyDescent="0.2">
      <c r="A193" s="127" t="s">
        <v>139</v>
      </c>
      <c r="B193" s="70">
        <f t="shared" ref="B193:G193" si="48">IF(B192="","",B208*2.2046*B192/10000)</f>
        <v>1.101903116015285</v>
      </c>
      <c r="C193" s="70">
        <f t="shared" si="48"/>
        <v>0.95335113955101147</v>
      </c>
      <c r="D193" s="70">
        <f t="shared" si="48"/>
        <v>0.80343285947442766</v>
      </c>
      <c r="E193" s="70">
        <f t="shared" si="48"/>
        <v>0.70654566028535737</v>
      </c>
      <c r="F193" s="70">
        <f t="shared" si="48"/>
        <v>0.65299187563962502</v>
      </c>
      <c r="G193" s="70">
        <f t="shared" si="48"/>
        <v>0.63258691625252239</v>
      </c>
      <c r="I193" s="70">
        <f t="shared" ref="I193:N193" si="49">IF(I192="","",I208*2.2046*I192/10000)</f>
        <v>1.1022867936945433</v>
      </c>
      <c r="J193" s="70">
        <f t="shared" si="49"/>
        <v>0.95357401975215039</v>
      </c>
      <c r="K193" s="70">
        <f t="shared" si="49"/>
        <v>0.80388304961313839</v>
      </c>
      <c r="L193" s="70">
        <f t="shared" si="49"/>
        <v>0.70674487254589702</v>
      </c>
      <c r="M193" s="70">
        <f t="shared" si="49"/>
        <v>0.65301031747753113</v>
      </c>
      <c r="N193" s="70">
        <f t="shared" si="49"/>
        <v>0.63260467824539213</v>
      </c>
      <c r="P193" s="70">
        <f t="shared" ref="P193:U193" si="50">IF(P192="","",P208*2.2046*P192/10000)</f>
        <v>1.1026766012188514</v>
      </c>
      <c r="Q193" s="70">
        <f t="shared" si="50"/>
        <v>0.95370642854960674</v>
      </c>
      <c r="R193" s="70">
        <f t="shared" si="50"/>
        <v>0.80373226268663633</v>
      </c>
      <c r="S193" s="70">
        <f t="shared" si="50"/>
        <v>0.70657556449967218</v>
      </c>
      <c r="T193" s="70">
        <f t="shared" si="50"/>
        <v>0.65319669196987284</v>
      </c>
      <c r="U193" s="70">
        <f t="shared" si="50"/>
        <v>0.63242147203880483</v>
      </c>
      <c r="W193" s="70">
        <f t="shared" ref="W193:AB193" si="51">IF(W192="","",W208*2.2046*W192/10000)</f>
        <v>1.1026924881951428</v>
      </c>
      <c r="X193" s="70">
        <f t="shared" si="51"/>
        <v>0.95352486070581999</v>
      </c>
      <c r="Y193" s="70">
        <f t="shared" si="51"/>
        <v>0.80345110142804144</v>
      </c>
      <c r="Z193" s="70">
        <f t="shared" si="51"/>
        <v>0.70641004435347332</v>
      </c>
      <c r="AA193" s="70">
        <f t="shared" si="51"/>
        <v>0.65304125021516379</v>
      </c>
      <c r="AB193" s="70">
        <f t="shared" si="51"/>
        <v>0.63229617420090511</v>
      </c>
      <c r="AD193" s="70">
        <f t="shared" ref="AD193:AI193" si="52">IF(AD192="","",AD208*2.2046*AD192/10000)</f>
        <v>1.102830972072423</v>
      </c>
      <c r="AE193" s="70">
        <f t="shared" si="52"/>
        <v>0.95324386692563889</v>
      </c>
      <c r="AF193" s="70">
        <f t="shared" si="52"/>
        <v>0.8032059617955899</v>
      </c>
      <c r="AG193" s="70">
        <f t="shared" si="52"/>
        <v>0.70607895061035475</v>
      </c>
      <c r="AH193" s="70">
        <f t="shared" si="52"/>
        <v>0.65219027408999486</v>
      </c>
      <c r="AI193" s="70">
        <f t="shared" si="52"/>
        <v>0.63151460391151293</v>
      </c>
      <c r="AK193" s="70">
        <f t="shared" ref="AK193:AP193" si="53">IF(AK192="","",AK208*2.2046*AK192/10000)</f>
        <v>1.1031594811462366</v>
      </c>
      <c r="AL193" s="70">
        <f t="shared" si="53"/>
        <v>0.95362373544739998</v>
      </c>
      <c r="AM193" s="70">
        <f t="shared" si="53"/>
        <v>0.80304339257346413</v>
      </c>
      <c r="AN193" s="70">
        <f t="shared" si="53"/>
        <v>0.70589937286828131</v>
      </c>
      <c r="AO193" s="70">
        <f t="shared" si="53"/>
        <v>0.65206018044377745</v>
      </c>
      <c r="AP193" s="70">
        <f t="shared" si="53"/>
        <v>0.62879786192237996</v>
      </c>
      <c r="AR193" s="70">
        <f t="shared" ref="AR193:AW193" si="54">IF(AR192="","",AR208*2.2046*AR192/10000)</f>
        <v>1.10293017432055</v>
      </c>
      <c r="AS193" s="70">
        <f t="shared" si="54"/>
        <v>0.95365148536444211</v>
      </c>
      <c r="AT193" s="70">
        <f t="shared" si="54"/>
        <v>0.80237854480314452</v>
      </c>
      <c r="AU193" s="70">
        <f t="shared" si="54"/>
        <v>0.70590324711085162</v>
      </c>
      <c r="AV193" s="70">
        <f t="shared" si="54"/>
        <v>0.64920467770857104</v>
      </c>
      <c r="AW193" s="70">
        <f t="shared" si="54"/>
        <v>0.62604475218157662</v>
      </c>
      <c r="AY193" s="70">
        <f t="shared" ref="AY193:BD193" si="55">IF(AY192="","",AY208*2.2046*AY192/10000)</f>
        <v>1.1032796619860679</v>
      </c>
      <c r="AZ193" s="70">
        <f t="shared" si="55"/>
        <v>0.95351329242815042</v>
      </c>
      <c r="BA193" s="70">
        <f t="shared" si="55"/>
        <v>0.80222032139208854</v>
      </c>
      <c r="BB193" s="70">
        <f t="shared" si="55"/>
        <v>0.70256655140450797</v>
      </c>
      <c r="BC193" s="70">
        <f t="shared" si="55"/>
        <v>0.64617230836216288</v>
      </c>
      <c r="BD193" s="70">
        <f t="shared" si="55"/>
        <v>0.6229964126633396</v>
      </c>
      <c r="BF193" s="70">
        <f t="shared" ref="BF193:BK193" si="56">IF(BF192="","",BF208*2.2046*BF192/10000)</f>
        <v>1.1030503551603814</v>
      </c>
      <c r="BG193" s="70">
        <f t="shared" si="56"/>
        <v>0.95331753710763134</v>
      </c>
      <c r="BH193" s="70">
        <f t="shared" si="56"/>
        <v>0.80058568301393962</v>
      </c>
      <c r="BI193" s="70">
        <f t="shared" si="56"/>
        <v>0.69949798843128075</v>
      </c>
      <c r="BJ193" s="70">
        <f t="shared" si="56"/>
        <v>0.64335158234547951</v>
      </c>
      <c r="BK193" s="70">
        <f t="shared" si="56"/>
        <v>0.62022009484171459</v>
      </c>
    </row>
    <row r="194" spans="1:64" x14ac:dyDescent="0.2">
      <c r="A194" s="131" t="s">
        <v>194</v>
      </c>
      <c r="B194" s="70"/>
      <c r="C194" s="70"/>
      <c r="D194" s="70"/>
      <c r="E194" s="70"/>
      <c r="F194" s="70"/>
      <c r="G194" s="70"/>
      <c r="I194" s="70"/>
      <c r="J194" s="70"/>
      <c r="K194" s="70"/>
      <c r="L194" s="70"/>
      <c r="M194" s="70"/>
      <c r="N194" s="70"/>
      <c r="P194" s="70"/>
      <c r="Q194" s="70"/>
      <c r="R194" s="70"/>
      <c r="S194" s="70"/>
      <c r="T194" s="70"/>
      <c r="U194" s="70"/>
      <c r="W194" s="70"/>
      <c r="X194" s="70"/>
      <c r="Y194" s="70"/>
      <c r="Z194" s="70"/>
      <c r="AA194" s="70"/>
      <c r="AB194" s="70"/>
      <c r="AD194" s="70"/>
      <c r="AE194" s="70"/>
      <c r="AF194" s="70"/>
      <c r="AG194" s="70"/>
      <c r="AH194" s="70"/>
      <c r="AI194" s="70"/>
      <c r="AK194" s="70"/>
      <c r="AL194" s="70"/>
      <c r="AM194" s="70"/>
      <c r="AN194" s="70"/>
      <c r="AO194" s="70"/>
      <c r="AP194" s="70"/>
      <c r="AR194" s="70"/>
      <c r="AS194" s="70"/>
      <c r="AT194" s="70"/>
      <c r="AU194" s="70"/>
      <c r="AV194" s="70"/>
      <c r="AW194" s="70"/>
      <c r="AY194" s="70"/>
      <c r="AZ194" s="70"/>
      <c r="BA194" s="70"/>
      <c r="BB194" s="70"/>
      <c r="BC194" s="70"/>
      <c r="BD194" s="70"/>
      <c r="BF194" s="70"/>
      <c r="BG194" s="70"/>
      <c r="BH194" s="70"/>
      <c r="BI194" s="70"/>
      <c r="BJ194" s="70"/>
      <c r="BK194" s="70"/>
    </row>
    <row r="195" spans="1:64" x14ac:dyDescent="0.2">
      <c r="A195" s="236" t="s">
        <v>195</v>
      </c>
      <c r="B195" s="71">
        <v>1.1102507674146747</v>
      </c>
      <c r="C195" s="71">
        <v>0.96999615052597932</v>
      </c>
      <c r="D195" s="71">
        <v>0.84571096216412112</v>
      </c>
      <c r="E195" s="71">
        <v>0.76497798480797341</v>
      </c>
      <c r="F195" s="71">
        <v>0.70534735565904716</v>
      </c>
      <c r="G195" s="71">
        <v>0.65004508117401583</v>
      </c>
      <c r="H195" s="15"/>
      <c r="I195" s="71">
        <v>1.1102507674146747</v>
      </c>
      <c r="J195" s="71">
        <v>0.96999615052597932</v>
      </c>
      <c r="K195" s="71">
        <v>0.84571096216412112</v>
      </c>
      <c r="L195" s="71">
        <v>0.76497798480797341</v>
      </c>
      <c r="M195" s="71">
        <v>0.70534735565904716</v>
      </c>
      <c r="N195" s="71">
        <v>0.65004508117401583</v>
      </c>
      <c r="O195" s="15"/>
      <c r="P195" s="71">
        <v>1.1102507674146747</v>
      </c>
      <c r="Q195" s="71">
        <v>0.96999615052597932</v>
      </c>
      <c r="R195" s="71">
        <v>0.84571096216412112</v>
      </c>
      <c r="S195" s="71">
        <v>0.76497798480797341</v>
      </c>
      <c r="T195" s="71">
        <v>0.70534735565904716</v>
      </c>
      <c r="U195" s="71">
        <v>0.65004508117401583</v>
      </c>
      <c r="V195" s="15"/>
      <c r="W195" s="71">
        <v>1.1102507674146747</v>
      </c>
      <c r="X195" s="71">
        <v>0.96999615052597932</v>
      </c>
      <c r="Y195" s="71">
        <v>0.84571096216412112</v>
      </c>
      <c r="Z195" s="71">
        <v>0.76497798480797341</v>
      </c>
      <c r="AA195" s="71">
        <v>0.70534735565904716</v>
      </c>
      <c r="AB195" s="71">
        <v>0.65004508117401583</v>
      </c>
      <c r="AC195" s="15"/>
      <c r="AD195" s="71">
        <v>1.1102507674146747</v>
      </c>
      <c r="AE195" s="71">
        <v>0.96999615052597932</v>
      </c>
      <c r="AF195" s="71">
        <v>0.84571096216412112</v>
      </c>
      <c r="AG195" s="71">
        <v>0.76497798480797341</v>
      </c>
      <c r="AH195" s="71">
        <v>0.70534735565904716</v>
      </c>
      <c r="AI195" s="71">
        <v>0.65004508117401583</v>
      </c>
      <c r="AJ195" s="15"/>
      <c r="AK195" s="71">
        <v>1.1102507674146747</v>
      </c>
      <c r="AL195" s="71">
        <v>0.96999615052597932</v>
      </c>
      <c r="AM195" s="71">
        <v>0.84571096216412112</v>
      </c>
      <c r="AN195" s="71">
        <v>0.76497798480797341</v>
      </c>
      <c r="AO195" s="71">
        <v>0.70534735565904716</v>
      </c>
      <c r="AP195" s="71">
        <v>0.65004508117401583</v>
      </c>
      <c r="AQ195" s="15"/>
      <c r="AR195" s="71">
        <v>1.1102507674146747</v>
      </c>
      <c r="AS195" s="71">
        <v>0.96999615052597932</v>
      </c>
      <c r="AT195" s="71">
        <v>0.84571096216412112</v>
      </c>
      <c r="AU195" s="71">
        <v>0.76497798480797341</v>
      </c>
      <c r="AV195" s="71">
        <v>0.70534735565904716</v>
      </c>
      <c r="AW195" s="71">
        <v>0.65004508117401583</v>
      </c>
      <c r="AX195" s="15"/>
      <c r="AY195" s="71">
        <v>1.1102507674146747</v>
      </c>
      <c r="AZ195" s="71">
        <v>0.96999615052597932</v>
      </c>
      <c r="BA195" s="71">
        <v>0.84571096216412112</v>
      </c>
      <c r="BB195" s="71">
        <v>0.76497798480797341</v>
      </c>
      <c r="BC195" s="71">
        <v>0.70534735565904716</v>
      </c>
      <c r="BD195" s="71">
        <v>0.65004508117401583</v>
      </c>
      <c r="BE195" s="15"/>
      <c r="BF195" s="71">
        <v>1.1102507674146747</v>
      </c>
      <c r="BG195" s="71">
        <v>0.96999615052597932</v>
      </c>
      <c r="BH195" s="71">
        <v>0.84571096216412112</v>
      </c>
      <c r="BI195" s="71">
        <v>0.76497798480797341</v>
      </c>
      <c r="BJ195" s="71">
        <v>0.70534735565904716</v>
      </c>
      <c r="BK195" s="71">
        <v>0.65004508117401583</v>
      </c>
      <c r="BL195" s="15"/>
    </row>
    <row r="196" spans="1:64" x14ac:dyDescent="0.2">
      <c r="A196" s="126" t="s">
        <v>196</v>
      </c>
      <c r="B196" s="183">
        <f>(SUMPRODUCT(B$8:B$187,Nutrients!$CM$8:$CM$187)+(IF($A$6=Nutrients!$B$8,Nutrients!$CM$8,Nutrients!$CM$9)*B$6)+(((IF($A$7=Nutrients!$B$79,Nutrients!$CM$79,(IF($A$7=Nutrients!$B$77,Nutrients!$CM$77,Nutrients!$CM$78)))))*B$7))/2000/B$195*100</f>
        <v>60.423516929554651</v>
      </c>
      <c r="C196" s="183">
        <f>(SUMPRODUCT(C$8:C$187,Nutrients!$CM$8:$CM$187)+(IF($A$6=Nutrients!$B$8,Nutrients!$CM$8,Nutrients!$CM$9)*C$6)+(((IF($A$7=Nutrients!$B$79,Nutrients!$CM$79,(IF($A$7=Nutrients!$B$77,Nutrients!$CM$77,Nutrients!$CM$78)))))*C$7))/2000/C$195*100</f>
        <v>61.521713815961412</v>
      </c>
      <c r="D196" s="183">
        <f>(SUMPRODUCT(D$8:D$187,Nutrients!$CM$8:$CM$187)+(IF($A$6=Nutrients!$B$8,Nutrients!$CM$8,Nutrients!$CM$9)*D$6)+(((IF($A$7=Nutrients!$B$79,Nutrients!$CM$79,(IF($A$7=Nutrients!$B$77,Nutrients!$CM$77,Nutrients!$CM$78)))))*D$7))/2000/D$195*100</f>
        <v>60.544123256986296</v>
      </c>
      <c r="E196" s="183">
        <f>(SUMPRODUCT(E$8:E$187,Nutrients!$CM$8:$CM$187)+(IF($A$6=Nutrients!$B$8,Nutrients!$CM$8,Nutrients!$CM$9)*E$6)+(((IF($A$7=Nutrients!$B$79,Nutrients!$CM$79,(IF($A$7=Nutrients!$B$77,Nutrients!$CM$77,Nutrients!$CM$78)))))*E$7))/2000/E$195*100</f>
        <v>59.732353736108422</v>
      </c>
      <c r="F196" s="183">
        <f>(SUMPRODUCT(F$8:F$187,Nutrients!$CM$8:$CM$187)+(IF($A$6=Nutrients!$B$8,Nutrients!$CM$8,Nutrients!$CM$9)*F$6)+(((IF($A$7=Nutrients!$B$79,Nutrients!$CM$79,(IF($A$7=Nutrients!$B$77,Nutrients!$CM$77,Nutrients!$CM$78)))))*F$7))/2000/F$195*100</f>
        <v>58.627857365132087</v>
      </c>
      <c r="G196" s="183">
        <f>(SUMPRODUCT(G$8:G$187,Nutrients!$CM$8:$CM$187)+(IF($A$6=Nutrients!$B$8,Nutrients!$CM$8,Nutrients!$CM$9)*G$6)+(((IF($A$7=Nutrients!$B$79,Nutrients!$CM$79,(IF($A$7=Nutrients!$B$77,Nutrients!$CM$77,Nutrients!$CM$78)))))*G$7))/2000/G$195*100</f>
        <v>57.387568708196909</v>
      </c>
      <c r="H196" s="183"/>
      <c r="I196" s="183">
        <f>(SUMPRODUCT(I$8:I$187,Nutrients!$CM$8:$CM$187)+(IF($A$6=Nutrients!$B$8,Nutrients!$CM$8,Nutrients!$CM$9)*I$6)+(((IF($A$7=Nutrients!$B$79,Nutrients!$CM$79,(IF($A$7=Nutrients!$B$77,Nutrients!$CM$77,Nutrients!$CM$78)))))*I$7))/2000/I$195*100</f>
        <v>59.468493473189319</v>
      </c>
      <c r="J196" s="183">
        <f>(SUMPRODUCT(J$8:J$187,Nutrients!$CM$8:$CM$187)+(IF($A$6=Nutrients!$B$8,Nutrients!$CM$8,Nutrients!$CM$9)*J$6)+(((IF($A$7=Nutrients!$B$79,Nutrients!$CM$79,(IF($A$7=Nutrients!$B$77,Nutrients!$CM$77,Nutrients!$CM$78)))))*J$7))/2000/J$195*100</f>
        <v>60.427537907105531</v>
      </c>
      <c r="K196" s="183">
        <f>(SUMPRODUCT(K$8:K$187,Nutrients!$CM$8:$CM$187)+(IF($A$6=Nutrients!$B$8,Nutrients!$CM$8,Nutrients!$CM$9)*K$6)+(((IF($A$7=Nutrients!$B$79,Nutrients!$CM$79,(IF($A$7=Nutrients!$B$77,Nutrients!$CM$77,Nutrients!$CM$78)))))*K$7))/2000/K$195*100</f>
        <v>59.292865747697107</v>
      </c>
      <c r="L196" s="183">
        <f>(SUMPRODUCT(L$8:L$187,Nutrients!$CM$8:$CM$187)+(IF($A$6=Nutrients!$B$8,Nutrients!$CM$8,Nutrients!$CM$9)*L$6)+(((IF($A$7=Nutrients!$B$79,Nutrients!$CM$79,(IF($A$7=Nutrients!$B$77,Nutrients!$CM$77,Nutrients!$CM$78)))))*L$7))/2000/L$195*100</f>
        <v>58.345606674720976</v>
      </c>
      <c r="M196" s="183">
        <f>(SUMPRODUCT(M$8:M$187,Nutrients!$CM$8:$CM$187)+(IF($A$6=Nutrients!$B$8,Nutrients!$CM$8,Nutrients!$CM$9)*M$6)+(((IF($A$7=Nutrients!$B$79,Nutrients!$CM$79,(IF($A$7=Nutrients!$B$77,Nutrients!$CM$77,Nutrients!$CM$78)))))*M$7))/2000/M$195*100</f>
        <v>57.507468025297094</v>
      </c>
      <c r="N196" s="183">
        <f>(SUMPRODUCT(N$8:N$187,Nutrients!$CM$8:$CM$187)+(IF($A$6=Nutrients!$B$8,Nutrients!$CM$8,Nutrients!$CM$9)*N$6)+(((IF($A$7=Nutrients!$B$79,Nutrients!$CM$79,(IF($A$7=Nutrients!$B$77,Nutrients!$CM$77,Nutrients!$CM$78)))))*N$7))/2000/N$195*100</f>
        <v>56.171862780949681</v>
      </c>
      <c r="O196" s="183"/>
      <c r="P196" s="183">
        <f>(SUMPRODUCT(P$8:P$187,Nutrients!$CM$8:$CM$187)+(IF($A$6=Nutrients!$B$8,Nutrients!$CM$8,Nutrients!$CM$9)*P$6)+(((IF($A$7=Nutrients!$B$79,Nutrients!$CM$79,(IF($A$7=Nutrients!$B$77,Nutrients!$CM$77,Nutrients!$CM$78)))))*P$7))/2000/P$195*100</f>
        <v>58.513516443013877</v>
      </c>
      <c r="Q196" s="183">
        <f>(SUMPRODUCT(Q$8:Q$187,Nutrients!$CM$8:$CM$187)+(IF($A$6=Nutrients!$B$8,Nutrients!$CM$8,Nutrients!$CM$9)*Q$6)+(((IF($A$7=Nutrients!$B$79,Nutrients!$CM$79,(IF($A$7=Nutrients!$B$77,Nutrients!$CM$77,Nutrients!$CM$78)))))*Q$7))/2000/Q$195*100</f>
        <v>59.613892653489451</v>
      </c>
      <c r="R196" s="183">
        <f>(SUMPRODUCT(R$8:R$187,Nutrients!$CM$8:$CM$187)+(IF($A$6=Nutrients!$B$8,Nutrients!$CM$8,Nutrients!$CM$9)*R$6)+(((IF($A$7=Nutrients!$B$79,Nutrients!$CM$79,(IF($A$7=Nutrients!$B$77,Nutrients!$CM$77,Nutrients!$CM$78)))))*R$7))/2000/R$195*100</f>
        <v>58.355990760700024</v>
      </c>
      <c r="S196" s="183">
        <f>(SUMPRODUCT(S$8:S$187,Nutrients!$CM$8:$CM$187)+(IF($A$6=Nutrients!$B$8,Nutrients!$CM$8,Nutrients!$CM$9)*S$6)+(((IF($A$7=Nutrients!$B$79,Nutrients!$CM$79,(IF($A$7=Nutrients!$B$77,Nutrients!$CM$77,Nutrients!$CM$78)))))*S$7))/2000/S$195*100</f>
        <v>57.309183523262895</v>
      </c>
      <c r="T196" s="183">
        <f>(SUMPRODUCT(T$8:T$187,Nutrients!$CM$8:$CM$187)+(IF($A$6=Nutrients!$B$8,Nutrients!$CM$8,Nutrients!$CM$9)*T$6)+(((IF($A$7=Nutrients!$B$79,Nutrients!$CM$79,(IF($A$7=Nutrients!$B$77,Nutrients!$CM$77,Nutrients!$CM$78)))))*T$7))/2000/T$195*100</f>
        <v>56.003557336138257</v>
      </c>
      <c r="U196" s="183">
        <f>(SUMPRODUCT(U$8:U$187,Nutrients!$CM$8:$CM$187)+(IF($A$6=Nutrients!$B$8,Nutrients!$CM$8,Nutrients!$CM$9)*U$6)+(((IF($A$7=Nutrients!$B$79,Nutrients!$CM$79,(IF($A$7=Nutrients!$B$77,Nutrients!$CM$77,Nutrients!$CM$78)))))*U$7))/2000/U$195*100</f>
        <v>54.951399210164986</v>
      </c>
      <c r="V196" s="183"/>
      <c r="W196" s="183">
        <f>(SUMPRODUCT(W$8:W$187,Nutrients!$CM$8:$CM$187)+(IF($A$6=Nutrients!$B$8,Nutrients!$CM$8,Nutrients!$CM$9)*W$6)+(((IF($A$7=Nutrients!$B$79,Nutrients!$CM$79,(IF($A$7=Nutrients!$B$77,Nutrients!$CM$77,Nutrients!$CM$78)))))*W$7))/2000/W$195*100</f>
        <v>57.555707415253124</v>
      </c>
      <c r="X196" s="183">
        <f>(SUMPRODUCT(X$8:X$187,Nutrients!$CM$8:$CM$187)+(IF($A$6=Nutrients!$B$8,Nutrients!$CM$8,Nutrients!$CM$9)*X$6)+(((IF($A$7=Nutrients!$B$79,Nutrients!$CM$79,(IF($A$7=Nutrients!$B$77,Nutrients!$CM$77,Nutrients!$CM$78)))))*X$7))/2000/X$195*100</f>
        <v>58.797059054457932</v>
      </c>
      <c r="Y196" s="183">
        <f>(SUMPRODUCT(Y$8:Y$187,Nutrients!$CM$8:$CM$187)+(IF($A$6=Nutrients!$B$8,Nutrients!$CM$8,Nutrients!$CM$9)*Y$6)+(((IF($A$7=Nutrients!$B$79,Nutrients!$CM$79,(IF($A$7=Nutrients!$B$77,Nutrients!$CM$77,Nutrients!$CM$78)))))*Y$7))/2000/Y$195*100</f>
        <v>57.417287322306521</v>
      </c>
      <c r="Z196" s="183">
        <f>(SUMPRODUCT(Z$8:Z$187,Nutrients!$CM$8:$CM$187)+(IF($A$6=Nutrients!$B$8,Nutrients!$CM$8,Nutrients!$CM$9)*Z$6)+(((IF($A$7=Nutrients!$B$79,Nutrients!$CM$79,(IF($A$7=Nutrients!$B$77,Nutrients!$CM$77,Nutrients!$CM$78)))))*Z$7))/2000/Z$195*100</f>
        <v>56.272827752453701</v>
      </c>
      <c r="AA196" s="183">
        <f>(SUMPRODUCT(AA$8:AA$187,Nutrients!$CM$8:$CM$187)+(IF($A$6=Nutrients!$B$8,Nutrients!$CM$8,Nutrients!$CM$9)*AA$6)+(((IF($A$7=Nutrients!$B$79,Nutrients!$CM$79,(IF($A$7=Nutrients!$B$77,Nutrients!$CM$77,Nutrients!$CM$78)))))*AA$7))/2000/AA$195*100</f>
        <v>54.8795141431643</v>
      </c>
      <c r="AB196" s="183">
        <f>(SUMPRODUCT(AB$8:AB$187,Nutrients!$CM$8:$CM$187)+(IF($A$6=Nutrients!$B$8,Nutrients!$CM$8,Nutrients!$CM$9)*AB$6)+(((IF($A$7=Nutrients!$B$79,Nutrients!$CM$79,(IF($A$7=Nutrients!$B$77,Nutrients!$CM$77,Nutrients!$CM$78)))))*AB$7))/2000/AB$195*100</f>
        <v>53.312328278802134</v>
      </c>
      <c r="AC196" s="183"/>
      <c r="AD196" s="183">
        <f>(SUMPRODUCT(AD$8:AD$187,Nutrients!$CM$8:$CM$187)+(IF($A$6=Nutrients!$B$8,Nutrients!$CM$8,Nutrients!$CM$9)*AD$6)+(((IF($A$7=Nutrients!$B$79,Nutrients!$CM$79,(IF($A$7=Nutrients!$B$77,Nutrients!$CM$77,Nutrients!$CM$78)))))*AD$7))/2000/AD$195*100</f>
        <v>56.598826911290814</v>
      </c>
      <c r="AE196" s="183">
        <f>(SUMPRODUCT(AE$8:AE$187,Nutrients!$CM$8:$CM$187)+(IF($A$6=Nutrients!$B$8,Nutrients!$CM$8,Nutrients!$CM$9)*AE$6)+(((IF($A$7=Nutrients!$B$79,Nutrients!$CM$79,(IF($A$7=Nutrients!$B$77,Nutrients!$CM$77,Nutrients!$CM$78)))))*AE$7))/2000/AE$195*100</f>
        <v>57.979215812711594</v>
      </c>
      <c r="AF196" s="183">
        <f>(SUMPRODUCT(AF$8:AF$187,Nutrients!$CM$8:$CM$187)+(IF($A$6=Nutrients!$B$8,Nutrients!$CM$8,Nutrients!$CM$9)*AF$6)+(((IF($A$7=Nutrients!$B$79,Nutrients!$CM$79,(IF($A$7=Nutrients!$B$77,Nutrients!$CM$77,Nutrients!$CM$78)))))*AF$7))/2000/AF$195*100</f>
        <v>56.156278072236496</v>
      </c>
      <c r="AG196" s="183">
        <f>(SUMPRODUCT(AG$8:AG$187,Nutrients!$CM$8:$CM$187)+(IF($A$6=Nutrients!$B$8,Nutrients!$CM$8,Nutrients!$CM$9)*AG$6)+(((IF($A$7=Nutrients!$B$79,Nutrients!$CM$79,(IF($A$7=Nutrients!$B$77,Nutrients!$CM$77,Nutrients!$CM$78)))))*AG$7))/2000/AG$195*100</f>
        <v>54.87664740022381</v>
      </c>
      <c r="AH196" s="183">
        <f>(SUMPRODUCT(AH$8:AH$187,Nutrients!$CM$8:$CM$187)+(IF($A$6=Nutrients!$B$8,Nutrients!$CM$8,Nutrients!$CM$9)*AH$6)+(((IF($A$7=Nutrients!$B$79,Nutrients!$CM$79,(IF($A$7=Nutrients!$B$77,Nutrients!$CM$77,Nutrients!$CM$78)))))*AH$7))/2000/AH$195*100</f>
        <v>53.740855537634459</v>
      </c>
      <c r="AI196" s="183">
        <f>(SUMPRODUCT(AI$8:AI$187,Nutrients!$CM$8:$CM$187)+(IF($A$6=Nutrients!$B$8,Nutrients!$CM$8,Nutrients!$CM$9)*AI$6)+(((IF($A$7=Nutrients!$B$79,Nutrients!$CM$79,(IF($A$7=Nutrients!$B$77,Nutrients!$CM$77,Nutrients!$CM$78)))))*AI$7))/2000/AI$195*100</f>
        <v>52.287688398284018</v>
      </c>
      <c r="AJ196" s="183"/>
      <c r="AK196" s="183">
        <f>(SUMPRODUCT(AK$8:AK$187,Nutrients!$CM$8:$CM$187)+(IF($A$6=Nutrients!$B$8,Nutrients!$CM$8,Nutrients!$CM$9)*AK$6)+(((IF($A$7=Nutrients!$B$79,Nutrients!$CM$79,(IF($A$7=Nutrients!$B$77,Nutrients!$CM$77,Nutrients!$CM$78)))))*AK$7))/2000/AK$195*100</f>
        <v>55.643385619216133</v>
      </c>
      <c r="AL196" s="183">
        <f>(SUMPRODUCT(AL$8:AL$187,Nutrients!$CM$8:$CM$187)+(IF($A$6=Nutrients!$B$8,Nutrients!$CM$8,Nutrients!$CM$9)*AL$6)+(((IF($A$7=Nutrients!$B$79,Nutrients!$CM$79,(IF($A$7=Nutrients!$B$77,Nutrients!$CM$77,Nutrients!$CM$78)))))*AL$7))/2000/AL$195*100</f>
        <v>56.886634076563389</v>
      </c>
      <c r="AM196" s="183">
        <f>(SUMPRODUCT(AM$8:AM$187,Nutrients!$CM$8:$CM$187)+(IF($A$6=Nutrients!$B$8,Nutrients!$CM$8,Nutrients!$CM$9)*AM$6)+(((IF($A$7=Nutrients!$B$79,Nutrients!$CM$79,(IF($A$7=Nutrients!$B$77,Nutrients!$CM$77,Nutrients!$CM$78)))))*AM$7))/2000/AM$195*100</f>
        <v>54.896426841384184</v>
      </c>
      <c r="AN196" s="183">
        <f>(SUMPRODUCT(AN$8:AN$187,Nutrients!$CM$8:$CM$187)+(IF($A$6=Nutrients!$B$8,Nutrients!$CM$8,Nutrients!$CM$9)*AN$6)+(((IF($A$7=Nutrients!$B$79,Nutrients!$CM$79,(IF($A$7=Nutrients!$B$77,Nutrients!$CM$77,Nutrients!$CM$78)))))*AN$7))/2000/AN$195*100</f>
        <v>53.483162273948913</v>
      </c>
      <c r="AO196" s="183">
        <f>(SUMPRODUCT(AO$8:AO$187,Nutrients!$CM$8:$CM$187)+(IF($A$6=Nutrients!$B$8,Nutrients!$CM$8,Nutrients!$CM$9)*AO$6)+(((IF($A$7=Nutrients!$B$79,Nutrients!$CM$79,(IF($A$7=Nutrients!$B$77,Nutrients!$CM$77,Nutrients!$CM$78)))))*AO$7))/2000/AO$195*100</f>
        <v>52.230294835762635</v>
      </c>
      <c r="AP196" s="183">
        <f>(SUMPRODUCT(AP$8:AP$187,Nutrients!$CM$8:$CM$187)+(IF($A$6=Nutrients!$B$8,Nutrients!$CM$8,Nutrients!$CM$9)*AP$6)+(((IF($A$7=Nutrients!$B$79,Nutrients!$CM$79,(IF($A$7=Nutrients!$B$77,Nutrients!$CM$77,Nutrients!$CM$78)))))*AP$7))/2000/AP$195*100</f>
        <v>56.676953402471064</v>
      </c>
      <c r="AQ196" s="183"/>
      <c r="AR196" s="183">
        <f>(SUMPRODUCT(AR$8:AR$187,Nutrients!$CM$8:$CM$187)+(IF($A$6=Nutrients!$B$8,Nutrients!$CM$8,Nutrients!$CM$9)*AR$6)+(((IF($A$7=Nutrients!$B$79,Nutrients!$CM$79,(IF($A$7=Nutrients!$B$77,Nutrients!$CM$77,Nutrients!$CM$78)))))*AR$7))/2000/AR$195*100</f>
        <v>54.683719543858423</v>
      </c>
      <c r="AS196" s="183">
        <f>(SUMPRODUCT(AS$8:AS$187,Nutrients!$CM$8:$CM$187)+(IF($A$6=Nutrients!$B$8,Nutrients!$CM$8,Nutrients!$CM$9)*AS$6)+(((IF($A$7=Nutrients!$B$79,Nutrients!$CM$79,(IF($A$7=Nutrients!$B$77,Nutrients!$CM$77,Nutrients!$CM$78)))))*AS$7))/2000/AS$195*100</f>
        <v>56.07192604114217</v>
      </c>
      <c r="AT196" s="183">
        <f>(SUMPRODUCT(AT$8:AT$187,Nutrients!$CM$8:$CM$187)+(IF($A$6=Nutrients!$B$8,Nutrients!$CM$8,Nutrients!$CM$9)*AT$6)+(((IF($A$7=Nutrients!$B$79,Nutrients!$CM$79,(IF($A$7=Nutrients!$B$77,Nutrients!$CM$77,Nutrients!$CM$78)))))*AT$7))/2000/AT$195*100</f>
        <v>54.27515334427676</v>
      </c>
      <c r="AU196" s="183">
        <f>(SUMPRODUCT(AU$8:AU$187,Nutrients!$CM$8:$CM$187)+(IF($A$6=Nutrients!$B$8,Nutrients!$CM$8,Nutrients!$CM$9)*AU$6)+(((IF($A$7=Nutrients!$B$79,Nutrients!$CM$79,(IF($A$7=Nutrients!$B$77,Nutrients!$CM$77,Nutrients!$CM$78)))))*AU$7))/2000/AU$195*100</f>
        <v>51.807437028653602</v>
      </c>
      <c r="AV196" s="183">
        <f>(SUMPRODUCT(AV$8:AV$187,Nutrients!$CM$8:$CM$187)+(IF($A$6=Nutrients!$B$8,Nutrients!$CM$8,Nutrients!$CM$9)*AV$6)+(((IF($A$7=Nutrients!$B$79,Nutrients!$CM$79,(IF($A$7=Nutrients!$B$77,Nutrients!$CM$77,Nutrients!$CM$78)))))*AV$7))/2000/AV$195*100</f>
        <v>56.274691764344965</v>
      </c>
      <c r="AW196" s="183">
        <f>(SUMPRODUCT(AW$8:AW$187,Nutrients!$CM$8:$CM$187)+(IF($A$6=Nutrients!$B$8,Nutrients!$CM$8,Nutrients!$CM$9)*AW$6)+(((IF($A$7=Nutrients!$B$79,Nutrients!$CM$79,(IF($A$7=Nutrients!$B$77,Nutrients!$CM$77,Nutrients!$CM$78)))))*AW$7))/2000/AW$195*100</f>
        <v>61.149353102737521</v>
      </c>
      <c r="AX196" s="183"/>
      <c r="AY196" s="183">
        <f>(SUMPRODUCT(AY$8:AY$187,Nutrients!$CM$8:$CM$187)+(IF($A$6=Nutrients!$B$8,Nutrients!$CM$8,Nutrients!$CM$9)*AY$6)+(((IF($A$7=Nutrients!$B$79,Nutrients!$CM$79,(IF($A$7=Nutrients!$B$77,Nutrients!$CM$77,Nutrients!$CM$78)))))*AY$7))/2000/AY$195*100</f>
        <v>54.220226581384736</v>
      </c>
      <c r="AZ196" s="183">
        <f>(SUMPRODUCT(AZ$8:AZ$187,Nutrients!$CM$8:$CM$187)+(IF($A$6=Nutrients!$B$8,Nutrients!$CM$8,Nutrients!$CM$9)*AZ$6)+(((IF($A$7=Nutrients!$B$79,Nutrients!$CM$79,(IF($A$7=Nutrients!$B$77,Nutrients!$CM$77,Nutrients!$CM$78)))))*AZ$7))/2000/AZ$195*100</f>
        <v>54.974083535058604</v>
      </c>
      <c r="BA196" s="183">
        <f>(SUMPRODUCT(BA$8:BA$187,Nutrients!$CM$8:$CM$187)+(IF($A$6=Nutrients!$B$8,Nutrients!$CM$8,Nutrients!$CM$9)*BA$6)+(((IF($A$7=Nutrients!$B$79,Nutrients!$CM$79,(IF($A$7=Nutrients!$B$77,Nutrients!$CM$77,Nutrients!$CM$78)))))*BA$7))/2000/BA$195*100</f>
        <v>53.015363061804358</v>
      </c>
      <c r="BB196" s="183">
        <f>(SUMPRODUCT(BB$8:BB$187,Nutrients!$CM$8:$CM$187)+(IF($A$6=Nutrients!$B$8,Nutrients!$CM$8,Nutrients!$CM$9)*BB$6)+(((IF($A$7=Nutrients!$B$79,Nutrients!$CM$79,(IF($A$7=Nutrients!$B$77,Nutrients!$CM$77,Nutrients!$CM$78)))))*BB$7))/2000/BB$195*100</f>
        <v>55.639605394811028</v>
      </c>
      <c r="BC196" s="183">
        <f>(SUMPRODUCT(BC$8:BC$187,Nutrients!$CM$8:$CM$187)+(IF($A$6=Nutrients!$B$8,Nutrients!$CM$8,Nutrients!$CM$9)*BC$6)+(((IF($A$7=Nutrients!$B$79,Nutrients!$CM$79,(IF($A$7=Nutrients!$B$77,Nutrients!$CM$77,Nutrients!$CM$78)))))*BC$7))/2000/BC$195*100</f>
        <v>60.392782187805608</v>
      </c>
      <c r="BD196" s="183">
        <f>(SUMPRODUCT(BD$8:BD$187,Nutrients!$CM$8:$CM$187)+(IF($A$6=Nutrients!$B$8,Nutrients!$CM$8,Nutrients!$CM$9)*BD$6)+(((IF($A$7=Nutrients!$B$79,Nutrients!$CM$79,(IF($A$7=Nutrients!$B$77,Nutrients!$CM$77,Nutrients!$CM$78)))))*BD$7))/2000/BD$195*100</f>
        <v>65.530767995087885</v>
      </c>
      <c r="BE196" s="183"/>
      <c r="BF196" s="183">
        <f>(SUMPRODUCT(BF$8:BF$187,Nutrients!$CM$8:$CM$187)+(IF($A$6=Nutrients!$B$8,Nutrients!$CM$8,Nutrients!$CM$9)*BF$6)+(((IF($A$7=Nutrients!$B$79,Nutrients!$CM$79,(IF($A$7=Nutrients!$B$77,Nutrients!$CM$77,Nutrients!$CM$78)))))*BF$7))/2000/BF$195*100</f>
        <v>53.260560506026991</v>
      </c>
      <c r="BG196" s="183">
        <f>(SUMPRODUCT(BG$8:BG$187,Nutrients!$CM$8:$CM$187)+(IF($A$6=Nutrients!$B$8,Nutrients!$CM$8,Nutrients!$CM$9)*BG$6)+(((IF($A$7=Nutrients!$B$79,Nutrients!$CM$79,(IF($A$7=Nutrients!$B$77,Nutrients!$CM$77,Nutrients!$CM$78)))))*BG$7))/2000/BG$195*100</f>
        <v>53.875656498982252</v>
      </c>
      <c r="BH196" s="183">
        <f>(SUMPRODUCT(BH$8:BH$187,Nutrients!$CM$8:$CM$187)+(IF($A$6=Nutrients!$B$8,Nutrients!$CM$8,Nutrients!$CM$9)*BH$6)+(((IF($A$7=Nutrients!$B$79,Nutrients!$CM$79,(IF($A$7=Nutrients!$B$77,Nutrients!$CM$77,Nutrients!$CM$78)))))*BH$7))/2000/BH$195*100</f>
        <v>53.671732619225708</v>
      </c>
      <c r="BI196" s="183">
        <f>(SUMPRODUCT(BI$8:BI$187,Nutrients!$CM$8:$CM$187)+(IF($A$6=Nutrients!$B$8,Nutrients!$CM$8,Nutrients!$CM$9)*BI$6)+(((IF($A$7=Nutrients!$B$79,Nutrients!$CM$79,(IF($A$7=Nutrients!$B$77,Nutrients!$CM$77,Nutrients!$CM$78)))))*BI$7))/2000/BI$195*100</f>
        <v>59.369479622982816</v>
      </c>
      <c r="BJ196" s="183">
        <f>(SUMPRODUCT(BJ$8:BJ$187,Nutrients!$CM$8:$CM$187)+(IF($A$6=Nutrients!$B$8,Nutrients!$CM$8,Nutrients!$CM$9)*BJ$6)+(((IF($A$7=Nutrients!$B$79,Nutrients!$CM$79,(IF($A$7=Nutrients!$B$77,Nutrients!$CM$77,Nutrients!$CM$78)))))*BJ$7))/2000/BJ$195*100</f>
        <v>64.437909887015763</v>
      </c>
      <c r="BK196" s="183">
        <f>(SUMPRODUCT(BK$8:BK$187,Nutrients!$CM$8:$CM$187)+(IF($A$6=Nutrients!$B$8,Nutrients!$CM$8,Nutrients!$CM$9)*BK$6)+(((IF($A$7=Nutrients!$B$79,Nutrients!$CM$79,(IF($A$7=Nutrients!$B$77,Nutrients!$CM$77,Nutrients!$CM$78)))))*BK$7))/2000/BK$195*100</f>
        <v>70.044616102305554</v>
      </c>
      <c r="BL196" s="183"/>
    </row>
    <row r="197" spans="1:64" x14ac:dyDescent="0.2">
      <c r="A197" s="126" t="s">
        <v>197</v>
      </c>
      <c r="B197" s="183">
        <f>(SUMPRODUCT(B$8:B$187,Nutrients!$CN$8:$CN$187)+(IF($A$6=Nutrients!$B$8,Nutrients!$CN$8,Nutrients!$CN$9)*B$6)+(((IF($A$7=Nutrients!$B$79,Nutrients!$CN$79,(IF($A$7=Nutrients!$B$77,Nutrients!$CN$77,Nutrients!$CN$78)))))*B$7))/2000/B$195*100</f>
        <v>129.70955720592775</v>
      </c>
      <c r="C197" s="183">
        <f>(SUMPRODUCT(C$8:C$187,Nutrients!$CN$8:$CN$187)+(IF($A$6=Nutrients!$B$8,Nutrients!$CN$8,Nutrients!$CN$9)*C$6)+(((IF($A$7=Nutrients!$B$79,Nutrients!$CN$79,(IF($A$7=Nutrients!$B$77,Nutrients!$CN$77,Nutrients!$CN$78)))))*C$7))/2000/C$195*100</f>
        <v>137.88082110793806</v>
      </c>
      <c r="D197" s="183">
        <f>(SUMPRODUCT(D$8:D$187,Nutrients!$CN$8:$CN$187)+(IF($A$6=Nutrients!$B$8,Nutrients!$CN$8,Nutrients!$CN$9)*D$6)+(((IF($A$7=Nutrients!$B$79,Nutrients!$CN$79,(IF($A$7=Nutrients!$B$77,Nutrients!$CN$77,Nutrients!$CN$78)))))*D$7))/2000/D$195*100</f>
        <v>144.23888322703488</v>
      </c>
      <c r="E197" s="183">
        <f>(SUMPRODUCT(E$8:E$187,Nutrients!$CN$8:$CN$187)+(IF($A$6=Nutrients!$B$8,Nutrients!$CN$8,Nutrients!$CN$9)*E$6)+(((IF($A$7=Nutrients!$B$79,Nutrients!$CN$79,(IF($A$7=Nutrients!$B$77,Nutrients!$CN$77,Nutrients!$CN$78)))))*E$7))/2000/E$195*100</f>
        <v>149.43397962624402</v>
      </c>
      <c r="F197" s="183">
        <f>(SUMPRODUCT(F$8:F$187,Nutrients!$CN$8:$CN$187)+(IF($A$6=Nutrients!$B$8,Nutrients!$CN$8,Nutrients!$CN$9)*F$6)+(((IF($A$7=Nutrients!$B$79,Nutrients!$CN$79,(IF($A$7=Nutrients!$B$77,Nutrients!$CN$77,Nutrients!$CN$78)))))*F$7))/2000/F$195*100</f>
        <v>153.47572978192855</v>
      </c>
      <c r="G197" s="183">
        <f>(SUMPRODUCT(G$8:G$187,Nutrients!$CN$8:$CN$187)+(IF($A$6=Nutrients!$B$8,Nutrients!$CN$8,Nutrients!$CN$9)*G$6)+(((IF($A$7=Nutrients!$B$79,Nutrients!$CN$79,(IF($A$7=Nutrients!$B$77,Nutrients!$CN$77,Nutrients!$CN$78)))))*G$7))/2000/G$195*100</f>
        <v>157.81420384727517</v>
      </c>
      <c r="H197" s="183"/>
      <c r="I197" s="183">
        <f>(SUMPRODUCT(I$8:I$187,Nutrients!$CN$8:$CN$187)+(IF($A$6=Nutrients!$B$8,Nutrients!$CN$8,Nutrients!$CN$9)*I$6)+(((IF($A$7=Nutrients!$B$79,Nutrients!$CN$79,(IF($A$7=Nutrients!$B$77,Nutrients!$CN$77,Nutrients!$CN$78)))))*I$7))/2000/I$195*100</f>
        <v>133.25644004184946</v>
      </c>
      <c r="J197" s="183">
        <f>(SUMPRODUCT(J$8:J$187,Nutrients!$CN$8:$CN$187)+(IF($A$6=Nutrients!$B$8,Nutrients!$CN$8,Nutrients!$CN$9)*J$6)+(((IF($A$7=Nutrients!$B$79,Nutrients!$CN$79,(IF($A$7=Nutrients!$B$77,Nutrients!$CN$77,Nutrients!$CN$78)))))*J$7))/2000/J$195*100</f>
        <v>141.93377803458802</v>
      </c>
      <c r="K197" s="183">
        <f>(SUMPRODUCT(K$8:K$187,Nutrients!$CN$8:$CN$187)+(IF($A$6=Nutrients!$B$8,Nutrients!$CN$8,Nutrients!$CN$9)*K$6)+(((IF($A$7=Nutrients!$B$79,Nutrients!$CN$79,(IF($A$7=Nutrients!$B$77,Nutrients!$CN$77,Nutrients!$CN$78)))))*K$7))/2000/K$195*100</f>
        <v>148.91117902641651</v>
      </c>
      <c r="L197" s="183">
        <f>(SUMPRODUCT(L$8:L$187,Nutrients!$CN$8:$CN$187)+(IF($A$6=Nutrients!$B$8,Nutrients!$CN$8,Nutrients!$CN$9)*L$6)+(((IF($A$7=Nutrients!$B$79,Nutrients!$CN$79,(IF($A$7=Nutrients!$B$77,Nutrients!$CN$77,Nutrients!$CN$78)))))*L$7))/2000/L$195*100</f>
        <v>154.57744921876142</v>
      </c>
      <c r="M197" s="183">
        <f>(SUMPRODUCT(M$8:M$187,Nutrients!$CN$8:$CN$187)+(IF($A$6=Nutrients!$B$8,Nutrients!$CN$8,Nutrients!$CN$9)*M$6)+(((IF($A$7=Nutrients!$B$79,Nutrients!$CN$79,(IF($A$7=Nutrients!$B$77,Nutrients!$CN$77,Nutrients!$CN$78)))))*M$7))/2000/M$195*100</f>
        <v>159.60030188621732</v>
      </c>
      <c r="N197" s="183">
        <f>(SUMPRODUCT(N$8:N$187,Nutrients!$CN$8:$CN$187)+(IF($A$6=Nutrients!$B$8,Nutrients!$CN$8,Nutrients!$CN$9)*N$6)+(((IF($A$7=Nutrients!$B$79,Nutrients!$CN$79,(IF($A$7=Nutrients!$B$77,Nutrients!$CN$77,Nutrients!$CN$78)))))*N$7))/2000/N$195*100</f>
        <v>164.45982099509078</v>
      </c>
      <c r="O197" s="183"/>
      <c r="P197" s="183">
        <f>(SUMPRODUCT(P$8:P$187,Nutrients!$CN$8:$CN$187)+(IF($A$6=Nutrients!$B$8,Nutrients!$CN$8,Nutrients!$CN$9)*P$6)+(((IF($A$7=Nutrients!$B$79,Nutrients!$CN$79,(IF($A$7=Nutrients!$B$77,Nutrients!$CN$77,Nutrients!$CN$78)))))*P$7))/2000/P$195*100</f>
        <v>136.80361906191288</v>
      </c>
      <c r="Q197" s="183">
        <f>(SUMPRODUCT(Q$8:Q$187,Nutrients!$CN$8:$CN$187)+(IF($A$6=Nutrients!$B$8,Nutrients!$CN$8,Nutrients!$CN$9)*Q$6)+(((IF($A$7=Nutrients!$B$79,Nutrients!$CN$79,(IF($A$7=Nutrients!$B$77,Nutrients!$CN$77,Nutrients!$CN$78)))))*Q$7))/2000/Q$195*100</f>
        <v>146.39413337658723</v>
      </c>
      <c r="R197" s="183">
        <f>(SUMPRODUCT(R$8:R$187,Nutrients!$CN$8:$CN$187)+(IF($A$6=Nutrients!$B$8,Nutrients!$CN$8,Nutrients!$CN$9)*R$6)+(((IF($A$7=Nutrients!$B$79,Nutrients!$CN$79,(IF($A$7=Nutrients!$B$77,Nutrients!$CN$77,Nutrients!$CN$78)))))*R$7))/2000/R$195*100</f>
        <v>154.0036957184725</v>
      </c>
      <c r="S197" s="183">
        <f>(SUMPRODUCT(S$8:S$187,Nutrients!$CN$8:$CN$187)+(IF($A$6=Nutrients!$B$8,Nutrients!$CN$8,Nutrients!$CN$9)*S$6)+(((IF($A$7=Nutrients!$B$79,Nutrients!$CN$79,(IF($A$7=Nutrients!$B$77,Nutrients!$CN$77,Nutrients!$CN$78)))))*S$7))/2000/S$195*100</f>
        <v>160.20311281985025</v>
      </c>
      <c r="T197" s="183">
        <f>(SUMPRODUCT(T$8:T$187,Nutrients!$CN$8:$CN$187)+(IF($A$6=Nutrients!$B$8,Nutrients!$CN$8,Nutrients!$CN$9)*T$6)+(((IF($A$7=Nutrients!$B$79,Nutrients!$CN$79,(IF($A$7=Nutrients!$B$77,Nutrients!$CN$77,Nutrients!$CN$78)))))*T$7))/2000/T$195*100</f>
        <v>165.17907071678741</v>
      </c>
      <c r="U197" s="183">
        <f>(SUMPRODUCT(U$8:U$187,Nutrients!$CN$8:$CN$187)+(IF($A$6=Nutrients!$B$8,Nutrients!$CN$8,Nutrients!$CN$9)*U$6)+(((IF($A$7=Nutrients!$B$79,Nutrients!$CN$79,(IF($A$7=Nutrients!$B$77,Nutrients!$CN$77,Nutrients!$CN$78)))))*U$7))/2000/U$195*100</f>
        <v>171.07508590917203</v>
      </c>
      <c r="V197" s="183"/>
      <c r="W197" s="183">
        <f>(SUMPRODUCT(W$8:W$187,Nutrients!$CN$8:$CN$187)+(IF($A$6=Nutrients!$B$8,Nutrients!$CN$8,Nutrients!$CN$9)*W$6)+(((IF($A$7=Nutrients!$B$79,Nutrients!$CN$79,(IF($A$7=Nutrients!$B$77,Nutrients!$CN$77,Nutrients!$CN$78)))))*W$7))/2000/W$195*100</f>
        <v>140.33273084932841</v>
      </c>
      <c r="X197" s="183">
        <f>(SUMPRODUCT(X$8:X$187,Nutrients!$CN$8:$CN$187)+(IF($A$6=Nutrients!$B$8,Nutrients!$CN$8,Nutrients!$CN$9)*X$6)+(((IF($A$7=Nutrients!$B$79,Nutrients!$CN$79,(IF($A$7=Nutrients!$B$77,Nutrients!$CN$77,Nutrients!$CN$78)))))*X$7))/2000/X$195*100</f>
        <v>150.83414810153229</v>
      </c>
      <c r="Y197" s="183">
        <f>(SUMPRODUCT(Y$8:Y$187,Nutrients!$CN$8:$CN$187)+(IF($A$6=Nutrients!$B$8,Nutrients!$CN$8,Nutrients!$CN$9)*Y$6)+(((IF($A$7=Nutrients!$B$79,Nutrients!$CN$79,(IF($A$7=Nutrients!$B$77,Nutrients!$CN$77,Nutrients!$CN$78)))))*Y$7))/2000/Y$195*100</f>
        <v>159.08454747940868</v>
      </c>
      <c r="Z197" s="183">
        <f>(SUMPRODUCT(Z$8:Z$187,Nutrients!$CN$8:$CN$187)+(IF($A$6=Nutrients!$B$8,Nutrients!$CN$8,Nutrients!$CN$9)*Z$6)+(((IF($A$7=Nutrients!$B$79,Nutrients!$CN$79,(IF($A$7=Nutrients!$B$77,Nutrients!$CN$77,Nutrients!$CN$78)))))*Z$7))/2000/Z$195*100</f>
        <v>165.82920628778132</v>
      </c>
      <c r="AA197" s="183">
        <f>(SUMPRODUCT(AA$8:AA$187,Nutrients!$CN$8:$CN$187)+(IF($A$6=Nutrients!$B$8,Nutrients!$CN$8,Nutrients!$CN$9)*AA$6)+(((IF($A$7=Nutrients!$B$79,Nutrients!$CN$79,(IF($A$7=Nutrients!$B$77,Nutrients!$CN$77,Nutrients!$CN$78)))))*AA$7))/2000/AA$195*100</f>
        <v>171.28033241464618</v>
      </c>
      <c r="AB197" s="183">
        <f>(SUMPRODUCT(AB$8:AB$187,Nutrients!$CN$8:$CN$187)+(IF($A$6=Nutrients!$B$8,Nutrients!$CN$8,Nutrients!$CN$9)*AB$6)+(((IF($A$7=Nutrients!$B$79,Nutrients!$CN$79,(IF($A$7=Nutrients!$B$77,Nutrients!$CN$77,Nutrients!$CN$78)))))*AB$7))/2000/AB$195*100</f>
        <v>177.08243160954984</v>
      </c>
      <c r="AC197" s="183"/>
      <c r="AD197" s="183">
        <f>(SUMPRODUCT(AD$8:AD$187,Nutrients!$CN$8:$CN$187)+(IF($A$6=Nutrients!$B$8,Nutrients!$CN$8,Nutrients!$CN$9)*AD$6)+(((IF($A$7=Nutrients!$B$79,Nutrients!$CN$79,(IF($A$7=Nutrients!$B$77,Nutrients!$CN$77,Nutrients!$CN$78)))))*AD$7))/2000/AD$195*100</f>
        <v>143.86776631957932</v>
      </c>
      <c r="AE197" s="183">
        <f>(SUMPRODUCT(AE$8:AE$187,Nutrients!$CN$8:$CN$187)+(IF($A$6=Nutrients!$B$8,Nutrients!$CN$8,Nutrients!$CN$9)*AE$6)+(((IF($A$7=Nutrients!$B$79,Nutrients!$CN$79,(IF($A$7=Nutrients!$B$77,Nutrients!$CN$77,Nutrients!$CN$78)))))*AE$7))/2000/AE$195*100</f>
        <v>155.26772163107708</v>
      </c>
      <c r="AF197" s="183">
        <f>(SUMPRODUCT(AF$8:AF$187,Nutrients!$CN$8:$CN$187)+(IF($A$6=Nutrients!$B$8,Nutrients!$CN$8,Nutrients!$CN$9)*AF$6)+(((IF($A$7=Nutrients!$B$79,Nutrients!$CN$79,(IF($A$7=Nutrients!$B$77,Nutrients!$CN$77,Nutrients!$CN$78)))))*AF$7))/2000/AF$195*100</f>
        <v>163.69463031281848</v>
      </c>
      <c r="AG197" s="183">
        <f>(SUMPRODUCT(AG$8:AG$187,Nutrients!$CN$8:$CN$187)+(IF($A$6=Nutrients!$B$8,Nutrients!$CN$8,Nutrients!$CN$9)*AG$6)+(((IF($A$7=Nutrients!$B$79,Nutrients!$CN$79,(IF($A$7=Nutrients!$B$77,Nutrients!$CN$77,Nutrients!$CN$78)))))*AG$7))/2000/AG$195*100</f>
        <v>170.9124945223883</v>
      </c>
      <c r="AH197" s="183">
        <f>(SUMPRODUCT(AH$8:AH$187,Nutrients!$CN$8:$CN$187)+(IF($A$6=Nutrients!$B$8,Nutrients!$CN$8,Nutrients!$CN$9)*AH$6)+(((IF($A$7=Nutrients!$B$79,Nutrients!$CN$79,(IF($A$7=Nutrients!$B$77,Nutrients!$CN$77,Nutrients!$CN$78)))))*AH$7))/2000/AH$195*100</f>
        <v>177.28835248678496</v>
      </c>
      <c r="AI197" s="183">
        <f>(SUMPRODUCT(AI$8:AI$187,Nutrients!$CN$8:$CN$187)+(IF($A$6=Nutrients!$B$8,Nutrients!$CN$8,Nutrients!$CN$9)*AI$6)+(((IF($A$7=Nutrients!$B$79,Nutrients!$CN$79,(IF($A$7=Nutrients!$B$77,Nutrients!$CN$77,Nutrients!$CN$78)))))*AI$7))/2000/AI$195*100</f>
        <v>183.91565813490203</v>
      </c>
      <c r="AJ197" s="183"/>
      <c r="AK197" s="183">
        <f>(SUMPRODUCT(AK$8:AK$187,Nutrients!$CN$8:$CN$187)+(IF($A$6=Nutrients!$B$8,Nutrients!$CN$8,Nutrients!$CN$9)*AK$6)+(((IF($A$7=Nutrients!$B$79,Nutrients!$CN$79,(IF($A$7=Nutrients!$B$77,Nutrients!$CN$77,Nutrients!$CN$78)))))*AK$7))/2000/AK$195*100</f>
        <v>147.41198349822506</v>
      </c>
      <c r="AL197" s="183">
        <f>(SUMPRODUCT(AL$8:AL$187,Nutrients!$CN$8:$CN$187)+(IF($A$6=Nutrients!$B$8,Nutrients!$CN$8,Nutrients!$CN$9)*AL$6)+(((IF($A$7=Nutrients!$B$79,Nutrients!$CN$79,(IF($A$7=Nutrients!$B$77,Nutrients!$CN$77,Nutrients!$CN$78)))))*AL$7))/2000/AL$195*100</f>
        <v>159.33084886625403</v>
      </c>
      <c r="AM197" s="183">
        <f>(SUMPRODUCT(AM$8:AM$187,Nutrients!$CN$8:$CN$187)+(IF($A$6=Nutrients!$B$8,Nutrients!$CN$8,Nutrients!$CN$9)*AM$6)+(((IF($A$7=Nutrients!$B$79,Nutrients!$CN$79,(IF($A$7=Nutrients!$B$77,Nutrients!$CN$77,Nutrients!$CN$78)))))*AM$7))/2000/AM$195*100</f>
        <v>168.31210093593737</v>
      </c>
      <c r="AN197" s="183">
        <f>(SUMPRODUCT(AN$8:AN$187,Nutrients!$CN$8:$CN$187)+(IF($A$6=Nutrients!$B$8,Nutrients!$CN$8,Nutrients!$CN$9)*AN$6)+(((IF($A$7=Nutrients!$B$79,Nutrients!$CN$79,(IF($A$7=Nutrients!$B$77,Nutrients!$CN$77,Nutrients!$CN$78)))))*AN$7))/2000/AN$195*100</f>
        <v>176.01297743068395</v>
      </c>
      <c r="AO197" s="183">
        <f>(SUMPRODUCT(AO$8:AO$187,Nutrients!$CN$8:$CN$187)+(IF($A$6=Nutrients!$B$8,Nutrients!$CN$8,Nutrients!$CN$9)*AO$6)+(((IF($A$7=Nutrients!$B$79,Nutrients!$CN$79,(IF($A$7=Nutrients!$B$77,Nutrients!$CN$77,Nutrients!$CN$78)))))*AO$7))/2000/AO$195*100</f>
        <v>182.82469637765234</v>
      </c>
      <c r="AP197" s="183">
        <f>(SUMPRODUCT(AP$8:AP$187,Nutrients!$CN$8:$CN$187)+(IF($A$6=Nutrients!$B$8,Nutrients!$CN$8,Nutrients!$CN$9)*AP$6)+(((IF($A$7=Nutrients!$B$79,Nutrients!$CN$79,(IF($A$7=Nutrients!$B$77,Nutrients!$CN$77,Nutrients!$CN$78)))))*AP$7))/2000/AP$195*100</f>
        <v>198.47326212992803</v>
      </c>
      <c r="AQ197" s="183"/>
      <c r="AR197" s="183">
        <f>(SUMPRODUCT(AR$8:AR$187,Nutrients!$CN$8:$CN$187)+(IF($A$6=Nutrients!$B$8,Nutrients!$CN$8,Nutrients!$CN$9)*AR$6)+(((IF($A$7=Nutrients!$B$79,Nutrients!$CN$79,(IF($A$7=Nutrients!$B$77,Nutrients!$CN$77,Nutrients!$CN$78)))))*AR$7))/2000/AR$195*100</f>
        <v>150.92924791996987</v>
      </c>
      <c r="AS197" s="183">
        <f>(SUMPRODUCT(AS$8:AS$187,Nutrients!$CN$8:$CN$187)+(IF($A$6=Nutrients!$B$8,Nutrients!$CN$8,Nutrients!$CN$9)*AS$6)+(((IF($A$7=Nutrients!$B$79,Nutrients!$CN$79,(IF($A$7=Nutrients!$B$77,Nutrients!$CN$77,Nutrients!$CN$78)))))*AS$7))/2000/AS$195*100</f>
        <v>163.78442400256853</v>
      </c>
      <c r="AT197" s="183">
        <f>(SUMPRODUCT(AT$8:AT$187,Nutrients!$CN$8:$CN$187)+(IF($A$6=Nutrients!$B$8,Nutrients!$CN$8,Nutrients!$CN$9)*AT$6)+(((IF($A$7=Nutrients!$B$79,Nutrients!$CN$79,(IF($A$7=Nutrients!$B$77,Nutrients!$CN$77,Nutrients!$CN$78)))))*AT$7))/2000/AT$195*100</f>
        <v>173.83261514141404</v>
      </c>
      <c r="AU197" s="183">
        <f>(SUMPRODUCT(AU$8:AU$187,Nutrients!$CN$8:$CN$187)+(IF($A$6=Nutrients!$B$8,Nutrients!$CN$8,Nutrients!$CN$9)*AU$6)+(((IF($A$7=Nutrients!$B$79,Nutrients!$CN$79,(IF($A$7=Nutrients!$B$77,Nutrients!$CN$77,Nutrients!$CN$78)))))*AU$7))/2000/AU$195*100</f>
        <v>180.71506704696122</v>
      </c>
      <c r="AV197" s="183">
        <f>(SUMPRODUCT(AV$8:AV$187,Nutrients!$CN$8:$CN$187)+(IF($A$6=Nutrients!$B$8,Nutrients!$CN$8,Nutrients!$CN$9)*AV$6)+(((IF($A$7=Nutrients!$B$79,Nutrients!$CN$79,(IF($A$7=Nutrients!$B$77,Nutrients!$CN$77,Nutrients!$CN$78)))))*AV$7))/2000/AV$195*100</f>
        <v>196.23625935870314</v>
      </c>
      <c r="AW197" s="183">
        <f>(SUMPRODUCT(AW$8:AW$187,Nutrients!$CN$8:$CN$187)+(IF($A$6=Nutrients!$B$8,Nutrients!$CN$8,Nutrients!$CN$9)*AW$6)+(((IF($A$7=Nutrients!$B$79,Nutrients!$CN$79,(IF($A$7=Nutrients!$B$77,Nutrients!$CN$77,Nutrients!$CN$78)))))*AW$7))/2000/AW$195*100</f>
        <v>213.14870652553418</v>
      </c>
      <c r="AX197" s="183"/>
      <c r="AY197" s="183">
        <f>(SUMPRODUCT(AY$8:AY$187,Nutrients!$CN$8:$CN$187)+(IF($A$6=Nutrients!$B$8,Nutrients!$CN$8,Nutrients!$CN$9)*AY$6)+(((IF($A$7=Nutrients!$B$79,Nutrients!$CN$79,(IF($A$7=Nutrients!$B$77,Nutrients!$CN$77,Nutrients!$CN$78)))))*AY$7))/2000/AY$195*100</f>
        <v>155.19658611081189</v>
      </c>
      <c r="AZ197" s="183">
        <f>(SUMPRODUCT(AZ$8:AZ$187,Nutrients!$CN$8:$CN$187)+(IF($A$6=Nutrients!$B$8,Nutrients!$CN$8,Nutrients!$CN$9)*AZ$6)+(((IF($A$7=Nutrients!$B$79,Nutrients!$CN$79,(IF($A$7=Nutrients!$B$77,Nutrients!$CN$77,Nutrients!$CN$78)))))*AZ$7))/2000/AZ$195*100</f>
        <v>167.81398921960638</v>
      </c>
      <c r="BA197" s="183">
        <f>(SUMPRODUCT(BA$8:BA$187,Nutrients!$CN$8:$CN$187)+(IF($A$6=Nutrients!$B$8,Nutrients!$CN$8,Nutrients!$CN$9)*BA$6)+(((IF($A$7=Nutrients!$B$79,Nutrients!$CN$79,(IF($A$7=Nutrients!$B$77,Nutrients!$CN$77,Nutrients!$CN$78)))))*BA$7))/2000/BA$195*100</f>
        <v>178.45047459557031</v>
      </c>
      <c r="BB197" s="183">
        <f>(SUMPRODUCT(BB$8:BB$187,Nutrients!$CN$8:$CN$187)+(IF($A$6=Nutrients!$B$8,Nutrients!$CN$8,Nutrients!$CN$9)*BB$6)+(((IF($A$7=Nutrients!$B$79,Nutrients!$CN$79,(IF($A$7=Nutrients!$B$77,Nutrients!$CN$77,Nutrients!$CN$78)))))*BB$7))/2000/BB$195*100</f>
        <v>193.21269253523542</v>
      </c>
      <c r="BC197" s="183">
        <f>(SUMPRODUCT(BC$8:BC$187,Nutrients!$CN$8:$CN$187)+(IF($A$6=Nutrients!$B$8,Nutrients!$CN$8,Nutrients!$CN$9)*BC$6)+(((IF($A$7=Nutrients!$B$79,Nutrients!$CN$79,(IF($A$7=Nutrients!$B$77,Nutrients!$CN$77,Nutrients!$CN$78)))))*BC$7))/2000/BC$195*100</f>
        <v>209.73777521959934</v>
      </c>
      <c r="BD197" s="183">
        <f>(SUMPRODUCT(BD$8:BD$187,Nutrients!$CN$8:$CN$187)+(IF($A$6=Nutrients!$B$8,Nutrients!$CN$8,Nutrients!$CN$9)*BD$6)+(((IF($A$7=Nutrients!$B$79,Nutrients!$CN$79,(IF($A$7=Nutrients!$B$77,Nutrients!$CN$77,Nutrients!$CN$78)))))*BD$7))/2000/BD$195*100</f>
        <v>227.65622933489846</v>
      </c>
      <c r="BE197" s="183"/>
      <c r="BF197" s="183">
        <f>(SUMPRODUCT(BF$8:BF$187,Nutrients!$CN$8:$CN$187)+(IF($A$6=Nutrients!$B$8,Nutrients!$CN$8,Nutrients!$CN$9)*BF$6)+(((IF($A$7=Nutrients!$B$79,Nutrients!$CN$79,(IF($A$7=Nutrients!$B$77,Nutrients!$CN$77,Nutrients!$CN$78)))))*BF$7))/2000/BF$195*100</f>
        <v>158.71385053255665</v>
      </c>
      <c r="BG197" s="183">
        <f>(SUMPRODUCT(BG$8:BG$187,Nutrients!$CN$8:$CN$187)+(IF($A$6=Nutrients!$B$8,Nutrients!$CN$8,Nutrients!$CN$9)*BG$6)+(((IF($A$7=Nutrients!$B$79,Nutrients!$CN$79,(IF($A$7=Nutrients!$B$77,Nutrients!$CN$77,Nutrients!$CN$78)))))*BG$7))/2000/BG$195*100</f>
        <v>171.83982532351769</v>
      </c>
      <c r="BH197" s="183">
        <f>(SUMPRODUCT(BH$8:BH$187,Nutrients!$CN$8:$CN$187)+(IF($A$6=Nutrients!$B$8,Nutrients!$CN$8,Nutrients!$CN$9)*BH$6)+(((IF($A$7=Nutrients!$B$79,Nutrients!$CN$79,(IF($A$7=Nutrients!$B$77,Nutrients!$CN$77,Nutrients!$CN$78)))))*BH$7))/2000/BH$195*100</f>
        <v>185.78018661406105</v>
      </c>
      <c r="BI197" s="183">
        <f>(SUMPRODUCT(BI$8:BI$187,Nutrients!$CN$8:$CN$187)+(IF($A$6=Nutrients!$B$8,Nutrients!$CN$8,Nutrients!$CN$9)*BI$6)+(((IF($A$7=Nutrients!$B$79,Nutrients!$CN$79,(IF($A$7=Nutrients!$B$77,Nutrients!$CN$77,Nutrients!$CN$78)))))*BI$7))/2000/BI$195*100</f>
        <v>205.58354228157435</v>
      </c>
      <c r="BJ197" s="183">
        <f>(SUMPRODUCT(BJ$8:BJ$187,Nutrients!$CN$8:$CN$187)+(IF($A$6=Nutrients!$B$8,Nutrients!$CN$8,Nutrients!$CN$9)*BJ$6)+(((IF($A$7=Nutrients!$B$79,Nutrients!$CN$79,(IF($A$7=Nutrients!$B$77,Nutrients!$CN$77,Nutrients!$CN$78)))))*BJ$7))/2000/BJ$195*100</f>
        <v>223.15400028193611</v>
      </c>
      <c r="BK197" s="183">
        <f>(SUMPRODUCT(BK$8:BK$187,Nutrients!$CN$8:$CN$187)+(IF($A$6=Nutrients!$B$8,Nutrients!$CN$8,Nutrients!$CN$9)*BK$6)+(((IF($A$7=Nutrients!$B$79,Nutrients!$CN$79,(IF($A$7=Nutrients!$B$77,Nutrients!$CN$77,Nutrients!$CN$78)))))*BK$7))/2000/BK$195*100</f>
        <v>242.38983512495133</v>
      </c>
      <c r="BL197" s="183"/>
    </row>
    <row r="198" spans="1:64" x14ac:dyDescent="0.2">
      <c r="A198" s="125" t="s">
        <v>198</v>
      </c>
      <c r="B198" s="183">
        <f>(SUMPRODUCT(B$8:B$187,Nutrients!$CP$8:$CP$187)+(IF($A$6=Nutrients!$B$8,Nutrients!$CP$8,Nutrients!$CP$9)*B$6)+(((IF($A$7=Nutrients!$B$79,Nutrients!$CP$79,(IF($A$7=Nutrients!$B$77,Nutrients!$CP$77,Nutrients!$CP$78)))))*B$7))/2000/B$195*100</f>
        <v>30.917484862052881</v>
      </c>
      <c r="C198" s="183">
        <f>(SUMPRODUCT(C$8:C$187,Nutrients!$CP$8:$CP$187)+(IF($A$6=Nutrients!$B$8,Nutrients!$CP$8,Nutrients!$CP$9)*C$6)+(((IF($A$7=Nutrients!$B$79,Nutrients!$CP$79,(IF($A$7=Nutrients!$B$77,Nutrients!$CP$77,Nutrients!$CP$78)))))*C$7))/2000/C$195*100</f>
        <v>29.301159161525558</v>
      </c>
      <c r="D198" s="183">
        <f>(SUMPRODUCT(D$8:D$187,Nutrients!$CP$8:$CP$187)+(IF($A$6=Nutrients!$B$8,Nutrients!$CP$8,Nutrients!$CP$9)*D$6)+(((IF($A$7=Nutrients!$B$79,Nutrients!$CP$79,(IF($A$7=Nutrients!$B$77,Nutrients!$CP$77,Nutrients!$CP$78)))))*D$7))/2000/D$195*100</f>
        <v>28.047908597047844</v>
      </c>
      <c r="E198" s="183">
        <f>(SUMPRODUCT(E$8:E$187,Nutrients!$CP$8:$CP$187)+(IF($A$6=Nutrients!$B$8,Nutrients!$CP$8,Nutrients!$CP$9)*E$6)+(((IF($A$7=Nutrients!$B$79,Nutrients!$CP$79,(IF($A$7=Nutrients!$B$77,Nutrients!$CP$77,Nutrients!$CP$78)))))*E$7))/2000/E$195*100</f>
        <v>27.168681998151833</v>
      </c>
      <c r="F198" s="183">
        <f>(SUMPRODUCT(F$8:F$187,Nutrients!$CP$8:$CP$187)+(IF($A$6=Nutrients!$B$8,Nutrients!$CP$8,Nutrients!$CP$9)*F$6)+(((IF($A$7=Nutrients!$B$79,Nutrients!$CP$79,(IF($A$7=Nutrients!$B$77,Nutrients!$CP$77,Nutrients!$CP$78)))))*F$7))/2000/F$195*100</f>
        <v>27.839636119722439</v>
      </c>
      <c r="G198" s="183">
        <f>(SUMPRODUCT(G$8:G$187,Nutrients!$CP$8:$CP$187)+(IF($A$6=Nutrients!$B$8,Nutrients!$CP$8,Nutrients!$CP$9)*G$6)+(((IF($A$7=Nutrients!$B$79,Nutrients!$CP$79,(IF($A$7=Nutrients!$B$77,Nutrients!$CP$77,Nutrients!$CP$78)))))*G$7))/2000/G$195*100</f>
        <v>28.558563416064047</v>
      </c>
      <c r="H198" s="183"/>
      <c r="I198" s="183">
        <f>(SUMPRODUCT(I$8:I$187,Nutrients!$CP$8:$CP$187)+(IF($A$6=Nutrients!$B$8,Nutrients!$CP$8,Nutrients!$CP$9)*I$6)+(((IF($A$7=Nutrients!$B$79,Nutrients!$CP$79,(IF($A$7=Nutrients!$B$77,Nutrients!$CP$77,Nutrients!$CP$78)))))*I$7))/2000/I$195*100</f>
        <v>30.960643320580594</v>
      </c>
      <c r="J198" s="183">
        <f>(SUMPRODUCT(J$8:J$187,Nutrients!$CP$8:$CP$187)+(IF($A$6=Nutrients!$B$8,Nutrients!$CP$8,Nutrients!$CP$9)*J$6)+(((IF($A$7=Nutrients!$B$79,Nutrients!$CP$79,(IF($A$7=Nutrients!$B$77,Nutrients!$CP$77,Nutrients!$CP$78)))))*J$7))/2000/J$195*100</f>
        <v>29.859675308224993</v>
      </c>
      <c r="K198" s="183">
        <f>(SUMPRODUCT(K$8:K$187,Nutrients!$CP$8:$CP$187)+(IF($A$6=Nutrients!$B$8,Nutrients!$CP$8,Nutrients!$CP$9)*K$6)+(((IF($A$7=Nutrients!$B$79,Nutrients!$CP$79,(IF($A$7=Nutrients!$B$77,Nutrients!$CP$77,Nutrients!$CP$78)))))*K$7))/2000/K$195*100</f>
        <v>28.692680918630124</v>
      </c>
      <c r="L198" s="183">
        <f>(SUMPRODUCT(L$8:L$187,Nutrients!$CP$8:$CP$187)+(IF($A$6=Nutrients!$B$8,Nutrients!$CP$8,Nutrients!$CP$9)*L$6)+(((IF($A$7=Nutrients!$B$79,Nutrients!$CP$79,(IF($A$7=Nutrients!$B$77,Nutrients!$CP$77,Nutrients!$CP$78)))))*L$7))/2000/L$195*100</f>
        <v>27.877640455484539</v>
      </c>
      <c r="M198" s="183">
        <f>(SUMPRODUCT(M$8:M$187,Nutrients!$CP$8:$CP$187)+(IF($A$6=Nutrients!$B$8,Nutrients!$CP$8,Nutrients!$CP$9)*M$6)+(((IF($A$7=Nutrients!$B$79,Nutrients!$CP$79,(IF($A$7=Nutrients!$B$77,Nutrients!$CP$77,Nutrients!$CP$78)))))*M$7))/2000/M$195*100</f>
        <v>28.71172854257193</v>
      </c>
      <c r="N198" s="183">
        <f>(SUMPRODUCT(N$8:N$187,Nutrients!$CP$8:$CP$187)+(IF($A$6=Nutrients!$B$8,Nutrients!$CP$8,Nutrients!$CP$9)*N$6)+(((IF($A$7=Nutrients!$B$79,Nutrients!$CP$79,(IF($A$7=Nutrients!$B$77,Nutrients!$CP$77,Nutrients!$CP$78)))))*N$7))/2000/N$195*100</f>
        <v>29.504848684827618</v>
      </c>
      <c r="O198" s="183"/>
      <c r="P198" s="183">
        <f>(SUMPRODUCT(P$8:P$187,Nutrients!$CP$8:$CP$187)+(IF($A$6=Nutrients!$B$8,Nutrients!$CP$8,Nutrients!$CP$9)*P$6)+(((IF($A$7=Nutrients!$B$79,Nutrients!$CP$79,(IF($A$7=Nutrients!$B$77,Nutrients!$CP$77,Nutrients!$CP$78)))))*P$7))/2000/P$195*100</f>
        <v>31.003853938468591</v>
      </c>
      <c r="Q198" s="183">
        <f>(SUMPRODUCT(Q$8:Q$187,Nutrients!$CP$8:$CP$187)+(IF($A$6=Nutrients!$B$8,Nutrients!$CP$8,Nutrients!$CP$9)*Q$6)+(((IF($A$7=Nutrients!$B$79,Nutrients!$CP$79,(IF($A$7=Nutrients!$B$77,Nutrients!$CP$77,Nutrients!$CP$78)))))*Q$7))/2000/Q$195*100</f>
        <v>29.474401906826042</v>
      </c>
      <c r="R198" s="183">
        <f>(SUMPRODUCT(R$8:R$187,Nutrients!$CP$8:$CP$187)+(IF($A$6=Nutrients!$B$8,Nutrients!$CP$8,Nutrients!$CP$9)*R$6)+(((IF($A$7=Nutrients!$B$79,Nutrients!$CP$79,(IF($A$7=Nutrients!$B$77,Nutrients!$CP$77,Nutrients!$CP$78)))))*R$7))/2000/R$195*100</f>
        <v>28.831985824001322</v>
      </c>
      <c r="S198" s="183">
        <f>(SUMPRODUCT(S$8:S$187,Nutrients!$CP$8:$CP$187)+(IF($A$6=Nutrients!$B$8,Nutrients!$CP$8,Nutrients!$CP$9)*S$6)+(((IF($A$7=Nutrients!$B$79,Nutrients!$CP$79,(IF($A$7=Nutrients!$B$77,Nutrients!$CP$77,Nutrients!$CP$78)))))*S$7))/2000/S$195*100</f>
        <v>28.677967521120866</v>
      </c>
      <c r="T198" s="183">
        <f>(SUMPRODUCT(T$8:T$187,Nutrients!$CP$8:$CP$187)+(IF($A$6=Nutrients!$B$8,Nutrients!$CP$8,Nutrients!$CP$9)*T$6)+(((IF($A$7=Nutrients!$B$79,Nutrients!$CP$79,(IF($A$7=Nutrients!$B$77,Nutrients!$CP$77,Nutrients!$CP$78)))))*T$7))/2000/T$195*100</f>
        <v>29.480705015824515</v>
      </c>
      <c r="U198" s="183">
        <f>(SUMPRODUCT(U$8:U$187,Nutrients!$CP$8:$CP$187)+(IF($A$6=Nutrients!$B$8,Nutrients!$CP$8,Nutrients!$CP$9)*U$6)+(((IF($A$7=Nutrients!$B$79,Nutrients!$CP$79,(IF($A$7=Nutrients!$B$77,Nutrients!$CP$77,Nutrients!$CP$78)))))*U$7))/2000/U$195*100</f>
        <v>30.445788788635792</v>
      </c>
      <c r="V198" s="183"/>
      <c r="W198" s="183">
        <f>(SUMPRODUCT(W$8:W$187,Nutrients!$CP$8:$CP$187)+(IF($A$6=Nutrients!$B$8,Nutrients!$CP$8,Nutrients!$CP$9)*W$6)+(((IF($A$7=Nutrients!$B$79,Nutrients!$CP$79,(IF($A$7=Nutrients!$B$77,Nutrients!$CP$77,Nutrients!$CP$78)))))*W$7))/2000/W$195*100</f>
        <v>31.489728057492762</v>
      </c>
      <c r="X198" s="183">
        <f>(SUMPRODUCT(X$8:X$187,Nutrients!$CP$8:$CP$187)+(IF($A$6=Nutrients!$B$8,Nutrients!$CP$8,Nutrients!$CP$9)*X$6)+(((IF($A$7=Nutrients!$B$79,Nutrients!$CP$79,(IF($A$7=Nutrients!$B$77,Nutrients!$CP$77,Nutrients!$CP$78)))))*X$7))/2000/X$195*100</f>
        <v>30.106169038296958</v>
      </c>
      <c r="Y198" s="183">
        <f>(SUMPRODUCT(Y$8:Y$187,Nutrients!$CP$8:$CP$187)+(IF($A$6=Nutrients!$B$8,Nutrients!$CP$8,Nutrients!$CP$9)*Y$6)+(((IF($A$7=Nutrients!$B$79,Nutrients!$CP$79,(IF($A$7=Nutrients!$B$77,Nutrients!$CP$77,Nutrients!$CP$78)))))*Y$7))/2000/Y$195*100</f>
        <v>28.383930128272411</v>
      </c>
      <c r="Z198" s="183">
        <f>(SUMPRODUCT(Z$8:Z$187,Nutrients!$CP$8:$CP$187)+(IF($A$6=Nutrients!$B$8,Nutrients!$CP$8,Nutrients!$CP$9)*Z$6)+(((IF($A$7=Nutrients!$B$79,Nutrients!$CP$79,(IF($A$7=Nutrients!$B$77,Nutrients!$CP$77,Nutrients!$CP$78)))))*Z$7))/2000/Z$195*100</f>
        <v>29.478370288242662</v>
      </c>
      <c r="AA198" s="183">
        <f>(SUMPRODUCT(AA$8:AA$187,Nutrients!$CP$8:$CP$187)+(IF($A$6=Nutrients!$B$8,Nutrients!$CP$8,Nutrients!$CP$9)*AA$6)+(((IF($A$7=Nutrients!$B$79,Nutrients!$CP$79,(IF($A$7=Nutrients!$B$77,Nutrients!$CP$77,Nutrients!$CP$78)))))*AA$7))/2000/AA$195*100</f>
        <v>30.348692371197412</v>
      </c>
      <c r="AB198" s="183">
        <f>(SUMPRODUCT(AB$8:AB$187,Nutrients!$CP$8:$CP$187)+(IF($A$6=Nutrients!$B$8,Nutrients!$CP$8,Nutrients!$CP$9)*AB$6)+(((IF($A$7=Nutrients!$B$79,Nutrients!$CP$79,(IF($A$7=Nutrients!$B$77,Nutrients!$CP$77,Nutrients!$CP$78)))))*AB$7))/2000/AB$195*100</f>
        <v>31.272078734176024</v>
      </c>
      <c r="AC198" s="183"/>
      <c r="AD198" s="183">
        <f>(SUMPRODUCT(AD$8:AD$187,Nutrients!$CP$8:$CP$187)+(IF($A$6=Nutrients!$B$8,Nutrients!$CP$8,Nutrients!$CP$9)*AD$6)+(((IF($A$7=Nutrients!$B$79,Nutrients!$CP$79,(IF($A$7=Nutrients!$B$77,Nutrients!$CP$77,Nutrients!$CP$78)))))*AD$7))/2000/AD$195*100</f>
        <v>31.530800141608921</v>
      </c>
      <c r="AE198" s="183">
        <f>(SUMPRODUCT(AE$8:AE$187,Nutrients!$CP$8:$CP$187)+(IF($A$6=Nutrients!$B$8,Nutrients!$CP$8,Nutrients!$CP$9)*AE$6)+(((IF($A$7=Nutrients!$B$79,Nutrients!$CP$79,(IF($A$7=Nutrients!$B$77,Nutrients!$CP$77,Nutrients!$CP$78)))))*AE$7))/2000/AE$195*100</f>
        <v>30.736801846270449</v>
      </c>
      <c r="AF198" s="183">
        <f>(SUMPRODUCT(AF$8:AF$187,Nutrients!$CP$8:$CP$187)+(IF($A$6=Nutrients!$B$8,Nutrients!$CP$8,Nutrients!$CP$9)*AF$6)+(((IF($A$7=Nutrients!$B$79,Nutrients!$CP$79,(IF($A$7=Nutrients!$B$77,Nutrients!$CP$77,Nutrients!$CP$78)))))*AF$7))/2000/AF$195*100</f>
        <v>29.017746466568816</v>
      </c>
      <c r="AG198" s="183">
        <f>(SUMPRODUCT(AG$8:AG$187,Nutrients!$CP$8:$CP$187)+(IF($A$6=Nutrients!$B$8,Nutrients!$CP$8,Nutrients!$CP$9)*AG$6)+(((IF($A$7=Nutrients!$B$79,Nutrients!$CP$79,(IF($A$7=Nutrients!$B$77,Nutrients!$CP$77,Nutrients!$CP$78)))))*AG$7))/2000/AG$195*100</f>
        <v>30.176730537611984</v>
      </c>
      <c r="AH198" s="183">
        <f>(SUMPRODUCT(AH$8:AH$187,Nutrients!$CP$8:$CP$187)+(IF($A$6=Nutrients!$B$8,Nutrients!$CP$8,Nutrients!$CP$9)*AH$6)+(((IF($A$7=Nutrients!$B$79,Nutrients!$CP$79,(IF($A$7=Nutrients!$B$77,Nutrients!$CP$77,Nutrients!$CP$78)))))*AH$7))/2000/AH$195*100</f>
        <v>31.200259456663886</v>
      </c>
      <c r="AI198" s="183">
        <f>(SUMPRODUCT(AI$8:AI$187,Nutrients!$CP$8:$CP$187)+(IF($A$6=Nutrients!$B$8,Nutrients!$CP$8,Nutrients!$CP$9)*AI$6)+(((IF($A$7=Nutrients!$B$79,Nutrients!$CP$79,(IF($A$7=Nutrients!$B$77,Nutrients!$CP$77,Nutrients!$CP$78)))))*AI$7))/2000/AI$195*100</f>
        <v>32.255199283077921</v>
      </c>
      <c r="AJ198" s="183"/>
      <c r="AK198" s="183">
        <f>(SUMPRODUCT(AK$8:AK$187,Nutrients!$CP$8:$CP$187)+(IF($A$6=Nutrients!$B$8,Nutrients!$CP$8,Nutrients!$CP$9)*AK$6)+(((IF($A$7=Nutrients!$B$79,Nutrients!$CP$79,(IF($A$7=Nutrients!$B$77,Nutrients!$CP$77,Nutrients!$CP$78)))))*AK$7))/2000/AK$195*100</f>
        <v>32.465179610121609</v>
      </c>
      <c r="AL198" s="183">
        <f>(SUMPRODUCT(AL$8:AL$187,Nutrients!$CP$8:$CP$187)+(IF($A$6=Nutrients!$B$8,Nutrients!$CP$8,Nutrients!$CP$9)*AL$6)+(((IF($A$7=Nutrients!$B$79,Nutrients!$CP$79,(IF($A$7=Nutrients!$B$77,Nutrients!$CP$77,Nutrients!$CP$78)))))*AL$7))/2000/AL$195*100</f>
        <v>30.786797726534932</v>
      </c>
      <c r="AM198" s="183">
        <f>(SUMPRODUCT(AM$8:AM$187,Nutrients!$CP$8:$CP$187)+(IF($A$6=Nutrients!$B$8,Nutrients!$CP$8,Nutrients!$CP$9)*AM$6)+(((IF($A$7=Nutrients!$B$79,Nutrients!$CP$79,(IF($A$7=Nutrients!$B$77,Nutrients!$CP$77,Nutrients!$CP$78)))))*AM$7))/2000/AM$195*100</f>
        <v>29.65286382788041</v>
      </c>
      <c r="AN198" s="183">
        <f>(SUMPRODUCT(AN$8:AN$187,Nutrients!$CP$8:$CP$187)+(IF($A$6=Nutrients!$B$8,Nutrients!$CP$8,Nutrients!$CP$9)*AN$6)+(((IF($A$7=Nutrients!$B$79,Nutrients!$CP$79,(IF($A$7=Nutrients!$B$77,Nutrients!$CP$77,Nutrients!$CP$78)))))*AN$7))/2000/AN$195*100</f>
        <v>30.878118846399428</v>
      </c>
      <c r="AO198" s="183">
        <f>(SUMPRODUCT(AO$8:AO$187,Nutrients!$CP$8:$CP$187)+(IF($A$6=Nutrients!$B$8,Nutrients!$CP$8,Nutrients!$CP$9)*AO$6)+(((IF($A$7=Nutrients!$B$79,Nutrients!$CP$79,(IF($A$7=Nutrients!$B$77,Nutrients!$CP$77,Nutrients!$CP$78)))))*AO$7))/2000/AO$195*100</f>
        <v>31.961764707109037</v>
      </c>
      <c r="AP198" s="183">
        <f>(SUMPRODUCT(AP$8:AP$187,Nutrients!$CP$8:$CP$187)+(IF($A$6=Nutrients!$B$8,Nutrients!$CP$8,Nutrients!$CP$9)*AP$6)+(((IF($A$7=Nutrients!$B$79,Nutrients!$CP$79,(IF($A$7=Nutrients!$B$77,Nutrients!$CP$77,Nutrients!$CP$78)))))*AP$7))/2000/AP$195*100</f>
        <v>34.697324502308987</v>
      </c>
      <c r="AQ198" s="183"/>
      <c r="AR198" s="183">
        <f>(SUMPRODUCT(AR$8:AR$187,Nutrients!$CP$8:$CP$187)+(IF($A$6=Nutrients!$B$8,Nutrients!$CP$8,Nutrients!$CP$9)*AR$6)+(((IF($A$7=Nutrients!$B$79,Nutrients!$CP$79,(IF($A$7=Nutrients!$B$77,Nutrients!$CP$77,Nutrients!$CP$78)))))*AR$7))/2000/AR$195*100</f>
        <v>32.50312213262044</v>
      </c>
      <c r="AS198" s="183">
        <f>(SUMPRODUCT(AS$8:AS$187,Nutrients!$CP$8:$CP$187)+(IF($A$6=Nutrients!$B$8,Nutrients!$CP$8,Nutrients!$CP$9)*AS$6)+(((IF($A$7=Nutrients!$B$79,Nutrients!$CP$79,(IF($A$7=Nutrients!$B$77,Nutrients!$CP$77,Nutrients!$CP$78)))))*AS$7))/2000/AS$195*100</f>
        <v>30.910641603938004</v>
      </c>
      <c r="AT198" s="183">
        <f>(SUMPRODUCT(AT$8:AT$187,Nutrients!$CP$8:$CP$187)+(IF($A$6=Nutrients!$B$8,Nutrients!$CP$8,Nutrients!$CP$9)*AT$6)+(((IF($A$7=Nutrients!$B$79,Nutrients!$CP$79,(IF($A$7=Nutrients!$B$77,Nutrients!$CP$77,Nutrients!$CP$78)))))*AT$7))/2000/AT$195*100</f>
        <v>30.4586835234192</v>
      </c>
      <c r="AU198" s="183">
        <f>(SUMPRODUCT(AU$8:AU$187,Nutrients!$CP$8:$CP$187)+(IF($A$6=Nutrients!$B$8,Nutrients!$CP$8,Nutrients!$CP$9)*AU$6)+(((IF($A$7=Nutrients!$B$79,Nutrients!$CP$79,(IF($A$7=Nutrients!$B$77,Nutrients!$CP$77,Nutrients!$CP$78)))))*AU$7))/2000/AU$195*100</f>
        <v>31.504186644871641</v>
      </c>
      <c r="AV198" s="183">
        <f>(SUMPRODUCT(AV$8:AV$187,Nutrients!$CP$8:$CP$187)+(IF($A$6=Nutrients!$B$8,Nutrients!$CP$8,Nutrients!$CP$9)*AV$6)+(((IF($A$7=Nutrients!$B$79,Nutrients!$CP$79,(IF($A$7=Nutrients!$B$77,Nutrients!$CP$77,Nutrients!$CP$78)))))*AV$7))/2000/AV$195*100</f>
        <v>34.211595764023592</v>
      </c>
      <c r="AW198" s="183">
        <f>(SUMPRODUCT(AW$8:AW$187,Nutrients!$CP$8:$CP$187)+(IF($A$6=Nutrients!$B$8,Nutrients!$CP$8,Nutrients!$CP$9)*AW$6)+(((IF($A$7=Nutrients!$B$79,Nutrients!$CP$79,(IF($A$7=Nutrients!$B$77,Nutrients!$CP$77,Nutrients!$CP$78)))))*AW$7))/2000/AW$195*100</f>
        <v>37.161720516182498</v>
      </c>
      <c r="AX198" s="183"/>
      <c r="AY198" s="183">
        <f>(SUMPRODUCT(AY$8:AY$187,Nutrients!$CP$8:$CP$187)+(IF($A$6=Nutrients!$B$8,Nutrients!$CP$8,Nutrients!$CP$9)*AY$6)+(((IF($A$7=Nutrients!$B$79,Nutrients!$CP$79,(IF($A$7=Nutrients!$B$77,Nutrients!$CP$77,Nutrients!$CP$78)))))*AY$7))/2000/AY$195*100</f>
        <v>32.682047155264712</v>
      </c>
      <c r="AZ198" s="183">
        <f>(SUMPRODUCT(AZ$8:AZ$187,Nutrients!$CP$8:$CP$187)+(IF($A$6=Nutrients!$B$8,Nutrients!$CP$8,Nutrients!$CP$9)*AZ$6)+(((IF($A$7=Nutrients!$B$79,Nutrients!$CP$79,(IF($A$7=Nutrients!$B$77,Nutrients!$CP$77,Nutrients!$CP$78)))))*AZ$7))/2000/AZ$195*100</f>
        <v>30.954727061768377</v>
      </c>
      <c r="BA198" s="183">
        <f>(SUMPRODUCT(BA$8:BA$187,Nutrients!$CP$8:$CP$187)+(IF($A$6=Nutrients!$B$8,Nutrients!$CP$8,Nutrients!$CP$9)*BA$6)+(((IF($A$7=Nutrients!$B$79,Nutrients!$CP$79,(IF($A$7=Nutrients!$B$77,Nutrients!$CP$77,Nutrients!$CP$78)))))*BA$7))/2000/BA$195*100</f>
        <v>31.093869359626343</v>
      </c>
      <c r="BB198" s="183">
        <f>(SUMPRODUCT(BB$8:BB$187,Nutrients!$CP$8:$CP$187)+(IF($A$6=Nutrients!$B$8,Nutrients!$CP$8,Nutrients!$CP$9)*BB$6)+(((IF($A$7=Nutrients!$B$79,Nutrients!$CP$79,(IF($A$7=Nutrients!$B$77,Nutrients!$CP$77,Nutrients!$CP$78)))))*BB$7))/2000/BB$195*100</f>
        <v>33.603735737331327</v>
      </c>
      <c r="BC198" s="183">
        <f>(SUMPRODUCT(BC$8:BC$187,Nutrients!$CP$8:$CP$187)+(IF($A$6=Nutrients!$B$8,Nutrients!$CP$8,Nutrients!$CP$9)*BC$6)+(((IF($A$7=Nutrients!$B$79,Nutrients!$CP$79,(IF($A$7=Nutrients!$B$77,Nutrients!$CP$77,Nutrients!$CP$78)))))*BC$7))/2000/BC$195*100</f>
        <v>36.478667435256824</v>
      </c>
      <c r="BD198" s="183">
        <f>(SUMPRODUCT(BD$8:BD$187,Nutrients!$CP$8:$CP$187)+(IF($A$6=Nutrients!$B$8,Nutrients!$CP$8,Nutrients!$CP$9)*BD$6)+(((IF($A$7=Nutrients!$B$79,Nutrients!$CP$79,(IF($A$7=Nutrients!$B$77,Nutrients!$CP$77,Nutrients!$CP$78)))))*BD$7))/2000/BD$195*100</f>
        <v>39.595026213237183</v>
      </c>
      <c r="BE198" s="183"/>
      <c r="BF198" s="183">
        <f>(SUMPRODUCT(BF$8:BF$187,Nutrients!$CP$8:$CP$187)+(IF($A$6=Nutrients!$B$8,Nutrients!$CP$8,Nutrients!$CP$9)*BF$6)+(((IF($A$7=Nutrients!$B$79,Nutrients!$CP$79,(IF($A$7=Nutrients!$B$77,Nutrients!$CP$77,Nutrients!$CP$78)))))*BF$7))/2000/BF$195*100</f>
        <v>32.719989677763536</v>
      </c>
      <c r="BG198" s="183">
        <f>(SUMPRODUCT(BG$8:BG$187,Nutrients!$CP$8:$CP$187)+(IF($A$6=Nutrients!$B$8,Nutrients!$CP$8,Nutrients!$CP$9)*BG$6)+(((IF($A$7=Nutrients!$B$79,Nutrients!$CP$79,(IF($A$7=Nutrients!$B$77,Nutrients!$CP$77,Nutrients!$CP$78)))))*BG$7))/2000/BG$195*100</f>
        <v>30.998155805994976</v>
      </c>
      <c r="BH198" s="183">
        <f>(SUMPRODUCT(BH$8:BH$187,Nutrients!$CP$8:$CP$187)+(IF($A$6=Nutrients!$B$8,Nutrients!$CP$8,Nutrients!$CP$9)*BH$6)+(((IF($A$7=Nutrients!$B$79,Nutrients!$CP$79,(IF($A$7=Nutrients!$B$77,Nutrients!$CP$77,Nutrients!$CP$78)))))*BH$7))/2000/BH$195*100</f>
        <v>32.241641522783802</v>
      </c>
      <c r="BI198" s="183">
        <f>(SUMPRODUCT(BI$8:BI$187,Nutrients!$CP$8:$CP$187)+(IF($A$6=Nutrients!$B$8,Nutrients!$CP$8,Nutrients!$CP$9)*BI$6)+(((IF($A$7=Nutrients!$B$79,Nutrients!$CP$79,(IF($A$7=Nutrients!$B$77,Nutrients!$CP$77,Nutrients!$CP$78)))))*BI$7))/2000/BI$195*100</f>
        <v>35.679023429094734</v>
      </c>
      <c r="BJ198" s="183">
        <f>(SUMPRODUCT(BJ$8:BJ$187,Nutrients!$CP$8:$CP$187)+(IF($A$6=Nutrients!$B$8,Nutrients!$CP$8,Nutrients!$CP$9)*BJ$6)+(((IF($A$7=Nutrients!$B$79,Nutrients!$CP$79,(IF($A$7=Nutrients!$B$77,Nutrients!$CP$77,Nutrients!$CP$78)))))*BJ$7))/2000/BJ$195*100</f>
        <v>38.729319505666716</v>
      </c>
      <c r="BK198" s="183">
        <f>(SUMPRODUCT(BK$8:BK$187,Nutrients!$CP$8:$CP$187)+(IF($A$6=Nutrients!$B$8,Nutrients!$CP$8,Nutrients!$CP$9)*BK$6)+(((IF($A$7=Nutrients!$B$79,Nutrients!$CP$79,(IF($A$7=Nutrients!$B$77,Nutrients!$CP$77,Nutrients!$CP$78)))))*BK$7))/2000/BK$195*100</f>
        <v>42.070423995308012</v>
      </c>
      <c r="BL198" s="183"/>
    </row>
    <row r="199" spans="1:64" x14ac:dyDescent="0.2">
      <c r="A199" s="125" t="s">
        <v>206</v>
      </c>
      <c r="B199" s="183">
        <f>(SUMPRODUCT(B$8:B$187,Nutrients!$CQ$8:$CQ$187)+(IF($A$6=Nutrients!$B$8,Nutrients!$CQ$8,Nutrients!$CQ$9)*B$6)+(((IF($A$7=Nutrients!$B$79,Nutrients!$CQ$79,(IF($A$7=Nutrients!$B$77,Nutrients!$CQ$77,Nutrients!$CQ$78)))))*B$7))/2000/B$195*100</f>
        <v>54.722100800739149</v>
      </c>
      <c r="C199" s="183">
        <f>(SUMPRODUCT(C$8:C$187,Nutrients!$CQ$8:$CQ$187)+(IF($A$6=Nutrients!$B$8,Nutrients!$CQ$8,Nutrients!$CQ$9)*C$6)+(((IF($A$7=Nutrients!$B$79,Nutrients!$CQ$79,(IF($A$7=Nutrients!$B$77,Nutrients!$CQ$77,Nutrients!$CQ$78)))))*C$7))/2000/C$195*100</f>
        <v>54.583681625411465</v>
      </c>
      <c r="D199" s="183">
        <f>(SUMPRODUCT(D$8:D$187,Nutrients!$CQ$8:$CQ$187)+(IF($A$6=Nutrients!$B$8,Nutrients!$CQ$8,Nutrients!$CQ$9)*D$6)+(((IF($A$7=Nutrients!$B$79,Nutrients!$CQ$79,(IF($A$7=Nutrients!$B$77,Nutrients!$CQ$77,Nutrients!$CQ$78)))))*D$7))/2000/D$195*100</f>
        <v>54.465708203684557</v>
      </c>
      <c r="E199" s="183">
        <f>(SUMPRODUCT(E$8:E$187,Nutrients!$CQ$8:$CQ$187)+(IF($A$6=Nutrients!$B$8,Nutrients!$CQ$8,Nutrients!$CQ$9)*E$6)+(((IF($A$7=Nutrients!$B$79,Nutrients!$CQ$79,(IF($A$7=Nutrients!$B$77,Nutrients!$CQ$77,Nutrients!$CQ$78)))))*E$7))/2000/E$195*100</f>
        <v>54.513998843202081</v>
      </c>
      <c r="F199" s="183">
        <f>(SUMPRODUCT(F$8:F$187,Nutrients!$CQ$8:$CQ$187)+(IF($A$6=Nutrients!$B$8,Nutrients!$CQ$8,Nutrients!$CQ$9)*F$6)+(((IF($A$7=Nutrients!$B$79,Nutrients!$CQ$79,(IF($A$7=Nutrients!$B$77,Nutrients!$CQ$77,Nutrients!$CQ$78)))))*F$7))/2000/F$195*100</f>
        <v>55.902765025865286</v>
      </c>
      <c r="G199" s="183">
        <f>(SUMPRODUCT(G$8:G$187,Nutrients!$CQ$8:$CQ$187)+(IF($A$6=Nutrients!$B$8,Nutrients!$CQ$8,Nutrients!$CQ$9)*G$6)+(((IF($A$7=Nutrients!$B$79,Nutrients!$CQ$79,(IF($A$7=Nutrients!$B$77,Nutrients!$CQ$77,Nutrients!$CQ$78)))))*G$7))/2000/G$195*100</f>
        <v>57.391763938696805</v>
      </c>
      <c r="H199" s="183"/>
      <c r="I199" s="183">
        <f>(SUMPRODUCT(I$8:I$187,Nutrients!$CQ$8:$CQ$187)+(IF($A$6=Nutrients!$B$8,Nutrients!$CQ$8,Nutrients!$CQ$9)*I$6)+(((IF($A$7=Nutrients!$B$79,Nutrients!$CQ$79,(IF($A$7=Nutrients!$B$77,Nutrients!$CQ$77,Nutrients!$CQ$78)))))*I$7))/2000/I$195*100</f>
        <v>54.602320007855567</v>
      </c>
      <c r="J199" s="183">
        <f>(SUMPRODUCT(J$8:J$187,Nutrients!$CQ$8:$CQ$187)+(IF($A$6=Nutrients!$B$8,Nutrients!$CQ$8,Nutrients!$CQ$9)*J$6)+(((IF($A$7=Nutrients!$B$79,Nutrients!$CQ$79,(IF($A$7=Nutrients!$B$77,Nutrients!$CQ$77,Nutrients!$CQ$78)))))*J$7))/2000/J$195*100</f>
        <v>54.954471126302373</v>
      </c>
      <c r="K199" s="183">
        <f>(SUMPRODUCT(K$8:K$187,Nutrients!$CQ$8:$CQ$187)+(IF($A$6=Nutrients!$B$8,Nutrients!$CQ$8,Nutrients!$CQ$9)*K$6)+(((IF($A$7=Nutrients!$B$79,Nutrients!$CQ$79,(IF($A$7=Nutrients!$B$77,Nutrients!$CQ$77,Nutrients!$CQ$78)))))*K$7))/2000/K$195*100</f>
        <v>54.899459842747376</v>
      </c>
      <c r="L199" s="183">
        <f>(SUMPRODUCT(L$8:L$187,Nutrients!$CQ$8:$CQ$187)+(IF($A$6=Nutrients!$B$8,Nutrients!$CQ$8,Nutrients!$CQ$9)*L$6)+(((IF($A$7=Nutrients!$B$79,Nutrients!$CQ$79,(IF($A$7=Nutrients!$B$77,Nutrients!$CQ$77,Nutrients!$CQ$78)))))*L$7))/2000/L$195*100</f>
        <v>54.985697170233195</v>
      </c>
      <c r="M199" s="183">
        <f>(SUMPRODUCT(M$8:M$187,Nutrients!$CQ$8:$CQ$187)+(IF($A$6=Nutrients!$B$8,Nutrients!$CQ$8,Nutrients!$CQ$9)*M$6)+(((IF($A$7=Nutrients!$B$79,Nutrients!$CQ$79,(IF($A$7=Nutrients!$B$77,Nutrients!$CQ$77,Nutrients!$CQ$78)))))*M$7))/2000/M$195*100</f>
        <v>56.618826640204524</v>
      </c>
      <c r="N199" s="183">
        <f>(SUMPRODUCT(N$8:N$187,Nutrients!$CQ$8:$CQ$187)+(IF($A$6=Nutrients!$B$8,Nutrients!$CQ$8,Nutrients!$CQ$9)*N$6)+(((IF($A$7=Nutrients!$B$79,Nutrients!$CQ$79,(IF($A$7=Nutrients!$B$77,Nutrients!$CQ$77,Nutrients!$CQ$78)))))*N$7))/2000/N$195*100</f>
        <v>58.16874415251668</v>
      </c>
      <c r="O199" s="183"/>
      <c r="P199" s="183">
        <f>(SUMPRODUCT(P$8:P$187,Nutrients!$CQ$8:$CQ$187)+(IF($A$6=Nutrients!$B$8,Nutrients!$CQ$8,Nutrients!$CQ$9)*P$6)+(((IF($A$7=Nutrients!$B$79,Nutrients!$CQ$79,(IF($A$7=Nutrients!$B$77,Nutrients!$CQ$77,Nutrients!$CQ$78)))))*P$7))/2000/P$195*100</f>
        <v>54.482644997121767</v>
      </c>
      <c r="Q199" s="183">
        <f>(SUMPRODUCT(Q$8:Q$187,Nutrients!$CQ$8:$CQ$187)+(IF($A$6=Nutrients!$B$8,Nutrients!$CQ$8,Nutrients!$CQ$9)*Q$6)+(((IF($A$7=Nutrients!$B$79,Nutrients!$CQ$79,(IF($A$7=Nutrients!$B$77,Nutrients!$CQ$77,Nutrients!$CQ$78)))))*Q$7))/2000/Q$195*100</f>
        <v>54.456965090515176</v>
      </c>
      <c r="R199" s="183">
        <f>(SUMPRODUCT(R$8:R$187,Nutrients!$CQ$8:$CQ$187)+(IF($A$6=Nutrients!$B$8,Nutrients!$CQ$8,Nutrients!$CQ$9)*R$6)+(((IF($A$7=Nutrients!$B$79,Nutrients!$CQ$79,(IF($A$7=Nutrients!$B$77,Nutrients!$CQ$77,Nutrients!$CQ$78)))))*R$7))/2000/R$195*100</f>
        <v>54.905814706151013</v>
      </c>
      <c r="S199" s="183">
        <f>(SUMPRODUCT(S$8:S$187,Nutrients!$CQ$8:$CQ$187)+(IF($A$6=Nutrients!$B$8,Nutrients!$CQ$8,Nutrients!$CQ$9)*S$6)+(((IF($A$7=Nutrients!$B$79,Nutrients!$CQ$79,(IF($A$7=Nutrients!$B$77,Nutrients!$CQ$77,Nutrients!$CQ$78)))))*S$7))/2000/S$195*100</f>
        <v>55.638264878621435</v>
      </c>
      <c r="T199" s="183">
        <f>(SUMPRODUCT(T$8:T$187,Nutrients!$CQ$8:$CQ$187)+(IF($A$6=Nutrients!$B$8,Nutrients!$CQ$8,Nutrients!$CQ$9)*T$6)+(((IF($A$7=Nutrients!$B$79,Nutrients!$CQ$79,(IF($A$7=Nutrients!$B$77,Nutrients!$CQ$77,Nutrients!$CQ$78)))))*T$7))/2000/T$195*100</f>
        <v>57.130569226983333</v>
      </c>
      <c r="U199" s="183">
        <f>(SUMPRODUCT(U$8:U$187,Nutrients!$CQ$8:$CQ$187)+(IF($A$6=Nutrients!$B$8,Nutrients!$CQ$8,Nutrients!$CQ$9)*U$6)+(((IF($A$7=Nutrients!$B$79,Nutrients!$CQ$79,(IF($A$7=Nutrients!$B$77,Nutrients!$CQ$77,Nutrients!$CQ$78)))))*U$7))/2000/U$195*100</f>
        <v>58.934884067742587</v>
      </c>
      <c r="V199" s="183"/>
      <c r="W199" s="183">
        <f>(SUMPRODUCT(W$8:W$187,Nutrients!$CQ$8:$CQ$187)+(IF($A$6=Nutrients!$B$8,Nutrients!$CQ$8,Nutrients!$CQ$9)*W$6)+(((IF($A$7=Nutrients!$B$79,Nutrients!$CQ$79,(IF($A$7=Nutrients!$B$77,Nutrients!$CQ$77,Nutrients!$CQ$78)))))*W$7))/2000/W$195*100</f>
        <v>54.802362497364157</v>
      </c>
      <c r="X199" s="183">
        <f>(SUMPRODUCT(X$8:X$187,Nutrients!$CQ$8:$CQ$187)+(IF($A$6=Nutrients!$B$8,Nutrients!$CQ$8,Nutrients!$CQ$9)*X$6)+(((IF($A$7=Nutrients!$B$79,Nutrients!$CQ$79,(IF($A$7=Nutrients!$B$77,Nutrients!$CQ$77,Nutrients!$CQ$78)))))*X$7))/2000/X$195*100</f>
        <v>54.972817011548223</v>
      </c>
      <c r="Y199" s="183">
        <f>(SUMPRODUCT(Y$8:Y$187,Nutrients!$CQ$8:$CQ$187)+(IF($A$6=Nutrients!$B$8,Nutrients!$CQ$8,Nutrients!$CQ$9)*Y$6)+(((IF($A$7=Nutrients!$B$79,Nutrients!$CQ$79,(IF($A$7=Nutrients!$B$77,Nutrients!$CQ$77,Nutrients!$CQ$78)))))*Y$7))/2000/Y$195*100</f>
        <v>54.322697085818547</v>
      </c>
      <c r="Z199" s="183">
        <f>(SUMPRODUCT(Z$8:Z$187,Nutrients!$CQ$8:$CQ$187)+(IF($A$6=Nutrients!$B$8,Nutrients!$CQ$8,Nutrients!$CQ$9)*Z$6)+(((IF($A$7=Nutrients!$B$79,Nutrients!$CQ$79,(IF($A$7=Nutrients!$B$77,Nutrients!$CQ$77,Nutrients!$CQ$78)))))*Z$7))/2000/Z$195*100</f>
        <v>56.290986113928518</v>
      </c>
      <c r="AA199" s="183">
        <f>(SUMPRODUCT(AA$8:AA$187,Nutrients!$CQ$8:$CQ$187)+(IF($A$6=Nutrients!$B$8,Nutrients!$CQ$8,Nutrients!$CQ$9)*AA$6)+(((IF($A$7=Nutrients!$B$79,Nutrients!$CQ$79,(IF($A$7=Nutrients!$B$77,Nutrients!$CQ$77,Nutrients!$CQ$78)))))*AA$7))/2000/AA$195*100</f>
        <v>57.83830553095963</v>
      </c>
      <c r="AB199" s="183">
        <f>(SUMPRODUCT(AB$8:AB$187,Nutrients!$CQ$8:$CQ$187)+(IF($A$6=Nutrients!$B$8,Nutrients!$CQ$8,Nutrients!$CQ$9)*AB$6)+(((IF($A$7=Nutrients!$B$79,Nutrients!$CQ$79,(IF($A$7=Nutrients!$B$77,Nutrients!$CQ$77,Nutrients!$CQ$78)))))*AB$7))/2000/AB$195*100</f>
        <v>59.473721790885968</v>
      </c>
      <c r="AC199" s="183"/>
      <c r="AD199" s="183">
        <f>(SUMPRODUCT(AD$8:AD$187,Nutrients!$CQ$8:$CQ$187)+(IF($A$6=Nutrients!$B$8,Nutrients!$CQ$8,Nutrients!$CQ$9)*AD$6)+(((IF($A$7=Nutrients!$B$79,Nutrients!$CQ$79,(IF($A$7=Nutrients!$B$77,Nutrients!$CQ$77,Nutrients!$CQ$78)))))*AD$7))/2000/AD$195*100</f>
        <v>54.678350418488684</v>
      </c>
      <c r="AE199" s="183">
        <f>(SUMPRODUCT(AE$8:AE$187,Nutrients!$CQ$8:$CQ$187)+(IF($A$6=Nutrients!$B$8,Nutrients!$CQ$8,Nutrients!$CQ$9)*AE$6)+(((IF($A$7=Nutrients!$B$79,Nutrients!$CQ$79,(IF($A$7=Nutrients!$B$77,Nutrients!$CQ$77,Nutrients!$CQ$78)))))*AE$7))/2000/AE$195*100</f>
        <v>55.486368460001465</v>
      </c>
      <c r="AF199" s="183">
        <f>(SUMPRODUCT(AF$8:AF$187,Nutrients!$CQ$8:$CQ$187)+(IF($A$6=Nutrients!$B$8,Nutrients!$CQ$8,Nutrients!$CQ$9)*AF$6)+(((IF($A$7=Nutrients!$B$79,Nutrients!$CQ$79,(IF($A$7=Nutrients!$B$77,Nutrients!$CQ$77,Nutrients!$CQ$78)))))*AF$7))/2000/AF$195*100</f>
        <v>54.734229367536791</v>
      </c>
      <c r="AG199" s="183">
        <f>(SUMPRODUCT(AG$8:AG$187,Nutrients!$CQ$8:$CQ$187)+(IF($A$6=Nutrients!$B$8,Nutrients!$CQ$8,Nutrients!$CQ$9)*AG$6)+(((IF($A$7=Nutrients!$B$79,Nutrients!$CQ$79,(IF($A$7=Nutrients!$B$77,Nutrients!$CQ$77,Nutrients!$CQ$78)))))*AG$7))/2000/AG$195*100</f>
        <v>56.741190672321473</v>
      </c>
      <c r="AH199" s="183">
        <f>(SUMPRODUCT(AH$8:AH$187,Nutrients!$CQ$8:$CQ$187)+(IF($A$6=Nutrients!$B$8,Nutrients!$CQ$8,Nutrients!$CQ$9)*AH$6)+(((IF($A$7=Nutrients!$B$79,Nutrients!$CQ$79,(IF($A$7=Nutrients!$B$77,Nutrients!$CQ$77,Nutrients!$CQ$78)))))*AH$7))/2000/AH$195*100</f>
        <v>58.51274059348416</v>
      </c>
      <c r="AI199" s="183">
        <f>(SUMPRODUCT(AI$8:AI$187,Nutrients!$CQ$8:$CQ$187)+(IF($A$6=Nutrients!$B$8,Nutrients!$CQ$8,Nutrients!$CQ$9)*AI$6)+(((IF($A$7=Nutrients!$B$79,Nutrients!$CQ$79,(IF($A$7=Nutrients!$B$77,Nutrients!$CQ$77,Nutrients!$CQ$78)))))*AI$7))/2000/AI$195*100</f>
        <v>60.322798622803631</v>
      </c>
      <c r="AJ199" s="183"/>
      <c r="AK199" s="183">
        <f>(SUMPRODUCT(AK$8:AK$187,Nutrients!$CQ$8:$CQ$187)+(IF($A$6=Nutrients!$B$8,Nutrients!$CQ$8,Nutrients!$CQ$9)*AK$6)+(((IF($A$7=Nutrients!$B$79,Nutrients!$CQ$79,(IF($A$7=Nutrients!$B$77,Nutrients!$CQ$77,Nutrients!$CQ$78)))))*AK$7))/2000/AK$195*100</f>
        <v>55.449308030484488</v>
      </c>
      <c r="AL199" s="183">
        <f>(SUMPRODUCT(AL$8:AL$187,Nutrients!$CQ$8:$CQ$187)+(IF($A$6=Nutrients!$B$8,Nutrients!$CQ$8,Nutrients!$CQ$9)*AL$6)+(((IF($A$7=Nutrients!$B$79,Nutrients!$CQ$79,(IF($A$7=Nutrients!$B$77,Nutrients!$CQ$77,Nutrients!$CQ$78)))))*AL$7))/2000/AL$195*100</f>
        <v>55.35047898248223</v>
      </c>
      <c r="AM199" s="183">
        <f>(SUMPRODUCT(AM$8:AM$187,Nutrients!$CQ$8:$CQ$187)+(IF($A$6=Nutrients!$B$8,Nutrients!$CQ$8,Nutrients!$CQ$9)*AM$6)+(((IF($A$7=Nutrients!$B$79,Nutrients!$CQ$79,(IF($A$7=Nutrients!$B$77,Nutrients!$CQ$77,Nutrients!$CQ$78)))))*AM$7))/2000/AM$195*100</f>
        <v>55.148400197939694</v>
      </c>
      <c r="AN199" s="183">
        <f>(SUMPRODUCT(AN$8:AN$187,Nutrients!$CQ$8:$CQ$187)+(IF($A$6=Nutrients!$B$8,Nutrients!$CQ$8,Nutrients!$CQ$9)*AN$6)+(((IF($A$7=Nutrients!$B$79,Nutrients!$CQ$79,(IF($A$7=Nutrients!$B$77,Nutrients!$CQ$77,Nutrients!$CQ$78)))))*AN$7))/2000/AN$195*100</f>
        <v>57.197536307468212</v>
      </c>
      <c r="AO199" s="183">
        <f>(SUMPRODUCT(AO$8:AO$187,Nutrients!$CQ$8:$CQ$187)+(IF($A$6=Nutrients!$B$8,Nutrients!$CQ$8,Nutrients!$CQ$9)*AO$6)+(((IF($A$7=Nutrients!$B$79,Nutrients!$CQ$79,(IF($A$7=Nutrients!$B$77,Nutrients!$CQ$77,Nutrients!$CQ$78)))))*AO$7))/2000/AO$195*100</f>
        <v>59.009331115402375</v>
      </c>
      <c r="AP199" s="183">
        <f>(SUMPRODUCT(AP$8:AP$187,Nutrients!$CQ$8:$CQ$187)+(IF($A$6=Nutrients!$B$8,Nutrients!$CQ$8,Nutrients!$CQ$9)*AP$6)+(((IF($A$7=Nutrients!$B$79,Nutrients!$CQ$79,(IF($A$7=Nutrients!$B$77,Nutrients!$CQ$77,Nutrients!$CQ$78)))))*AP$7))/2000/AP$195*100</f>
        <v>64.063026861733135</v>
      </c>
      <c r="AQ199" s="183"/>
      <c r="AR199" s="183">
        <f>(SUMPRODUCT(AR$8:AR$187,Nutrients!$CQ$8:$CQ$187)+(IF($A$6=Nutrients!$B$8,Nutrients!$CQ$8,Nutrients!$CQ$9)*AR$6)+(((IF($A$7=Nutrients!$B$79,Nutrients!$CQ$79,(IF($A$7=Nutrients!$B$77,Nutrients!$CQ$77,Nutrients!$CQ$78)))))*AR$7))/2000/AR$195*100</f>
        <v>55.318949022621211</v>
      </c>
      <c r="AS199" s="183">
        <f>(SUMPRODUCT(AS$8:AS$187,Nutrients!$CQ$8:$CQ$187)+(IF($A$6=Nutrients!$B$8,Nutrients!$CQ$8,Nutrients!$CQ$9)*AS$6)+(((IF($A$7=Nutrients!$B$79,Nutrients!$CQ$79,(IF($A$7=Nutrients!$B$77,Nutrients!$CQ$77,Nutrients!$CQ$78)))))*AS$7))/2000/AS$195*100</f>
        <v>55.360862700147187</v>
      </c>
      <c r="AT199" s="183">
        <f>(SUMPRODUCT(AT$8:AT$187,Nutrients!$CQ$8:$CQ$187)+(IF($A$6=Nutrients!$B$8,Nutrients!$CQ$8,Nutrients!$CQ$9)*AT$6)+(((IF($A$7=Nutrients!$B$79,Nutrients!$CQ$79,(IF($A$7=Nutrients!$B$77,Nutrients!$CQ$77,Nutrients!$CQ$78)))))*AT$7))/2000/AT$195*100</f>
        <v>55.900748413820203</v>
      </c>
      <c r="AU199" s="183">
        <f>(SUMPRODUCT(AU$8:AU$187,Nutrients!$CQ$8:$CQ$187)+(IF($A$6=Nutrients!$B$8,Nutrients!$CQ$8,Nutrients!$CQ$9)*AU$6)+(((IF($A$7=Nutrients!$B$79,Nutrients!$CQ$79,(IF($A$7=Nutrients!$B$77,Nutrients!$CQ$77,Nutrients!$CQ$78)))))*AU$7))/2000/AU$195*100</f>
        <v>57.50467274611519</v>
      </c>
      <c r="AV199" s="183">
        <f>(SUMPRODUCT(AV$8:AV$187,Nutrients!$CQ$8:$CQ$187)+(IF($A$6=Nutrients!$B$8,Nutrients!$CQ$8,Nutrients!$CQ$9)*AV$6)+(((IF($A$7=Nutrients!$B$79,Nutrients!$CQ$79,(IF($A$7=Nutrients!$B$77,Nutrients!$CQ$77,Nutrients!$CQ$78)))))*AV$7))/2000/AV$195*100</f>
        <v>62.454644268641232</v>
      </c>
      <c r="AW199" s="183">
        <f>(SUMPRODUCT(AW$8:AW$187,Nutrients!$CQ$8:$CQ$187)+(IF($A$6=Nutrients!$B$8,Nutrients!$CQ$8,Nutrients!$CQ$9)*AW$6)+(((IF($A$7=Nutrients!$B$79,Nutrients!$CQ$79,(IF($A$7=Nutrients!$B$77,Nutrients!$CQ$77,Nutrients!$CQ$78)))))*AW$7))/2000/AW$195*100</f>
        <v>67.847378568919282</v>
      </c>
      <c r="AX199" s="183"/>
      <c r="AY199" s="183">
        <f>(SUMPRODUCT(AY$8:AY$187,Nutrients!$CQ$8:$CQ$187)+(IF($A$6=Nutrients!$B$8,Nutrients!$CQ$8,Nutrients!$CQ$9)*AY$6)+(((IF($A$7=Nutrients!$B$79,Nutrients!$CQ$79,(IF($A$7=Nutrients!$B$77,Nutrients!$CQ$77,Nutrients!$CQ$78)))))*AY$7))/2000/AY$195*100</f>
        <v>55.468404017954576</v>
      </c>
      <c r="AZ199" s="183">
        <f>(SUMPRODUCT(AZ$8:AZ$187,Nutrients!$CQ$8:$CQ$187)+(IF($A$6=Nutrients!$B$8,Nutrients!$CQ$8,Nutrients!$CQ$9)*AZ$6)+(((IF($A$7=Nutrients!$B$79,Nutrients!$CQ$79,(IF($A$7=Nutrients!$B$77,Nutrients!$CQ$77,Nutrients!$CQ$78)))))*AZ$7))/2000/AZ$195*100</f>
        <v>55.212986549711971</v>
      </c>
      <c r="BA199" s="183">
        <f>(SUMPRODUCT(BA$8:BA$187,Nutrients!$CQ$8:$CQ$187)+(IF($A$6=Nutrients!$B$8,Nutrients!$CQ$8,Nutrients!$CQ$9)*BA$6)+(((IF($A$7=Nutrients!$B$79,Nutrients!$CQ$79,(IF($A$7=Nutrients!$B$77,Nutrients!$CQ$77,Nutrients!$CQ$78)))))*BA$7))/2000/BA$195*100</f>
        <v>56.315058115206504</v>
      </c>
      <c r="BB199" s="183">
        <f>(SUMPRODUCT(BB$8:BB$187,Nutrients!$CQ$8:$CQ$187)+(IF($A$6=Nutrients!$B$8,Nutrients!$CQ$8,Nutrients!$CQ$9)*BB$6)+(((IF($A$7=Nutrients!$B$79,Nutrients!$CQ$79,(IF($A$7=Nutrients!$B$77,Nutrients!$CQ$77,Nutrients!$CQ$78)))))*BB$7))/2000/BB$195*100</f>
        <v>60.730983948934472</v>
      </c>
      <c r="BC199" s="183">
        <f>(SUMPRODUCT(BC$8:BC$187,Nutrients!$CQ$8:$CQ$187)+(IF($A$6=Nutrients!$B$8,Nutrients!$CQ$8,Nutrients!$CQ$9)*BC$6)+(((IF($A$7=Nutrients!$B$79,Nutrients!$CQ$79,(IF($A$7=Nutrients!$B$77,Nutrients!$CQ$77,Nutrients!$CQ$78)))))*BC$7))/2000/BC$195*100</f>
        <v>65.933961171653152</v>
      </c>
      <c r="BD199" s="183">
        <f>(SUMPRODUCT(BD$8:BD$187,Nutrients!$CQ$8:$CQ$187)+(IF($A$6=Nutrients!$B$8,Nutrients!$CQ$8,Nutrients!$CQ$9)*BD$6)+(((IF($A$7=Nutrients!$B$79,Nutrients!$CQ$79,(IF($A$7=Nutrients!$B$77,Nutrients!$CQ$77,Nutrients!$CQ$78)))))*BD$7))/2000/BD$195*100</f>
        <v>71.569720315168766</v>
      </c>
      <c r="BE199" s="183"/>
      <c r="BF199" s="183">
        <f>(SUMPRODUCT(BF$8:BF$187,Nutrients!$CQ$8:$CQ$187)+(IF($A$6=Nutrients!$B$8,Nutrients!$CQ$8,Nutrients!$CQ$9)*BF$6)+(((IF($A$7=Nutrients!$B$79,Nutrients!$CQ$79,(IF($A$7=Nutrients!$B$77,Nutrients!$CQ$77,Nutrients!$CQ$78)))))*BF$7))/2000/BF$195*100</f>
        <v>55.338045010091278</v>
      </c>
      <c r="BG199" s="183">
        <f>(SUMPRODUCT(BG$8:BG$187,Nutrients!$CQ$8:$CQ$187)+(IF($A$6=Nutrients!$B$8,Nutrients!$CQ$8,Nutrients!$CQ$9)*BG$6)+(((IF($A$7=Nutrients!$B$79,Nutrients!$CQ$79,(IF($A$7=Nutrients!$B$77,Nutrients!$CQ$77,Nutrients!$CQ$78)))))*BG$7))/2000/BG$195*100</f>
        <v>55.063778546730568</v>
      </c>
      <c r="BH199" s="183">
        <f>(SUMPRODUCT(BH$8:BH$187,Nutrients!$CQ$8:$CQ$187)+(IF($A$6=Nutrients!$B$8,Nutrients!$CQ$8,Nutrients!$CQ$9)*BH$6)+(((IF($A$7=Nutrients!$B$79,Nutrients!$CQ$79,(IF($A$7=Nutrients!$B$77,Nutrients!$CQ$77,Nutrients!$CQ$78)))))*BH$7))/2000/BH$195*100</f>
        <v>57.74487206990937</v>
      </c>
      <c r="BI199" s="183">
        <f>(SUMPRODUCT(BI$8:BI$187,Nutrients!$CQ$8:$CQ$187)+(IF($A$6=Nutrients!$B$8,Nutrients!$CQ$8,Nutrients!$CQ$9)*BI$6)+(((IF($A$7=Nutrients!$B$79,Nutrients!$CQ$79,(IF($A$7=Nutrients!$B$77,Nutrients!$CQ$77,Nutrients!$CQ$78)))))*BI$7))/2000/BI$195*100</f>
        <v>63.909421057170512</v>
      </c>
      <c r="BJ199" s="183">
        <f>(SUMPRODUCT(BJ$8:BJ$187,Nutrients!$CQ$8:$CQ$187)+(IF($A$6=Nutrients!$B$8,Nutrients!$CQ$8,Nutrients!$CQ$9)*BJ$6)+(((IF($A$7=Nutrients!$B$79,Nutrients!$CQ$79,(IF($A$7=Nutrients!$B$77,Nutrients!$CQ$77,Nutrients!$CQ$78)))))*BJ$7))/2000/BJ$195*100</f>
        <v>69.380939386964627</v>
      </c>
      <c r="BK199" s="183">
        <f>(SUMPRODUCT(BK$8:BK$187,Nutrients!$CQ$8:$CQ$187)+(IF($A$6=Nutrients!$B$8,Nutrients!$CQ$8,Nutrients!$CQ$9)*BK$6)+(((IF($A$7=Nutrients!$B$79,Nutrients!$CQ$79,(IF($A$7=Nutrients!$B$77,Nutrients!$CQ$77,Nutrients!$CQ$78)))))*BK$7))/2000/BK$195*100</f>
        <v>75.375862749018324</v>
      </c>
      <c r="BL199" s="183"/>
    </row>
    <row r="200" spans="1:64" x14ac:dyDescent="0.2">
      <c r="A200" s="125" t="s">
        <v>200</v>
      </c>
      <c r="B200" s="183">
        <f>(SUMPRODUCT(B$8:B$187,Nutrients!$CT$8:$CT$187)+(IF($A$6=Nutrients!$B$8,Nutrients!$CT$8,Nutrients!$CT$9)*B$6)+(((IF($A$7=Nutrients!$B$79,Nutrients!$CT$79,(IF($A$7=Nutrients!$B$77,Nutrients!$CT$77,Nutrients!$CT$78)))))*B$7))/2000/B$195*100</f>
        <v>59.770459506817588</v>
      </c>
      <c r="C200" s="183">
        <f>(SUMPRODUCT(C$8:C$187,Nutrients!$CT$8:$CT$187)+(IF($A$6=Nutrients!$B$8,Nutrients!$CT$8,Nutrients!$CT$9)*C$6)+(((IF($A$7=Nutrients!$B$79,Nutrients!$CT$79,(IF($A$7=Nutrients!$B$77,Nutrients!$CT$77,Nutrients!$CT$78)))))*C$7))/2000/C$195*100</f>
        <v>59.642038753709414</v>
      </c>
      <c r="D200" s="183">
        <f>(SUMPRODUCT(D$8:D$187,Nutrients!$CT$8:$CT$187)+(IF($A$6=Nutrients!$B$8,Nutrients!$CT$8,Nutrients!$CT$9)*D$6)+(((IF($A$7=Nutrients!$B$79,Nutrients!$CT$79,(IF($A$7=Nutrients!$B$77,Nutrients!$CT$77,Nutrients!$CT$78)))))*D$7))/2000/D$195*100</f>
        <v>62.004486096759294</v>
      </c>
      <c r="E200" s="183">
        <f>(SUMPRODUCT(E$8:E$187,Nutrients!$CT$8:$CT$187)+(IF($A$6=Nutrients!$B$8,Nutrients!$CT$8,Nutrients!$CT$9)*E$6)+(((IF($A$7=Nutrients!$B$79,Nutrients!$CT$79,(IF($A$7=Nutrients!$B$77,Nutrients!$CT$77,Nutrients!$CT$78)))))*E$7))/2000/E$195*100</f>
        <v>62.035144832275705</v>
      </c>
      <c r="F200" s="183">
        <f>(SUMPRODUCT(F$8:F$187,Nutrients!$CT$8:$CT$187)+(IF($A$6=Nutrients!$B$8,Nutrients!$CT$8,Nutrients!$CT$9)*F$6)+(((IF($A$7=Nutrients!$B$79,Nutrients!$CT$79,(IF($A$7=Nutrients!$B$77,Nutrients!$CT$77,Nutrients!$CT$78)))))*F$7))/2000/F$195*100</f>
        <v>62.967107846788508</v>
      </c>
      <c r="G200" s="183">
        <f>(SUMPRODUCT(G$8:G$187,Nutrients!$CT$8:$CT$187)+(IF($A$6=Nutrients!$B$8,Nutrients!$CT$8,Nutrients!$CT$9)*G$6)+(((IF($A$7=Nutrients!$B$79,Nutrients!$CT$79,(IF($A$7=Nutrients!$B$77,Nutrients!$CT$77,Nutrients!$CT$78)))))*G$7))/2000/G$195*100</f>
        <v>65.532757344683588</v>
      </c>
      <c r="H200" s="183"/>
      <c r="I200" s="183">
        <f>(SUMPRODUCT(I$8:I$187,Nutrients!$CT$8:$CT$187)+(IF($A$6=Nutrients!$B$8,Nutrients!$CT$8,Nutrients!$CT$9)*I$6)+(((IF($A$7=Nutrients!$B$79,Nutrients!$CT$79,(IF($A$7=Nutrients!$B$77,Nutrients!$CT$77,Nutrients!$CT$78)))))*I$7))/2000/I$195*100</f>
        <v>59.963309643522301</v>
      </c>
      <c r="J200" s="183">
        <f>(SUMPRODUCT(J$8:J$187,Nutrients!$CT$8:$CT$187)+(IF($A$6=Nutrients!$B$8,Nutrients!$CT$8,Nutrients!$CT$9)*J$6)+(((IF($A$7=Nutrients!$B$79,Nutrients!$CT$79,(IF($A$7=Nutrients!$B$77,Nutrients!$CT$77,Nutrients!$CT$78)))))*J$7))/2000/J$195*100</f>
        <v>60.371925445291311</v>
      </c>
      <c r="K200" s="183">
        <f>(SUMPRODUCT(K$8:K$187,Nutrients!$CT$8:$CT$187)+(IF($A$6=Nutrients!$B$8,Nutrients!$CT$8,Nutrients!$CT$9)*K$6)+(((IF($A$7=Nutrients!$B$79,Nutrients!$CT$79,(IF($A$7=Nutrients!$B$77,Nutrients!$CT$77,Nutrients!$CT$78)))))*K$7))/2000/K$195*100</f>
        <v>62.260386422929969</v>
      </c>
      <c r="L200" s="183">
        <f>(SUMPRODUCT(L$8:L$187,Nutrients!$CT$8:$CT$187)+(IF($A$6=Nutrients!$B$8,Nutrients!$CT$8,Nutrients!$CT$9)*L$6)+(((IF($A$7=Nutrients!$B$79,Nutrients!$CT$79,(IF($A$7=Nutrients!$B$77,Nutrients!$CT$77,Nutrients!$CT$78)))))*L$7))/2000/L$195*100</f>
        <v>62.31430273087468</v>
      </c>
      <c r="M200" s="183">
        <f>(SUMPRODUCT(M$8:M$187,Nutrients!$CT$8:$CT$187)+(IF($A$6=Nutrients!$B$8,Nutrients!$CT$8,Nutrients!$CT$9)*M$6)+(((IF($A$7=Nutrients!$B$79,Nutrients!$CT$79,(IF($A$7=Nutrients!$B$77,Nutrients!$CT$77,Nutrients!$CT$78)))))*M$7))/2000/M$195*100</f>
        <v>62.881220023151663</v>
      </c>
      <c r="N200" s="183">
        <f>(SUMPRODUCT(N$8:N$187,Nutrients!$CT$8:$CT$187)+(IF($A$6=Nutrients!$B$8,Nutrients!$CT$8,Nutrients!$CT$9)*N$6)+(((IF($A$7=Nutrients!$B$79,Nutrients!$CT$79,(IF($A$7=Nutrients!$B$77,Nutrients!$CT$77,Nutrients!$CT$78)))))*N$7))/2000/N$195*100</f>
        <v>65.439562655515104</v>
      </c>
      <c r="O200" s="183"/>
      <c r="P200" s="183">
        <f>(SUMPRODUCT(P$8:P$187,Nutrients!$CT$8:$CT$187)+(IF($A$6=Nutrients!$B$8,Nutrients!$CT$8,Nutrients!$CT$9)*P$6)+(((IF($A$7=Nutrients!$B$79,Nutrients!$CT$79,(IF($A$7=Nutrients!$B$77,Nutrients!$CT$77,Nutrients!$CT$78)))))*P$7))/2000/P$195*100</f>
        <v>60.15621043234767</v>
      </c>
      <c r="Q200" s="183">
        <f>(SUMPRODUCT(Q$8:Q$187,Nutrients!$CT$8:$CT$187)+(IF($A$6=Nutrients!$B$8,Nutrients!$CT$8,Nutrients!$CT$9)*Q$6)+(((IF($A$7=Nutrients!$B$79,Nutrients!$CT$79,(IF($A$7=Nutrients!$B$77,Nutrients!$CT$77,Nutrients!$CT$78)))))*Q$7))/2000/Q$195*100</f>
        <v>60.310630337949434</v>
      </c>
      <c r="R200" s="183">
        <f>(SUMPRODUCT(R$8:R$187,Nutrients!$CT$8:$CT$187)+(IF($A$6=Nutrients!$B$8,Nutrients!$CT$8,Nutrients!$CT$9)*R$6)+(((IF($A$7=Nutrients!$B$79,Nutrients!$CT$79,(IF($A$7=Nutrients!$B$77,Nutrients!$CT$77,Nutrients!$CT$78)))))*R$7))/2000/R$195*100</f>
        <v>62.186093651129561</v>
      </c>
      <c r="S200" s="183">
        <f>(SUMPRODUCT(S$8:S$187,Nutrients!$CT$8:$CT$187)+(IF($A$6=Nutrients!$B$8,Nutrients!$CT$8,Nutrients!$CT$9)*S$6)+(((IF($A$7=Nutrients!$B$79,Nutrients!$CT$79,(IF($A$7=Nutrients!$B$77,Nutrients!$CT$77,Nutrients!$CT$78)))))*S$7))/2000/S$195*100</f>
        <v>62.231434232252447</v>
      </c>
      <c r="T200" s="183">
        <f>(SUMPRODUCT(T$8:T$187,Nutrients!$CT$8:$CT$187)+(IF($A$6=Nutrients!$B$8,Nutrients!$CT$8,Nutrients!$CT$9)*T$6)+(((IF($A$7=Nutrients!$B$79,Nutrients!$CT$79,(IF($A$7=Nutrients!$B$77,Nutrients!$CT$77,Nutrients!$CT$78)))))*T$7))/2000/T$195*100</f>
        <v>63.18405788247815</v>
      </c>
      <c r="U200" s="183">
        <f>(SUMPRODUCT(U$8:U$187,Nutrients!$CT$8:$CT$187)+(IF($A$6=Nutrients!$B$8,Nutrients!$CT$8,Nutrients!$CT$9)*U$6)+(((IF($A$7=Nutrients!$B$79,Nutrients!$CT$79,(IF($A$7=Nutrients!$B$77,Nutrients!$CT$77,Nutrients!$CT$78)))))*U$7))/2000/U$195*100</f>
        <v>66.102662907858331</v>
      </c>
      <c r="V200" s="183"/>
      <c r="W200" s="183">
        <f>(SUMPRODUCT(W$8:W$187,Nutrients!$CT$8:$CT$187)+(IF($A$6=Nutrients!$B$8,Nutrients!$CT$8,Nutrients!$CT$9)*W$6)+(((IF($A$7=Nutrients!$B$79,Nutrients!$CT$79,(IF($A$7=Nutrients!$B$77,Nutrients!$CT$77,Nutrients!$CT$78)))))*W$7))/2000/W$195*100</f>
        <v>60.346021441809661</v>
      </c>
      <c r="X200" s="183">
        <f>(SUMPRODUCT(X$8:X$187,Nutrients!$CT$8:$CT$187)+(IF($A$6=Nutrients!$B$8,Nutrients!$CT$8,Nutrients!$CT$9)*X$6)+(((IF($A$7=Nutrients!$B$79,Nutrients!$CT$79,(IF($A$7=Nutrients!$B$77,Nutrients!$CT$77,Nutrients!$CT$78)))))*X$7))/2000/X$195*100</f>
        <v>59.735545363417586</v>
      </c>
      <c r="Y200" s="183">
        <f>(SUMPRODUCT(Y$8:Y$187,Nutrients!$CT$8:$CT$187)+(IF($A$6=Nutrients!$B$8,Nutrients!$CT$8,Nutrients!$CT$9)*Y$6)+(((IF($A$7=Nutrients!$B$79,Nutrients!$CT$79,(IF($A$7=Nutrients!$B$77,Nutrients!$CT$77,Nutrients!$CT$78)))))*Y$7))/2000/Y$195*100</f>
        <v>61.524499639428264</v>
      </c>
      <c r="Z200" s="183">
        <f>(SUMPRODUCT(Z$8:Z$187,Nutrients!$CT$8:$CT$187)+(IF($A$6=Nutrients!$B$8,Nutrients!$CT$8,Nutrients!$CT$9)*Z$6)+(((IF($A$7=Nutrients!$B$79,Nutrients!$CT$79,(IF($A$7=Nutrients!$B$77,Nutrients!$CT$77,Nutrients!$CT$78)))))*Z$7))/2000/Z$195*100</f>
        <v>62.14863924758356</v>
      </c>
      <c r="AA200" s="183">
        <f>(SUMPRODUCT(AA$8:AA$187,Nutrients!$CT$8:$CT$187)+(IF($A$6=Nutrients!$B$8,Nutrients!$CT$8,Nutrients!$CT$9)*AA$6)+(((IF($A$7=Nutrients!$B$79,Nutrients!$CT$79,(IF($A$7=Nutrients!$B$77,Nutrients!$CT$77,Nutrients!$CT$78)))))*AA$7))/2000/AA$195*100</f>
        <v>63.094183614755309</v>
      </c>
      <c r="AB200" s="183">
        <f>(SUMPRODUCT(AB$8:AB$187,Nutrients!$CT$8:$CT$187)+(IF($A$6=Nutrients!$B$8,Nutrients!$CT$8,Nutrients!$CT$9)*AB$6)+(((IF($A$7=Nutrients!$B$79,Nutrients!$CT$79,(IF($A$7=Nutrients!$B$77,Nutrients!$CT$77,Nutrients!$CT$78)))))*AB$7))/2000/AB$195*100</f>
        <v>65.661906333253896</v>
      </c>
      <c r="AC200" s="183"/>
      <c r="AD200" s="183">
        <f>(SUMPRODUCT(AD$8:AD$187,Nutrients!$CT$8:$CT$187)+(IF($A$6=Nutrients!$B$8,Nutrients!$CT$8,Nutrients!$CT$9)*AD$6)+(((IF($A$7=Nutrients!$B$79,Nutrients!$CT$79,(IF($A$7=Nutrients!$B$77,Nutrients!$CT$77,Nutrients!$CT$78)))))*AD$7))/2000/AD$195*100</f>
        <v>60.091000271572092</v>
      </c>
      <c r="AE200" s="183">
        <f>(SUMPRODUCT(AE$8:AE$187,Nutrients!$CT$8:$CT$187)+(IF($A$6=Nutrients!$B$8,Nutrients!$CT$8,Nutrients!$CT$9)*AE$6)+(((IF($A$7=Nutrients!$B$79,Nutrients!$CT$79,(IF($A$7=Nutrients!$B$77,Nutrients!$CT$77,Nutrients!$CT$78)))))*AE$7))/2000/AE$195*100</f>
        <v>60.179981450801158</v>
      </c>
      <c r="AF200" s="183">
        <f>(SUMPRODUCT(AF$8:AF$187,Nutrients!$CT$8:$CT$187)+(IF($A$6=Nutrients!$B$8,Nutrients!$CT$8,Nutrients!$CT$9)*AF$6)+(((IF($A$7=Nutrients!$B$79,Nutrients!$CT$79,(IF($A$7=Nutrients!$B$77,Nutrients!$CT$77,Nutrients!$CT$78)))))*AF$7))/2000/AF$195*100</f>
        <v>62.355066929609627</v>
      </c>
      <c r="AG200" s="183">
        <f>(SUMPRODUCT(AG$8:AG$187,Nutrients!$CT$8:$CT$187)+(IF($A$6=Nutrients!$B$8,Nutrients!$CT$8,Nutrients!$CT$9)*AG$6)+(((IF($A$7=Nutrients!$B$79,Nutrients!$CT$79,(IF($A$7=Nutrients!$B$77,Nutrients!$CT$77,Nutrients!$CT$78)))))*AG$7))/2000/AG$195*100</f>
        <v>61.770427747570352</v>
      </c>
      <c r="AH200" s="183">
        <f>(SUMPRODUCT(AH$8:AH$187,Nutrients!$CT$8:$CT$187)+(IF($A$6=Nutrients!$B$8,Nutrients!$CT$8,Nutrients!$CT$9)*AH$6)+(((IF($A$7=Nutrients!$B$79,Nutrients!$CT$79,(IF($A$7=Nutrients!$B$77,Nutrients!$CT$77,Nutrients!$CT$78)))))*AH$7))/2000/AH$195*100</f>
        <v>62.988363570688378</v>
      </c>
      <c r="AI200" s="183">
        <f>(SUMPRODUCT(AI$8:AI$187,Nutrients!$CT$8:$CT$187)+(IF($A$6=Nutrients!$B$8,Nutrients!$CT$8,Nutrients!$CT$9)*AI$6)+(((IF($A$7=Nutrients!$B$79,Nutrients!$CT$79,(IF($A$7=Nutrients!$B$77,Nutrients!$CT$77,Nutrients!$CT$78)))))*AI$7))/2000/AI$195*100</f>
        <v>66.48148517267245</v>
      </c>
      <c r="AJ200" s="183"/>
      <c r="AK200" s="183">
        <f>(SUMPRODUCT(AK$8:AK$187,Nutrients!$CT$8:$CT$187)+(IF($A$6=Nutrients!$B$8,Nutrients!$CT$8,Nutrients!$CT$9)*AK$6)+(((IF($A$7=Nutrients!$B$79,Nutrients!$CT$79,(IF($A$7=Nutrients!$B$77,Nutrients!$CT$77,Nutrients!$CT$78)))))*AK$7))/2000/AK$195*100</f>
        <v>59.837549317076586</v>
      </c>
      <c r="AL200" s="183">
        <f>(SUMPRODUCT(AL$8:AL$187,Nutrients!$CT$8:$CT$187)+(IF($A$6=Nutrients!$B$8,Nutrients!$CT$8,Nutrients!$CT$9)*AL$6)+(((IF($A$7=Nutrients!$B$79,Nutrients!$CT$79,(IF($A$7=Nutrients!$B$77,Nutrients!$CT$77,Nutrients!$CT$78)))))*AL$7))/2000/AL$195*100</f>
        <v>59.890984817137515</v>
      </c>
      <c r="AM200" s="183">
        <f>(SUMPRODUCT(AM$8:AM$187,Nutrients!$CT$8:$CT$187)+(IF($A$6=Nutrients!$B$8,Nutrients!$CT$8,Nutrients!$CT$9)*AM$6)+(((IF($A$7=Nutrients!$B$79,Nutrients!$CT$79,(IF($A$7=Nutrients!$B$77,Nutrients!$CT$77,Nutrients!$CT$78)))))*AM$7))/2000/AM$195*100</f>
        <v>62.016284938912051</v>
      </c>
      <c r="AN200" s="183">
        <f>(SUMPRODUCT(AN$8:AN$187,Nutrients!$CT$8:$CT$187)+(IF($A$6=Nutrients!$B$8,Nutrients!$CT$8,Nutrients!$CT$9)*AN$6)+(((IF($A$7=Nutrients!$B$79,Nutrients!$CT$79,(IF($A$7=Nutrients!$B$77,Nutrients!$CT$77,Nutrients!$CT$78)))))*AN$7))/2000/AN$195*100</f>
        <v>62.042234250834049</v>
      </c>
      <c r="AO200" s="183">
        <f>(SUMPRODUCT(AO$8:AO$187,Nutrients!$CT$8:$CT$187)+(IF($A$6=Nutrients!$B$8,Nutrients!$CT$8,Nutrients!$CT$9)*AO$6)+(((IF($A$7=Nutrients!$B$79,Nutrients!$CT$79,(IF($A$7=Nutrients!$B$77,Nutrients!$CT$77,Nutrients!$CT$78)))))*AO$7))/2000/AO$195*100</f>
        <v>62.582164212289939</v>
      </c>
      <c r="AP200" s="183">
        <f>(SUMPRODUCT(AP$8:AP$187,Nutrients!$CT$8:$CT$187)+(IF($A$6=Nutrients!$B$8,Nutrients!$CT$8,Nutrients!$CT$9)*AP$6)+(((IF($A$7=Nutrients!$B$79,Nutrients!$CT$79,(IF($A$7=Nutrients!$B$77,Nutrients!$CT$77,Nutrients!$CT$78)))))*AP$7))/2000/AP$195*100</f>
        <v>66.390951140610142</v>
      </c>
      <c r="AQ200" s="183"/>
      <c r="AR200" s="183">
        <f>(SUMPRODUCT(AR$8:AR$187,Nutrients!$CT$8:$CT$187)+(IF($A$6=Nutrients!$B$8,Nutrients!$CT$8,Nutrients!$CT$9)*AR$6)+(((IF($A$7=Nutrients!$B$79,Nutrients!$CT$79,(IF($A$7=Nutrients!$B$77,Nutrients!$CT$77,Nutrients!$CT$78)))))*AR$7))/2000/AR$195*100</f>
        <v>60.025334241710112</v>
      </c>
      <c r="AS200" s="183">
        <f>(SUMPRODUCT(AS$8:AS$187,Nutrients!$CT$8:$CT$187)+(IF($A$6=Nutrients!$B$8,Nutrients!$CT$8,Nutrients!$CT$9)*AS$6)+(((IF($A$7=Nutrients!$B$79,Nutrients!$CT$79,(IF($A$7=Nutrients!$B$77,Nutrients!$CT$77,Nutrients!$CT$78)))))*AS$7))/2000/AS$195*100</f>
        <v>60.338841492113914</v>
      </c>
      <c r="AT200" s="183">
        <f>(SUMPRODUCT(AT$8:AT$187,Nutrients!$CT$8:$CT$187)+(IF($A$6=Nutrients!$B$8,Nutrients!$CT$8,Nutrients!$CT$9)*AT$6)+(((IF($A$7=Nutrients!$B$79,Nutrients!$CT$79,(IF($A$7=Nutrients!$B$77,Nutrients!$CT$77,Nutrients!$CT$78)))))*AT$7))/2000/AT$195*100</f>
        <v>62.198435347152369</v>
      </c>
      <c r="AU200" s="183">
        <f>(SUMPRODUCT(AU$8:AU$187,Nutrients!$CT$8:$CT$187)+(IF($A$6=Nutrients!$B$8,Nutrients!$CT$8,Nutrients!$CT$9)*AU$6)+(((IF($A$7=Nutrients!$B$79,Nutrients!$CT$79,(IF($A$7=Nutrients!$B$77,Nutrients!$CT$77,Nutrients!$CT$78)))))*AU$7))/2000/AU$195*100</f>
        <v>62.083838605531923</v>
      </c>
      <c r="AV200" s="183">
        <f>(SUMPRODUCT(AV$8:AV$187,Nutrients!$CT$8:$CT$187)+(IF($A$6=Nutrients!$B$8,Nutrients!$CT$8,Nutrients!$CT$9)*AV$6)+(((IF($A$7=Nutrients!$B$79,Nutrients!$CT$79,(IF($A$7=Nutrients!$B$77,Nutrients!$CT$77,Nutrients!$CT$78)))))*AV$7))/2000/AV$195*100</f>
        <v>63.199713039439267</v>
      </c>
      <c r="AW200" s="183">
        <f>(SUMPRODUCT(AW$8:AW$187,Nutrients!$CT$8:$CT$187)+(IF($A$6=Nutrients!$B$8,Nutrients!$CT$8,Nutrients!$CT$9)*AW$6)+(((IF($A$7=Nutrients!$B$79,Nutrients!$CT$79,(IF($A$7=Nutrients!$B$77,Nutrients!$CT$77,Nutrients!$CT$78)))))*AW$7))/2000/AW$195*100</f>
        <v>66.368251157137692</v>
      </c>
      <c r="AX200" s="183"/>
      <c r="AY200" s="183">
        <f>(SUMPRODUCT(AY$8:AY$187,Nutrients!$CT$8:$CT$187)+(IF($A$6=Nutrients!$B$8,Nutrients!$CT$8,Nutrients!$CT$9)*AY$6)+(((IF($A$7=Nutrients!$B$79,Nutrients!$CT$79,(IF($A$7=Nutrients!$B$77,Nutrients!$CT$77,Nutrients!$CT$78)))))*AY$7))/2000/AY$195*100</f>
        <v>60.174720559302905</v>
      </c>
      <c r="AZ200" s="183">
        <f>(SUMPRODUCT(AZ$8:AZ$187,Nutrients!$CT$8:$CT$187)+(IF($A$6=Nutrients!$B$8,Nutrients!$CT$8,Nutrients!$CT$9)*AZ$6)+(((IF($A$7=Nutrients!$B$79,Nutrients!$CT$79,(IF($A$7=Nutrients!$B$77,Nutrients!$CT$77,Nutrients!$CT$78)))))*AZ$7))/2000/AZ$195*100</f>
        <v>60.044105228421621</v>
      </c>
      <c r="BA200" s="183">
        <f>(SUMPRODUCT(BA$8:BA$187,Nutrients!$CT$8:$CT$187)+(IF($A$6=Nutrients!$B$8,Nutrients!$CT$8,Nutrients!$CT$9)*BA$6)+(((IF($A$7=Nutrients!$B$79,Nutrients!$CT$79,(IF($A$7=Nutrients!$B$77,Nutrients!$CT$77,Nutrients!$CT$78)))))*BA$7))/2000/BA$195*100</f>
        <v>61.859719852643671</v>
      </c>
      <c r="BB200" s="183">
        <f>(SUMPRODUCT(BB$8:BB$187,Nutrients!$CT$8:$CT$187)+(IF($A$6=Nutrients!$B$8,Nutrients!$CT$8,Nutrients!$CT$9)*BB$6)+(((IF($A$7=Nutrients!$B$79,Nutrients!$CT$79,(IF($A$7=Nutrients!$B$77,Nutrients!$CT$77,Nutrients!$CT$78)))))*BB$7))/2000/BB$195*100</f>
        <v>62.08943736334831</v>
      </c>
      <c r="BC200" s="183">
        <f>(SUMPRODUCT(BC$8:BC$187,Nutrients!$CT$8:$CT$187)+(IF($A$6=Nutrients!$B$8,Nutrients!$CT$8,Nutrients!$CT$9)*BC$6)+(((IF($A$7=Nutrients!$B$79,Nutrients!$CT$79,(IF($A$7=Nutrients!$B$77,Nutrients!$CT$77,Nutrients!$CT$78)))))*BC$7))/2000/BC$195*100</f>
        <v>63.174806388478423</v>
      </c>
      <c r="BD200" s="183">
        <f>(SUMPRODUCT(BD$8:BD$187,Nutrients!$CT$8:$CT$187)+(IF($A$6=Nutrients!$B$8,Nutrients!$CT$8,Nutrients!$CT$9)*BD$6)+(((IF($A$7=Nutrients!$B$79,Nutrients!$CT$79,(IF($A$7=Nutrients!$B$77,Nutrients!$CT$77,Nutrients!$CT$78)))))*BD$7))/2000/BD$195*100</f>
        <v>66.269152459032242</v>
      </c>
      <c r="BE200" s="183"/>
      <c r="BF200" s="183">
        <f>(SUMPRODUCT(BF$8:BF$187,Nutrients!$CT$8:$CT$187)+(IF($A$6=Nutrients!$B$8,Nutrients!$CT$8,Nutrients!$CT$9)*BF$6)+(((IF($A$7=Nutrients!$B$79,Nutrients!$CT$79,(IF($A$7=Nutrients!$B$77,Nutrients!$CT$77,Nutrients!$CT$78)))))*BF$7))/2000/BF$195*100</f>
        <v>60.36250548393641</v>
      </c>
      <c r="BG200" s="183">
        <f>(SUMPRODUCT(BG$8:BG$187,Nutrients!$CT$8:$CT$187)+(IF($A$6=Nutrients!$B$8,Nutrients!$CT$8,Nutrients!$CT$9)*BG$6)+(((IF($A$7=Nutrients!$B$79,Nutrients!$CT$79,(IF($A$7=Nutrients!$B$77,Nutrients!$CT$77,Nutrients!$CT$78)))))*BG$7))/2000/BG$195*100</f>
        <v>60.259042531595696</v>
      </c>
      <c r="BH200" s="183">
        <f>(SUMPRODUCT(BH$8:BH$187,Nutrients!$CT$8:$CT$187)+(IF($A$6=Nutrients!$B$8,Nutrients!$CT$8,Nutrients!$CT$9)*BH$6)+(((IF($A$7=Nutrients!$B$79,Nutrients!$CT$79,(IF($A$7=Nutrients!$B$77,Nutrients!$CT$77,Nutrients!$CT$78)))))*BH$7))/2000/BH$195*100</f>
        <v>62.498960674037029</v>
      </c>
      <c r="BI200" s="183">
        <f>(SUMPRODUCT(BI$8:BI$187,Nutrients!$CT$8:$CT$187)+(IF($A$6=Nutrients!$B$8,Nutrients!$CT$8,Nutrients!$CT$9)*BI$6)+(((IF($A$7=Nutrients!$B$79,Nutrients!$CT$79,(IF($A$7=Nutrients!$B$77,Nutrients!$CT$77,Nutrients!$CT$78)))))*BI$7))/2000/BI$195*100</f>
        <v>62.0125789872477</v>
      </c>
      <c r="BJ200" s="183">
        <f>(SUMPRODUCT(BJ$8:BJ$187,Nutrients!$CT$8:$CT$187)+(IF($A$6=Nutrients!$B$8,Nutrients!$CT$8,Nutrients!$CT$9)*BJ$6)+(((IF($A$7=Nutrients!$B$79,Nutrients!$CT$79,(IF($A$7=Nutrients!$B$77,Nutrients!$CT$77,Nutrients!$CT$78)))))*BJ$7))/2000/BJ$195*100</f>
        <v>63.091370614956645</v>
      </c>
      <c r="BK200" s="183">
        <f>(SUMPRODUCT(BK$8:BK$187,Nutrients!$CT$8:$CT$187)+(IF($A$6=Nutrients!$B$8,Nutrients!$CT$8,Nutrients!$CT$9)*BK$6)+(((IF($A$7=Nutrients!$B$79,Nutrients!$CT$79,(IF($A$7=Nutrients!$B$77,Nutrients!$CT$77,Nutrients!$CT$78)))))*BK$7))/2000/BK$195*100</f>
        <v>66.280239732187397</v>
      </c>
      <c r="BL200" s="183"/>
    </row>
    <row r="201" spans="1:64" x14ac:dyDescent="0.2">
      <c r="A201" s="125" t="s">
        <v>199</v>
      </c>
      <c r="B201" s="195">
        <f>(SUMPRODUCT(B$8:B$187,Nutrients!$CU$8:$CU$187)+(IF($A$6=Nutrients!$B$8,Nutrients!$CU$8,Nutrients!$CU$9)*B$6)+(((IF($A$7=Nutrients!$B$79,Nutrients!$CU$79,(IF($A$7=Nutrients!$B$77,Nutrients!$CU$77,Nutrients!$CU$78)))))*B$7))/2000/B$195*100</f>
        <v>17.50468524491454</v>
      </c>
      <c r="C201" s="195">
        <f>(SUMPRODUCT(C$8:C$187,Nutrients!$CU$8:$CU$187)+(IF($A$6=Nutrients!$B$8,Nutrients!$CU$8,Nutrients!$CU$9)*C$6)+(((IF($A$7=Nutrients!$B$79,Nutrients!$CU$79,(IF($A$7=Nutrients!$B$77,Nutrients!$CU$77,Nutrients!$CU$78)))))*C$7))/2000/C$195*100</f>
        <v>17.508385056810308</v>
      </c>
      <c r="D201" s="195">
        <f>(SUMPRODUCT(D$8:D$187,Nutrients!$CU$8:$CU$187)+(IF($A$6=Nutrients!$B$8,Nutrients!$CU$8,Nutrients!$CU$9)*D$6)+(((IF($A$7=Nutrients!$B$79,Nutrients!$CU$79,(IF($A$7=Nutrients!$B$77,Nutrients!$CU$77,Nutrients!$CU$78)))))*D$7))/2000/D$195*100</f>
        <v>17.528686055190175</v>
      </c>
      <c r="E201" s="195">
        <f>(SUMPRODUCT(E$8:E$187,Nutrients!$CU$8:$CU$187)+(IF($A$6=Nutrients!$B$8,Nutrients!$CU$8,Nutrients!$CU$9)*E$6)+(((IF($A$7=Nutrients!$B$79,Nutrients!$CU$79,(IF($A$7=Nutrients!$B$77,Nutrients!$CU$77,Nutrients!$CU$78)))))*E$7))/2000/E$195*100</f>
        <v>17.516245053522869</v>
      </c>
      <c r="F201" s="195">
        <f>(SUMPRODUCT(F$8:F$187,Nutrients!$CU$8:$CU$187)+(IF($A$6=Nutrients!$B$8,Nutrients!$CU$8,Nutrients!$CU$9)*F$6)+(((IF($A$7=Nutrients!$B$79,Nutrients!$CU$79,(IF($A$7=Nutrients!$B$77,Nutrients!$CU$77,Nutrients!$CU$78)))))*F$7))/2000/F$195*100</f>
        <v>17.525734686952877</v>
      </c>
      <c r="G201" s="195">
        <f>(SUMPRODUCT(G$8:G$187,Nutrients!$CU$8:$CU$187)+(IF($A$6=Nutrients!$B$8,Nutrients!$CU$8,Nutrients!$CU$9)*G$6)+(((IF($A$7=Nutrients!$B$79,Nutrients!$CU$79,(IF($A$7=Nutrients!$B$77,Nutrients!$CU$77,Nutrients!$CU$78)))))*G$7))/2000/G$195*100</f>
        <v>17.493946265055172</v>
      </c>
      <c r="H201" s="183"/>
      <c r="I201" s="195">
        <f>(SUMPRODUCT(I$8:I$187,Nutrients!$CU$8:$CU$187)+(IF($A$6=Nutrients!$B$8,Nutrients!$CU$8,Nutrients!$CU$9)*I$6)+(((IF($A$7=Nutrients!$B$79,Nutrients!$CU$79,(IF($A$7=Nutrients!$B$77,Nutrients!$CU$77,Nutrients!$CU$78)))))*I$7))/2000/I$195*100</f>
        <v>17.515424558493304</v>
      </c>
      <c r="J201" s="195">
        <f>(SUMPRODUCT(J$8:J$187,Nutrients!$CU$8:$CU$187)+(IF($A$6=Nutrients!$B$8,Nutrients!$CU$8,Nutrients!$CU$9)*J$6)+(((IF($A$7=Nutrients!$B$79,Nutrients!$CU$79,(IF($A$7=Nutrients!$B$77,Nutrients!$CU$77,Nutrients!$CU$78)))))*J$7))/2000/J$195*100</f>
        <v>17.520612633937393</v>
      </c>
      <c r="K201" s="195">
        <f>(SUMPRODUCT(K$8:K$187,Nutrients!$CU$8:$CU$187)+(IF($A$6=Nutrients!$B$8,Nutrients!$CU$8,Nutrients!$CU$9)*K$6)+(((IF($A$7=Nutrients!$B$79,Nutrients!$CU$79,(IF($A$7=Nutrients!$B$77,Nutrients!$CU$77,Nutrients!$CU$78)))))*K$7))/2000/K$195*100</f>
        <v>17.484405819606692</v>
      </c>
      <c r="L201" s="195">
        <f>(SUMPRODUCT(L$8:L$187,Nutrients!$CU$8:$CU$187)+(IF($A$6=Nutrients!$B$8,Nutrients!$CU$8,Nutrients!$CU$9)*L$6)+(((IF($A$7=Nutrients!$B$79,Nutrients!$CU$79,(IF($A$7=Nutrients!$B$77,Nutrients!$CU$77,Nutrients!$CU$78)))))*L$7))/2000/L$195*100</f>
        <v>17.531790621080496</v>
      </c>
      <c r="M201" s="195">
        <f>(SUMPRODUCT(M$8:M$187,Nutrients!$CU$8:$CU$187)+(IF($A$6=Nutrients!$B$8,Nutrients!$CU$8,Nutrients!$CU$9)*M$6)+(((IF($A$7=Nutrients!$B$79,Nutrients!$CU$79,(IF($A$7=Nutrients!$B$77,Nutrients!$CU$77,Nutrients!$CU$78)))))*M$7))/2000/M$195*100</f>
        <v>17.528357194729509</v>
      </c>
      <c r="N201" s="195">
        <f>(SUMPRODUCT(N$8:N$187,Nutrients!$CU$8:$CU$187)+(IF($A$6=Nutrients!$B$8,Nutrients!$CU$8,Nutrients!$CU$9)*N$6)+(((IF($A$7=Nutrients!$B$79,Nutrients!$CU$79,(IF($A$7=Nutrients!$B$77,Nutrients!$CU$77,Nutrients!$CU$78)))))*N$7))/2000/N$195*100</f>
        <v>17.496791881427061</v>
      </c>
      <c r="O201" s="183"/>
      <c r="P201" s="195">
        <f>(SUMPRODUCT(P$8:P$187,Nutrients!$CU$8:$CU$187)+(IF($A$6=Nutrients!$B$8,Nutrients!$CU$8,Nutrients!$CU$9)*P$6)+(((IF($A$7=Nutrients!$B$79,Nutrients!$CU$79,(IF($A$7=Nutrients!$B$77,Nutrients!$CU$77,Nutrients!$CU$78)))))*P$7))/2000/P$195*100</f>
        <v>17.481582170322532</v>
      </c>
      <c r="Q201" s="195">
        <f>(SUMPRODUCT(Q$8:Q$187,Nutrients!$CU$8:$CU$187)+(IF($A$6=Nutrients!$B$8,Nutrients!$CU$8,Nutrients!$CU$9)*Q$6)+(((IF($A$7=Nutrients!$B$79,Nutrients!$CU$79,(IF($A$7=Nutrients!$B$77,Nutrients!$CU$77,Nutrients!$CU$78)))))*Q$7))/2000/Q$195*100</f>
        <v>17.522584195704123</v>
      </c>
      <c r="R201" s="195">
        <f>(SUMPRODUCT(R$8:R$187,Nutrients!$CU$8:$CU$187)+(IF($A$6=Nutrients!$B$8,Nutrients!$CU$8,Nutrients!$CU$9)*R$6)+(((IF($A$7=Nutrients!$B$79,Nutrients!$CU$79,(IF($A$7=Nutrients!$B$77,Nutrients!$CU$77,Nutrients!$CU$78)))))*R$7))/2000/R$195*100</f>
        <v>17.486444958514696</v>
      </c>
      <c r="S201" s="195">
        <f>(SUMPRODUCT(S$8:S$187,Nutrients!$CU$8:$CU$187)+(IF($A$6=Nutrients!$B$8,Nutrients!$CU$8,Nutrients!$CU$9)*S$6)+(((IF($A$7=Nutrients!$B$79,Nutrients!$CU$79,(IF($A$7=Nutrients!$B$77,Nutrients!$CU$77,Nutrients!$CU$78)))))*S$7))/2000/S$195*100</f>
        <v>17.534004028475348</v>
      </c>
      <c r="T201" s="195">
        <f>(SUMPRODUCT(T$8:T$187,Nutrients!$CU$8:$CU$187)+(IF($A$6=Nutrients!$B$8,Nutrients!$CU$8,Nutrients!$CU$9)*T$6)+(((IF($A$7=Nutrients!$B$79,Nutrients!$CU$79,(IF($A$7=Nutrients!$B$77,Nutrients!$CU$77,Nutrients!$CU$78)))))*T$7))/2000/T$195*100</f>
        <v>17.475043247586409</v>
      </c>
      <c r="U201" s="195">
        <f>(SUMPRODUCT(U$8:U$187,Nutrients!$CU$8:$CU$187)+(IF($A$6=Nutrients!$B$8,Nutrients!$CU$8,Nutrients!$CU$9)*U$6)+(((IF($A$7=Nutrients!$B$79,Nutrients!$CU$79,(IF($A$7=Nutrients!$B$77,Nutrients!$CU$77,Nutrients!$CU$78)))))*U$7))/2000/U$195*100</f>
        <v>17.499348463696819</v>
      </c>
      <c r="V201" s="183"/>
      <c r="W201" s="195">
        <f>(SUMPRODUCT(W$8:W$187,Nutrients!$CU$8:$CU$187)+(IF($A$6=Nutrients!$B$8,Nutrients!$CU$8,Nutrients!$CU$9)*W$6)+(((IF($A$7=Nutrients!$B$79,Nutrients!$CU$79,(IF($A$7=Nutrients!$B$77,Nutrients!$CU$77,Nutrients!$CU$78)))))*W$7))/2000/W$195*100</f>
        <v>17.492152256189964</v>
      </c>
      <c r="X201" s="195">
        <f>(SUMPRODUCT(X$8:X$187,Nutrients!$CU$8:$CU$187)+(IF($A$6=Nutrients!$B$8,Nutrients!$CU$8,Nutrients!$CU$9)*X$6)+(((IF($A$7=Nutrients!$B$79,Nutrients!$CU$79,(IF($A$7=Nutrients!$B$77,Nutrients!$CU$77,Nutrients!$CU$78)))))*X$7))/2000/X$195*100</f>
        <v>17.524362060623403</v>
      </c>
      <c r="Y201" s="195">
        <f>(SUMPRODUCT(Y$8:Y$187,Nutrients!$CU$8:$CU$187)+(IF($A$6=Nutrients!$B$8,Nutrients!$CU$8,Nutrients!$CU$9)*Y$6)+(((IF($A$7=Nutrients!$B$79,Nutrients!$CU$79,(IF($A$7=Nutrients!$B$77,Nutrients!$CU$77,Nutrients!$CU$78)))))*Y$7))/2000/Y$195*100</f>
        <v>17.488373016211273</v>
      </c>
      <c r="Z201" s="195">
        <f>(SUMPRODUCT(Z$8:Z$187,Nutrients!$CU$8:$CU$187)+(IF($A$6=Nutrients!$B$8,Nutrients!$CU$8,Nutrients!$CU$9)*Z$6)+(((IF($A$7=Nutrients!$B$79,Nutrients!$CU$79,(IF($A$7=Nutrients!$B$77,Nutrients!$CU$77,Nutrients!$CU$78)))))*Z$7))/2000/Z$195*100</f>
        <v>17.471513784833125</v>
      </c>
      <c r="AA201" s="195">
        <f>(SUMPRODUCT(AA$8:AA$187,Nutrients!$CU$8:$CU$187)+(IF($A$6=Nutrients!$B$8,Nutrients!$CU$8,Nutrients!$CU$9)*AA$6)+(((IF($A$7=Nutrients!$B$79,Nutrients!$CU$79,(IF($A$7=Nutrients!$B$77,Nutrients!$CU$77,Nutrients!$CU$78)))))*AA$7))/2000/AA$195*100</f>
        <v>17.477443778211335</v>
      </c>
      <c r="AB201" s="195">
        <f>(SUMPRODUCT(AB$8:AB$187,Nutrients!$CU$8:$CU$187)+(IF($A$6=Nutrients!$B$8,Nutrients!$CU$8,Nutrients!$CU$9)*AB$6)+(((IF($A$7=Nutrients!$B$79,Nutrients!$CU$79,(IF($A$7=Nutrients!$B$77,Nutrients!$CU$77,Nutrients!$CU$78)))))*AB$7))/2000/AB$195*100</f>
        <v>17.517209054422921</v>
      </c>
      <c r="AC201" s="183"/>
      <c r="AD201" s="195">
        <f>(SUMPRODUCT(AD$8:AD$187,Nutrients!$CU$8:$CU$187)+(IF($A$6=Nutrients!$B$8,Nutrients!$CU$8,Nutrients!$CU$9)*AD$6)+(((IF($A$7=Nutrients!$B$79,Nutrients!$CU$79,(IF($A$7=Nutrients!$B$77,Nutrients!$CU$77,Nutrients!$CU$78)))))*AD$7))/2000/AD$195*100</f>
        <v>17.502778751294493</v>
      </c>
      <c r="AE201" s="195">
        <f>(SUMPRODUCT(AE$8:AE$187,Nutrients!$CU$8:$CU$187)+(IF($A$6=Nutrients!$B$8,Nutrients!$CU$8,Nutrients!$CU$9)*AE$6)+(((IF($A$7=Nutrients!$B$79,Nutrients!$CU$79,(IF($A$7=Nutrients!$B$77,Nutrients!$CU$77,Nutrients!$CU$78)))))*AE$7))/2000/AE$195*100</f>
        <v>17.475047457854064</v>
      </c>
      <c r="AF201" s="195">
        <f>(SUMPRODUCT(AF$8:AF$187,Nutrients!$CU$8:$CU$187)+(IF($A$6=Nutrients!$B$8,Nutrients!$CU$8,Nutrients!$CU$9)*AF$6)+(((IF($A$7=Nutrients!$B$79,Nutrients!$CU$79,(IF($A$7=Nutrients!$B$77,Nutrients!$CU$77,Nutrients!$CU$78)))))*AF$7))/2000/AF$195*100</f>
        <v>17.443500347500233</v>
      </c>
      <c r="AG201" s="195">
        <f>(SUMPRODUCT(AG$8:AG$187,Nutrients!$CU$8:$CU$187)+(IF($A$6=Nutrients!$B$8,Nutrients!$CU$8,Nutrients!$CU$9)*AG$6)+(((IF($A$7=Nutrients!$B$79,Nutrients!$CU$79,(IF($A$7=Nutrients!$B$77,Nutrients!$CU$77,Nutrients!$CU$78)))))*AG$7))/2000/AG$195*100</f>
        <v>17.486486265582691</v>
      </c>
      <c r="AH201" s="195">
        <f>(SUMPRODUCT(AH$8:AH$187,Nutrients!$CU$8:$CU$187)+(IF($A$6=Nutrients!$B$8,Nutrients!$CU$8,Nutrients!$CU$9)*AH$6)+(((IF($A$7=Nutrients!$B$79,Nutrients!$CU$79,(IF($A$7=Nutrients!$B$77,Nutrients!$CU$77,Nutrients!$CU$78)))))*AH$7))/2000/AH$195*100</f>
        <v>17.478956400229418</v>
      </c>
      <c r="AI201" s="195">
        <f>(SUMPRODUCT(AI$8:AI$187,Nutrients!$CU$8:$CU$187)+(IF($A$6=Nutrients!$B$8,Nutrients!$CU$8,Nutrients!$CU$9)*AI$6)+(((IF($A$7=Nutrients!$B$79,Nutrients!$CU$79,(IF($A$7=Nutrients!$B$77,Nutrients!$CU$77,Nutrients!$CU$78)))))*AI$7))/2000/AI$195*100</f>
        <v>17.511294702508508</v>
      </c>
      <c r="AJ201" s="183"/>
      <c r="AK201" s="195">
        <f>(SUMPRODUCT(AK$8:AK$187,Nutrients!$CU$8:$CU$187)+(IF($A$6=Nutrients!$B$8,Nutrients!$CU$8,Nutrients!$CU$9)*AK$6)+(((IF($A$7=Nutrients!$B$79,Nutrients!$CU$79,(IF($A$7=Nutrients!$B$77,Nutrients!$CU$77,Nutrients!$CU$78)))))*AK$7))/2000/AK$195*100</f>
        <v>17.468908158505169</v>
      </c>
      <c r="AL201" s="195">
        <f>(SUMPRODUCT(AL$8:AL$187,Nutrients!$CU$8:$CU$187)+(IF($A$6=Nutrients!$B$8,Nutrients!$CU$8,Nutrients!$CU$9)*AL$6)+(((IF($A$7=Nutrients!$B$79,Nutrients!$CU$79,(IF($A$7=Nutrients!$B$77,Nutrients!$CU$77,Nutrients!$CU$78)))))*AL$7))/2000/AL$195*100</f>
        <v>17.487371883404855</v>
      </c>
      <c r="AM201" s="195">
        <f>(SUMPRODUCT(AM$8:AM$187,Nutrients!$CU$8:$CU$187)+(IF($A$6=Nutrients!$B$8,Nutrients!$CU$8,Nutrients!$CU$9)*AM$6)+(((IF($A$7=Nutrients!$B$79,Nutrients!$CU$79,(IF($A$7=Nutrients!$B$77,Nutrients!$CU$77,Nutrients!$CU$78)))))*AM$7))/2000/AM$195*100</f>
        <v>17.457228665646475</v>
      </c>
      <c r="AN201" s="195">
        <f>(SUMPRODUCT(AN$8:AN$187,Nutrients!$CU$8:$CU$187)+(IF($A$6=Nutrients!$B$8,Nutrients!$CU$8,Nutrients!$CU$9)*AN$6)+(((IF($A$7=Nutrients!$B$79,Nutrients!$CU$79,(IF($A$7=Nutrients!$B$77,Nutrients!$CU$77,Nutrients!$CU$78)))))*AN$7))/2000/AN$195*100</f>
        <v>17.501622485420278</v>
      </c>
      <c r="AO201" s="195">
        <f>(SUMPRODUCT(AO$8:AO$187,Nutrients!$CU$8:$CU$187)+(IF($A$6=Nutrients!$B$8,Nutrients!$CU$8,Nutrients!$CU$9)*AO$6)+(((IF($A$7=Nutrients!$B$79,Nutrients!$CU$79,(IF($A$7=Nutrients!$B$77,Nutrients!$CU$77,Nutrients!$CU$78)))))*AO$7))/2000/AO$195*100</f>
        <v>17.495416643619016</v>
      </c>
      <c r="AP201" s="195">
        <f>(SUMPRODUCT(AP$8:AP$187,Nutrients!$CU$8:$CU$187)+(IF($A$6=Nutrients!$B$8,Nutrients!$CU$8,Nutrients!$CU$9)*AP$6)+(((IF($A$7=Nutrients!$B$79,Nutrients!$CU$79,(IF($A$7=Nutrients!$B$77,Nutrients!$CU$77,Nutrients!$CU$78)))))*AP$7))/2000/AP$195*100</f>
        <v>17.533173451155644</v>
      </c>
      <c r="AQ201" s="183"/>
      <c r="AR201" s="195">
        <f>(SUMPRODUCT(AR$8:AR$187,Nutrients!$CU$8:$CU$187)+(IF($A$6=Nutrients!$B$8,Nutrients!$CU$8,Nutrients!$CU$9)*AR$6)+(((IF($A$7=Nutrients!$B$79,Nutrients!$CU$79,(IF($A$7=Nutrients!$B$77,Nutrients!$CU$77,Nutrients!$CU$78)))))*AR$7))/2000/AR$195*100</f>
        <v>17.479365425898376</v>
      </c>
      <c r="AS201" s="195">
        <f>(SUMPRODUCT(AS$8:AS$187,Nutrients!$CU$8:$CU$187)+(IF($A$6=Nutrients!$B$8,Nutrients!$CU$8,Nutrients!$CU$9)*AS$6)+(((IF($A$7=Nutrients!$B$79,Nutrients!$CU$79,(IF($A$7=Nutrients!$B$77,Nutrients!$CU$77,Nutrients!$CU$78)))))*AS$7))/2000/AS$195*100</f>
        <v>17.489278879555773</v>
      </c>
      <c r="AT201" s="195">
        <f>(SUMPRODUCT(AT$8:AT$187,Nutrients!$CU$8:$CU$187)+(IF($A$6=Nutrients!$B$8,Nutrients!$CU$8,Nutrients!$CU$9)*AT$6)+(((IF($A$7=Nutrients!$B$79,Nutrients!$CU$79,(IF($A$7=Nutrients!$B$77,Nutrients!$CU$77,Nutrients!$CU$78)))))*AT$7))/2000/AT$195*100</f>
        <v>17.505661233186899</v>
      </c>
      <c r="AU201" s="195">
        <f>(SUMPRODUCT(AU$8:AU$187,Nutrients!$CU$8:$CU$187)+(IF($A$6=Nutrients!$B$8,Nutrients!$CU$8,Nutrients!$CU$9)*AU$6)+(((IF($A$7=Nutrients!$B$79,Nutrients!$CU$79,(IF($A$7=Nutrients!$B$77,Nutrients!$CU$77,Nutrients!$CU$78)))))*AU$7))/2000/AU$195*100</f>
        <v>17.35906394942127</v>
      </c>
      <c r="AV201" s="195">
        <f>(SUMPRODUCT(AV$8:AV$187,Nutrients!$CU$8:$CU$187)+(IF($A$6=Nutrients!$B$8,Nutrients!$CU$8,Nutrients!$CU$9)*AV$6)+(((IF($A$7=Nutrients!$B$79,Nutrients!$CU$79,(IF($A$7=Nutrients!$B$77,Nutrients!$CU$77,Nutrients!$CU$78)))))*AV$7))/2000/AV$195*100</f>
        <v>17.515535608590042</v>
      </c>
      <c r="AW201" s="195">
        <f>(SUMPRODUCT(AW$8:AW$187,Nutrients!$CU$8:$CU$187)+(IF($A$6=Nutrients!$B$8,Nutrients!$CU$8,Nutrients!$CU$9)*AW$6)+(((IF($A$7=Nutrients!$B$79,Nutrients!$CU$79,(IF($A$7=Nutrients!$B$77,Nutrients!$CU$77,Nutrients!$CU$78)))))*AW$7))/2000/AW$195*100</f>
        <v>17.50626661167998</v>
      </c>
      <c r="AX201" s="183"/>
      <c r="AY201" s="195">
        <f>(SUMPRODUCT(AY$8:AY$187,Nutrients!$CU$8:$CU$187)+(IF($A$6=Nutrients!$B$8,Nutrients!$CU$8,Nutrients!$CU$9)*AY$6)+(((IF($A$7=Nutrients!$B$79,Nutrients!$CU$79,(IF($A$7=Nutrients!$B$77,Nutrients!$CU$77,Nutrients!$CU$78)))))*AY$7))/2000/AY$195*100</f>
        <v>17.516850247078828</v>
      </c>
      <c r="AZ201" s="195">
        <f>(SUMPRODUCT(AZ$8:AZ$187,Nutrients!$CU$8:$CU$187)+(IF($A$6=Nutrients!$B$8,Nutrients!$CU$8,Nutrients!$CU$9)*AZ$6)+(((IF($A$7=Nutrients!$B$79,Nutrients!$CU$79,(IF($A$7=Nutrients!$B$77,Nutrients!$CU$77,Nutrients!$CU$78)))))*AZ$7))/2000/AZ$195*100</f>
        <v>17.450252574954686</v>
      </c>
      <c r="BA201" s="195">
        <f>(SUMPRODUCT(BA$8:BA$187,Nutrients!$CU$8:$CU$187)+(IF($A$6=Nutrients!$B$8,Nutrients!$CU$8,Nutrients!$CU$9)*BA$6)+(((IF($A$7=Nutrients!$B$79,Nutrients!$CU$79,(IF($A$7=Nutrients!$B$77,Nutrients!$CU$77,Nutrients!$CU$78)))))*BA$7))/2000/BA$195*100</f>
        <v>17.460862618616801</v>
      </c>
      <c r="BB201" s="195">
        <f>(SUMPRODUCT(BB$8:BB$187,Nutrients!$CU$8:$CU$187)+(IF($A$6=Nutrients!$B$8,Nutrients!$CU$8,Nutrients!$CU$9)*BB$6)+(((IF($A$7=Nutrients!$B$79,Nutrients!$CU$79,(IF($A$7=Nutrients!$B$77,Nutrients!$CU$77,Nutrients!$CU$78)))))*BB$7))/2000/BB$195*100</f>
        <v>17.541729852704108</v>
      </c>
      <c r="BC201" s="195">
        <f>(SUMPRODUCT(BC$8:BC$187,Nutrients!$CU$8:$CU$187)+(IF($A$6=Nutrients!$B$8,Nutrients!$CU$8,Nutrients!$CU$9)*BC$6)+(((IF($A$7=Nutrients!$B$79,Nutrients!$CU$79,(IF($A$7=Nutrients!$B$77,Nutrients!$CU$77,Nutrients!$CU$78)))))*BC$7))/2000/BC$195*100</f>
        <v>17.490516404212954</v>
      </c>
      <c r="BD201" s="195">
        <f>(SUMPRODUCT(BD$8:BD$187,Nutrients!$CU$8:$CU$187)+(IF($A$6=Nutrients!$B$8,Nutrients!$CU$8,Nutrients!$CU$9)*BD$6)+(((IF($A$7=Nutrients!$B$79,Nutrients!$CU$79,(IF($A$7=Nutrients!$B$77,Nutrients!$CU$77,Nutrients!$CU$78)))))*BD$7))/2000/BD$195*100</f>
        <v>17.451519889238156</v>
      </c>
      <c r="BE201" s="183"/>
      <c r="BF201" s="195">
        <f>(SUMPRODUCT(BF$8:BF$187,Nutrients!$CU$8:$CU$187)+(IF($A$6=Nutrients!$B$8,Nutrients!$CU$8,Nutrients!$CU$9)*BF$6)+(((IF($A$7=Nutrients!$B$79,Nutrients!$CU$79,(IF($A$7=Nutrients!$B$77,Nutrients!$CU$77,Nutrients!$CU$78)))))*BF$7))/2000/BF$195*100</f>
        <v>17.527307514472017</v>
      </c>
      <c r="BG201" s="195">
        <f>(SUMPRODUCT(BG$8:BG$187,Nutrients!$CU$8:$CU$187)+(IF($A$6=Nutrients!$B$8,Nutrients!$CU$8,Nutrients!$CU$9)*BG$6)+(((IF($A$7=Nutrients!$B$79,Nutrients!$CU$79,(IF($A$7=Nutrients!$B$77,Nutrients!$CU$77,Nutrients!$CU$78)))))*BG$7))/2000/BG$195*100</f>
        <v>17.462221889618537</v>
      </c>
      <c r="BH201" s="195">
        <f>(SUMPRODUCT(BH$8:BH$187,Nutrients!$CU$8:$CU$187)+(IF($A$6=Nutrients!$B$8,Nutrients!$CU$8,Nutrients!$CU$9)*BH$6)+(((IF($A$7=Nutrients!$B$79,Nutrients!$CU$79,(IF($A$7=Nutrients!$B$77,Nutrients!$CU$77,Nutrients!$CU$78)))))*BH$7))/2000/BH$195*100</f>
        <v>17.69579457744873</v>
      </c>
      <c r="BI201" s="195">
        <f>(SUMPRODUCT(BI$8:BI$187,Nutrients!$CU$8:$CU$187)+(IF($A$6=Nutrients!$B$8,Nutrients!$CU$8,Nutrients!$CU$9)*BI$6)+(((IF($A$7=Nutrients!$B$79,Nutrients!$CU$79,(IF($A$7=Nutrients!$B$77,Nutrients!$CU$77,Nutrients!$CU$78)))))*BI$7))/2000/BI$195*100</f>
        <v>17.495617812435917</v>
      </c>
      <c r="BJ201" s="195">
        <f>(SUMPRODUCT(BJ$8:BJ$187,Nutrients!$CU$8:$CU$187)+(IF($A$6=Nutrients!$B$8,Nutrients!$CU$8,Nutrients!$CU$9)*BJ$6)+(((IF($A$7=Nutrients!$B$79,Nutrients!$CU$79,(IF($A$7=Nutrients!$B$77,Nutrients!$CU$77,Nutrients!$CU$78)))))*BJ$7))/2000/BJ$195*100</f>
        <v>17.510679764614331</v>
      </c>
      <c r="BK201" s="195">
        <f>(SUMPRODUCT(BK$8:BK$187,Nutrients!$CU$8:$CU$187)+(IF($A$6=Nutrients!$B$8,Nutrients!$CU$8,Nutrients!$CU$9)*BK$6)+(((IF($A$7=Nutrients!$B$79,Nutrients!$CU$79,(IF($A$7=Nutrients!$B$77,Nutrients!$CU$77,Nutrients!$CU$78)))))*BK$7))/2000/BK$195*100</f>
        <v>17.514435877079215</v>
      </c>
      <c r="BL201" s="183"/>
    </row>
    <row r="202" spans="1:64" x14ac:dyDescent="0.2">
      <c r="A202" s="125" t="s">
        <v>201</v>
      </c>
      <c r="B202" s="183">
        <f>(SUMPRODUCT(B$8:B$187,Nutrients!$CV$8:$CV$187)+(IF($A$6=Nutrients!$B$8,Nutrients!$CV$8,Nutrients!$CV$9)*B$6)+(((IF($A$7=Nutrients!$B$79,Nutrients!$CV$79,(IF($A$7=Nutrients!$B$77,Nutrients!$CV$77,Nutrients!$CV$78)))))*B$7))/2000/B$195*100</f>
        <v>66.484426618597212</v>
      </c>
      <c r="C202" s="183">
        <f>(SUMPRODUCT(C$8:C$187,Nutrients!$CV$8:$CV$187)+(IF($A$6=Nutrients!$B$8,Nutrients!$CV$8,Nutrients!$CV$9)*C$6)+(((IF($A$7=Nutrients!$B$79,Nutrients!$CV$79,(IF($A$7=Nutrients!$B$77,Nutrients!$CV$77,Nutrients!$CV$78)))))*C$7))/2000/C$195*100</f>
        <v>68.694277984298196</v>
      </c>
      <c r="D202" s="183">
        <f>(SUMPRODUCT(D$8:D$187,Nutrients!$CV$8:$CV$187)+(IF($A$6=Nutrients!$B$8,Nutrients!$CV$8,Nutrients!$CV$9)*D$6)+(((IF($A$7=Nutrients!$B$79,Nutrients!$CV$79,(IF($A$7=Nutrients!$B$77,Nutrients!$CV$77,Nutrients!$CV$78)))))*D$7))/2000/D$195*100</f>
        <v>69.075386615578566</v>
      </c>
      <c r="E202" s="183">
        <f>(SUMPRODUCT(E$8:E$187,Nutrients!$CV$8:$CV$187)+(IF($A$6=Nutrients!$B$8,Nutrients!$CV$8,Nutrients!$CV$9)*E$6)+(((IF($A$7=Nutrients!$B$79,Nutrients!$CV$79,(IF($A$7=Nutrients!$B$77,Nutrients!$CV$77,Nutrients!$CV$78)))))*E$7))/2000/E$195*100</f>
        <v>69.377295057295356</v>
      </c>
      <c r="F202" s="183">
        <f>(SUMPRODUCT(F$8:F$187,Nutrients!$CV$8:$CV$187)+(IF($A$6=Nutrients!$B$8,Nutrients!$CV$8,Nutrients!$CV$9)*F$6)+(((IF($A$7=Nutrients!$B$79,Nutrients!$CV$79,(IF($A$7=Nutrients!$B$77,Nutrients!$CV$77,Nutrients!$CV$78)))))*F$7))/2000/F$195*100</f>
        <v>69.266683706651975</v>
      </c>
      <c r="G202" s="183">
        <f>(SUMPRODUCT(G$8:G$187,Nutrients!$CV$8:$CV$187)+(IF($A$6=Nutrients!$B$8,Nutrients!$CV$8,Nutrients!$CV$9)*G$6)+(((IF($A$7=Nutrients!$B$79,Nutrients!$CV$79,(IF($A$7=Nutrients!$B$77,Nutrients!$CV$77,Nutrients!$CV$78)))))*G$7))/2000/G$195*100</f>
        <v>69.107988229930086</v>
      </c>
      <c r="H202" s="183"/>
      <c r="I202" s="183">
        <f>(SUMPRODUCT(I$8:I$187,Nutrients!$CV$8:$CV$187)+(IF($A$6=Nutrients!$B$8,Nutrients!$CV$8,Nutrients!$CV$9)*I$6)+(((IF($A$7=Nutrients!$B$79,Nutrients!$CV$79,(IF($A$7=Nutrients!$B$77,Nutrients!$CV$77,Nutrients!$CV$78)))))*I$7))/2000/I$195*100</f>
        <v>66.32444410356436</v>
      </c>
      <c r="J202" s="183">
        <f>(SUMPRODUCT(J$8:J$187,Nutrients!$CV$8:$CV$187)+(IF($A$6=Nutrients!$B$8,Nutrients!$CV$8,Nutrients!$CV$9)*J$6)+(((IF($A$7=Nutrients!$B$79,Nutrients!$CV$79,(IF($A$7=Nutrients!$B$77,Nutrients!$CV$77,Nutrients!$CV$78)))))*J$7))/2000/J$195*100</f>
        <v>68.509218770303832</v>
      </c>
      <c r="K202" s="183">
        <f>(SUMPRODUCT(K$8:K$187,Nutrients!$CV$8:$CV$187)+(IF($A$6=Nutrients!$B$8,Nutrients!$CV$8,Nutrients!$CV$9)*K$6)+(((IF($A$7=Nutrients!$B$79,Nutrients!$CV$79,(IF($A$7=Nutrients!$B$77,Nutrients!$CV$77,Nutrients!$CV$78)))))*K$7))/2000/K$195*100</f>
        <v>68.869932995021472</v>
      </c>
      <c r="L202" s="183">
        <f>(SUMPRODUCT(L$8:L$187,Nutrients!$CV$8:$CV$187)+(IF($A$6=Nutrients!$B$8,Nutrients!$CV$8,Nutrients!$CV$9)*L$6)+(((IF($A$7=Nutrients!$B$79,Nutrients!$CV$79,(IF($A$7=Nutrients!$B$77,Nutrients!$CV$77,Nutrients!$CV$78)))))*L$7))/2000/L$195*100</f>
        <v>69.143871715464329</v>
      </c>
      <c r="M202" s="183">
        <f>(SUMPRODUCT(M$8:M$187,Nutrients!$CV$8:$CV$187)+(IF($A$6=Nutrients!$B$8,Nutrients!$CV$8,Nutrients!$CV$9)*M$6)+(((IF($A$7=Nutrients!$B$79,Nutrients!$CV$79,(IF($A$7=Nutrients!$B$77,Nutrients!$CV$77,Nutrients!$CV$78)))))*M$7))/2000/M$195*100</f>
        <v>69.387850161636038</v>
      </c>
      <c r="N202" s="183">
        <f>(SUMPRODUCT(N$8:N$187,Nutrients!$CV$8:$CV$187)+(IF($A$6=Nutrients!$B$8,Nutrients!$CV$8,Nutrients!$CV$9)*N$6)+(((IF($A$7=Nutrients!$B$79,Nutrients!$CV$79,(IF($A$7=Nutrients!$B$77,Nutrients!$CV$77,Nutrients!$CV$78)))))*N$7))/2000/N$195*100</f>
        <v>69.23946286314056</v>
      </c>
      <c r="O202" s="183"/>
      <c r="P202" s="183">
        <f>(SUMPRODUCT(P$8:P$187,Nutrients!$CV$8:$CV$187)+(IF($A$6=Nutrients!$B$8,Nutrients!$CV$8,Nutrients!$CV$9)*P$6)+(((IF($A$7=Nutrients!$B$79,Nutrients!$CV$79,(IF($A$7=Nutrients!$B$77,Nutrients!$CV$77,Nutrients!$CV$78)))))*P$7))/2000/P$195*100</f>
        <v>66.164546524978306</v>
      </c>
      <c r="Q202" s="183">
        <f>(SUMPRODUCT(Q$8:Q$187,Nutrients!$CV$8:$CV$187)+(IF($A$6=Nutrients!$B$8,Nutrients!$CV$8,Nutrients!$CV$9)*Q$6)+(((IF($A$7=Nutrients!$B$79,Nutrients!$CV$79,(IF($A$7=Nutrients!$B$77,Nutrients!$CV$77,Nutrients!$CV$78)))))*Q$7))/2000/Q$195*100</f>
        <v>68.599271141827174</v>
      </c>
      <c r="R202" s="183">
        <f>(SUMPRODUCT(R$8:R$187,Nutrients!$CV$8:$CV$187)+(IF($A$6=Nutrients!$B$8,Nutrients!$CV$8,Nutrients!$CV$9)*R$6)+(((IF($A$7=Nutrients!$B$79,Nutrients!$CV$79,(IF($A$7=Nutrients!$B$77,Nutrients!$CV$77,Nutrients!$CV$78)))))*R$7))/2000/R$195*100</f>
        <v>68.966529127815008</v>
      </c>
      <c r="S202" s="183">
        <f>(SUMPRODUCT(S$8:S$187,Nutrients!$CV$8:$CV$187)+(IF($A$6=Nutrients!$B$8,Nutrients!$CV$8,Nutrients!$CV$9)*S$6)+(((IF($A$7=Nutrients!$B$79,Nutrients!$CV$79,(IF($A$7=Nutrients!$B$77,Nutrients!$CV$77,Nutrients!$CV$78)))))*S$7))/2000/S$195*100</f>
        <v>69.249429525567237</v>
      </c>
      <c r="T202" s="183">
        <f>(SUMPRODUCT(T$8:T$187,Nutrients!$CV$8:$CV$187)+(IF($A$6=Nutrients!$B$8,Nutrients!$CV$8,Nutrients!$CV$9)*T$6)+(((IF($A$7=Nutrients!$B$79,Nutrients!$CV$79,(IF($A$7=Nutrients!$B$77,Nutrients!$CV$77,Nutrients!$CV$78)))))*T$7))/2000/T$195*100</f>
        <v>69.134826718003779</v>
      </c>
      <c r="U202" s="183">
        <f>(SUMPRODUCT(U$8:U$187,Nutrients!$CV$8:$CV$187)+(IF($A$6=Nutrients!$B$8,Nutrients!$CV$8,Nutrients!$CV$9)*U$6)+(((IF($A$7=Nutrients!$B$79,Nutrients!$CV$79,(IF($A$7=Nutrients!$B$77,Nutrients!$CV$77,Nutrients!$CV$78)))))*U$7))/2000/U$195*100</f>
        <v>69.362233414924845</v>
      </c>
      <c r="V202" s="183"/>
      <c r="W202" s="183">
        <f>(SUMPRODUCT(W$8:W$187,Nutrients!$CV$8:$CV$187)+(IF($A$6=Nutrients!$B$8,Nutrients!$CV$8,Nutrients!$CV$9)*W$6)+(((IF($A$7=Nutrients!$B$79,Nutrients!$CV$79,(IF($A$7=Nutrients!$B$77,Nutrients!$CV$77,Nutrients!$CV$78)))))*W$7))/2000/W$195*100</f>
        <v>65.999467823134978</v>
      </c>
      <c r="X202" s="183">
        <f>(SUMPRODUCT(X$8:X$187,Nutrients!$CV$8:$CV$187)+(IF($A$6=Nutrients!$B$8,Nutrients!$CV$8,Nutrients!$CV$9)*X$6)+(((IF($A$7=Nutrients!$B$79,Nutrients!$CV$79,(IF($A$7=Nutrients!$B$77,Nutrients!$CV$77,Nutrients!$CV$78)))))*X$7))/2000/X$195*100</f>
        <v>68.683490453792288</v>
      </c>
      <c r="Y202" s="183">
        <f>(SUMPRODUCT(Y$8:Y$187,Nutrients!$CV$8:$CV$187)+(IF($A$6=Nutrients!$B$8,Nutrients!$CV$8,Nutrients!$CV$9)*Y$6)+(((IF($A$7=Nutrients!$B$79,Nutrients!$CV$79,(IF($A$7=Nutrients!$B$77,Nutrients!$CV$77,Nutrients!$CV$78)))))*Y$7))/2000/Y$195*100</f>
        <v>69.05978011931893</v>
      </c>
      <c r="Z202" s="183">
        <f>(SUMPRODUCT(Z$8:Z$187,Nutrients!$CV$8:$CV$187)+(IF($A$6=Nutrients!$B$8,Nutrients!$CV$8,Nutrients!$CV$9)*Z$6)+(((IF($A$7=Nutrients!$B$79,Nutrients!$CV$79,(IF($A$7=Nutrients!$B$77,Nutrients!$CV$77,Nutrients!$CV$78)))))*Z$7))/2000/Z$195*100</f>
        <v>69.355110608178876</v>
      </c>
      <c r="AA202" s="183">
        <f>(SUMPRODUCT(AA$8:AA$187,Nutrients!$CV$8:$CV$187)+(IF($A$6=Nutrients!$B$8,Nutrients!$CV$8,Nutrients!$CV$9)*AA$6)+(((IF($A$7=Nutrients!$B$79,Nutrients!$CV$79,(IF($A$7=Nutrients!$B$77,Nutrients!$CV$77,Nutrients!$CV$78)))))*AA$7))/2000/AA$195*100</f>
        <v>69.249308469732796</v>
      </c>
      <c r="AB202" s="183">
        <f>(SUMPRODUCT(AB$8:AB$187,Nutrients!$CV$8:$CV$187)+(IF($A$6=Nutrients!$B$8,Nutrients!$CV$8,Nutrients!$CV$9)*AB$6)+(((IF($A$7=Nutrients!$B$79,Nutrients!$CV$79,(IF($A$7=Nutrients!$B$77,Nutrients!$CV$77,Nutrients!$CV$78)))))*AB$7))/2000/AB$195*100</f>
        <v>69.074482932636656</v>
      </c>
      <c r="AC202" s="183"/>
      <c r="AD202" s="183">
        <f>(SUMPRODUCT(AD$8:AD$187,Nutrients!$CV$8:$CV$187)+(IF($A$6=Nutrients!$B$8,Nutrients!$CV$8,Nutrients!$CV$9)*AD$6)+(((IF($A$7=Nutrients!$B$79,Nutrients!$CV$79,(IF($A$7=Nutrients!$B$77,Nutrients!$CV$77,Nutrients!$CV$78)))))*AD$7))/2000/AD$195*100</f>
        <v>65.836087850228438</v>
      </c>
      <c r="AE202" s="183">
        <f>(SUMPRODUCT(AE$8:AE$187,Nutrients!$CV$8:$CV$187)+(IF($A$6=Nutrients!$B$8,Nutrients!$CV$8,Nutrients!$CV$9)*AE$6)+(((IF($A$7=Nutrients!$B$79,Nutrients!$CV$79,(IF($A$7=Nutrients!$B$77,Nutrients!$CV$77,Nutrients!$CV$78)))))*AE$7))/2000/AE$195*100</f>
        <v>68.7658626302307</v>
      </c>
      <c r="AF202" s="183">
        <f>(SUMPRODUCT(AF$8:AF$187,Nutrients!$CV$8:$CV$187)+(IF($A$6=Nutrients!$B$8,Nutrients!$CV$8,Nutrients!$CV$9)*AF$6)+(((IF($A$7=Nutrients!$B$79,Nutrients!$CV$79,(IF($A$7=Nutrients!$B$77,Nutrients!$CV$77,Nutrients!$CV$78)))))*AF$7))/2000/AF$195*100</f>
        <v>68.836485745217288</v>
      </c>
      <c r="AG202" s="183">
        <f>(SUMPRODUCT(AG$8:AG$187,Nutrients!$CV$8:$CV$187)+(IF($A$6=Nutrients!$B$8,Nutrients!$CV$8,Nutrients!$CV$9)*AG$6)+(((IF($A$7=Nutrients!$B$79,Nutrients!$CV$79,(IF($A$7=Nutrients!$B$77,Nutrients!$CV$77,Nutrients!$CV$78)))))*AG$7))/2000/AG$195*100</f>
        <v>69.104429115129889</v>
      </c>
      <c r="AH202" s="183">
        <f>(SUMPRODUCT(AH$8:AH$187,Nutrients!$CV$8:$CV$187)+(IF($A$6=Nutrients!$B$8,Nutrients!$CV$8,Nutrients!$CV$9)*AH$6)+(((IF($A$7=Nutrients!$B$79,Nutrients!$CV$79,(IF($A$7=Nutrients!$B$77,Nutrients!$CV$77,Nutrients!$CV$78)))))*AH$7))/2000/AH$195*100</f>
        <v>69.337051408441425</v>
      </c>
      <c r="AI202" s="183">
        <f>(SUMPRODUCT(AI$8:AI$187,Nutrients!$CV$8:$CV$187)+(IF($A$6=Nutrients!$B$8,Nutrients!$CV$8,Nutrients!$CV$9)*AI$6)+(((IF($A$7=Nutrients!$B$79,Nutrients!$CV$79,(IF($A$7=Nutrients!$B$77,Nutrients!$CV$77,Nutrients!$CV$78)))))*AI$7))/2000/AI$195*100</f>
        <v>69.377852437416365</v>
      </c>
      <c r="AJ202" s="183"/>
      <c r="AK202" s="183">
        <f>(SUMPRODUCT(AK$8:AK$187,Nutrients!$CV$8:$CV$187)+(IF($A$6=Nutrients!$B$8,Nutrients!$CV$8,Nutrients!$CV$9)*AK$6)+(((IF($A$7=Nutrients!$B$79,Nutrients!$CV$79,(IF($A$7=Nutrients!$B$77,Nutrients!$CV$77,Nutrients!$CV$78)))))*AK$7))/2000/AK$195*100</f>
        <v>65.675340907173975</v>
      </c>
      <c r="AL202" s="183">
        <f>(SUMPRODUCT(AL$8:AL$187,Nutrients!$CV$8:$CV$187)+(IF($A$6=Nutrients!$B$8,Nutrients!$CV$8,Nutrients!$CV$9)*AL$6)+(((IF($A$7=Nutrients!$B$79,Nutrients!$CV$79,(IF($A$7=Nutrients!$B$77,Nutrients!$CV$77,Nutrients!$CV$78)))))*AL$7))/2000/AL$195*100</f>
        <v>68.583719946015378</v>
      </c>
      <c r="AM202" s="183">
        <f>(SUMPRODUCT(AM$8:AM$187,Nutrients!$CV$8:$CV$187)+(IF($A$6=Nutrients!$B$8,Nutrients!$CV$8,Nutrients!$CV$9)*AM$6)+(((IF($A$7=Nutrients!$B$79,Nutrients!$CV$79,(IF($A$7=Nutrients!$B$77,Nutrients!$CV$77,Nutrients!$CV$78)))))*AM$7))/2000/AM$195*100</f>
        <v>68.615309960599035</v>
      </c>
      <c r="AN202" s="183">
        <f>(SUMPRODUCT(AN$8:AN$187,Nutrients!$CV$8:$CV$187)+(IF($A$6=Nutrients!$B$8,Nutrients!$CV$8,Nutrients!$CV$9)*AN$6)+(((IF($A$7=Nutrients!$B$79,Nutrients!$CV$79,(IF($A$7=Nutrients!$B$77,Nutrients!$CV$77,Nutrients!$CV$78)))))*AN$7))/2000/AN$195*100</f>
        <v>68.858678522428917</v>
      </c>
      <c r="AO202" s="183">
        <f>(SUMPRODUCT(AO$8:AO$187,Nutrients!$CV$8:$CV$187)+(IF($A$6=Nutrients!$B$8,Nutrients!$CV$8,Nutrients!$CV$9)*AO$6)+(((IF($A$7=Nutrients!$B$79,Nutrients!$CV$79,(IF($A$7=Nutrients!$B$77,Nutrients!$CV$77,Nutrients!$CV$78)))))*AO$7))/2000/AO$195*100</f>
        <v>69.071861804884847</v>
      </c>
      <c r="AP202" s="183">
        <f>(SUMPRODUCT(AP$8:AP$187,Nutrients!$CV$8:$CV$187)+(IF($A$6=Nutrients!$B$8,Nutrients!$CV$8,Nutrients!$CV$9)*AP$6)+(((IF($A$7=Nutrients!$B$79,Nutrients!$CV$79,(IF($A$7=Nutrients!$B$77,Nutrients!$CV$77,Nutrients!$CV$78)))))*AP$7))/2000/AP$195*100</f>
        <v>74.966786372747691</v>
      </c>
      <c r="AQ202" s="183"/>
      <c r="AR202" s="183">
        <f>(SUMPRODUCT(AR$8:AR$187,Nutrients!$CV$8:$CV$187)+(IF($A$6=Nutrients!$B$8,Nutrients!$CV$8,Nutrients!$CV$9)*AR$6)+(((IF($A$7=Nutrients!$B$79,Nutrients!$CV$79,(IF($A$7=Nutrients!$B$77,Nutrients!$CV$77,Nutrients!$CV$78)))))*AR$7))/2000/AR$195*100</f>
        <v>65.506864747456987</v>
      </c>
      <c r="AS202" s="183">
        <f>(SUMPRODUCT(AS$8:AS$187,Nutrients!$CV$8:$CV$187)+(IF($A$6=Nutrients!$B$8,Nutrients!$CV$8,Nutrients!$CV$9)*AS$6)+(((IF($A$7=Nutrients!$B$79,Nutrients!$CV$79,(IF($A$7=Nutrients!$B$77,Nutrients!$CV$77,Nutrients!$CV$78)))))*AS$7))/2000/AS$195*100</f>
        <v>68.671827964352673</v>
      </c>
      <c r="AT202" s="183">
        <f>(SUMPRODUCT(AT$8:AT$187,Nutrients!$CV$8:$CV$187)+(IF($A$6=Nutrients!$B$8,Nutrients!$CV$8,Nutrients!$CV$9)*AT$6)+(((IF($A$7=Nutrients!$B$79,Nutrients!$CV$79,(IF($A$7=Nutrients!$B$77,Nutrients!$CV$77,Nutrients!$CV$78)))))*AT$7))/2000/AT$195*100</f>
        <v>69.016185940936225</v>
      </c>
      <c r="AU202" s="183">
        <f>(SUMPRODUCT(AU$8:AU$187,Nutrients!$CV$8:$CV$187)+(IF($A$6=Nutrients!$B$8,Nutrients!$CV$8,Nutrients!$CV$9)*AU$6)+(((IF($A$7=Nutrients!$B$79,Nutrients!$CV$79,(IF($A$7=Nutrients!$B$77,Nutrients!$CV$77,Nutrients!$CV$78)))))*AU$7))/2000/AU$195*100</f>
        <v>68.338118796425007</v>
      </c>
      <c r="AV202" s="183">
        <f>(SUMPRODUCT(AV$8:AV$187,Nutrients!$CV$8:$CV$187)+(IF($A$6=Nutrients!$B$8,Nutrients!$CV$8,Nutrients!$CV$9)*AV$6)+(((IF($A$7=Nutrients!$B$79,Nutrients!$CV$79,(IF($A$7=Nutrients!$B$77,Nutrients!$CV$77,Nutrients!$CV$78)))))*AV$7))/2000/AV$195*100</f>
        <v>74.221262276829719</v>
      </c>
      <c r="AW202" s="183">
        <f>(SUMPRODUCT(AW$8:AW$187,Nutrients!$CV$8:$CV$187)+(IF($A$6=Nutrients!$B$8,Nutrients!$CV$8,Nutrients!$CV$9)*AW$6)+(((IF($A$7=Nutrients!$B$79,Nutrients!$CV$79,(IF($A$7=Nutrients!$B$77,Nutrients!$CV$77,Nutrients!$CV$78)))))*AW$7))/2000/AW$195*100</f>
        <v>80.636751011517603</v>
      </c>
      <c r="AX202" s="183"/>
      <c r="AY202" s="183">
        <f>(SUMPRODUCT(AY$8:AY$187,Nutrients!$CV$8:$CV$187)+(IF($A$6=Nutrients!$B$8,Nutrients!$CV$8,Nutrients!$CV$9)*AY$6)+(((IF($A$7=Nutrients!$B$79,Nutrients!$CV$79,(IF($A$7=Nutrients!$B$77,Nutrients!$CV$77,Nutrients!$CV$78)))))*AY$7))/2000/AY$195*100</f>
        <v>65.830060533653352</v>
      </c>
      <c r="AZ202" s="183">
        <f>(SUMPRODUCT(AZ$8:AZ$187,Nutrients!$CV$8:$CV$187)+(IF($A$6=Nutrients!$B$8,Nutrients!$CV$8,Nutrients!$CV$9)*AZ$6)+(((IF($A$7=Nutrients!$B$79,Nutrients!$CV$79,(IF($A$7=Nutrients!$B$77,Nutrients!$CV$77,Nutrients!$CV$78)))))*AZ$7))/2000/AZ$195*100</f>
        <v>68.480060731866331</v>
      </c>
      <c r="BA202" s="183">
        <f>(SUMPRODUCT(BA$8:BA$187,Nutrients!$CV$8:$CV$187)+(IF($A$6=Nutrients!$B$8,Nutrients!$CV$8,Nutrients!$CV$9)*BA$6)+(((IF($A$7=Nutrients!$B$79,Nutrients!$CV$79,(IF($A$7=Nutrients!$B$77,Nutrients!$CV$77,Nutrients!$CV$78)))))*BA$7))/2000/BA$195*100</f>
        <v>68.795121661027665</v>
      </c>
      <c r="BB202" s="183">
        <f>(SUMPRODUCT(BB$8:BB$187,Nutrients!$CV$8:$CV$187)+(IF($A$6=Nutrients!$B$8,Nutrients!$CV$8,Nutrients!$CV$9)*BB$6)+(((IF($A$7=Nutrients!$B$79,Nutrients!$CV$79,(IF($A$7=Nutrients!$B$77,Nutrients!$CV$77,Nutrients!$CV$78)))))*BB$7))/2000/BB$195*100</f>
        <v>73.184041701621922</v>
      </c>
      <c r="BC202" s="183">
        <f>(SUMPRODUCT(BC$8:BC$187,Nutrients!$CV$8:$CV$187)+(IF($A$6=Nutrients!$B$8,Nutrients!$CV$8,Nutrients!$CV$9)*BC$6)+(((IF($A$7=Nutrients!$B$79,Nutrients!$CV$79,(IF($A$7=Nutrients!$B$77,Nutrients!$CV$77,Nutrients!$CV$78)))))*BC$7))/2000/BC$195*100</f>
        <v>79.439992533015712</v>
      </c>
      <c r="BD202" s="183">
        <f>(SUMPRODUCT(BD$8:BD$187,Nutrients!$CV$8:$CV$187)+(IF($A$6=Nutrients!$B$8,Nutrients!$CV$8,Nutrients!$CV$9)*BD$6)+(((IF($A$7=Nutrients!$B$79,Nutrients!$CV$79,(IF($A$7=Nutrients!$B$77,Nutrients!$CV$77,Nutrients!$CV$78)))))*BD$7))/2000/BD$195*100</f>
        <v>86.211323212495742</v>
      </c>
      <c r="BE202" s="183"/>
      <c r="BF202" s="183">
        <f>(SUMPRODUCT(BF$8:BF$187,Nutrients!$CV$8:$CV$187)+(IF($A$6=Nutrients!$B$8,Nutrients!$CV$8,Nutrients!$CV$9)*BF$6)+(((IF($A$7=Nutrients!$B$79,Nutrients!$CV$79,(IF($A$7=Nutrients!$B$77,Nutrients!$CV$77,Nutrients!$CV$78)))))*BF$7))/2000/BF$195*100</f>
        <v>65.661584373936321</v>
      </c>
      <c r="BG202" s="183">
        <f>(SUMPRODUCT(BG$8:BG$187,Nutrients!$CV$8:$CV$187)+(IF($A$6=Nutrients!$B$8,Nutrients!$CV$8,Nutrients!$CV$9)*BG$6)+(((IF($A$7=Nutrients!$B$79,Nutrients!$CV$79,(IF($A$7=Nutrients!$B$77,Nutrients!$CV$77,Nutrients!$CV$78)))))*BG$7))/2000/BG$195*100</f>
        <v>68.287224105127734</v>
      </c>
      <c r="BH202" s="183">
        <f>(SUMPRODUCT(BH$8:BH$187,Nutrients!$CV$8:$CV$187)+(IF($A$6=Nutrients!$B$8,Nutrients!$CV$8,Nutrients!$CV$9)*BH$6)+(((IF($A$7=Nutrients!$B$79,Nutrients!$CV$79,(IF($A$7=Nutrients!$B$77,Nutrients!$CV$77,Nutrients!$CV$78)))))*BH$7))/2000/BH$195*100</f>
        <v>70.440993208952889</v>
      </c>
      <c r="BI202" s="183">
        <f>(SUMPRODUCT(BI$8:BI$187,Nutrients!$CV$8:$CV$187)+(IF($A$6=Nutrients!$B$8,Nutrients!$CV$8,Nutrients!$CV$9)*BI$6)+(((IF($A$7=Nutrients!$B$79,Nutrients!$CV$79,(IF($A$7=Nutrients!$B$77,Nutrients!$CV$77,Nutrients!$CV$78)))))*BI$7))/2000/BI$195*100</f>
        <v>77.93339839760047</v>
      </c>
      <c r="BJ202" s="183">
        <f>(SUMPRODUCT(BJ$8:BJ$187,Nutrients!$CV$8:$CV$187)+(IF($A$6=Nutrients!$B$8,Nutrients!$CV$8,Nutrients!$CV$9)*BJ$6)+(((IF($A$7=Nutrients!$B$79,Nutrients!$CV$79,(IF($A$7=Nutrients!$B$77,Nutrients!$CV$77,Nutrients!$CV$78)))))*BJ$7))/2000/BJ$195*100</f>
        <v>84.590729945611642</v>
      </c>
      <c r="BK202" s="183">
        <f>(SUMPRODUCT(BK$8:BK$187,Nutrients!$CV$8:$CV$187)+(IF($A$6=Nutrients!$B$8,Nutrients!$CV$8,Nutrients!$CV$9)*BK$6)+(((IF($A$7=Nutrients!$B$79,Nutrients!$CV$79,(IF($A$7=Nutrients!$B$77,Nutrients!$CV$77,Nutrients!$CV$78)))))*BK$7))/2000/BK$195*100</f>
        <v>91.921585600949285</v>
      </c>
      <c r="BL202" s="183"/>
    </row>
    <row r="203" spans="1:64" x14ac:dyDescent="0.2">
      <c r="A203" s="9" t="s">
        <v>67</v>
      </c>
      <c r="B203" s="70">
        <f>(SUMPRODUCT(B$8:B$187,Nutrients!$AJ$8:$AJ$187)+(IF($A6=Nutrients!$B$8,Nutrients!$AJ$8,Nutrients!$AJ$9)*B$6)+(((IF($A7=Nutrients!$B$79,Nutrients!$AJ$79,(IF($A7=Nutrients!$B$77,Nutrients!$AJ$77,Nutrients!$AJ$78)))))*B$7))/2000</f>
        <v>1.2430870926323865</v>
      </c>
      <c r="C203" s="70">
        <f>(SUMPRODUCT(C$8:C$187,Nutrients!$AJ$8:$AJ$187)+(IF($A6=Nutrients!$B$8,Nutrients!$AJ$8,Nutrients!$AJ$9)*C$6)+(((IF($A7=Nutrients!$B$79,Nutrients!$AJ$79,(IF($A7=Nutrients!$B$77,Nutrients!$AJ$77,Nutrients!$AJ$78)))))*C$7))/2000</f>
        <v>1.0913793887994625</v>
      </c>
      <c r="D203" s="70">
        <f>(SUMPRODUCT(D$8:D$187,Nutrients!$AJ$8:$AJ$187)+(IF($A6=Nutrients!$B$8,Nutrients!$AJ$8,Nutrients!$AJ$9)*D$6)+(((IF($A7=Nutrients!$B$79,Nutrients!$AJ$79,(IF($A7=Nutrients!$B$77,Nutrients!$AJ$77,Nutrients!$AJ$78)))))*D$7))/2000</f>
        <v>0.95398595552574827</v>
      </c>
      <c r="E203" s="70">
        <f>(SUMPRODUCT(E$8:E$187,Nutrients!$AJ$8:$AJ$187)+(IF($A6=Nutrients!$B$8,Nutrients!$AJ$8,Nutrients!$AJ$9)*E$6)+(((IF($A7=Nutrients!$B$79,Nutrients!$AJ$79,(IF($A7=Nutrients!$B$77,Nutrients!$AJ$77,Nutrients!$AJ$78)))))*E$7))/2000</f>
        <v>0.86471608999330751</v>
      </c>
      <c r="F203" s="70">
        <f>(SUMPRODUCT(F$8:F$187,Nutrients!$AJ$8:$AJ$187)+(IF($A6=Nutrients!$B$8,Nutrients!$AJ$8,Nutrients!$AJ$9)*F$6)+(((IF($A7=Nutrients!$B$79,Nutrients!$AJ$79,(IF($A7=Nutrients!$B$77,Nutrients!$AJ$77,Nutrients!$AJ$78)))))*F$7))/2000</f>
        <v>0.79834960881686057</v>
      </c>
      <c r="G203" s="70">
        <f>(SUMPRODUCT(G$8:G$187,Nutrients!$AJ$8:$AJ$187)+(IF($A6=Nutrients!$B$8,Nutrients!$AJ$8,Nutrients!$AJ$9)*G$6)+(((IF($A7=Nutrients!$B$79,Nutrients!$AJ$79,(IF($A7=Nutrients!$B$77,Nutrients!$AJ$77,Nutrients!$AJ$78)))))*G$7))/2000</f>
        <v>0.73675635624299129</v>
      </c>
      <c r="H203" s="20"/>
      <c r="I203" s="70">
        <f>(SUMPRODUCT(I$8:I$187,Nutrients!$AJ$8:$AJ$187)+(IF($A6=Nutrients!$B$8,Nutrients!$AJ$8,Nutrients!$AJ$9)*I$6)+(((IF($A7=Nutrients!$B$79,Nutrients!$AJ$79,(IF($A7=Nutrients!$B$77,Nutrients!$AJ$77,Nutrients!$AJ$78)))))*I$7))/2000</f>
        <v>1.2512527148255772</v>
      </c>
      <c r="J203" s="70">
        <f>(SUMPRODUCT(J$8:J$187,Nutrients!$AJ$8:$AJ$187)+(IF($A6=Nutrients!$B$8,Nutrients!$AJ$8,Nutrients!$AJ$9)*J$6)+(((IF($A7=Nutrients!$B$79,Nutrients!$AJ$79,(IF($A7=Nutrients!$B$77,Nutrients!$AJ$77,Nutrients!$AJ$78)))))*J$7))/2000</f>
        <v>1.0995404792705983</v>
      </c>
      <c r="K203" s="70">
        <f>(SUMPRODUCT(K$8:K$187,Nutrients!$AJ$8:$AJ$187)+(IF($A6=Nutrients!$B$8,Nutrients!$AJ$8,Nutrients!$AJ$9)*K$6)+(((IF($A7=Nutrients!$B$79,Nutrients!$AJ$79,(IF($A7=Nutrients!$B$77,Nutrients!$AJ$77,Nutrients!$AJ$78)))))*K$7))/2000</f>
        <v>0.96216086774914966</v>
      </c>
      <c r="L203" s="70">
        <f>(SUMPRODUCT(L$8:L$187,Nutrients!$AJ$8:$AJ$187)+(IF($A6=Nutrients!$B$8,Nutrients!$AJ$8,Nutrients!$AJ$9)*L$6)+(((IF($A7=Nutrients!$B$79,Nutrients!$AJ$79,(IF($A7=Nutrients!$B$77,Nutrients!$AJ$77,Nutrients!$AJ$78)))))*L$7))/2000</f>
        <v>0.87287944632547076</v>
      </c>
      <c r="M203" s="70">
        <f>(SUMPRODUCT(M$8:M$187,Nutrients!$AJ$8:$AJ$187)+(IF($A6=Nutrients!$B$8,Nutrients!$AJ$8,Nutrients!$AJ$9)*M$6)+(((IF($A7=Nutrients!$B$79,Nutrients!$AJ$79,(IF($A7=Nutrients!$B$77,Nutrients!$AJ$77,Nutrients!$AJ$78)))))*M$7))/2000</f>
        <v>0.80693714004899864</v>
      </c>
      <c r="N203" s="70">
        <f>(SUMPRODUCT(N$8:N$187,Nutrients!$AJ$8:$AJ$187)+(IF($A6=Nutrients!$B$8,Nutrients!$AJ$8,Nutrients!$AJ$9)*N$6)+(((IF($A7=Nutrients!$B$79,Nutrients!$AJ$79,(IF($A7=Nutrients!$B$77,Nutrients!$AJ$77,Nutrients!$AJ$78)))))*N$7))/2000</f>
        <v>0.74534388747513003</v>
      </c>
      <c r="O203" s="20"/>
      <c r="P203" s="70">
        <f>(SUMPRODUCT(P$8:P$187,Nutrients!$AJ$8:$AJ$187)+(IF($A6=Nutrients!$B$8,Nutrients!$AJ$8,Nutrients!$AJ$9)*P$6)+(((IF($A7=Nutrients!$B$79,Nutrients!$AJ$79,(IF($A7=Nutrients!$B$77,Nutrients!$AJ$77,Nutrients!$AJ$78)))))*P$7))/2000</f>
        <v>1.2594185636048698</v>
      </c>
      <c r="Q203" s="70">
        <f>(SUMPRODUCT(Q$8:Q$187,Nutrients!$AJ$8:$AJ$187)+(IF($A6=Nutrients!$B$8,Nutrients!$AJ$8,Nutrients!$AJ$9)*Q$6)+(((IF($A7=Nutrients!$B$79,Nutrients!$AJ$79,(IF($A7=Nutrients!$B$77,Nutrients!$AJ$77,Nutrients!$AJ$78)))))*Q$7))/2000</f>
        <v>1.1081325422247916</v>
      </c>
      <c r="R203" s="70">
        <f>(SUMPRODUCT(R$8:R$187,Nutrients!$AJ$8:$AJ$187)+(IF($A6=Nutrients!$B$8,Nutrients!$AJ$8,Nutrients!$AJ$9)*R$6)+(((IF($A7=Nutrients!$B$79,Nutrients!$AJ$79,(IF($A7=Nutrients!$B$77,Nutrients!$AJ$77,Nutrients!$AJ$78)))))*R$7))/2000</f>
        <v>0.97073933553717984</v>
      </c>
      <c r="S203" s="70">
        <f>(SUMPRODUCT(S$8:S$187,Nutrients!$AJ$8:$AJ$187)+(IF($A6=Nutrients!$B$8,Nutrients!$AJ$8,Nutrients!$AJ$9)*S$6)+(((IF($A7=Nutrients!$B$79,Nutrients!$AJ$79,(IF($A7=Nutrients!$B$77,Nutrients!$AJ$77,Nutrients!$AJ$78)))))*S$7))/2000</f>
        <v>0.88145564825247325</v>
      </c>
      <c r="T203" s="70">
        <f>(SUMPRODUCT(T$8:T$187,Nutrients!$AJ$8:$AJ$187)+(IF($A6=Nutrients!$B$8,Nutrients!$AJ$8,Nutrients!$AJ$9)*T$6)+(((IF($A7=Nutrients!$B$79,Nutrients!$AJ$79,(IF($A7=Nutrients!$B$77,Nutrients!$AJ$77,Nutrients!$AJ$78)))))*T$7))/2000</f>
        <v>0.81510072296726443</v>
      </c>
      <c r="U203" s="70">
        <f>(SUMPRODUCT(U$8:U$187,Nutrients!$AJ$8:$AJ$187)+(IF($A6=Nutrients!$B$8,Nutrients!$AJ$8,Nutrients!$AJ$9)*U$6)+(((IF($A7=Nutrients!$B$79,Nutrients!$AJ$79,(IF($A7=Nutrients!$B$77,Nutrients!$AJ$77,Nutrients!$AJ$78)))))*U$7))/2000</f>
        <v>0.75391782354110504</v>
      </c>
      <c r="V203" s="20"/>
      <c r="W203" s="70">
        <f>(SUMPRODUCT(W$8:W$187,Nutrients!$AJ$8:$AJ$187)+(IF($A6=Nutrients!$B$8,Nutrients!$AJ$8,Nutrients!$AJ$9)*W$6)+(((IF($A7=Nutrients!$B$79,Nutrients!$AJ$79,(IF($A7=Nutrients!$B$77,Nutrients!$AJ$77,Nutrients!$AJ$78)))))*W$7))/2000</f>
        <v>1.2675705906318973</v>
      </c>
      <c r="X203" s="70">
        <f>(SUMPRODUCT(X$8:X$187,Nutrients!$AJ$8:$AJ$187)+(IF($A6=Nutrients!$B$8,Nutrients!$AJ$8,Nutrients!$AJ$9)*X$6)+(((IF($A7=Nutrients!$B$79,Nutrients!$AJ$79,(IF($A7=Nutrients!$B$77,Nutrients!$AJ$77,Nutrients!$AJ$78)))))*X$7))/2000</f>
        <v>1.1167110100128206</v>
      </c>
      <c r="Y203" s="70">
        <f>(SUMPRODUCT(Y$8:Y$187,Nutrients!$AJ$8:$AJ$187)+(IF($A6=Nutrients!$B$8,Nutrients!$AJ$8,Nutrients!$AJ$9)*Y$6)+(((IF($A7=Nutrients!$B$79,Nutrients!$AJ$79,(IF($A7=Nutrients!$B$77,Nutrients!$AJ$77,Nutrients!$AJ$78)))))*Y$7))/2000</f>
        <v>0.97931100574212793</v>
      </c>
      <c r="Z203" s="70">
        <f>(SUMPRODUCT(Z$8:Z$187,Nutrients!$AJ$8:$AJ$187)+(IF($A6=Nutrients!$B$8,Nutrients!$AJ$8,Nutrients!$AJ$9)*Z$6)+(((IF($A7=Nutrients!$B$79,Nutrients!$AJ$79,(IF($A7=Nutrients!$B$77,Nutrients!$AJ$77,Nutrients!$AJ$78)))))*Z$7))/2000</f>
        <v>0.89003207676557849</v>
      </c>
      <c r="AA203" s="70">
        <f>(SUMPRODUCT(AA$8:AA$187,Nutrients!$AJ$8:$AJ$187)+(IF($A6=Nutrients!$B$8,Nutrients!$AJ$8,Nutrients!$AJ$9)*AA$6)+(((IF($A7=Nutrients!$B$79,Nutrients!$AJ$79,(IF($A7=Nutrients!$B$77,Nutrients!$AJ$77,Nutrients!$AJ$78)))))*AA$7))/2000</f>
        <v>0.82367692489426714</v>
      </c>
      <c r="AB203" s="70">
        <f>(SUMPRODUCT(AB$8:AB$187,Nutrients!$AJ$8:$AJ$187)+(IF($A6=Nutrients!$B$8,Nutrients!$AJ$8,Nutrients!$AJ$9)*AB$6)+(((IF($A7=Nutrients!$B$79,Nutrients!$AJ$79,(IF($A7=Nutrients!$B$77,Nutrients!$AJ$77,Nutrients!$AJ$78)))))*AB$7))/2000</f>
        <v>0.76206078712402336</v>
      </c>
      <c r="AC203" s="20"/>
      <c r="AD203" s="70">
        <f>(SUMPRODUCT(AD$8:AD$187,Nutrients!$AJ$8:$AJ$187)+(IF($A6=Nutrients!$B$8,Nutrients!$AJ$8,Nutrients!$AJ$9)*AD$6)+(((IF($A7=Nutrients!$B$79,Nutrients!$AJ$79,(IF($A7=Nutrients!$B$77,Nutrients!$AJ$77,Nutrients!$AJ$78)))))*AD$7))/2000</f>
        <v>1.2757271493809785</v>
      </c>
      <c r="AE203" s="70">
        <f>(SUMPRODUCT(AE$8:AE$187,Nutrients!$AJ$8:$AJ$187)+(IF($A6=Nutrients!$B$8,Nutrients!$AJ$8,Nutrients!$AJ$9)*AE$6)+(((IF($A7=Nutrients!$B$79,Nutrients!$AJ$79,(IF($A7=Nutrients!$B$77,Nutrients!$AJ$77,Nutrients!$AJ$78)))))*AE$7))/2000</f>
        <v>1.1252851726648991</v>
      </c>
      <c r="AF203" s="70">
        <f>(SUMPRODUCT(AF$8:AF$187,Nutrients!$AJ$8:$AJ$187)+(IF($A6=Nutrients!$B$8,Nutrients!$AJ$8,Nutrients!$AJ$9)*AF$6)+(((IF($A7=Nutrients!$B$79,Nutrients!$AJ$79,(IF($A7=Nutrients!$B$77,Nutrients!$AJ$77,Nutrients!$AJ$78)))))*AF$7))/2000</f>
        <v>0.98744966418909463</v>
      </c>
      <c r="AG203" s="70">
        <f>(SUMPRODUCT(AG$8:AG$187,Nutrients!$AJ$8:$AJ$187)+(IF($A6=Nutrients!$B$8,Nutrients!$AJ$8,Nutrients!$AJ$9)*AG$6)+(((IF($A7=Nutrients!$B$79,Nutrients!$AJ$79,(IF($A7=Nutrients!$B$77,Nutrients!$AJ$77,Nutrients!$AJ$78)))))*AG$7))/2000</f>
        <v>0.89816371104336057</v>
      </c>
      <c r="AH203" s="70">
        <f>(SUMPRODUCT(AH$8:AH$187,Nutrients!$AJ$8:$AJ$187)+(IF($A6=Nutrients!$B$8,Nutrients!$AJ$8,Nutrients!$AJ$9)*AH$6)+(((IF($A7=Nutrients!$B$79,Nutrients!$AJ$79,(IF($A7=Nutrients!$B$77,Nutrients!$AJ$77,Nutrients!$AJ$78)))))*AH$7))/2000</f>
        <v>0.83220780960072616</v>
      </c>
      <c r="AI203" s="70">
        <f>(SUMPRODUCT(AI$8:AI$187,Nutrients!$AJ$8:$AJ$187)+(IF($A6=Nutrients!$B$8,Nutrients!$AJ$8,Nutrients!$AJ$9)*AI$6)+(((IF($A7=Nutrients!$B$79,Nutrients!$AJ$79,(IF($A7=Nutrients!$B$77,Nutrients!$AJ$77,Nutrients!$AJ$78)))))*AI$7))/2000</f>
        <v>0.770811689794065</v>
      </c>
      <c r="AJ203" s="20"/>
      <c r="AK203" s="70">
        <f>(SUMPRODUCT(AK$8:AK$187,Nutrients!$AJ$8:$AJ$187)+(IF($A6=Nutrients!$B$8,Nutrients!$AJ$8,Nutrients!$AJ$9)*AK$6)+(((IF($A7=Nutrients!$B$79,Nutrients!$AJ$79,(IF($A7=Nutrients!$B$77,Nutrients!$AJ$77,Nutrients!$AJ$78)))))*AK$7))/2000</f>
        <v>1.2838907322992441</v>
      </c>
      <c r="AL203" s="70">
        <f>(SUMPRODUCT(AL$8:AL$187,Nutrients!$AJ$8:$AJ$187)+(IF($A6=Nutrients!$B$8,Nutrients!$AJ$8,Nutrients!$AJ$9)*AL$6)+(((IF($A7=Nutrients!$B$79,Nutrients!$AJ$79,(IF($A7=Nutrients!$B$77,Nutrients!$AJ$77,Nutrients!$AJ$78)))))*AL$7))/2000</f>
        <v>1.1334530607191164</v>
      </c>
      <c r="AM203" s="70">
        <f>(SUMPRODUCT(AM$8:AM$187,Nutrients!$AJ$8:$AJ$187)+(IF($A6=Nutrients!$B$8,Nutrients!$AJ$8,Nutrients!$AJ$9)*AM$6)+(((IF($A7=Nutrients!$B$79,Nutrients!$AJ$79,(IF($A7=Nutrients!$B$77,Nutrients!$AJ$77,Nutrients!$AJ$78)))))*AM$7))/2000</f>
        <v>0.99559262777201252</v>
      </c>
      <c r="AN203" s="70">
        <f>(SUMPRODUCT(AN$8:AN$187,Nutrients!$AJ$8:$AJ$187)+(IF($A6=Nutrients!$B$8,Nutrients!$AJ$8,Nutrients!$AJ$9)*AN$6)+(((IF($A7=Nutrients!$B$79,Nutrients!$AJ$79,(IF($A7=Nutrients!$B$77,Nutrients!$AJ$77,Nutrients!$AJ$78)))))*AN$7))/2000</f>
        <v>0.90630440876525165</v>
      </c>
      <c r="AO203" s="70">
        <f>(SUMPRODUCT(AO$8:AO$187,Nutrients!$AJ$8:$AJ$187)+(IF($A6=Nutrients!$B$8,Nutrients!$AJ$8,Nutrients!$AJ$9)*AO$6)+(((IF($A7=Nutrients!$B$79,Nutrients!$AJ$79,(IF($A7=Nutrients!$B$77,Nutrients!$AJ$77,Nutrients!$AJ$78)))))*AO$7))/2000</f>
        <v>0.84035077318364415</v>
      </c>
      <c r="AP203" s="70">
        <f>(SUMPRODUCT(AP$8:AP$187,Nutrients!$AJ$8:$AJ$187)+(IF($A6=Nutrients!$B$8,Nutrients!$AJ$8,Nutrients!$AJ$9)*AP$6)+(((IF($A7=Nutrients!$B$79,Nutrients!$AJ$79,(IF($A7=Nutrients!$B$77,Nutrients!$AJ$77,Nutrients!$AJ$78)))))*AP$7))/2000</f>
        <v>0.78508524984958883</v>
      </c>
      <c r="AQ203" s="20"/>
      <c r="AR203" s="70">
        <f>(SUMPRODUCT(AR$8:AR$187,Nutrients!$AJ$8:$AJ$187)+(IF($A6=Nutrients!$B$8,Nutrients!$AJ$8,Nutrients!$AJ$9)*AR$6)+(((IF($A7=Nutrients!$B$79,Nutrients!$AJ$79,(IF($A7=Nutrients!$B$77,Nutrients!$AJ$77,Nutrients!$AJ$78)))))*AR$7))/2000</f>
        <v>1.2920336958821625</v>
      </c>
      <c r="AS203" s="70">
        <f>(SUMPRODUCT(AS$8:AS$187,Nutrients!$AJ$8:$AJ$187)+(IF($A6=Nutrients!$B$8,Nutrients!$AJ$8,Nutrients!$AJ$9)*AS$6)+(((IF($A7=Nutrients!$B$79,Nutrients!$AJ$79,(IF($A7=Nutrients!$B$77,Nutrients!$AJ$77,Nutrients!$AJ$78)))))*AS$7))/2000</f>
        <v>1.1420405919512553</v>
      </c>
      <c r="AT203" s="70">
        <f>(SUMPRODUCT(AT$8:AT$187,Nutrients!$AJ$8:$AJ$187)+(IF($A6=Nutrients!$B$8,Nutrients!$AJ$8,Nutrients!$AJ$9)*AT$6)+(((IF($A7=Nutrients!$B$79,Nutrients!$AJ$79,(IF($A7=Nutrients!$B$77,Nutrients!$AJ$77,Nutrients!$AJ$78)))))*AT$7))/2000</f>
        <v>1.004579182846725</v>
      </c>
      <c r="AU203" s="70">
        <f>(SUMPRODUCT(AU$8:AU$187,Nutrients!$AJ$8:$AJ$187)+(IF($A6=Nutrients!$B$8,Nutrients!$AJ$8,Nutrients!$AJ$9)*AU$6)+(((IF($A7=Nutrients!$B$79,Nutrients!$AJ$79,(IF($A7=Nutrients!$B$77,Nutrients!$AJ$77,Nutrients!$AJ$78)))))*AU$7))/2000</f>
        <v>0.91410816837985098</v>
      </c>
      <c r="AV203" s="70">
        <f>(SUMPRODUCT(AV$8:AV$187,Nutrients!$AJ$8:$AJ$187)+(IF($A6=Nutrients!$B$8,Nutrients!$AJ$8,Nutrients!$AJ$9)*AV$6)+(((IF($A7=Nutrients!$B$79,Nutrients!$AJ$79,(IF($A7=Nutrients!$B$77,Nutrients!$AJ$77,Nutrients!$AJ$78)))))*AV$7))/2000</f>
        <v>0.8546220673781405</v>
      </c>
      <c r="AW203" s="70">
        <f>(SUMPRODUCT(AW$8:AW$187,Nutrients!$AJ$8:$AJ$187)+(IF($A6=Nutrients!$B$8,Nutrients!$AJ$8,Nutrients!$AJ$9)*AW$6)+(((IF($A7=Nutrients!$B$79,Nutrients!$AJ$79,(IF($A7=Nutrients!$B$77,Nutrients!$AJ$77,Nutrients!$AJ$78)))))*AW$7))/2000</f>
        <v>0.79944332766456405</v>
      </c>
      <c r="AX203" s="20"/>
      <c r="AY203" s="70">
        <f>(SUMPRODUCT(AY$8:AY$187,Nutrients!$AJ$8:$AJ$187)+(IF($A6=Nutrients!$B$8,Nutrients!$AJ$8,Nutrients!$AJ$9)*AY$6)+(((IF($A7=Nutrients!$B$79,Nutrients!$AJ$79,(IF($A7=Nutrients!$B$77,Nutrients!$AJ$77,Nutrients!$AJ$78)))))*AY$7))/2000</f>
        <v>1.3010678340384456</v>
      </c>
      <c r="AZ203" s="70">
        <f>(SUMPRODUCT(AZ$8:AZ$187,Nutrients!$AJ$8:$AJ$187)+(IF($A6=Nutrients!$B$8,Nutrients!$AJ$8,Nutrients!$AJ$9)*AZ$6)+(((IF($A7=Nutrients!$B$79,Nutrients!$AJ$79,(IF($A7=Nutrients!$B$77,Nutrients!$AJ$77,Nutrients!$AJ$78)))))*AZ$7))/2000</f>
        <v>1.1501860479813029</v>
      </c>
      <c r="BA203" s="70">
        <f>(SUMPRODUCT(BA$8:BA$187,Nutrients!$AJ$8:$AJ$187)+(IF($A6=Nutrients!$B$8,Nutrients!$AJ$8,Nutrients!$AJ$9)*BA$6)+(((IF($A7=Nutrients!$B$79,Nutrients!$AJ$79,(IF($A7=Nutrients!$B$77,Nutrients!$AJ$77,Nutrients!$AJ$78)))))*BA$7))/2000</f>
        <v>1.012722373015746</v>
      </c>
      <c r="BB203" s="70">
        <f>(SUMPRODUCT(BB$8:BB$187,Nutrients!$AJ$8:$AJ$187)+(IF($A6=Nutrients!$B$8,Nutrients!$AJ$8,Nutrients!$AJ$9)*BB$6)+(((IF($A7=Nutrients!$B$79,Nutrients!$AJ$79,(IF($A7=Nutrients!$B$77,Nutrients!$AJ$77,Nutrients!$AJ$78)))))*BB$7))/2000</f>
        <v>0.92849638271805657</v>
      </c>
      <c r="BC203" s="70">
        <f>(SUMPRODUCT(BC$8:BC$187,Nutrients!$AJ$8:$AJ$187)+(IF($A6=Nutrients!$B$8,Nutrients!$AJ$8,Nutrients!$AJ$9)*BC$6)+(((IF($A7=Nutrients!$B$79,Nutrients!$AJ$79,(IF($A7=Nutrients!$B$77,Nutrients!$AJ$77,Nutrients!$AJ$78)))))*BC$7))/2000</f>
        <v>0.86896881588798003</v>
      </c>
      <c r="BD203" s="70">
        <f>(SUMPRODUCT(BD$8:BD$187,Nutrients!$AJ$8:$AJ$187)+(IF($A6=Nutrients!$B$8,Nutrients!$AJ$8,Nutrients!$AJ$9)*BD$6)+(((IF($A7=Nutrients!$B$79,Nutrients!$AJ$79,(IF($A7=Nutrients!$B$77,Nutrients!$AJ$77,Nutrients!$AJ$78)))))*BD$7))/2000</f>
        <v>0.81369445569591869</v>
      </c>
      <c r="BE203" s="20"/>
      <c r="BF203" s="70">
        <f>(SUMPRODUCT(BF$8:BF$187,Nutrients!$AJ$8:$AJ$187)+(IF($A6=Nutrients!$B$8,Nutrients!$AJ$8,Nutrients!$AJ$9)*BF$6)+(((IF($A7=Nutrients!$B$79,Nutrients!$AJ$79,(IF($A7=Nutrients!$B$77,Nutrients!$AJ$77,Nutrients!$AJ$78)))))*BF$7))/2000</f>
        <v>1.3092107976213636</v>
      </c>
      <c r="BG203" s="70">
        <f>(SUMPRODUCT(BG$8:BG$187,Nutrients!$AJ$8:$AJ$187)+(IF($A6=Nutrients!$B$8,Nutrients!$AJ$8,Nutrients!$AJ$9)*BG$6)+(((IF($A7=Nutrients!$B$79,Nutrients!$AJ$79,(IF($A7=Nutrients!$B$77,Nutrients!$AJ$77,Nutrients!$AJ$78)))))*BG$7))/2000</f>
        <v>1.1583290115642217</v>
      </c>
      <c r="BH203" s="70">
        <f>(SUMPRODUCT(BH$8:BH$187,Nutrients!$AJ$8:$AJ$187)+(IF($A6=Nutrients!$B$8,Nutrients!$AJ$8,Nutrients!$AJ$9)*BH$6)+(((IF($A7=Nutrients!$B$79,Nutrients!$AJ$79,(IF($A7=Nutrients!$B$77,Nutrients!$AJ$77,Nutrients!$AJ$78)))))*BH$7))/2000</f>
        <v>1.0233979237628681</v>
      </c>
      <c r="BI203" s="70">
        <f>(SUMPRODUCT(BI$8:BI$187,Nutrients!$AJ$8:$AJ$187)+(IF($A6=Nutrients!$B$8,Nutrients!$AJ$8,Nutrients!$AJ$9)*BI$6)+(((IF($A7=Nutrients!$B$79,Nutrients!$AJ$79,(IF($A7=Nutrients!$B$77,Nutrients!$AJ$77,Nutrients!$AJ$78)))))*BI$7))/2000</f>
        <v>0.94277016935968327</v>
      </c>
      <c r="BJ203" s="70">
        <f>(SUMPRODUCT(BJ$8:BJ$187,Nutrients!$AJ$8:$AJ$187)+(IF($A6=Nutrients!$B$8,Nutrients!$AJ$8,Nutrients!$AJ$9)*BJ$6)+(((IF($A7=Nutrients!$B$79,Nutrients!$AJ$79,(IF($A7=Nutrients!$B$77,Nutrients!$AJ$77,Nutrients!$AJ$78)))))*BJ$7))/2000</f>
        <v>0.88324237594350385</v>
      </c>
      <c r="BK203" s="70">
        <f>(SUMPRODUCT(BK$8:BK$187,Nutrients!$AJ$8:$AJ$187)+(IF($A6=Nutrients!$B$8,Nutrients!$AJ$8,Nutrients!$AJ$9)*BK$6)+(((IF($A7=Nutrients!$B$79,Nutrients!$AJ$79,(IF($A7=Nutrients!$B$77,Nutrients!$AJ$77,Nutrients!$AJ$78)))))*BK$7))/2000</f>
        <v>0.8280944525114653</v>
      </c>
      <c r="BL203" s="20"/>
    </row>
    <row r="204" spans="1:64" x14ac:dyDescent="0.2">
      <c r="A204" s="5" t="s">
        <v>18</v>
      </c>
      <c r="B204" s="65">
        <f>(SUMPRODUCT(B$8:B$187,Nutrients!$E$8:$E$187)+(IF($A$6=Nutrients!$B$8,Nutrients!$E$8,Nutrients!$E$9)*B$6)+(((IF($A$7=Nutrients!$B$79,Nutrients!$E$79,(IF($A$7=Nutrients!$B$77,Nutrients!$E$77,Nutrients!$E$78)))))*B$7))/2000/2.2046</f>
        <v>1495.2592896409703</v>
      </c>
      <c r="C204" s="65">
        <f>(SUMPRODUCT(C$8:C$187,Nutrients!$E$8:$E$187)+(IF($A$6=Nutrients!$B$8,Nutrients!$E$8,Nutrients!$E$9)*C$6)+(((IF($A$7=Nutrients!$B$79,Nutrients!$E$79,(IF($A$7=Nutrients!$B$77,Nutrients!$E$77,Nutrients!$E$78)))))*C$7))/2000/2.2046</f>
        <v>1499.0398981651672</v>
      </c>
      <c r="D204" s="65">
        <f>(SUMPRODUCT(D$8:D$187,Nutrients!$E$8:$E$187)+(IF($A$6=Nutrients!$B$8,Nutrients!$E$8,Nutrients!$E$9)*D$6)+(((IF($A$7=Nutrients!$B$79,Nutrients!$E$79,(IF($A$7=Nutrients!$B$77,Nutrients!$E$77,Nutrients!$E$78)))))*D$7))/2000/2.2046</f>
        <v>1505.1086641704712</v>
      </c>
      <c r="E204" s="65">
        <f>(SUMPRODUCT(E$8:E$187,Nutrients!$E$8:$E$187)+(IF($A$6=Nutrients!$B$8,Nutrients!$E$8,Nutrients!$E$9)*E$6)+(((IF($A$7=Nutrients!$B$79,Nutrients!$E$79,(IF($A$7=Nutrients!$B$77,Nutrients!$E$77,Nutrients!$E$78)))))*E$7))/2000/2.2046</f>
        <v>1508.0710065486478</v>
      </c>
      <c r="F204" s="65">
        <f>(SUMPRODUCT(F$8:F$187,Nutrients!$E$8:$E$187)+(IF($A$6=Nutrients!$B$8,Nutrients!$E$8,Nutrients!$E$9)*F$6)+(((IF($A$7=Nutrients!$B$79,Nutrients!$E$79,(IF($A$7=Nutrients!$B$77,Nutrients!$E$77,Nutrients!$E$78)))))*F$7))/2000/2.2046</f>
        <v>1510.4976835100401</v>
      </c>
      <c r="G204" s="65">
        <f>(SUMPRODUCT(G$8:G$187,Nutrients!$E$8:$E$187)+(IF($A$6=Nutrients!$B$8,Nutrients!$E$8,Nutrients!$E$9)*G$6)+(((IF($A$7=Nutrients!$B$79,Nutrients!$E$79,(IF($A$7=Nutrients!$B$77,Nutrients!$E$77,Nutrients!$E$78)))))*G$7))/2000/2.2046</f>
        <v>1512.4682166271357</v>
      </c>
      <c r="H204" s="20"/>
      <c r="I204" s="65">
        <f>(SUMPRODUCT(I$8:I$187,Nutrients!$E$8:$E$187)+(IF($A$6=Nutrients!$B$8,Nutrients!$E$8,Nutrients!$E$9)*I$6)+(((IF($A$7=Nutrients!$B$79,Nutrients!$E$79,(IF($A$7=Nutrients!$B$77,Nutrients!$E$77,Nutrients!$E$78)))))*I$7))/2000/2.2046</f>
        <v>1492.8312607189689</v>
      </c>
      <c r="J204" s="65">
        <f>(SUMPRODUCT(J$8:J$187,Nutrients!$E$8:$E$187)+(IF($A$6=Nutrients!$B$8,Nutrients!$E$8,Nutrients!$E$9)*J$6)+(((IF($A$7=Nutrients!$B$79,Nutrients!$E$79,(IF($A$7=Nutrients!$B$77,Nutrients!$E$77,Nutrients!$E$78)))))*J$7))/2000/2.2046</f>
        <v>1496.6645940731221</v>
      </c>
      <c r="K204" s="65">
        <f>(SUMPRODUCT(K$8:K$187,Nutrients!$E$8:$E$187)+(IF($A$6=Nutrients!$B$8,Nutrients!$E$8,Nutrients!$E$9)*K$6)+(((IF($A$7=Nutrients!$B$79,Nutrients!$E$79,(IF($A$7=Nutrients!$B$77,Nutrients!$E$77,Nutrients!$E$78)))))*K$7))/2000/2.2046</f>
        <v>1503.1044803095938</v>
      </c>
      <c r="L204" s="65">
        <f>(SUMPRODUCT(L$8:L$187,Nutrients!$E$8:$E$187)+(IF($A$6=Nutrients!$B$8,Nutrients!$E$8,Nutrients!$E$9)*L$6)+(((IF($A$7=Nutrients!$B$79,Nutrients!$E$79,(IF($A$7=Nutrients!$B$77,Nutrients!$E$77,Nutrients!$E$78)))))*L$7))/2000/2.2046</f>
        <v>1505.6872344442379</v>
      </c>
      <c r="M204" s="65">
        <f>(SUMPRODUCT(M$8:M$187,Nutrients!$E$8:$E$187)+(IF($A$6=Nutrients!$B$8,Nutrients!$E$8,Nutrients!$E$9)*M$6)+(((IF($A$7=Nutrients!$B$79,Nutrients!$E$79,(IF($A$7=Nutrients!$B$77,Nutrients!$E$77,Nutrients!$E$78)))))*M$7))/2000/2.2046</f>
        <v>1507.9977292623394</v>
      </c>
      <c r="N204" s="65">
        <f>(SUMPRODUCT(N$8:N$187,Nutrients!$E$8:$E$187)+(IF($A$6=Nutrients!$B$8,Nutrients!$E$8,Nutrients!$E$9)*N$6)+(((IF($A$7=Nutrients!$B$79,Nutrients!$E$79,(IF($A$7=Nutrients!$B$77,Nutrients!$E$77,Nutrients!$E$78)))))*N$7))/2000/2.2046</f>
        <v>1509.9682623794347</v>
      </c>
      <c r="O204" s="20"/>
      <c r="P204" s="65">
        <f>(SUMPRODUCT(P$8:P$187,Nutrients!$E$8:$E$187)+(IF($A$6=Nutrients!$B$8,Nutrients!$E$8,Nutrients!$E$9)*P$6)+(((IF($A$7=Nutrients!$B$79,Nutrients!$E$79,(IF($A$7=Nutrients!$B$77,Nutrients!$E$77,Nutrients!$E$78)))))*P$7))/2000/2.2046</f>
        <v>1490.3969645112898</v>
      </c>
      <c r="Q204" s="65">
        <f>(SUMPRODUCT(Q$8:Q$187,Nutrients!$E$8:$E$187)+(IF($A$6=Nutrients!$B$8,Nutrients!$E$8,Nutrients!$E$9)*Q$6)+(((IF($A$7=Nutrients!$B$79,Nutrients!$E$79,(IF($A$7=Nutrients!$B$77,Nutrients!$E$77,Nutrients!$E$78)))))*Q$7))/2000/2.2046</f>
        <v>1494.0761261902394</v>
      </c>
      <c r="R204" s="65">
        <f>(SUMPRODUCT(R$8:R$187,Nutrients!$E$8:$E$187)+(IF($A$6=Nutrients!$B$8,Nutrients!$E$8,Nutrients!$E$9)*R$6)+(((IF($A$7=Nutrients!$B$79,Nutrients!$E$79,(IF($A$7=Nutrients!$B$77,Nutrients!$E$77,Nutrients!$E$78)))))*R$7))/2000/2.2046</f>
        <v>1500.1744137150913</v>
      </c>
      <c r="S204" s="65">
        <f>(SUMPRODUCT(S$8:S$187,Nutrients!$E$8:$E$187)+(IF($A$6=Nutrients!$B$8,Nutrients!$E$8,Nutrients!$E$9)*S$6)+(((IF($A$7=Nutrients!$B$79,Nutrients!$E$79,(IF($A$7=Nutrients!$B$77,Nutrients!$E$77,Nutrients!$E$78)))))*S$7))/2000/2.2046</f>
        <v>1502.8014246673258</v>
      </c>
      <c r="T204" s="65">
        <f>(SUMPRODUCT(T$8:T$187,Nutrients!$E$8:$E$187)+(IF($A$6=Nutrients!$B$8,Nutrients!$E$8,Nutrients!$E$9)*T$6)+(((IF($A$7=Nutrients!$B$79,Nutrients!$E$79,(IF($A$7=Nutrients!$B$77,Nutrients!$E$77,Nutrients!$E$78)))))*T$7))/2000/2.2046</f>
        <v>1505.6076898722504</v>
      </c>
      <c r="U204" s="65">
        <f>(SUMPRODUCT(U$8:U$187,Nutrients!$E$8:$E$187)+(IF($A$6=Nutrients!$B$8,Nutrients!$E$8,Nutrients!$E$9)*U$6)+(((IF($A$7=Nutrients!$B$79,Nutrients!$E$79,(IF($A$7=Nutrients!$B$77,Nutrients!$E$77,Nutrients!$E$78)))))*U$7))/2000/2.2046</f>
        <v>1507.0909206148881</v>
      </c>
      <c r="V204" s="20"/>
      <c r="W204" s="65">
        <f>(SUMPRODUCT(W$8:W$187,Nutrients!$E$8:$E$187)+(IF($A$6=Nutrients!$B$8,Nutrients!$E$8,Nutrients!$E$9)*W$6)+(((IF($A$7=Nutrients!$B$79,Nutrients!$E$79,(IF($A$7=Nutrients!$B$77,Nutrients!$E$77,Nutrients!$E$78)))))*W$7))/2000/2.2046</f>
        <v>1487.6273368776688</v>
      </c>
      <c r="X204" s="65">
        <f>(SUMPRODUCT(X$8:X$187,Nutrients!$E$8:$E$187)+(IF($A$6=Nutrients!$B$8,Nutrients!$E$8,Nutrients!$E$9)*X$6)+(((IF($A$7=Nutrients!$B$79,Nutrients!$E$79,(IF($A$7=Nutrients!$B$77,Nutrients!$E$77,Nutrients!$E$78)))))*X$7))/2000/2.2046</f>
        <v>1491.1818484009625</v>
      </c>
      <c r="Y204" s="65">
        <f>(SUMPRODUCT(Y$8:Y$187,Nutrients!$E$8:$E$187)+(IF($A$6=Nutrients!$B$8,Nutrients!$E$8,Nutrients!$E$9)*Y$6)+(((IF($A$7=Nutrients!$B$79,Nutrients!$E$79,(IF($A$7=Nutrients!$B$77,Nutrients!$E$77,Nutrients!$E$78)))))*Y$7))/2000/2.2046</f>
        <v>1496.8057667614216</v>
      </c>
      <c r="Z204" s="65">
        <f>(SUMPRODUCT(Z$8:Z$187,Nutrients!$E$8:$E$187)+(IF($A$6=Nutrients!$B$8,Nutrients!$E$8,Nutrients!$E$9)*Z$6)+(((IF($A$7=Nutrients!$B$79,Nutrients!$E$79,(IF($A$7=Nutrients!$B$77,Nutrients!$E$77,Nutrients!$E$78)))))*Z$7))/2000/2.2046</f>
        <v>1499.909347604736</v>
      </c>
      <c r="AA204" s="65">
        <f>(SUMPRODUCT(AA$8:AA$187,Nutrients!$E$8:$E$187)+(IF($A$6=Nutrients!$B$8,Nutrients!$E$8,Nutrients!$E$9)*AA$6)+(((IF($A$7=Nutrients!$B$79,Nutrients!$E$79,(IF($A$7=Nutrients!$B$77,Nutrients!$E$77,Nutrients!$E$78)))))*AA$7))/2000/2.2046</f>
        <v>1502.7218800953387</v>
      </c>
      <c r="AB204" s="65">
        <f>(SUMPRODUCT(AB$8:AB$187,Nutrients!$E$8:$E$187)+(IF($A$6=Nutrients!$B$8,Nutrients!$E$8,Nutrients!$E$9)*AB$6)+(((IF($A$7=Nutrients!$B$79,Nutrients!$E$79,(IF($A$7=Nutrients!$B$77,Nutrients!$E$77,Nutrients!$E$78)))))*AB$7))/2000/2.2046</f>
        <v>1503.926969439691</v>
      </c>
      <c r="AC204" s="20"/>
      <c r="AD204" s="65">
        <f>(SUMPRODUCT(AD$8:AD$187,Nutrients!$E$8:$E$187)+(IF($A$6=Nutrients!$B$8,Nutrients!$E$8,Nutrients!$E$9)*AD$6)+(((IF($A$7=Nutrients!$B$79,Nutrients!$E$79,(IF($A$7=Nutrients!$B$77,Nutrients!$E$77,Nutrients!$E$78)))))*AD$7))/2000/2.2046</f>
        <v>1484.8049844140917</v>
      </c>
      <c r="AE204" s="65">
        <f>(SUMPRODUCT(AE$8:AE$187,Nutrients!$E$8:$E$187)+(IF($A$6=Nutrients!$B$8,Nutrients!$E$8,Nutrients!$E$9)*AE$6)+(((IF($A$7=Nutrients!$B$79,Nutrients!$E$79,(IF($A$7=Nutrients!$B$77,Nutrients!$E$77,Nutrients!$E$78)))))*AE$7))/2000/2.2046</f>
        <v>1488.2982393507377</v>
      </c>
      <c r="AF204" s="65">
        <f>(SUMPRODUCT(AF$8:AF$187,Nutrients!$E$8:$E$187)+(IF($A$6=Nutrients!$B$8,Nutrients!$E$8,Nutrients!$E$9)*AF$6)+(((IF($A$7=Nutrients!$B$79,Nutrients!$E$79,(IF($A$7=Nutrients!$B$77,Nutrients!$E$77,Nutrients!$E$78)))))*AF$7))/2000/2.2046</f>
        <v>1493.6524843252771</v>
      </c>
      <c r="AG204" s="65">
        <f>(SUMPRODUCT(AG$8:AG$187,Nutrients!$E$8:$E$187)+(IF($A$6=Nutrients!$B$8,Nutrients!$E$8,Nutrients!$E$9)*AG$6)+(((IF($A$7=Nutrients!$B$79,Nutrients!$E$79,(IF($A$7=Nutrients!$B$77,Nutrients!$E$77,Nutrients!$E$78)))))*AG$7))/2000/2.2046</f>
        <v>1496.3595409003281</v>
      </c>
      <c r="AH204" s="65">
        <f>(SUMPRODUCT(AH$8:AH$187,Nutrients!$E$8:$E$187)+(IF($A$6=Nutrients!$B$8,Nutrients!$E$8,Nutrients!$E$9)*AH$6)+(((IF($A$7=Nutrients!$B$79,Nutrients!$E$79,(IF($A$7=Nutrients!$B$77,Nutrients!$E$77,Nutrients!$E$78)))))*AH$7))/2000/2.2046</f>
        <v>1498.2926482015841</v>
      </c>
      <c r="AI204" s="65">
        <f>(SUMPRODUCT(AI$8:AI$187,Nutrients!$E$8:$E$187)+(IF($A$6=Nutrients!$B$8,Nutrients!$E$8,Nutrients!$E$9)*AI$6)+(((IF($A$7=Nutrients!$B$79,Nutrients!$E$79,(IF($A$7=Nutrients!$B$77,Nutrients!$E$77,Nutrients!$E$78)))))*AI$7))/2000/2.2046</f>
        <v>1499.8382040220497</v>
      </c>
      <c r="AJ204" s="20"/>
      <c r="AK204" s="65">
        <f>(SUMPRODUCT(AK$8:AK$187,Nutrients!$E$8:$E$187)+(IF($A$6=Nutrients!$B$8,Nutrients!$E$8,Nutrients!$E$9)*AK$6)+(((IF($A$7=Nutrients!$B$79,Nutrients!$E$79,(IF($A$7=Nutrients!$B$77,Nutrients!$E$77,Nutrients!$E$78)))))*AK$7))/2000/2.2046</f>
        <v>1482.4507338292287</v>
      </c>
      <c r="AL204" s="65">
        <f>(SUMPRODUCT(AL$8:AL$187,Nutrients!$E$8:$E$187)+(IF($A$6=Nutrients!$B$8,Nutrients!$E$8,Nutrients!$E$9)*AL$6)+(((IF($A$7=Nutrients!$B$79,Nutrients!$E$79,(IF($A$7=Nutrients!$B$77,Nutrients!$E$77,Nutrients!$E$78)))))*AL$7))/2000/2.2046</f>
        <v>1485.8617424163717</v>
      </c>
      <c r="AM204" s="65">
        <f>(SUMPRODUCT(AM$8:AM$187,Nutrients!$E$8:$E$187)+(IF($A$6=Nutrients!$B$8,Nutrients!$E$8,Nutrients!$E$9)*AM$6)+(((IF($A$7=Nutrients!$B$79,Nutrients!$E$79,(IF($A$7=Nutrients!$B$77,Nutrients!$E$77,Nutrients!$E$78)))))*AM$7))/2000/2.2046</f>
        <v>1490.4885331500802</v>
      </c>
      <c r="AN204" s="65">
        <f>(SUMPRODUCT(AN$8:AN$187,Nutrients!$E$8:$E$187)+(IF($A$6=Nutrients!$B$8,Nutrients!$E$8,Nutrients!$E$9)*AN$6)+(((IF($A$7=Nutrients!$B$79,Nutrients!$E$79,(IF($A$7=Nutrients!$B$77,Nutrients!$E$77,Nutrients!$E$78)))))*AN$7))/2000/2.2046</f>
        <v>1493.2040577374964</v>
      </c>
      <c r="AO204" s="65">
        <f>(SUMPRODUCT(AO$8:AO$187,Nutrients!$E$8:$E$187)+(IF($A$6=Nutrients!$B$8,Nutrients!$E$8,Nutrients!$E$9)*AO$6)+(((IF($A$7=Nutrients!$B$79,Nutrients!$E$79,(IF($A$7=Nutrients!$B$77,Nutrients!$E$77,Nutrients!$E$78)))))*AO$7))/2000/2.2046</f>
        <v>1495.128697026387</v>
      </c>
      <c r="AP204" s="65">
        <f>(SUMPRODUCT(AP$8:AP$187,Nutrients!$E$8:$E$187)+(IF($A$6=Nutrients!$B$8,Nutrients!$E$8,Nutrients!$E$9)*AP$6)+(((IF($A$7=Nutrients!$B$79,Nutrients!$E$79,(IF($A$7=Nutrients!$B$77,Nutrients!$E$77,Nutrients!$E$78)))))*AP$7))/2000/2.2046</f>
        <v>1495.0803917312762</v>
      </c>
      <c r="AQ204" s="20"/>
      <c r="AR204" s="65">
        <f>(SUMPRODUCT(AR$8:AR$187,Nutrients!$E$8:$E$187)+(IF($A$6=Nutrients!$B$8,Nutrients!$E$8,Nutrients!$E$9)*AR$6)+(((IF($A$7=Nutrients!$B$79,Nutrients!$E$79,(IF($A$7=Nutrients!$B$77,Nutrients!$E$77,Nutrients!$E$78)))))*AR$7))/2000/2.2046</f>
        <v>1479.250993848806</v>
      </c>
      <c r="AS204" s="65">
        <f>(SUMPRODUCT(AS$8:AS$187,Nutrients!$E$8:$E$187)+(IF($A$6=Nutrients!$B$8,Nutrients!$E$8,Nutrients!$E$9)*AS$6)+(((IF($A$7=Nutrients!$B$79,Nutrients!$E$79,(IF($A$7=Nutrients!$B$77,Nutrients!$E$77,Nutrients!$E$78)))))*AS$7))/2000/2.2046</f>
        <v>1483.3259993634449</v>
      </c>
      <c r="AT204" s="65">
        <f>(SUMPRODUCT(AT$8:AT$187,Nutrients!$E$8:$E$187)+(IF($A$6=Nutrients!$B$8,Nutrients!$E$8,Nutrients!$E$9)*AT$6)+(((IF($A$7=Nutrients!$B$79,Nutrients!$E$79,(IF($A$7=Nutrients!$B$77,Nutrients!$E$77,Nutrients!$E$78)))))*AT$7))/2000/2.2046</f>
        <v>1487.1154209987103</v>
      </c>
      <c r="AU204" s="65">
        <f>(SUMPRODUCT(AU$8:AU$187,Nutrients!$E$8:$E$187)+(IF($A$6=Nutrients!$B$8,Nutrients!$E$8,Nutrients!$E$9)*AU$6)+(((IF($A$7=Nutrients!$B$79,Nutrients!$E$79,(IF($A$7=Nutrients!$B$77,Nutrients!$E$77,Nutrients!$E$78)))))*AU$7))/2000/2.2046</f>
        <v>1490.1184509366417</v>
      </c>
      <c r="AV204" s="65">
        <f>(SUMPRODUCT(AV$8:AV$187,Nutrients!$E$8:$E$187)+(IF($A$6=Nutrients!$B$8,Nutrients!$E$8,Nutrients!$E$9)*AV$6)+(((IF($A$7=Nutrients!$B$79,Nutrients!$E$79,(IF($A$7=Nutrients!$B$77,Nutrients!$E$77,Nutrients!$E$78)))))*AV$7))/2000/2.2046</f>
        <v>1490.3793527479791</v>
      </c>
      <c r="AW204" s="65">
        <f>(SUMPRODUCT(AW$8:AW$187,Nutrients!$E$8:$E$187)+(IF($A$6=Nutrients!$B$8,Nutrients!$E$8,Nutrients!$E$9)*AW$6)+(((IF($A$7=Nutrients!$B$79,Nutrients!$E$79,(IF($A$7=Nutrients!$B$77,Nutrients!$E$77,Nutrients!$E$78)))))*AW$7))/2000/2.2046</f>
        <v>1490.297276242911</v>
      </c>
      <c r="AX204" s="20"/>
      <c r="AY204" s="65">
        <f>(SUMPRODUCT(AY$8:AY$187,Nutrients!$E$8:$E$187)+(IF($A$6=Nutrients!$B$8,Nutrients!$E$8,Nutrients!$E$9)*AY$6)+(((IF($A$7=Nutrients!$B$79,Nutrients!$E$79,(IF($A$7=Nutrients!$B$77,Nutrients!$E$77,Nutrients!$E$78)))))*AY$7))/2000/2.2046</f>
        <v>1477.3770469966885</v>
      </c>
      <c r="AZ204" s="65">
        <f>(SUMPRODUCT(AZ$8:AZ$187,Nutrients!$E$8:$E$187)+(IF($A$6=Nutrients!$B$8,Nutrients!$E$8,Nutrients!$E$9)*AZ$6)+(((IF($A$7=Nutrients!$B$79,Nutrients!$E$79,(IF($A$7=Nutrients!$B$77,Nutrients!$E$77,Nutrients!$E$78)))))*AZ$7))/2000/2.2046</f>
        <v>1480.111524084979</v>
      </c>
      <c r="BA204" s="65">
        <f>(SUMPRODUCT(BA$8:BA$187,Nutrients!$E$8:$E$187)+(IF($A$6=Nutrients!$B$8,Nutrients!$E$8,Nutrients!$E$9)*BA$6)+(((IF($A$7=Nutrients!$B$79,Nutrients!$E$79,(IF($A$7=Nutrients!$B$77,Nutrients!$E$77,Nutrients!$E$78)))))*BA$7))/2000/2.2046</f>
        <v>1483.9452025378353</v>
      </c>
      <c r="BB204" s="65">
        <f>(SUMPRODUCT(BB$8:BB$187,Nutrients!$E$8:$E$187)+(IF($A$6=Nutrients!$B$8,Nutrients!$E$8,Nutrients!$E$9)*BB$6)+(((IF($A$7=Nutrients!$B$79,Nutrients!$E$79,(IF($A$7=Nutrients!$B$77,Nutrients!$E$77,Nutrients!$E$78)))))*BB$7))/2000/2.2046</f>
        <v>1484.9587638201433</v>
      </c>
      <c r="BC204" s="65">
        <f>(SUMPRODUCT(BC$8:BC$187,Nutrients!$E$8:$E$187)+(IF($A$6=Nutrients!$B$8,Nutrients!$E$8,Nutrients!$E$9)*BC$6)+(((IF($A$7=Nutrients!$B$79,Nutrients!$E$79,(IF($A$7=Nutrients!$B$77,Nutrients!$E$77,Nutrients!$E$78)))))*BC$7))/2000/2.2046</f>
        <v>1485.2103817304028</v>
      </c>
      <c r="BD204" s="65">
        <f>(SUMPRODUCT(BD$8:BD$187,Nutrients!$E$8:$E$187)+(IF($A$6=Nutrients!$B$8,Nutrients!$E$8,Nutrients!$E$9)*BD$6)+(((IF($A$7=Nutrients!$B$79,Nutrients!$E$79,(IF($A$7=Nutrients!$B$77,Nutrients!$E$77,Nutrients!$E$78)))))*BD$7))/2000/2.2046</f>
        <v>1484.7614856080379</v>
      </c>
      <c r="BE204" s="20"/>
      <c r="BF204" s="65">
        <f>(SUMPRODUCT(BF$8:BF$187,Nutrients!$E$8:$E$187)+(IF($A$6=Nutrients!$B$8,Nutrients!$E$8,Nutrients!$E$9)*BF$6)+(((IF($A$7=Nutrients!$B$79,Nutrients!$E$79,(IF($A$7=Nutrients!$B$77,Nutrients!$E$77,Nutrients!$E$78)))))*BF$7))/2000/2.2046</f>
        <v>1474.1773070162658</v>
      </c>
      <c r="BG204" s="65">
        <f>(SUMPRODUCT(BG$8:BG$187,Nutrients!$E$8:$E$187)+(IF($A$6=Nutrients!$B$8,Nutrients!$E$8,Nutrients!$E$9)*BG$6)+(((IF($A$7=Nutrients!$B$79,Nutrients!$E$79,(IF($A$7=Nutrients!$B$77,Nutrients!$E$77,Nutrients!$E$78)))))*BG$7))/2000/2.2046</f>
        <v>1476.9117841045563</v>
      </c>
      <c r="BH204" s="65">
        <f>(SUMPRODUCT(BH$8:BH$187,Nutrients!$E$8:$E$187)+(IF($A$6=Nutrients!$B$8,Nutrients!$E$8,Nutrients!$E$9)*BH$6)+(((IF($A$7=Nutrients!$B$79,Nutrients!$E$79,(IF($A$7=Nutrients!$B$77,Nutrients!$E$77,Nutrients!$E$78)))))*BH$7))/2000/2.2046</f>
        <v>1480.1578349931108</v>
      </c>
      <c r="BI204" s="65">
        <f>(SUMPRODUCT(BI$8:BI$187,Nutrients!$E$8:$E$187)+(IF($A$6=Nutrients!$B$8,Nutrients!$E$8,Nutrients!$E$9)*BI$6)+(((IF($A$7=Nutrients!$B$79,Nutrients!$E$79,(IF($A$7=Nutrients!$B$77,Nutrients!$E$77,Nutrients!$E$78)))))*BI$7))/2000/2.2046</f>
        <v>1480.1946842436917</v>
      </c>
      <c r="BJ204" s="65">
        <f>(SUMPRODUCT(BJ$8:BJ$187,Nutrients!$E$8:$E$187)+(IF($A$6=Nutrients!$B$8,Nutrients!$E$8,Nutrients!$E$9)*BJ$6)+(((IF($A$7=Nutrients!$B$79,Nutrients!$E$79,(IF($A$7=Nutrients!$B$77,Nutrients!$E$77,Nutrients!$E$78)))))*BJ$7))/2000/2.2046</f>
        <v>1480.4525694396298</v>
      </c>
      <c r="BK204" s="65">
        <f>(SUMPRODUCT(BK$8:BK$187,Nutrients!$E$8:$E$187)+(IF($A$6=Nutrients!$B$8,Nutrients!$E$8,Nutrients!$E$9)*BK$6)+(((IF($A$7=Nutrients!$B$79,Nutrients!$E$79,(IF($A$7=Nutrients!$B$77,Nutrients!$E$77,Nutrients!$E$78)))))*BK$7))/2000/2.2046</f>
        <v>1479.9751194493938</v>
      </c>
      <c r="BL204" s="20"/>
    </row>
    <row r="205" spans="1:64" x14ac:dyDescent="0.2">
      <c r="A205" s="9" t="s">
        <v>50</v>
      </c>
      <c r="B205" s="65">
        <f>(SUMPRODUCT(B$8:B$187,Nutrients!$DD$8:$DD$187)+(IF($A$6=Nutrients!$B$8,Nutrients!$DD$8,Nutrients!$DD$9)*B$6)+(((IF($A$7=Nutrients!$B$79,Nutrients!$DD$79,(IF($A$7=Nutrients!$B$77,Nutrients!$DD$77,Nutrients!$DD$78)))))*B$7))/2000/2.2046</f>
        <v>1097.8514230039887</v>
      </c>
      <c r="C205" s="65">
        <f>(SUMPRODUCT(C$8:C$187,Nutrients!$DD$8:$DD$187)+(IF($A$6=Nutrients!$B$8,Nutrients!$DD$8,Nutrients!$DD$9)*C$6)+(((IF($A$7=Nutrients!$B$79,Nutrients!$DD$79,(IF($A$7=Nutrients!$B$77,Nutrients!$DD$77,Nutrients!$DD$78)))))*C$7))/2000/2.2046</f>
        <v>1112.3670788787399</v>
      </c>
      <c r="D205" s="65">
        <f>(SUMPRODUCT(D$8:D$187,Nutrients!$DD$8:$DD$187)+(IF($A$6=Nutrients!$B$8,Nutrients!$DD$8,Nutrients!$DD$9)*D$6)+(((IF($A$7=Nutrients!$B$79,Nutrients!$DD$79,(IF($A$7=Nutrients!$B$77,Nutrients!$DD$77,Nutrients!$DD$78)))))*D$7))/2000/2.2046</f>
        <v>1130.3027365806859</v>
      </c>
      <c r="E205" s="65">
        <f>(SUMPRODUCT(E$8:E$187,Nutrients!$DD$8:$DD$187)+(IF($A$6=Nutrients!$B$8,Nutrients!$DD$8,Nutrients!$DD$9)*E$6)+(((IF($A$7=Nutrients!$B$79,Nutrients!$DD$79,(IF($A$7=Nutrients!$B$77,Nutrients!$DD$77,Nutrients!$DD$78)))))*E$7))/2000/2.2046</f>
        <v>1141.1799698925977</v>
      </c>
      <c r="F205" s="65">
        <f>(SUMPRODUCT(F$8:F$187,Nutrients!$DD$8:$DD$187)+(IF($A$6=Nutrients!$B$8,Nutrients!$DD$8,Nutrients!$DD$9)*F$6)+(((IF($A$7=Nutrients!$B$79,Nutrients!$DD$79,(IF($A$7=Nutrients!$B$77,Nutrients!$DD$77,Nutrients!$DD$78)))))*F$7))/2000/2.2046</f>
        <v>1149.8085445241531</v>
      </c>
      <c r="G205" s="65">
        <f>(SUMPRODUCT(G$8:G$187,Nutrients!$DD$8:$DD$187)+(IF($A$6=Nutrients!$B$8,Nutrients!$DD$8,Nutrients!$DD$9)*G$6)+(((IF($A$7=Nutrients!$B$79,Nutrients!$DD$79,(IF($A$7=Nutrients!$B$77,Nutrients!$DD$77,Nutrients!$DD$78)))))*G$7))/2000/2.2046</f>
        <v>1157.6158102568588</v>
      </c>
      <c r="H205" s="20"/>
      <c r="I205" s="65">
        <f>(SUMPRODUCT(I$8:I$187,Nutrients!$DD$8:$DD$187)+(IF($A$6=Nutrients!$B$8,Nutrients!$DD$8,Nutrients!$DD$9)*I$6)+(((IF($A$7=Nutrients!$B$79,Nutrients!$DD$79,(IF($A$7=Nutrients!$B$77,Nutrients!$DD$77,Nutrients!$DD$78)))))*I$7))/2000/2.2046</f>
        <v>1045.5076637582965</v>
      </c>
      <c r="J205" s="65">
        <f>(SUMPRODUCT(J$8:J$187,Nutrients!$DD$8:$DD$187)+(IF($A$6=Nutrients!$B$8,Nutrients!$DD$8,Nutrients!$DD$9)*J$6)+(((IF($A$7=Nutrients!$B$79,Nutrients!$DD$79,(IF($A$7=Nutrients!$B$77,Nutrients!$DD$77,Nutrients!$DD$78)))))*J$7))/2000/2.2046</f>
        <v>1060.061009297586</v>
      </c>
      <c r="K205" s="65">
        <f>(SUMPRODUCT(K$8:K$187,Nutrients!$DD$8:$DD$187)+(IF($A$6=Nutrients!$B$8,Nutrients!$DD$8,Nutrients!$DD$9)*K$6)+(((IF($A$7=Nutrients!$B$79,Nutrients!$DD$79,(IF($A$7=Nutrients!$B$77,Nutrients!$DD$77,Nutrients!$DD$78)))))*K$7))/2000/2.2046</f>
        <v>1078.292808505907</v>
      </c>
      <c r="L205" s="65">
        <f>(SUMPRODUCT(L$8:L$187,Nutrients!$DD$8:$DD$187)+(IF($A$6=Nutrients!$B$8,Nutrients!$DD$8,Nutrients!$DD$9)*L$6)+(((IF($A$7=Nutrients!$B$79,Nutrients!$DD$79,(IF($A$7=Nutrients!$B$77,Nutrients!$DD$77,Nutrients!$DD$78)))))*L$7))/2000/2.2046</f>
        <v>1088.8686633899069</v>
      </c>
      <c r="M205" s="65">
        <f>(SUMPRODUCT(M$8:M$187,Nutrients!$DD$8:$DD$187)+(IF($A$6=Nutrients!$B$8,Nutrients!$DD$8,Nutrients!$DD$9)*M$6)+(((IF($A$7=Nutrients!$B$79,Nutrients!$DD$79,(IF($A$7=Nutrients!$B$77,Nutrients!$DD$77,Nutrients!$DD$78)))))*M$7))/2000/2.2046</f>
        <v>1096.9929007827898</v>
      </c>
      <c r="N205" s="65">
        <f>(SUMPRODUCT(N$8:N$187,Nutrients!$DD$8:$DD$187)+(IF($A$6=Nutrients!$B$8,Nutrients!$DD$8,Nutrients!$DD$9)*N$6)+(((IF($A$7=Nutrients!$B$79,Nutrients!$DD$79,(IF($A$7=Nutrients!$B$77,Nutrients!$DD$77,Nutrients!$DD$78)))))*N$7))/2000/2.2046</f>
        <v>1104.8001665154952</v>
      </c>
      <c r="O205" s="20"/>
      <c r="P205" s="65">
        <f>(SUMPRODUCT(P$8:P$187,Nutrients!$DD$8:$DD$187)+(IF($A$6=Nutrients!$B$8,Nutrients!$DD$8,Nutrients!$DD$9)*P$6)+(((IF($A$7=Nutrients!$B$79,Nutrients!$DD$79,(IF($A$7=Nutrients!$B$77,Nutrients!$DD$77,Nutrients!$DD$78)))))*P$7))/2000/2.2046</f>
        <v>993.15920772782601</v>
      </c>
      <c r="Q205" s="65">
        <f>(SUMPRODUCT(Q$8:Q$187,Nutrients!$DD$8:$DD$187)+(IF($A$6=Nutrients!$B$8,Nutrients!$DD$8,Nutrients!$DD$9)*Q$6)+(((IF($A$7=Nutrients!$B$79,Nutrients!$DD$79,(IF($A$7=Nutrients!$B$77,Nutrients!$DD$77,Nutrients!$DD$78)))))*Q$7))/2000/2.2046</f>
        <v>1007.1804600702197</v>
      </c>
      <c r="R205" s="65">
        <f>(SUMPRODUCT(R$8:R$187,Nutrients!$DD$8:$DD$187)+(IF($A$6=Nutrients!$B$8,Nutrients!$DD$8,Nutrients!$DD$9)*R$6)+(((IF($A$7=Nutrients!$B$79,Nutrients!$DD$79,(IF($A$7=Nutrients!$B$77,Nutrients!$DD$77,Nutrients!$DD$78)))))*R$7))/2000/2.2046</f>
        <v>1025.1386368088517</v>
      </c>
      <c r="S205" s="65">
        <f>(SUMPRODUCT(S$8:S$187,Nutrients!$DD$8:$DD$187)+(IF($A$6=Nutrients!$B$8,Nutrients!$DD$8,Nutrients!$DD$9)*S$6)+(((IF($A$7=Nutrients!$B$79,Nutrients!$DD$79,(IF($A$7=Nutrients!$B$77,Nutrients!$DD$77,Nutrients!$DD$78)))))*S$7))/2000/2.2046</f>
        <v>1035.7469444358528</v>
      </c>
      <c r="T205" s="65">
        <f>(SUMPRODUCT(T$8:T$187,Nutrients!$DD$8:$DD$187)+(IF($A$6=Nutrients!$B$8,Nutrients!$DD$8,Nutrients!$DD$9)*T$6)+(((IF($A$7=Nutrients!$B$79,Nutrients!$DD$79,(IF($A$7=Nutrients!$B$77,Nutrients!$DD$77,Nutrients!$DD$78)))))*T$7))/2000/2.2046</f>
        <v>1044.6768974953204</v>
      </c>
      <c r="U205" s="65">
        <f>(SUMPRODUCT(U$8:U$187,Nutrients!$DD$8:$DD$187)+(IF($A$6=Nutrients!$B$8,Nutrients!$DD$8,Nutrients!$DD$9)*U$6)+(((IF($A$7=Nutrients!$B$79,Nutrients!$DD$79,(IF($A$7=Nutrients!$B$77,Nutrients!$DD$77,Nutrients!$DD$78)))))*U$7))/2000/2.2046</f>
        <v>1051.6836844829786</v>
      </c>
      <c r="V205" s="20"/>
      <c r="W205" s="65">
        <f>(SUMPRODUCT(W$8:W$187,Nutrients!$DD$8:$DD$187)+(IF($A$6=Nutrients!$B$8,Nutrients!$DD$8,Nutrients!$DD$9)*W$6)+(((IF($A$7=Nutrients!$B$79,Nutrients!$DD$79,(IF($A$7=Nutrients!$B$77,Nutrients!$DD$77,Nutrients!$DD$78)))))*W$7))/2000/2.2046</f>
        <v>940.54182601244463</v>
      </c>
      <c r="X205" s="65">
        <f>(SUMPRODUCT(X$8:X$187,Nutrients!$DD$8:$DD$187)+(IF($A$6=Nutrients!$B$8,Nutrients!$DD$8,Nutrients!$DD$9)*X$6)+(((IF($A$7=Nutrients!$B$79,Nutrients!$DD$79,(IF($A$7=Nutrients!$B$77,Nutrients!$DD$77,Nutrients!$DD$78)))))*X$7))/2000/2.2046</f>
        <v>954.05350419462854</v>
      </c>
      <c r="Y205" s="65">
        <f>(SUMPRODUCT(Y$8:Y$187,Nutrients!$DD$8:$DD$187)+(IF($A$6=Nutrients!$B$8,Nutrients!$DD$8,Nutrients!$DD$9)*Y$6)+(((IF($A$7=Nutrients!$B$79,Nutrients!$DD$79,(IF($A$7=Nutrients!$B$77,Nutrients!$DD$77,Nutrients!$DD$78)))))*Y$7))/2000/2.2046</f>
        <v>971.64070023456782</v>
      </c>
      <c r="Z205" s="65">
        <f>(SUMPRODUCT(Z$8:Z$187,Nutrients!$DD$8:$DD$187)+(IF($A$6=Nutrients!$B$8,Nutrients!$DD$8,Nutrients!$DD$9)*Z$6)+(((IF($A$7=Nutrients!$B$79,Nutrients!$DD$79,(IF($A$7=Nutrients!$B$77,Nutrients!$DD$77,Nutrients!$DD$78)))))*Z$7))/2000/2.2046</f>
        <v>982.62052869702052</v>
      </c>
      <c r="AA205" s="65">
        <f>(SUMPRODUCT(AA$8:AA$187,Nutrients!$DD$8:$DD$187)+(IF($A$6=Nutrients!$B$8,Nutrients!$DD$8,Nutrients!$DD$9)*AA$6)+(((IF($A$7=Nutrients!$B$79,Nutrients!$DD$79,(IF($A$7=Nutrients!$B$77,Nutrients!$DD$77,Nutrients!$DD$78)))))*AA$7))/2000/2.2046</f>
        <v>991.5551785412664</v>
      </c>
      <c r="AB205" s="65">
        <f>(SUMPRODUCT(AB$8:AB$187,Nutrients!$DD$8:$DD$187)+(IF($A$6=Nutrients!$B$8,Nutrients!$DD$8,Nutrients!$DD$9)*AB$6)+(((IF($A$7=Nutrients!$B$79,Nutrients!$DD$79,(IF($A$7=Nutrients!$B$77,Nutrients!$DD$77,Nutrients!$DD$78)))))*AB$7))/2000/2.2046</f>
        <v>998.7549906333694</v>
      </c>
      <c r="AC205" s="20"/>
      <c r="AD205" s="65">
        <f>(SUMPRODUCT(AD$8:AD$187,Nutrients!$DD$8:$DD$187)+(IF($A$6=Nutrients!$B$8,Nutrients!$DD$8,Nutrients!$DD$9)*AD$6)+(((IF($A$7=Nutrients!$B$79,Nutrients!$DD$79,(IF($A$7=Nutrients!$B$77,Nutrients!$DD$77,Nutrients!$DD$78)))))*AD$7))/2000/2.2046</f>
        <v>887.88675463252503</v>
      </c>
      <c r="AE205" s="65">
        <f>(SUMPRODUCT(AE$8:AE$187,Nutrients!$DD$8:$DD$187)+(IF($A$6=Nutrients!$B$8,Nutrients!$DD$8,Nutrients!$DD$9)*AE$6)+(((IF($A$7=Nutrients!$B$79,Nutrients!$DD$79,(IF($A$7=Nutrients!$B$77,Nutrients!$DD$77,Nutrients!$DD$78)))))*AE$7))/2000/2.2046</f>
        <v>900.93232537733331</v>
      </c>
      <c r="AF205" s="65">
        <f>(SUMPRODUCT(AF$8:AF$187,Nutrients!$DD$8:$DD$187)+(IF($A$6=Nutrients!$B$8,Nutrients!$DD$8,Nutrients!$DD$9)*AF$6)+(((IF($A$7=Nutrients!$B$79,Nutrients!$DD$79,(IF($A$7=Nutrients!$B$77,Nutrients!$DD$77,Nutrients!$DD$78)))))*AF$7))/2000/2.2046</f>
        <v>918.71778344325458</v>
      </c>
      <c r="AG205" s="65">
        <f>(SUMPRODUCT(AG$8:AG$187,Nutrients!$DD$8:$DD$187)+(IF($A$6=Nutrients!$B$8,Nutrients!$DD$8,Nutrients!$DD$9)*AG$6)+(((IF($A$7=Nutrients!$B$79,Nutrients!$DD$79,(IF($A$7=Nutrients!$B$77,Nutrients!$DD$77,Nutrients!$DD$78)))))*AG$7))/2000/2.2046</f>
        <v>929.38575963472124</v>
      </c>
      <c r="AH205" s="65">
        <f>(SUMPRODUCT(AH$8:AH$187,Nutrients!$DD$8:$DD$187)+(IF($A$6=Nutrients!$B$8,Nutrients!$DD$8,Nutrients!$DD$9)*AH$6)+(((IF($A$7=Nutrients!$B$79,Nutrients!$DD$79,(IF($A$7=Nutrients!$B$77,Nutrients!$DD$77,Nutrients!$DD$78)))))*AH$7))/2000/2.2046</f>
        <v>937.20915873645072</v>
      </c>
      <c r="AI205" s="65">
        <f>(SUMPRODUCT(AI$8:AI$187,Nutrients!$DD$8:$DD$187)+(IF($A$6=Nutrients!$B$8,Nutrients!$DD$8,Nutrients!$DD$9)*AI$6)+(((IF($A$7=Nutrients!$B$79,Nutrients!$DD$79,(IF($A$7=Nutrients!$B$77,Nutrients!$DD$77,Nutrients!$DD$78)))))*AI$7))/2000/2.2046</f>
        <v>944.4707328042133</v>
      </c>
      <c r="AJ205" s="20"/>
      <c r="AK205" s="65">
        <f>(SUMPRODUCT(AK$8:AK$187,Nutrients!$DD$8:$DD$187)+(IF($A$6=Nutrients!$B$8,Nutrients!$DD$8,Nutrients!$DD$9)*AK$6)+(((IF($A$7=Nutrients!$B$79,Nutrients!$DD$79,(IF($A$7=Nutrients!$B$77,Nutrients!$DD$77,Nutrients!$DD$78)))))*AK$7))/2000/2.2046</f>
        <v>835.59796716652022</v>
      </c>
      <c r="AL205" s="65">
        <f>(SUMPRODUCT(AL$8:AL$187,Nutrients!$DD$8:$DD$187)+(IF($A$6=Nutrients!$B$8,Nutrients!$DD$8,Nutrients!$DD$9)*AL$6)+(((IF($A$7=Nutrients!$B$79,Nutrients!$DD$79,(IF($A$7=Nutrients!$B$77,Nutrients!$DD$77,Nutrients!$DD$78)))))*AL$7))/2000/2.2046</f>
        <v>848.58332921010424</v>
      </c>
      <c r="AM205" s="65">
        <f>(SUMPRODUCT(AM$8:AM$187,Nutrients!$DD$8:$DD$187)+(IF($A$6=Nutrients!$B$8,Nutrients!$DD$8,Nutrients!$DD$9)*AM$6)+(((IF($A$7=Nutrients!$B$79,Nutrients!$DD$79,(IF($A$7=Nutrients!$B$77,Nutrients!$DD$77,Nutrients!$DD$78)))))*AM$7))/2000/2.2046</f>
        <v>865.78908959364594</v>
      </c>
      <c r="AN205" s="65">
        <f>(SUMPRODUCT(AN$8:AN$187,Nutrients!$DD$8:$DD$187)+(IF($A$6=Nutrients!$B$8,Nutrients!$DD$8,Nutrients!$DD$9)*AN$6)+(((IF($A$7=Nutrients!$B$79,Nutrients!$DD$79,(IF($A$7=Nutrients!$B$77,Nutrients!$DD$77,Nutrients!$DD$78)))))*AN$7))/2000/2.2046</f>
        <v>876.46230270664967</v>
      </c>
      <c r="AO205" s="65">
        <f>(SUMPRODUCT(AO$8:AO$187,Nutrients!$DD$8:$DD$187)+(IF($A$6=Nutrients!$B$8,Nutrients!$DD$8,Nutrients!$DD$9)*AO$6)+(((IF($A$7=Nutrients!$B$79,Nutrients!$DD$79,(IF($A$7=Nutrients!$B$77,Nutrients!$DD$77,Nutrients!$DD$78)))))*AO$7))/2000/2.2046</f>
        <v>884.28046488684197</v>
      </c>
      <c r="AP205" s="65">
        <f>(SUMPRODUCT(AP$8:AP$187,Nutrients!$DD$8:$DD$187)+(IF($A$6=Nutrients!$B$8,Nutrients!$DD$8,Nutrients!$DD$9)*AP$6)+(((IF($A$7=Nutrients!$B$79,Nutrients!$DD$79,(IF($A$7=Nutrients!$B$77,Nutrients!$DD$77,Nutrients!$DD$78)))))*AP$7))/2000/2.2046</f>
        <v>884.28775318124951</v>
      </c>
      <c r="AQ205" s="20"/>
      <c r="AR205" s="65">
        <f>(SUMPRODUCT(AR$8:AR$187,Nutrients!$DD$8:$DD$187)+(IF($A$6=Nutrients!$B$8,Nutrients!$DD$8,Nutrients!$DD$9)*AR$6)+(((IF($A$7=Nutrients!$B$79,Nutrients!$DD$79,(IF($A$7=Nutrients!$B$77,Nutrients!$DD$77,Nutrients!$DD$78)))))*AR$7))/2000/2.2046</f>
        <v>782.64205749544715</v>
      </c>
      <c r="AS205" s="65">
        <f>(SUMPRODUCT(AS$8:AS$187,Nutrients!$DD$8:$DD$187)+(IF($A$6=Nutrients!$B$8,Nutrients!$DD$8,Nutrients!$DD$9)*AS$6)+(((IF($A$7=Nutrients!$B$79,Nutrients!$DD$79,(IF($A$7=Nutrients!$B$77,Nutrients!$DD$77,Nutrients!$DD$78)))))*AS$7))/2000/2.2046</f>
        <v>795.74046964727631</v>
      </c>
      <c r="AT205" s="65">
        <f>(SUMPRODUCT(AT$8:AT$187,Nutrients!$DD$8:$DD$187)+(IF($A$6=Nutrients!$B$8,Nutrients!$DD$8,Nutrients!$DD$9)*AT$6)+(((IF($A$7=Nutrients!$B$79,Nutrients!$DD$79,(IF($A$7=Nutrients!$B$77,Nutrients!$DD$77,Nutrients!$DD$78)))))*AT$7))/2000/2.2046</f>
        <v>811.86689189454398</v>
      </c>
      <c r="AU205" s="65">
        <f>(SUMPRODUCT(AU$8:AU$187,Nutrients!$DD$8:$DD$187)+(IF($A$6=Nutrients!$B$8,Nutrients!$DD$8,Nutrients!$DD$9)*AU$6)+(((IF($A$7=Nutrients!$B$79,Nutrients!$DD$79,(IF($A$7=Nutrients!$B$77,Nutrients!$DD$77,Nutrients!$DD$78)))))*AU$7))/2000/2.2046</f>
        <v>823.92591439186299</v>
      </c>
      <c r="AV205" s="65">
        <f>(SUMPRODUCT(AV$8:AV$187,Nutrients!$DD$8:$DD$187)+(IF($A$6=Nutrients!$B$8,Nutrients!$DD$8,Nutrients!$DD$9)*AV$6)+(((IF($A$7=Nutrients!$B$79,Nutrients!$DD$79,(IF($A$7=Nutrients!$B$77,Nutrients!$DD$77,Nutrients!$DD$78)))))*AV$7))/2000/2.2046</f>
        <v>824.10272218541525</v>
      </c>
      <c r="AW205" s="65">
        <f>(SUMPRODUCT(AW$8:AW$187,Nutrients!$DD$8:$DD$187)+(IF($A$6=Nutrients!$B$8,Nutrients!$DD$8,Nutrients!$DD$9)*AW$6)+(((IF($A$7=Nutrients!$B$79,Nutrients!$DD$79,(IF($A$7=Nutrients!$B$77,Nutrients!$DD$77,Nutrients!$DD$78)))))*AW$7))/2000/2.2046</f>
        <v>824.0021354239916</v>
      </c>
      <c r="AX205" s="20"/>
      <c r="AY205" s="65">
        <f>(SUMPRODUCT(AY$8:AY$187,Nutrients!$DD$8:$DD$187)+(IF($A$6=Nutrients!$B$8,Nutrients!$DD$8,Nutrients!$DD$9)*AY$6)+(((IF($A$7=Nutrients!$B$79,Nutrients!$DD$79,(IF($A$7=Nutrients!$B$77,Nutrients!$DD$77,Nutrients!$DD$78)))))*AY$7))/2000/2.2046</f>
        <v>729.91170790410558</v>
      </c>
      <c r="AZ205" s="65">
        <f>(SUMPRODUCT(AZ$8:AZ$187,Nutrients!$DD$8:$DD$187)+(IF($A$6=Nutrients!$B$8,Nutrients!$DD$8,Nutrients!$DD$9)*AZ$6)+(((IF($A$7=Nutrients!$B$79,Nutrients!$DD$79,(IF($A$7=Nutrients!$B$77,Nutrients!$DD$77,Nutrients!$DD$78)))))*AZ$7))/2000/2.2046</f>
        <v>742.77462626988802</v>
      </c>
      <c r="BA205" s="65">
        <f>(SUMPRODUCT(BA$8:BA$187,Nutrients!$DD$8:$DD$187)+(IF($A$6=Nutrients!$B$8,Nutrients!$DD$8,Nutrients!$DD$9)*BA$6)+(((IF($A$7=Nutrients!$B$79,Nutrients!$DD$79,(IF($A$7=Nutrients!$B$77,Nutrients!$DD$77,Nutrients!$DD$78)))))*BA$7))/2000/2.2046</f>
        <v>758.93350126015685</v>
      </c>
      <c r="BB205" s="65">
        <f>(SUMPRODUCT(BB$8:BB$187,Nutrients!$DD$8:$DD$187)+(IF($A$6=Nutrients!$B$8,Nutrients!$DD$8,Nutrients!$DD$9)*BB$6)+(((IF($A$7=Nutrients!$B$79,Nutrients!$DD$79,(IF($A$7=Nutrients!$B$77,Nutrients!$DD$77,Nutrients!$DD$78)))))*BB$7))/2000/2.2046</f>
        <v>763.29934110149134</v>
      </c>
      <c r="BC205" s="65">
        <f>(SUMPRODUCT(BC$8:BC$187,Nutrients!$DD$8:$DD$187)+(IF($A$6=Nutrients!$B$8,Nutrients!$DD$8,Nutrients!$DD$9)*BC$6)+(((IF($A$7=Nutrients!$B$79,Nutrients!$DD$79,(IF($A$7=Nutrients!$B$77,Nutrients!$DD$77,Nutrients!$DD$78)))))*BC$7))/2000/2.2046</f>
        <v>763.51102921546681</v>
      </c>
      <c r="BD205" s="65">
        <f>(SUMPRODUCT(BD$8:BD$187,Nutrients!$DD$8:$DD$187)+(IF($A$6=Nutrients!$B$8,Nutrients!$DD$8,Nutrients!$DD$9)*BD$6)+(((IF($A$7=Nutrients!$B$79,Nutrients!$DD$79,(IF($A$7=Nutrients!$B$77,Nutrients!$DD$77,Nutrients!$DD$78)))))*BD$7))/2000/2.2046</f>
        <v>763.20230859086848</v>
      </c>
      <c r="BE205" s="20"/>
      <c r="BF205" s="65">
        <f>(SUMPRODUCT(BF$8:BF$187,Nutrients!$DD$8:$DD$187)+(IF($A$6=Nutrients!$B$8,Nutrients!$DD$8,Nutrients!$DD$9)*BF$6)+(((IF($A$7=Nutrients!$B$79,Nutrients!$DD$79,(IF($A$7=Nutrients!$B$77,Nutrients!$DD$77,Nutrients!$DD$78)))))*BF$7))/2000/2.2046</f>
        <v>676.95579823303274</v>
      </c>
      <c r="BG205" s="65">
        <f>(SUMPRODUCT(BG$8:BG$187,Nutrients!$DD$8:$DD$187)+(IF($A$6=Nutrients!$B$8,Nutrients!$DD$8,Nutrients!$DD$9)*BG$6)+(((IF($A$7=Nutrients!$B$79,Nutrients!$DD$79,(IF($A$7=Nutrients!$B$77,Nutrients!$DD$77,Nutrients!$DD$78)))))*BG$7))/2000/2.2046</f>
        <v>689.81871659881506</v>
      </c>
      <c r="BH205" s="65">
        <f>(SUMPRODUCT(BH$8:BH$187,Nutrients!$DD$8:$DD$187)+(IF($A$6=Nutrients!$B$8,Nutrients!$DD$8,Nutrients!$DD$9)*BH$6)+(((IF($A$7=Nutrients!$B$79,Nutrients!$DD$79,(IF($A$7=Nutrients!$B$77,Nutrients!$DD$77,Nutrients!$DD$78)))))*BH$7))/2000/2.2046</f>
        <v>703.02845251008807</v>
      </c>
      <c r="BI205" s="65">
        <f>(SUMPRODUCT(BI$8:BI$187,Nutrients!$DD$8:$DD$187)+(IF($A$6=Nutrients!$B$8,Nutrients!$DD$8,Nutrients!$DD$9)*BI$6)+(((IF($A$7=Nutrients!$B$79,Nutrients!$DD$79,(IF($A$7=Nutrients!$B$77,Nutrients!$DD$77,Nutrients!$DD$78)))))*BI$7))/2000/2.2046</f>
        <v>703.11166469374928</v>
      </c>
      <c r="BJ205" s="65">
        <f>(SUMPRODUCT(BJ$8:BJ$187,Nutrients!$DD$8:$DD$187)+(IF($A$6=Nutrients!$B$8,Nutrients!$DD$8,Nutrients!$DD$9)*BJ$6)+(((IF($A$7=Nutrients!$B$79,Nutrients!$DD$79,(IF($A$7=Nutrients!$B$77,Nutrients!$DD$77,Nutrients!$DD$78)))))*BJ$7))/2000/2.2046</f>
        <v>703.32804959250279</v>
      </c>
      <c r="BK205" s="65">
        <f>(SUMPRODUCT(BK$8:BK$187,Nutrients!$DD$8:$DD$187)+(IF($A$6=Nutrients!$B$8,Nutrients!$DD$8,Nutrients!$DD$9)*BK$6)+(((IF($A$7=Nutrients!$B$79,Nutrients!$DD$79,(IF($A$7=Nutrients!$B$77,Nutrients!$DD$77,Nutrients!$DD$78)))))*BK$7))/2000/2.2046</f>
        <v>702.87241694363092</v>
      </c>
      <c r="BL205" s="20"/>
    </row>
    <row r="206" spans="1:64" x14ac:dyDescent="0.2">
      <c r="A206" s="9" t="s">
        <v>49</v>
      </c>
      <c r="B206" s="65">
        <f>(SUMPRODUCT(B$8:B$187,Nutrients!$DE$8:$DE$187)+(IF($A$6=Nutrients!$B$8,Nutrients!$DE$8,Nutrients!$DE$9)*B$6)+(((IF($A$7=Nutrients!$B$79,Nutrients!$DE$79,(IF($A$7=Nutrients!$B$77,Nutrients!$DE$77,Nutrients!$DE$78)))))*B$7))/2000/2.2046</f>
        <v>1137.9784023365842</v>
      </c>
      <c r="C206" s="65">
        <f>(SUMPRODUCT(C$8:C$187,Nutrients!$DE$8:$DE$187)+(IF($A$6=Nutrients!$B$8,Nutrients!$DE$8,Nutrients!$DE$9)*C$6)+(((IF($A$7=Nutrients!$B$79,Nutrients!$DE$79,(IF($A$7=Nutrients!$B$77,Nutrients!$DE$77,Nutrients!$DE$78)))))*C$7))/2000/2.2046</f>
        <v>1151.7776480496043</v>
      </c>
      <c r="D206" s="65">
        <f>(SUMPRODUCT(D$8:D$187,Nutrients!$DE$8:$DE$187)+(IF($A$6=Nutrients!$B$8,Nutrients!$DE$8,Nutrients!$DE$9)*D$6)+(((IF($A$7=Nutrients!$B$79,Nutrients!$DE$79,(IF($A$7=Nutrients!$B$77,Nutrients!$DE$77,Nutrients!$DE$78)))))*D$7))/2000/2.2046</f>
        <v>1168.8811812853723</v>
      </c>
      <c r="E206" s="65">
        <f>(SUMPRODUCT(E$8:E$187,Nutrients!$DE$8:$DE$187)+(IF($A$6=Nutrients!$B$8,Nutrients!$DE$8,Nutrients!$DE$9)*E$6)+(((IF($A$7=Nutrients!$B$79,Nutrients!$DE$79,(IF($A$7=Nutrients!$B$77,Nutrients!$DE$77,Nutrients!$DE$78)))))*E$7))/2000/2.2046</f>
        <v>1179.200890858544</v>
      </c>
      <c r="F206" s="65">
        <f>(SUMPRODUCT(F$8:F$187,Nutrients!$DE$8:$DE$187)+(IF($A$6=Nutrients!$B$8,Nutrients!$DE$8,Nutrients!$DE$9)*F$6)+(((IF($A$7=Nutrients!$B$79,Nutrients!$DE$79,(IF($A$7=Nutrients!$B$77,Nutrients!$DE$77,Nutrients!$DE$78)))))*F$7))/2000/2.2046</f>
        <v>1187.3798669406963</v>
      </c>
      <c r="G206" s="65">
        <f>(SUMPRODUCT(G$8:G$187,Nutrients!$DE$8:$DE$187)+(IF($A$6=Nutrients!$B$8,Nutrients!$DE$8,Nutrients!$DE$9)*G$6)+(((IF($A$7=Nutrients!$B$79,Nutrients!$DE$79,(IF($A$7=Nutrients!$B$77,Nutrients!$DE$77,Nutrients!$DE$78)))))*G$7))/2000/2.2046</f>
        <v>1194.7575498281813</v>
      </c>
      <c r="H206" s="20"/>
      <c r="I206" s="65">
        <f>(SUMPRODUCT(I$8:I$187,Nutrients!$DE$8:$DE$187)+(IF($A$6=Nutrients!$B$8,Nutrients!$DE$8,Nutrients!$DE$9)*I$6)+(((IF($A$7=Nutrients!$B$79,Nutrients!$DE$79,(IF($A$7=Nutrients!$B$77,Nutrients!$DE$77,Nutrients!$DE$78)))))*I$7))/2000/2.2046</f>
        <v>1083.3888703118232</v>
      </c>
      <c r="J206" s="65">
        <f>(SUMPRODUCT(J$8:J$187,Nutrients!$DE$8:$DE$187)+(IF($A$6=Nutrients!$B$8,Nutrients!$DE$8,Nutrients!$DE$9)*J$6)+(((IF($A$7=Nutrients!$B$79,Nutrients!$DE$79,(IF($A$7=Nutrients!$B$77,Nutrients!$DE$77,Nutrients!$DE$78)))))*J$7))/2000/2.2046</f>
        <v>1097.2223139515622</v>
      </c>
      <c r="K206" s="65">
        <f>(SUMPRODUCT(K$8:K$187,Nutrients!$DE$8:$DE$187)+(IF($A$6=Nutrients!$B$8,Nutrients!$DE$8,Nutrients!$DE$9)*K$6)+(((IF($A$7=Nutrients!$B$79,Nutrients!$DE$79,(IF($A$7=Nutrients!$B$77,Nutrients!$DE$77,Nutrients!$DE$78)))))*K$7))/2000/2.2046</f>
        <v>1114.6326384940542</v>
      </c>
      <c r="L206" s="65">
        <f>(SUMPRODUCT(L$8:L$187,Nutrients!$DE$8:$DE$187)+(IF($A$6=Nutrients!$B$8,Nutrients!$DE$8,Nutrients!$DE$9)*L$6)+(((IF($A$7=Nutrients!$B$79,Nutrients!$DE$79,(IF($A$7=Nutrients!$B$77,Nutrients!$DE$77,Nutrients!$DE$78)))))*L$7))/2000/2.2046</f>
        <v>1124.6420657078745</v>
      </c>
      <c r="M206" s="65">
        <f>(SUMPRODUCT(M$8:M$187,Nutrients!$DE$8:$DE$187)+(IF($A$6=Nutrients!$B$8,Nutrients!$DE$8,Nutrients!$DE$9)*M$6)+(((IF($A$7=Nutrients!$B$79,Nutrients!$DE$79,(IF($A$7=Nutrients!$B$77,Nutrients!$DE$77,Nutrients!$DE$78)))))*M$7))/2000/2.2046</f>
        <v>1132.3497309332936</v>
      </c>
      <c r="N206" s="65">
        <f>(SUMPRODUCT(N$8:N$187,Nutrients!$DE$8:$DE$187)+(IF($A$6=Nutrients!$B$8,Nutrients!$DE$8,Nutrients!$DE$9)*N$6)+(((IF($A$7=Nutrients!$B$79,Nutrients!$DE$79,(IF($A$7=Nutrients!$B$77,Nutrients!$DE$77,Nutrients!$DE$78)))))*N$7))/2000/2.2046</f>
        <v>1139.7274138207783</v>
      </c>
      <c r="O206" s="20"/>
      <c r="P206" s="65">
        <f>(SUMPRODUCT(P$8:P$187,Nutrients!$DE$8:$DE$187)+(IF($A$6=Nutrients!$B$8,Nutrients!$DE$8,Nutrients!$DE$9)*P$6)+(((IF($A$7=Nutrients!$B$79,Nutrients!$DE$79,(IF($A$7=Nutrients!$B$77,Nutrients!$DE$77,Nutrients!$DE$78)))))*P$7))/2000/2.2046</f>
        <v>1028.7948160891751</v>
      </c>
      <c r="Q206" s="65">
        <f>(SUMPRODUCT(Q$8:Q$187,Nutrients!$DE$8:$DE$187)+(IF($A$6=Nutrients!$B$8,Nutrients!$DE$8,Nutrients!$DE$9)*Q$6)+(((IF($A$7=Nutrients!$B$79,Nutrients!$DE$79,(IF($A$7=Nutrients!$B$77,Nutrients!$DE$77,Nutrients!$DE$78)))))*Q$7))/2000/2.2046</f>
        <v>1042.1307641959761</v>
      </c>
      <c r="R206" s="65">
        <f>(SUMPRODUCT(R$8:R$187,Nutrients!$DE$8:$DE$187)+(IF($A$6=Nutrients!$B$8,Nutrients!$DE$8,Nutrients!$DE$9)*R$6)+(((IF($A$7=Nutrients!$B$79,Nutrients!$DE$79,(IF($A$7=Nutrients!$B$77,Nutrients!$DE$77,Nutrients!$DE$78)))))*R$7))/2000/2.2046</f>
        <v>1059.2569910553209</v>
      </c>
      <c r="S206" s="65">
        <f>(SUMPRODUCT(S$8:S$187,Nutrients!$DE$8:$DE$187)+(IF($A$6=Nutrients!$B$8,Nutrients!$DE$8,Nutrients!$DE$9)*S$6)+(((IF($A$7=Nutrients!$B$79,Nutrients!$DE$79,(IF($A$7=Nutrients!$B$77,Nutrients!$DE$77,Nutrients!$DE$78)))))*S$7))/2000/2.2046</f>
        <v>1069.297125143233</v>
      </c>
      <c r="T206" s="65">
        <f>(SUMPRODUCT(T$8:T$187,Nutrients!$DE$8:$DE$187)+(IF($A$6=Nutrients!$B$8,Nutrients!$DE$8,Nutrients!$DE$9)*T$6)+(((IF($A$7=Nutrients!$B$79,Nutrients!$DE$79,(IF($A$7=Nutrients!$B$77,Nutrients!$DE$77,Nutrients!$DE$78)))))*T$7))/2000/2.2046</f>
        <v>1077.7863835847368</v>
      </c>
      <c r="U206" s="65">
        <f>(SUMPRODUCT(U$8:U$187,Nutrients!$DE$8:$DE$187)+(IF($A$6=Nutrients!$B$8,Nutrients!$DE$8,Nutrients!$DE$9)*U$6)+(((IF($A$7=Nutrients!$B$79,Nutrients!$DE$79,(IF($A$7=Nutrients!$B$77,Nutrients!$DE$77,Nutrients!$DE$78)))))*U$7))/2000/2.2046</f>
        <v>1084.3859643087644</v>
      </c>
      <c r="V206" s="20"/>
      <c r="W206" s="65">
        <f>(SUMPRODUCT(W$8:W$187,Nutrients!$DE$8:$DE$187)+(IF($A$6=Nutrients!$B$8,Nutrients!$DE$8,Nutrients!$DE$9)*W$6)+(((IF($A$7=Nutrients!$B$79,Nutrients!$DE$79,(IF($A$7=Nutrients!$B$77,Nutrients!$DE$77,Nutrients!$DE$78)))))*W$7))/2000/2.2046</f>
        <v>973.92118638126715</v>
      </c>
      <c r="X206" s="65">
        <f>(SUMPRODUCT(X$8:X$187,Nutrients!$DE$8:$DE$187)+(IF($A$6=Nutrients!$B$8,Nutrients!$DE$8,Nutrients!$DE$9)*X$6)+(((IF($A$7=Nutrients!$B$79,Nutrients!$DE$79,(IF($A$7=Nutrients!$B$77,Nutrients!$DE$77,Nutrients!$DE$78)))))*X$7))/2000/2.2046</f>
        <v>986.78233257870738</v>
      </c>
      <c r="Y206" s="65">
        <f>(SUMPRODUCT(Y$8:Y$187,Nutrients!$DE$8:$DE$187)+(IF($A$6=Nutrients!$B$8,Nutrients!$DE$8,Nutrients!$DE$9)*Y$6)+(((IF($A$7=Nutrients!$B$79,Nutrients!$DE$79,(IF($A$7=Nutrients!$B$77,Nutrients!$DE$77,Nutrients!$DE$78)))))*Y$7))/2000/2.2046</f>
        <v>1003.5323411326303</v>
      </c>
      <c r="Z206" s="65">
        <f>(SUMPRODUCT(Z$8:Z$187,Nutrients!$DE$8:$DE$187)+(IF($A$6=Nutrients!$B$8,Nutrients!$DE$8,Nutrients!$DE$9)*Z$6)+(((IF($A$7=Nutrients!$B$79,Nutrients!$DE$79,(IF($A$7=Nutrients!$B$77,Nutrients!$DE$77,Nutrients!$DE$78)))))*Z$7))/2000/2.2046</f>
        <v>1013.9476623807043</v>
      </c>
      <c r="AA206" s="65">
        <f>(SUMPRODUCT(AA$8:AA$187,Nutrients!$DE$8:$DE$187)+(IF($A$6=Nutrients!$B$8,Nutrients!$DE$8,Nutrients!$DE$9)*AA$6)+(((IF($A$7=Nutrients!$B$79,Nutrients!$DE$79,(IF($A$7=Nutrients!$B$77,Nutrients!$DE$77,Nutrients!$DE$78)))))*AA$7))/2000/2.2046</f>
        <v>1022.4414430200953</v>
      </c>
      <c r="AB206" s="65">
        <f>(SUMPRODUCT(AB$8:AB$187,Nutrients!$DE$8:$DE$187)+(IF($A$6=Nutrients!$B$8,Nutrients!$DE$8,Nutrients!$DE$9)*AB$6)+(((IF($A$7=Nutrients!$B$79,Nutrients!$DE$79,(IF($A$7=Nutrients!$B$77,Nutrients!$DE$77,Nutrients!$DE$78)))))*AB$7))/2000/2.2046</f>
        <v>1029.1940389909903</v>
      </c>
      <c r="AC206" s="20"/>
      <c r="AD206" s="65">
        <f>(SUMPRODUCT(AD$8:AD$187,Nutrients!$DE$8:$DE$187)+(IF($A$6=Nutrients!$B$8,Nutrients!$DE$8,Nutrients!$DE$9)*AD$6)+(((IF($A$7=Nutrients!$B$79,Nutrients!$DE$79,(IF($A$7=Nutrients!$B$77,Nutrients!$DE$77,Nutrients!$DE$78)))))*AD$7))/2000/2.2046</f>
        <v>919.01335874663982</v>
      </c>
      <c r="AE206" s="65">
        <f>(SUMPRODUCT(AE$8:AE$187,Nutrients!$DE$8:$DE$187)+(IF($A$6=Nutrients!$B$8,Nutrients!$DE$8,Nutrients!$DE$9)*AE$6)+(((IF($A$7=Nutrients!$B$79,Nutrients!$DE$79,(IF($A$7=Nutrients!$B$77,Nutrients!$DE$77,Nutrients!$DE$78)))))*AE$7))/2000/2.2046</f>
        <v>931.43636086880599</v>
      </c>
      <c r="AF206" s="65">
        <f>(SUMPRODUCT(AF$8:AF$187,Nutrients!$DE$8:$DE$187)+(IF($A$6=Nutrients!$B$8,Nutrients!$DE$8,Nutrients!$DE$9)*AF$6)+(((IF($A$7=Nutrients!$B$79,Nutrients!$DE$79,(IF($A$7=Nutrients!$B$77,Nutrients!$DE$77,Nutrients!$DE$78)))))*AF$7))/2000/2.2046</f>
        <v>948.34287572222377</v>
      </c>
      <c r="AG206" s="65">
        <f>(SUMPRODUCT(AG$8:AG$187,Nutrients!$DE$8:$DE$187)+(IF($A$6=Nutrients!$B$8,Nutrients!$DE$8,Nutrients!$DE$9)*AG$6)+(((IF($A$7=Nutrients!$B$79,Nutrients!$DE$79,(IF($A$7=Nutrients!$B$77,Nutrients!$DE$77,Nutrients!$DE$78)))))*AG$7))/2000/2.2046</f>
        <v>958.44093250569153</v>
      </c>
      <c r="AH206" s="65">
        <f>(SUMPRODUCT(AH$8:AH$187,Nutrients!$DE$8:$DE$187)+(IF($A$6=Nutrients!$B$8,Nutrients!$DE$8,Nutrients!$DE$9)*AH$6)+(((IF($A$7=Nutrients!$B$79,Nutrients!$DE$79,(IF($A$7=Nutrients!$B$77,Nutrients!$DE$77,Nutrients!$DE$78)))))*AH$7))/2000/2.2046</f>
        <v>965.83728422649938</v>
      </c>
      <c r="AI206" s="65">
        <f>(SUMPRODUCT(AI$8:AI$187,Nutrients!$DE$8:$DE$187)+(IF($A$6=Nutrients!$B$8,Nutrients!$DE$8,Nutrients!$DE$9)*AI$6)+(((IF($A$7=Nutrients!$B$79,Nutrients!$DE$79,(IF($A$7=Nutrients!$B$77,Nutrients!$DE$77,Nutrients!$DE$78)))))*AI$7))/2000/2.2046</f>
        <v>972.67426590520745</v>
      </c>
      <c r="AJ206" s="20"/>
      <c r="AK206" s="65">
        <f>(SUMPRODUCT(AK$8:AK$187,Nutrients!$DE$8:$DE$187)+(IF($A$6=Nutrients!$B$8,Nutrients!$DE$8,Nutrients!$DE$9)*AK$6)+(((IF($A$7=Nutrients!$B$79,Nutrients!$DE$79,(IF($A$7=Nutrients!$B$77,Nutrients!$DE$77,Nutrients!$DE$78)))))*AK$7))/2000/2.2046</f>
        <v>864.47722721954756</v>
      </c>
      <c r="AL206" s="65">
        <f>(SUMPRODUCT(AL$8:AL$187,Nutrients!$DE$8:$DE$187)+(IF($A$6=Nutrients!$B$8,Nutrients!$DE$8,Nutrients!$DE$9)*AL$6)+(((IF($A$7=Nutrients!$B$79,Nutrients!$DE$79,(IF($A$7=Nutrients!$B$77,Nutrients!$DE$77,Nutrients!$DE$78)))))*AL$7))/2000/2.2046</f>
        <v>876.84333779141764</v>
      </c>
      <c r="AM206" s="65">
        <f>(SUMPRODUCT(AM$8:AM$187,Nutrients!$DE$8:$DE$187)+(IF($A$6=Nutrients!$B$8,Nutrients!$DE$8,Nutrients!$DE$9)*AM$6)+(((IF($A$7=Nutrients!$B$79,Nutrients!$DE$79,(IF($A$7=Nutrients!$B$77,Nutrients!$DE$77,Nutrients!$DE$78)))))*AM$7))/2000/2.2046</f>
        <v>893.15095040444987</v>
      </c>
      <c r="AN206" s="65">
        <f>(SUMPRODUCT(AN$8:AN$187,Nutrients!$DE$8:$DE$187)+(IF($A$6=Nutrients!$B$8,Nutrients!$DE$8,Nutrients!$DE$9)*AN$6)+(((IF($A$7=Nutrients!$B$79,Nutrients!$DE$79,(IF($A$7=Nutrients!$B$77,Nutrients!$DE$77,Nutrients!$DE$78)))))*AN$7))/2000/2.2046</f>
        <v>903.25249824054504</v>
      </c>
      <c r="AO206" s="65">
        <f>(SUMPRODUCT(AO$8:AO$187,Nutrients!$DE$8:$DE$187)+(IF($A$6=Nutrients!$B$8,Nutrients!$DE$8,Nutrients!$DE$9)*AO$6)+(((IF($A$7=Nutrients!$B$79,Nutrients!$DE$79,(IF($A$7=Nutrients!$B$77,Nutrients!$DE$77,Nutrients!$DE$78)))))*AO$7))/2000/2.2046</f>
        <v>910.64535890872526</v>
      </c>
      <c r="AP206" s="65">
        <f>(SUMPRODUCT(AP$8:AP$187,Nutrients!$DE$8:$DE$187)+(IF($A$6=Nutrients!$B$8,Nutrients!$DE$8,Nutrients!$DE$9)*AP$6)+(((IF($A$7=Nutrients!$B$79,Nutrients!$DE$79,(IF($A$7=Nutrients!$B$77,Nutrients!$DE$77,Nutrients!$DE$78)))))*AP$7))/2000/2.2046</f>
        <v>910.69157370579251</v>
      </c>
      <c r="AQ206" s="20"/>
      <c r="AR206" s="65">
        <f>(SUMPRODUCT(AR$8:AR$187,Nutrients!$DE$8:$DE$187)+(IF($A$6=Nutrients!$B$8,Nutrients!$DE$8,Nutrients!$DE$9)*AR$6)+(((IF($A$7=Nutrients!$B$79,Nutrients!$DE$79,(IF($A$7=Nutrients!$B$77,Nutrients!$DE$77,Nutrients!$DE$78)))))*AR$7))/2000/2.2046</f>
        <v>809.25808608030934</v>
      </c>
      <c r="AS206" s="65">
        <f>(SUMPRODUCT(AS$8:AS$187,Nutrients!$DE$8:$DE$187)+(IF($A$6=Nutrients!$B$8,Nutrients!$DE$8,Nutrients!$DE$9)*AS$6)+(((IF($A$7=Nutrients!$B$79,Nutrients!$DE$79,(IF($A$7=Nutrients!$B$77,Nutrients!$DE$77,Nutrients!$DE$78)))))*AS$7))/2000/2.2046</f>
        <v>821.7859859625504</v>
      </c>
      <c r="AT206" s="65">
        <f>(SUMPRODUCT(AT$8:AT$187,Nutrients!$DE$8:$DE$187)+(IF($A$6=Nutrients!$B$8,Nutrients!$DE$8,Nutrients!$DE$9)*AT$6)+(((IF($A$7=Nutrients!$B$79,Nutrients!$DE$79,(IF($A$7=Nutrients!$B$77,Nutrients!$DE$77,Nutrients!$DE$78)))))*AT$7))/2000/2.2046</f>
        <v>837.02790767635099</v>
      </c>
      <c r="AU206" s="65">
        <f>(SUMPRODUCT(AU$8:AU$187,Nutrients!$DE$8:$DE$187)+(IF($A$6=Nutrients!$B$8,Nutrients!$DE$8,Nutrients!$DE$9)*AU$6)+(((IF($A$7=Nutrients!$B$79,Nutrients!$DE$79,(IF($A$7=Nutrients!$B$77,Nutrients!$DE$77,Nutrients!$DE$78)))))*AU$7))/2000/2.2046</f>
        <v>848.42656210417624</v>
      </c>
      <c r="AV206" s="65">
        <f>(SUMPRODUCT(AV$8:AV$187,Nutrients!$DE$8:$DE$187)+(IF($A$6=Nutrients!$B$8,Nutrients!$DE$8,Nutrients!$DE$9)*AV$6)+(((IF($A$7=Nutrients!$B$79,Nutrients!$DE$79,(IF($A$7=Nutrients!$B$77,Nutrients!$DE$77,Nutrients!$DE$78)))))*AV$7))/2000/2.2046</f>
        <v>848.66615776193794</v>
      </c>
      <c r="AW206" s="65">
        <f>(SUMPRODUCT(AW$8:AW$187,Nutrients!$DE$8:$DE$187)+(IF($A$6=Nutrients!$B$8,Nutrients!$DE$8,Nutrients!$DE$9)*AW$6)+(((IF($A$7=Nutrients!$B$79,Nutrients!$DE$79,(IF($A$7=Nutrients!$B$77,Nutrients!$DE$77,Nutrients!$DE$78)))))*AW$7))/2000/2.2046</f>
        <v>848.61260422682392</v>
      </c>
      <c r="AX206" s="20"/>
      <c r="AY206" s="65">
        <f>(SUMPRODUCT(AY$8:AY$187,Nutrients!$DE$8:$DE$187)+(IF($A$6=Nutrients!$B$8,Nutrients!$DE$8,Nutrients!$DE$9)*AY$6)+(((IF($A$7=Nutrients!$B$79,Nutrients!$DE$79,(IF($A$7=Nutrients!$B$77,Nutrients!$DE$77,Nutrients!$DE$78)))))*AY$7))/2000/2.2046</f>
        <v>754.36355470707304</v>
      </c>
      <c r="AZ206" s="65">
        <f>(SUMPRODUCT(AZ$8:AZ$187,Nutrients!$DE$8:$DE$187)+(IF($A$6=Nutrients!$B$8,Nutrients!$DE$8,Nutrients!$DE$9)*AZ$6)+(((IF($A$7=Nutrients!$B$79,Nutrients!$DE$79,(IF($A$7=Nutrients!$B$77,Nutrients!$DE$77,Nutrients!$DE$78)))))*AZ$7))/2000/2.2046</f>
        <v>766.55883157279743</v>
      </c>
      <c r="BA206" s="65">
        <f>(SUMPRODUCT(BA$8:BA$187,Nutrients!$DE$8:$DE$187)+(IF($A$6=Nutrients!$B$8,Nutrients!$DE$8,Nutrients!$DE$9)*BA$6)+(((IF($A$7=Nutrients!$B$79,Nutrients!$DE$79,(IF($A$7=Nutrients!$B$77,Nutrients!$DE$77,Nutrients!$DE$78)))))*BA$7))/2000/2.2046</f>
        <v>781.83146016068952</v>
      </c>
      <c r="BB206" s="65">
        <f>(SUMPRODUCT(BB$8:BB$187,Nutrients!$DE$8:$DE$187)+(IF($A$6=Nutrients!$B$8,Nutrients!$DE$8,Nutrients!$DE$9)*BB$6)+(((IF($A$7=Nutrients!$B$79,Nutrients!$DE$79,(IF($A$7=Nutrients!$B$77,Nutrients!$DE$77,Nutrients!$DE$78)))))*BB$7))/2000/2.2046</f>
        <v>786.000477120798</v>
      </c>
      <c r="BC206" s="65">
        <f>(SUMPRODUCT(BC$8:BC$187,Nutrients!$DE$8:$DE$187)+(IF($A$6=Nutrients!$B$8,Nutrients!$DE$8,Nutrients!$DE$9)*BC$6)+(((IF($A$7=Nutrients!$B$79,Nutrients!$DE$79,(IF($A$7=Nutrients!$B$77,Nutrients!$DE$77,Nutrients!$DE$78)))))*BC$7))/2000/2.2046</f>
        <v>786.27238372573083</v>
      </c>
      <c r="BD206" s="65">
        <f>(SUMPRODUCT(BD$8:BD$187,Nutrients!$DE$8:$DE$187)+(IF($A$6=Nutrients!$B$8,Nutrients!$DE$8,Nutrients!$DE$9)*BD$6)+(((IF($A$7=Nutrients!$B$79,Nutrients!$DE$79,(IF($A$7=Nutrients!$B$77,Nutrients!$DE$77,Nutrients!$DE$78)))))*BD$7))/2000/2.2046</f>
        <v>785.99578071504448</v>
      </c>
      <c r="BE206" s="20"/>
      <c r="BF206" s="65">
        <f>(SUMPRODUCT(BF$8:BF$187,Nutrients!$DE$8:$DE$187)+(IF($A$6=Nutrients!$B$8,Nutrients!$DE$8,Nutrients!$DE$9)*BF$6)+(((IF($A$7=Nutrients!$B$79,Nutrients!$DE$79,(IF($A$7=Nutrients!$B$77,Nutrients!$DE$77,Nutrients!$DE$78)))))*BF$7))/2000/2.2046</f>
        <v>699.14441356783493</v>
      </c>
      <c r="BG206" s="65">
        <f>(SUMPRODUCT(BG$8:BG$187,Nutrients!$DE$8:$DE$187)+(IF($A$6=Nutrients!$B$8,Nutrients!$DE$8,Nutrients!$DE$9)*BG$6)+(((IF($A$7=Nutrients!$B$79,Nutrients!$DE$79,(IF($A$7=Nutrients!$B$77,Nutrients!$DE$77,Nutrients!$DE$78)))))*BG$7))/2000/2.2046</f>
        <v>711.33969043355921</v>
      </c>
      <c r="BH206" s="65">
        <f>(SUMPRODUCT(BH$8:BH$187,Nutrients!$DE$8:$DE$187)+(IF($A$6=Nutrients!$B$8,Nutrients!$DE$8,Nutrients!$DE$9)*BH$6)+(((IF($A$7=Nutrients!$B$79,Nutrients!$DE$79,(IF($A$7=Nutrients!$B$77,Nutrients!$DE$77,Nutrients!$DE$78)))))*BH$7))/2000/2.2046</f>
        <v>723.85173595508775</v>
      </c>
      <c r="BI206" s="65">
        <f>(SUMPRODUCT(BI$8:BI$187,Nutrients!$DE$8:$DE$187)+(IF($A$6=Nutrients!$B$8,Nutrients!$DE$8,Nutrients!$DE$9)*BI$6)+(((IF($A$7=Nutrients!$B$79,Nutrients!$DE$79,(IF($A$7=Nutrients!$B$77,Nutrients!$DE$77,Nutrients!$DE$78)))))*BI$7))/2000/2.2046</f>
        <v>724.01326272349593</v>
      </c>
      <c r="BJ206" s="65">
        <f>(SUMPRODUCT(BJ$8:BJ$187,Nutrients!$DE$8:$DE$187)+(IF($A$6=Nutrients!$B$8,Nutrients!$DE$8,Nutrients!$DE$9)*BJ$6)+(((IF($A$7=Nutrients!$B$79,Nutrients!$DE$79,(IF($A$7=Nutrients!$B$77,Nutrients!$DE$77,Nutrients!$DE$78)))))*BJ$7))/2000/2.2046</f>
        <v>724.28969152631589</v>
      </c>
      <c r="BK206" s="65">
        <f>(SUMPRODUCT(BK$8:BK$187,Nutrients!$DE$8:$DE$187)+(IF($A$6=Nutrients!$B$8,Nutrients!$DE$8,Nutrients!$DE$9)*BK$6)+(((IF($A$7=Nutrients!$B$79,Nutrients!$DE$79,(IF($A$7=Nutrients!$B$77,Nutrients!$DE$77,Nutrients!$DE$78)))))*BK$7))/2000/2.2046</f>
        <v>723.87545589313027</v>
      </c>
      <c r="BL206" s="20"/>
    </row>
    <row r="207" spans="1:64" x14ac:dyDescent="0.2">
      <c r="A207" s="9" t="s">
        <v>81</v>
      </c>
      <c r="B207" s="65">
        <f>(SUMPRODUCT(B$8:B$187,Nutrients!$D$8:$D$187)+(IF($A$6=Nutrients!$B$8,Nutrients!$D$8,Nutrients!$D$9)*B$6)+(((IF($A$7=Nutrients!$B$79,Nutrients!$D$79,(IF($A$7=Nutrients!$B$77,Nutrients!$D$77,Nutrients!$D$78)))))*B$7))/2000/2.2046</f>
        <v>1553.4861050865868</v>
      </c>
      <c r="C207" s="65">
        <f>(SUMPRODUCT(C$8:C$187,Nutrients!$D$8:$D$187)+(IF($A$6=Nutrients!$B$8,Nutrients!$D$8,Nutrients!$D$9)*C$6)+(((IF($A$7=Nutrients!$B$79,Nutrients!$D$79,(IF($A$7=Nutrients!$B$77,Nutrients!$D$77,Nutrients!$D$78)))))*C$7))/2000/2.2046</f>
        <v>1551.7233721923112</v>
      </c>
      <c r="D207" s="65">
        <f>(SUMPRODUCT(D$8:D$187,Nutrients!$D$8:$D$187)+(IF($A$6=Nutrients!$B$8,Nutrients!$D$8,Nutrients!$D$9)*D$6)+(((IF($A$7=Nutrients!$B$79,Nutrients!$D$79,(IF($A$7=Nutrients!$B$77,Nutrients!$D$77,Nutrients!$D$78)))))*D$7))/2000/2.2046</f>
        <v>1551.6440441000625</v>
      </c>
      <c r="E207" s="65">
        <f>(SUMPRODUCT(E$8:E$187,Nutrients!$D$8:$D$187)+(IF($A$6=Nutrients!$B$8,Nutrients!$D$8,Nutrients!$D$9)*E$6)+(((IF($A$7=Nutrients!$B$79,Nutrients!$D$79,(IF($A$7=Nutrients!$B$77,Nutrients!$D$77,Nutrients!$D$78)))))*E$7))/2000/2.2046</f>
        <v>1550.5837063042748</v>
      </c>
      <c r="F207" s="65">
        <f>(SUMPRODUCT(F$8:F$187,Nutrients!$D$8:$D$187)+(IF($A$6=Nutrients!$B$8,Nutrients!$D$8,Nutrients!$D$9)*F$6)+(((IF($A$7=Nutrients!$B$79,Nutrients!$D$79,(IF($A$7=Nutrients!$B$77,Nutrients!$D$77,Nutrients!$D$78)))))*F$7))/2000/2.2046</f>
        <v>1549.8781783897057</v>
      </c>
      <c r="G207" s="65">
        <f>(SUMPRODUCT(G$8:G$187,Nutrients!$D$8:$D$187)+(IF($A$6=Nutrients!$B$8,Nutrients!$D$8,Nutrients!$D$9)*G$6)+(((IF($A$7=Nutrients!$B$79,Nutrients!$D$79,(IF($A$7=Nutrients!$B$77,Nutrients!$D$77,Nutrients!$D$78)))))*G$7))/2000/2.2046</f>
        <v>1548.9407679613246</v>
      </c>
      <c r="H207" s="20"/>
      <c r="I207" s="65">
        <f>(SUMPRODUCT(I$8:I$187,Nutrients!$D$8:$D$187)+(IF($A$6=Nutrients!$B$8,Nutrients!$D$8,Nutrients!$D$9)*I$6)+(((IF($A$7=Nutrients!$B$79,Nutrients!$D$79,(IF($A$7=Nutrients!$B$77,Nutrients!$D$77,Nutrients!$D$78)))))*I$7))/2000/2.2046</f>
        <v>1553.4226927629509</v>
      </c>
      <c r="J207" s="65">
        <f>(SUMPRODUCT(J$8:J$187,Nutrients!$D$8:$D$187)+(IF($A$6=Nutrients!$B$8,Nutrients!$D$8,Nutrients!$D$9)*J$6)+(((IF($A$7=Nutrients!$B$79,Nutrients!$D$79,(IF($A$7=Nutrients!$B$77,Nutrients!$D$77,Nutrients!$D$78)))))*J$7))/2000/2.2046</f>
        <v>1551.7251503259808</v>
      </c>
      <c r="K207" s="65">
        <f>(SUMPRODUCT(K$8:K$187,Nutrients!$D$8:$D$187)+(IF($A$6=Nutrients!$B$8,Nutrients!$D$8,Nutrients!$D$9)*K$6)+(((IF($A$7=Nutrients!$B$79,Nutrients!$D$79,(IF($A$7=Nutrients!$B$77,Nutrients!$D$77,Nutrients!$D$78)))))*K$7))/2000/2.2046</f>
        <v>1552.0133809334354</v>
      </c>
      <c r="L207" s="65">
        <f>(SUMPRODUCT(L$8:L$187,Nutrients!$D$8:$D$187)+(IF($A$6=Nutrients!$B$8,Nutrients!$D$8,Nutrients!$D$9)*L$6)+(((IF($A$7=Nutrients!$B$79,Nutrients!$D$79,(IF($A$7=Nutrients!$B$77,Nutrients!$D$77,Nutrients!$D$78)))))*L$7))/2000/2.2046</f>
        <v>1550.5702506354007</v>
      </c>
      <c r="M207" s="65">
        <f>(SUMPRODUCT(M$8:M$187,Nutrients!$D$8:$D$187)+(IF($A$6=Nutrients!$B$8,Nutrients!$D$8,Nutrients!$D$9)*M$6)+(((IF($A$7=Nutrients!$B$79,Nutrients!$D$79,(IF($A$7=Nutrients!$B$77,Nutrients!$D$77,Nutrients!$D$78)))))*M$7))/2000/2.2046</f>
        <v>1549.9274197356269</v>
      </c>
      <c r="N207" s="65">
        <f>(SUMPRODUCT(N$8:N$187,Nutrients!$D$8:$D$187)+(IF($A$6=Nutrients!$B$8,Nutrients!$D$8,Nutrients!$D$9)*N$6)+(((IF($A$7=Nutrients!$B$79,Nutrients!$D$79,(IF($A$7=Nutrients!$B$77,Nutrients!$D$77,Nutrients!$D$78)))))*N$7))/2000/2.2046</f>
        <v>1548.9900093072454</v>
      </c>
      <c r="O207" s="20"/>
      <c r="P207" s="65">
        <f>(SUMPRODUCT(P$8:P$187,Nutrients!$D$8:$D$187)+(IF($A$6=Nutrients!$B$8,Nutrients!$D$8,Nutrients!$D$9)*P$6)+(((IF($A$7=Nutrients!$B$79,Nutrients!$D$79,(IF($A$7=Nutrients!$B$77,Nutrients!$D$77,Nutrients!$D$78)))))*P$7))/2000/2.2046</f>
        <v>1553.3521710117047</v>
      </c>
      <c r="Q207" s="65">
        <f>(SUMPRODUCT(Q$8:Q$187,Nutrients!$D$8:$D$187)+(IF($A$6=Nutrients!$B$8,Nutrients!$D$8,Nutrients!$D$9)*Q$6)+(((IF($A$7=Nutrients!$B$79,Nutrients!$D$79,(IF($A$7=Nutrients!$B$77,Nutrients!$D$77,Nutrients!$D$78)))))*Q$7))/2000/2.2046</f>
        <v>1551.6744783623783</v>
      </c>
      <c r="R207" s="65">
        <f>(SUMPRODUCT(R$8:R$187,Nutrients!$D$8:$D$187)+(IF($A$6=Nutrients!$B$8,Nutrients!$D$8,Nutrients!$D$9)*R$6)+(((IF($A$7=Nutrients!$B$79,Nutrients!$D$79,(IF($A$7=Nutrients!$B$77,Nutrients!$D$77,Nutrients!$D$78)))))*R$7))/2000/2.2046</f>
        <v>1551.6227636947378</v>
      </c>
      <c r="S207" s="65">
        <f>(SUMPRODUCT(S$8:S$187,Nutrients!$D$8:$D$187)+(IF($A$6=Nutrients!$B$8,Nutrients!$D$8,Nutrients!$D$9)*S$6)+(((IF($A$7=Nutrients!$B$79,Nutrients!$D$79,(IF($A$7=Nutrients!$B$77,Nutrients!$D$77,Nutrients!$D$78)))))*S$7))/2000/2.2046</f>
        <v>1550.2295900514648</v>
      </c>
      <c r="T207" s="65">
        <f>(SUMPRODUCT(T$8:T$187,Nutrients!$D$8:$D$187)+(IF($A$6=Nutrients!$B$8,Nutrients!$D$8,Nutrients!$D$9)*T$6)+(((IF($A$7=Nutrients!$B$79,Nutrients!$D$79,(IF($A$7=Nutrients!$B$77,Nutrients!$D$77,Nutrients!$D$78)))))*T$7))/2000/2.2046</f>
        <v>1549.9068546391429</v>
      </c>
      <c r="U207" s="65">
        <f>(SUMPRODUCT(U$8:U$187,Nutrients!$D$8:$D$187)+(IF($A$6=Nutrients!$B$8,Nutrients!$D$8,Nutrients!$D$9)*U$6)+(((IF($A$7=Nutrients!$B$79,Nutrients!$D$79,(IF($A$7=Nutrients!$B$77,Nutrients!$D$77,Nutrients!$D$78)))))*U$7))/2000/2.2046</f>
        <v>1548.6645825258536</v>
      </c>
      <c r="V207" s="20"/>
      <c r="W207" s="65">
        <f>(SUMPRODUCT(W$8:W$187,Nutrients!$D$8:$D$187)+(IF($A$6=Nutrients!$B$8,Nutrients!$D$8,Nutrients!$D$9)*W$6)+(((IF($A$7=Nutrients!$B$79,Nutrients!$D$79,(IF($A$7=Nutrients!$B$77,Nutrients!$D$77,Nutrients!$D$78)))))*W$7))/2000/2.2046</f>
        <v>1552.9488134129742</v>
      </c>
      <c r="X207" s="65">
        <f>(SUMPRODUCT(X$8:X$187,Nutrients!$D$8:$D$187)+(IF($A$6=Nutrients!$B$8,Nutrients!$D$8,Nutrients!$D$9)*X$6)+(((IF($A$7=Nutrients!$B$79,Nutrients!$D$79,(IF($A$7=Nutrients!$B$77,Nutrients!$D$77,Nutrients!$D$78)))))*X$7))/2000/2.2046</f>
        <v>1551.3185839758992</v>
      </c>
      <c r="Y207" s="65">
        <f>(SUMPRODUCT(Y$8:Y$187,Nutrients!$D$8:$D$187)+(IF($A$6=Nutrients!$B$8,Nutrients!$D$8,Nutrients!$D$9)*Y$6)+(((IF($A$7=Nutrients!$B$79,Nutrients!$D$79,(IF($A$7=Nutrients!$B$77,Nutrients!$D$77,Nutrients!$D$78)))))*Y$7))/2000/2.2046</f>
        <v>1550.7770540688787</v>
      </c>
      <c r="Z207" s="65">
        <f>(SUMPRODUCT(Z$8:Z$187,Nutrients!$D$8:$D$187)+(IF($A$6=Nutrients!$B$8,Nutrients!$D$8,Nutrients!$D$9)*Z$6)+(((IF($A$7=Nutrients!$B$79,Nutrients!$D$79,(IF($A$7=Nutrients!$B$77,Nutrients!$D$77,Nutrients!$D$78)))))*Z$7))/2000/2.2046</f>
        <v>1549.8818200399194</v>
      </c>
      <c r="AA207" s="65">
        <f>(SUMPRODUCT(AA$8:AA$187,Nutrients!$D$8:$D$187)+(IF($A$6=Nutrients!$B$8,Nutrients!$D$8,Nutrients!$D$9)*AA$6)+(((IF($A$7=Nutrients!$B$79,Nutrients!$D$79,(IF($A$7=Nutrients!$B$77,Nutrients!$D$77,Nutrients!$D$78)))))*AA$7))/2000/2.2046</f>
        <v>1549.5661940552072</v>
      </c>
      <c r="AB207" s="65">
        <f>(SUMPRODUCT(AB$8:AB$187,Nutrients!$D$8:$D$187)+(IF($A$6=Nutrients!$B$8,Nutrients!$D$8,Nutrients!$D$9)*AB$6)+(((IF($A$7=Nutrients!$B$79,Nutrients!$D$79,(IF($A$7=Nutrients!$B$77,Nutrients!$D$77,Nutrients!$D$78)))))*AB$7))/2000/2.2046</f>
        <v>1547.8560891947225</v>
      </c>
      <c r="AC207" s="20"/>
      <c r="AD207" s="65">
        <f>(SUMPRODUCT(AD$8:AD$187,Nutrients!$D$8:$D$187)+(IF($A$6=Nutrients!$B$8,Nutrients!$D$8,Nutrients!$D$9)*AD$6)+(((IF($A$7=Nutrients!$B$79,Nutrients!$D$79,(IF($A$7=Nutrients!$B$77,Nutrients!$D$77,Nutrients!$D$78)))))*AD$7))/2000/2.2046</f>
        <v>1552.4802653569377</v>
      </c>
      <c r="AE207" s="65">
        <f>(SUMPRODUCT(AE$8:AE$187,Nutrients!$D$8:$D$187)+(IF($A$6=Nutrients!$B$8,Nutrients!$D$8,Nutrients!$D$9)*AE$6)+(((IF($A$7=Nutrients!$B$79,Nutrients!$D$79,(IF($A$7=Nutrients!$B$77,Nutrients!$D$77,Nutrients!$D$78)))))*AE$7))/2000/2.2046</f>
        <v>1550.9860477668969</v>
      </c>
      <c r="AF207" s="65">
        <f>(SUMPRODUCT(AF$8:AF$187,Nutrients!$D$8:$D$187)+(IF($A$6=Nutrients!$B$8,Nutrients!$D$8,Nutrients!$D$9)*AF$6)+(((IF($A$7=Nutrients!$B$79,Nutrients!$D$79,(IF($A$7=Nutrients!$B$77,Nutrients!$D$77,Nutrients!$D$78)))))*AF$7))/2000/2.2046</f>
        <v>1549.9919189152247</v>
      </c>
      <c r="AG207" s="65">
        <f>(SUMPRODUCT(AG$8:AG$187,Nutrients!$D$8:$D$187)+(IF($A$6=Nutrients!$B$8,Nutrients!$D$8,Nutrients!$D$9)*AG$6)+(((IF($A$7=Nutrients!$B$79,Nutrients!$D$79,(IF($A$7=Nutrients!$B$77,Nutrients!$D$77,Nutrients!$D$78)))))*AG$7))/2000/2.2046</f>
        <v>1548.6834247789313</v>
      </c>
      <c r="AH207" s="65">
        <f>(SUMPRODUCT(AH$8:AH$187,Nutrients!$D$8:$D$187)+(IF($A$6=Nutrients!$B$8,Nutrients!$D$8,Nutrients!$D$9)*AH$6)+(((IF($A$7=Nutrients!$B$79,Nutrients!$D$79,(IF($A$7=Nutrients!$B$77,Nutrients!$D$77,Nutrients!$D$78)))))*AH$7))/2000/2.2046</f>
        <v>1547.6659257518447</v>
      </c>
      <c r="AI207" s="65">
        <f>(SUMPRODUCT(AI$8:AI$187,Nutrients!$D$8:$D$187)+(IF($A$6=Nutrients!$B$8,Nutrients!$D$8,Nutrients!$D$9)*AI$6)+(((IF($A$7=Nutrients!$B$79,Nutrients!$D$79,(IF($A$7=Nutrients!$B$77,Nutrients!$D$77,Nutrients!$D$78)))))*AI$7))/2000/2.2046</f>
        <v>1546.3999220324297</v>
      </c>
      <c r="AJ207" s="20"/>
      <c r="AK207" s="65">
        <f>(SUMPRODUCT(AK$8:AK$187,Nutrients!$D$8:$D$187)+(IF($A$6=Nutrients!$B$8,Nutrients!$D$8,Nutrients!$D$9)*AK$6)+(((IF($A$7=Nutrients!$B$79,Nutrients!$D$79,(IF($A$7=Nutrients!$B$77,Nutrients!$D$77,Nutrients!$D$78)))))*AK$7))/2000/2.2046</f>
        <v>1552.4944231126719</v>
      </c>
      <c r="AL207" s="65">
        <f>(SUMPRODUCT(AL$8:AL$187,Nutrients!$D$8:$D$187)+(IF($A$6=Nutrients!$B$8,Nutrients!$D$8,Nutrients!$D$9)*AL$6)+(((IF($A$7=Nutrients!$B$79,Nutrients!$D$79,(IF($A$7=Nutrients!$B$77,Nutrients!$D$77,Nutrients!$D$78)))))*AL$7))/2000/2.2046</f>
        <v>1550.9074016407176</v>
      </c>
      <c r="AM207" s="65">
        <f>(SUMPRODUCT(AM$8:AM$187,Nutrients!$D$8:$D$187)+(IF($A$6=Nutrients!$B$8,Nutrients!$D$8,Nutrients!$D$9)*AM$6)+(((IF($A$7=Nutrients!$B$79,Nutrients!$D$79,(IF($A$7=Nutrients!$B$77,Nutrients!$D$77,Nutrients!$D$78)))))*AM$7))/2000/2.2046</f>
        <v>1549.1834255840936</v>
      </c>
      <c r="AN207" s="65">
        <f>(SUMPRODUCT(AN$8:AN$187,Nutrients!$D$8:$D$187)+(IF($A$6=Nutrients!$B$8,Nutrients!$D$8,Nutrients!$D$9)*AN$6)+(((IF($A$7=Nutrients!$B$79,Nutrients!$D$79,(IF($A$7=Nutrients!$B$77,Nutrients!$D$77,Nutrients!$D$78)))))*AN$7))/2000/2.2046</f>
        <v>1547.8901652503439</v>
      </c>
      <c r="AO207" s="65">
        <f>(SUMPRODUCT(AO$8:AO$187,Nutrients!$D$8:$D$187)+(IF($A$6=Nutrients!$B$8,Nutrients!$D$8,Nutrients!$D$9)*AO$6)+(((IF($A$7=Nutrients!$B$79,Nutrients!$D$79,(IF($A$7=Nutrients!$B$77,Nutrients!$D$77,Nutrients!$D$78)))))*AO$7))/2000/2.2046</f>
        <v>1546.8574324207138</v>
      </c>
      <c r="AP207" s="65">
        <f>(SUMPRODUCT(AP$8:AP$187,Nutrients!$D$8:$D$187)+(IF($A$6=Nutrients!$B$8,Nutrients!$D$8,Nutrients!$D$9)*AP$6)+(((IF($A$7=Nutrients!$B$79,Nutrients!$D$79,(IF($A$7=Nutrients!$B$77,Nutrients!$D$77,Nutrients!$D$78)))))*AP$7))/2000/2.2046</f>
        <v>1546.6513510202803</v>
      </c>
      <c r="AQ207" s="20"/>
      <c r="AR207" s="65">
        <f>(SUMPRODUCT(AR$8:AR$187,Nutrients!$D$8:$D$187)+(IF($A$6=Nutrients!$B$8,Nutrients!$D$8,Nutrients!$D$9)*AR$6)+(((IF($A$7=Nutrients!$B$79,Nutrients!$D$79,(IF($A$7=Nutrients!$B$77,Nutrients!$D$77,Nutrients!$D$78)))))*AR$7))/2000/2.2046</f>
        <v>1551.6512069293226</v>
      </c>
      <c r="AS207" s="65">
        <f>(SUMPRODUCT(AS$8:AS$187,Nutrients!$D$8:$D$187)+(IF($A$6=Nutrients!$B$8,Nutrients!$D$8,Nutrients!$D$9)*AS$6)+(((IF($A$7=Nutrients!$B$79,Nutrients!$D$79,(IF($A$7=Nutrients!$B$77,Nutrients!$D$77,Nutrients!$D$78)))))*AS$7))/2000/2.2046</f>
        <v>1550.9219201344206</v>
      </c>
      <c r="AT207" s="65">
        <f>(SUMPRODUCT(AT$8:AT$187,Nutrients!$D$8:$D$187)+(IF($A$6=Nutrients!$B$8,Nutrients!$D$8,Nutrients!$D$9)*AT$6)+(((IF($A$7=Nutrients!$B$79,Nutrients!$D$79,(IF($A$7=Nutrients!$B$77,Nutrients!$D$77,Nutrients!$D$78)))))*AT$7))/2000/2.2046</f>
        <v>1548.5379033152501</v>
      </c>
      <c r="AU207" s="65">
        <f>(SUMPRODUCT(AU$8:AU$187,Nutrients!$D$8:$D$187)+(IF($A$6=Nutrients!$B$8,Nutrients!$D$8,Nutrients!$D$9)*AU$6)+(((IF($A$7=Nutrients!$B$79,Nutrients!$D$79,(IF($A$7=Nutrients!$B$77,Nutrients!$D$77,Nutrients!$D$78)))))*AU$7))/2000/2.2046</f>
        <v>1547.0160765560997</v>
      </c>
      <c r="AV207" s="65">
        <f>(SUMPRODUCT(AV$8:AV$187,Nutrients!$D$8:$D$187)+(IF($A$6=Nutrients!$B$8,Nutrients!$D$8,Nutrients!$D$9)*AV$6)+(((IF($A$7=Nutrients!$B$79,Nutrients!$D$79,(IF($A$7=Nutrients!$B$77,Nutrients!$D$77,Nutrients!$D$78)))))*AV$7))/2000/2.2046</f>
        <v>1547.1240952111079</v>
      </c>
      <c r="AW207" s="65">
        <f>(SUMPRODUCT(AW$8:AW$187,Nutrients!$D$8:$D$187)+(IF($A$6=Nutrients!$B$8,Nutrients!$D$8,Nutrients!$D$9)*AW$6)+(((IF($A$7=Nutrients!$B$79,Nutrients!$D$79,(IF($A$7=Nutrients!$B$77,Nutrients!$D$77,Nutrients!$D$78)))))*AW$7))/2000/2.2046</f>
        <v>1546.9141005150329</v>
      </c>
      <c r="AX207" s="20"/>
      <c r="AY207" s="65">
        <f>(SUMPRODUCT(AY$8:AY$187,Nutrients!$D$8:$D$187)+(IF($A$6=Nutrients!$B$8,Nutrients!$D$8,Nutrients!$D$9)*AY$6)+(((IF($A$7=Nutrients!$B$79,Nutrients!$D$79,(IF($A$7=Nutrients!$B$77,Nutrients!$D$77,Nutrients!$D$78)))))*AY$7))/2000/2.2046</f>
        <v>1552.515335725144</v>
      </c>
      <c r="AZ207" s="65">
        <f>(SUMPRODUCT(AZ$8:AZ$187,Nutrients!$D$8:$D$187)+(IF($A$6=Nutrients!$B$8,Nutrients!$D$8,Nutrients!$D$9)*AZ$6)+(((IF($A$7=Nutrients!$B$79,Nutrients!$D$79,(IF($A$7=Nutrients!$B$77,Nutrients!$D$77,Nutrients!$D$78)))))*AZ$7))/2000/2.2046</f>
        <v>1550.0563607209181</v>
      </c>
      <c r="BA207" s="65">
        <f>(SUMPRODUCT(BA$8:BA$187,Nutrients!$D$8:$D$187)+(IF($A$6=Nutrients!$B$8,Nutrients!$D$8,Nutrients!$D$9)*BA$6)+(((IF($A$7=Nutrients!$B$79,Nutrients!$D$79,(IF($A$7=Nutrients!$B$77,Nutrients!$D$77,Nutrients!$D$78)))))*BA$7))/2000/2.2046</f>
        <v>1547.7223005565093</v>
      </c>
      <c r="BB207" s="65">
        <f>(SUMPRODUCT(BB$8:BB$187,Nutrients!$D$8:$D$187)+(IF($A$6=Nutrients!$B$8,Nutrients!$D$8,Nutrients!$D$9)*BB$6)+(((IF($A$7=Nutrients!$B$79,Nutrients!$D$79,(IF($A$7=Nutrients!$B$77,Nutrients!$D$77,Nutrients!$D$78)))))*BB$7))/2000/2.2046</f>
        <v>1546.9194673710811</v>
      </c>
      <c r="BC207" s="65">
        <f>(SUMPRODUCT(BC$8:BC$187,Nutrients!$D$8:$D$187)+(IF($A$6=Nutrients!$B$8,Nutrients!$D$8,Nutrients!$D$9)*BC$6)+(((IF($A$7=Nutrients!$B$79,Nutrients!$D$79,(IF($A$7=Nutrients!$B$77,Nutrients!$D$77,Nutrients!$D$78)))))*BC$7))/2000/2.2046</f>
        <v>1546.9969427760038</v>
      </c>
      <c r="BD207" s="65">
        <f>(SUMPRODUCT(BD$8:BD$187,Nutrients!$D$8:$D$187)+(IF($A$6=Nutrients!$B$8,Nutrients!$D$8,Nutrients!$D$9)*BD$6)+(((IF($A$7=Nutrients!$B$79,Nutrients!$D$79,(IF($A$7=Nutrients!$B$77,Nutrients!$D$77,Nutrients!$D$78)))))*BD$7))/2000/2.2046</f>
        <v>1546.3786162155607</v>
      </c>
      <c r="BE207" s="20"/>
      <c r="BF207" s="65">
        <f>(SUMPRODUCT(BF$8:BF$187,Nutrients!$D$8:$D$187)+(IF($A$6=Nutrients!$B$8,Nutrients!$D$8,Nutrients!$D$9)*BF$6)+(((IF($A$7=Nutrients!$B$79,Nutrients!$D$79,(IF($A$7=Nutrients!$B$77,Nutrients!$D$77,Nutrients!$D$78)))))*BF$7))/2000/2.2046</f>
        <v>1551.6721195417952</v>
      </c>
      <c r="BG207" s="65">
        <f>(SUMPRODUCT(BG$8:BG$187,Nutrients!$D$8:$D$187)+(IF($A$6=Nutrients!$B$8,Nutrients!$D$8,Nutrients!$D$9)*BG$6)+(((IF($A$7=Nutrients!$B$79,Nutrients!$D$79,(IF($A$7=Nutrients!$B$77,Nutrients!$D$77,Nutrients!$D$78)))))*BG$7))/2000/2.2046</f>
        <v>1549.2131445375685</v>
      </c>
      <c r="BH207" s="65">
        <f>(SUMPRODUCT(BH$8:BH$187,Nutrients!$D$8:$D$187)+(IF($A$6=Nutrients!$B$8,Nutrients!$D$8,Nutrients!$D$9)*BH$6)+(((IF($A$7=Nutrients!$B$79,Nutrients!$D$79,(IF($A$7=Nutrients!$B$77,Nutrients!$D$77,Nutrients!$D$78)))))*BH$7))/2000/2.2046</f>
        <v>1547.4017054649169</v>
      </c>
      <c r="BI207" s="65">
        <f>(SUMPRODUCT(BI$8:BI$187,Nutrients!$D$8:$D$187)+(IF($A$6=Nutrients!$B$8,Nutrients!$D$8,Nutrients!$D$9)*BI$6)+(((IF($A$7=Nutrients!$B$79,Nutrients!$D$79,(IF($A$7=Nutrients!$B$77,Nutrients!$D$77,Nutrients!$D$78)))))*BI$7))/2000/2.2046</f>
        <v>1547.163786931322</v>
      </c>
      <c r="BJ207" s="65">
        <f>(SUMPRODUCT(BJ$8:BJ$187,Nutrients!$D$8:$D$187)+(IF($A$6=Nutrients!$B$8,Nutrients!$D$8,Nutrients!$D$9)*BJ$6)+(((IF($A$7=Nutrients!$B$79,Nutrients!$D$79,(IF($A$7=Nutrients!$B$77,Nutrients!$D$77,Nutrients!$D$78)))))*BJ$7))/2000/2.2046</f>
        <v>1547.2483717638545</v>
      </c>
      <c r="BK207" s="65">
        <f>(SUMPRODUCT(BK$8:BK$187,Nutrients!$D$8:$D$187)+(IF($A$6=Nutrients!$B$8,Nutrients!$D$8,Nutrients!$D$9)*BK$6)+(((IF($A$7=Nutrients!$B$79,Nutrients!$D$79,(IF($A$7=Nutrients!$B$77,Nutrients!$D$77,Nutrients!$D$78)))))*BK$7))/2000/2.2046</f>
        <v>1546.6576901051785</v>
      </c>
      <c r="BL207" s="20"/>
    </row>
    <row r="208" spans="1:64" x14ac:dyDescent="0.2">
      <c r="A208" s="9" t="s">
        <v>48</v>
      </c>
      <c r="B208" s="65">
        <f>(SUMPRODUCT(B$8:B$187,Nutrients!$F$8:$F$187)+(IF($A$6=Nutrients!$B$8,Nutrients!$F$8,Nutrients!$F$9)*B$6)+(((IF($A$7=Nutrients!$B$79,Nutrients!$F$79,(IF($A$7=Nutrients!$B$77,Nutrients!$F$77,Nutrients!$F$78)))))*B$7))/2000/2.2046</f>
        <v>1107.3715174812364</v>
      </c>
      <c r="C208" s="65">
        <f>(SUMPRODUCT(C$8:C$187,Nutrients!$F$8:$F$187)+(IF($A$6=Nutrients!$B$8,Nutrients!$F$8,Nutrients!$F$9)*C$6)+(((IF($A$7=Nutrients!$B$79,Nutrients!$F$79,(IF($A$7=Nutrients!$B$77,Nutrients!$F$77,Nutrients!$F$78)))))*C$7))/2000/2.2046</f>
        <v>1122.2929515043379</v>
      </c>
      <c r="D208" s="65">
        <f>(SUMPRODUCT(D$8:D$187,Nutrients!$F$8:$F$187)+(IF($A$6=Nutrients!$B$8,Nutrients!$F$8,Nutrients!$F$9)*D$6)+(((IF($A$7=Nutrients!$B$79,Nutrients!$F$79,(IF($A$7=Nutrients!$B$77,Nutrients!$F$77,Nutrients!$F$78)))))*D$7))/2000/2.2046</f>
        <v>1138.8805664334582</v>
      </c>
      <c r="E208" s="65">
        <f>(SUMPRODUCT(E$8:E$187,Nutrients!$F$8:$F$187)+(IF($A$6=Nutrients!$B$8,Nutrients!$F$8,Nutrients!$F$9)*E$6)+(((IF($A$7=Nutrients!$B$79,Nutrients!$F$79,(IF($A$7=Nutrients!$B$77,Nutrients!$F$77,Nutrients!$F$78)))))*E$7))/2000/2.2046</f>
        <v>1149.0559060431367</v>
      </c>
      <c r="F208" s="65">
        <f>(SUMPRODUCT(F$8:F$187,Nutrients!$F$8:$F$187)+(IF($A$6=Nutrients!$B$8,Nutrients!$F$8,Nutrients!$F$9)*F$6)+(((IF($A$7=Nutrients!$B$79,Nutrients!$F$79,(IF($A$7=Nutrients!$B$77,Nutrients!$F$77,Nutrients!$F$78)))))*F$7))/2000/2.2046</f>
        <v>1156.6943438864889</v>
      </c>
      <c r="G208" s="65">
        <f>(SUMPRODUCT(G$8:G$187,Nutrients!$F$8:$F$187)+(IF($A$6=Nutrients!$B$8,Nutrients!$F$8,Nutrients!$F$9)*G$6)+(((IF($A$7=Nutrients!$B$79,Nutrients!$F$79,(IF($A$7=Nutrients!$B$77,Nutrients!$F$77,Nutrients!$F$78)))))*G$7))/2000/2.2046</f>
        <v>1163.4388137362989</v>
      </c>
      <c r="H208" s="20"/>
      <c r="I208" s="65">
        <f>(SUMPRODUCT(I$8:I$187,Nutrients!$F$8:$F$187)+(IF($A$6=Nutrients!$B$8,Nutrients!$F$8,Nutrients!$F$9)*I$6)+(((IF($A$7=Nutrients!$B$79,Nutrients!$F$79,(IF($A$7=Nutrients!$B$77,Nutrients!$F$77,Nutrients!$F$78)))))*I$7))/2000/2.2046</f>
        <v>1107.7570992331425</v>
      </c>
      <c r="J208" s="65">
        <f>(SUMPRODUCT(J$8:J$187,Nutrients!$F$8:$F$187)+(IF($A$6=Nutrients!$B$8,Nutrients!$F$8,Nutrients!$F$9)*J$6)+(((IF($A$7=Nutrients!$B$79,Nutrients!$F$79,(IF($A$7=Nutrients!$B$77,Nutrients!$F$77,Nutrients!$F$78)))))*J$7))/2000/2.2046</f>
        <v>1122.5553279450746</v>
      </c>
      <c r="K208" s="65">
        <f>(SUMPRODUCT(K$8:K$187,Nutrients!$F$8:$F$187)+(IF($A$6=Nutrients!$B$8,Nutrients!$F$8,Nutrients!$F$9)*K$6)+(((IF($A$7=Nutrients!$B$79,Nutrients!$F$79,(IF($A$7=Nutrients!$B$77,Nutrients!$F$77,Nutrients!$F$78)))))*K$7))/2000/2.2046</f>
        <v>1139.5187190732606</v>
      </c>
      <c r="L208" s="65">
        <f>(SUMPRODUCT(L$8:L$187,Nutrients!$F$8:$F$187)+(IF($A$6=Nutrients!$B$8,Nutrients!$F$8,Nutrients!$F$9)*L$6)+(((IF($A$7=Nutrients!$B$79,Nutrients!$F$79,(IF($A$7=Nutrients!$B$77,Nutrients!$F$77,Nutrients!$F$78)))))*L$7))/2000/2.2046</f>
        <v>1149.3798851394583</v>
      </c>
      <c r="M208" s="65">
        <f>(SUMPRODUCT(M$8:M$187,Nutrients!$F$8:$F$187)+(IF($A$6=Nutrients!$B$8,Nutrients!$F$8,Nutrients!$F$9)*M$6)+(((IF($A$7=Nutrients!$B$79,Nutrients!$F$79,(IF($A$7=Nutrients!$B$77,Nutrients!$F$77,Nutrients!$F$78)))))*M$7))/2000/2.2046</f>
        <v>1156.7270113214029</v>
      </c>
      <c r="N208" s="65">
        <f>(SUMPRODUCT(N$8:N$187,Nutrients!$F$8:$F$187)+(IF($A$6=Nutrients!$B$8,Nutrients!$F$8,Nutrients!$F$9)*N$6)+(((IF($A$7=Nutrients!$B$79,Nutrients!$F$79,(IF($A$7=Nutrients!$B$77,Nutrients!$F$77,Nutrients!$F$78)))))*N$7))/2000/2.2046</f>
        <v>1163.4714811712124</v>
      </c>
      <c r="O208" s="20"/>
      <c r="P208" s="65">
        <f>(SUMPRODUCT(P$8:P$187,Nutrients!$F$8:$F$187)+(IF($A$6=Nutrients!$B$8,Nutrients!$F$8,Nutrients!$F$9)*P$6)+(((IF($A$7=Nutrients!$B$79,Nutrients!$F$79,(IF($A$7=Nutrients!$B$77,Nutrients!$F$77,Nutrients!$F$78)))))*P$7))/2000/2.2046</f>
        <v>1108.1488412506073</v>
      </c>
      <c r="Q208" s="65">
        <f>(SUMPRODUCT(Q$8:Q$187,Nutrients!$F$8:$F$187)+(IF($A$6=Nutrients!$B$8,Nutrients!$F$8,Nutrients!$F$9)*Q$6)+(((IF($A$7=Nutrients!$B$79,Nutrients!$F$79,(IF($A$7=Nutrients!$B$77,Nutrients!$F$77,Nutrients!$F$78)))))*Q$7))/2000/2.2046</f>
        <v>1122.7112006911573</v>
      </c>
      <c r="R208" s="65">
        <f>(SUMPRODUCT(R$8:R$187,Nutrients!$F$8:$F$187)+(IF($A$6=Nutrients!$B$8,Nutrients!$F$8,Nutrients!$F$9)*R$6)+(((IF($A$7=Nutrients!$B$79,Nutrients!$F$79,(IF($A$7=Nutrients!$B$77,Nutrients!$F$77,Nutrients!$F$78)))))*R$7))/2000/2.2046</f>
        <v>1139.3049758858365</v>
      </c>
      <c r="S208" s="65">
        <f>(SUMPRODUCT(S$8:S$187,Nutrients!$F$8:$F$187)+(IF($A$6=Nutrients!$B$8,Nutrients!$F$8,Nutrients!$F$9)*S$6)+(((IF($A$7=Nutrients!$B$79,Nutrients!$F$79,(IF($A$7=Nutrients!$B$77,Nutrients!$F$77,Nutrients!$F$78)))))*S$7))/2000/2.2046</f>
        <v>1149.10453929645</v>
      </c>
      <c r="T208" s="65">
        <f>(SUMPRODUCT(T$8:T$187,Nutrients!$F$8:$F$187)+(IF($A$6=Nutrients!$B$8,Nutrients!$F$8,Nutrients!$F$9)*T$6)+(((IF($A$7=Nutrients!$B$79,Nutrients!$F$79,(IF($A$7=Nutrients!$B$77,Nutrients!$F$77,Nutrients!$F$78)))))*T$7))/2000/2.2046</f>
        <v>1157.0571506832828</v>
      </c>
      <c r="U208" s="65">
        <f>(SUMPRODUCT(U$8:U$187,Nutrients!$F$8:$F$187)+(IF($A$6=Nutrients!$B$8,Nutrients!$F$8,Nutrients!$F$9)*U$6)+(((IF($A$7=Nutrients!$B$79,Nutrients!$F$79,(IF($A$7=Nutrients!$B$77,Nutrients!$F$77,Nutrients!$F$78)))))*U$7))/2000/2.2046</f>
        <v>1163.1345326726193</v>
      </c>
      <c r="V208" s="20"/>
      <c r="W208" s="65">
        <f>(SUMPRODUCT(W$8:W$187,Nutrients!$F$8:$F$187)+(IF($A$6=Nutrients!$B$8,Nutrients!$F$8,Nutrients!$F$9)*W$6)+(((IF($A$7=Nutrients!$B$79,Nutrients!$F$79,(IF($A$7=Nutrients!$B$77,Nutrients!$F$77,Nutrients!$F$78)))))*W$7))/2000/2.2046</f>
        <v>1108.1648070690067</v>
      </c>
      <c r="X208" s="65">
        <f>(SUMPRODUCT(X$8:X$187,Nutrients!$F$8:$F$187)+(IF($A$6=Nutrients!$B$8,Nutrients!$F$8,Nutrients!$F$9)*X$6)+(((IF($A$7=Nutrients!$B$79,Nutrients!$F$79,(IF($A$7=Nutrients!$B$77,Nutrients!$F$77,Nutrients!$F$78)))))*X$7))/2000/2.2046</f>
        <v>1122.4974575037334</v>
      </c>
      <c r="Y208" s="65">
        <f>(SUMPRODUCT(Y$8:Y$187,Nutrients!$F$8:$F$187)+(IF($A$6=Nutrients!$B$8,Nutrients!$F$8,Nutrients!$F$9)*Y$6)+(((IF($A$7=Nutrients!$B$79,Nutrients!$F$79,(IF($A$7=Nutrients!$B$77,Nutrients!$F$77,Nutrients!$F$78)))))*Y$7))/2000/2.2046</f>
        <v>1138.9064247316589</v>
      </c>
      <c r="Z208" s="65">
        <f>(SUMPRODUCT(Z$8:Z$187,Nutrients!$F$8:$F$187)+(IF($A$6=Nutrients!$B$8,Nutrients!$F$8,Nutrients!$F$9)*Z$6)+(((IF($A$7=Nutrients!$B$79,Nutrients!$F$79,(IF($A$7=Nutrients!$B$77,Nutrients!$F$77,Nutrients!$F$78)))))*Z$7))/2000/2.2046</f>
        <v>1148.8353537189996</v>
      </c>
      <c r="AA208" s="65">
        <f>(SUMPRODUCT(AA$8:AA$187,Nutrients!$F$8:$F$187)+(IF($A$6=Nutrients!$B$8,Nutrients!$F$8,Nutrients!$F$9)*AA$6)+(((IF($A$7=Nutrients!$B$79,Nutrients!$F$79,(IF($A$7=Nutrients!$B$77,Nutrients!$F$77,Nutrients!$F$78)))))*AA$7))/2000/2.2046</f>
        <v>1156.7818048402742</v>
      </c>
      <c r="AB208" s="65">
        <f>(SUMPRODUCT(AB$8:AB$187,Nutrients!$F$8:$F$187)+(IF($A$6=Nutrients!$B$8,Nutrients!$F$8,Nutrients!$F$9)*AB$6)+(((IF($A$7=Nutrients!$B$79,Nutrients!$F$79,(IF($A$7=Nutrients!$B$77,Nutrients!$F$77,Nutrients!$F$78)))))*AB$7))/2000/2.2046</f>
        <v>1162.9040878686808</v>
      </c>
      <c r="AC208" s="20"/>
      <c r="AD208" s="65">
        <f>(SUMPRODUCT(AD$8:AD$187,Nutrients!$F$8:$F$187)+(IF($A$6=Nutrients!$B$8,Nutrients!$F$8,Nutrients!$F$9)*AD$6)+(((IF($A$7=Nutrients!$B$79,Nutrients!$F$79,(IF($A$7=Nutrients!$B$77,Nutrients!$F$77,Nutrients!$F$78)))))*AD$7))/2000/2.2046</f>
        <v>1108.3039781985749</v>
      </c>
      <c r="AE208" s="65">
        <f>(SUMPRODUCT(AE$8:AE$187,Nutrients!$F$8:$F$187)+(IF($A$6=Nutrients!$B$8,Nutrients!$F$8,Nutrients!$F$9)*AE$6)+(((IF($A$7=Nutrients!$B$79,Nutrients!$F$79,(IF($A$7=Nutrients!$B$77,Nutrients!$F$77,Nutrients!$F$78)))))*AE$7))/2000/2.2046</f>
        <v>1122.1666692706985</v>
      </c>
      <c r="AF208" s="65">
        <f>(SUMPRODUCT(AF$8:AF$187,Nutrients!$F$8:$F$187)+(IF($A$6=Nutrients!$B$8,Nutrients!$F$8,Nutrients!$F$9)*AF$6)+(((IF($A$7=Nutrients!$B$79,Nutrients!$F$79,(IF($A$7=Nutrients!$B$77,Nutrients!$F$77,Nutrients!$F$78)))))*AF$7))/2000/2.2046</f>
        <v>1138.5589348821095</v>
      </c>
      <c r="AG208" s="65">
        <f>(SUMPRODUCT(AG$8:AG$187,Nutrients!$F$8:$F$187)+(IF($A$6=Nutrients!$B$8,Nutrients!$F$8,Nutrients!$F$9)*AG$6)+(((IF($A$7=Nutrients!$B$79,Nutrients!$F$79,(IF($A$7=Nutrients!$B$77,Nutrients!$F$77,Nutrients!$F$78)))))*AG$7))/2000/2.2046</f>
        <v>1148.2968956371387</v>
      </c>
      <c r="AH208" s="65">
        <f>(SUMPRODUCT(AH$8:AH$187,Nutrients!$F$8:$F$187)+(IF($A$6=Nutrients!$B$8,Nutrients!$F$8,Nutrients!$F$9)*AH$6)+(((IF($A$7=Nutrients!$B$79,Nutrients!$F$79,(IF($A$7=Nutrients!$B$77,Nutrients!$F$77,Nutrients!$F$78)))))*AH$7))/2000/2.2046</f>
        <v>1155.2744058855762</v>
      </c>
      <c r="AI208" s="65">
        <f>(SUMPRODUCT(AI$8:AI$187,Nutrients!$F$8:$F$187)+(IF($A$6=Nutrients!$B$8,Nutrients!$F$8,Nutrients!$F$9)*AI$6)+(((IF($A$7=Nutrients!$B$79,Nutrients!$F$79,(IF($A$7=Nutrients!$B$77,Nutrients!$F$77,Nutrients!$F$78)))))*AI$7))/2000/2.2046</f>
        <v>1161.4666423778244</v>
      </c>
      <c r="AJ208" s="20"/>
      <c r="AK208" s="65">
        <f>(SUMPRODUCT(AK$8:AK$187,Nutrients!$F$8:$F$187)+(IF($A$6=Nutrients!$B$8,Nutrients!$F$8,Nutrients!$F$9)*AK$6)+(((IF($A$7=Nutrients!$B$79,Nutrients!$F$79,(IF($A$7=Nutrients!$B$77,Nutrients!$F$77,Nutrients!$F$78)))))*AK$7))/2000/2.2046</f>
        <v>1108.6341175604553</v>
      </c>
      <c r="AL208" s="65">
        <f>(SUMPRODUCT(AL$8:AL$187,Nutrients!$F$8:$F$187)+(IF($A$6=Nutrients!$B$8,Nutrients!$F$8,Nutrients!$F$9)*AL$6)+(((IF($A$7=Nutrients!$B$79,Nutrients!$F$79,(IF($A$7=Nutrients!$B$77,Nutrients!$F$77,Nutrients!$F$78)))))*AL$7))/2000/2.2046</f>
        <v>1122.6138536781893</v>
      </c>
      <c r="AM208" s="65">
        <f>(SUMPRODUCT(AM$8:AM$187,Nutrients!$F$8:$F$187)+(IF($A$6=Nutrients!$B$8,Nutrients!$F$8,Nutrients!$F$9)*AM$6)+(((IF($A$7=Nutrients!$B$79,Nutrients!$F$79,(IF($A$7=Nutrients!$B$77,Nutrients!$F$77,Nutrients!$F$78)))))*AM$7))/2000/2.2046</f>
        <v>1138.3284900781712</v>
      </c>
      <c r="AN208" s="65">
        <f>(SUMPRODUCT(AN$8:AN$187,Nutrients!$F$8:$F$187)+(IF($A$6=Nutrients!$B$8,Nutrients!$F$8,Nutrients!$F$9)*AN$6)+(((IF($A$7=Nutrients!$B$79,Nutrients!$F$79,(IF($A$7=Nutrients!$B$77,Nutrients!$F$77,Nutrients!$F$78)))))*AN$7))/2000/2.2046</f>
        <v>1148.0048481776157</v>
      </c>
      <c r="AO208" s="65">
        <f>(SUMPRODUCT(AO$8:AO$187,Nutrients!$F$8:$F$187)+(IF($A$6=Nutrients!$B$8,Nutrients!$F$8,Nutrients!$F$9)*AO$6)+(((IF($A$7=Nutrients!$B$79,Nutrients!$F$79,(IF($A$7=Nutrients!$B$77,Nutrients!$F$77,Nutrients!$F$78)))))*AO$7))/2000/2.2046</f>
        <v>1155.0439610816377</v>
      </c>
      <c r="AP208" s="65">
        <f>(SUMPRODUCT(AP$8:AP$187,Nutrients!$F$8:$F$187)+(IF($A$6=Nutrients!$B$8,Nutrients!$F$8,Nutrients!$F$9)*AP$6)+(((IF($A$7=Nutrients!$B$79,Nutrients!$F$79,(IF($A$7=Nutrients!$B$77,Nutrients!$F$77,Nutrients!$F$78)))))*AP$7))/2000/2.2046</f>
        <v>1156.4700751143266</v>
      </c>
      <c r="AQ208" s="20"/>
      <c r="AR208" s="65">
        <f>(SUMPRODUCT(AR$8:AR$187,Nutrients!$F$8:$F$187)+(IF($A$6=Nutrients!$B$8,Nutrients!$F$8,Nutrients!$F$9)*AR$6)+(((IF($A$7=Nutrients!$B$79,Nutrients!$F$79,(IF($A$7=Nutrients!$B$77,Nutrients!$F$77,Nutrients!$F$78)))))*AR$7))/2000/2.2046</f>
        <v>1108.4036727565167</v>
      </c>
      <c r="AS208" s="65">
        <f>(SUMPRODUCT(AS$8:AS$187,Nutrients!$F$8:$F$187)+(IF($A$6=Nutrients!$B$8,Nutrients!$F$8,Nutrients!$F$9)*AS$6)+(((IF($A$7=Nutrients!$B$79,Nutrients!$F$79,(IF($A$7=Nutrients!$B$77,Nutrients!$F$77,Nutrients!$F$78)))))*AS$7))/2000/2.2046</f>
        <v>1122.6465211131031</v>
      </c>
      <c r="AT208" s="65">
        <f>(SUMPRODUCT(AT$8:AT$187,Nutrients!$F$8:$F$187)+(IF($A$6=Nutrients!$B$8,Nutrients!$F$8,Nutrients!$F$9)*AT$6)+(((IF($A$7=Nutrients!$B$79,Nutrients!$F$79,(IF($A$7=Nutrients!$B$77,Nutrients!$F$77,Nutrients!$F$78)))))*AT$7))/2000/2.2046</f>
        <v>1137.3860563746894</v>
      </c>
      <c r="AU208" s="65">
        <f>(SUMPRODUCT(AU$8:AU$187,Nutrients!$F$8:$F$187)+(IF($A$6=Nutrients!$B$8,Nutrients!$F$8,Nutrients!$F$9)*AU$6)+(((IF($A$7=Nutrients!$B$79,Nutrients!$F$79,(IF($A$7=Nutrients!$B$77,Nutrients!$F$77,Nutrients!$F$78)))))*AU$7))/2000/2.2046</f>
        <v>1148.011148862139</v>
      </c>
      <c r="AV208" s="65">
        <f>(SUMPRODUCT(AV$8:AV$187,Nutrients!$F$8:$F$187)+(IF($A$6=Nutrients!$B$8,Nutrients!$F$8,Nutrients!$F$9)*AV$6)+(((IF($A$7=Nutrients!$B$79,Nutrients!$F$79,(IF($A$7=Nutrients!$B$77,Nutrients!$F$77,Nutrients!$F$78)))))*AV$7))/2000/2.2046</f>
        <v>1149.9857911625552</v>
      </c>
      <c r="AW208" s="65">
        <f>(SUMPRODUCT(AW$8:AW$187,Nutrients!$F$8:$F$187)+(IF($A$6=Nutrients!$B$8,Nutrients!$F$8,Nutrients!$F$9)*AW$6)+(((IF($A$7=Nutrients!$B$79,Nutrients!$F$79,(IF($A$7=Nutrients!$B$77,Nutrients!$F$77,Nutrients!$F$78)))))*AW$7))/2000/2.2046</f>
        <v>1151.4066211467655</v>
      </c>
      <c r="AX208" s="20"/>
      <c r="AY208" s="65">
        <f>(SUMPRODUCT(AY$8:AY$187,Nutrients!$F$8:$F$187)+(IF($A$6=Nutrients!$B$8,Nutrients!$F$8,Nutrients!$F$9)*AY$6)+(((IF($A$7=Nutrients!$B$79,Nutrients!$F$79,(IF($A$7=Nutrients!$B$77,Nutrients!$F$77,Nutrients!$F$78)))))*AY$7))/2000/2.2046</f>
        <v>1108.7548948203087</v>
      </c>
      <c r="AZ208" s="65">
        <f>(SUMPRODUCT(AZ$8:AZ$187,Nutrients!$F$8:$F$187)+(IF($A$6=Nutrients!$B$8,Nutrients!$F$8,Nutrients!$F$9)*AZ$6)+(((IF($A$7=Nutrients!$B$79,Nutrients!$F$79,(IF($A$7=Nutrients!$B$77,Nutrients!$F$77,Nutrients!$F$78)))))*AZ$7))/2000/2.2046</f>
        <v>1122.4838392303072</v>
      </c>
      <c r="BA208" s="65">
        <f>(SUMPRODUCT(BA$8:BA$187,Nutrients!$F$8:$F$187)+(IF($A$6=Nutrients!$B$8,Nutrients!$F$8,Nutrients!$F$9)*BA$6)+(((IF($A$7=Nutrients!$B$79,Nutrients!$F$79,(IF($A$7=Nutrients!$B$77,Nutrients!$F$77,Nutrients!$F$78)))))*BA$7))/2000/2.2046</f>
        <v>1137.1617718363095</v>
      </c>
      <c r="BB208" s="65">
        <f>(SUMPRODUCT(BB$8:BB$187,Nutrients!$F$8:$F$187)+(IF($A$6=Nutrients!$B$8,Nutrients!$F$8,Nutrients!$F$9)*BB$6)+(((IF($A$7=Nutrients!$B$79,Nutrients!$F$79,(IF($A$7=Nutrients!$B$77,Nutrients!$F$77,Nutrients!$F$78)))))*BB$7))/2000/2.2046</f>
        <v>1142.5846773351689</v>
      </c>
      <c r="BC208" s="65">
        <f>(SUMPRODUCT(BC$8:BC$187,Nutrients!$F$8:$F$187)+(IF($A$6=Nutrients!$B$8,Nutrients!$F$8,Nutrients!$F$9)*BC$6)+(((IF($A$7=Nutrients!$B$79,Nutrients!$F$79,(IF($A$7=Nutrients!$B$77,Nutrients!$F$77,Nutrients!$F$78)))))*BC$7))/2000/2.2046</f>
        <v>1144.6143239170715</v>
      </c>
      <c r="BD208" s="65">
        <f>(SUMPRODUCT(BD$8:BD$187,Nutrients!$F$8:$F$187)+(IF($A$6=Nutrients!$B$8,Nutrients!$F$8,Nutrients!$F$9)*BD$6)+(((IF($A$7=Nutrients!$B$79,Nutrients!$F$79,(IF($A$7=Nutrients!$B$77,Nutrients!$F$77,Nutrients!$F$78)))))*BD$7))/2000/2.2046</f>
        <v>1145.800187592981</v>
      </c>
      <c r="BE208" s="20"/>
      <c r="BF208" s="65">
        <f>(SUMPRODUCT(BF$8:BF$187,Nutrients!$F$8:$F$187)+(IF($A$6=Nutrients!$B$8,Nutrients!$F$8,Nutrients!$F$9)*BF$6)+(((IF($A$7=Nutrients!$B$79,Nutrients!$F$79,(IF($A$7=Nutrients!$B$77,Nutrients!$F$77,Nutrients!$F$78)))))*BF$7))/2000/2.2046</f>
        <v>1108.5244500163701</v>
      </c>
      <c r="BG208" s="65">
        <f>(SUMPRODUCT(BG$8:BG$187,Nutrients!$F$8:$F$187)+(IF($A$6=Nutrients!$B$8,Nutrients!$F$8,Nutrients!$F$9)*BG$6)+(((IF($A$7=Nutrients!$B$79,Nutrients!$F$79,(IF($A$7=Nutrients!$B$77,Nutrients!$F$77,Nutrients!$F$78)))))*BG$7))/2000/2.2046</f>
        <v>1122.2533944263689</v>
      </c>
      <c r="BH208" s="65">
        <f>(SUMPRODUCT(BH$8:BH$187,Nutrients!$F$8:$F$187)+(IF($A$6=Nutrients!$B$8,Nutrients!$F$8,Nutrients!$F$9)*BH$6)+(((IF($A$7=Nutrients!$B$79,Nutrients!$F$79,(IF($A$7=Nutrients!$B$77,Nutrients!$F$77,Nutrients!$F$78)))))*BH$7))/2000/2.2046</f>
        <v>1134.8446424582082</v>
      </c>
      <c r="BI208" s="65">
        <f>(SUMPRODUCT(BI$8:BI$187,Nutrients!$F$8:$F$187)+(IF($A$6=Nutrients!$B$8,Nutrients!$F$8,Nutrients!$F$9)*BI$6)+(((IF($A$7=Nutrients!$B$79,Nutrients!$F$79,(IF($A$7=Nutrients!$B$77,Nutrients!$F$77,Nutrients!$F$78)))))*BI$7))/2000/2.2046</f>
        <v>1137.5942703372291</v>
      </c>
      <c r="BJ208" s="65">
        <f>(SUMPRODUCT(BJ$8:BJ$187,Nutrients!$F$8:$F$187)+(IF($A$6=Nutrients!$B$8,Nutrients!$F$8,Nutrients!$F$9)*BJ$6)+(((IF($A$7=Nutrients!$B$79,Nutrients!$F$79,(IF($A$7=Nutrients!$B$77,Nutrients!$F$77,Nutrients!$F$78)))))*BJ$7))/2000/2.2046</f>
        <v>1139.6177566535737</v>
      </c>
      <c r="BK208" s="65">
        <f>(SUMPRODUCT(BK$8:BK$187,Nutrients!$F$8:$F$187)+(IF($A$6=Nutrients!$B$8,Nutrients!$F$8,Nutrients!$F$9)*BK$6)+(((IF($A$7=Nutrients!$B$79,Nutrients!$F$79,(IF($A$7=Nutrients!$B$77,Nutrients!$F$77,Nutrients!$F$78)))))*BK$7))/2000/2.2046</f>
        <v>1140.6940498750505</v>
      </c>
      <c r="BL208" s="20"/>
    </row>
    <row r="209" spans="1:65" x14ac:dyDescent="0.2">
      <c r="A209" s="125" t="s">
        <v>202</v>
      </c>
      <c r="B209" s="67">
        <f t="shared" ref="B209:G209" si="57">IF(B$4="","",B195/(B204*2.2046)*10000)</f>
        <v>3.3680208371214522</v>
      </c>
      <c r="C209" s="67">
        <f t="shared" si="57"/>
        <v>2.9351277981326573</v>
      </c>
      <c r="D209" s="67">
        <f t="shared" si="57"/>
        <v>2.5487327598004881</v>
      </c>
      <c r="E209" s="67">
        <f t="shared" si="57"/>
        <v>2.3008978764018462</v>
      </c>
      <c r="F209" s="67">
        <f t="shared" si="57"/>
        <v>2.1181327531357872</v>
      </c>
      <c r="G209" s="67">
        <f t="shared" si="57"/>
        <v>1.9495187489375765</v>
      </c>
      <c r="H209" s="20"/>
      <c r="I209" s="67">
        <f t="shared" ref="I209:N209" si="58">IF(I$4="","",I195/(I204*2.2046)*10000)</f>
        <v>3.3734987851103595</v>
      </c>
      <c r="J209" s="67">
        <f t="shared" si="58"/>
        <v>2.9397860369238931</v>
      </c>
      <c r="K209" s="67">
        <f t="shared" si="58"/>
        <v>2.5521311456943483</v>
      </c>
      <c r="L209" s="67">
        <f t="shared" si="58"/>
        <v>2.3045406091337117</v>
      </c>
      <c r="M209" s="67">
        <f t="shared" si="58"/>
        <v>2.1216441874507357</v>
      </c>
      <c r="N209" s="67">
        <f t="shared" si="58"/>
        <v>1.9527464377564787</v>
      </c>
      <c r="O209" s="20"/>
      <c r="P209" s="67">
        <f t="shared" ref="P209:U209" si="59">IF(P$4="","",P195/(P204*2.2046)*10000)</f>
        <v>3.3790087904946615</v>
      </c>
      <c r="Q209" s="67">
        <f t="shared" si="59"/>
        <v>2.9448791788366329</v>
      </c>
      <c r="R209" s="67">
        <f t="shared" si="59"/>
        <v>2.5571158422379119</v>
      </c>
      <c r="S209" s="67">
        <f t="shared" si="59"/>
        <v>2.3089659881039251</v>
      </c>
      <c r="T209" s="67">
        <f t="shared" si="59"/>
        <v>2.1250121386201339</v>
      </c>
      <c r="U209" s="67">
        <f t="shared" si="59"/>
        <v>1.9564746261517973</v>
      </c>
      <c r="V209" s="20"/>
      <c r="W209" s="67">
        <f t="shared" ref="W209:AB209" si="60">IF(W$4="","",W195/(W204*2.2046)*10000)</f>
        <v>3.3852997451500424</v>
      </c>
      <c r="X209" s="67">
        <f t="shared" si="60"/>
        <v>2.9505949796348729</v>
      </c>
      <c r="Y209" s="67">
        <f t="shared" si="60"/>
        <v>2.562870777636626</v>
      </c>
      <c r="Z209" s="67">
        <f t="shared" si="60"/>
        <v>2.3134180622130431</v>
      </c>
      <c r="AA209" s="67">
        <f t="shared" si="60"/>
        <v>2.129092987436481</v>
      </c>
      <c r="AB209" s="67">
        <f t="shared" si="60"/>
        <v>1.9605906439627967</v>
      </c>
      <c r="AC209" s="20"/>
      <c r="AD209" s="67">
        <f t="shared" ref="AD209:AI209" si="61">IF(AD$4="","",AD195/(AD204*2.2046)*10000)</f>
        <v>3.391734603044489</v>
      </c>
      <c r="AE209" s="67">
        <f t="shared" si="61"/>
        <v>2.9563118192855971</v>
      </c>
      <c r="AF209" s="67">
        <f t="shared" si="61"/>
        <v>2.5682813102029614</v>
      </c>
      <c r="AG209" s="67">
        <f t="shared" si="61"/>
        <v>2.3189061730065235</v>
      </c>
      <c r="AH209" s="67">
        <f t="shared" si="61"/>
        <v>2.1353869825221823</v>
      </c>
      <c r="AI209" s="67">
        <f t="shared" si="61"/>
        <v>1.9659354839606638</v>
      </c>
      <c r="AJ209" s="20"/>
      <c r="AK209" s="67">
        <f t="shared" ref="AK209:AP209" si="62">IF(AK$4="","",AK195/(AK204*2.2046)*10000)</f>
        <v>3.3971209494442052</v>
      </c>
      <c r="AL209" s="67">
        <f t="shared" si="62"/>
        <v>2.9611595413038012</v>
      </c>
      <c r="AM209" s="67">
        <f t="shared" si="62"/>
        <v>2.5737331580293108</v>
      </c>
      <c r="AN209" s="67">
        <f t="shared" si="62"/>
        <v>2.323806554402617</v>
      </c>
      <c r="AO209" s="67">
        <f t="shared" si="62"/>
        <v>2.1399058310776873</v>
      </c>
      <c r="AP209" s="67">
        <f t="shared" si="62"/>
        <v>1.9721917040677477</v>
      </c>
      <c r="AQ209" s="20"/>
      <c r="AR209" s="67">
        <f t="shared" ref="AR209:AW209" si="63">IF(AR$4="","",AR195/(AR204*2.2046)*10000)</f>
        <v>3.4044691978249522</v>
      </c>
      <c r="AS209" s="67">
        <f t="shared" si="63"/>
        <v>2.9662216380638466</v>
      </c>
      <c r="AT209" s="67">
        <f t="shared" si="63"/>
        <v>2.5795709635332722</v>
      </c>
      <c r="AU209" s="67">
        <f t="shared" si="63"/>
        <v>2.3286184895233641</v>
      </c>
      <c r="AV209" s="67">
        <f t="shared" si="63"/>
        <v>2.1467250006377201</v>
      </c>
      <c r="AW209" s="67">
        <f t="shared" si="63"/>
        <v>1.9785214617853037</v>
      </c>
      <c r="AX209" s="20"/>
      <c r="AY209" s="67">
        <f t="shared" ref="AY209:BD209" si="64">IF(AY$4="","",AY195/(AY204*2.2046)*10000)</f>
        <v>3.4087875228925886</v>
      </c>
      <c r="AZ209" s="67">
        <f t="shared" si="64"/>
        <v>2.9726636162329587</v>
      </c>
      <c r="BA209" s="67">
        <f t="shared" si="64"/>
        <v>2.5850818162761802</v>
      </c>
      <c r="BB209" s="67">
        <f t="shared" si="64"/>
        <v>2.3367095847863228</v>
      </c>
      <c r="BC209" s="67">
        <f t="shared" si="64"/>
        <v>2.1541962380108894</v>
      </c>
      <c r="BD209" s="67">
        <f t="shared" si="64"/>
        <v>1.9858981890813794</v>
      </c>
      <c r="BE209" s="20"/>
      <c r="BF209" s="67">
        <f t="shared" ref="BF209:BK209" si="65">IF(BF$4="","",BF195/(BF204*2.2046)*10000)</f>
        <v>3.4161863843930691</v>
      </c>
      <c r="BG209" s="67">
        <f t="shared" si="65"/>
        <v>2.9791039132930677</v>
      </c>
      <c r="BH209" s="67">
        <f t="shared" si="65"/>
        <v>2.5916964182733162</v>
      </c>
      <c r="BI209" s="67">
        <f t="shared" si="65"/>
        <v>2.3442303998030765</v>
      </c>
      <c r="BJ209" s="67">
        <f t="shared" si="65"/>
        <v>2.1611192975870734</v>
      </c>
      <c r="BK209" s="67">
        <f t="shared" si="65"/>
        <v>1.9923207537325125</v>
      </c>
      <c r="BL209" s="20"/>
    </row>
    <row r="210" spans="1:65" x14ac:dyDescent="0.2">
      <c r="A210" s="185" t="s">
        <v>224</v>
      </c>
      <c r="B210" s="66">
        <f>(SUMPRODUCT(B$8:B$187,Nutrients!$I$8:$I$187)+(IF($A$6=Nutrients!$B$8,Nutrients!$I$8,Nutrients!$I$9)*B$6)+(((IF($A$7=Nutrients!$B$79,Nutrients!$I$79,(IF($A$7=Nutrients!$B$77,Nutrients!$I$77,Nutrients!$I$78)))))*B$7))/2000</f>
        <v>19.006115919023223</v>
      </c>
      <c r="C210" s="66">
        <f>(SUMPRODUCT(C$8:C$187,Nutrients!$I$8:$I$187)+(IF($A$6=Nutrients!$B$8,Nutrients!$I$8,Nutrients!$I$9)*C$6)+(((IF($A$7=Nutrients!$B$79,Nutrients!$I$79,(IF($A$7=Nutrients!$B$77,Nutrients!$I$77,Nutrients!$I$78)))))*C$7))/2000</f>
        <v>17.187057398963386</v>
      </c>
      <c r="D210" s="66">
        <f>(SUMPRODUCT(D$8:D$187,Nutrients!$I$8:$I$187)+(IF($A$6=Nutrients!$B$8,Nutrients!$I$8,Nutrients!$I$9)*D$6)+(((IF($A$7=Nutrients!$B$79,Nutrients!$I$79,(IF($A$7=Nutrients!$B$77,Nutrients!$I$77,Nutrients!$I$78)))))*D$7))/2000</f>
        <v>15.198546046203617</v>
      </c>
      <c r="E210" s="66">
        <f>(SUMPRODUCT(E$8:E$187,Nutrients!$I$8:$I$187)+(IF($A$6=Nutrients!$B$8,Nutrients!$I$8,Nutrients!$I$9)*E$6)+(((IF($A$7=Nutrients!$B$79,Nutrients!$I$79,(IF($A$7=Nutrients!$B$77,Nutrients!$I$77,Nutrients!$I$78)))))*E$7))/2000</f>
        <v>13.893993551415392</v>
      </c>
      <c r="F210" s="66">
        <f>(SUMPRODUCT(F$8:F$187,Nutrients!$I$8:$I$187)+(IF($A$6=Nutrients!$B$8,Nutrients!$I$8,Nutrients!$I$9)*F$6)+(((IF($A$7=Nutrients!$B$79,Nutrients!$I$79,(IF($A$7=Nutrients!$B$77,Nutrients!$I$77,Nutrients!$I$78)))))*F$7))/2000</f>
        <v>12.884094797667094</v>
      </c>
      <c r="G210" s="66">
        <f>(SUMPRODUCT(G$8:G$187,Nutrients!$I$8:$I$187)+(IF($A$6=Nutrients!$B$8,Nutrients!$I$8,Nutrients!$I$9)*G$6)+(((IF($A$7=Nutrients!$B$79,Nutrients!$I$79,(IF($A$7=Nutrients!$B$77,Nutrients!$I$77,Nutrients!$I$78)))))*G$7))/2000</f>
        <v>11.94908660093569</v>
      </c>
      <c r="H210" s="20"/>
      <c r="I210" s="66">
        <f>(SUMPRODUCT(I$8:I$187,Nutrients!$I$8:$I$187)+(IF($A$6=Nutrients!$B$8,Nutrients!$I$8,Nutrients!$I$9)*I$6)+(((IF($A$7=Nutrients!$B$79,Nutrients!$I$79,(IF($A$7=Nutrients!$B$77,Nutrients!$I$77,Nutrients!$I$78)))))*I$7))/2000</f>
        <v>19.130915041314406</v>
      </c>
      <c r="J210" s="66">
        <f>(SUMPRODUCT(J$8:J$187,Nutrients!$I$8:$I$187)+(IF($A$6=Nutrients!$B$8,Nutrients!$I$8,Nutrients!$I$9)*J$6)+(((IF($A$7=Nutrients!$B$79,Nutrients!$I$79,(IF($A$7=Nutrients!$B$77,Nutrients!$I$77,Nutrients!$I$78)))))*J$7))/2000</f>
        <v>17.317940284094437</v>
      </c>
      <c r="K210" s="66">
        <f>(SUMPRODUCT(K$8:K$187,Nutrients!$I$8:$I$187)+(IF($A$6=Nutrients!$B$8,Nutrients!$I$8,Nutrients!$I$9)*K$6)+(((IF($A$7=Nutrients!$B$79,Nutrients!$I$79,(IF($A$7=Nutrients!$B$77,Nutrients!$I$77,Nutrients!$I$78)))))*K$7))/2000</f>
        <v>15.326928679673033</v>
      </c>
      <c r="L210" s="66">
        <f>(SUMPRODUCT(L$8:L$187,Nutrients!$I$8:$I$187)+(IF($A$6=Nutrients!$B$8,Nutrients!$I$8,Nutrients!$I$9)*L$6)+(((IF($A$7=Nutrients!$B$79,Nutrients!$I$79,(IF($A$7=Nutrients!$B$77,Nutrients!$I$77,Nutrients!$I$78)))))*L$7))/2000</f>
        <v>14.021464305126509</v>
      </c>
      <c r="M210" s="66">
        <f>(SUMPRODUCT(M$8:M$187,Nutrients!$I$8:$I$187)+(IF($A$6=Nutrients!$B$8,Nutrients!$I$8,Nutrients!$I$9)*M$6)+(((IF($A$7=Nutrients!$B$79,Nutrients!$I$79,(IF($A$7=Nutrients!$B$77,Nutrients!$I$77,Nutrients!$I$78)))))*M$7))/2000</f>
        <v>13.06643828599076</v>
      </c>
      <c r="N210" s="66">
        <f>(SUMPRODUCT(N$8:N$187,Nutrients!$I$8:$I$187)+(IF($A$6=Nutrients!$B$8,Nutrients!$I$8,Nutrients!$I$9)*N$6)+(((IF($A$7=Nutrients!$B$79,Nutrients!$I$79,(IF($A$7=Nutrients!$B$77,Nutrients!$I$77,Nutrients!$I$78)))))*N$7))/2000</f>
        <v>12.131430089259368</v>
      </c>
      <c r="O210" s="20"/>
      <c r="P210" s="66">
        <f>(SUMPRODUCT(P$8:P$187,Nutrients!$I$8:$I$187)+(IF($A$6=Nutrients!$B$8,Nutrients!$I$8,Nutrients!$I$9)*P$6)+(((IF($A$7=Nutrients!$B$79,Nutrients!$I$79,(IF($A$7=Nutrients!$B$77,Nutrients!$I$77,Nutrients!$I$78)))))*P$7))/2000</f>
        <v>19.255311700463583</v>
      </c>
      <c r="Q210" s="66">
        <f>(SUMPRODUCT(Q$8:Q$187,Nutrients!$I$8:$I$187)+(IF($A$6=Nutrients!$B$8,Nutrients!$I$8,Nutrients!$I$9)*Q$6)+(((IF($A$7=Nutrients!$B$79,Nutrients!$I$79,(IF($A$7=Nutrients!$B$77,Nutrients!$I$77,Nutrients!$I$78)))))*Q$7))/2000</f>
        <v>17.494940509578235</v>
      </c>
      <c r="R210" s="66">
        <f>(SUMPRODUCT(R$8:R$187,Nutrients!$I$8:$I$187)+(IF($A$6=Nutrients!$B$8,Nutrients!$I$8,Nutrients!$I$9)*R$6)+(((IF($A$7=Nutrients!$B$79,Nutrients!$I$79,(IF($A$7=Nutrients!$B$77,Nutrients!$I$77,Nutrients!$I$78)))))*R$7))/2000</f>
        <v>15.505286193676467</v>
      </c>
      <c r="S210" s="66">
        <f>(SUMPRODUCT(S$8:S$187,Nutrients!$I$8:$I$187)+(IF($A$6=Nutrients!$B$8,Nutrients!$I$8,Nutrients!$I$9)*S$6)+(((IF($A$7=Nutrients!$B$79,Nutrients!$I$79,(IF($A$7=Nutrients!$B$77,Nutrients!$I$77,Nutrients!$I$78)))))*S$7))/2000</f>
        <v>14.202493450549879</v>
      </c>
      <c r="T210" s="66">
        <f>(SUMPRODUCT(T$8:T$187,Nutrients!$I$8:$I$187)+(IF($A$6=Nutrients!$B$8,Nutrients!$I$8,Nutrients!$I$9)*T$6)+(((IF($A$7=Nutrients!$B$79,Nutrients!$I$79,(IF($A$7=Nutrients!$B$77,Nutrients!$I$77,Nutrients!$I$78)))))*T$7))/2000</f>
        <v>13.193506576559882</v>
      </c>
      <c r="U210" s="66">
        <f>(SUMPRODUCT(U$8:U$187,Nutrients!$I$8:$I$187)+(IF($A$6=Nutrients!$B$8,Nutrients!$I$8,Nutrients!$I$9)*U$6)+(((IF($A$7=Nutrients!$B$79,Nutrients!$I$79,(IF($A$7=Nutrients!$B$77,Nutrients!$I$77,Nutrients!$I$78)))))*U$7))/2000</f>
        <v>12.315871366102671</v>
      </c>
      <c r="V210" s="20"/>
      <c r="W210" s="66">
        <f>(SUMPRODUCT(W$8:W$187,Nutrients!$I$8:$I$187)+(IF($A$6=Nutrients!$B$8,Nutrients!$I$8,Nutrients!$I$9)*W$6)+(((IF($A$7=Nutrients!$B$79,Nutrients!$I$79,(IF($A$7=Nutrients!$B$77,Nutrients!$I$77,Nutrients!$I$78)))))*W$7))/2000</f>
        <v>19.381468111274398</v>
      </c>
      <c r="X210" s="66">
        <f>(SUMPRODUCT(X$8:X$187,Nutrients!$I$8:$I$187)+(IF($A$6=Nutrients!$B$8,Nutrients!$I$8,Nutrients!$I$9)*X$6)+(((IF($A$7=Nutrients!$B$79,Nutrients!$I$79,(IF($A$7=Nutrients!$B$77,Nutrients!$I$77,Nutrients!$I$78)))))*X$7))/2000</f>
        <v>17.672557523581659</v>
      </c>
      <c r="Y210" s="66">
        <f>(SUMPRODUCT(Y$8:Y$187,Nutrients!$I$8:$I$187)+(IF($A$6=Nutrients!$B$8,Nutrients!$I$8,Nutrients!$I$9)*Y$6)+(((IF($A$7=Nutrients!$B$79,Nutrients!$I$79,(IF($A$7=Nutrients!$B$77,Nutrients!$I$77,Nutrients!$I$78)))))*Y$7))/2000</f>
        <v>15.676245601939716</v>
      </c>
      <c r="Z210" s="66">
        <f>(SUMPRODUCT(Z$8:Z$187,Nutrients!$I$8:$I$187)+(IF($A$6=Nutrients!$B$8,Nutrients!$I$8,Nutrients!$I$9)*Z$6)+(((IF($A$7=Nutrients!$B$79,Nutrients!$I$79,(IF($A$7=Nutrients!$B$77,Nutrients!$I$77,Nutrients!$I$78)))))*Z$7))/2000</f>
        <v>14.383120132831253</v>
      </c>
      <c r="AA210" s="66">
        <f>(SUMPRODUCT(AA$8:AA$187,Nutrients!$I$8:$I$187)+(IF($A$6=Nutrients!$B$8,Nutrients!$I$8,Nutrients!$I$9)*AA$6)+(((IF($A$7=Nutrients!$B$79,Nutrients!$I$79,(IF($A$7=Nutrients!$B$77,Nutrients!$I$77,Nutrients!$I$78)))))*AA$7))/2000</f>
        <v>13.37453572198325</v>
      </c>
      <c r="AB210" s="66">
        <f>(SUMPRODUCT(AB$8:AB$187,Nutrients!$I$8:$I$187)+(IF($A$6=Nutrients!$B$8,Nutrients!$I$8,Nutrients!$I$9)*AB$6)+(((IF($A$7=Nutrients!$B$79,Nutrients!$I$79,(IF($A$7=Nutrients!$B$77,Nutrients!$I$77,Nutrients!$I$78)))))*AB$7))/2000</f>
        <v>12.437301302593241</v>
      </c>
      <c r="AC210" s="20"/>
      <c r="AD210" s="66">
        <f>(SUMPRODUCT(AD$8:AD$187,Nutrients!$I$8:$I$187)+(IF($A$6=Nutrients!$B$8,Nutrients!$I$8,Nutrients!$I$9)*AD$6)+(((IF($A$7=Nutrients!$B$79,Nutrients!$I$79,(IF($A$7=Nutrients!$B$77,Nutrients!$I$77,Nutrients!$I$78)))))*AD$7))/2000</f>
        <v>19.501540759245326</v>
      </c>
      <c r="AE210" s="66">
        <f>(SUMPRODUCT(AE$8:AE$187,Nutrients!$I$8:$I$187)+(IF($A$6=Nutrients!$B$8,Nutrients!$I$8,Nutrients!$I$9)*AE$6)+(((IF($A$7=Nutrients!$B$79,Nutrients!$I$79,(IF($A$7=Nutrients!$B$77,Nutrients!$I$77,Nutrients!$I$78)))))*AE$7))/2000</f>
        <v>17.85659633728298</v>
      </c>
      <c r="AF210" s="66">
        <f>(SUMPRODUCT(AF$8:AF$187,Nutrients!$I$8:$I$187)+(IF($A$6=Nutrients!$B$8,Nutrients!$I$8,Nutrients!$I$9)*AF$6)+(((IF($A$7=Nutrients!$B$79,Nutrients!$I$79,(IF($A$7=Nutrients!$B$77,Nutrients!$I$77,Nutrients!$I$78)))))*AF$7))/2000</f>
        <v>15.804097338128173</v>
      </c>
      <c r="AG210" s="66">
        <f>(SUMPRODUCT(AG$8:AG$187,Nutrients!$I$8:$I$187)+(IF($A$6=Nutrients!$B$8,Nutrients!$I$8,Nutrients!$I$9)*AG$6)+(((IF($A$7=Nutrients!$B$79,Nutrients!$I$79,(IF($A$7=Nutrients!$B$77,Nutrients!$I$77,Nutrients!$I$78)))))*AG$7))/2000</f>
        <v>14.503235726421517</v>
      </c>
      <c r="AH210" s="66">
        <f>(SUMPRODUCT(AH$8:AH$187,Nutrients!$I$8:$I$187)+(IF($A$6=Nutrients!$B$8,Nutrients!$I$8,Nutrients!$I$9)*AH$6)+(((IF($A$7=Nutrients!$B$79,Nutrients!$I$79,(IF($A$7=Nutrients!$B$77,Nutrients!$I$77,Nutrients!$I$78)))))*AH$7))/2000</f>
        <v>13.550307495805415</v>
      </c>
      <c r="AI210" s="66">
        <f>(SUMPRODUCT(AI$8:AI$187,Nutrients!$I$8:$I$187)+(IF($A$6=Nutrients!$B$8,Nutrients!$I$8,Nutrients!$I$9)*AI$6)+(((IF($A$7=Nutrients!$B$79,Nutrients!$I$79,(IF($A$7=Nutrients!$B$77,Nutrients!$I$77,Nutrients!$I$78)))))*AI$7))/2000</f>
        <v>12.646941983751892</v>
      </c>
      <c r="AJ210" s="20"/>
      <c r="AK210" s="66">
        <f>(SUMPRODUCT(AK$8:AK$187,Nutrients!$I$8:$I$187)+(IF($A$6=Nutrients!$B$8,Nutrients!$I$8,Nutrients!$I$9)*AK$6)+(((IF($A$7=Nutrients!$B$79,Nutrients!$I$79,(IF($A$7=Nutrients!$B$77,Nutrients!$I$77,Nutrients!$I$78)))))*AK$7))/2000</f>
        <v>19.627868549814448</v>
      </c>
      <c r="AL210" s="66">
        <f>(SUMPRODUCT(AL$8:AL$187,Nutrients!$I$8:$I$187)+(IF($A$6=Nutrients!$B$8,Nutrients!$I$8,Nutrients!$I$9)*AL$6)+(((IF($A$7=Nutrients!$B$79,Nutrients!$I$79,(IF($A$7=Nutrients!$B$77,Nutrients!$I$77,Nutrients!$I$78)))))*AL$7))/2000</f>
        <v>17.97798332815421</v>
      </c>
      <c r="AM210" s="66">
        <f>(SUMPRODUCT(AM$8:AM$187,Nutrients!$I$8:$I$187)+(IF($A$6=Nutrients!$B$8,Nutrients!$I$8,Nutrients!$I$9)*AM$6)+(((IF($A$7=Nutrients!$B$79,Nutrients!$I$79,(IF($A$7=Nutrients!$B$77,Nutrients!$I$77,Nutrients!$I$78)))))*AM$7))/2000</f>
        <v>15.925527274618737</v>
      </c>
      <c r="AN210" s="66">
        <f>(SUMPRODUCT(AN$8:AN$187,Nutrients!$I$8:$I$187)+(IF($A$6=Nutrients!$B$8,Nutrients!$I$8,Nutrients!$I$9)*AN$6)+(((IF($A$7=Nutrients!$B$79,Nutrients!$I$79,(IF($A$7=Nutrients!$B$77,Nutrients!$I$77,Nutrients!$I$78)))))*AN$7))/2000</f>
        <v>14.628077794332029</v>
      </c>
      <c r="AO210" s="66">
        <f>(SUMPRODUCT(AO$8:AO$187,Nutrients!$I$8:$I$187)+(IF($A$6=Nutrients!$B$8,Nutrients!$I$8,Nutrients!$I$9)*AO$6)+(((IF($A$7=Nutrients!$B$79,Nutrients!$I$79,(IF($A$7=Nutrients!$B$77,Nutrients!$I$77,Nutrients!$I$78)))))*AO$7))/2000</f>
        <v>13.671737432295981</v>
      </c>
      <c r="AP210" s="66">
        <f>(SUMPRODUCT(AP$8:AP$187,Nutrients!$I$8:$I$187)+(IF($A$6=Nutrients!$B$8,Nutrients!$I$8,Nutrients!$I$9)*AP$6)+(((IF($A$7=Nutrients!$B$79,Nutrients!$I$79,(IF($A$7=Nutrients!$B$77,Nutrients!$I$77,Nutrients!$I$78)))))*AP$7))/2000</f>
        <v>13.594237078620022</v>
      </c>
      <c r="AQ210" s="20"/>
      <c r="AR210" s="66">
        <f>(SUMPRODUCT(AR$8:AR$187,Nutrients!$I$8:$I$187)+(IF($A$6=Nutrients!$B$8,Nutrients!$I$8,Nutrients!$I$9)*AR$6)+(((IF($A$7=Nutrients!$B$79,Nutrients!$I$79,(IF($A$7=Nutrients!$B$77,Nutrients!$I$77,Nutrients!$I$78)))))*AR$7))/2000</f>
        <v>19.750038986305018</v>
      </c>
      <c r="AS210" s="66">
        <f>(SUMPRODUCT(AS$8:AS$187,Nutrients!$I$8:$I$187)+(IF($A$6=Nutrients!$B$8,Nutrients!$I$8,Nutrients!$I$9)*AS$6)+(((IF($A$7=Nutrients!$B$79,Nutrients!$I$79,(IF($A$7=Nutrients!$B$77,Nutrients!$I$77,Nutrients!$I$78)))))*AS$7))/2000</f>
        <v>18.161067316477883</v>
      </c>
      <c r="AT210" s="66">
        <f>(SUMPRODUCT(AT$8:AT$187,Nutrients!$I$8:$I$187)+(IF($A$6=Nutrients!$B$8,Nutrients!$I$8,Nutrients!$I$9)*AT$6)+(((IF($A$7=Nutrients!$B$79,Nutrients!$I$79,(IF($A$7=Nutrients!$B$77,Nutrients!$I$77,Nutrients!$I$78)))))*AT$7))/2000</f>
        <v>16.163929406316296</v>
      </c>
      <c r="AU210" s="66">
        <f>(SUMPRODUCT(AU$8:AU$187,Nutrients!$I$8:$I$187)+(IF($A$6=Nutrients!$B$8,Nutrients!$I$8,Nutrients!$I$9)*AU$6)+(((IF($A$7=Nutrients!$B$79,Nutrients!$I$79,(IF($A$7=Nutrients!$B$77,Nutrients!$I$77,Nutrients!$I$78)))))*AU$7))/2000</f>
        <v>14.705245565247349</v>
      </c>
      <c r="AV210" s="66">
        <f>(SUMPRODUCT(AV$8:AV$187,Nutrients!$I$8:$I$187)+(IF($A$6=Nutrients!$B$8,Nutrients!$I$8,Nutrients!$I$9)*AV$6)+(((IF($A$7=Nutrients!$B$79,Nutrients!$I$79,(IF($A$7=Nutrients!$B$77,Nutrients!$I$77,Nutrients!$I$78)))))*AV$7))/2000</f>
        <v>14.622444658584049</v>
      </c>
      <c r="AW210" s="66">
        <f>(SUMPRODUCT(AW$8:AW$187,Nutrients!$I$8:$I$187)+(IF($A$6=Nutrients!$B$8,Nutrients!$I$8,Nutrients!$I$9)*AW$6)+(((IF($A$7=Nutrients!$B$79,Nutrients!$I$79,(IF($A$7=Nutrients!$B$77,Nutrients!$I$77,Nutrients!$I$78)))))*AW$7))/2000</f>
        <v>14.552947668809461</v>
      </c>
      <c r="AX210" s="20"/>
      <c r="AY210" s="66">
        <f>(SUMPRODUCT(AY$8:AY$187,Nutrients!$I$8:$I$187)+(IF($A$6=Nutrients!$B$8,Nutrients!$I$8,Nutrients!$I$9)*AY$6)+(((IF($A$7=Nutrients!$B$79,Nutrients!$I$79,(IF($A$7=Nutrients!$B$77,Nutrients!$I$77,Nutrients!$I$78)))))*AY$7))/2000</f>
        <v>19.991026858183844</v>
      </c>
      <c r="AZ210" s="66">
        <f>(SUMPRODUCT(AZ$8:AZ$187,Nutrients!$I$8:$I$187)+(IF($A$6=Nutrients!$B$8,Nutrients!$I$8,Nutrients!$I$9)*AZ$6)+(((IF($A$7=Nutrients!$B$79,Nutrients!$I$79,(IF($A$7=Nutrients!$B$77,Nutrients!$I$77,Nutrients!$I$78)))))*AZ$7))/2000</f>
        <v>18.279423158406512</v>
      </c>
      <c r="BA210" s="66">
        <f>(SUMPRODUCT(BA$8:BA$187,Nutrients!$I$8:$I$187)+(IF($A$6=Nutrients!$B$8,Nutrients!$I$8,Nutrients!$I$9)*BA$6)+(((IF($A$7=Nutrients!$B$79,Nutrients!$I$79,(IF($A$7=Nutrients!$B$77,Nutrients!$I$77,Nutrients!$I$78)))))*BA$7))/2000</f>
        <v>16.284956879664875</v>
      </c>
      <c r="BB210" s="66">
        <f>(SUMPRODUCT(BB$8:BB$187,Nutrients!$I$8:$I$187)+(IF($A$6=Nutrients!$B$8,Nutrients!$I$8,Nutrients!$I$9)*BB$6)+(((IF($A$7=Nutrients!$B$79,Nutrients!$I$79,(IF($A$7=Nutrients!$B$77,Nutrients!$I$77,Nutrients!$I$78)))))*BB$7))/2000</f>
        <v>15.669758181194119</v>
      </c>
      <c r="BC210" s="66">
        <f>(SUMPRODUCT(BC$8:BC$187,Nutrients!$I$8:$I$187)+(IF($A$6=Nutrients!$B$8,Nutrients!$I$8,Nutrients!$I$9)*BC$6)+(((IF($A$7=Nutrients!$B$79,Nutrients!$I$79,(IF($A$7=Nutrients!$B$77,Nutrients!$I$77,Nutrients!$I$78)))))*BC$7))/2000</f>
        <v>15.579840905873185</v>
      </c>
      <c r="BD210" s="66">
        <f>(SUMPRODUCT(BD$8:BD$187,Nutrients!$I$8:$I$187)+(IF($A$6=Nutrients!$B$8,Nutrients!$I$8,Nutrients!$I$9)*BD$6)+(((IF($A$7=Nutrients!$B$79,Nutrients!$I$79,(IF($A$7=Nutrients!$B$77,Nutrients!$I$77,Nutrients!$I$78)))))*BD$7))/2000</f>
        <v>15.497211614734994</v>
      </c>
      <c r="BE210" s="20"/>
      <c r="BF210" s="66">
        <f>(SUMPRODUCT(BF$8:BF$187,Nutrients!$I$8:$I$187)+(IF($A$6=Nutrients!$B$8,Nutrients!$I$8,Nutrients!$I$9)*BF$6)+(((IF($A$7=Nutrients!$B$79,Nutrients!$I$79,(IF($A$7=Nutrients!$B$77,Nutrients!$I$77,Nutrients!$I$78)))))*BF$7))/2000</f>
        <v>20.113197294674407</v>
      </c>
      <c r="BG210" s="66">
        <f>(SUMPRODUCT(BG$8:BG$187,Nutrients!$I$8:$I$187)+(IF($A$6=Nutrients!$B$8,Nutrients!$I$8,Nutrients!$I$9)*BG$6)+(((IF($A$7=Nutrients!$B$79,Nutrients!$I$79,(IF($A$7=Nutrients!$B$77,Nutrients!$I$77,Nutrients!$I$78)))))*BG$7))/2000</f>
        <v>18.401593594897086</v>
      </c>
      <c r="BH210" s="66">
        <f>(SUMPRODUCT(BH$8:BH$187,Nutrients!$I$8:$I$187)+(IF($A$6=Nutrients!$B$8,Nutrients!$I$8,Nutrients!$I$9)*BH$6)+(((IF($A$7=Nutrients!$B$79,Nutrients!$I$79,(IF($A$7=Nutrients!$B$77,Nutrients!$I$77,Nutrients!$I$78)))))*BH$7))/2000</f>
        <v>16.754696196640463</v>
      </c>
      <c r="BI210" s="66">
        <f>(SUMPRODUCT(BI$8:BI$187,Nutrients!$I$8:$I$187)+(IF($A$6=Nutrients!$B$8,Nutrients!$I$8,Nutrients!$I$9)*BI$6)+(((IF($A$7=Nutrients!$B$79,Nutrients!$I$79,(IF($A$7=Nutrients!$B$77,Nutrients!$I$77,Nutrients!$I$78)))))*BI$7))/2000</f>
        <v>16.616650812920259</v>
      </c>
      <c r="BJ210" s="66">
        <f>(SUMPRODUCT(BJ$8:BJ$187,Nutrients!$I$8:$I$187)+(IF($A$6=Nutrients!$B$8,Nutrients!$I$8,Nutrients!$I$9)*BJ$6)+(((IF($A$7=Nutrients!$B$79,Nutrients!$I$79,(IF($A$7=Nutrients!$B$77,Nutrients!$I$77,Nutrients!$I$78)))))*BJ$7))/2000</f>
        <v>16.527136000741312</v>
      </c>
      <c r="BK210" s="66">
        <f>(SUMPRODUCT(BK$8:BK$187,Nutrients!$I$8:$I$187)+(IF($A$6=Nutrients!$B$8,Nutrients!$I$8,Nutrients!$I$9)*BK$6)+(((IF($A$7=Nutrients!$B$79,Nutrients!$I$79,(IF($A$7=Nutrients!$B$77,Nutrients!$I$77,Nutrients!$I$78)))))*BK$7))/2000</f>
        <v>16.462233647298067</v>
      </c>
      <c r="BL210" s="20"/>
    </row>
    <row r="211" spans="1:65" x14ac:dyDescent="0.2">
      <c r="A211" s="181" t="s">
        <v>203</v>
      </c>
      <c r="B211" s="67">
        <f>(SUMPRODUCT(B$8:B$187,Nutrients!$BG$8:$BG$187)+(IF($A$6=Nutrients!$B$8,Nutrients!$BG$8,Nutrients!$BG$9)*B$6)+(((IF($A$7=Nutrients!$B$79,Nutrients!$BG$79,(IF($A$7=Nutrients!$B$77,Nutrients!$BG$77,Nutrients!$BG$78)))))*B$7))/2000</f>
        <v>0.58208052443396308</v>
      </c>
      <c r="C211" s="67">
        <f>(SUMPRODUCT(C$8:C$187,Nutrients!$BG$8:$BG$187)+(IF($A$6=Nutrients!$B$8,Nutrients!$BG$8,Nutrients!$BG$9)*C$6)+(((IF($A$7=Nutrients!$B$79,Nutrients!$BG$79,(IF($A$7=Nutrients!$B$77,Nutrients!$BG$77,Nutrients!$BG$78)))))*C$7))/2000</f>
        <v>0.53349019115418206</v>
      </c>
      <c r="D211" s="67">
        <f>(SUMPRODUCT(D$8:D$187,Nutrients!$BG$8:$BG$187)+(IF($A$6=Nutrients!$B$8,Nutrients!$BG$8,Nutrients!$BG$9)*D$6)+(((IF($A$7=Nutrients!$B$79,Nutrients!$BG$79,(IF($A$7=Nutrients!$B$77,Nutrients!$BG$77,Nutrients!$BG$78)))))*D$7))/2000</f>
        <v>0.46974680376862821</v>
      </c>
      <c r="E211" s="67">
        <f>(SUMPRODUCT(E$8:E$187,Nutrients!$BG$8:$BG$187)+(IF($A$6=Nutrients!$B$8,Nutrients!$BG$8,Nutrients!$BG$9)*E$6)+(((IF($A$7=Nutrients!$B$79,Nutrients!$BG$79,(IF($A$7=Nutrients!$B$77,Nutrients!$BG$77,Nutrients!$BG$78)))))*E$7))/2000</f>
        <v>0.44634014830181751</v>
      </c>
      <c r="F211" s="67">
        <f>(SUMPRODUCT(F$8:F$187,Nutrients!$BG$8:$BG$187)+(IF($A$6=Nutrients!$B$8,Nutrients!$BG$8,Nutrients!$BG$9)*F$6)+(((IF($A$7=Nutrients!$B$79,Nutrients!$BG$79,(IF($A$7=Nutrients!$B$77,Nutrients!$BG$77,Nutrients!$BG$78)))))*F$7))/2000</f>
        <v>0.43406746484620912</v>
      </c>
      <c r="G211" s="67">
        <f>(SUMPRODUCT(G$8:G$187,Nutrients!$BG$8:$BG$187)+(IF($A$6=Nutrients!$B$8,Nutrients!$BG$8,Nutrients!$BG$9)*G$6)+(((IF($A$7=Nutrients!$B$79,Nutrients!$BG$79,(IF($A$7=Nutrients!$B$77,Nutrients!$BG$77,Nutrients!$BG$78)))))*G$7))/2000</f>
        <v>0.41338376270676291</v>
      </c>
      <c r="H211" s="20"/>
      <c r="I211" s="67">
        <f>(SUMPRODUCT(I$8:I$187,Nutrients!$BG$8:$BG$187)+(IF($A$6=Nutrients!$B$8,Nutrients!$BG$8,Nutrients!$BG$9)*I$6)+(((IF($A$7=Nutrients!$B$79,Nutrients!$BG$79,(IF($A$7=Nutrients!$B$77,Nutrients!$BG$77,Nutrients!$BG$78)))))*I$7))/2000</f>
        <v>0.57607603675126529</v>
      </c>
      <c r="J211" s="67">
        <f>(SUMPRODUCT(J$8:J$187,Nutrients!$BG$8:$BG$187)+(IF($A$6=Nutrients!$B$8,Nutrients!$BG$8,Nutrients!$BG$9)*J$6)+(((IF($A$7=Nutrients!$B$79,Nutrients!$BG$79,(IF($A$7=Nutrients!$B$77,Nutrients!$BG$77,Nutrients!$BG$78)))))*J$7))/2000</f>
        <v>0.52748604486121231</v>
      </c>
      <c r="K211" s="67">
        <f>(SUMPRODUCT(K$8:K$187,Nutrients!$BG$8:$BG$187)+(IF($A$6=Nutrients!$B$8,Nutrients!$BG$8,Nutrients!$BG$9)*K$6)+(((IF($A$7=Nutrients!$B$79,Nutrients!$BG$79,(IF($A$7=Nutrients!$B$77,Nutrients!$BG$77,Nutrients!$BG$78)))))*K$7))/2000</f>
        <v>0.45951661623698759</v>
      </c>
      <c r="L211" s="67">
        <f>(SUMPRODUCT(L$8:L$187,Nutrients!$BG$8:$BG$187)+(IF($A$6=Nutrients!$B$8,Nutrients!$BG$8,Nutrients!$BG$9)*L$6)+(((IF($A$7=Nutrients!$B$79,Nutrients!$BG$79,(IF($A$7=Nutrients!$B$77,Nutrients!$BG$77,Nutrients!$BG$78)))))*L$7))/2000</f>
        <v>0.44033583131398374</v>
      </c>
      <c r="M211" s="67">
        <f>(SUMPRODUCT(M$8:M$187,Nutrients!$BG$8:$BG$187)+(IF($A$6=Nutrients!$B$8,Nutrients!$BG$8,Nutrients!$BG$9)*M$6)+(((IF($A$7=Nutrients!$B$79,Nutrients!$BG$79,(IF($A$7=Nutrients!$B$77,Nutrients!$BG$77,Nutrients!$BG$78)))))*M$7))/2000</f>
        <v>0.42856142506095563</v>
      </c>
      <c r="N211" s="67">
        <f>(SUMPRODUCT(N$8:N$187,Nutrients!$BG$8:$BG$187)+(IF($A$6=Nutrients!$B$8,Nutrients!$BG$8,Nutrients!$BG$9)*N$6)+(((IF($A$7=Nutrients!$B$79,Nutrients!$BG$79,(IF($A$7=Nutrients!$B$77,Nutrients!$BG$77,Nutrients!$BG$78)))))*N$7))/2000</f>
        <v>0.40787772292150937</v>
      </c>
      <c r="O211" s="20"/>
      <c r="P211" s="67">
        <f>(SUMPRODUCT(P$8:P$187,Nutrients!$BG$8:$BG$187)+(IF($A$6=Nutrients!$B$8,Nutrients!$BG$8,Nutrients!$BG$9)*P$6)+(((IF($A$7=Nutrients!$B$79,Nutrients!$BG$79,(IF($A$7=Nutrients!$B$77,Nutrients!$BG$77,Nutrients!$BG$78)))))*P$7))/2000</f>
        <v>0.57007153199908112</v>
      </c>
      <c r="Q211" s="67">
        <f>(SUMPRODUCT(Q$8:Q$187,Nutrients!$BG$8:$BG$187)+(IF($A$6=Nutrients!$B$8,Nutrients!$BG$8,Nutrients!$BG$9)*Q$6)+(((IF($A$7=Nutrients!$B$79,Nutrients!$BG$79,(IF($A$7=Nutrients!$B$77,Nutrients!$BG$77,Nutrients!$BG$78)))))*Q$7))/2000</f>
        <v>0.52197966368623072</v>
      </c>
      <c r="R211" s="67">
        <f>(SUMPRODUCT(R$8:R$187,Nutrients!$BG$8:$BG$187)+(IF($A$6=Nutrients!$B$8,Nutrients!$BG$8,Nutrients!$BG$9)*R$6)+(((IF($A$7=Nutrients!$B$79,Nutrients!$BG$79,(IF($A$7=Nutrients!$B$77,Nutrients!$BG$77,Nutrients!$BG$78)))))*R$7))/2000</f>
        <v>0.46297125923119037</v>
      </c>
      <c r="S211" s="67">
        <f>(SUMPRODUCT(S$8:S$187,Nutrients!$BG$8:$BG$187)+(IF($A$6=Nutrients!$B$8,Nutrients!$BG$8,Nutrients!$BG$9)*S$6)+(((IF($A$7=Nutrients!$B$79,Nutrients!$BG$79,(IF($A$7=Nutrients!$B$77,Nutrients!$BG$77,Nutrients!$BG$78)))))*S$7))/2000</f>
        <v>0.44379064500305043</v>
      </c>
      <c r="T211" s="67">
        <f>(SUMPRODUCT(T$8:T$187,Nutrients!$BG$8:$BG$187)+(IF($A$6=Nutrients!$B$8,Nutrients!$BG$8,Nutrients!$BG$9)*T$6)+(((IF($A$7=Nutrients!$B$79,Nutrients!$BG$79,(IF($A$7=Nutrients!$B$77,Nutrients!$BG$77,Nutrients!$BG$78)))))*T$7))/2000</f>
        <v>0.42255709100363548</v>
      </c>
      <c r="U211" s="67">
        <f>(SUMPRODUCT(U$8:U$187,Nutrients!$BG$8:$BG$187)+(IF($A$6=Nutrients!$B$8,Nutrients!$BG$8,Nutrients!$BG$9)*U$6)+(((IF($A$7=Nutrients!$B$79,Nutrients!$BG$79,(IF($A$7=Nutrients!$B$77,Nutrients!$BG$77,Nutrients!$BG$78)))))*U$7))/2000</f>
        <v>0.41133270730544014</v>
      </c>
      <c r="V211" s="20"/>
      <c r="W211" s="67">
        <f>(SUMPRODUCT(W$8:W$187,Nutrients!$BG$8:$BG$187)+(IF($A$6=Nutrients!$B$8,Nutrients!$BG$8,Nutrients!$BG$9)*W$6)+(((IF($A$7=Nutrients!$B$79,Nutrients!$BG$79,(IF($A$7=Nutrients!$B$77,Nutrients!$BG$77,Nutrients!$BG$78)))))*W$7))/2000</f>
        <v>0.57302806848556775</v>
      </c>
      <c r="X211" s="67">
        <f>(SUMPRODUCT(X$8:X$187,Nutrients!$BG$8:$BG$187)+(IF($A$6=Nutrients!$B$8,Nutrients!$BG$8,Nutrients!$BG$9)*X$6)+(((IF($A$7=Nutrients!$B$79,Nutrients!$BG$79,(IF($A$7=Nutrients!$B$77,Nutrients!$BG$77,Nutrients!$BG$78)))))*X$7))/2000</f>
        <v>0.52543430668043334</v>
      </c>
      <c r="Y211" s="67">
        <f>(SUMPRODUCT(Y$8:Y$187,Nutrients!$BG$8:$BG$187)+(IF($A$6=Nutrients!$B$8,Nutrients!$BG$8,Nutrients!$BG$9)*Y$6)+(((IF($A$7=Nutrients!$B$79,Nutrients!$BG$79,(IF($A$7=Nutrients!$B$77,Nutrients!$BG$77,Nutrients!$BG$78)))))*Y$7))/2000</f>
        <v>0.47065141430998514</v>
      </c>
      <c r="Z211" s="67">
        <f>(SUMPRODUCT(Z$8:Z$187,Nutrients!$BG$8:$BG$187)+(IF($A$6=Nutrients!$B$8,Nutrients!$BG$8,Nutrients!$BG$9)*Z$6)+(((IF($A$7=Nutrients!$B$79,Nutrients!$BG$79,(IF($A$7=Nutrients!$B$77,Nutrients!$BG$77,Nutrients!$BG$78)))))*Z$7))/2000</f>
        <v>0.44724544162263086</v>
      </c>
      <c r="AA211" s="67">
        <f>(SUMPRODUCT(AA$8:AA$187,Nutrients!$BG$8:$BG$187)+(IF($A$6=Nutrients!$B$8,Nutrients!$BG$8,Nutrients!$BG$9)*AA$6)+(((IF($A$7=Nutrients!$B$79,Nutrients!$BG$79,(IF($A$7=Nutrients!$B$77,Nutrients!$BG$77,Nutrients!$BG$78)))))*AA$7))/2000</f>
        <v>0.42601190469270217</v>
      </c>
      <c r="AB211" s="67">
        <f>(SUMPRODUCT(AB$8:AB$187,Nutrients!$BG$8:$BG$187)+(IF($A$6=Nutrients!$B$8,Nutrients!$BG$8,Nutrients!$BG$9)*AB$6)+(((IF($A$7=Nutrients!$B$79,Nutrients!$BG$79,(IF($A$7=Nutrients!$B$77,Nutrients!$BG$77,Nutrients!$BG$78)))))*AB$7))/2000</f>
        <v>0.41851492657138278</v>
      </c>
      <c r="AC211" s="20"/>
      <c r="AD211" s="67">
        <f>(SUMPRODUCT(AD$8:AD$187,Nutrients!$BG$8:$BG$187)+(IF($A$6=Nutrients!$B$8,Nutrients!$BG$8,Nutrients!$BG$9)*AD$6)+(((IF($A$7=Nutrients!$B$79,Nutrients!$BG$79,(IF($A$7=Nutrients!$B$77,Nutrients!$BG$77,Nutrients!$BG$78)))))*AD$7))/2000</f>
        <v>0.57598426358232613</v>
      </c>
      <c r="AE211" s="67">
        <f>(SUMPRODUCT(AE$8:AE$187,Nutrients!$BG$8:$BG$187)+(IF($A$6=Nutrients!$B$8,Nutrients!$BG$8,Nutrients!$BG$9)*AE$6)+(((IF($A$7=Nutrients!$B$79,Nutrients!$BG$79,(IF($A$7=Nutrients!$B$77,Nutrients!$BG$77,Nutrients!$BG$78)))))*AE$7))/2000</f>
        <v>0.52888927399487773</v>
      </c>
      <c r="AF211" s="67">
        <f>(SUMPRODUCT(AF$8:AF$187,Nutrients!$BG$8:$BG$187)+(IF($A$6=Nutrients!$B$8,Nutrients!$BG$8,Nutrients!$BG$9)*AF$6)+(((IF($A$7=Nutrients!$B$79,Nutrients!$BG$79,(IF($A$7=Nutrients!$B$77,Nutrients!$BG$77,Nutrients!$BG$78)))))*AF$7))/2000</f>
        <v>0.47783395789616956</v>
      </c>
      <c r="AG211" s="67">
        <f>(SUMPRODUCT(AG$8:AG$187,Nutrients!$BG$8:$BG$187)+(IF($A$6=Nutrients!$B$8,Nutrients!$BG$8,Nutrients!$BG$9)*AG$6)+(((IF($A$7=Nutrients!$B$79,Nutrients!$BG$79,(IF($A$7=Nutrients!$B$77,Nutrients!$BG$77,Nutrients!$BG$78)))))*AG$7))/2000</f>
        <v>0.4586535143628937</v>
      </c>
      <c r="AH211" s="67">
        <f>(SUMPRODUCT(AH$8:AH$187,Nutrients!$BG$8:$BG$187)+(IF($A$6=Nutrients!$B$8,Nutrients!$BG$8,Nutrients!$BG$9)*AH$6)+(((IF($A$7=Nutrients!$B$79,Nutrients!$BG$79,(IF($A$7=Nutrients!$B$77,Nutrients!$BG$77,Nutrients!$BG$78)))))*AH$7))/2000</f>
        <v>0.45110513227904991</v>
      </c>
      <c r="AI211" s="67">
        <f>(SUMPRODUCT(AI$8:AI$187,Nutrients!$BG$8:$BG$187)+(IF($A$6=Nutrients!$B$8,Nutrients!$BG$8,Nutrients!$BG$9)*AI$6)+(((IF($A$7=Nutrients!$B$79,Nutrients!$BG$79,(IF($A$7=Nutrients!$B$77,Nutrients!$BG$77,Nutrients!$BG$78)))))*AI$7))/2000</f>
        <v>0.43489669532699637</v>
      </c>
      <c r="AJ211" s="20"/>
      <c r="AK211" s="67">
        <f>(SUMPRODUCT(AK$8:AK$187,Nutrients!$BG$8:$BG$187)+(IF($A$6=Nutrients!$B$8,Nutrients!$BG$8,Nutrients!$BG$9)*AK$6)+(((IF($A$7=Nutrients!$B$79,Nutrients!$BG$79,(IF($A$7=Nutrients!$B$77,Nutrients!$BG$77,Nutrients!$BG$78)))))*AK$7))/2000</f>
        <v>0.56997992952500587</v>
      </c>
      <c r="AL211" s="67">
        <f>(SUMPRODUCT(AL$8:AL$187,Nutrients!$BG$8:$BG$187)+(IF($A$6=Nutrients!$B$8,Nutrients!$BG$8,Nutrients!$BG$9)*AL$6)+(((IF($A$7=Nutrients!$B$79,Nutrients!$BG$79,(IF($A$7=Nutrients!$B$77,Nutrients!$BG$77,Nutrients!$BG$78)))))*AL$7))/2000</f>
        <v>0.51814961561731598</v>
      </c>
      <c r="AM211" s="67">
        <f>(SUMPRODUCT(AM$8:AM$187,Nutrients!$BG$8:$BG$187)+(IF($A$6=Nutrients!$B$8,Nutrients!$BG$8,Nutrients!$BG$9)*AM$6)+(((IF($A$7=Nutrients!$B$79,Nutrients!$BG$79,(IF($A$7=Nutrients!$B$77,Nutrients!$BG$77,Nutrients!$BG$78)))))*AM$7))/2000</f>
        <v>0.47554617716211223</v>
      </c>
      <c r="AN211" s="67">
        <f>(SUMPRODUCT(AN$8:AN$187,Nutrients!$BG$8:$BG$187)+(IF($A$6=Nutrients!$B$8,Nutrients!$BG$8,Nutrients!$BG$9)*AN$6)+(((IF($A$7=Nutrients!$B$79,Nutrients!$BG$79,(IF($A$7=Nutrients!$B$77,Nutrients!$BG$77,Nutrients!$BG$78)))))*AN$7))/2000</f>
        <v>0.45636590432370044</v>
      </c>
      <c r="AO211" s="67">
        <f>(SUMPRODUCT(AO$8:AO$187,Nutrients!$BG$8:$BG$187)+(IF($A$6=Nutrients!$B$8,Nutrients!$BG$8,Nutrients!$BG$9)*AO$6)+(((IF($A$7=Nutrients!$B$79,Nutrients!$BG$79,(IF($A$7=Nutrients!$B$77,Nutrients!$BG$77,Nutrients!$BG$78)))))*AO$7))/2000</f>
        <v>0.44881735154499258</v>
      </c>
      <c r="AP211" s="67">
        <f>(SUMPRODUCT(AP$8:AP$187,Nutrients!$BG$8:$BG$187)+(IF($A$6=Nutrients!$B$8,Nutrients!$BG$8,Nutrients!$BG$9)*AP$6)+(((IF($A$7=Nutrients!$B$79,Nutrients!$BG$79,(IF($A$7=Nutrients!$B$77,Nutrients!$BG$77,Nutrients!$BG$78)))))*AP$7))/2000</f>
        <v>0.43983543614515591</v>
      </c>
      <c r="AQ211" s="20"/>
      <c r="AR211" s="67">
        <f>(SUMPRODUCT(AR$8:AR$187,Nutrients!$BG$8:$BG$187)+(IF($A$6=Nutrients!$B$8,Nutrients!$BG$8,Nutrients!$BG$9)*AR$6)+(((IF($A$7=Nutrients!$B$79,Nutrients!$BG$79,(IF($A$7=Nutrients!$B$77,Nutrients!$BG$77,Nutrients!$BG$78)))))*AR$7))/2000</f>
        <v>0.57242714879094869</v>
      </c>
      <c r="AS211" s="67">
        <f>(SUMPRODUCT(AS$8:AS$187,Nutrients!$BG$8:$BG$187)+(IF($A$6=Nutrients!$B$8,Nutrients!$BG$8,Nutrients!$BG$9)*AS$6)+(((IF($A$7=Nutrients!$B$79,Nutrients!$BG$79,(IF($A$7=Nutrients!$B$77,Nutrients!$BG$77,Nutrients!$BG$78)))))*AS$7))/2000</f>
        <v>0.50790857583206239</v>
      </c>
      <c r="AT211" s="67">
        <f>(SUMPRODUCT(AT$8:AT$187,Nutrients!$BG$8:$BG$187)+(IF($A$6=Nutrients!$B$8,Nutrients!$BG$8,Nutrients!$BG$9)*AT$6)+(((IF($A$7=Nutrients!$B$79,Nutrients!$BG$79,(IF($A$7=Nutrients!$B$77,Nutrients!$BG$77,Nutrients!$BG$78)))))*AT$7))/2000</f>
        <v>0.47425530929242982</v>
      </c>
      <c r="AU211" s="67">
        <f>(SUMPRODUCT(AU$8:AU$187,Nutrients!$BG$8:$BG$187)+(IF($A$6=Nutrients!$B$8,Nutrients!$BG$8,Nutrients!$BG$9)*AU$6)+(((IF($A$7=Nutrients!$B$79,Nutrients!$BG$79,(IF($A$7=Nutrients!$B$77,Nutrients!$BG$77,Nutrients!$BG$78)))))*AU$7))/2000</f>
        <v>0.45367949158588711</v>
      </c>
      <c r="AV211" s="67">
        <f>(SUMPRODUCT(AV$8:AV$187,Nutrients!$BG$8:$BG$187)+(IF($A$6=Nutrients!$B$8,Nutrients!$BG$8,Nutrients!$BG$9)*AV$6)+(((IF($A$7=Nutrients!$B$79,Nutrients!$BG$79,(IF($A$7=Nutrients!$B$77,Nutrients!$BG$77,Nutrients!$BG$78)))))*AV$7))/2000</f>
        <v>0.45375626305801614</v>
      </c>
      <c r="AW211" s="67">
        <f>(SUMPRODUCT(AW$8:AW$187,Nutrients!$BG$8:$BG$187)+(IF($A$6=Nutrients!$B$8,Nutrients!$BG$8,Nutrients!$BG$9)*AW$6)+(((IF($A$7=Nutrients!$B$79,Nutrients!$BG$79,(IF($A$7=Nutrients!$B$77,Nutrients!$BG$77,Nutrients!$BG$78)))))*AW$7))/2000</f>
        <v>0.44487385630111254</v>
      </c>
      <c r="AX211" s="20"/>
      <c r="AY211" s="67">
        <f>(SUMPRODUCT(AY$8:AY$187,Nutrients!$BG$8:$BG$187)+(IF($A$6=Nutrients!$B$8,Nutrients!$BG$8,Nutrients!$BG$9)*AY$6)+(((IF($A$7=Nutrients!$B$79,Nutrients!$BG$79,(IF($A$7=Nutrients!$B$77,Nutrients!$BG$77,Nutrients!$BG$78)))))*AY$7))/2000</f>
        <v>0.5542326963291212</v>
      </c>
      <c r="AZ211" s="67">
        <f>(SUMPRODUCT(AZ$8:AZ$187,Nutrients!$BG$8:$BG$187)+(IF($A$6=Nutrients!$B$8,Nutrients!$BG$8,Nutrients!$BG$9)*AZ$6)+(((IF($A$7=Nutrients!$B$79,Nutrients!$BG$79,(IF($A$7=Nutrients!$B$77,Nutrients!$BG$77,Nutrients!$BG$78)))))*AZ$7))/2000</f>
        <v>0.50562060733365466</v>
      </c>
      <c r="BA211" s="67">
        <f>(SUMPRODUCT(BA$8:BA$187,Nutrients!$BG$8:$BG$187)+(IF($A$6=Nutrients!$B$8,Nutrients!$BG$8,Nutrients!$BG$9)*BA$6)+(((IF($A$7=Nutrients!$B$79,Nutrients!$BG$79,(IF($A$7=Nutrients!$B$77,Nutrients!$BG$77,Nutrients!$BG$78)))))*BA$7))/2000</f>
        <v>0.47196751148888616</v>
      </c>
      <c r="BB211" s="67">
        <f>(SUMPRODUCT(BB$8:BB$187,Nutrients!$BG$8:$BG$187)+(IF($A$6=Nutrients!$B$8,Nutrients!$BG$8,Nutrients!$BG$9)*BB$6)+(((IF($A$7=Nutrients!$B$79,Nutrients!$BG$79,(IF($A$7=Nutrients!$B$77,Nutrients!$BG$77,Nutrients!$BG$78)))))*BB$7))/2000</f>
        <v>0.46772866462826485</v>
      </c>
      <c r="BC211" s="67">
        <f>(SUMPRODUCT(BC$8:BC$187,Nutrients!$BG$8:$BG$187)+(IF($A$6=Nutrients!$B$8,Nutrients!$BG$8,Nutrients!$BG$9)*BC$6)+(((IF($A$7=Nutrients!$B$79,Nutrients!$BG$79,(IF($A$7=Nutrients!$B$77,Nutrients!$BG$77,Nutrients!$BG$78)))))*BC$7))/2000</f>
        <v>0.46775553668829289</v>
      </c>
      <c r="BD211" s="67">
        <f>(SUMPRODUCT(BD$8:BD$187,Nutrients!$BG$8:$BG$187)+(IF($A$6=Nutrients!$B$8,Nutrients!$BG$8,Nutrients!$BG$9)*BD$6)+(((IF($A$7=Nutrients!$B$79,Nutrients!$BG$79,(IF($A$7=Nutrients!$B$77,Nutrients!$BG$77,Nutrients!$BG$78)))))*BD$7))/2000</f>
        <v>0.46773428699842617</v>
      </c>
      <c r="BE211" s="20"/>
      <c r="BF211" s="67">
        <f>(SUMPRODUCT(BF$8:BF$187,Nutrients!$BG$8:$BG$187)+(IF($A$6=Nutrients!$B$8,Nutrients!$BG$8,Nutrients!$BG$9)*BF$6)+(((IF($A$7=Nutrients!$B$79,Nutrients!$BG$79,(IF($A$7=Nutrients!$B$77,Nutrients!$BG$77,Nutrients!$BG$78)))))*BF$7))/2000</f>
        <v>0.55194491559506376</v>
      </c>
      <c r="BG211" s="67">
        <f>(SUMPRODUCT(BG$8:BG$187,Nutrients!$BG$8:$BG$187)+(IF($A$6=Nutrients!$B$8,Nutrients!$BG$8,Nutrients!$BG$9)*BG$6)+(((IF($A$7=Nutrients!$B$79,Nutrients!$BG$79,(IF($A$7=Nutrients!$B$77,Nutrients!$BG$77,Nutrients!$BG$78)))))*BG$7))/2000</f>
        <v>0.50333282659959733</v>
      </c>
      <c r="BH211" s="67">
        <f>(SUMPRODUCT(BH$8:BH$187,Nutrients!$BG$8:$BG$187)+(IF($A$6=Nutrients!$B$8,Nutrients!$BG$8,Nutrients!$BG$9)*BH$6)+(((IF($A$7=Nutrients!$B$79,Nutrients!$BG$79,(IF($A$7=Nutrients!$B$77,Nutrients!$BG$77,Nutrients!$BG$78)))))*BH$7))/2000</f>
        <v>0.4726703327920625</v>
      </c>
      <c r="BI211" s="67">
        <f>(SUMPRODUCT(BI$8:BI$187,Nutrients!$BG$8:$BG$187)+(IF($A$6=Nutrients!$B$8,Nutrients!$BG$8,Nutrients!$BG$9)*BI$6)+(((IF($A$7=Nutrients!$B$79,Nutrients!$BG$79,(IF($A$7=Nutrients!$B$77,Nutrients!$BG$77,Nutrients!$BG$78)))))*BI$7))/2000</f>
        <v>0.47266738837693795</v>
      </c>
      <c r="BJ211" s="67">
        <f>(SUMPRODUCT(BJ$8:BJ$187,Nutrients!$BG$8:$BG$187)+(IF($A$6=Nutrients!$B$8,Nutrients!$BG$8,Nutrients!$BG$9)*BJ$6)+(((IF($A$7=Nutrients!$B$79,Nutrients!$BG$79,(IF($A$7=Nutrients!$B$77,Nutrients!$BG$77,Nutrients!$BG$78)))))*BJ$7))/2000</f>
        <v>0.47269427750645254</v>
      </c>
      <c r="BK211" s="67">
        <f>(SUMPRODUCT(BK$8:BK$187,Nutrients!$BG$8:$BG$187)+(IF($A$6=Nutrients!$B$8,Nutrients!$BG$8,Nutrients!$BG$9)*BK$6)+(((IF($A$7=Nutrients!$B$79,Nutrients!$BG$79,(IF($A$7=Nutrients!$B$77,Nutrients!$BG$77,Nutrients!$BG$78)))))*BK$7))/2000</f>
        <v>0.47282257242751086</v>
      </c>
      <c r="BL211" s="20"/>
    </row>
    <row r="212" spans="1:65" x14ac:dyDescent="0.2">
      <c r="A212" s="181" t="s">
        <v>204</v>
      </c>
      <c r="B212" s="67">
        <f>(SUMPRODUCT(B$8:B$187,Nutrients!$BL$8:$BL$187)+(IF($A$6=Nutrients!$B$8,Nutrients!$BL$8,Nutrients!$BL$9)*B$6)+(((IF($A$7=Nutrients!$B$79,Nutrients!$BL$79,(IF($A$7=Nutrients!$B$77,Nutrients!$BL$77,Nutrients!$BL$78)))))*B$7))/2000</f>
        <v>0.48063730966220441</v>
      </c>
      <c r="C212" s="67">
        <f>(SUMPRODUCT(C$8:C$187,Nutrients!$BL$8:$BL$187)+(IF($A$6=Nutrients!$B$8,Nutrients!$BL$8,Nutrients!$BL$9)*C$6)+(((IF($A$7=Nutrients!$B$79,Nutrients!$BL$79,(IF($A$7=Nutrients!$B$77,Nutrients!$BL$77,Nutrients!$BL$78)))))*C$7))/2000</f>
        <v>0.43973208393349006</v>
      </c>
      <c r="D212" s="67">
        <f>(SUMPRODUCT(D$8:D$187,Nutrients!$BL$8:$BL$187)+(IF($A$6=Nutrients!$B$8,Nutrients!$BL$8,Nutrients!$BL$9)*D$6)+(((IF($A$7=Nutrients!$B$79,Nutrients!$BL$79,(IF($A$7=Nutrients!$B$77,Nutrients!$BL$77,Nutrients!$BL$78)))))*D$7))/2000</f>
        <v>0.39058904095446006</v>
      </c>
      <c r="E212" s="67">
        <f>(SUMPRODUCT(E$8:E$187,Nutrients!$BL$8:$BL$187)+(IF($A$6=Nutrients!$B$8,Nutrients!$BL$8,Nutrients!$BL$9)*E$6)+(((IF($A$7=Nutrients!$B$79,Nutrients!$BL$79,(IF($A$7=Nutrients!$B$77,Nutrients!$BL$77,Nutrients!$BL$78)))))*E$7))/2000</f>
        <v>0.37064157656715441</v>
      </c>
      <c r="F212" s="67">
        <f>(SUMPRODUCT(F$8:F$187,Nutrients!$BL$8:$BL$187)+(IF($A$6=Nutrients!$B$8,Nutrients!$BL$8,Nutrients!$BL$9)*F$6)+(((IF($A$7=Nutrients!$B$79,Nutrients!$BL$79,(IF($A$7=Nutrients!$B$77,Nutrients!$BL$77,Nutrients!$BL$78)))))*F$7))/2000</f>
        <v>0.35372534574449715</v>
      </c>
      <c r="G212" s="67">
        <f>(SUMPRODUCT(G$8:G$187,Nutrients!$BL$8:$BL$187)+(IF($A$6=Nutrients!$B$8,Nutrients!$BL$8,Nutrients!$BL$9)*G$6)+(((IF($A$7=Nutrients!$B$79,Nutrients!$BL$79,(IF($A$7=Nutrients!$B$77,Nutrients!$BL$77,Nutrients!$BL$78)))))*G$7))/2000</f>
        <v>0.33752383941304281</v>
      </c>
      <c r="H212" s="20"/>
      <c r="I212" s="67">
        <f>(SUMPRODUCT(I$8:I$187,Nutrients!$BL$8:$BL$187)+(IF($A$6=Nutrients!$B$8,Nutrients!$BL$8,Nutrients!$BL$9)*I$6)+(((IF($A$7=Nutrients!$B$79,Nutrients!$BL$79,(IF($A$7=Nutrients!$B$77,Nutrients!$BL$77,Nutrients!$BL$78)))))*I$7))/2000</f>
        <v>0.47740211463893345</v>
      </c>
      <c r="J212" s="67">
        <f>(SUMPRODUCT(J$8:J$187,Nutrients!$BL$8:$BL$187)+(IF($A$6=Nutrients!$B$8,Nutrients!$BL$8,Nutrients!$BL$9)*J$6)+(((IF($A$7=Nutrients!$B$79,Nutrients!$BL$79,(IF($A$7=Nutrients!$B$77,Nutrients!$BL$77,Nutrients!$BL$78)))))*J$7))/2000</f>
        <v>0.43647428770175989</v>
      </c>
      <c r="K212" s="67">
        <f>(SUMPRODUCT(K$8:K$187,Nutrients!$BL$8:$BL$187)+(IF($A$6=Nutrients!$B$8,Nutrients!$BL$8,Nutrients!$BL$9)*K$6)+(((IF($A$7=Nutrients!$B$79,Nutrients!$BL$79,(IF($A$7=Nutrients!$B$77,Nutrients!$BL$77,Nutrients!$BL$78)))))*K$7))/2000</f>
        <v>0.38202517840853045</v>
      </c>
      <c r="L212" s="67">
        <f>(SUMPRODUCT(L$8:L$187,Nutrients!$BL$8:$BL$187)+(IF($A$6=Nutrients!$B$8,Nutrients!$BL$8,Nutrients!$BL$9)*L$6)+(((IF($A$7=Nutrients!$B$79,Nutrients!$BL$79,(IF($A$7=Nutrients!$B$77,Nutrients!$BL$77,Nutrients!$BL$78)))))*L$7))/2000</f>
        <v>0.36739508093965384</v>
      </c>
      <c r="M212" s="67">
        <f>(SUMPRODUCT(M$8:M$187,Nutrients!$BL$8:$BL$187)+(IF($A$6=Nutrients!$B$8,Nutrients!$BL$8,Nutrients!$BL$9)*M$6)+(((IF($A$7=Nutrients!$B$79,Nutrients!$BL$79,(IF($A$7=Nutrients!$B$77,Nutrients!$BL$77,Nutrients!$BL$78)))))*M$7))/2000</f>
        <v>0.35122756218525808</v>
      </c>
      <c r="N212" s="67">
        <f>(SUMPRODUCT(N$8:N$187,Nutrients!$BL$8:$BL$187)+(IF($A$6=Nutrients!$B$8,Nutrients!$BL$8,Nutrients!$BL$9)*N$6)+(((IF($A$7=Nutrients!$B$79,Nutrients!$BL$79,(IF($A$7=Nutrients!$B$77,Nutrients!$BL$77,Nutrients!$BL$78)))))*N$7))/2000</f>
        <v>0.33502605585380391</v>
      </c>
      <c r="O212" s="20"/>
      <c r="P212" s="67">
        <f>(SUMPRODUCT(P$8:P$187,Nutrients!$BL$8:$BL$187)+(IF($A$6=Nutrients!$B$8,Nutrients!$BL$8,Nutrients!$BL$9)*P$6)+(((IF($A$7=Nutrients!$B$79,Nutrients!$BL$79,(IF($A$7=Nutrients!$B$77,Nutrients!$BL$77,Nutrients!$BL$78)))))*P$7))/2000</f>
        <v>0.47416804967608539</v>
      </c>
      <c r="Q212" s="67">
        <f>(SUMPRODUCT(Q$8:Q$187,Nutrients!$BL$8:$BL$187)+(IF($A$6=Nutrients!$B$8,Nutrients!$BL$8,Nutrients!$BL$9)*Q$6)+(((IF($A$7=Nutrients!$B$79,Nutrients!$BL$79,(IF($A$7=Nutrients!$B$77,Nutrients!$BL$77,Nutrients!$BL$78)))))*Q$7))/2000</f>
        <v>0.43399910535098019</v>
      </c>
      <c r="R212" s="67">
        <f>(SUMPRODUCT(R$8:R$187,Nutrients!$BL$8:$BL$187)+(IF($A$6=Nutrients!$B$8,Nutrients!$BL$8,Nutrients!$BL$9)*R$6)+(((IF($A$7=Nutrients!$B$79,Nutrients!$BL$79,(IF($A$7=Nutrients!$B$77,Nutrients!$BL$77,Nutrients!$BL$78)))))*R$7))/2000</f>
        <v>0.37948469243237309</v>
      </c>
      <c r="S212" s="67">
        <f>(SUMPRODUCT(S$8:S$187,Nutrients!$BL$8:$BL$187)+(IF($A$6=Nutrients!$B$8,Nutrients!$BL$8,Nutrients!$BL$9)*S$6)+(((IF($A$7=Nutrients!$B$79,Nutrients!$BL$79,(IF($A$7=Nutrients!$B$77,Nutrients!$BL$77,Nutrients!$BL$78)))))*S$7))/2000</f>
        <v>0.36484329435926671</v>
      </c>
      <c r="T212" s="67">
        <f>(SUMPRODUCT(T$8:T$187,Nutrients!$BL$8:$BL$187)+(IF($A$6=Nutrients!$B$8,Nutrients!$BL$8,Nutrients!$BL$9)*T$6)+(((IF($A$7=Nutrients!$B$79,Nutrients!$BL$79,(IF($A$7=Nutrients!$B$77,Nutrients!$BL$77,Nutrients!$BL$78)))))*T$7))/2000</f>
        <v>0.34798219661818042</v>
      </c>
      <c r="U212" s="67">
        <f>(SUMPRODUCT(U$8:U$187,Nutrients!$BL$8:$BL$187)+(IF($A$6=Nutrients!$B$8,Nutrients!$BL$8,Nutrients!$BL$9)*U$6)+(((IF($A$7=Nutrients!$B$79,Nutrients!$BL$79,(IF($A$7=Nutrients!$B$77,Nutrients!$BL$77,Nutrients!$BL$78)))))*U$7))/2000</f>
        <v>0.33246296866918723</v>
      </c>
      <c r="V212" s="20"/>
      <c r="W212" s="67">
        <f>(SUMPRODUCT(W$8:W$187,Nutrients!$BL$8:$BL$187)+(IF($A$6=Nutrients!$B$8,Nutrients!$BL$8,Nutrients!$BL$9)*W$6)+(((IF($A$7=Nutrients!$B$79,Nutrients!$BL$79,(IF($A$7=Nutrients!$B$77,Nutrients!$BL$77,Nutrients!$BL$78)))))*W$7))/2000</f>
        <v>0.47086755102743677</v>
      </c>
      <c r="X212" s="67">
        <f>(SUMPRODUCT(X$8:X$187,Nutrients!$BL$8:$BL$187)+(IF($A$6=Nutrients!$B$8,Nutrients!$BL$8,Nutrients!$BL$9)*X$6)+(((IF($A$7=Nutrients!$B$79,Nutrients!$BL$79,(IF($A$7=Nutrients!$B$77,Nutrients!$BL$77,Nutrients!$BL$78)))))*X$7))/2000</f>
        <v>0.43145861937482266</v>
      </c>
      <c r="Y212" s="67">
        <f>(SUMPRODUCT(Y$8:Y$187,Nutrients!$BL$8:$BL$187)+(IF($A$6=Nutrients!$B$8,Nutrients!$BL$8,Nutrients!$BL$9)*Y$6)+(((IF($A$7=Nutrients!$B$79,Nutrients!$BL$79,(IF($A$7=Nutrients!$B$77,Nutrients!$BL$77,Nutrients!$BL$78)))))*Y$7))/2000</f>
        <v>0.38228530464352672</v>
      </c>
      <c r="Z212" s="67">
        <f>(SUMPRODUCT(Z$8:Z$187,Nutrients!$BL$8:$BL$187)+(IF($A$6=Nutrients!$B$8,Nutrients!$BL$8,Nutrients!$BL$9)*Z$6)+(((IF($A$7=Nutrients!$B$79,Nutrients!$BL$79,(IF($A$7=Nutrients!$B$77,Nutrients!$BL$77,Nutrients!$BL$78)))))*Z$7))/2000</f>
        <v>0.36229263783930271</v>
      </c>
      <c r="AA212" s="67">
        <f>(SUMPRODUCT(AA$8:AA$187,Nutrients!$BL$8:$BL$187)+(IF($A$6=Nutrients!$B$8,Nutrients!$BL$8,Nutrients!$BL$9)*AA$6)+(((IF($A$7=Nutrients!$B$79,Nutrients!$BL$79,(IF($A$7=Nutrients!$B$77,Nutrients!$BL$77,Nutrients!$BL$78)))))*AA$7))/2000</f>
        <v>0.3454304100377934</v>
      </c>
      <c r="AB212" s="67">
        <f>(SUMPRODUCT(AB$8:AB$187,Nutrients!$BL$8:$BL$187)+(IF($A$6=Nutrients!$B$8,Nutrients!$BL$8,Nutrients!$BL$9)*AB$6)+(((IF($A$7=Nutrients!$B$79,Nutrients!$BL$79,(IF($A$7=Nutrients!$B$77,Nutrients!$BL$77,Nutrients!$BL$78)))))*AB$7))/2000</f>
        <v>0.33449226760362011</v>
      </c>
      <c r="AC212" s="20"/>
      <c r="AD212" s="67">
        <f>(SUMPRODUCT(AD$8:AD$187,Nutrients!$BL$8:$BL$187)+(IF($A$6=Nutrients!$B$8,Nutrients!$BL$8,Nutrients!$BL$9)*AD$6)+(((IF($A$7=Nutrients!$B$79,Nutrients!$BL$79,(IF($A$7=Nutrients!$B$77,Nutrients!$BL$77,Nutrients!$BL$78)))))*AD$7))/2000</f>
        <v>0.4675896535872473</v>
      </c>
      <c r="AE212" s="67">
        <f>(SUMPRODUCT(AE$8:AE$187,Nutrients!$BL$8:$BL$187)+(IF($A$6=Nutrients!$B$8,Nutrients!$BL$8,Nutrients!$BL$9)*AE$6)+(((IF($A$7=Nutrients!$B$79,Nutrients!$BL$79,(IF($A$7=Nutrients!$B$77,Nutrients!$BL$77,Nutrients!$BL$78)))))*AE$7))/2000</f>
        <v>0.42889666225062906</v>
      </c>
      <c r="AF212" s="67">
        <f>(SUMPRODUCT(AF$8:AF$187,Nutrients!$BL$8:$BL$187)+(IF($A$6=Nutrients!$B$8,Nutrients!$BL$8,Nutrients!$BL$9)*AF$6)+(((IF($A$7=Nutrients!$B$79,Nutrients!$BL$79,(IF($A$7=Nutrients!$B$77,Nutrients!$BL$77,Nutrients!$BL$78)))))*AF$7))/2000</f>
        <v>0.38429313242992347</v>
      </c>
      <c r="AG212" s="67">
        <f>(SUMPRODUCT(AG$8:AG$187,Nutrients!$BL$8:$BL$187)+(IF($A$6=Nutrients!$B$8,Nutrients!$BL$8,Nutrients!$BL$9)*AG$6)+(((IF($A$7=Nutrients!$B$79,Nutrients!$BL$79,(IF($A$7=Nutrients!$B$77,Nutrients!$BL$77,Nutrients!$BL$78)))))*AG$7))/2000</f>
        <v>0.36964043375258754</v>
      </c>
      <c r="AH212" s="67">
        <f>(SUMPRODUCT(AH$8:AH$187,Nutrients!$BL$8:$BL$187)+(IF($A$6=Nutrients!$B$8,Nutrients!$BL$8,Nutrients!$BL$9)*AH$6)+(((IF($A$7=Nutrients!$B$79,Nutrients!$BL$79,(IF($A$7=Nutrients!$B$77,Nutrients!$BL$77,Nutrients!$BL$78)))))*AH$7))/2000</f>
        <v>0.35878011137281435</v>
      </c>
      <c r="AI212" s="67">
        <f>(SUMPRODUCT(AI$8:AI$187,Nutrients!$BL$8:$BL$187)+(IF($A$6=Nutrients!$B$8,Nutrients!$BL$8,Nutrients!$BL$9)*AI$6)+(((IF($A$7=Nutrients!$B$79,Nutrients!$BL$79,(IF($A$7=Nutrients!$B$77,Nutrients!$BL$77,Nutrients!$BL$78)))))*AI$7))/2000</f>
        <v>0.34825337708757542</v>
      </c>
      <c r="AJ212" s="20"/>
      <c r="AK212" s="67">
        <f>(SUMPRODUCT(AK$8:AK$187,Nutrients!$BL$8:$BL$187)+(IF($A$6=Nutrients!$B$8,Nutrients!$BL$8,Nutrients!$BL$9)*AK$6)+(((IF($A$7=Nutrients!$B$79,Nutrients!$BL$79,(IF($A$7=Nutrients!$B$77,Nutrients!$BL$77,Nutrients!$BL$78)))))*AK$7))/2000</f>
        <v>0.46434428802016964</v>
      </c>
      <c r="AL212" s="67">
        <f>(SUMPRODUCT(AL$8:AL$187,Nutrients!$BL$8:$BL$187)+(IF($A$6=Nutrients!$B$8,Nutrients!$BL$8,Nutrients!$BL$9)*AL$6)+(((IF($A$7=Nutrients!$B$79,Nutrients!$BL$79,(IF($A$7=Nutrients!$B$77,Nutrients!$BL$77,Nutrients!$BL$78)))))*AL$7))/2000</f>
        <v>0.43104526783158764</v>
      </c>
      <c r="AM212" s="67">
        <f>(SUMPRODUCT(AM$8:AM$187,Nutrients!$BL$8:$BL$187)+(IF($A$6=Nutrients!$B$8,Nutrients!$BL$8,Nutrients!$BL$9)*AM$6)+(((IF($A$7=Nutrients!$B$79,Nutrients!$BL$79,(IF($A$7=Nutrients!$B$77,Nutrients!$BL$77,Nutrients!$BL$78)))))*AM$7))/2000</f>
        <v>0.39706743136435629</v>
      </c>
      <c r="AN212" s="67">
        <f>(SUMPRODUCT(AN$8:AN$187,Nutrients!$BL$8:$BL$187)+(IF($A$6=Nutrients!$B$8,Nutrients!$BL$8,Nutrients!$BL$9)*AN$6)+(((IF($A$7=Nutrients!$B$79,Nutrients!$BL$79,(IF($A$7=Nutrients!$B$77,Nutrients!$BL$77,Nutrients!$BL$78)))))*AN$7))/2000</f>
        <v>0.38240343208279087</v>
      </c>
      <c r="AO212" s="67">
        <f>(SUMPRODUCT(AO$8:AO$187,Nutrients!$BL$8:$BL$187)+(IF($A$6=Nutrients!$B$8,Nutrients!$BL$8,Nutrients!$BL$9)*AO$6)+(((IF($A$7=Nutrients!$B$79,Nutrients!$BL$79,(IF($A$7=Nutrients!$B$77,Nutrients!$BL$77,Nutrients!$BL$78)))))*AO$7))/2000</f>
        <v>0.37155441030724723</v>
      </c>
      <c r="AP212" s="67">
        <f>(SUMPRODUCT(AP$8:AP$187,Nutrients!$BL$8:$BL$187)+(IF($A$6=Nutrients!$B$8,Nutrients!$BL$8,Nutrients!$BL$9)*AP$6)+(((IF($A$7=Nutrients!$B$79,Nutrients!$BL$79,(IF($A$7=Nutrients!$B$77,Nutrients!$BL$77,Nutrients!$BL$78)))))*AP$7))/2000</f>
        <v>0.37178455569458119</v>
      </c>
      <c r="AQ212" s="20"/>
      <c r="AR212" s="67">
        <f>(SUMPRODUCT(AR$8:AR$187,Nutrients!$BL$8:$BL$187)+(IF($A$6=Nutrients!$B$8,Nutrients!$BL$8,Nutrients!$BL$9)*AR$6)+(((IF($A$7=Nutrients!$B$79,Nutrients!$BL$79,(IF($A$7=Nutrients!$B$77,Nutrients!$BL$77,Nutrients!$BL$78)))))*AR$7))/2000</f>
        <v>0.47174608695460263</v>
      </c>
      <c r="AS212" s="67">
        <f>(SUMPRODUCT(AS$8:AS$187,Nutrients!$BL$8:$BL$187)+(IF($A$6=Nutrients!$B$8,Nutrients!$BL$8,Nutrients!$BL$9)*AS$6)+(((IF($A$7=Nutrients!$B$79,Nutrients!$BL$79,(IF($A$7=Nutrients!$B$77,Nutrients!$BL$77,Nutrients!$BL$78)))))*AS$7))/2000</f>
        <v>0.43391998427234862</v>
      </c>
      <c r="AT212" s="67">
        <f>(SUMPRODUCT(AT$8:AT$187,Nutrients!$BL$8:$BL$187)+(IF($A$6=Nutrients!$B$8,Nutrients!$BL$8,Nutrients!$BL$9)*AT$6)+(((IF($A$7=Nutrients!$B$79,Nutrients!$BL$79,(IF($A$7=Nutrients!$B$77,Nutrients!$BL$77,Nutrients!$BL$78)))))*AT$7))/2000</f>
        <v>0.41131542316643033</v>
      </c>
      <c r="AU212" s="67">
        <f>(SUMPRODUCT(AU$8:AU$187,Nutrients!$BL$8:$BL$187)+(IF($A$6=Nutrients!$B$8,Nutrients!$BL$8,Nutrients!$BL$9)*AU$6)+(((IF($A$7=Nutrients!$B$79,Nutrients!$BL$79,(IF($A$7=Nutrients!$B$77,Nutrients!$BL$77,Nutrients!$BL$78)))))*AU$7))/2000</f>
        <v>0.3945794393988683</v>
      </c>
      <c r="AV212" s="67">
        <f>(SUMPRODUCT(AV$8:AV$187,Nutrients!$BL$8:$BL$187)+(IF($A$6=Nutrients!$B$8,Nutrients!$BL$8,Nutrients!$BL$9)*AV$6)+(((IF($A$7=Nutrients!$B$79,Nutrients!$BL$79,(IF($A$7=Nutrients!$B$77,Nutrients!$BL$77,Nutrients!$BL$78)))))*AV$7))/2000</f>
        <v>0.39507428831002334</v>
      </c>
      <c r="AW212" s="67">
        <f>(SUMPRODUCT(AW$8:AW$187,Nutrients!$BL$8:$BL$187)+(IF($A$6=Nutrients!$B$8,Nutrients!$BL$8,Nutrients!$BL$9)*AW$6)+(((IF($A$7=Nutrients!$B$79,Nutrients!$BL$79,(IF($A$7=Nutrients!$B$77,Nutrients!$BL$77,Nutrients!$BL$78)))))*AW$7))/2000</f>
        <v>0.39546389463064724</v>
      </c>
      <c r="AX212" s="20"/>
      <c r="AY212" s="67">
        <f>(SUMPRODUCT(AY$8:AY$187,Nutrients!$BL$8:$BL$187)+(IF($A$6=Nutrients!$B$8,Nutrients!$BL$8,Nutrients!$BL$9)*AY$6)+(((IF($A$7=Nutrients!$B$79,Nutrients!$BL$79,(IF($A$7=Nutrients!$B$77,Nutrients!$BL$77,Nutrients!$BL$78)))))*AY$7))/2000</f>
        <v>0.46473139144549835</v>
      </c>
      <c r="AZ212" s="67">
        <f>(SUMPRODUCT(AZ$8:AZ$187,Nutrients!$BL$8:$BL$187)+(IF($A$6=Nutrients!$B$8,Nutrients!$BL$8,Nutrients!$BL$9)*AZ$6)+(((IF($A$7=Nutrients!$B$79,Nutrients!$BL$79,(IF($A$7=Nutrients!$B$77,Nutrients!$BL$77,Nutrients!$BL$78)))))*AZ$7))/2000</f>
        <v>0.44670671387143407</v>
      </c>
      <c r="BA212" s="67">
        <f>(SUMPRODUCT(BA$8:BA$187,Nutrients!$BL$8:$BL$187)+(IF($A$6=Nutrients!$B$8,Nutrients!$BL$8,Nutrients!$BL$9)*BA$6)+(((IF($A$7=Nutrients!$B$79,Nutrients!$BL$79,(IF($A$7=Nutrients!$B$77,Nutrients!$BL$77,Nutrients!$BL$78)))))*BA$7))/2000</f>
        <v>0.42409085216128628</v>
      </c>
      <c r="BB212" s="67">
        <f>(SUMPRODUCT(BB$8:BB$187,Nutrients!$BL$8:$BL$187)+(IF($A$6=Nutrients!$B$8,Nutrients!$BL$8,Nutrients!$BL$9)*BB$6)+(((IF($A$7=Nutrients!$B$79,Nutrients!$BL$79,(IF($A$7=Nutrients!$B$77,Nutrients!$BL$77,Nutrients!$BL$78)))))*BB$7))/2000</f>
        <v>0.41827490026683595</v>
      </c>
      <c r="BC212" s="67">
        <f>(SUMPRODUCT(BC$8:BC$187,Nutrients!$BL$8:$BL$187)+(IF($A$6=Nutrients!$B$8,Nutrients!$BL$8,Nutrients!$BL$9)*BC$6)+(((IF($A$7=Nutrients!$B$79,Nutrients!$BL$79,(IF($A$7=Nutrients!$B$77,Nutrients!$BL$77,Nutrients!$BL$78)))))*BC$7))/2000</f>
        <v>0.41869962422494134</v>
      </c>
      <c r="BD212" s="67">
        <f>(SUMPRODUCT(BD$8:BD$187,Nutrients!$BL$8:$BL$187)+(IF($A$6=Nutrients!$B$8,Nutrients!$BL$8,Nutrients!$BL$9)*BD$6)+(((IF($A$7=Nutrients!$B$79,Nutrients!$BL$79,(IF($A$7=Nutrients!$B$77,Nutrients!$BL$77,Nutrients!$BL$78)))))*BD$7))/2000</f>
        <v>0.4188881972557798</v>
      </c>
      <c r="BE212" s="20"/>
      <c r="BF212" s="67">
        <f>(SUMPRODUCT(BF$8:BF$187,Nutrients!$BL$8:$BL$187)+(IF($A$6=Nutrients!$B$8,Nutrients!$BL$8,Nutrients!$BL$9)*BF$6)+(((IF($A$7=Nutrients!$B$79,Nutrients!$BL$79,(IF($A$7=Nutrients!$B$77,Nutrients!$BL$77,Nutrients!$BL$78)))))*BF$7))/2000</f>
        <v>0.47750569037993124</v>
      </c>
      <c r="BG212" s="67">
        <f>(SUMPRODUCT(BG$8:BG$187,Nutrients!$BL$8:$BL$187)+(IF($A$6=Nutrients!$B$8,Nutrients!$BL$8,Nutrients!$BL$9)*BG$6)+(((IF($A$7=Nutrients!$B$79,Nutrients!$BL$79,(IF($A$7=Nutrients!$B$77,Nutrients!$BL$77,Nutrients!$BL$78)))))*BG$7))/2000</f>
        <v>0.45948101280586706</v>
      </c>
      <c r="BH212" s="67">
        <f>(SUMPRODUCT(BH$8:BH$187,Nutrients!$BL$8:$BL$187)+(IF($A$6=Nutrients!$B$8,Nutrients!$BL$8,Nutrients!$BL$9)*BH$6)+(((IF($A$7=Nutrients!$B$79,Nutrients!$BL$79,(IF($A$7=Nutrients!$B$77,Nutrients!$BL$77,Nutrients!$BL$78)))))*BH$7))/2000</f>
        <v>0.44129527018202613</v>
      </c>
      <c r="BI212" s="67">
        <f>(SUMPRODUCT(BI$8:BI$187,Nutrients!$BL$8:$BL$187)+(IF($A$6=Nutrients!$B$8,Nutrients!$BL$8,Nutrients!$BL$9)*BI$6)+(((IF($A$7=Nutrients!$B$79,Nutrients!$BL$79,(IF($A$7=Nutrients!$B$77,Nutrients!$BL$77,Nutrients!$BL$78)))))*BI$7))/2000</f>
        <v>0.44180720893426473</v>
      </c>
      <c r="BJ212" s="67">
        <f>(SUMPRODUCT(BJ$8:BJ$187,Nutrients!$BL$8:$BL$187)+(IF($A$6=Nutrients!$B$8,Nutrients!$BL$8,Nutrients!$BL$9)*BJ$6)+(((IF($A$7=Nutrients!$B$79,Nutrients!$BL$79,(IF($A$7=Nutrients!$B$77,Nutrients!$BL$77,Nutrients!$BL$78)))))*BJ$7))/2000</f>
        <v>0.44223080283194716</v>
      </c>
      <c r="BK212" s="67">
        <f>(SUMPRODUCT(BK$8:BK$187,Nutrients!$BL$8:$BL$187)+(IF($A$6=Nutrients!$B$8,Nutrients!$BL$8,Nutrients!$BL$9)*BK$6)+(((IF($A$7=Nutrients!$B$79,Nutrients!$BL$79,(IF($A$7=Nutrients!$B$77,Nutrients!$BL$77,Nutrients!$BL$78)))))*BK$7))/2000</f>
        <v>0.44263992126574153</v>
      </c>
      <c r="BL212" s="20"/>
    </row>
    <row r="213" spans="1:65" x14ac:dyDescent="0.2">
      <c r="A213" s="182" t="s">
        <v>225</v>
      </c>
      <c r="B213" s="67">
        <f>(SUMPRODUCT(B$8:B$187,Nutrients!$DG$8:$DG$187)+(IF($A$6=Nutrients!$B$8,Nutrients!$DG$8,Nutrients!$DG$9)*B$6)+(((IF($A$7=Nutrients!$B$79,Nutrients!$DG$79,(IF($A$7=Nutrients!$B$77,Nutrients!$DG$77,Nutrients!$DG$78)))))*B$7))/2000</f>
        <v>0.17680100032474164</v>
      </c>
      <c r="C213" s="67">
        <f>(SUMPRODUCT(C$8:C$187,Nutrients!$DG$8:$DG$187)+(IF($A$6=Nutrients!$B$8,Nutrients!$DG$8,Nutrients!$DG$9)*C$6)+(((IF($A$7=Nutrients!$B$79,Nutrients!$DG$79,(IF($A$7=Nutrients!$B$77,Nutrients!$DG$77,Nutrients!$DG$78)))))*C$7))/2000</f>
        <v>0.1497359906692442</v>
      </c>
      <c r="D213" s="67">
        <f>(SUMPRODUCT(D$8:D$187,Nutrients!$DG$8:$DG$187)+(IF($A$6=Nutrients!$B$8,Nutrients!$DG$8,Nutrients!$DG$9)*D$6)+(((IF($A$7=Nutrients!$B$79,Nutrients!$DG$79,(IF($A$7=Nutrients!$B$77,Nutrients!$DG$77,Nutrients!$DG$78)))))*D$7))/2000</f>
        <v>0.11648992534915774</v>
      </c>
      <c r="E213" s="67">
        <f>(SUMPRODUCT(E$8:E$187,Nutrients!$DG$8:$DG$187)+(IF($A$6=Nutrients!$B$8,Nutrients!$DG$8,Nutrients!$DG$9)*E$6)+(((IF($A$7=Nutrients!$B$79,Nutrients!$DG$79,(IF($A$7=Nutrients!$B$77,Nutrients!$DG$77,Nutrients!$DG$78)))))*E$7))/2000</f>
        <v>0.10696336819193754</v>
      </c>
      <c r="F213" s="67">
        <f>(SUMPRODUCT(F$8:F$187,Nutrients!$DG$8:$DG$187)+(IF($A$6=Nutrients!$B$8,Nutrients!$DG$8,Nutrients!$DG$9)*F$6)+(((IF($A$7=Nutrients!$B$79,Nutrients!$DG$79,(IF($A$7=Nutrients!$B$77,Nutrients!$DG$77,Nutrients!$DG$78)))))*F$7))/2000</f>
        <v>9.8311219899948191E-2</v>
      </c>
      <c r="G213" s="67">
        <f>(SUMPRODUCT(G$8:G$187,Nutrients!$DG$8:$DG$187)+(IF($A$6=Nutrients!$B$8,Nutrients!$DG$8,Nutrients!$DG$9)*G$6)+(((IF($A$7=Nutrients!$B$79,Nutrients!$DG$79,(IF($A$7=Nutrients!$B$77,Nutrients!$DG$77,Nutrients!$DG$78)))))*G$7))/2000</f>
        <v>8.9874066314478071E-2</v>
      </c>
      <c r="H213" s="20"/>
      <c r="I213" s="67">
        <f>(SUMPRODUCT(I$8:I$187,Nutrients!$DG$8:$DG$187)+(IF($A$6=Nutrients!$B$8,Nutrients!$DG$8,Nutrients!$DG$9)*I$6)+(((IF($A$7=Nutrients!$B$79,Nutrients!$DG$79,(IF($A$7=Nutrients!$B$77,Nutrients!$DG$77,Nutrients!$DG$78)))))*I$7))/2000</f>
        <v>0.18397320452817925</v>
      </c>
      <c r="J213" s="67">
        <f>(SUMPRODUCT(J$8:J$187,Nutrients!$DG$8:$DG$187)+(IF($A$6=Nutrients!$B$8,Nutrients!$DG$8,Nutrients!$DG$9)*J$6)+(((IF($A$7=Nutrients!$B$79,Nutrients!$DG$79,(IF($A$7=Nutrients!$B$77,Nutrients!$DG$77,Nutrients!$DG$78)))))*J$7))/2000</f>
        <v>0.15690551333189628</v>
      </c>
      <c r="K213" s="67">
        <f>(SUMPRODUCT(K$8:K$187,Nutrients!$DG$8:$DG$187)+(IF($A$6=Nutrients!$B$8,Nutrients!$DG$8,Nutrients!$DG$9)*K$6)+(((IF($A$7=Nutrients!$B$79,Nutrients!$DG$79,(IF($A$7=Nutrients!$B$77,Nutrients!$DG$77,Nutrients!$DG$78)))))*K$7))/2000</f>
        <v>0.11829262671120558</v>
      </c>
      <c r="L213" s="67">
        <f>(SUMPRODUCT(L$8:L$187,Nutrients!$DG$8:$DG$187)+(IF($A$6=Nutrients!$B$8,Nutrients!$DG$8,Nutrients!$DG$9)*L$6)+(((IF($A$7=Nutrients!$B$79,Nutrients!$DG$79,(IF($A$7=Nutrients!$B$77,Nutrients!$DG$77,Nutrients!$DG$78)))))*L$7))/2000</f>
        <v>0.11413423162498237</v>
      </c>
      <c r="M213" s="67">
        <f>(SUMPRODUCT(M$8:M$187,Nutrients!$DG$8:$DG$187)+(IF($A$6=Nutrients!$B$8,Nutrients!$DG$8,Nutrients!$DG$9)*M$6)+(((IF($A$7=Nutrients!$B$79,Nutrients!$DG$79,(IF($A$7=Nutrients!$B$77,Nutrients!$DG$77,Nutrients!$DG$78)))))*M$7))/2000</f>
        <v>0.10568915893624278</v>
      </c>
      <c r="N213" s="67">
        <f>(SUMPRODUCT(N$8:N$187,Nutrients!$DG$8:$DG$187)+(IF($A$6=Nutrients!$B$8,Nutrients!$DG$8,Nutrients!$DG$9)*N$6)+(((IF($A$7=Nutrients!$B$79,Nutrients!$DG$79,(IF($A$7=Nutrients!$B$77,Nutrients!$DG$77,Nutrients!$DG$78)))))*N$7))/2000</f>
        <v>9.7252005350772705E-2</v>
      </c>
      <c r="O213" s="20"/>
      <c r="P213" s="67">
        <f>(SUMPRODUCT(P$8:P$187,Nutrients!$DG$8:$DG$187)+(IF($A$6=Nutrients!$B$8,Nutrients!$DG$8,Nutrients!$DG$9)*P$6)+(((IF($A$7=Nutrients!$B$79,Nutrients!$DG$79,(IF($A$7=Nutrients!$B$77,Nutrients!$DG$77,Nutrients!$DG$78)))))*P$7))/2000</f>
        <v>0.19114554280865612</v>
      </c>
      <c r="Q213" s="67">
        <f>(SUMPRODUCT(Q$8:Q$187,Nutrients!$DG$8:$DG$187)+(IF($A$6=Nutrients!$B$8,Nutrients!$DG$8,Nutrients!$DG$9)*Q$6)+(((IF($A$7=Nutrients!$B$79,Nutrients!$DG$79,(IF($A$7=Nutrients!$B$77,Nutrients!$DG$77,Nutrients!$DG$78)))))*Q$7))/2000</f>
        <v>0.16428613390897642</v>
      </c>
      <c r="R213" s="67">
        <f>(SUMPRODUCT(R$8:R$187,Nutrients!$DG$8:$DG$187)+(IF($A$6=Nutrients!$B$8,Nutrients!$DG$8,Nutrients!$DG$9)*R$6)+(((IF($A$7=Nutrients!$B$79,Nutrients!$DG$79,(IF($A$7=Nutrients!$B$77,Nutrients!$DG$77,Nutrients!$DG$78)))))*R$7))/2000</f>
        <v>0.1256652026659292</v>
      </c>
      <c r="S213" s="67">
        <f>(SUMPRODUCT(S$8:S$187,Nutrients!$DG$8:$DG$187)+(IF($A$6=Nutrients!$B$8,Nutrients!$DG$8,Nutrients!$DG$9)*S$6)+(((IF($A$7=Nutrients!$B$79,Nutrients!$DG$79,(IF($A$7=Nutrients!$B$77,Nutrients!$DG$77,Nutrients!$DG$78)))))*S$7))/2000</f>
        <v>0.12150546680931323</v>
      </c>
      <c r="T213" s="67">
        <f>(SUMPRODUCT(T$8:T$187,Nutrients!$DG$8:$DG$187)+(IF($A$6=Nutrients!$B$8,Nutrients!$DG$8,Nutrients!$DG$9)*T$6)+(((IF($A$7=Nutrients!$B$79,Nutrients!$DG$79,(IF($A$7=Nutrients!$B$77,Nutrients!$DG$77,Nutrients!$DG$78)))))*T$7))/2000</f>
        <v>0.11286015644632688</v>
      </c>
      <c r="U213" s="67">
        <f>(SUMPRODUCT(U$8:U$187,Nutrients!$DG$8:$DG$187)+(IF($A$6=Nutrients!$B$8,Nutrients!$DG$8,Nutrients!$DG$9)*U$6)+(((IF($A$7=Nutrients!$B$79,Nutrients!$DG$79,(IF($A$7=Nutrients!$B$77,Nutrients!$DG$77,Nutrients!$DG$78)))))*U$7))/2000</f>
        <v>0.10462189976471079</v>
      </c>
      <c r="V213" s="20"/>
      <c r="W213" s="67">
        <f>(SUMPRODUCT(W$8:W$187,Nutrients!$DG$8:$DG$187)+(IF($A$6=Nutrients!$B$8,Nutrients!$DG$8,Nutrients!$DG$9)*W$6)+(((IF($A$7=Nutrients!$B$79,Nutrients!$DG$79,(IF($A$7=Nutrients!$B$77,Nutrients!$DG$77,Nutrients!$DG$78)))))*W$7))/2000</f>
        <v>0.19830970238973716</v>
      </c>
      <c r="X213" s="67">
        <f>(SUMPRODUCT(X$8:X$187,Nutrients!$DG$8:$DG$187)+(IF($A$6=Nutrients!$B$8,Nutrients!$DG$8,Nutrients!$DG$9)*X$6)+(((IF($A$7=Nutrients!$B$79,Nutrients!$DG$79,(IF($A$7=Nutrients!$B$77,Nutrients!$DG$77,Nutrients!$DG$78)))))*X$7))/2000</f>
        <v>0.17165870986370002</v>
      </c>
      <c r="Y213" s="67">
        <f>(SUMPRODUCT(Y$8:Y$187,Nutrients!$DG$8:$DG$187)+(IF($A$6=Nutrients!$B$8,Nutrients!$DG$8,Nutrients!$DG$9)*Y$6)+(((IF($A$7=Nutrients!$B$79,Nutrients!$DG$79,(IF($A$7=Nutrients!$B$77,Nutrients!$DG$77,Nutrients!$DG$78)))))*Y$7))/2000</f>
        <v>0.13840875630947458</v>
      </c>
      <c r="Z213" s="67">
        <f>(SUMPRODUCT(Z$8:Z$187,Nutrients!$DG$8:$DG$187)+(IF($A$6=Nutrients!$B$8,Nutrients!$DG$8,Nutrients!$DG$9)*Z$6)+(((IF($A$7=Nutrients!$B$79,Nutrients!$DG$79,(IF($A$7=Nutrients!$B$77,Nutrients!$DG$77,Nutrients!$DG$78)))))*Z$7))/2000</f>
        <v>0.12887683607068337</v>
      </c>
      <c r="AA213" s="67">
        <f>(SUMPRODUCT(AA$8:AA$187,Nutrients!$DG$8:$DG$187)+(IF($A$6=Nutrients!$B$8,Nutrients!$DG$8,Nutrients!$DG$9)*AA$6)+(((IF($A$7=Nutrients!$B$79,Nutrients!$DG$79,(IF($A$7=Nutrients!$B$77,Nutrients!$DG$77,Nutrients!$DG$78)))))*AA$7))/2000</f>
        <v>0.12023139163065777</v>
      </c>
      <c r="AB213" s="67">
        <f>(SUMPRODUCT(AB$8:AB$187,Nutrients!$DG$8:$DG$187)+(IF($A$6=Nutrients!$B$8,Nutrients!$DG$8,Nutrients!$DG$9)*AB$6)+(((IF($A$7=Nutrients!$B$79,Nutrients!$DG$79,(IF($A$7=Nutrients!$B$77,Nutrients!$DG$77,Nutrients!$DG$78)))))*AB$7))/2000</f>
        <v>0.11715569626422088</v>
      </c>
      <c r="AC213" s="20"/>
      <c r="AD213" s="67">
        <f>(SUMPRODUCT(AD$8:AD$187,Nutrients!$DG$8:$DG$187)+(IF($A$6=Nutrients!$B$8,Nutrients!$DG$8,Nutrients!$DG$9)*AD$6)+(((IF($A$7=Nutrients!$B$79,Nutrients!$DG$79,(IF($A$7=Nutrients!$B$77,Nutrients!$DG$77,Nutrients!$DG$78)))))*AD$7))/2000</f>
        <v>0.20547654351160377</v>
      </c>
      <c r="AE213" s="67">
        <f>(SUMPRODUCT(AE$8:AE$187,Nutrients!$DG$8:$DG$187)+(IF($A$6=Nutrients!$B$8,Nutrients!$DG$8,Nutrients!$DG$9)*AE$6)+(((IF($A$7=Nutrients!$B$79,Nutrients!$DG$79,(IF($A$7=Nutrients!$B$77,Nutrients!$DG$77,Nutrients!$DG$78)))))*AE$7))/2000</f>
        <v>0.17902873835467742</v>
      </c>
      <c r="AF213" s="67">
        <f>(SUMPRODUCT(AF$8:AF$187,Nutrients!$DG$8:$DG$187)+(IF($A$6=Nutrients!$B$8,Nutrients!$DG$8,Nutrients!$DG$9)*AF$6)+(((IF($A$7=Nutrients!$B$79,Nutrients!$DG$79,(IF($A$7=Nutrients!$B$77,Nutrients!$DG$77,Nutrients!$DG$78)))))*AF$7))/2000</f>
        <v>0.15094000534523844</v>
      </c>
      <c r="AG213" s="67">
        <f>(SUMPRODUCT(AG$8:AG$187,Nutrients!$DG$8:$DG$187)+(IF($A$6=Nutrients!$B$8,Nutrients!$DG$8,Nutrients!$DG$9)*AG$6)+(((IF($A$7=Nutrients!$B$79,Nutrients!$DG$79,(IF($A$7=Nutrients!$B$77,Nutrients!$DG$77,Nutrients!$DG$78)))))*AG$7))/2000</f>
        <v>0.1467789287182297</v>
      </c>
      <c r="AH213" s="67">
        <f>(SUMPRODUCT(AH$8:AH$187,Nutrients!$DG$8:$DG$187)+(IF($A$6=Nutrients!$B$8,Nutrients!$DG$8,Nutrients!$DG$9)*AH$6)+(((IF($A$7=Nutrients!$B$79,Nutrients!$DG$79,(IF($A$7=Nutrients!$B$77,Nutrients!$DG$77,Nutrients!$DG$78)))))*AH$7))/2000</f>
        <v>0.14370081140713367</v>
      </c>
      <c r="AI213" s="67">
        <f>(SUMPRODUCT(AI$8:AI$187,Nutrients!$DG$8:$DG$187)+(IF($A$6=Nutrients!$B$8,Nutrients!$DG$8,Nutrients!$DG$9)*AI$6)+(((IF($A$7=Nutrients!$B$79,Nutrients!$DG$79,(IF($A$7=Nutrients!$B$77,Nutrients!$DG$77,Nutrients!$DG$78)))))*AI$7))/2000</f>
        <v>0.14073334653869629</v>
      </c>
      <c r="AJ213" s="20"/>
      <c r="AK213" s="67">
        <f>(SUMPRODUCT(AK$8:AK$187,Nutrients!$DG$8:$DG$187)+(IF($A$6=Nutrients!$B$8,Nutrients!$DG$8,Nutrients!$DG$9)*AK$6)+(((IF($A$7=Nutrients!$B$79,Nutrients!$DG$79,(IF($A$7=Nutrients!$B$77,Nutrients!$DG$77,Nutrients!$DG$78)))))*AK$7))/2000</f>
        <v>0.21264754102168784</v>
      </c>
      <c r="AL213" s="67">
        <f>(SUMPRODUCT(AL$8:AL$187,Nutrients!$DG$8:$DG$187)+(IF($A$6=Nutrients!$B$8,Nutrients!$DG$8,Nutrients!$DG$9)*AL$6)+(((IF($A$7=Nutrients!$B$79,Nutrients!$DG$79,(IF($A$7=Nutrients!$B$77,Nutrients!$DG$77,Nutrients!$DG$78)))))*AL$7))/2000</f>
        <v>0.19157728332850771</v>
      </c>
      <c r="AM213" s="67">
        <f>(SUMPRODUCT(AM$8:AM$187,Nutrients!$DG$8:$DG$187)+(IF($A$6=Nutrients!$B$8,Nutrients!$DG$8,Nutrients!$DG$9)*AM$6)+(((IF($A$7=Nutrients!$B$79,Nutrients!$DG$79,(IF($A$7=Nutrients!$B$77,Nutrients!$DG$77,Nutrients!$DG$78)))))*AM$7))/2000</f>
        <v>0.1742238018447485</v>
      </c>
      <c r="AN213" s="67">
        <f>(SUMPRODUCT(AN$8:AN$187,Nutrients!$DG$8:$DG$187)+(IF($A$6=Nutrients!$B$8,Nutrients!$DG$8,Nutrients!$DG$9)*AN$6)+(((IF($A$7=Nutrients!$B$79,Nutrients!$DG$79,(IF($A$7=Nutrients!$B$77,Nutrients!$DG$77,Nutrients!$DG$78)))))*AN$7))/2000</f>
        <v>0.17006138444734706</v>
      </c>
      <c r="AO213" s="67">
        <f>(SUMPRODUCT(AO$8:AO$187,Nutrients!$DG$8:$DG$187)+(IF($A$6=Nutrients!$B$8,Nutrients!$DG$8,Nutrients!$DG$9)*AO$6)+(((IF($A$7=Nutrients!$B$79,Nutrients!$DG$79,(IF($A$7=Nutrients!$B$77,Nutrients!$DG$77,Nutrients!$DG$78)))))*AO$7))/2000</f>
        <v>0.16698460790664371</v>
      </c>
      <c r="AP213" s="67">
        <f>(SUMPRODUCT(AP$8:AP$187,Nutrients!$DG$8:$DG$187)+(IF($A$6=Nutrients!$B$8,Nutrients!$DG$8,Nutrients!$DG$9)*AP$6)+(((IF($A$7=Nutrients!$B$79,Nutrients!$DG$79,(IF($A$7=Nutrients!$B$77,Nutrients!$DG$77,Nutrients!$DG$78)))))*AP$7))/2000</f>
        <v>0.16700794050587189</v>
      </c>
      <c r="AQ213" s="20"/>
      <c r="AR213" s="67">
        <f>(SUMPRODUCT(AR$8:AR$187,Nutrients!$DG$8:$DG$187)+(IF($A$6=Nutrients!$B$8,Nutrients!$DG$8,Nutrients!$DG$9)*AR$6)+(((IF($A$7=Nutrients!$B$79,Nutrients!$DG$79,(IF($A$7=Nutrients!$B$77,Nutrients!$DG$77,Nutrients!$DG$78)))))*AR$7))/2000</f>
        <v>0.23055633752119797</v>
      </c>
      <c r="AS213" s="67">
        <f>(SUMPRODUCT(AS$8:AS$187,Nutrients!$DG$8:$DG$187)+(IF($A$6=Nutrients!$B$8,Nutrients!$DG$8,Nutrients!$DG$9)*AS$6)+(((IF($A$7=Nutrients!$B$79,Nutrients!$DG$79,(IF($A$7=Nutrients!$B$77,Nutrients!$DG$77,Nutrients!$DG$78)))))*AS$7))/2000</f>
        <v>0.20433022236480236</v>
      </c>
      <c r="AT213" s="67">
        <f>(SUMPRODUCT(AT$8:AT$187,Nutrients!$DG$8:$DG$187)+(IF($A$6=Nutrients!$B$8,Nutrients!$DG$8,Nutrients!$DG$9)*AT$6)+(((IF($A$7=Nutrients!$B$79,Nutrients!$DG$79,(IF($A$7=Nutrients!$B$77,Nutrients!$DG$77,Nutrients!$DG$78)))))*AT$7))/2000</f>
        <v>0.19791893393293339</v>
      </c>
      <c r="AU213" s="67">
        <f>(SUMPRODUCT(AU$8:AU$187,Nutrients!$DG$8:$DG$187)+(IF($A$6=Nutrients!$B$8,Nutrients!$DG$8,Nutrients!$DG$9)*AU$6)+(((IF($A$7=Nutrients!$B$79,Nutrients!$DG$79,(IF($A$7=Nutrients!$B$77,Nutrients!$DG$77,Nutrients!$DG$78)))))*AU$7))/2000</f>
        <v>0.19317960091048084</v>
      </c>
      <c r="AV213" s="67">
        <f>(SUMPRODUCT(AV$8:AV$187,Nutrients!$DG$8:$DG$187)+(IF($A$6=Nutrients!$B$8,Nutrients!$DG$8,Nutrients!$DG$9)*AV$6)+(((IF($A$7=Nutrients!$B$79,Nutrients!$DG$79,(IF($A$7=Nutrients!$B$77,Nutrients!$DG$77,Nutrients!$DG$78)))))*AV$7))/2000</f>
        <v>0.19325786110342663</v>
      </c>
      <c r="AW213" s="67">
        <f>(SUMPRODUCT(AW$8:AW$187,Nutrients!$DG$8:$DG$187)+(IF($A$6=Nutrients!$B$8,Nutrients!$DG$8,Nutrients!$DG$9)*AW$6)+(((IF($A$7=Nutrients!$B$79,Nutrients!$DG$79,(IF($A$7=Nutrients!$B$77,Nutrients!$DG$77,Nutrients!$DG$78)))))*AW$7))/2000</f>
        <v>0.19332376188584252</v>
      </c>
      <c r="AX213" s="20"/>
      <c r="AY213" s="67">
        <f>(SUMPRODUCT(AY$8:AY$187,Nutrients!$DG$8:$DG$187)+(IF($A$6=Nutrients!$B$8,Nutrients!$DG$8,Nutrients!$DG$9)*AY$6)+(((IF($A$7=Nutrients!$B$79,Nutrients!$DG$79,(IF($A$7=Nutrients!$B$77,Nutrients!$DG$77,Nutrients!$DG$78)))))*AY$7))/2000</f>
        <v>0.23277962578763056</v>
      </c>
      <c r="AZ213" s="67">
        <f>(SUMPRODUCT(AZ$8:AZ$187,Nutrients!$DG$8:$DG$187)+(IF($A$6=Nutrients!$B$8,Nutrients!$DG$8,Nutrients!$DG$9)*AZ$6)+(((IF($A$7=Nutrients!$B$79,Nutrients!$DG$79,(IF($A$7=Nutrients!$B$77,Nutrients!$DG$77,Nutrients!$DG$78)))))*AZ$7))/2000</f>
        <v>0.22761549371174442</v>
      </c>
      <c r="BA213" s="67">
        <f>(SUMPRODUCT(BA$8:BA$187,Nutrients!$DG$8:$DG$187)+(IF($A$6=Nutrients!$B$8,Nutrients!$DG$8,Nutrients!$DG$9)*BA$6)+(((IF($A$7=Nutrients!$B$79,Nutrients!$DG$79,(IF($A$7=Nutrients!$B$77,Nutrients!$DG$77,Nutrients!$DG$78)))))*BA$7))/2000</f>
        <v>0.22120286450948271</v>
      </c>
      <c r="BB213" s="67">
        <f>(SUMPRODUCT(BB$8:BB$187,Nutrients!$DG$8:$DG$187)+(IF($A$6=Nutrients!$B$8,Nutrients!$DG$8,Nutrients!$DG$9)*BB$6)+(((IF($A$7=Nutrients!$B$79,Nutrients!$DG$79,(IF($A$7=Nutrients!$B$77,Nutrients!$DG$77,Nutrients!$DG$78)))))*BB$7))/2000</f>
        <v>0.21950886287524776</v>
      </c>
      <c r="BC213" s="67">
        <f>(SUMPRODUCT(BC$8:BC$187,Nutrients!$DG$8:$DG$187)+(IF($A$6=Nutrients!$B$8,Nutrients!$DG$8,Nutrients!$DG$9)*BC$6)+(((IF($A$7=Nutrients!$B$79,Nutrients!$DG$79,(IF($A$7=Nutrients!$B$77,Nutrients!$DG$77,Nutrients!$DG$78)))))*BC$7))/2000</f>
        <v>0.21956697863143348</v>
      </c>
      <c r="BD213" s="67">
        <f>(SUMPRODUCT(BD$8:BD$187,Nutrients!$DG$8:$DG$187)+(IF($A$6=Nutrients!$B$8,Nutrients!$DG$8,Nutrients!$DG$9)*BD$6)+(((IF($A$7=Nutrients!$B$79,Nutrients!$DG$79,(IF($A$7=Nutrients!$B$77,Nutrients!$DG$77,Nutrients!$DG$78)))))*BD$7))/2000</f>
        <v>0.21958508222612991</v>
      </c>
      <c r="BE213" s="20"/>
      <c r="BF213" s="67">
        <f>(SUMPRODUCT(BF$8:BF$187,Nutrients!$DG$8:$DG$187)+(IF($A$6=Nutrients!$B$8,Nutrients!$DG$8,Nutrients!$DG$9)*BF$6)+(((IF($A$7=Nutrients!$B$79,Nutrients!$DG$79,(IF($A$7=Nutrients!$B$77,Nutrients!$DG$77,Nutrients!$DG$78)))))*BF$7))/2000</f>
        <v>0.25606342228714069</v>
      </c>
      <c r="BG213" s="67">
        <f>(SUMPRODUCT(BG$8:BG$187,Nutrients!$DG$8:$DG$187)+(IF($A$6=Nutrients!$B$8,Nutrients!$DG$8,Nutrients!$DG$9)*BG$6)+(((IF($A$7=Nutrients!$B$79,Nutrients!$DG$79,(IF($A$7=Nutrients!$B$77,Nutrients!$DG$77,Nutrients!$DG$78)))))*BG$7))/2000</f>
        <v>0.25089929021125451</v>
      </c>
      <c r="BH213" s="67">
        <f>(SUMPRODUCT(BH$8:BH$187,Nutrients!$DG$8:$DG$187)+(IF($A$6=Nutrients!$B$8,Nutrients!$DG$8,Nutrients!$DG$9)*BH$6)+(((IF($A$7=Nutrients!$B$79,Nutrients!$DG$79,(IF($A$7=Nutrients!$B$77,Nutrients!$DG$77,Nutrients!$DG$78)))))*BH$7))/2000</f>
        <v>0.24572174039133138</v>
      </c>
      <c r="BI213" s="67">
        <f>(SUMPRODUCT(BI$8:BI$187,Nutrients!$DG$8:$DG$187)+(IF($A$6=Nutrients!$B$8,Nutrients!$DG$8,Nutrients!$DG$9)*BI$6)+(((IF($A$7=Nutrients!$B$79,Nutrients!$DG$79,(IF($A$7=Nutrients!$B$77,Nutrients!$DG$77,Nutrients!$DG$78)))))*BI$7))/2000</f>
        <v>0.24578359091946272</v>
      </c>
      <c r="BJ213" s="67">
        <f>(SUMPRODUCT(BJ$8:BJ$187,Nutrients!$DG$8:$DG$187)+(IF($A$6=Nutrients!$B$8,Nutrients!$DG$8,Nutrients!$DG$9)*BJ$6)+(((IF($A$7=Nutrients!$B$79,Nutrients!$DG$79,(IF($A$7=Nutrients!$B$77,Nutrients!$DG$77,Nutrients!$DG$78)))))*BJ$7))/2000</f>
        <v>0.24584157259860914</v>
      </c>
      <c r="BK213" s="67">
        <f>(SUMPRODUCT(BK$8:BK$187,Nutrients!$DG$8:$DG$187)+(IF($A$6=Nutrients!$B$8,Nutrients!$DG$8,Nutrients!$DG$9)*BK$6)+(((IF($A$7=Nutrients!$B$79,Nutrients!$DG$79,(IF($A$7=Nutrients!$B$77,Nutrients!$DG$77,Nutrients!$DG$78)))))*BK$7))/2000</f>
        <v>0.24592131619693913</v>
      </c>
      <c r="BL213" s="20"/>
    </row>
    <row r="214" spans="1:65" x14ac:dyDescent="0.2">
      <c r="A214" s="182" t="s">
        <v>205</v>
      </c>
      <c r="B214" s="67">
        <f>IF((SUMPRODUCT(B$8:B$187,Nutrients!$DJ$8:$DJ$187))=0,B213,IF((SUMPRODUCT(B$8:B$187,Nutrients!$DJ$8:$DJ$187))&gt;(1500*907),B213+0.14,B213+0.00000000006666*((SUMPRODUCT(B$8:B$187,Nutrients!$DJ$8:$DJ$187)/907))^3-0.00000023623322*((SUMPRODUCT(B$8:B$187,Nutrients!$DJ$8:$DJ$187)/907))^2+0.00029262722672*((SUMPRODUCT(B$8:B$187,Nutrients!$DJ$8:$DJ$187)/907))+0.007028328))</f>
        <v>0.29076909816912377</v>
      </c>
      <c r="C214" s="67">
        <f>IF((SUMPRODUCT(C$8:C$187,Nutrients!$DJ$8:$DJ$187))=0,C213,IF((SUMPRODUCT(C$8:C$187,Nutrients!$DJ$8:$DJ$187))&gt;(1500*907),C213+0.14,C213+0.00000000006666*((SUMPRODUCT(C$8:C$187,Nutrients!$DJ$8:$DJ$187)/907))^3-0.00000023623322*((SUMPRODUCT(C$8:C$187,Nutrients!$DJ$8:$DJ$187)/907))^2+0.00029262722672*((SUMPRODUCT(C$8:C$187,Nutrients!$DJ$8:$DJ$187)/907))+0.007028328))</f>
        <v>0.26370408851362637</v>
      </c>
      <c r="D214" s="67">
        <f>IF((SUMPRODUCT(D$8:D$187,Nutrients!$DJ$8:$DJ$187))=0,D213,IF((SUMPRODUCT(D$8:D$187,Nutrients!$DJ$8:$DJ$187))&gt;(1500*907),D213+0.14,D213+0.00000000006666*((SUMPRODUCT(D$8:D$187,Nutrients!$DJ$8:$DJ$187)/907))^3-0.00000023623322*((SUMPRODUCT(D$8:D$187,Nutrients!$DJ$8:$DJ$187)/907))^2+0.00029262722672*((SUMPRODUCT(D$8:D$187,Nutrients!$DJ$8:$DJ$187)/907))+0.007028328))</f>
        <v>0.23045802319353986</v>
      </c>
      <c r="E214" s="67">
        <f>IF((SUMPRODUCT(E$8:E$187,Nutrients!$DJ$8:$DJ$187))=0,E213,IF((SUMPRODUCT(E$8:E$187,Nutrients!$DJ$8:$DJ$187))&gt;(1500*907),E213+0.14,E213+0.00000000006666*((SUMPRODUCT(E$8:E$187,Nutrients!$DJ$8:$DJ$187)/907))^3-0.00000023623322*((SUMPRODUCT(E$8:E$187,Nutrients!$DJ$8:$DJ$187)/907))^2+0.00029262722672*((SUMPRODUCT(E$8:E$187,Nutrients!$DJ$8:$DJ$187)/907))+0.007028328))</f>
        <v>0.22093146603631966</v>
      </c>
      <c r="F214" s="67">
        <f>IF((SUMPRODUCT(F$8:F$187,Nutrients!$DJ$8:$DJ$187))=0,F213,IF((SUMPRODUCT(F$8:F$187,Nutrients!$DJ$8:$DJ$187))&gt;(1500*907),F213+0.14,F213+0.00000000006666*((SUMPRODUCT(F$8:F$187,Nutrients!$DJ$8:$DJ$187)/907))^3-0.00000023623322*((SUMPRODUCT(F$8:F$187,Nutrients!$DJ$8:$DJ$187)/907))^2+0.00029262722672*((SUMPRODUCT(F$8:F$187,Nutrients!$DJ$8:$DJ$187)/907))+0.007028328))</f>
        <v>0.21227931774433031</v>
      </c>
      <c r="G214" s="67">
        <f>IF((SUMPRODUCT(G$8:G$187,Nutrients!$DJ$8:$DJ$187))=0,G213,IF((SUMPRODUCT(G$8:G$187,Nutrients!$DJ$8:$DJ$187))&gt;(1500*907),G213+0.14,G213+0.00000000006666*((SUMPRODUCT(G$8:G$187,Nutrients!$DJ$8:$DJ$187)/907))^3-0.00000023623322*((SUMPRODUCT(G$8:G$187,Nutrients!$DJ$8:$DJ$187)/907))^2+0.00029262722672*((SUMPRODUCT(G$8:G$187,Nutrients!$DJ$8:$DJ$187)/907))+0.007028328))</f>
        <v>0.2038421641588602</v>
      </c>
      <c r="H214" s="227"/>
      <c r="I214" s="67">
        <f>IF((SUMPRODUCT(I$8:I$187,Nutrients!$DJ$8:$DJ$187))=0,I213,IF((SUMPRODUCT(I$8:I$187,Nutrients!$DJ$8:$DJ$187))&gt;(1500*907),I213+0.14,I213+0.00000000006666*((SUMPRODUCT(I$8:I$187,Nutrients!$DJ$8:$DJ$187)/907))^3-0.00000023623322*((SUMPRODUCT(I$8:I$187,Nutrients!$DJ$8:$DJ$187)/907))^2+0.00029262722672*((SUMPRODUCT(I$8:I$187,Nutrients!$DJ$8:$DJ$187)/907))+0.007028328))</f>
        <v>0.29794130237256133</v>
      </c>
      <c r="J214" s="67">
        <f>IF((SUMPRODUCT(J$8:J$187,Nutrients!$DJ$8:$DJ$187))=0,J213,IF((SUMPRODUCT(J$8:J$187,Nutrients!$DJ$8:$DJ$187))&gt;(1500*907),J213+0.14,J213+0.00000000006666*((SUMPRODUCT(J$8:J$187,Nutrients!$DJ$8:$DJ$187)/907))^3-0.00000023623322*((SUMPRODUCT(J$8:J$187,Nutrients!$DJ$8:$DJ$187)/907))^2+0.00029262722672*((SUMPRODUCT(J$8:J$187,Nutrients!$DJ$8:$DJ$187)/907))+0.007028328))</f>
        <v>0.27087361117627839</v>
      </c>
      <c r="K214" s="67">
        <f>IF((SUMPRODUCT(K$8:K$187,Nutrients!$DJ$8:$DJ$187))=0,K213,IF((SUMPRODUCT(K$8:K$187,Nutrients!$DJ$8:$DJ$187))&gt;(1500*907),K213+0.14,K213+0.00000000006666*((SUMPRODUCT(K$8:K$187,Nutrients!$DJ$8:$DJ$187)/907))^3-0.00000023623322*((SUMPRODUCT(K$8:K$187,Nutrients!$DJ$8:$DJ$187)/907))^2+0.00029262722672*((SUMPRODUCT(K$8:K$187,Nutrients!$DJ$8:$DJ$187)/907))+0.007028328))</f>
        <v>0.23226072455558772</v>
      </c>
      <c r="L214" s="67">
        <f>IF((SUMPRODUCT(L$8:L$187,Nutrients!$DJ$8:$DJ$187))=0,L213,IF((SUMPRODUCT(L$8:L$187,Nutrients!$DJ$8:$DJ$187))&gt;(1500*907),L213+0.14,L213+0.00000000006666*((SUMPRODUCT(L$8:L$187,Nutrients!$DJ$8:$DJ$187)/907))^3-0.00000023623322*((SUMPRODUCT(L$8:L$187,Nutrients!$DJ$8:$DJ$187)/907))^2+0.00029262722672*((SUMPRODUCT(L$8:L$187,Nutrients!$DJ$8:$DJ$187)/907))+0.007028328))</f>
        <v>0.22810232946936451</v>
      </c>
      <c r="M214" s="67">
        <f>IF((SUMPRODUCT(M$8:M$187,Nutrients!$DJ$8:$DJ$187))=0,M213,IF((SUMPRODUCT(M$8:M$187,Nutrients!$DJ$8:$DJ$187))&gt;(1500*907),M213+0.14,M213+0.00000000006666*((SUMPRODUCT(M$8:M$187,Nutrients!$DJ$8:$DJ$187)/907))^3-0.00000023623322*((SUMPRODUCT(M$8:M$187,Nutrients!$DJ$8:$DJ$187)/907))^2+0.00029262722672*((SUMPRODUCT(M$8:M$187,Nutrients!$DJ$8:$DJ$187)/907))+0.007028328))</f>
        <v>0.21965725678062492</v>
      </c>
      <c r="N214" s="67">
        <f>IF((SUMPRODUCT(N$8:N$187,Nutrients!$DJ$8:$DJ$187))=0,N213,IF((SUMPRODUCT(N$8:N$187,Nutrients!$DJ$8:$DJ$187))&gt;(1500*907),N213+0.14,N213+0.00000000006666*((SUMPRODUCT(N$8:N$187,Nutrients!$DJ$8:$DJ$187)/907))^3-0.00000023623322*((SUMPRODUCT(N$8:N$187,Nutrients!$DJ$8:$DJ$187)/907))^2+0.00029262722672*((SUMPRODUCT(N$8:N$187,Nutrients!$DJ$8:$DJ$187)/907))+0.007028328))</f>
        <v>0.21122010319515483</v>
      </c>
      <c r="O214" s="227"/>
      <c r="P214" s="67">
        <f>IF((SUMPRODUCT(P$8:P$187,Nutrients!$DJ$8:$DJ$187))=0,P213,IF((SUMPRODUCT(P$8:P$187,Nutrients!$DJ$8:$DJ$187))&gt;(1500*907),P213+0.14,P213+0.00000000006666*((SUMPRODUCT(P$8:P$187,Nutrients!$DJ$8:$DJ$187)/907))^3-0.00000023623322*((SUMPRODUCT(P$8:P$187,Nutrients!$DJ$8:$DJ$187)/907))^2+0.00029262722672*((SUMPRODUCT(P$8:P$187,Nutrients!$DJ$8:$DJ$187)/907))+0.007028328))</f>
        <v>0.30511364065303825</v>
      </c>
      <c r="Q214" s="67">
        <f>IF((SUMPRODUCT(Q$8:Q$187,Nutrients!$DJ$8:$DJ$187))=0,Q213,IF((SUMPRODUCT(Q$8:Q$187,Nutrients!$DJ$8:$DJ$187))&gt;(1500*907),Q213+0.14,Q213+0.00000000006666*((SUMPRODUCT(Q$8:Q$187,Nutrients!$DJ$8:$DJ$187)/907))^3-0.00000023623322*((SUMPRODUCT(Q$8:Q$187,Nutrients!$DJ$8:$DJ$187)/907))^2+0.00029262722672*((SUMPRODUCT(Q$8:Q$187,Nutrients!$DJ$8:$DJ$187)/907))+0.007028328))</f>
        <v>0.27825423175335851</v>
      </c>
      <c r="R214" s="67">
        <f>IF((SUMPRODUCT(R$8:R$187,Nutrients!$DJ$8:$DJ$187))=0,R213,IF((SUMPRODUCT(R$8:R$187,Nutrients!$DJ$8:$DJ$187))&gt;(1500*907),R213+0.14,R213+0.00000000006666*((SUMPRODUCT(R$8:R$187,Nutrients!$DJ$8:$DJ$187)/907))^3-0.00000023623322*((SUMPRODUCT(R$8:R$187,Nutrients!$DJ$8:$DJ$187)/907))^2+0.00029262722672*((SUMPRODUCT(R$8:R$187,Nutrients!$DJ$8:$DJ$187)/907))+0.007028328))</f>
        <v>0.23963330051031134</v>
      </c>
      <c r="S214" s="67">
        <f>IF((SUMPRODUCT(S$8:S$187,Nutrients!$DJ$8:$DJ$187))=0,S213,IF((SUMPRODUCT(S$8:S$187,Nutrients!$DJ$8:$DJ$187))&gt;(1500*907),S213+0.14,S213+0.00000000006666*((SUMPRODUCT(S$8:S$187,Nutrients!$DJ$8:$DJ$187)/907))^3-0.00000023623322*((SUMPRODUCT(S$8:S$187,Nutrients!$DJ$8:$DJ$187)/907))^2+0.00029262722672*((SUMPRODUCT(S$8:S$187,Nutrients!$DJ$8:$DJ$187)/907))+0.007028328))</f>
        <v>0.23547356465369537</v>
      </c>
      <c r="T214" s="67">
        <f>IF((SUMPRODUCT(T$8:T$187,Nutrients!$DJ$8:$DJ$187))=0,T213,IF((SUMPRODUCT(T$8:T$187,Nutrients!$DJ$8:$DJ$187))&gt;(1500*907),T213+0.14,T213+0.00000000006666*((SUMPRODUCT(T$8:T$187,Nutrients!$DJ$8:$DJ$187)/907))^3-0.00000023623322*((SUMPRODUCT(T$8:T$187,Nutrients!$DJ$8:$DJ$187)/907))^2+0.00029262722672*((SUMPRODUCT(T$8:T$187,Nutrients!$DJ$8:$DJ$187)/907))+0.007028328))</f>
        <v>0.22682825429070902</v>
      </c>
      <c r="U214" s="67">
        <f>IF((SUMPRODUCT(U$8:U$187,Nutrients!$DJ$8:$DJ$187))=0,U213,IF((SUMPRODUCT(U$8:U$187,Nutrients!$DJ$8:$DJ$187))&gt;(1500*907),U213+0.14,U213+0.00000000006666*((SUMPRODUCT(U$8:U$187,Nutrients!$DJ$8:$DJ$187)/907))^3-0.00000023623322*((SUMPRODUCT(U$8:U$187,Nutrients!$DJ$8:$DJ$187)/907))^2+0.00029262722672*((SUMPRODUCT(U$8:U$187,Nutrients!$DJ$8:$DJ$187)/907))+0.007028328))</f>
        <v>0.21858999760909292</v>
      </c>
      <c r="V214" s="227"/>
      <c r="W214" s="67">
        <f>IF((SUMPRODUCT(W$8:W$187,Nutrients!$DJ$8:$DJ$187))=0,W213,IF((SUMPRODUCT(W$8:W$187,Nutrients!$DJ$8:$DJ$187))&gt;(1500*907),W213+0.14,W213+0.00000000006666*((SUMPRODUCT(W$8:W$187,Nutrients!$DJ$8:$DJ$187)/907))^3-0.00000023623322*((SUMPRODUCT(W$8:W$187,Nutrients!$DJ$8:$DJ$187)/907))^2+0.00029262722672*((SUMPRODUCT(W$8:W$187,Nutrients!$DJ$8:$DJ$187)/907))+0.007028328))</f>
        <v>0.31227780023411933</v>
      </c>
      <c r="X214" s="67">
        <f>IF((SUMPRODUCT(X$8:X$187,Nutrients!$DJ$8:$DJ$187))=0,X213,IF((SUMPRODUCT(X$8:X$187,Nutrients!$DJ$8:$DJ$187))&gt;(1500*907),X213+0.14,X213+0.00000000006666*((SUMPRODUCT(X$8:X$187,Nutrients!$DJ$8:$DJ$187)/907))^3-0.00000023623322*((SUMPRODUCT(X$8:X$187,Nutrients!$DJ$8:$DJ$187)/907))^2+0.00029262722672*((SUMPRODUCT(X$8:X$187,Nutrients!$DJ$8:$DJ$187)/907))+0.007028328))</f>
        <v>0.28562680770808213</v>
      </c>
      <c r="Y214" s="67">
        <f>IF((SUMPRODUCT(Y$8:Y$187,Nutrients!$DJ$8:$DJ$187))=0,Y213,IF((SUMPRODUCT(Y$8:Y$187,Nutrients!$DJ$8:$DJ$187))&gt;(1500*907),Y213+0.14,Y213+0.00000000006666*((SUMPRODUCT(Y$8:Y$187,Nutrients!$DJ$8:$DJ$187)/907))^3-0.00000023623322*((SUMPRODUCT(Y$8:Y$187,Nutrients!$DJ$8:$DJ$187)/907))^2+0.00029262722672*((SUMPRODUCT(Y$8:Y$187,Nutrients!$DJ$8:$DJ$187)/907))+0.007028328))</f>
        <v>0.25237685415385669</v>
      </c>
      <c r="Z214" s="67">
        <f>IF((SUMPRODUCT(Z$8:Z$187,Nutrients!$DJ$8:$DJ$187))=0,Z213,IF((SUMPRODUCT(Z$8:Z$187,Nutrients!$DJ$8:$DJ$187))&gt;(1500*907),Z213+0.14,Z213+0.00000000006666*((SUMPRODUCT(Z$8:Z$187,Nutrients!$DJ$8:$DJ$187)/907))^3-0.00000023623322*((SUMPRODUCT(Z$8:Z$187,Nutrients!$DJ$8:$DJ$187)/907))^2+0.00029262722672*((SUMPRODUCT(Z$8:Z$187,Nutrients!$DJ$8:$DJ$187)/907))+0.007028328))</f>
        <v>0.24284493391506551</v>
      </c>
      <c r="AA214" s="67">
        <f>IF((SUMPRODUCT(AA$8:AA$187,Nutrients!$DJ$8:$DJ$187))=0,AA213,IF((SUMPRODUCT(AA$8:AA$187,Nutrients!$DJ$8:$DJ$187))&gt;(1500*907),AA213+0.14,AA213+0.00000000006666*((SUMPRODUCT(AA$8:AA$187,Nutrients!$DJ$8:$DJ$187)/907))^3-0.00000023623322*((SUMPRODUCT(AA$8:AA$187,Nutrients!$DJ$8:$DJ$187)/907))^2+0.00029262722672*((SUMPRODUCT(AA$8:AA$187,Nutrients!$DJ$8:$DJ$187)/907))+0.007028328))</f>
        <v>0.23419948947503991</v>
      </c>
      <c r="AB214" s="67">
        <f>IF((SUMPRODUCT(AB$8:AB$187,Nutrients!$DJ$8:$DJ$187))=0,AB213,IF((SUMPRODUCT(AB$8:AB$187,Nutrients!$DJ$8:$DJ$187))&gt;(1500*907),AB213+0.14,AB213+0.00000000006666*((SUMPRODUCT(AB$8:AB$187,Nutrients!$DJ$8:$DJ$187)/907))^3-0.00000023623322*((SUMPRODUCT(AB$8:AB$187,Nutrients!$DJ$8:$DJ$187)/907))^2+0.00029262722672*((SUMPRODUCT(AB$8:AB$187,Nutrients!$DJ$8:$DJ$187)/907))+0.007028328))</f>
        <v>0.23112379410860301</v>
      </c>
      <c r="AC214" s="227"/>
      <c r="AD214" s="67">
        <f>IF((SUMPRODUCT(AD$8:AD$187,Nutrients!$DJ$8:$DJ$187))=0,AD213,IF((SUMPRODUCT(AD$8:AD$187,Nutrients!$DJ$8:$DJ$187))&gt;(1500*907),AD213+0.14,AD213+0.00000000006666*((SUMPRODUCT(AD$8:AD$187,Nutrients!$DJ$8:$DJ$187)/907))^3-0.00000023623322*((SUMPRODUCT(AD$8:AD$187,Nutrients!$DJ$8:$DJ$187)/907))^2+0.00029262722672*((SUMPRODUCT(AD$8:AD$187,Nutrients!$DJ$8:$DJ$187)/907))+0.007028328))</f>
        <v>0.31944464135598594</v>
      </c>
      <c r="AE214" s="67">
        <f>IF((SUMPRODUCT(AE$8:AE$187,Nutrients!$DJ$8:$DJ$187))=0,AE213,IF((SUMPRODUCT(AE$8:AE$187,Nutrients!$DJ$8:$DJ$187))&gt;(1500*907),AE213+0.14,AE213+0.00000000006666*((SUMPRODUCT(AE$8:AE$187,Nutrients!$DJ$8:$DJ$187)/907))^3-0.00000023623322*((SUMPRODUCT(AE$8:AE$187,Nutrients!$DJ$8:$DJ$187)/907))^2+0.00029262722672*((SUMPRODUCT(AE$8:AE$187,Nutrients!$DJ$8:$DJ$187)/907))+0.007028328))</f>
        <v>0.29299683619905958</v>
      </c>
      <c r="AF214" s="67">
        <f>IF((SUMPRODUCT(AF$8:AF$187,Nutrients!$DJ$8:$DJ$187))=0,AF213,IF((SUMPRODUCT(AF$8:AF$187,Nutrients!$DJ$8:$DJ$187))&gt;(1500*907),AF213+0.14,AF213+0.00000000006666*((SUMPRODUCT(AF$8:AF$187,Nutrients!$DJ$8:$DJ$187)/907))^3-0.00000023623322*((SUMPRODUCT(AF$8:AF$187,Nutrients!$DJ$8:$DJ$187)/907))^2+0.00029262722672*((SUMPRODUCT(AF$8:AF$187,Nutrients!$DJ$8:$DJ$187)/907))+0.007028328))</f>
        <v>0.26490810318962055</v>
      </c>
      <c r="AG214" s="67">
        <f>IF((SUMPRODUCT(AG$8:AG$187,Nutrients!$DJ$8:$DJ$187))=0,AG213,IF((SUMPRODUCT(AG$8:AG$187,Nutrients!$DJ$8:$DJ$187))&gt;(1500*907),AG213+0.14,AG213+0.00000000006666*((SUMPRODUCT(AG$8:AG$187,Nutrients!$DJ$8:$DJ$187)/907))^3-0.00000023623322*((SUMPRODUCT(AG$8:AG$187,Nutrients!$DJ$8:$DJ$187)/907))^2+0.00029262722672*((SUMPRODUCT(AG$8:AG$187,Nutrients!$DJ$8:$DJ$187)/907))+0.007028328))</f>
        <v>0.26074702656261184</v>
      </c>
      <c r="AH214" s="67">
        <f>IF((SUMPRODUCT(AH$8:AH$187,Nutrients!$DJ$8:$DJ$187))=0,AH213,IF((SUMPRODUCT(AH$8:AH$187,Nutrients!$DJ$8:$DJ$187))&gt;(1500*907),AH213+0.14,AH213+0.00000000006666*((SUMPRODUCT(AH$8:AH$187,Nutrients!$DJ$8:$DJ$187)/907))^3-0.00000023623322*((SUMPRODUCT(AH$8:AH$187,Nutrients!$DJ$8:$DJ$187)/907))^2+0.00029262722672*((SUMPRODUCT(AH$8:AH$187,Nutrients!$DJ$8:$DJ$187)/907))+0.007028328))</f>
        <v>0.25766890925151575</v>
      </c>
      <c r="AI214" s="67">
        <f>IF((SUMPRODUCT(AI$8:AI$187,Nutrients!$DJ$8:$DJ$187))=0,AI213,IF((SUMPRODUCT(AI$8:AI$187,Nutrients!$DJ$8:$DJ$187))&gt;(1500*907),AI213+0.14,AI213+0.00000000006666*((SUMPRODUCT(AI$8:AI$187,Nutrients!$DJ$8:$DJ$187)/907))^3-0.00000023623322*((SUMPRODUCT(AI$8:AI$187,Nutrients!$DJ$8:$DJ$187)/907))^2+0.00029262722672*((SUMPRODUCT(AI$8:AI$187,Nutrients!$DJ$8:$DJ$187)/907))+0.007028328))</f>
        <v>0.2547014443830784</v>
      </c>
      <c r="AJ214" s="227"/>
      <c r="AK214" s="67">
        <f>IF((SUMPRODUCT(AK$8:AK$187,Nutrients!$DJ$8:$DJ$187))=0,AK213,IF((SUMPRODUCT(AK$8:AK$187,Nutrients!$DJ$8:$DJ$187))&gt;(1500*907),AK213+0.14,AK213+0.00000000006666*((SUMPRODUCT(AK$8:AK$187,Nutrients!$DJ$8:$DJ$187)/907))^3-0.00000023623322*((SUMPRODUCT(AK$8:AK$187,Nutrients!$DJ$8:$DJ$187)/907))^2+0.00029262722672*((SUMPRODUCT(AK$8:AK$187,Nutrients!$DJ$8:$DJ$187)/907))+0.007028328))</f>
        <v>0.32661563886606992</v>
      </c>
      <c r="AL214" s="67">
        <f>IF((SUMPRODUCT(AL$8:AL$187,Nutrients!$DJ$8:$DJ$187))=0,AL213,IF((SUMPRODUCT(AL$8:AL$187,Nutrients!$DJ$8:$DJ$187))&gt;(1500*907),AL213+0.14,AL213+0.00000000006666*((SUMPRODUCT(AL$8:AL$187,Nutrients!$DJ$8:$DJ$187)/907))^3-0.00000023623322*((SUMPRODUCT(AL$8:AL$187,Nutrients!$DJ$8:$DJ$187)/907))^2+0.00029262722672*((SUMPRODUCT(AL$8:AL$187,Nutrients!$DJ$8:$DJ$187)/907))+0.007028328))</f>
        <v>0.30554538117288987</v>
      </c>
      <c r="AM214" s="67">
        <f>IF((SUMPRODUCT(AM$8:AM$187,Nutrients!$DJ$8:$DJ$187))=0,AM213,IF((SUMPRODUCT(AM$8:AM$187,Nutrients!$DJ$8:$DJ$187))&gt;(1500*907),AM213+0.14,AM213+0.00000000006666*((SUMPRODUCT(AM$8:AM$187,Nutrients!$DJ$8:$DJ$187)/907))^3-0.00000023623322*((SUMPRODUCT(AM$8:AM$187,Nutrients!$DJ$8:$DJ$187)/907))^2+0.00029262722672*((SUMPRODUCT(AM$8:AM$187,Nutrients!$DJ$8:$DJ$187)/907))+0.007028328))</f>
        <v>0.28819189968913062</v>
      </c>
      <c r="AN214" s="67">
        <f>IF((SUMPRODUCT(AN$8:AN$187,Nutrients!$DJ$8:$DJ$187))=0,AN213,IF((SUMPRODUCT(AN$8:AN$187,Nutrients!$DJ$8:$DJ$187))&gt;(1500*907),AN213+0.14,AN213+0.00000000006666*((SUMPRODUCT(AN$8:AN$187,Nutrients!$DJ$8:$DJ$187)/907))^3-0.00000023623322*((SUMPRODUCT(AN$8:AN$187,Nutrients!$DJ$8:$DJ$187)/907))^2+0.00029262722672*((SUMPRODUCT(AN$8:AN$187,Nutrients!$DJ$8:$DJ$187)/907))+0.007028328))</f>
        <v>0.2840294822917292</v>
      </c>
      <c r="AO214" s="67">
        <f>IF((SUMPRODUCT(AO$8:AO$187,Nutrients!$DJ$8:$DJ$187))=0,AO213,IF((SUMPRODUCT(AO$8:AO$187,Nutrients!$DJ$8:$DJ$187))&gt;(1500*907),AO213+0.14,AO213+0.00000000006666*((SUMPRODUCT(AO$8:AO$187,Nutrients!$DJ$8:$DJ$187)/907))^3-0.00000023623322*((SUMPRODUCT(AO$8:AO$187,Nutrients!$DJ$8:$DJ$187)/907))^2+0.00029262722672*((SUMPRODUCT(AO$8:AO$187,Nutrients!$DJ$8:$DJ$187)/907))+0.007028328))</f>
        <v>0.28095270575102582</v>
      </c>
      <c r="AP214" s="67">
        <f>IF((SUMPRODUCT(AP$8:AP$187,Nutrients!$DJ$8:$DJ$187))=0,AP213,IF((SUMPRODUCT(AP$8:AP$187,Nutrients!$DJ$8:$DJ$187))&gt;(1500*907),AP213+0.14,AP213+0.00000000006666*((SUMPRODUCT(AP$8:AP$187,Nutrients!$DJ$8:$DJ$187)/907))^3-0.00000023623322*((SUMPRODUCT(AP$8:AP$187,Nutrients!$DJ$8:$DJ$187)/907))^2+0.00029262722672*((SUMPRODUCT(AP$8:AP$187,Nutrients!$DJ$8:$DJ$187)/907))+0.007028328))</f>
        <v>0.28097603835025398</v>
      </c>
      <c r="AQ214" s="227"/>
      <c r="AR214" s="67">
        <f>IF((SUMPRODUCT(AR$8:AR$187,Nutrients!$DJ$8:$DJ$187))=0,AR213,IF((SUMPRODUCT(AR$8:AR$187,Nutrients!$DJ$8:$DJ$187))&gt;(1500*907),AR213+0.14,AR213+0.00000000006666*((SUMPRODUCT(AR$8:AR$187,Nutrients!$DJ$8:$DJ$187)/907))^3-0.00000023623322*((SUMPRODUCT(AR$8:AR$187,Nutrients!$DJ$8:$DJ$187)/907))^2+0.00029262722672*((SUMPRODUCT(AR$8:AR$187,Nutrients!$DJ$8:$DJ$187)/907))+0.007028328))</f>
        <v>0.34452443536558008</v>
      </c>
      <c r="AS214" s="67">
        <f>IF((SUMPRODUCT(AS$8:AS$187,Nutrients!$DJ$8:$DJ$187))=0,AS213,IF((SUMPRODUCT(AS$8:AS$187,Nutrients!$DJ$8:$DJ$187))&gt;(1500*907),AS213+0.14,AS213+0.00000000006666*((SUMPRODUCT(AS$8:AS$187,Nutrients!$DJ$8:$DJ$187)/907))^3-0.00000023623322*((SUMPRODUCT(AS$8:AS$187,Nutrients!$DJ$8:$DJ$187)/907))^2+0.00029262722672*((SUMPRODUCT(AS$8:AS$187,Nutrients!$DJ$8:$DJ$187)/907))+0.007028328))</f>
        <v>0.31829832020918447</v>
      </c>
      <c r="AT214" s="67">
        <f>IF((SUMPRODUCT(AT$8:AT$187,Nutrients!$DJ$8:$DJ$187))=0,AT213,IF((SUMPRODUCT(AT$8:AT$187,Nutrients!$DJ$8:$DJ$187))&gt;(1500*907),AT213+0.14,AT213+0.00000000006666*((SUMPRODUCT(AT$8:AT$187,Nutrients!$DJ$8:$DJ$187)/907))^3-0.00000023623322*((SUMPRODUCT(AT$8:AT$187,Nutrients!$DJ$8:$DJ$187)/907))^2+0.00029262722672*((SUMPRODUCT(AT$8:AT$187,Nutrients!$DJ$8:$DJ$187)/907))+0.007028328))</f>
        <v>0.31188703177731547</v>
      </c>
      <c r="AU214" s="67">
        <f>IF((SUMPRODUCT(AU$8:AU$187,Nutrients!$DJ$8:$DJ$187))=0,AU213,IF((SUMPRODUCT(AU$8:AU$187,Nutrients!$DJ$8:$DJ$187))&gt;(1500*907),AU213+0.14,AU213+0.00000000006666*((SUMPRODUCT(AU$8:AU$187,Nutrients!$DJ$8:$DJ$187)/907))^3-0.00000023623322*((SUMPRODUCT(AU$8:AU$187,Nutrients!$DJ$8:$DJ$187)/907))^2+0.00029262722672*((SUMPRODUCT(AU$8:AU$187,Nutrients!$DJ$8:$DJ$187)/907))+0.007028328))</f>
        <v>0.30714769875486292</v>
      </c>
      <c r="AV214" s="67">
        <f>IF((SUMPRODUCT(AV$8:AV$187,Nutrients!$DJ$8:$DJ$187))=0,AV213,IF((SUMPRODUCT(AV$8:AV$187,Nutrients!$DJ$8:$DJ$187))&gt;(1500*907),AV213+0.14,AV213+0.00000000006666*((SUMPRODUCT(AV$8:AV$187,Nutrients!$DJ$8:$DJ$187)/907))^3-0.00000023623322*((SUMPRODUCT(AV$8:AV$187,Nutrients!$DJ$8:$DJ$187)/907))^2+0.00029262722672*((SUMPRODUCT(AV$8:AV$187,Nutrients!$DJ$8:$DJ$187)/907))+0.007028328))</f>
        <v>0.3072259589478088</v>
      </c>
      <c r="AW214" s="67">
        <f>IF((SUMPRODUCT(AW$8:AW$187,Nutrients!$DJ$8:$DJ$187))=0,AW213,IF((SUMPRODUCT(AW$8:AW$187,Nutrients!$DJ$8:$DJ$187))&gt;(1500*907),AW213+0.14,AW213+0.00000000006666*((SUMPRODUCT(AW$8:AW$187,Nutrients!$DJ$8:$DJ$187)/907))^3-0.00000023623322*((SUMPRODUCT(AW$8:AW$187,Nutrients!$DJ$8:$DJ$187)/907))^2+0.00029262722672*((SUMPRODUCT(AW$8:AW$187,Nutrients!$DJ$8:$DJ$187)/907))+0.007028328))</f>
        <v>0.30729185973022466</v>
      </c>
      <c r="AX214" s="227"/>
      <c r="AY214" s="67">
        <f>IF((SUMPRODUCT(AY$8:AY$187,Nutrients!$DJ$8:$DJ$187))=0,AY213,IF((SUMPRODUCT(AY$8:AY$187,Nutrients!$DJ$8:$DJ$187))&gt;(1500*907),AY213+0.14,AY213+0.00000000006666*((SUMPRODUCT(AY$8:AY$187,Nutrients!$DJ$8:$DJ$187)/907))^3-0.00000023623322*((SUMPRODUCT(AY$8:AY$187,Nutrients!$DJ$8:$DJ$187)/907))^2+0.00029262722672*((SUMPRODUCT(AY$8:AY$187,Nutrients!$DJ$8:$DJ$187)/907))+0.007028328))</f>
        <v>0.34674772363201267</v>
      </c>
      <c r="AZ214" s="67">
        <f>IF((SUMPRODUCT(AZ$8:AZ$187,Nutrients!$DJ$8:$DJ$187))=0,AZ213,IF((SUMPRODUCT(AZ$8:AZ$187,Nutrients!$DJ$8:$DJ$187))&gt;(1500*907),AZ213+0.14,AZ213+0.00000000006666*((SUMPRODUCT(AZ$8:AZ$187,Nutrients!$DJ$8:$DJ$187)/907))^3-0.00000023623322*((SUMPRODUCT(AZ$8:AZ$187,Nutrients!$DJ$8:$DJ$187)/907))^2+0.00029262722672*((SUMPRODUCT(AZ$8:AZ$187,Nutrients!$DJ$8:$DJ$187)/907))+0.007028328))</f>
        <v>0.3415835915561265</v>
      </c>
      <c r="BA214" s="67">
        <f>IF((SUMPRODUCT(BA$8:BA$187,Nutrients!$DJ$8:$DJ$187))=0,BA213,IF((SUMPRODUCT(BA$8:BA$187,Nutrients!$DJ$8:$DJ$187))&gt;(1500*907),BA213+0.14,BA213+0.00000000006666*((SUMPRODUCT(BA$8:BA$187,Nutrients!$DJ$8:$DJ$187)/907))^3-0.00000023623322*((SUMPRODUCT(BA$8:BA$187,Nutrients!$DJ$8:$DJ$187)/907))^2+0.00029262722672*((SUMPRODUCT(BA$8:BA$187,Nutrients!$DJ$8:$DJ$187)/907))+0.007028328))</f>
        <v>0.33517096235386479</v>
      </c>
      <c r="BB214" s="67">
        <f>IF((SUMPRODUCT(BB$8:BB$187,Nutrients!$DJ$8:$DJ$187))=0,BB213,IF((SUMPRODUCT(BB$8:BB$187,Nutrients!$DJ$8:$DJ$187))&gt;(1500*907),BB213+0.14,BB213+0.00000000006666*((SUMPRODUCT(BB$8:BB$187,Nutrients!$DJ$8:$DJ$187)/907))^3-0.00000023623322*((SUMPRODUCT(BB$8:BB$187,Nutrients!$DJ$8:$DJ$187)/907))^2+0.00029262722672*((SUMPRODUCT(BB$8:BB$187,Nutrients!$DJ$8:$DJ$187)/907))+0.007028328))</f>
        <v>0.33347696071962984</v>
      </c>
      <c r="BC214" s="67">
        <f>IF((SUMPRODUCT(BC$8:BC$187,Nutrients!$DJ$8:$DJ$187))=0,BC213,IF((SUMPRODUCT(BC$8:BC$187,Nutrients!$DJ$8:$DJ$187))&gt;(1500*907),BC213+0.14,BC213+0.00000000006666*((SUMPRODUCT(BC$8:BC$187,Nutrients!$DJ$8:$DJ$187)/907))^3-0.00000023623322*((SUMPRODUCT(BC$8:BC$187,Nutrients!$DJ$8:$DJ$187)/907))^2+0.00029262722672*((SUMPRODUCT(BC$8:BC$187,Nutrients!$DJ$8:$DJ$187)/907))+0.007028328))</f>
        <v>0.3335350764758156</v>
      </c>
      <c r="BD214" s="67">
        <f>IF((SUMPRODUCT(BD$8:BD$187,Nutrients!$DJ$8:$DJ$187))=0,BD213,IF((SUMPRODUCT(BD$8:BD$187,Nutrients!$DJ$8:$DJ$187))&gt;(1500*907),BD213+0.14,BD213+0.00000000006666*((SUMPRODUCT(BD$8:BD$187,Nutrients!$DJ$8:$DJ$187)/907))^3-0.00000023623322*((SUMPRODUCT(BD$8:BD$187,Nutrients!$DJ$8:$DJ$187)/907))^2+0.00029262722672*((SUMPRODUCT(BD$8:BD$187,Nutrients!$DJ$8:$DJ$187)/907))+0.007028328))</f>
        <v>0.33355318007051205</v>
      </c>
      <c r="BE214" s="227"/>
      <c r="BF214" s="67">
        <f>IF((SUMPRODUCT(BF$8:BF$187,Nutrients!$DJ$8:$DJ$187))=0,BF213,IF((SUMPRODUCT(BF$8:BF$187,Nutrients!$DJ$8:$DJ$187))&gt;(1500*907),BF213+0.14,BF213+0.00000000006666*((SUMPRODUCT(BF$8:BF$187,Nutrients!$DJ$8:$DJ$187)/907))^3-0.00000023623322*((SUMPRODUCT(BF$8:BF$187,Nutrients!$DJ$8:$DJ$187)/907))^2+0.00029262722672*((SUMPRODUCT(BF$8:BF$187,Nutrients!$DJ$8:$DJ$187)/907))+0.007028328))</f>
        <v>0.37003152013152285</v>
      </c>
      <c r="BG214" s="67">
        <f>IF((SUMPRODUCT(BG$8:BG$187,Nutrients!$DJ$8:$DJ$187))=0,BG213,IF((SUMPRODUCT(BG$8:BG$187,Nutrients!$DJ$8:$DJ$187))&gt;(1500*907),BG213+0.14,BG213+0.00000000006666*((SUMPRODUCT(BG$8:BG$187,Nutrients!$DJ$8:$DJ$187)/907))^3-0.00000023623322*((SUMPRODUCT(BG$8:BG$187,Nutrients!$DJ$8:$DJ$187)/907))^2+0.00029262722672*((SUMPRODUCT(BG$8:BG$187,Nutrients!$DJ$8:$DJ$187)/907))+0.007028328))</f>
        <v>0.36486738805563668</v>
      </c>
      <c r="BH214" s="67">
        <f>IF((SUMPRODUCT(BH$8:BH$187,Nutrients!$DJ$8:$DJ$187))=0,BH213,IF((SUMPRODUCT(BH$8:BH$187,Nutrients!$DJ$8:$DJ$187))&gt;(1500*907),BH213+0.14,BH213+0.00000000006666*((SUMPRODUCT(BH$8:BH$187,Nutrients!$DJ$8:$DJ$187)/907))^3-0.00000023623322*((SUMPRODUCT(BH$8:BH$187,Nutrients!$DJ$8:$DJ$187)/907))^2+0.00029262722672*((SUMPRODUCT(BH$8:BH$187,Nutrients!$DJ$8:$DJ$187)/907))+0.007028328))</f>
        <v>0.35968983823571354</v>
      </c>
      <c r="BI214" s="67">
        <f>IF((SUMPRODUCT(BI$8:BI$187,Nutrients!$DJ$8:$DJ$187))=0,BI213,IF((SUMPRODUCT(BI$8:BI$187,Nutrients!$DJ$8:$DJ$187))&gt;(1500*907),BI213+0.14,BI213+0.00000000006666*((SUMPRODUCT(BI$8:BI$187,Nutrients!$DJ$8:$DJ$187)/907))^3-0.00000023623322*((SUMPRODUCT(BI$8:BI$187,Nutrients!$DJ$8:$DJ$187)/907))^2+0.00029262722672*((SUMPRODUCT(BI$8:BI$187,Nutrients!$DJ$8:$DJ$187)/907))+0.007028328))</f>
        <v>0.35975168876384489</v>
      </c>
      <c r="BJ214" s="67">
        <f>IF((SUMPRODUCT(BJ$8:BJ$187,Nutrients!$DJ$8:$DJ$187))=0,BJ213,IF((SUMPRODUCT(BJ$8:BJ$187,Nutrients!$DJ$8:$DJ$187))&gt;(1500*907),BJ213+0.14,BJ213+0.00000000006666*((SUMPRODUCT(BJ$8:BJ$187,Nutrients!$DJ$8:$DJ$187)/907))^3-0.00000023623322*((SUMPRODUCT(BJ$8:BJ$187,Nutrients!$DJ$8:$DJ$187)/907))^2+0.00029262722672*((SUMPRODUCT(BJ$8:BJ$187,Nutrients!$DJ$8:$DJ$187)/907))+0.007028328))</f>
        <v>0.35980967044299128</v>
      </c>
      <c r="BK214" s="67">
        <f>IF((SUMPRODUCT(BK$8:BK$187,Nutrients!$DJ$8:$DJ$187))=0,BK213,IF((SUMPRODUCT(BK$8:BK$187,Nutrients!$DJ$8:$DJ$187))&gt;(1500*907),BK213+0.14,BK213+0.00000000006666*((SUMPRODUCT(BK$8:BK$187,Nutrients!$DJ$8:$DJ$187)/907))^3-0.00000023623322*((SUMPRODUCT(BK$8:BK$187,Nutrients!$DJ$8:$DJ$187)/907))^2+0.00029262722672*((SUMPRODUCT(BK$8:BK$187,Nutrients!$DJ$8:$DJ$187)/907))+0.007028328))</f>
        <v>0.35988941404132124</v>
      </c>
      <c r="BL214" s="227"/>
    </row>
    <row r="215" spans="1:65" x14ac:dyDescent="0.2">
      <c r="A215" t="s">
        <v>46</v>
      </c>
      <c r="B215" s="67">
        <f t="shared" ref="B215:G215" si="66">IF(B$4="","",(B214)/(B204*2.2046)*10000)</f>
        <v>0.8820677365574392</v>
      </c>
      <c r="C215" s="67">
        <f t="shared" si="66"/>
        <v>0.79794667252841778</v>
      </c>
      <c r="D215" s="67">
        <f t="shared" si="66"/>
        <v>0.69453505955412687</v>
      </c>
      <c r="E215" s="67">
        <f t="shared" si="66"/>
        <v>0.66451682418144287</v>
      </c>
      <c r="F215" s="67">
        <f t="shared" si="66"/>
        <v>0.63746716014475446</v>
      </c>
      <c r="G215" s="67">
        <f t="shared" si="66"/>
        <v>0.61133317113021524</v>
      </c>
      <c r="H215" s="20"/>
      <c r="I215" s="67">
        <f t="shared" ref="I215:N215" si="67">IF(I$4="","",(I214)/(I204*2.2046)*10000)</f>
        <v>0.90529513789800531</v>
      </c>
      <c r="J215" s="67">
        <f t="shared" si="67"/>
        <v>0.82094187639340266</v>
      </c>
      <c r="K215" s="67">
        <f t="shared" si="67"/>
        <v>0.70090120097653275</v>
      </c>
      <c r="L215" s="67">
        <f t="shared" si="67"/>
        <v>0.68717151570329582</v>
      </c>
      <c r="M215" s="67">
        <f t="shared" si="67"/>
        <v>0.66071636668226152</v>
      </c>
      <c r="N215" s="67">
        <f t="shared" si="67"/>
        <v>0.63450876876411566</v>
      </c>
      <c r="O215" s="20"/>
      <c r="P215" s="67">
        <f t="shared" ref="P215:U215" si="68">IF(P$4="","",(P214)/(P204*2.2046)*10000)</f>
        <v>0.92860253208127508</v>
      </c>
      <c r="Q215" s="67">
        <f t="shared" si="68"/>
        <v>0.84477149014386932</v>
      </c>
      <c r="R215" s="67">
        <f t="shared" si="68"/>
        <v>0.72456209801825822</v>
      </c>
      <c r="S215" s="67">
        <f t="shared" si="68"/>
        <v>0.71073999864120807</v>
      </c>
      <c r="T215" s="67">
        <f t="shared" si="68"/>
        <v>0.68336939223285031</v>
      </c>
      <c r="U215" s="67">
        <f t="shared" si="68"/>
        <v>0.65790173056980195</v>
      </c>
      <c r="V215" s="20"/>
      <c r="W215" s="67">
        <f t="shared" ref="W215:AB215" si="69">IF(W$4="","",(W214)/(W204*2.2046)*10000)</f>
        <v>0.95217584042771197</v>
      </c>
      <c r="X215" s="67">
        <f t="shared" si="69"/>
        <v>0.86883749426800483</v>
      </c>
      <c r="Y215" s="67">
        <f t="shared" si="69"/>
        <v>0.76481125751005508</v>
      </c>
      <c r="Z215" s="67">
        <f t="shared" si="69"/>
        <v>0.73440264634160701</v>
      </c>
      <c r="AA215" s="67">
        <f t="shared" si="69"/>
        <v>0.70693182118278453</v>
      </c>
      <c r="AB215" s="67">
        <f t="shared" si="69"/>
        <v>0.69708880422280484</v>
      </c>
      <c r="AC215" s="20"/>
      <c r="AD215" s="67">
        <f t="shared" ref="AD215:AI215" si="70">IF(AD$4="","",(AD214)/(AD204*2.2046)*10000)</f>
        <v>0.97587993239329296</v>
      </c>
      <c r="AE215" s="67">
        <f t="shared" si="70"/>
        <v>0.89298293544657392</v>
      </c>
      <c r="AF215" s="67">
        <f t="shared" si="70"/>
        <v>0.80448115346905924</v>
      </c>
      <c r="AG215" s="67">
        <f t="shared" si="70"/>
        <v>0.79041214452846853</v>
      </c>
      <c r="AH215" s="67">
        <f t="shared" si="70"/>
        <v>0.78007357680141998</v>
      </c>
      <c r="AI215" s="67">
        <f t="shared" si="70"/>
        <v>0.77029520233333448</v>
      </c>
      <c r="AJ215" s="20"/>
      <c r="AK215" s="67">
        <f t="shared" ref="AK215:AP215" si="71">IF(AK$4="","",(AK214)/(AK204*2.2046)*10000)</f>
        <v>0.99937136885906352</v>
      </c>
      <c r="AL215" s="67">
        <f t="shared" si="71"/>
        <v>0.93275485708969053</v>
      </c>
      <c r="AM215" s="67">
        <f t="shared" si="71"/>
        <v>0.87704792924444852</v>
      </c>
      <c r="AN215" s="67">
        <f t="shared" si="71"/>
        <v>0.86280858495396373</v>
      </c>
      <c r="AO215" s="67">
        <f t="shared" si="71"/>
        <v>0.85236348937882678</v>
      </c>
      <c r="AP215" s="67">
        <f t="shared" si="71"/>
        <v>0.85246181830249146</v>
      </c>
      <c r="AQ215" s="20"/>
      <c r="AR215" s="67">
        <f t="shared" ref="AR215:AW215" si="72">IF(AR$4="","",(AR214)/(AR204*2.2046)*10000)</f>
        <v>1.0564485632659497</v>
      </c>
      <c r="AS215" s="67">
        <f t="shared" si="72"/>
        <v>0.973347537773111</v>
      </c>
      <c r="AT215" s="67">
        <f t="shared" si="72"/>
        <v>0.95131169757642531</v>
      </c>
      <c r="AU215" s="67">
        <f t="shared" si="72"/>
        <v>0.93496783507392689</v>
      </c>
      <c r="AV215" s="67">
        <f t="shared" si="72"/>
        <v>0.93504234704604794</v>
      </c>
      <c r="AW215" s="67">
        <f t="shared" si="72"/>
        <v>0.93529442359615766</v>
      </c>
      <c r="AX215" s="20"/>
      <c r="AY215" s="67">
        <f t="shared" ref="AY215:BD215" si="73">IF(AY$4="","",(AY214)/(AY204*2.2046)*10000)</f>
        <v>1.0646147236273367</v>
      </c>
      <c r="AZ215" s="67">
        <f t="shared" si="73"/>
        <v>1.0468217981797869</v>
      </c>
      <c r="BA215" s="67">
        <f t="shared" si="73"/>
        <v>1.02451593852773</v>
      </c>
      <c r="BB215" s="67">
        <f t="shared" si="73"/>
        <v>1.0186421385898805</v>
      </c>
      <c r="BC215" s="67">
        <f t="shared" si="73"/>
        <v>1.0186470555596536</v>
      </c>
      <c r="BD215" s="67">
        <f t="shared" si="73"/>
        <v>1.0190103355109323</v>
      </c>
      <c r="BE215" s="20"/>
      <c r="BF215" s="67">
        <f t="shared" ref="BF215:BK215" si="74">IF(BF$4="","",(BF214)/(BF204*2.2046)*10000)</f>
        <v>1.138568581054124</v>
      </c>
      <c r="BG215" s="67">
        <f t="shared" si="74"/>
        <v>1.1206001827946996</v>
      </c>
      <c r="BH215" s="67">
        <f t="shared" si="74"/>
        <v>1.1022759632432204</v>
      </c>
      <c r="BI215" s="67">
        <f t="shared" si="74"/>
        <v>1.1024380595637631</v>
      </c>
      <c r="BJ215" s="67">
        <f t="shared" si="74"/>
        <v>1.1024236725552681</v>
      </c>
      <c r="BK215" s="67">
        <f t="shared" si="74"/>
        <v>1.1030237277516048</v>
      </c>
      <c r="BL215" s="20"/>
    </row>
    <row r="216" spans="1:65" x14ac:dyDescent="0.2">
      <c r="A216" s="236" t="s">
        <v>422</v>
      </c>
      <c r="B216" s="67">
        <f>((SUMPRODUCT(B$8:B$187,Nutrients!$CY$8:$CY$187)+(IF($A$6=Nutrients!$B$8,Nutrients!$CY$8,Nutrients!$CY$9)*B$6)+(((IF($A$7=Nutrients!$B$79,Nutrients!$CY$79,(IF($A$7=Nutrients!$B$77,Nutrients!$CY$77,Nutrients!$CY$78)))))*B$7))/2000)</f>
        <v>0.24831628279720083</v>
      </c>
      <c r="C216" s="67">
        <f>((SUMPRODUCT(C$8:C$187,Nutrients!$CY$8:$CY$187)+(IF($A$6=Nutrients!$B$8,Nutrients!$CY$8,Nutrients!$CY$9)*C$6)+(((IF($A$7=Nutrients!$B$79,Nutrients!$CY$79,(IF($A$7=Nutrients!$B$77,Nutrients!$CY$77,Nutrients!$CY$78)))))*C$7))/2000)</f>
        <v>0.2183039624106953</v>
      </c>
      <c r="D216" s="67">
        <f>((SUMPRODUCT(D$8:D$187,Nutrients!$CY$8:$CY$187)+(IF($A$6=Nutrients!$B$8,Nutrients!$CY$8,Nutrients!$CY$9)*D$6)+(((IF($A$7=Nutrients!$B$79,Nutrients!$CY$79,(IF($A$7=Nutrients!$B$77,Nutrients!$CY$77,Nutrients!$CY$78)))))*D$7))/2000)</f>
        <v>0.18194205832645713</v>
      </c>
      <c r="E216" s="67">
        <f>((SUMPRODUCT(E$8:E$187,Nutrients!$CY$8:$CY$187)+(IF($A$6=Nutrients!$B$8,Nutrients!$CY$8,Nutrients!$CY$9)*E$6)+(((IF($A$7=Nutrients!$B$79,Nutrients!$CY$79,(IF($A$7=Nutrients!$B$77,Nutrients!$CY$77,Nutrients!$CY$78)))))*E$7))/2000)</f>
        <v>0.16895718210122168</v>
      </c>
      <c r="F216" s="67">
        <f>((SUMPRODUCT(F$8:F$187,Nutrients!$CY$8:$CY$187)+(IF($A$6=Nutrients!$B$8,Nutrients!$CY$8,Nutrients!$CY$9)*F$6)+(((IF($A$7=Nutrients!$B$79,Nutrients!$CY$79,(IF($A$7=Nutrients!$B$77,Nutrients!$CY$77,Nutrients!$CY$78)))))*F$7))/2000)</f>
        <v>0.1577026759909135</v>
      </c>
      <c r="G216" s="67">
        <f>((SUMPRODUCT(G$8:G$187,Nutrients!$CY$8:$CY$187)+(IF($A$6=Nutrients!$B$8,Nutrients!$CY$8,Nutrients!$CY$9)*G$6)+(((IF($A$7=Nutrients!$B$79,Nutrients!$CY$79,(IF($A$7=Nutrients!$B$77,Nutrients!$CY$77,Nutrients!$CY$78)))))*G$7))/2000)</f>
        <v>0.14687026686189336</v>
      </c>
      <c r="H216" s="67"/>
      <c r="I216" s="67">
        <f>((SUMPRODUCT(I$8:I$187,Nutrients!$CY$8:$CY$187)+(IF($A$6=Nutrients!$B$8,Nutrients!$CY$8,Nutrients!$CY$9)*I$6)+(((IF($A$7=Nutrients!$B$79,Nutrients!$CY$79,(IF($A$7=Nutrients!$B$77,Nutrients!$CY$77,Nutrients!$CY$78)))))*I$7))/2000)</f>
        <v>0.24743811827748177</v>
      </c>
      <c r="J216" s="67">
        <f>((SUMPRODUCT(J$8:J$187,Nutrients!$CY$8:$CY$187)+(IF($A$6=Nutrients!$B$8,Nutrients!$CY$8,Nutrients!$CY$9)*J$6)+(((IF($A$7=Nutrients!$B$79,Nutrients!$CY$79,(IF($A$7=Nutrients!$B$77,Nutrients!$CY$77,Nutrients!$CY$78)))))*J$7))/2000)</f>
        <v>0.21741886423538712</v>
      </c>
      <c r="K216" s="67">
        <f>((SUMPRODUCT(K$8:K$187,Nutrients!$CY$8:$CY$187)+(IF($A$6=Nutrients!$B$8,Nutrients!$CY$8,Nutrients!$CY$9)*K$6)+(((IF($A$7=Nutrients!$B$79,Nutrients!$CY$79,(IF($A$7=Nutrients!$B$77,Nutrients!$CY$77,Nutrients!$CY$78)))))*K$7))/2000)</f>
        <v>0.1763319828006957</v>
      </c>
      <c r="L216" s="67">
        <f>((SUMPRODUCT(L$8:L$187,Nutrients!$CY$8:$CY$187)+(IF($A$6=Nutrients!$B$8,Nutrients!$CY$8,Nutrients!$CY$9)*L$6)+(((IF($A$7=Nutrients!$B$79,Nutrients!$CY$79,(IF($A$7=Nutrients!$B$77,Nutrients!$CY$77,Nutrients!$CY$78)))))*L$7))/2000)</f>
        <v>0.16807555075370806</v>
      </c>
      <c r="M216" s="67">
        <f>((SUMPRODUCT(M$8:M$187,Nutrients!$CY$8:$CY$187)+(IF($A$6=Nutrients!$B$8,Nutrients!$CY$8,Nutrients!$CY$9)*M$6)+(((IF($A$7=Nutrients!$B$79,Nutrients!$CY$79,(IF($A$7=Nutrients!$B$77,Nutrients!$CY$77,Nutrients!$CY$78)))))*M$7))/2000)</f>
        <v>0.15723467150124254</v>
      </c>
      <c r="N216" s="67">
        <f>((SUMPRODUCT(N$8:N$187,Nutrients!$CY$8:$CY$187)+(IF($A$6=Nutrients!$B$8,Nutrients!$CY$8,Nutrients!$CY$9)*N$6)+(((IF($A$7=Nutrients!$B$79,Nutrients!$CY$79,(IF($A$7=Nutrients!$B$77,Nutrients!$CY$77,Nutrients!$CY$78)))))*N$7))/2000)</f>
        <v>0.14640226237222242</v>
      </c>
      <c r="O216" s="67"/>
      <c r="P216" s="67">
        <f>((SUMPRODUCT(P$8:P$187,Nutrients!$CY$8:$CY$187)+(IF($A$6=Nutrients!$B$8,Nutrients!$CY$8,Nutrients!$CY$9)*P$6)+(((IF($A$7=Nutrients!$B$79,Nutrients!$CY$79,(IF($A$7=Nutrients!$B$77,Nutrients!$CY$77,Nutrients!$CY$78)))))*P$7))/2000)</f>
        <v>0.24656030044054211</v>
      </c>
      <c r="Q216" s="67">
        <f>((SUMPRODUCT(Q$8:Q$187,Nutrients!$CY$8:$CY$187)+(IF($A$6=Nutrients!$B$8,Nutrients!$CY$8,Nutrients!$CY$9)*Q$6)+(((IF($A$7=Nutrients!$B$79,Nutrients!$CY$79,(IF($A$7=Nutrients!$B$77,Nutrients!$CY$77,Nutrients!$CY$78)))))*Q$7))/2000)</f>
        <v>0.2169577934013053</v>
      </c>
      <c r="R216" s="67">
        <f>((SUMPRODUCT(R$8:R$187,Nutrients!$CY$8:$CY$187)+(IF($A$6=Nutrients!$B$8,Nutrients!$CY$8,Nutrients!$CY$9)*R$6)+(((IF($A$7=Nutrients!$B$79,Nutrients!$CY$79,(IF($A$7=Nutrients!$B$77,Nutrients!$CY$77,Nutrients!$CY$78)))))*R$7))/2000)</f>
        <v>0.17585011099984654</v>
      </c>
      <c r="S216" s="67">
        <f>((SUMPRODUCT(S$8:S$187,Nutrients!$CY$8:$CY$187)+(IF($A$6=Nutrients!$B$8,Nutrients!$CY$8,Nutrients!$CY$9)*S$6)+(((IF($A$7=Nutrients!$B$79,Nutrients!$CY$79,(IF($A$7=Nutrients!$B$77,Nutrients!$CY$77,Nutrients!$CY$78)))))*S$7))/2000)</f>
        <v>0.16759021212506425</v>
      </c>
      <c r="T216" s="67">
        <f>((SUMPRODUCT(T$8:T$187,Nutrients!$CY$8:$CY$187)+(IF($A$6=Nutrients!$B$8,Nutrients!$CY$8,Nutrients!$CY$9)*T$6)+(((IF($A$7=Nutrients!$B$79,Nutrients!$CY$79,(IF($A$7=Nutrients!$B$77,Nutrients!$CY$77,Nutrients!$CY$78)))))*T$7))/2000)</f>
        <v>0.15635338683650832</v>
      </c>
      <c r="U216" s="67">
        <f>((SUMPRODUCT(U$8:U$187,Nutrients!$CY$8:$CY$187)+(IF($A$6=Nutrients!$B$8,Nutrients!$CY$8,Nutrients!$CY$9)*U$6)+(((IF($A$7=Nutrients!$B$79,Nutrients!$CY$79,(IF($A$7=Nutrients!$B$77,Nutrients!$CY$77,Nutrients!$CY$78)))))*U$7))/2000)</f>
        <v>0.14591345691578408</v>
      </c>
      <c r="V216" s="67"/>
      <c r="W216" s="67">
        <f>((SUMPRODUCT(W$8:W$187,Nutrients!$CY$8:$CY$187)+(IF($A$6=Nutrients!$B$8,Nutrients!$CY$8,Nutrients!$CY$9)*W$6)+(((IF($A$7=Nutrients!$B$79,Nutrients!$CY$79,(IF($A$7=Nutrients!$B$77,Nutrients!$CY$77,Nutrients!$CY$78)))))*W$7))/2000)</f>
        <v>0.24566133495405562</v>
      </c>
      <c r="X216" s="67">
        <f>((SUMPRODUCT(X$8:X$187,Nutrients!$CY$8:$CY$187)+(IF($A$6=Nutrients!$B$8,Nutrients!$CY$8,Nutrients!$CY$9)*X$6)+(((IF($A$7=Nutrients!$B$79,Nutrients!$CY$79,(IF($A$7=Nutrients!$B$77,Nutrients!$CY$77,Nutrients!$CY$78)))))*X$7))/2000)</f>
        <v>0.21647592160045609</v>
      </c>
      <c r="Y216" s="67">
        <f>((SUMPRODUCT(Y$8:Y$187,Nutrients!$CY$8:$CY$187)+(IF($A$6=Nutrients!$B$8,Nutrients!$CY$8,Nutrients!$CY$9)*Y$6)+(((IF($A$7=Nutrients!$B$79,Nutrients!$CY$79,(IF($A$7=Nutrients!$B$77,Nutrients!$CY$77,Nutrients!$CY$78)))))*Y$7))/2000)</f>
        <v>0.18010396371561369</v>
      </c>
      <c r="Z216" s="67">
        <f>((SUMPRODUCT(Z$8:Z$187,Nutrients!$CY$8:$CY$187)+(IF($A$6=Nutrients!$B$8,Nutrients!$CY$8,Nutrients!$CY$9)*Z$6)+(((IF($A$7=Nutrients!$B$79,Nutrients!$CY$79,(IF($A$7=Nutrients!$B$77,Nutrients!$CY$77,Nutrients!$CY$78)))))*Z$7))/2000)</f>
        <v>0.16710522017919999</v>
      </c>
      <c r="AA216" s="67">
        <f>((SUMPRODUCT(AA$8:AA$187,Nutrients!$CY$8:$CY$187)+(IF($A$6=Nutrients!$B$8,Nutrients!$CY$8,Nutrients!$CY$9)*AA$6)+(((IF($A$7=Nutrients!$B$79,Nutrients!$CY$79,(IF($A$7=Nutrients!$B$77,Nutrients!$CY$77,Nutrients!$CY$78)))))*AA$7))/2000)</f>
        <v>0.15586804820786457</v>
      </c>
      <c r="AB216" s="67">
        <f>((SUMPRODUCT(AB$8:AB$187,Nutrients!$CY$8:$CY$187)+(IF($A$6=Nutrients!$B$8,Nutrients!$CY$8,Nutrients!$CY$9)*AB$6)+(((IF($A$7=Nutrients!$B$79,Nutrients!$CY$79,(IF($A$7=Nutrients!$B$77,Nutrients!$CY$77,Nutrients!$CY$78)))))*AB$7))/2000)</f>
        <v>0.14974674911811936</v>
      </c>
      <c r="AC216" s="67"/>
      <c r="AD216" s="67">
        <f>((SUMPRODUCT(AD$8:AD$187,Nutrients!$CY$8:$CY$187)+(IF($A$6=Nutrients!$B$8,Nutrients!$CY$8,Nutrients!$CY$9)*AD$6)+(((IF($A$7=Nutrients!$B$79,Nutrients!$CY$79,(IF($A$7=Nutrients!$B$77,Nutrients!$CY$77,Nutrients!$CY$78)))))*AD$7))/2000)</f>
        <v>0.24476930312315828</v>
      </c>
      <c r="AE216" s="67">
        <f>((SUMPRODUCT(AE$8:AE$187,Nutrients!$CY$8:$CY$187)+(IF($A$6=Nutrients!$B$8,Nutrients!$CY$8,Nutrients!$CY$9)*AE$6)+(((IF($A$7=Nutrients!$B$79,Nutrients!$CY$79,(IF($A$7=Nutrients!$B$77,Nutrients!$CY$77,Nutrients!$CY$78)))))*AE$7))/2000)</f>
        <v>0.21598746282679723</v>
      </c>
      <c r="AF216" s="67">
        <f>((SUMPRODUCT(AF$8:AF$187,Nutrients!$CY$8:$CY$187)+(IF($A$6=Nutrients!$B$8,Nutrients!$CY$8,Nutrients!$CY$9)*AF$6)+(((IF($A$7=Nutrients!$B$79,Nutrients!$CY$79,(IF($A$7=Nutrients!$B$77,Nutrients!$CY$77,Nutrients!$CY$78)))))*AF$7))/2000)</f>
        <v>0.18393066894513929</v>
      </c>
      <c r="AG216" s="67">
        <f>((SUMPRODUCT(AG$8:AG$187,Nutrients!$CY$8:$CY$187)+(IF($A$6=Nutrients!$B$8,Nutrients!$CY$8,Nutrients!$CY$9)*AG$6)+(((IF($A$7=Nutrients!$B$79,Nutrients!$CY$79,(IF($A$7=Nutrients!$B$77,Nutrients!$CY$77,Nutrients!$CY$78)))))*AG$7))/2000)</f>
        <v>0.17566730324256244</v>
      </c>
      <c r="AH216" s="67">
        <f>((SUMPRODUCT(AH$8:AH$187,Nutrients!$CY$8:$CY$187)+(IF($A$6=Nutrients!$B$8,Nutrients!$CY$8,Nutrients!$CY$9)*AH$6)+(((IF($A$7=Nutrients!$B$79,Nutrients!$CY$79,(IF($A$7=Nutrients!$B$77,Nutrients!$CY$77,Nutrients!$CY$78)))))*AH$7))/2000)</f>
        <v>0.16955174802332962</v>
      </c>
      <c r="AI216" s="67">
        <f>((SUMPRODUCT(AI$8:AI$187,Nutrients!$CY$8:$CY$187)+(IF($A$6=Nutrients!$B$8,Nutrients!$CY$8,Nutrients!$CY$9)*AI$6)+(((IF($A$7=Nutrients!$B$79,Nutrients!$CY$79,(IF($A$7=Nutrients!$B$77,Nutrients!$CY$77,Nutrients!$CY$78)))))*AI$7))/2000)</f>
        <v>0.16364939625978672</v>
      </c>
      <c r="AJ216" s="67"/>
      <c r="AK216" s="67">
        <f>((SUMPRODUCT(AK$8:AK$187,Nutrients!$CY$8:$CY$187)+(IF($A$6=Nutrients!$B$8,Nutrients!$CY$8,Nutrients!$CY$9)*AK$6)+(((IF($A$7=Nutrients!$B$79,Nutrients!$CY$79,(IF($A$7=Nutrients!$B$77,Nutrients!$CY$77,Nutrients!$CY$78)))))*AK$7))/2000)</f>
        <v>0.24388801845842403</v>
      </c>
      <c r="AL216" s="67">
        <f>((SUMPRODUCT(AL$8:AL$187,Nutrients!$CY$8:$CY$187)+(IF($A$6=Nutrients!$B$8,Nutrients!$CY$8,Nutrients!$CY$9)*AL$6)+(((IF($A$7=Nutrients!$B$79,Nutrients!$CY$79,(IF($A$7=Nutrients!$B$77,Nutrients!$CY$77,Nutrients!$CY$78)))))*AL$7))/2000)</f>
        <v>0.2198588901348727</v>
      </c>
      <c r="AM216" s="67">
        <f>((SUMPRODUCT(AM$8:AM$187,Nutrients!$CY$8:$CY$187)+(IF($A$6=Nutrients!$B$8,Nutrients!$CY$8,Nutrients!$CY$9)*AM$6)+(((IF($A$7=Nutrients!$B$79,Nutrients!$CY$79,(IF($A$7=Nutrients!$B$77,Nutrients!$CY$77,Nutrients!$CY$78)))))*AM$7))/2000)</f>
        <v>0.19725621114747455</v>
      </c>
      <c r="AN216" s="67">
        <f>((SUMPRODUCT(AN$8:AN$187,Nutrients!$CY$8:$CY$187)+(IF($A$6=Nutrients!$B$8,Nutrients!$CY$8,Nutrients!$CY$9)*AN$6)+(((IF($A$7=Nutrients!$B$79,Nutrients!$CY$79,(IF($A$7=Nutrients!$B$77,Nutrients!$CY$77,Nutrients!$CY$78)))))*AN$7))/2000)</f>
        <v>0.18898937861710313</v>
      </c>
      <c r="AO216" s="67">
        <f>((SUMPRODUCT(AO$8:AO$187,Nutrients!$CY$8:$CY$187)+(IF($A$6=Nutrients!$B$8,Nutrients!$CY$8,Nutrients!$CY$9)*AO$6)+(((IF($A$7=Nutrients!$B$79,Nutrients!$CY$79,(IF($A$7=Nutrients!$B$77,Nutrients!$CY$77,Nutrients!$CY$78)))))*AO$7))/2000)</f>
        <v>0.1828772902256649</v>
      </c>
      <c r="AP216" s="67">
        <f>((SUMPRODUCT(AP$8:AP$187,Nutrients!$CY$8:$CY$187)+(IF($A$6=Nutrients!$B$8,Nutrients!$CY$8,Nutrients!$CY$9)*AP$6)+(((IF($A$7=Nutrients!$B$79,Nutrients!$CY$79,(IF($A$7=Nutrients!$B$77,Nutrients!$CY$77,Nutrients!$CY$78)))))*AP$7))/2000)</f>
        <v>0.18294201981624952</v>
      </c>
      <c r="AQ216" s="67"/>
      <c r="AR216" s="67">
        <f>((SUMPRODUCT(AR$8:AR$187,Nutrients!$CY$8:$CY$187)+(IF($A$6=Nutrients!$B$8,Nutrients!$CY$8,Nutrients!$CY$9)*AR$6)+(((IF($A$7=Nutrients!$B$79,Nutrients!$CY$79,(IF($A$7=Nutrients!$B$77,Nutrients!$CY$77,Nutrients!$CY$78)))))*AR$7))/2000)</f>
        <v>0.25246743566075935</v>
      </c>
      <c r="AS216" s="67">
        <f>((SUMPRODUCT(AS$8:AS$187,Nutrients!$CY$8:$CY$187)+(IF($A$6=Nutrients!$B$8,Nutrients!$CY$8,Nutrients!$CY$9)*AS$6)+(((IF($A$7=Nutrients!$B$79,Nutrients!$CY$79,(IF($A$7=Nutrients!$B$77,Nutrients!$CY$77,Nutrients!$CY$78)))))*AS$7))/2000)</f>
        <v>0.22413701064520178</v>
      </c>
      <c r="AT216" s="67">
        <f>((SUMPRODUCT(AT$8:AT$187,Nutrients!$CY$8:$CY$187)+(IF($A$6=Nutrients!$B$8,Nutrients!$CY$8,Nutrients!$CY$9)*AT$6)+(((IF($A$7=Nutrients!$B$79,Nutrients!$CY$79,(IF($A$7=Nutrients!$B$77,Nutrients!$CY$77,Nutrients!$CY$78)))))*AT$7))/2000)</f>
        <v>0.21140172672712668</v>
      </c>
      <c r="AU216" s="67">
        <f>((SUMPRODUCT(AU$8:AU$187,Nutrients!$CY$8:$CY$187)+(IF($A$6=Nutrients!$B$8,Nutrients!$CY$8,Nutrients!$CY$9)*AU$6)+(((IF($A$7=Nutrients!$B$79,Nutrients!$CY$79,(IF($A$7=Nutrients!$B$77,Nutrients!$CY$77,Nutrients!$CY$78)))))*AU$7))/2000)</f>
        <v>0.20198422734283186</v>
      </c>
      <c r="AV216" s="67">
        <f>((SUMPRODUCT(AV$8:AV$187,Nutrients!$CY$8:$CY$187)+(IF($A$6=Nutrients!$B$8,Nutrients!$CY$8,Nutrients!$CY$9)*AV$6)+(((IF($A$7=Nutrients!$B$79,Nutrients!$CY$79,(IF($A$7=Nutrients!$B$77,Nutrients!$CY$77,Nutrients!$CY$78)))))*AV$7))/2000)</f>
        <v>0.20216644695433308</v>
      </c>
      <c r="AW216" s="67">
        <f>((SUMPRODUCT(AW$8:AW$187,Nutrients!$CY$8:$CY$187)+(IF($A$6=Nutrients!$B$8,Nutrients!$CY$8,Nutrients!$CY$9)*AW$6)+(((IF($A$7=Nutrients!$B$79,Nutrients!$CY$79,(IF($A$7=Nutrients!$B$77,Nutrients!$CY$77,Nutrients!$CY$78)))))*AW$7))/2000)</f>
        <v>0.20231688338838963</v>
      </c>
      <c r="AX216" s="67"/>
      <c r="AY216" s="67">
        <f>((SUMPRODUCT(AY$8:AY$187,Nutrients!$CY$8:$CY$187)+(IF($A$6=Nutrients!$B$8,Nutrients!$CY$8,Nutrients!$CY$9)*AY$6)+(((IF($A$7=Nutrients!$B$79,Nutrients!$CY$79,(IF($A$7=Nutrients!$B$77,Nutrients!$CY$77,Nutrients!$CY$78)))))*AY$7))/2000)</f>
        <v>0.24770125462409726</v>
      </c>
      <c r="AZ216" s="67">
        <f>((SUMPRODUCT(AZ$8:AZ$187,Nutrients!$CY$8:$CY$187)+(IF($A$6=Nutrients!$B$8,Nutrients!$CY$8,Nutrients!$CY$9)*AZ$6)+(((IF($A$7=Nutrients!$B$79,Nutrients!$CY$79,(IF($A$7=Nutrients!$B$77,Nutrients!$CY$77,Nutrients!$CY$78)))))*AZ$7))/2000)</f>
        <v>0.237466366358111</v>
      </c>
      <c r="BA216" s="67">
        <f>((SUMPRODUCT(BA$8:BA$187,Nutrients!$CY$8:$CY$187)+(IF($A$6=Nutrients!$B$8,Nutrients!$CY$8,Nutrients!$CY$9)*BA$6)+(((IF($A$7=Nutrients!$B$79,Nutrients!$CY$79,(IF($A$7=Nutrients!$B$77,Nutrients!$CY$77,Nutrients!$CY$78)))))*BA$7))/2000)</f>
        <v>0.22472761561224142</v>
      </c>
      <c r="BB216" s="67">
        <f>((SUMPRODUCT(BB$8:BB$187,Nutrients!$CY$8:$CY$187)+(IF($A$6=Nutrients!$B$8,Nutrients!$CY$8,Nutrients!$CY$9)*BB$6)+(((IF($A$7=Nutrients!$B$79,Nutrients!$CY$79,(IF($A$7=Nutrients!$B$77,Nutrients!$CY$77,Nutrients!$CY$78)))))*BB$7))/2000)</f>
        <v>0.22138166339410978</v>
      </c>
      <c r="BC216" s="67">
        <f>((SUMPRODUCT(BC$8:BC$187,Nutrients!$CY$8:$CY$187)+(IF($A$6=Nutrients!$B$8,Nutrients!$CY$8,Nutrients!$CY$9)*BC$6)+(((IF($A$7=Nutrients!$B$79,Nutrients!$CY$79,(IF($A$7=Nutrients!$B$77,Nutrients!$CY$77,Nutrients!$CY$78)))))*BC$7))/2000)</f>
        <v>0.2215239763875004</v>
      </c>
      <c r="BD216" s="67">
        <f>((SUMPRODUCT(BD$8:BD$187,Nutrients!$CY$8:$CY$187)+(IF($A$6=Nutrients!$B$8,Nutrients!$CY$8,Nutrients!$CY$9)*BD$6)+(((IF($A$7=Nutrients!$B$79,Nutrients!$CY$79,(IF($A$7=Nutrients!$B$77,Nutrients!$CY$77,Nutrients!$CY$78)))))*BD$7))/2000)</f>
        <v>0.22157518534968629</v>
      </c>
      <c r="BE216" s="67"/>
      <c r="BF216" s="67">
        <f>((SUMPRODUCT(BF$8:BF$187,Nutrients!$CY$8:$CY$187)+(IF($A$6=Nutrients!$B$8,Nutrients!$CY$8,Nutrients!$CY$9)*BF$6)+(((IF($A$7=Nutrients!$B$79,Nutrients!$CY$79,(IF($A$7=Nutrients!$B$77,Nutrients!$CY$77,Nutrients!$CY$78)))))*BF$7))/2000)</f>
        <v>0.26102679682643254</v>
      </c>
      <c r="BG216" s="67">
        <f>((SUMPRODUCT(BG$8:BG$187,Nutrients!$CY$8:$CY$187)+(IF($A$6=Nutrients!$B$8,Nutrients!$CY$8,Nutrients!$CY$9)*BG$6)+(((IF($A$7=Nutrients!$B$79,Nutrients!$CY$79,(IF($A$7=Nutrients!$B$77,Nutrients!$CY$77,Nutrients!$CY$78)))))*BG$7))/2000)</f>
        <v>0.25079190856044631</v>
      </c>
      <c r="BH216" s="67">
        <f>((SUMPRODUCT(BH$8:BH$187,Nutrients!$CY$8:$CY$187)+(IF($A$6=Nutrients!$B$8,Nutrients!$CY$8,Nutrients!$CY$9)*BH$6)+(((IF($A$7=Nutrients!$B$79,Nutrients!$CY$79,(IF($A$7=Nutrients!$B$77,Nutrients!$CY$77,Nutrients!$CY$78)))))*BH$7))/2000)</f>
        <v>0.24051585140876305</v>
      </c>
      <c r="BI216" s="67">
        <f>((SUMPRODUCT(BI$8:BI$187,Nutrients!$CY$8:$CY$187)+(IF($A$6=Nutrients!$B$8,Nutrients!$CY$8,Nutrients!$CY$9)*BI$6)+(((IF($A$7=Nutrients!$B$79,Nutrients!$CY$79,(IF($A$7=Nutrients!$B$77,Nutrients!$CY$77,Nutrients!$CY$78)))))*BI$7))/2000)</f>
        <v>0.24067463363335201</v>
      </c>
      <c r="BJ216" s="67">
        <f>((SUMPRODUCT(BJ$8:BJ$187,Nutrients!$CY$8:$CY$187)+(IF($A$6=Nutrients!$B$8,Nutrients!$CY$8,Nutrients!$CY$9)*BJ$6)+(((IF($A$7=Nutrients!$B$79,Nutrients!$CY$79,(IF($A$7=Nutrients!$B$77,Nutrients!$CY$77,Nutrients!$CY$78)))))*BJ$7))/2000)</f>
        <v>0.24081659994396321</v>
      </c>
      <c r="BK216" s="67">
        <f>((SUMPRODUCT(BK$8:BK$187,Nutrients!$CY$8:$CY$187)+(IF($A$6=Nutrients!$B$8,Nutrients!$CY$8,Nutrients!$CY$9)*BK$6)+(((IF($A$7=Nutrients!$B$79,Nutrients!$CY$79,(IF($A$7=Nutrients!$B$77,Nutrients!$CY$77,Nutrients!$CY$78)))))*BK$7))/2000)</f>
        <v>0.24099064890549587</v>
      </c>
      <c r="BL216" s="67"/>
    </row>
    <row r="217" spans="1:65" x14ac:dyDescent="0.2">
      <c r="A217" s="226" t="s">
        <v>423</v>
      </c>
      <c r="B217" s="67">
        <f>IF((SUMPRODUCT(B$8:B$187,Nutrients!$DJ$8:$DJ$187))=0,B216,IF((SUMPRODUCT(B$8:B$187,Nutrients!$DJ$8:$DJ$187))&gt;(1500*907),B216+0.14*0.88,B216+(0.00000000006666*((SUMPRODUCT(B$8:B$187,Nutrients!$DJ$8:$DJ$187)/907))^3-0.00000023623322*((SUMPRODUCT(B$8:B$187,Nutrients!$DJ$8:$DJ$187)/907))^2+0.00029262722672*((SUMPRODUCT(B$8:B$187,Nutrients!$DJ$8:$DJ$187)/907))+0.007028328)*0.88))</f>
        <v>0.34860820890025712</v>
      </c>
      <c r="C217" s="67">
        <f>IF((SUMPRODUCT(C$8:C$187,Nutrients!$DJ$8:$DJ$187))=0,C216,IF((SUMPRODUCT(C$8:C$187,Nutrients!$DJ$8:$DJ$187))&gt;(1500*907),C216+0.14*0.88,C216+(0.00000000006666*((SUMPRODUCT(C$8:C$187,Nutrients!$DJ$8:$DJ$187)/907))^3-0.00000023623322*((SUMPRODUCT(C$8:C$187,Nutrients!$DJ$8:$DJ$187)/907))^2+0.00029262722672*((SUMPRODUCT(C$8:C$187,Nutrients!$DJ$8:$DJ$187)/907))+0.007028328)*0.88))</f>
        <v>0.31859588851375159</v>
      </c>
      <c r="D217" s="67">
        <f>IF((SUMPRODUCT(D$8:D$187,Nutrients!$DJ$8:$DJ$187))=0,D216,IF((SUMPRODUCT(D$8:D$187,Nutrients!$DJ$8:$DJ$187))&gt;(1500*907),D216+0.14*0.88,D216+(0.00000000006666*((SUMPRODUCT(D$8:D$187,Nutrients!$DJ$8:$DJ$187)/907))^3-0.00000023623322*((SUMPRODUCT(D$8:D$187,Nutrients!$DJ$8:$DJ$187)/907))^2+0.00029262722672*((SUMPRODUCT(D$8:D$187,Nutrients!$DJ$8:$DJ$187)/907))+0.007028328)*0.88))</f>
        <v>0.28223398442951342</v>
      </c>
      <c r="E217" s="67">
        <f>IF((SUMPRODUCT(E$8:E$187,Nutrients!$DJ$8:$DJ$187))=0,E216,IF((SUMPRODUCT(E$8:E$187,Nutrients!$DJ$8:$DJ$187))&gt;(1500*907),E216+0.14*0.88,E216+(0.00000000006666*((SUMPRODUCT(E$8:E$187,Nutrients!$DJ$8:$DJ$187)/907))^3-0.00000023623322*((SUMPRODUCT(E$8:E$187,Nutrients!$DJ$8:$DJ$187)/907))^2+0.00029262722672*((SUMPRODUCT(E$8:E$187,Nutrients!$DJ$8:$DJ$187)/907))+0.007028328)*0.88))</f>
        <v>0.26924910820427794</v>
      </c>
      <c r="F217" s="67">
        <f>IF((SUMPRODUCT(F$8:F$187,Nutrients!$DJ$8:$DJ$187))=0,F216,IF((SUMPRODUCT(F$8:F$187,Nutrients!$DJ$8:$DJ$187))&gt;(1500*907),F216+0.14*0.88,F216+(0.00000000006666*((SUMPRODUCT(F$8:F$187,Nutrients!$DJ$8:$DJ$187)/907))^3-0.00000023623322*((SUMPRODUCT(F$8:F$187,Nutrients!$DJ$8:$DJ$187)/907))^2+0.00029262722672*((SUMPRODUCT(F$8:F$187,Nutrients!$DJ$8:$DJ$187)/907))+0.007028328)*0.88))</f>
        <v>0.25799460209396979</v>
      </c>
      <c r="G217" s="67">
        <f>IF((SUMPRODUCT(G$8:G$187,Nutrients!$DJ$8:$DJ$187))=0,G216,IF((SUMPRODUCT(G$8:G$187,Nutrients!$DJ$8:$DJ$187))&gt;(1500*907),G216+0.14*0.88,G216+(0.00000000006666*((SUMPRODUCT(G$8:G$187,Nutrients!$DJ$8:$DJ$187)/907))^3-0.00000023623322*((SUMPRODUCT(G$8:G$187,Nutrients!$DJ$8:$DJ$187)/907))^2+0.00029262722672*((SUMPRODUCT(G$8:G$187,Nutrients!$DJ$8:$DJ$187)/907))+0.007028328)*0.88))</f>
        <v>0.24716219296494962</v>
      </c>
      <c r="H217" s="67"/>
      <c r="I217" s="67">
        <f>IF((SUMPRODUCT(I$8:I$187,Nutrients!$DJ$8:$DJ$187))=0,I216,IF((SUMPRODUCT(I$8:I$187,Nutrients!$DJ$8:$DJ$187))&gt;(1500*907),I216+0.14*0.88,I216+(0.00000000006666*((SUMPRODUCT(I$8:I$187,Nutrients!$DJ$8:$DJ$187)/907))^3-0.00000023623322*((SUMPRODUCT(I$8:I$187,Nutrients!$DJ$8:$DJ$187)/907))^2+0.00029262722672*((SUMPRODUCT(I$8:I$187,Nutrients!$DJ$8:$DJ$187)/907))+0.007028328)*0.88))</f>
        <v>0.34773004438053806</v>
      </c>
      <c r="J217" s="67">
        <f>IF((SUMPRODUCT(J$8:J$187,Nutrients!$DJ$8:$DJ$187))=0,J216,IF((SUMPRODUCT(J$8:J$187,Nutrients!$DJ$8:$DJ$187))&gt;(1500*907),J216+0.14*0.88,J216+(0.00000000006666*((SUMPRODUCT(J$8:J$187,Nutrients!$DJ$8:$DJ$187)/907))^3-0.00000023623322*((SUMPRODUCT(J$8:J$187,Nutrients!$DJ$8:$DJ$187)/907))^2+0.00029262722672*((SUMPRODUCT(J$8:J$187,Nutrients!$DJ$8:$DJ$187)/907))+0.007028328)*0.88))</f>
        <v>0.31771079033844341</v>
      </c>
      <c r="K217" s="67">
        <f>IF((SUMPRODUCT(K$8:K$187,Nutrients!$DJ$8:$DJ$187))=0,K216,IF((SUMPRODUCT(K$8:K$187,Nutrients!$DJ$8:$DJ$187))&gt;(1500*907),K216+0.14*0.88,K216+(0.00000000006666*((SUMPRODUCT(K$8:K$187,Nutrients!$DJ$8:$DJ$187)/907))^3-0.00000023623322*((SUMPRODUCT(K$8:K$187,Nutrients!$DJ$8:$DJ$187)/907))^2+0.00029262722672*((SUMPRODUCT(K$8:K$187,Nutrients!$DJ$8:$DJ$187)/907))+0.007028328)*0.88))</f>
        <v>0.27662390890375199</v>
      </c>
      <c r="L217" s="67">
        <f>IF((SUMPRODUCT(L$8:L$187,Nutrients!$DJ$8:$DJ$187))=0,L216,IF((SUMPRODUCT(L$8:L$187,Nutrients!$DJ$8:$DJ$187))&gt;(1500*907),L216+0.14*0.88,L216+(0.00000000006666*((SUMPRODUCT(L$8:L$187,Nutrients!$DJ$8:$DJ$187)/907))^3-0.00000023623322*((SUMPRODUCT(L$8:L$187,Nutrients!$DJ$8:$DJ$187)/907))^2+0.00029262722672*((SUMPRODUCT(L$8:L$187,Nutrients!$DJ$8:$DJ$187)/907))+0.007028328)*0.88))</f>
        <v>0.26836747685676432</v>
      </c>
      <c r="M217" s="67">
        <f>IF((SUMPRODUCT(M$8:M$187,Nutrients!$DJ$8:$DJ$187))=0,M216,IF((SUMPRODUCT(M$8:M$187,Nutrients!$DJ$8:$DJ$187))&gt;(1500*907),M216+0.14*0.88,M216+(0.00000000006666*((SUMPRODUCT(M$8:M$187,Nutrients!$DJ$8:$DJ$187)/907))^3-0.00000023623322*((SUMPRODUCT(M$8:M$187,Nutrients!$DJ$8:$DJ$187)/907))^2+0.00029262722672*((SUMPRODUCT(M$8:M$187,Nutrients!$DJ$8:$DJ$187)/907))+0.007028328)*0.88))</f>
        <v>0.2575265976042988</v>
      </c>
      <c r="N217" s="67">
        <f>IF((SUMPRODUCT(N$8:N$187,Nutrients!$DJ$8:$DJ$187))=0,N216,IF((SUMPRODUCT(N$8:N$187,Nutrients!$DJ$8:$DJ$187))&gt;(1500*907),N216+0.14*0.88,N216+(0.00000000006666*((SUMPRODUCT(N$8:N$187,Nutrients!$DJ$8:$DJ$187)/907))^3-0.00000023623322*((SUMPRODUCT(N$8:N$187,Nutrients!$DJ$8:$DJ$187)/907))^2+0.00029262722672*((SUMPRODUCT(N$8:N$187,Nutrients!$DJ$8:$DJ$187)/907))+0.007028328)*0.88))</f>
        <v>0.24669418847527869</v>
      </c>
      <c r="O217" s="67"/>
      <c r="P217" s="67">
        <f>IF((SUMPRODUCT(P$8:P$187,Nutrients!$DJ$8:$DJ$187))=0,P216,IF((SUMPRODUCT(P$8:P$187,Nutrients!$DJ$8:$DJ$187))&gt;(1500*907),P216+0.14*0.88,P216+(0.00000000006666*((SUMPRODUCT(P$8:P$187,Nutrients!$DJ$8:$DJ$187)/907))^3-0.00000023623322*((SUMPRODUCT(P$8:P$187,Nutrients!$DJ$8:$DJ$187)/907))^2+0.00029262722672*((SUMPRODUCT(P$8:P$187,Nutrients!$DJ$8:$DJ$187)/907))+0.007028328)*0.88))</f>
        <v>0.34685222654359837</v>
      </c>
      <c r="Q217" s="67">
        <f>IF((SUMPRODUCT(Q$8:Q$187,Nutrients!$DJ$8:$DJ$187))=0,Q216,IF((SUMPRODUCT(Q$8:Q$187,Nutrients!$DJ$8:$DJ$187))&gt;(1500*907),Q216+0.14*0.88,Q216+(0.00000000006666*((SUMPRODUCT(Q$8:Q$187,Nutrients!$DJ$8:$DJ$187)/907))^3-0.00000023623322*((SUMPRODUCT(Q$8:Q$187,Nutrients!$DJ$8:$DJ$187)/907))^2+0.00029262722672*((SUMPRODUCT(Q$8:Q$187,Nutrients!$DJ$8:$DJ$187)/907))+0.007028328)*0.88))</f>
        <v>0.31724971950436159</v>
      </c>
      <c r="R217" s="67">
        <f>IF((SUMPRODUCT(R$8:R$187,Nutrients!$DJ$8:$DJ$187))=0,R216,IF((SUMPRODUCT(R$8:R$187,Nutrients!$DJ$8:$DJ$187))&gt;(1500*907),R216+0.14*0.88,R216+(0.00000000006666*((SUMPRODUCT(R$8:R$187,Nutrients!$DJ$8:$DJ$187)/907))^3-0.00000023623322*((SUMPRODUCT(R$8:R$187,Nutrients!$DJ$8:$DJ$187)/907))^2+0.00029262722672*((SUMPRODUCT(R$8:R$187,Nutrients!$DJ$8:$DJ$187)/907))+0.007028328)*0.88))</f>
        <v>0.2761420371029028</v>
      </c>
      <c r="S217" s="67">
        <f>IF((SUMPRODUCT(S$8:S$187,Nutrients!$DJ$8:$DJ$187))=0,S216,IF((SUMPRODUCT(S$8:S$187,Nutrients!$DJ$8:$DJ$187))&gt;(1500*907),S216+0.14*0.88,S216+(0.00000000006666*((SUMPRODUCT(S$8:S$187,Nutrients!$DJ$8:$DJ$187)/907))^3-0.00000023623322*((SUMPRODUCT(S$8:S$187,Nutrients!$DJ$8:$DJ$187)/907))^2+0.00029262722672*((SUMPRODUCT(S$8:S$187,Nutrients!$DJ$8:$DJ$187)/907))+0.007028328)*0.88))</f>
        <v>0.26788213822812051</v>
      </c>
      <c r="T217" s="67">
        <f>IF((SUMPRODUCT(T$8:T$187,Nutrients!$DJ$8:$DJ$187))=0,T216,IF((SUMPRODUCT(T$8:T$187,Nutrients!$DJ$8:$DJ$187))&gt;(1500*907),T216+0.14*0.88,T216+(0.00000000006666*((SUMPRODUCT(T$8:T$187,Nutrients!$DJ$8:$DJ$187)/907))^3-0.00000023623322*((SUMPRODUCT(T$8:T$187,Nutrients!$DJ$8:$DJ$187)/907))^2+0.00029262722672*((SUMPRODUCT(T$8:T$187,Nutrients!$DJ$8:$DJ$187)/907))+0.007028328)*0.88))</f>
        <v>0.25664531293956461</v>
      </c>
      <c r="U217" s="67">
        <f>IF((SUMPRODUCT(U$8:U$187,Nutrients!$DJ$8:$DJ$187))=0,U216,IF((SUMPRODUCT(U$8:U$187,Nutrients!$DJ$8:$DJ$187))&gt;(1500*907),U216+0.14*0.88,U216+(0.00000000006666*((SUMPRODUCT(U$8:U$187,Nutrients!$DJ$8:$DJ$187)/907))^3-0.00000023623322*((SUMPRODUCT(U$8:U$187,Nutrients!$DJ$8:$DJ$187)/907))^2+0.00029262722672*((SUMPRODUCT(U$8:U$187,Nutrients!$DJ$8:$DJ$187)/907))+0.007028328)*0.88))</f>
        <v>0.24620538301884037</v>
      </c>
      <c r="V217" s="67"/>
      <c r="W217" s="67">
        <f>IF((SUMPRODUCT(W$8:W$187,Nutrients!$DJ$8:$DJ$187))=0,W216,IF((SUMPRODUCT(W$8:W$187,Nutrients!$DJ$8:$DJ$187))&gt;(1500*907),W216+0.14*0.88,W216+(0.00000000006666*((SUMPRODUCT(W$8:W$187,Nutrients!$DJ$8:$DJ$187)/907))^3-0.00000023623322*((SUMPRODUCT(W$8:W$187,Nutrients!$DJ$8:$DJ$187)/907))^2+0.00029262722672*((SUMPRODUCT(W$8:W$187,Nutrients!$DJ$8:$DJ$187)/907))+0.007028328)*0.88))</f>
        <v>0.34595326105711188</v>
      </c>
      <c r="X217" s="67">
        <f>IF((SUMPRODUCT(X$8:X$187,Nutrients!$DJ$8:$DJ$187))=0,X216,IF((SUMPRODUCT(X$8:X$187,Nutrients!$DJ$8:$DJ$187))&gt;(1500*907),X216+0.14*0.88,X216+(0.00000000006666*((SUMPRODUCT(X$8:X$187,Nutrients!$DJ$8:$DJ$187)/907))^3-0.00000023623322*((SUMPRODUCT(X$8:X$187,Nutrients!$DJ$8:$DJ$187)/907))^2+0.00029262722672*((SUMPRODUCT(X$8:X$187,Nutrients!$DJ$8:$DJ$187)/907))+0.007028328)*0.88))</f>
        <v>0.31676784770351235</v>
      </c>
      <c r="Y217" s="67">
        <f>IF((SUMPRODUCT(Y$8:Y$187,Nutrients!$DJ$8:$DJ$187))=0,Y216,IF((SUMPRODUCT(Y$8:Y$187,Nutrients!$DJ$8:$DJ$187))&gt;(1500*907),Y216+0.14*0.88,Y216+(0.00000000006666*((SUMPRODUCT(Y$8:Y$187,Nutrients!$DJ$8:$DJ$187)/907))^3-0.00000023623322*((SUMPRODUCT(Y$8:Y$187,Nutrients!$DJ$8:$DJ$187)/907))^2+0.00029262722672*((SUMPRODUCT(Y$8:Y$187,Nutrients!$DJ$8:$DJ$187)/907))+0.007028328)*0.88))</f>
        <v>0.28039588981866997</v>
      </c>
      <c r="Z217" s="67">
        <f>IF((SUMPRODUCT(Z$8:Z$187,Nutrients!$DJ$8:$DJ$187))=0,Z216,IF((SUMPRODUCT(Z$8:Z$187,Nutrients!$DJ$8:$DJ$187))&gt;(1500*907),Z216+0.14*0.88,Z216+(0.00000000006666*((SUMPRODUCT(Z$8:Z$187,Nutrients!$DJ$8:$DJ$187)/907))^3-0.00000023623322*((SUMPRODUCT(Z$8:Z$187,Nutrients!$DJ$8:$DJ$187)/907))^2+0.00029262722672*((SUMPRODUCT(Z$8:Z$187,Nutrients!$DJ$8:$DJ$187)/907))+0.007028328)*0.88))</f>
        <v>0.26739714628225625</v>
      </c>
      <c r="AA217" s="67">
        <f>IF((SUMPRODUCT(AA$8:AA$187,Nutrients!$DJ$8:$DJ$187))=0,AA216,IF((SUMPRODUCT(AA$8:AA$187,Nutrients!$DJ$8:$DJ$187))&gt;(1500*907),AA216+0.14*0.88,AA216+(0.00000000006666*((SUMPRODUCT(AA$8:AA$187,Nutrients!$DJ$8:$DJ$187)/907))^3-0.00000023623322*((SUMPRODUCT(AA$8:AA$187,Nutrients!$DJ$8:$DJ$187)/907))^2+0.00029262722672*((SUMPRODUCT(AA$8:AA$187,Nutrients!$DJ$8:$DJ$187)/907))+0.007028328)*0.88))</f>
        <v>0.25615997431092086</v>
      </c>
      <c r="AB217" s="67">
        <f>IF((SUMPRODUCT(AB$8:AB$187,Nutrients!$DJ$8:$DJ$187))=0,AB216,IF((SUMPRODUCT(AB$8:AB$187,Nutrients!$DJ$8:$DJ$187))&gt;(1500*907),AB216+0.14*0.88,AB216+(0.00000000006666*((SUMPRODUCT(AB$8:AB$187,Nutrients!$DJ$8:$DJ$187)/907))^3-0.00000023623322*((SUMPRODUCT(AB$8:AB$187,Nutrients!$DJ$8:$DJ$187)/907))^2+0.00029262722672*((SUMPRODUCT(AB$8:AB$187,Nutrients!$DJ$8:$DJ$187)/907))+0.007028328)*0.88))</f>
        <v>0.25003867522117562</v>
      </c>
      <c r="AC217" s="67"/>
      <c r="AD217" s="67">
        <f>IF((SUMPRODUCT(AD$8:AD$187,Nutrients!$DJ$8:$DJ$187))=0,AD216,IF((SUMPRODUCT(AD$8:AD$187,Nutrients!$DJ$8:$DJ$187))&gt;(1500*907),AD216+0.14*0.88,AD216+(0.00000000006666*((SUMPRODUCT(AD$8:AD$187,Nutrients!$DJ$8:$DJ$187)/907))^3-0.00000023623322*((SUMPRODUCT(AD$8:AD$187,Nutrients!$DJ$8:$DJ$187)/907))^2+0.00029262722672*((SUMPRODUCT(AD$8:AD$187,Nutrients!$DJ$8:$DJ$187)/907))+0.007028328)*0.88))</f>
        <v>0.34506122922621457</v>
      </c>
      <c r="AE217" s="67">
        <f>IF((SUMPRODUCT(AE$8:AE$187,Nutrients!$DJ$8:$DJ$187))=0,AE216,IF((SUMPRODUCT(AE$8:AE$187,Nutrients!$DJ$8:$DJ$187))&gt;(1500*907),AE216+0.14*0.88,AE216+(0.00000000006666*((SUMPRODUCT(AE$8:AE$187,Nutrients!$DJ$8:$DJ$187)/907))^3-0.00000023623322*((SUMPRODUCT(AE$8:AE$187,Nutrients!$DJ$8:$DJ$187)/907))^2+0.00029262722672*((SUMPRODUCT(AE$8:AE$187,Nutrients!$DJ$8:$DJ$187)/907))+0.007028328)*0.88))</f>
        <v>0.31627938892985352</v>
      </c>
      <c r="AF217" s="67">
        <f>IF((SUMPRODUCT(AF$8:AF$187,Nutrients!$DJ$8:$DJ$187))=0,AF216,IF((SUMPRODUCT(AF$8:AF$187,Nutrients!$DJ$8:$DJ$187))&gt;(1500*907),AF216+0.14*0.88,AF216+(0.00000000006666*((SUMPRODUCT(AF$8:AF$187,Nutrients!$DJ$8:$DJ$187)/907))^3-0.00000023623322*((SUMPRODUCT(AF$8:AF$187,Nutrients!$DJ$8:$DJ$187)/907))^2+0.00029262722672*((SUMPRODUCT(AF$8:AF$187,Nutrients!$DJ$8:$DJ$187)/907))+0.007028328)*0.88))</f>
        <v>0.28422259504819558</v>
      </c>
      <c r="AG217" s="67">
        <f>IF((SUMPRODUCT(AG$8:AG$187,Nutrients!$DJ$8:$DJ$187))=0,AG216,IF((SUMPRODUCT(AG$8:AG$187,Nutrients!$DJ$8:$DJ$187))&gt;(1500*907),AG216+0.14*0.88,AG216+(0.00000000006666*((SUMPRODUCT(AG$8:AG$187,Nutrients!$DJ$8:$DJ$187)/907))^3-0.00000023623322*((SUMPRODUCT(AG$8:AG$187,Nutrients!$DJ$8:$DJ$187)/907))^2+0.00029262722672*((SUMPRODUCT(AG$8:AG$187,Nutrients!$DJ$8:$DJ$187)/907))+0.007028328)*0.88))</f>
        <v>0.27595922934561873</v>
      </c>
      <c r="AH217" s="67">
        <f>IF((SUMPRODUCT(AH$8:AH$187,Nutrients!$DJ$8:$DJ$187))=0,AH216,IF((SUMPRODUCT(AH$8:AH$187,Nutrients!$DJ$8:$DJ$187))&gt;(1500*907),AH216+0.14*0.88,AH216+(0.00000000006666*((SUMPRODUCT(AH$8:AH$187,Nutrients!$DJ$8:$DJ$187)/907))^3-0.00000023623322*((SUMPRODUCT(AH$8:AH$187,Nutrients!$DJ$8:$DJ$187)/907))^2+0.00029262722672*((SUMPRODUCT(AH$8:AH$187,Nutrients!$DJ$8:$DJ$187)/907))+0.007028328)*0.88))</f>
        <v>0.26984367412638588</v>
      </c>
      <c r="AI217" s="67">
        <f>IF((SUMPRODUCT(AI$8:AI$187,Nutrients!$DJ$8:$DJ$187))=0,AI216,IF((SUMPRODUCT(AI$8:AI$187,Nutrients!$DJ$8:$DJ$187))&gt;(1500*907),AI216+0.14*0.88,AI216+(0.00000000006666*((SUMPRODUCT(AI$8:AI$187,Nutrients!$DJ$8:$DJ$187)/907))^3-0.00000023623322*((SUMPRODUCT(AI$8:AI$187,Nutrients!$DJ$8:$DJ$187)/907))^2+0.00029262722672*((SUMPRODUCT(AI$8:AI$187,Nutrients!$DJ$8:$DJ$187)/907))+0.007028328)*0.88))</f>
        <v>0.26394132236284301</v>
      </c>
      <c r="AJ217" s="67"/>
      <c r="AK217" s="67">
        <f>IF((SUMPRODUCT(AK$8:AK$187,Nutrients!$DJ$8:$DJ$187))=0,AK216,IF((SUMPRODUCT(AK$8:AK$187,Nutrients!$DJ$8:$DJ$187))&gt;(1500*907),AK216+0.14*0.88,AK216+(0.00000000006666*((SUMPRODUCT(AK$8:AK$187,Nutrients!$DJ$8:$DJ$187)/907))^3-0.00000023623322*((SUMPRODUCT(AK$8:AK$187,Nutrients!$DJ$8:$DJ$187)/907))^2+0.00029262722672*((SUMPRODUCT(AK$8:AK$187,Nutrients!$DJ$8:$DJ$187)/907))+0.007028328)*0.88))</f>
        <v>0.34417994456148032</v>
      </c>
      <c r="AL217" s="67">
        <f>IF((SUMPRODUCT(AL$8:AL$187,Nutrients!$DJ$8:$DJ$187))=0,AL216,IF((SUMPRODUCT(AL$8:AL$187,Nutrients!$DJ$8:$DJ$187))&gt;(1500*907),AL216+0.14*0.88,AL216+(0.00000000006666*((SUMPRODUCT(AL$8:AL$187,Nutrients!$DJ$8:$DJ$187)/907))^3-0.00000023623322*((SUMPRODUCT(AL$8:AL$187,Nutrients!$DJ$8:$DJ$187)/907))^2+0.00029262722672*((SUMPRODUCT(AL$8:AL$187,Nutrients!$DJ$8:$DJ$187)/907))+0.007028328)*0.88))</f>
        <v>0.32015081623792896</v>
      </c>
      <c r="AM217" s="67">
        <f>IF((SUMPRODUCT(AM$8:AM$187,Nutrients!$DJ$8:$DJ$187))=0,AM216,IF((SUMPRODUCT(AM$8:AM$187,Nutrients!$DJ$8:$DJ$187))&gt;(1500*907),AM216+0.14*0.88,AM216+(0.00000000006666*((SUMPRODUCT(AM$8:AM$187,Nutrients!$DJ$8:$DJ$187)/907))^3-0.00000023623322*((SUMPRODUCT(AM$8:AM$187,Nutrients!$DJ$8:$DJ$187)/907))^2+0.00029262722672*((SUMPRODUCT(AM$8:AM$187,Nutrients!$DJ$8:$DJ$187)/907))+0.007028328)*0.88))</f>
        <v>0.29754813725053081</v>
      </c>
      <c r="AN217" s="67">
        <f>IF((SUMPRODUCT(AN$8:AN$187,Nutrients!$DJ$8:$DJ$187))=0,AN216,IF((SUMPRODUCT(AN$8:AN$187,Nutrients!$DJ$8:$DJ$187))&gt;(1500*907),AN216+0.14*0.88,AN216+(0.00000000006666*((SUMPRODUCT(AN$8:AN$187,Nutrients!$DJ$8:$DJ$187)/907))^3-0.00000023623322*((SUMPRODUCT(AN$8:AN$187,Nutrients!$DJ$8:$DJ$187)/907))^2+0.00029262722672*((SUMPRODUCT(AN$8:AN$187,Nutrients!$DJ$8:$DJ$187)/907))+0.007028328)*0.88))</f>
        <v>0.28928130472015939</v>
      </c>
      <c r="AO217" s="67">
        <f>IF((SUMPRODUCT(AO$8:AO$187,Nutrients!$DJ$8:$DJ$187))=0,AO216,IF((SUMPRODUCT(AO$8:AO$187,Nutrients!$DJ$8:$DJ$187))&gt;(1500*907),AO216+0.14*0.88,AO216+(0.00000000006666*((SUMPRODUCT(AO$8:AO$187,Nutrients!$DJ$8:$DJ$187)/907))^3-0.00000023623322*((SUMPRODUCT(AO$8:AO$187,Nutrients!$DJ$8:$DJ$187)/907))^2+0.00029262722672*((SUMPRODUCT(AO$8:AO$187,Nutrients!$DJ$8:$DJ$187)/907))+0.007028328)*0.88))</f>
        <v>0.28316921632872116</v>
      </c>
      <c r="AP217" s="67">
        <f>IF((SUMPRODUCT(AP$8:AP$187,Nutrients!$DJ$8:$DJ$187))=0,AP216,IF((SUMPRODUCT(AP$8:AP$187,Nutrients!$DJ$8:$DJ$187))&gt;(1500*907),AP216+0.14*0.88,AP216+(0.00000000006666*((SUMPRODUCT(AP$8:AP$187,Nutrients!$DJ$8:$DJ$187)/907))^3-0.00000023623322*((SUMPRODUCT(AP$8:AP$187,Nutrients!$DJ$8:$DJ$187)/907))^2+0.00029262722672*((SUMPRODUCT(AP$8:AP$187,Nutrients!$DJ$8:$DJ$187)/907))+0.007028328)*0.88))</f>
        <v>0.28323394591930579</v>
      </c>
      <c r="AQ217" s="67"/>
      <c r="AR217" s="67">
        <f>IF((SUMPRODUCT(AR$8:AR$187,Nutrients!$DJ$8:$DJ$187))=0,AR216,IF((SUMPRODUCT(AR$8:AR$187,Nutrients!$DJ$8:$DJ$187))&gt;(1500*907),AR216+0.14*0.88,AR216+(0.00000000006666*((SUMPRODUCT(AR$8:AR$187,Nutrients!$DJ$8:$DJ$187)/907))^3-0.00000023623322*((SUMPRODUCT(AR$8:AR$187,Nutrients!$DJ$8:$DJ$187)/907))^2+0.00029262722672*((SUMPRODUCT(AR$8:AR$187,Nutrients!$DJ$8:$DJ$187)/907))+0.007028328)*0.88))</f>
        <v>0.35275936176381562</v>
      </c>
      <c r="AS217" s="67">
        <f>IF((SUMPRODUCT(AS$8:AS$187,Nutrients!$DJ$8:$DJ$187))=0,AS216,IF((SUMPRODUCT(AS$8:AS$187,Nutrients!$DJ$8:$DJ$187))&gt;(1500*907),AS216+0.14*0.88,AS216+(0.00000000006666*((SUMPRODUCT(AS$8:AS$187,Nutrients!$DJ$8:$DJ$187)/907))^3-0.00000023623322*((SUMPRODUCT(AS$8:AS$187,Nutrients!$DJ$8:$DJ$187)/907))^2+0.00029262722672*((SUMPRODUCT(AS$8:AS$187,Nutrients!$DJ$8:$DJ$187)/907))+0.007028328)*0.88))</f>
        <v>0.32442893674825807</v>
      </c>
      <c r="AT217" s="67">
        <f>IF((SUMPRODUCT(AT$8:AT$187,Nutrients!$DJ$8:$DJ$187))=0,AT216,IF((SUMPRODUCT(AT$8:AT$187,Nutrients!$DJ$8:$DJ$187))&gt;(1500*907),AT216+0.14*0.88,AT216+(0.00000000006666*((SUMPRODUCT(AT$8:AT$187,Nutrients!$DJ$8:$DJ$187)/907))^3-0.00000023623322*((SUMPRODUCT(AT$8:AT$187,Nutrients!$DJ$8:$DJ$187)/907))^2+0.00029262722672*((SUMPRODUCT(AT$8:AT$187,Nutrients!$DJ$8:$DJ$187)/907))+0.007028328)*0.88))</f>
        <v>0.31169365283018297</v>
      </c>
      <c r="AU217" s="67">
        <f>IF((SUMPRODUCT(AU$8:AU$187,Nutrients!$DJ$8:$DJ$187))=0,AU216,IF((SUMPRODUCT(AU$8:AU$187,Nutrients!$DJ$8:$DJ$187))&gt;(1500*907),AU216+0.14*0.88,AU216+(0.00000000006666*((SUMPRODUCT(AU$8:AU$187,Nutrients!$DJ$8:$DJ$187)/907))^3-0.00000023623322*((SUMPRODUCT(AU$8:AU$187,Nutrients!$DJ$8:$DJ$187)/907))^2+0.00029262722672*((SUMPRODUCT(AU$8:AU$187,Nutrients!$DJ$8:$DJ$187)/907))+0.007028328)*0.88))</f>
        <v>0.30227615344588815</v>
      </c>
      <c r="AV217" s="67">
        <f>IF((SUMPRODUCT(AV$8:AV$187,Nutrients!$DJ$8:$DJ$187))=0,AV216,IF((SUMPRODUCT(AV$8:AV$187,Nutrients!$DJ$8:$DJ$187))&gt;(1500*907),AV216+0.14*0.88,AV216+(0.00000000006666*((SUMPRODUCT(AV$8:AV$187,Nutrients!$DJ$8:$DJ$187)/907))^3-0.00000023623322*((SUMPRODUCT(AV$8:AV$187,Nutrients!$DJ$8:$DJ$187)/907))^2+0.00029262722672*((SUMPRODUCT(AV$8:AV$187,Nutrients!$DJ$8:$DJ$187)/907))+0.007028328)*0.88))</f>
        <v>0.30245837305738937</v>
      </c>
      <c r="AW217" s="67">
        <f>IF((SUMPRODUCT(AW$8:AW$187,Nutrients!$DJ$8:$DJ$187))=0,AW216,IF((SUMPRODUCT(AW$8:AW$187,Nutrients!$DJ$8:$DJ$187))&gt;(1500*907),AW216+0.14*0.88,AW216+(0.00000000006666*((SUMPRODUCT(AW$8:AW$187,Nutrients!$DJ$8:$DJ$187)/907))^3-0.00000023623322*((SUMPRODUCT(AW$8:AW$187,Nutrients!$DJ$8:$DJ$187)/907))^2+0.00029262722672*((SUMPRODUCT(AW$8:AW$187,Nutrients!$DJ$8:$DJ$187)/907))+0.007028328)*0.88))</f>
        <v>0.30260880949144592</v>
      </c>
      <c r="AX217" s="67"/>
      <c r="AY217" s="67">
        <f>IF((SUMPRODUCT(AY$8:AY$187,Nutrients!$DJ$8:$DJ$187))=0,AY216,IF((SUMPRODUCT(AY$8:AY$187,Nutrients!$DJ$8:$DJ$187))&gt;(1500*907),AY216+0.14*0.88,AY216+(0.00000000006666*((SUMPRODUCT(AY$8:AY$187,Nutrients!$DJ$8:$DJ$187)/907))^3-0.00000023623322*((SUMPRODUCT(AY$8:AY$187,Nutrients!$DJ$8:$DJ$187)/907))^2+0.00029262722672*((SUMPRODUCT(AY$8:AY$187,Nutrients!$DJ$8:$DJ$187)/907))+0.007028328)*0.88))</f>
        <v>0.34799318072715352</v>
      </c>
      <c r="AZ217" s="67">
        <f>IF((SUMPRODUCT(AZ$8:AZ$187,Nutrients!$DJ$8:$DJ$187))=0,AZ216,IF((SUMPRODUCT(AZ$8:AZ$187,Nutrients!$DJ$8:$DJ$187))&gt;(1500*907),AZ216+0.14*0.88,AZ216+(0.00000000006666*((SUMPRODUCT(AZ$8:AZ$187,Nutrients!$DJ$8:$DJ$187)/907))^3-0.00000023623322*((SUMPRODUCT(AZ$8:AZ$187,Nutrients!$DJ$8:$DJ$187)/907))^2+0.00029262722672*((SUMPRODUCT(AZ$8:AZ$187,Nutrients!$DJ$8:$DJ$187)/907))+0.007028328)*0.88))</f>
        <v>0.33775829246116729</v>
      </c>
      <c r="BA217" s="67">
        <f>IF((SUMPRODUCT(BA$8:BA$187,Nutrients!$DJ$8:$DJ$187))=0,BA216,IF((SUMPRODUCT(BA$8:BA$187,Nutrients!$DJ$8:$DJ$187))&gt;(1500*907),BA216+0.14*0.88,BA216+(0.00000000006666*((SUMPRODUCT(BA$8:BA$187,Nutrients!$DJ$8:$DJ$187)/907))^3-0.00000023623322*((SUMPRODUCT(BA$8:BA$187,Nutrients!$DJ$8:$DJ$187)/907))^2+0.00029262722672*((SUMPRODUCT(BA$8:BA$187,Nutrients!$DJ$8:$DJ$187)/907))+0.007028328)*0.88))</f>
        <v>0.32501954171529768</v>
      </c>
      <c r="BB217" s="67">
        <f>IF((SUMPRODUCT(BB$8:BB$187,Nutrients!$DJ$8:$DJ$187))=0,BB216,IF((SUMPRODUCT(BB$8:BB$187,Nutrients!$DJ$8:$DJ$187))&gt;(1500*907),BB216+0.14*0.88,BB216+(0.00000000006666*((SUMPRODUCT(BB$8:BB$187,Nutrients!$DJ$8:$DJ$187)/907))^3-0.00000023623322*((SUMPRODUCT(BB$8:BB$187,Nutrients!$DJ$8:$DJ$187)/907))^2+0.00029262722672*((SUMPRODUCT(BB$8:BB$187,Nutrients!$DJ$8:$DJ$187)/907))+0.007028328)*0.88))</f>
        <v>0.32167358949716607</v>
      </c>
      <c r="BC217" s="67">
        <f>IF((SUMPRODUCT(BC$8:BC$187,Nutrients!$DJ$8:$DJ$187))=0,BC216,IF((SUMPRODUCT(BC$8:BC$187,Nutrients!$DJ$8:$DJ$187))&gt;(1500*907),BC216+0.14*0.88,BC216+(0.00000000006666*((SUMPRODUCT(BC$8:BC$187,Nutrients!$DJ$8:$DJ$187)/907))^3-0.00000023623322*((SUMPRODUCT(BC$8:BC$187,Nutrients!$DJ$8:$DJ$187)/907))^2+0.00029262722672*((SUMPRODUCT(BC$8:BC$187,Nutrients!$DJ$8:$DJ$187)/907))+0.007028328)*0.88))</f>
        <v>0.32181590249055669</v>
      </c>
      <c r="BD217" s="67">
        <f>IF((SUMPRODUCT(BD$8:BD$187,Nutrients!$DJ$8:$DJ$187))=0,BD216,IF((SUMPRODUCT(BD$8:BD$187,Nutrients!$DJ$8:$DJ$187))&gt;(1500*907),BD216+0.14*0.88,BD216+(0.00000000006666*((SUMPRODUCT(BD$8:BD$187,Nutrients!$DJ$8:$DJ$187)/907))^3-0.00000023623322*((SUMPRODUCT(BD$8:BD$187,Nutrients!$DJ$8:$DJ$187)/907))^2+0.00029262722672*((SUMPRODUCT(BD$8:BD$187,Nutrients!$DJ$8:$DJ$187)/907))+0.007028328)*0.88))</f>
        <v>0.32186711145274255</v>
      </c>
      <c r="BE217" s="67"/>
      <c r="BF217" s="67">
        <f>IF((SUMPRODUCT(BF$8:BF$187,Nutrients!$DJ$8:$DJ$187))=0,BF216,IF((SUMPRODUCT(BF$8:BF$187,Nutrients!$DJ$8:$DJ$187))&gt;(1500*907),BF216+0.14*0.88,BF216+(0.00000000006666*((SUMPRODUCT(BF$8:BF$187,Nutrients!$DJ$8:$DJ$187)/907))^3-0.00000023623322*((SUMPRODUCT(BF$8:BF$187,Nutrients!$DJ$8:$DJ$187)/907))^2+0.00029262722672*((SUMPRODUCT(BF$8:BF$187,Nutrients!$DJ$8:$DJ$187)/907))+0.007028328)*0.88))</f>
        <v>0.3613187229294888</v>
      </c>
      <c r="BG217" s="67">
        <f>IF((SUMPRODUCT(BG$8:BG$187,Nutrients!$DJ$8:$DJ$187))=0,BG216,IF((SUMPRODUCT(BG$8:BG$187,Nutrients!$DJ$8:$DJ$187))&gt;(1500*907),BG216+0.14*0.88,BG216+(0.00000000006666*((SUMPRODUCT(BG$8:BG$187,Nutrients!$DJ$8:$DJ$187)/907))^3-0.00000023623322*((SUMPRODUCT(BG$8:BG$187,Nutrients!$DJ$8:$DJ$187)/907))^2+0.00029262722672*((SUMPRODUCT(BG$8:BG$187,Nutrients!$DJ$8:$DJ$187)/907))+0.007028328)*0.88))</f>
        <v>0.35108383466350257</v>
      </c>
      <c r="BH217" s="67">
        <f>IF((SUMPRODUCT(BH$8:BH$187,Nutrients!$DJ$8:$DJ$187))=0,BH216,IF((SUMPRODUCT(BH$8:BH$187,Nutrients!$DJ$8:$DJ$187))&gt;(1500*907),BH216+0.14*0.88,BH216+(0.00000000006666*((SUMPRODUCT(BH$8:BH$187,Nutrients!$DJ$8:$DJ$187)/907))^3-0.00000023623322*((SUMPRODUCT(BH$8:BH$187,Nutrients!$DJ$8:$DJ$187)/907))^2+0.00029262722672*((SUMPRODUCT(BH$8:BH$187,Nutrients!$DJ$8:$DJ$187)/907))+0.007028328)*0.88))</f>
        <v>0.34080777751181934</v>
      </c>
      <c r="BI217" s="67">
        <f>IF((SUMPRODUCT(BI$8:BI$187,Nutrients!$DJ$8:$DJ$187))=0,BI216,IF((SUMPRODUCT(BI$8:BI$187,Nutrients!$DJ$8:$DJ$187))&gt;(1500*907),BI216+0.14*0.88,BI216+(0.00000000006666*((SUMPRODUCT(BI$8:BI$187,Nutrients!$DJ$8:$DJ$187)/907))^3-0.00000023623322*((SUMPRODUCT(BI$8:BI$187,Nutrients!$DJ$8:$DJ$187)/907))^2+0.00029262722672*((SUMPRODUCT(BI$8:BI$187,Nutrients!$DJ$8:$DJ$187)/907))+0.007028328)*0.88))</f>
        <v>0.34096655973640827</v>
      </c>
      <c r="BJ217" s="67">
        <f>IF((SUMPRODUCT(BJ$8:BJ$187,Nutrients!$DJ$8:$DJ$187))=0,BJ216,IF((SUMPRODUCT(BJ$8:BJ$187,Nutrients!$DJ$8:$DJ$187))&gt;(1500*907),BJ216+0.14*0.88,BJ216+(0.00000000006666*((SUMPRODUCT(BJ$8:BJ$187,Nutrients!$DJ$8:$DJ$187)/907))^3-0.00000023623322*((SUMPRODUCT(BJ$8:BJ$187,Nutrients!$DJ$8:$DJ$187)/907))^2+0.00029262722672*((SUMPRODUCT(BJ$8:BJ$187,Nutrients!$DJ$8:$DJ$187)/907))+0.007028328)*0.88))</f>
        <v>0.34110852604701947</v>
      </c>
      <c r="BK217" s="67">
        <f>IF((SUMPRODUCT(BK$8:BK$187,Nutrients!$DJ$8:$DJ$187))=0,BK216,IF((SUMPRODUCT(BK$8:BK$187,Nutrients!$DJ$8:$DJ$187))&gt;(1500*907),BK216+0.14*0.88,BK216+(0.00000000006666*((SUMPRODUCT(BK$8:BK$187,Nutrients!$DJ$8:$DJ$187)/907))^3-0.00000023623322*((SUMPRODUCT(BK$8:BK$187,Nutrients!$DJ$8:$DJ$187)/907))^2+0.00029262722672*((SUMPRODUCT(BK$8:BK$187,Nutrients!$DJ$8:$DJ$187)/907))+0.007028328)*0.88))</f>
        <v>0.34128257500855214</v>
      </c>
      <c r="BL217" s="67"/>
    </row>
    <row r="218" spans="1:65" x14ac:dyDescent="0.2">
      <c r="A218" s="236" t="s">
        <v>193</v>
      </c>
      <c r="B218" s="67">
        <f>B211/B212</f>
        <v>1.2110598006697686</v>
      </c>
      <c r="C218" s="67">
        <f t="shared" ref="C218:G218" si="75">C211/C212</f>
        <v>1.2132164348391576</v>
      </c>
      <c r="D218" s="67">
        <f t="shared" si="75"/>
        <v>1.2026625289351049</v>
      </c>
      <c r="E218" s="67">
        <f t="shared" si="75"/>
        <v>1.2042365900657335</v>
      </c>
      <c r="F218" s="67">
        <f t="shared" si="75"/>
        <v>1.2271313607245569</v>
      </c>
      <c r="G218" s="67">
        <f t="shared" si="75"/>
        <v>1.2247542675078633</v>
      </c>
      <c r="H218" s="20"/>
      <c r="I218" s="67">
        <f>I211/I212</f>
        <v>1.2066893276896362</v>
      </c>
      <c r="J218" s="67">
        <f t="shared" ref="J218:N218" si="76">J211/J212</f>
        <v>1.2085157355744176</v>
      </c>
      <c r="K218" s="67">
        <f t="shared" si="76"/>
        <v>1.2028437972368127</v>
      </c>
      <c r="L218" s="67">
        <f t="shared" si="76"/>
        <v>1.1985349128458003</v>
      </c>
      <c r="M218" s="67">
        <f t="shared" si="76"/>
        <v>1.2201816463222415</v>
      </c>
      <c r="N218" s="67">
        <f t="shared" si="76"/>
        <v>1.2174507498589779</v>
      </c>
      <c r="O218" s="20"/>
      <c r="P218" s="67">
        <f>P211/P212</f>
        <v>1.2022563147991718</v>
      </c>
      <c r="Q218" s="67">
        <f t="shared" ref="Q218:U218" si="77">Q211/Q212</f>
        <v>1.2027205983848737</v>
      </c>
      <c r="R218" s="67">
        <f t="shared" si="77"/>
        <v>1.2199998273018489</v>
      </c>
      <c r="S218" s="67">
        <f t="shared" si="77"/>
        <v>1.2163870129021559</v>
      </c>
      <c r="T218" s="67">
        <f t="shared" si="77"/>
        <v>1.2143066372653586</v>
      </c>
      <c r="U218" s="67">
        <f t="shared" si="77"/>
        <v>1.2372286421912184</v>
      </c>
      <c r="V218" s="20"/>
      <c r="W218" s="67">
        <f>W211/W212</f>
        <v>1.2169623224943318</v>
      </c>
      <c r="X218" s="67">
        <f t="shared" ref="X218:AB218" si="78">X211/X212</f>
        <v>1.2178092708908681</v>
      </c>
      <c r="Y218" s="67">
        <f t="shared" si="78"/>
        <v>1.2311522535475383</v>
      </c>
      <c r="Z218" s="67">
        <f t="shared" si="78"/>
        <v>1.234486696417523</v>
      </c>
      <c r="AA218" s="67">
        <f t="shared" si="78"/>
        <v>1.2332785195318861</v>
      </c>
      <c r="AB218" s="67">
        <f t="shared" si="78"/>
        <v>1.2511946227328974</v>
      </c>
      <c r="AC218" s="20"/>
      <c r="AD218" s="67">
        <f>AD211/AD212</f>
        <v>1.2318156724886846</v>
      </c>
      <c r="AE218" s="67">
        <f t="shared" ref="AE218:AI218" si="79">AE211/AE212</f>
        <v>1.2331391697467144</v>
      </c>
      <c r="AF218" s="67">
        <f t="shared" si="79"/>
        <v>1.2434100887381936</v>
      </c>
      <c r="AG218" s="67">
        <f t="shared" si="79"/>
        <v>1.2408099127756287</v>
      </c>
      <c r="AH218" s="67">
        <f t="shared" si="79"/>
        <v>1.257330375847671</v>
      </c>
      <c r="AI218" s="67">
        <f t="shared" si="79"/>
        <v>1.2487939067928484</v>
      </c>
      <c r="AJ218" s="20"/>
      <c r="AK218" s="67">
        <f>AK211/AK212</f>
        <v>1.2274942197636074</v>
      </c>
      <c r="AL218" s="67">
        <f t="shared" ref="AL218:AP218" si="80">AL211/AL212</f>
        <v>1.202077030618883</v>
      </c>
      <c r="AM218" s="67">
        <f t="shared" si="80"/>
        <v>1.1976458898381479</v>
      </c>
      <c r="AN218" s="67">
        <f t="shared" si="80"/>
        <v>1.1934147709869314</v>
      </c>
      <c r="AO218" s="67">
        <f t="shared" si="80"/>
        <v>1.2079451598323239</v>
      </c>
      <c r="AP218" s="67">
        <f t="shared" si="80"/>
        <v>1.1830384813146411</v>
      </c>
      <c r="AQ218" s="20"/>
      <c r="AR218" s="67">
        <f>AR211/AR212</f>
        <v>1.2134221451338394</v>
      </c>
      <c r="AS218" s="67">
        <f t="shared" ref="AS218:AW218" si="81">AS211/AS212</f>
        <v>1.170512062687749</v>
      </c>
      <c r="AT218" s="67">
        <f t="shared" si="81"/>
        <v>1.1530209726673248</v>
      </c>
      <c r="AU218" s="67">
        <f t="shared" si="81"/>
        <v>1.1497798574529281</v>
      </c>
      <c r="AV218" s="67">
        <f t="shared" si="81"/>
        <v>1.1485340263447967</v>
      </c>
      <c r="AW218" s="67">
        <f t="shared" si="81"/>
        <v>1.1249417768380927</v>
      </c>
      <c r="AX218" s="20"/>
      <c r="AY218" s="67">
        <f>AY211/AY212</f>
        <v>1.1925871730016739</v>
      </c>
      <c r="AZ218" s="67">
        <f t="shared" ref="AZ218:BD218" si="82">AZ211/AZ212</f>
        <v>1.1318849518773442</v>
      </c>
      <c r="BA218" s="67">
        <f t="shared" si="82"/>
        <v>1.1128924594426099</v>
      </c>
      <c r="BB218" s="67">
        <f t="shared" si="82"/>
        <v>1.1182326846049815</v>
      </c>
      <c r="BC218" s="67">
        <f t="shared" si="82"/>
        <v>1.1171625423695075</v>
      </c>
      <c r="BD218" s="67">
        <f t="shared" si="82"/>
        <v>1.1166088948379229</v>
      </c>
      <c r="BE218" s="20"/>
      <c r="BF218" s="67">
        <f>BF211/BF212</f>
        <v>1.1558918076052755</v>
      </c>
      <c r="BG218" s="67">
        <f t="shared" ref="BG218:BK218" si="83">BG211/BG212</f>
        <v>1.0954377059586091</v>
      </c>
      <c r="BH218" s="67">
        <f t="shared" si="83"/>
        <v>1.0710976634693925</v>
      </c>
      <c r="BI218" s="67">
        <f t="shared" si="83"/>
        <v>1.0698498775452638</v>
      </c>
      <c r="BJ218" s="67">
        <f t="shared" si="83"/>
        <v>1.0688859176688374</v>
      </c>
      <c r="BK218" s="67">
        <f t="shared" si="83"/>
        <v>1.0681878197417467</v>
      </c>
      <c r="BL218" s="20"/>
    </row>
    <row r="219" spans="1:65" x14ac:dyDescent="0.2">
      <c r="A219" t="s">
        <v>20</v>
      </c>
      <c r="B219" s="68">
        <f>(SUMPRODUCT(B$8:B$187,Nutrients!$DC$8:$DC$187)+(IF($A$6=Nutrients!$B$8,Nutrients!$DC$8,Nutrients!$DC$9)*B$6)+(((IF($A$7=Nutrients!$B$79,Nutrients!$DC$79,(IF($A$7=Nutrients!$B$77,Nutrients!$DC$77,Nutrients!$DC$78)))))*B$7))</f>
        <v>231.20137694983109</v>
      </c>
      <c r="C219" s="68">
        <f>(SUMPRODUCT(C$8:C$187,Nutrients!$DC$8:$DC$187)+(IF($A$6=Nutrients!$B$8,Nutrients!$DC$8,Nutrients!$DC$9)*C$6)+(((IF($A$7=Nutrients!$B$79,Nutrients!$DC$79,(IF($A$7=Nutrients!$B$77,Nutrients!$DC$77,Nutrients!$DC$78)))))*C$7))</f>
        <v>215.28286224770861</v>
      </c>
      <c r="D219" s="68">
        <f>(SUMPRODUCT(D$8:D$187,Nutrients!$DC$8:$DC$187)+(IF($A$6=Nutrients!$B$8,Nutrients!$DC$8,Nutrients!$DC$9)*D$6)+(((IF($A$7=Nutrients!$B$79,Nutrients!$DC$79,(IF($A$7=Nutrients!$B$77,Nutrients!$DC$77,Nutrients!$DC$78)))))*D$7))</f>
        <v>201.41591625969147</v>
      </c>
      <c r="E219" s="68">
        <f>(SUMPRODUCT(E$8:E$187,Nutrients!$DC$8:$DC$187)+(IF($A$6=Nutrients!$B$8,Nutrients!$DC$8,Nutrients!$DC$9)*E$6)+(((IF($A$7=Nutrients!$B$79,Nutrients!$DC$79,(IF($A$7=Nutrients!$B$77,Nutrients!$DC$77,Nutrients!$DC$78)))))*E$7))</f>
        <v>191.89954375265964</v>
      </c>
      <c r="F219" s="68">
        <f>(SUMPRODUCT(F$8:F$187,Nutrients!$DC$8:$DC$187)+(IF($A$6=Nutrients!$B$8,Nutrients!$DC$8,Nutrients!$DC$9)*F$6)+(((IF($A$7=Nutrients!$B$79,Nutrients!$DC$79,(IF($A$7=Nutrients!$B$77,Nutrients!$DC$77,Nutrients!$DC$78)))))*F$7))</f>
        <v>185.5060689968555</v>
      </c>
      <c r="G219" s="68">
        <f>(SUMPRODUCT(G$8:G$187,Nutrients!$DC$8:$DC$187)+(IF($A$6=Nutrients!$B$8,Nutrients!$DC$8,Nutrients!$DC$9)*G$6)+(((IF($A$7=Nutrients!$B$79,Nutrients!$DC$79,(IF($A$7=Nutrients!$B$77,Nutrients!$DC$77,Nutrients!$DC$78)))))*G$7))</f>
        <v>180.50035823602448</v>
      </c>
      <c r="H219" s="20"/>
      <c r="I219" s="68">
        <f>(SUMPRODUCT(I$8:I$187,Nutrients!$DC$8:$DC$187)+(IF($A$6=Nutrients!$B$8,Nutrients!$DC$8,Nutrients!$DC$9)*I$6)+(((IF($A$7=Nutrients!$B$79,Nutrients!$DC$79,(IF($A$7=Nutrients!$B$77,Nutrients!$DC$77,Nutrients!$DC$78)))))*I$7))</f>
        <v>229.29394407939054</v>
      </c>
      <c r="J219" s="68">
        <f>(SUMPRODUCT(J$8:J$187,Nutrients!$DC$8:$DC$187)+(IF($A$6=Nutrients!$B$8,Nutrients!$DC$8,Nutrients!$DC$9)*J$6)+(((IF($A$7=Nutrients!$B$79,Nutrients!$DC$79,(IF($A$7=Nutrients!$B$77,Nutrients!$DC$77,Nutrients!$DC$78)))))*J$7))</f>
        <v>213.85308582957708</v>
      </c>
      <c r="K219" s="68">
        <f>(SUMPRODUCT(K$8:K$187,Nutrients!$DC$8:$DC$187)+(IF($A$6=Nutrients!$B$8,Nutrients!$DC$8,Nutrients!$DC$9)*K$6)+(((IF($A$7=Nutrients!$B$79,Nutrients!$DC$79,(IF($A$7=Nutrients!$B$77,Nutrients!$DC$77,Nutrients!$DC$78)))))*K$7))</f>
        <v>199.58378766201739</v>
      </c>
      <c r="L219" s="68">
        <f>(SUMPRODUCT(L$8:L$187,Nutrients!$DC$8:$DC$187)+(IF($A$6=Nutrients!$B$8,Nutrients!$DC$8,Nutrients!$DC$9)*L$6)+(((IF($A$7=Nutrients!$B$79,Nutrients!$DC$79,(IF($A$7=Nutrients!$B$77,Nutrients!$DC$77,Nutrients!$DC$78)))))*L$7))</f>
        <v>190.27593910837359</v>
      </c>
      <c r="M219" s="68">
        <f>(SUMPRODUCT(M$8:M$187,Nutrients!$DC$8:$DC$187)+(IF($A$6=Nutrients!$B$8,Nutrients!$DC$8,Nutrients!$DC$9)*M$6)+(((IF($A$7=Nutrients!$B$79,Nutrients!$DC$79,(IF($A$7=Nutrients!$B$77,Nutrients!$DC$77,Nutrients!$DC$78)))))*M$7))</f>
        <v>183.81967124871892</v>
      </c>
      <c r="N219" s="68">
        <f>(SUMPRODUCT(N$8:N$187,Nutrients!$DC$8:$DC$187)+(IF($A$6=Nutrients!$B$8,Nutrients!$DC$8,Nutrients!$DC$9)*N$6)+(((IF($A$7=Nutrients!$B$79,Nutrients!$DC$79,(IF($A$7=Nutrients!$B$77,Nutrients!$DC$77,Nutrients!$DC$78)))))*N$7))</f>
        <v>178.81396048788793</v>
      </c>
      <c r="O219" s="20"/>
      <c r="P219" s="68">
        <f>(SUMPRODUCT(P$8:P$187,Nutrients!$DC$8:$DC$187)+(IF($A$6=Nutrients!$B$8,Nutrients!$DC$8,Nutrients!$DC$9)*P$6)+(((IF($A$7=Nutrients!$B$79,Nutrients!$DC$79,(IF($A$7=Nutrients!$B$77,Nutrients!$DC$77,Nutrients!$DC$78)))))*P$7))</f>
        <v>227.29712838633452</v>
      </c>
      <c r="Q219" s="68">
        <f>(SUMPRODUCT(Q$8:Q$187,Nutrients!$DC$8:$DC$187)+(IF($A$6=Nutrients!$B$8,Nutrients!$DC$8,Nutrients!$DC$9)*Q$6)+(((IF($A$7=Nutrients!$B$79,Nutrients!$DC$79,(IF($A$7=Nutrients!$B$77,Nutrients!$DC$77,Nutrients!$DC$78)))))*Q$7))</f>
        <v>211.59903162913153</v>
      </c>
      <c r="R219" s="68">
        <f>(SUMPRODUCT(R$8:R$187,Nutrients!$DC$8:$DC$187)+(IF($A$6=Nutrients!$B$8,Nutrients!$DC$8,Nutrients!$DC$9)*R$6)+(((IF($A$7=Nutrients!$B$79,Nutrients!$DC$79,(IF($A$7=Nutrients!$B$77,Nutrients!$DC$77,Nutrients!$DC$78)))))*R$7))</f>
        <v>197.59175281849889</v>
      </c>
      <c r="S219" s="68">
        <f>(SUMPRODUCT(S$8:S$187,Nutrients!$DC$8:$DC$187)+(IF($A$6=Nutrients!$B$8,Nutrients!$DC$8,Nutrients!$DC$9)*S$6)+(((IF($A$7=Nutrients!$B$79,Nutrients!$DC$79,(IF($A$7=Nutrients!$B$77,Nutrients!$DC$77,Nutrients!$DC$78)))))*S$7))</f>
        <v>188.56773249100956</v>
      </c>
      <c r="T219" s="68">
        <f>(SUMPRODUCT(T$8:T$187,Nutrients!$DC$8:$DC$187)+(IF($A$6=Nutrients!$B$8,Nutrients!$DC$8,Nutrients!$DC$9)*T$6)+(((IF($A$7=Nutrients!$B$79,Nutrients!$DC$79,(IF($A$7=Nutrients!$B$77,Nutrients!$DC$77,Nutrients!$DC$78)))))*T$7))</f>
        <v>182.1066837818174</v>
      </c>
      <c r="U219" s="68">
        <f>(SUMPRODUCT(U$8:U$187,Nutrients!$DC$8:$DC$187)+(IF($A$6=Nutrients!$B$8,Nutrients!$DC$8,Nutrients!$DC$9)*U$6)+(((IF($A$7=Nutrients!$B$79,Nutrients!$DC$79,(IF($A$7=Nutrients!$B$77,Nutrients!$DC$77,Nutrients!$DC$78)))))*U$7))</f>
        <v>177.29958209667842</v>
      </c>
      <c r="V219" s="20"/>
      <c r="W219" s="68">
        <f>(SUMPRODUCT(W$8:W$187,Nutrients!$DC$8:$DC$187)+(IF($A$6=Nutrients!$B$8,Nutrients!$DC$8,Nutrients!$DC$9)*W$6)+(((IF($A$7=Nutrients!$B$79,Nutrients!$DC$79,(IF($A$7=Nutrients!$B$77,Nutrients!$DC$77,Nutrients!$DC$78)))))*W$7))</f>
        <v>225.651714872821</v>
      </c>
      <c r="X219" s="68">
        <f>(SUMPRODUCT(X$8:X$187,Nutrients!$DC$8:$DC$187)+(IF($A$6=Nutrients!$B$8,Nutrients!$DC$8,Nutrients!$DC$9)*X$6)+(((IF($A$7=Nutrients!$B$79,Nutrients!$DC$79,(IF($A$7=Nutrients!$B$77,Nutrients!$DC$77,Nutrients!$DC$78)))))*X$7))</f>
        <v>209.69699678561292</v>
      </c>
      <c r="Y219" s="68">
        <f>(SUMPRODUCT(Y$8:Y$187,Nutrients!$DC$8:$DC$187)+(IF($A$6=Nutrients!$B$8,Nutrients!$DC$8,Nutrients!$DC$9)*Y$6)+(((IF($A$7=Nutrients!$B$79,Nutrients!$DC$79,(IF($A$7=Nutrients!$B$77,Nutrients!$DC$77,Nutrients!$DC$78)))))*Y$7))</f>
        <v>195.24120265344388</v>
      </c>
      <c r="Z219" s="68">
        <f>(SUMPRODUCT(Z$8:Z$187,Nutrients!$DC$8:$DC$187)+(IF($A$6=Nutrients!$B$8,Nutrients!$DC$8,Nutrients!$DC$9)*Z$6)+(((IF($A$7=Nutrients!$B$79,Nutrients!$DC$79,(IF($A$7=Nutrients!$B$77,Nutrients!$DC$77,Nutrients!$DC$78)))))*Z$7))</f>
        <v>186.77014305103012</v>
      </c>
      <c r="AA219" s="68">
        <f>(SUMPRODUCT(AA$8:AA$187,Nutrients!$DC$8:$DC$187)+(IF($A$6=Nutrients!$B$8,Nutrients!$DC$8,Nutrients!$DC$9)*AA$6)+(((IF($A$7=Nutrients!$B$79,Nutrients!$DC$79,(IF($A$7=Nutrients!$B$77,Nutrients!$DC$77,Nutrients!$DC$78)))))*AA$7))</f>
        <v>180.3984771644534</v>
      </c>
      <c r="AB219" s="68">
        <f>(SUMPRODUCT(AB$8:AB$187,Nutrients!$DC$8:$DC$187)+(IF($A$6=Nutrients!$B$8,Nutrients!$DC$8,Nutrients!$DC$9)*AB$6)+(((IF($A$7=Nutrients!$B$79,Nutrients!$DC$79,(IF($A$7=Nutrients!$B$77,Nutrients!$DC$77,Nutrients!$DC$78)))))*AB$7))</f>
        <v>175.57948148778291</v>
      </c>
      <c r="AC219" s="20"/>
      <c r="AD219" s="68">
        <f>(SUMPRODUCT(AD$8:AD$187,Nutrients!$DC$8:$DC$187)+(IF($A$6=Nutrients!$B$8,Nutrients!$DC$8,Nutrients!$DC$9)*AD$6)+(((IF($A$7=Nutrients!$B$79,Nutrients!$DC$79,(IF($A$7=Nutrients!$B$77,Nutrients!$DC$77,Nutrients!$DC$78)))))*AD$7))</f>
        <v>223.52864490699847</v>
      </c>
      <c r="AE219" s="68">
        <f>(SUMPRODUCT(AE$8:AE$187,Nutrients!$DC$8:$DC$187)+(IF($A$6=Nutrients!$B$8,Nutrients!$DC$8,Nutrients!$DC$9)*AE$6)+(((IF($A$7=Nutrients!$B$79,Nutrients!$DC$79,(IF($A$7=Nutrients!$B$77,Nutrients!$DC$77,Nutrients!$DC$78)))))*AE$7))</f>
        <v>208.093235571788</v>
      </c>
      <c r="AF219" s="68">
        <f>(SUMPRODUCT(AF$8:AF$187,Nutrients!$DC$8:$DC$187)+(IF($A$6=Nutrients!$B$8,Nutrients!$DC$8,Nutrients!$DC$9)*AF$6)+(((IF($A$7=Nutrients!$B$79,Nutrients!$DC$79,(IF($A$7=Nutrients!$B$77,Nutrients!$DC$77,Nutrients!$DC$78)))))*AF$7))</f>
        <v>193.81937567424197</v>
      </c>
      <c r="AG219" s="68">
        <f>(SUMPRODUCT(AG$8:AG$187,Nutrients!$DC$8:$DC$187)+(IF($A$6=Nutrients!$B$8,Nutrients!$DC$8,Nutrients!$DC$9)*AG$6)+(((IF($A$7=Nutrients!$B$79,Nutrients!$DC$79,(IF($A$7=Nutrients!$B$77,Nutrients!$DC$77,Nutrients!$DC$78)))))*AG$7))</f>
        <v>185.16918357290717</v>
      </c>
      <c r="AH219" s="68">
        <f>(SUMPRODUCT(AH$8:AH$187,Nutrients!$DC$8:$DC$187)+(IF($A$6=Nutrients!$B$8,Nutrients!$DC$8,Nutrients!$DC$9)*AH$6)+(((IF($A$7=Nutrients!$B$79,Nutrients!$DC$79,(IF($A$7=Nutrients!$B$77,Nutrients!$DC$77,Nutrients!$DC$78)))))*AH$7))</f>
        <v>179.02588507017958</v>
      </c>
      <c r="AI219" s="68">
        <f>(SUMPRODUCT(AI$8:AI$187,Nutrients!$DC$8:$DC$187)+(IF($A$6=Nutrients!$B$8,Nutrients!$DC$8,Nutrients!$DC$9)*AI$6)+(((IF($A$7=Nutrients!$B$79,Nutrients!$DC$79,(IF($A$7=Nutrients!$B$77,Nutrients!$DC$77,Nutrients!$DC$78)))))*AI$7))</f>
        <v>174.48804405004307</v>
      </c>
      <c r="AJ219" s="20"/>
      <c r="AK219" s="68">
        <f>(SUMPRODUCT(AK$8:AK$187,Nutrients!$DC$8:$DC$187)+(IF($A$6=Nutrients!$B$8,Nutrients!$DC$8,Nutrients!$DC$9)*AK$6)+(((IF($A$7=Nutrients!$B$79,Nutrients!$DC$79,(IF($A$7=Nutrients!$B$77,Nutrients!$DC$77,Nutrients!$DC$78)))))*AK$7))</f>
        <v>221.90565744009695</v>
      </c>
      <c r="AL219" s="68">
        <f>(SUMPRODUCT(AL$8:AL$187,Nutrients!$DC$8:$DC$187)+(IF($A$6=Nutrients!$B$8,Nutrients!$DC$8,Nutrients!$DC$9)*AL$6)+(((IF($A$7=Nutrients!$B$79,Nutrients!$DC$79,(IF($A$7=Nutrients!$B$77,Nutrients!$DC$77,Nutrients!$DC$78)))))*AL$7))</f>
        <v>206.13292447519291</v>
      </c>
      <c r="AM219" s="68">
        <f>(SUMPRODUCT(AM$8:AM$187,Nutrients!$DC$8:$DC$187)+(IF($A$6=Nutrients!$B$8,Nutrients!$DC$8,Nutrients!$DC$9)*AM$6)+(((IF($A$7=Nutrients!$B$79,Nutrients!$DC$79,(IF($A$7=Nutrients!$B$77,Nutrients!$DC$77,Nutrients!$DC$78)))))*AM$7))</f>
        <v>192.3811750653465</v>
      </c>
      <c r="AN219" s="68">
        <f>(SUMPRODUCT(AN$8:AN$187,Nutrients!$DC$8:$DC$187)+(IF($A$6=Nutrients!$B$8,Nutrients!$DC$8,Nutrients!$DC$9)*AN$6)+(((IF($A$7=Nutrients!$B$79,Nutrients!$DC$79,(IF($A$7=Nutrients!$B$77,Nutrients!$DC$77,Nutrients!$DC$78)))))*AN$7))</f>
        <v>183.92481119016622</v>
      </c>
      <c r="AO219" s="68">
        <f>(SUMPRODUCT(AO$8:AO$187,Nutrients!$DC$8:$DC$187)+(IF($A$6=Nutrients!$B$8,Nutrients!$DC$8,Nutrients!$DC$9)*AO$6)+(((IF($A$7=Nutrients!$B$79,Nutrients!$DC$79,(IF($A$7=Nutrients!$B$77,Nutrients!$DC$77,Nutrients!$DC$78)))))*AO$7))</f>
        <v>177.58768446128411</v>
      </c>
      <c r="AP219" s="68">
        <f>(SUMPRODUCT(AP$8:AP$187,Nutrients!$DC$8:$DC$187)+(IF($A$6=Nutrients!$B$8,Nutrients!$DC$8,Nutrients!$DC$9)*AP$6)+(((IF($A$7=Nutrients!$B$79,Nutrients!$DC$79,(IF($A$7=Nutrients!$B$77,Nutrients!$DC$77,Nutrients!$DC$78)))))*AP$7))</f>
        <v>174.05503182547494</v>
      </c>
      <c r="AQ219" s="20"/>
      <c r="AR219" s="68">
        <f>(SUMPRODUCT(AR$8:AR$187,Nutrients!$DC$8:$DC$187)+(IF($A$6=Nutrients!$B$8,Nutrients!$DC$8,Nutrients!$DC$9)*AR$6)+(((IF($A$7=Nutrients!$B$79,Nutrients!$DC$79,(IF($A$7=Nutrients!$B$77,Nutrients!$DC$77,Nutrients!$DC$78)))))*AR$7))</f>
        <v>220.2365068312015</v>
      </c>
      <c r="AS219" s="68">
        <f>(SUMPRODUCT(AS$8:AS$187,Nutrients!$DC$8:$DC$187)+(IF($A$6=Nutrients!$B$8,Nutrients!$DC$8,Nutrients!$DC$9)*AS$6)+(((IF($A$7=Nutrients!$B$79,Nutrients!$DC$79,(IF($A$7=Nutrients!$B$77,Nutrients!$DC$77,Nutrients!$DC$78)))))*AS$7))</f>
        <v>204.49747672705638</v>
      </c>
      <c r="AT219" s="68">
        <f>(SUMPRODUCT(AT$8:AT$187,Nutrients!$DC$8:$DC$187)+(IF($A$6=Nutrients!$B$8,Nutrients!$DC$8,Nutrients!$DC$9)*AT$6)+(((IF($A$7=Nutrients!$B$79,Nutrients!$DC$79,(IF($A$7=Nutrients!$B$77,Nutrients!$DC$77,Nutrients!$DC$78)))))*AT$7))</f>
        <v>191.2944275236745</v>
      </c>
      <c r="AU219" s="68">
        <f>(SUMPRODUCT(AU$8:AU$187,Nutrients!$DC$8:$DC$187)+(IF($A$6=Nutrients!$B$8,Nutrients!$DC$8,Nutrients!$DC$9)*AU$6)+(((IF($A$7=Nutrients!$B$79,Nutrients!$DC$79,(IF($A$7=Nutrients!$B$77,Nutrients!$DC$77,Nutrients!$DC$78)))))*AU$7))</f>
        <v>182.34321537078185</v>
      </c>
      <c r="AV219" s="68">
        <f>(SUMPRODUCT(AV$8:AV$187,Nutrients!$DC$8:$DC$187)+(IF($A$6=Nutrients!$B$8,Nutrients!$DC$8,Nutrients!$DC$9)*AV$6)+(((IF($A$7=Nutrients!$B$79,Nutrients!$DC$79,(IF($A$7=Nutrients!$B$77,Nutrients!$DC$77,Nutrients!$DC$78)))))*AV$7))</f>
        <v>177.34850046287048</v>
      </c>
      <c r="AW219" s="68">
        <f>(SUMPRODUCT(AW$8:AW$187,Nutrients!$DC$8:$DC$187)+(IF($A$6=Nutrients!$B$8,Nutrients!$DC$8,Nutrients!$DC$9)*AW$6)+(((IF($A$7=Nutrients!$B$79,Nutrients!$DC$79,(IF($A$7=Nutrients!$B$77,Nutrients!$DC$77,Nutrients!$DC$78)))))*AW$7))</f>
        <v>173.59459693179841</v>
      </c>
      <c r="AX219" s="20"/>
      <c r="AY219" s="68">
        <f>(SUMPRODUCT(AY$8:AY$187,Nutrients!$DC$8:$DC$187)+(IF($A$6=Nutrients!$B$8,Nutrients!$DC$8,Nutrients!$DC$9)*AY$6)+(((IF($A$7=Nutrients!$B$79,Nutrients!$DC$79,(IF($A$7=Nutrients!$B$77,Nutrients!$DC$77,Nutrients!$DC$78)))))*AY$7))</f>
        <v>218.38936654028475</v>
      </c>
      <c r="AZ219" s="68">
        <f>(SUMPRODUCT(AZ$8:AZ$187,Nutrients!$DC$8:$DC$187)+(IF($A$6=Nutrients!$B$8,Nutrients!$DC$8,Nutrients!$DC$9)*AZ$6)+(((IF($A$7=Nutrients!$B$79,Nutrients!$DC$79,(IF($A$7=Nutrients!$B$77,Nutrients!$DC$77,Nutrients!$DC$78)))))*AZ$7))</f>
        <v>202.68606506939091</v>
      </c>
      <c r="BA219" s="68">
        <f>(SUMPRODUCT(BA$8:BA$187,Nutrients!$DC$8:$DC$187)+(IF($A$6=Nutrients!$B$8,Nutrients!$DC$8,Nutrients!$DC$9)*BA$6)+(((IF($A$7=Nutrients!$B$79,Nutrients!$DC$79,(IF($A$7=Nutrients!$B$77,Nutrients!$DC$77,Nutrients!$DC$78)))))*BA$7))</f>
        <v>189.76684409216355</v>
      </c>
      <c r="BB219" s="68">
        <f>(SUMPRODUCT(BB$8:BB$187,Nutrients!$DC$8:$DC$187)+(IF($A$6=Nutrients!$B$8,Nutrients!$DC$8,Nutrients!$DC$9)*BB$6)+(((IF($A$7=Nutrients!$B$79,Nutrients!$DC$79,(IF($A$7=Nutrients!$B$77,Nutrients!$DC$77,Nutrients!$DC$78)))))*BB$7))</f>
        <v>182.1601001524777</v>
      </c>
      <c r="BC219" s="68">
        <f>(SUMPRODUCT(BC$8:BC$187,Nutrients!$DC$8:$DC$187)+(IF($A$6=Nutrients!$B$8,Nutrients!$DC$8,Nutrients!$DC$9)*BC$6)+(((IF($A$7=Nutrients!$B$79,Nutrients!$DC$79,(IF($A$7=Nutrients!$B$77,Nutrients!$DC$77,Nutrients!$DC$78)))))*BC$7))</f>
        <v>176.86625669996647</v>
      </c>
      <c r="BD219" s="68">
        <f>(SUMPRODUCT(BD$8:BD$187,Nutrients!$DC$8:$DC$187)+(IF($A$6=Nutrients!$B$8,Nutrients!$DC$8,Nutrients!$DC$9)*BD$6)+(((IF($A$7=Nutrients!$B$79,Nutrients!$DC$79,(IF($A$7=Nutrients!$B$77,Nutrients!$DC$77,Nutrients!$DC$78)))))*BD$7))</f>
        <v>173.02858414615989</v>
      </c>
      <c r="BE219" s="20"/>
      <c r="BF219" s="68">
        <f>(SUMPRODUCT(BF$8:BF$187,Nutrients!$DC$8:$DC$187)+(IF($A$6=Nutrients!$B$8,Nutrients!$DC$8,Nutrients!$DC$9)*BF$6)+(((IF($A$7=Nutrients!$B$79,Nutrients!$DC$79,(IF($A$7=Nutrients!$B$77,Nutrients!$DC$77,Nutrients!$DC$78)))))*BF$7))</f>
        <v>216.86116593138928</v>
      </c>
      <c r="BG219" s="68">
        <f>(SUMPRODUCT(BG$8:BG$187,Nutrients!$DC$8:$DC$187)+(IF($A$6=Nutrients!$B$8,Nutrients!$DC$8,Nutrients!$DC$9)*BG$6)+(((IF($A$7=Nutrients!$B$79,Nutrients!$DC$79,(IF($A$7=Nutrients!$B$77,Nutrients!$DC$77,Nutrients!$DC$78)))))*BG$7))</f>
        <v>201.15786446049546</v>
      </c>
      <c r="BH219" s="68">
        <f>(SUMPRODUCT(BH$8:BH$187,Nutrients!$DC$8:$DC$187)+(IF($A$6=Nutrients!$B$8,Nutrients!$DC$8,Nutrients!$DC$9)*BH$6)+(((IF($A$7=Nutrients!$B$79,Nutrients!$DC$79,(IF($A$7=Nutrients!$B$77,Nutrients!$DC$77,Nutrients!$DC$78)))))*BH$7))</f>
        <v>189.36794010401491</v>
      </c>
      <c r="BI219" s="68">
        <f>(SUMPRODUCT(BI$8:BI$187,Nutrients!$DC$8:$DC$187)+(IF($A$6=Nutrients!$B$8,Nutrients!$DC$8,Nutrients!$DC$9)*BI$6)+(((IF($A$7=Nutrients!$B$79,Nutrients!$DC$79,(IF($A$7=Nutrients!$B$77,Nutrients!$DC$77,Nutrients!$DC$78)))))*BI$7))</f>
        <v>181.63770510529417</v>
      </c>
      <c r="BJ219" s="68">
        <f>(SUMPRODUCT(BJ$8:BJ$187,Nutrients!$DC$8:$DC$187)+(IF($A$6=Nutrients!$B$8,Nutrients!$DC$8,Nutrients!$DC$9)*BJ$6)+(((IF($A$7=Nutrients!$B$79,Nutrients!$DC$79,(IF($A$7=Nutrients!$B$77,Nutrients!$DC$77,Nutrients!$DC$78)))))*BJ$7))</f>
        <v>176.43324447539834</v>
      </c>
      <c r="BK219" s="68">
        <f>(SUMPRODUCT(BK$8:BK$187,Nutrients!$DC$8:$DC$187)+(IF($A$6=Nutrients!$B$8,Nutrients!$DC$8,Nutrients!$DC$9)*BK$6)+(((IF($A$7=Nutrients!$B$79,Nutrients!$DC$79,(IF($A$7=Nutrients!$B$77,Nutrients!$DC$77,Nutrients!$DC$78)))))*BK$7))</f>
        <v>172.68851215185228</v>
      </c>
      <c r="BL219" s="20"/>
    </row>
    <row r="220" spans="1:65" x14ac:dyDescent="0.2">
      <c r="A220" t="s">
        <v>21</v>
      </c>
      <c r="B220" s="69">
        <f>IF(B$4="","",B219+Nutrients!$DA$5)</f>
        <v>243.20137694983109</v>
      </c>
      <c r="C220" s="69">
        <f>IF(C$4="","",C219+Nutrients!$DA$5)</f>
        <v>227.28286224770861</v>
      </c>
      <c r="D220" s="69">
        <f>IF(D$4="","",D219+Nutrients!$DA$5)</f>
        <v>213.41591625969147</v>
      </c>
      <c r="E220" s="69">
        <f>IF(E$4="","",E219+Nutrients!$DA$5)</f>
        <v>203.89954375265964</v>
      </c>
      <c r="F220" s="69">
        <f>IF(F$4="","",F219+Nutrients!$DA$5)</f>
        <v>197.5060689968555</v>
      </c>
      <c r="G220" s="69">
        <f>IF(G$4="","",G219+Nutrients!$DA$5)</f>
        <v>192.50035823602448</v>
      </c>
      <c r="H220" s="20"/>
      <c r="I220" s="69">
        <f>IF(I$4="","",I219+Nutrients!$DA$5)</f>
        <v>241.29394407939054</v>
      </c>
      <c r="J220" s="69">
        <f>IF(J$4="","",J219+Nutrients!$DA$5)</f>
        <v>225.85308582957708</v>
      </c>
      <c r="K220" s="69">
        <f>IF(K$4="","",K219+Nutrients!$DA$5)</f>
        <v>211.58378766201739</v>
      </c>
      <c r="L220" s="69">
        <f>IF(L$4="","",L219+Nutrients!$DA$5)</f>
        <v>202.27593910837359</v>
      </c>
      <c r="M220" s="69">
        <f>IF(M$4="","",M219+Nutrients!$DA$5)</f>
        <v>195.81967124871892</v>
      </c>
      <c r="N220" s="69">
        <f>IF(N$4="","",N219+Nutrients!$DA$5)</f>
        <v>190.81396048788793</v>
      </c>
      <c r="O220" s="20"/>
      <c r="P220" s="69">
        <f>IF(P$4="","",P219+Nutrients!$DA$5)</f>
        <v>239.29712838633452</v>
      </c>
      <c r="Q220" s="69">
        <f>IF(Q$4="","",Q219+Nutrients!$DA$5)</f>
        <v>223.59903162913153</v>
      </c>
      <c r="R220" s="69">
        <f>IF(R$4="","",R219+Nutrients!$DA$5)</f>
        <v>209.59175281849889</v>
      </c>
      <c r="S220" s="69">
        <f>IF(S$4="","",S219+Nutrients!$DA$5)</f>
        <v>200.56773249100956</v>
      </c>
      <c r="T220" s="69">
        <f>IF(T$4="","",T219+Nutrients!$DA$5)</f>
        <v>194.1066837818174</v>
      </c>
      <c r="U220" s="69">
        <f>IF(U$4="","",U219+Nutrients!$DA$5)</f>
        <v>189.29958209667842</v>
      </c>
      <c r="V220" s="20"/>
      <c r="W220" s="69">
        <f>IF(W$4="","",W219+Nutrients!$DA$5)</f>
        <v>237.651714872821</v>
      </c>
      <c r="X220" s="69">
        <f>IF(X$4="","",X219+Nutrients!$DA$5)</f>
        <v>221.69699678561292</v>
      </c>
      <c r="Y220" s="69">
        <f>IF(Y$4="","",Y219+Nutrients!$DA$5)</f>
        <v>207.24120265344388</v>
      </c>
      <c r="Z220" s="69">
        <f>IF(Z$4="","",Z219+Nutrients!$DA$5)</f>
        <v>198.77014305103012</v>
      </c>
      <c r="AA220" s="69">
        <f>IF(AA$4="","",AA219+Nutrients!$DA$5)</f>
        <v>192.3984771644534</v>
      </c>
      <c r="AB220" s="69">
        <f>IF(AB$4="","",AB219+Nutrients!$DA$5)</f>
        <v>187.57948148778291</v>
      </c>
      <c r="AC220" s="20"/>
      <c r="AD220" s="69">
        <f>IF(AD$4="","",AD219+Nutrients!$DA$5)</f>
        <v>235.52864490699847</v>
      </c>
      <c r="AE220" s="69">
        <f>IF(AE$4="","",AE219+Nutrients!$DA$5)</f>
        <v>220.093235571788</v>
      </c>
      <c r="AF220" s="69">
        <f>IF(AF$4="","",AF219+Nutrients!$DA$5)</f>
        <v>205.81937567424197</v>
      </c>
      <c r="AG220" s="69">
        <f>IF(AG$4="","",AG219+Nutrients!$DA$5)</f>
        <v>197.16918357290717</v>
      </c>
      <c r="AH220" s="69">
        <f>IF(AH$4="","",AH219+Nutrients!$DA$5)</f>
        <v>191.02588507017958</v>
      </c>
      <c r="AI220" s="69">
        <f>IF(AI$4="","",AI219+Nutrients!$DA$5)</f>
        <v>186.48804405004307</v>
      </c>
      <c r="AJ220" s="20"/>
      <c r="AK220" s="69">
        <f>IF(AK$4="","",AK219+Nutrients!$DA$5)</f>
        <v>233.90565744009695</v>
      </c>
      <c r="AL220" s="69">
        <f>IF(AL$4="","",AL219+Nutrients!$DA$5)</f>
        <v>218.13292447519291</v>
      </c>
      <c r="AM220" s="69">
        <f>IF(AM$4="","",AM219+Nutrients!$DA$5)</f>
        <v>204.3811750653465</v>
      </c>
      <c r="AN220" s="69">
        <f>IF(AN$4="","",AN219+Nutrients!$DA$5)</f>
        <v>195.92481119016622</v>
      </c>
      <c r="AO220" s="69">
        <f>IF(AO$4="","",AO219+Nutrients!$DA$5)</f>
        <v>189.58768446128411</v>
      </c>
      <c r="AP220" s="69">
        <f>IF(AP$4="","",AP219+Nutrients!$DA$5)</f>
        <v>186.05503182547494</v>
      </c>
      <c r="AQ220" s="20"/>
      <c r="AR220" s="69">
        <f>IF(AR$4="","",AR219+Nutrients!$DA$5)</f>
        <v>232.2365068312015</v>
      </c>
      <c r="AS220" s="69">
        <f>IF(AS$4="","",AS219+Nutrients!$DA$5)</f>
        <v>216.49747672705638</v>
      </c>
      <c r="AT220" s="69">
        <f>IF(AT$4="","",AT219+Nutrients!$DA$5)</f>
        <v>203.2944275236745</v>
      </c>
      <c r="AU220" s="69">
        <f>IF(AU$4="","",AU219+Nutrients!$DA$5)</f>
        <v>194.34321537078185</v>
      </c>
      <c r="AV220" s="69">
        <f>IF(AV$4="","",AV219+Nutrients!$DA$5)</f>
        <v>189.34850046287048</v>
      </c>
      <c r="AW220" s="69">
        <f>IF(AW$4="","",AW219+Nutrients!$DA$5)</f>
        <v>185.59459693179841</v>
      </c>
      <c r="AX220" s="20"/>
      <c r="AY220" s="69">
        <f>IF(AY$4="","",AY219+Nutrients!$DA$5)</f>
        <v>230.38936654028475</v>
      </c>
      <c r="AZ220" s="69">
        <f>IF(AZ$4="","",AZ219+Nutrients!$DA$5)</f>
        <v>214.68606506939091</v>
      </c>
      <c r="BA220" s="69">
        <f>IF(BA$4="","",BA219+Nutrients!$DA$5)</f>
        <v>201.76684409216355</v>
      </c>
      <c r="BB220" s="69">
        <f>IF(BB$4="","",BB219+Nutrients!$DA$5)</f>
        <v>194.1601001524777</v>
      </c>
      <c r="BC220" s="69">
        <f>IF(BC$4="","",BC219+Nutrients!$DA$5)</f>
        <v>188.86625669996647</v>
      </c>
      <c r="BD220" s="69">
        <f>IF(BD$4="","",BD219+Nutrients!$DA$5)</f>
        <v>185.02858414615989</v>
      </c>
      <c r="BE220" s="20"/>
      <c r="BF220" s="69">
        <f>IF(BF$4="","",BF219+Nutrients!$DA$5)</f>
        <v>228.86116593138928</v>
      </c>
      <c r="BG220" s="69">
        <f>IF(BG$4="","",BG219+Nutrients!$DA$5)</f>
        <v>213.15786446049546</v>
      </c>
      <c r="BH220" s="69">
        <f>IF(BH$4="","",BH219+Nutrients!$DA$5)</f>
        <v>201.36794010401491</v>
      </c>
      <c r="BI220" s="69">
        <f>IF(BI$4="","",BI219+Nutrients!$DA$5)</f>
        <v>193.63770510529417</v>
      </c>
      <c r="BJ220" s="69">
        <f>IF(BJ$4="","",BJ219+Nutrients!$DA$5)</f>
        <v>188.43324447539834</v>
      </c>
      <c r="BK220" s="69">
        <f>IF(BK$4="","",BK219+Nutrients!$DA$5)</f>
        <v>184.68851215185228</v>
      </c>
      <c r="BL220" s="20"/>
    </row>
    <row r="221" spans="1:65" x14ac:dyDescent="0.2">
      <c r="A221" s="236" t="s">
        <v>142</v>
      </c>
      <c r="B221" s="24">
        <v>50.010279605263136</v>
      </c>
      <c r="C221" s="24">
        <v>115.39726720647769</v>
      </c>
      <c r="D221" s="24">
        <v>121.38698760121457</v>
      </c>
      <c r="E221" s="24">
        <v>121.84109311740895</v>
      </c>
      <c r="F221" s="24">
        <v>120.87582995951414</v>
      </c>
      <c r="G221" s="24">
        <v>123.91959008097172</v>
      </c>
      <c r="H221" s="94">
        <f>SUM(B221:G221)</f>
        <v>653.43104757085018</v>
      </c>
      <c r="I221" s="24">
        <f>(B221*B208/I208)-(B221*B208/I208)/(I5-I4)*I224</f>
        <v>49.99920021668796</v>
      </c>
      <c r="J221" s="24">
        <f t="shared" ref="J221:N221" si="84">(C221*C208/J208)-(C221*C208/J208)/(J5-J4)*J224</f>
        <v>115.37918157346472</v>
      </c>
      <c r="K221" s="24">
        <f t="shared" si="84"/>
        <v>121.33997796682561</v>
      </c>
      <c r="L221" s="24">
        <f t="shared" si="84"/>
        <v>121.81717952531103</v>
      </c>
      <c r="M221" s="24">
        <f t="shared" si="84"/>
        <v>120.87347305549008</v>
      </c>
      <c r="N221" s="24">
        <f t="shared" si="84"/>
        <v>123.91723947892486</v>
      </c>
      <c r="O221" s="94">
        <f>SUM(I221:N221)</f>
        <v>653.32625181670426</v>
      </c>
      <c r="P221" s="24">
        <f>(B221*B208/P208)-(B221*B208/P208)/(P5-P4)*P224</f>
        <v>49.98795171365461</v>
      </c>
      <c r="Q221" s="24">
        <f t="shared" ref="Q221:U221" si="85">(C221*C208/Q208)-(C221*C208/Q208)/(Q5-Q4)*Q224</f>
        <v>115.36844125288931</v>
      </c>
      <c r="R221" s="24">
        <f t="shared" si="85"/>
        <v>121.35571753355262</v>
      </c>
      <c r="S221" s="24">
        <f t="shared" si="85"/>
        <v>121.83750253249227</v>
      </c>
      <c r="T221" s="24">
        <f t="shared" si="85"/>
        <v>120.849661488729</v>
      </c>
      <c r="U221" s="24">
        <f t="shared" si="85"/>
        <v>123.94149112376816</v>
      </c>
      <c r="V221" s="94">
        <f>SUM(P221:U221)</f>
        <v>653.34076564508598</v>
      </c>
      <c r="W221" s="24">
        <f>(B221*B208/W208)-(B221*B208/W208)/(W5-W4)*W224</f>
        <v>49.987493438885295</v>
      </c>
      <c r="X221" s="24">
        <f t="shared" ref="X221:AB221" si="86">(C221*C208/X208)-(C221*C208/X208)/(X5-X4)*X224</f>
        <v>115.38316986173787</v>
      </c>
      <c r="Y221" s="24">
        <f t="shared" si="86"/>
        <v>121.38508172072662</v>
      </c>
      <c r="Z221" s="24">
        <f t="shared" si="86"/>
        <v>121.85738027380158</v>
      </c>
      <c r="AA221" s="24">
        <f t="shared" si="86"/>
        <v>120.86952008822094</v>
      </c>
      <c r="AB221" s="24">
        <f t="shared" si="86"/>
        <v>123.95808532832453</v>
      </c>
      <c r="AC221" s="94">
        <f>SUM(W221:AB221)</f>
        <v>653.4407307116968</v>
      </c>
      <c r="AD221" s="24">
        <f>(B221*B208/AD208)-(B221*B208/AD208)/(AD5-AD4)*AD224</f>
        <v>49.983499300396858</v>
      </c>
      <c r="AE221" s="24">
        <f t="shared" ref="AE221:AI221" si="87">(C221*C208/AE208)-(C221*C208/AE208)/(AE5-AE4)*AE224</f>
        <v>115.40597486767754</v>
      </c>
      <c r="AF221" s="24">
        <f t="shared" si="87"/>
        <v>121.41070062281815</v>
      </c>
      <c r="AG221" s="24">
        <f t="shared" si="87"/>
        <v>121.89717014160902</v>
      </c>
      <c r="AH221" s="24">
        <f t="shared" si="87"/>
        <v>120.9784050646078</v>
      </c>
      <c r="AI221" s="24">
        <f t="shared" si="87"/>
        <v>124.06174363560847</v>
      </c>
      <c r="AJ221" s="94">
        <f>SUM(AD221:AI221)</f>
        <v>653.73749363271781</v>
      </c>
      <c r="AK221" s="24">
        <f>(B221*B208/AK208)-(B221*B208/AK208)/(AK5-AK4)*AK224</f>
        <v>49.974028484628128</v>
      </c>
      <c r="AL221" s="24">
        <f t="shared" ref="AL221:AP221" si="88">(C221*C208/AL208)-(C221*C208/AL208)/(AL5-AL4)*AL224</f>
        <v>115.37514854229751</v>
      </c>
      <c r="AM221" s="24">
        <f t="shared" si="88"/>
        <v>121.42769893294113</v>
      </c>
      <c r="AN221" s="24">
        <f t="shared" si="88"/>
        <v>121.91876687658993</v>
      </c>
      <c r="AO221" s="24">
        <f t="shared" si="88"/>
        <v>120.99507598611595</v>
      </c>
      <c r="AP221" s="24">
        <f t="shared" si="88"/>
        <v>124.42406501722628</v>
      </c>
      <c r="AQ221" s="94">
        <f>SUM(AK221:AP221)</f>
        <v>654.11478383979897</v>
      </c>
      <c r="AR221" s="24">
        <f>(B221*B208/AR208)-(B221*B208/AR208)/(AR5-AR4)*AR224</f>
        <v>49.980638735423859</v>
      </c>
      <c r="AS221" s="24">
        <f t="shared" ref="AS221:AW221" si="89">(C221*C208/AS208)-(C221*C208/AS208)/(AS5-AS4)*AS224</f>
        <v>115.37289759943654</v>
      </c>
      <c r="AT221" s="24">
        <f t="shared" si="89"/>
        <v>121.49728739738114</v>
      </c>
      <c r="AU221" s="24">
        <f t="shared" si="89"/>
        <v>121.91830082876422</v>
      </c>
      <c r="AV221" s="24">
        <f t="shared" si="89"/>
        <v>121.36267875905942</v>
      </c>
      <c r="AW221" s="24">
        <f t="shared" si="89"/>
        <v>124.79444466160454</v>
      </c>
      <c r="AX221" s="94">
        <f>SUM(AR221:AW221)</f>
        <v>654.9262479816698</v>
      </c>
      <c r="AY221" s="24">
        <f>(B221*B208/AY208)-(B221*B208/AY208)/(AY5-AY4)*AY224</f>
        <v>49.970565116983884</v>
      </c>
      <c r="AZ221" s="24">
        <f t="shared" ref="AZ221:BD221" si="90">(C221*C208/AZ208)-(C221*C208/AZ208)/(AZ5-AZ4)*AZ224</f>
        <v>115.384108459372</v>
      </c>
      <c r="BA221" s="24">
        <f t="shared" si="90"/>
        <v>121.51386535914841</v>
      </c>
      <c r="BB221" s="24">
        <f t="shared" si="90"/>
        <v>122.32158911362586</v>
      </c>
      <c r="BC221" s="24">
        <f t="shared" si="90"/>
        <v>121.7566074686586</v>
      </c>
      <c r="BD221" s="24">
        <f t="shared" si="90"/>
        <v>125.20836087085409</v>
      </c>
      <c r="BE221" s="94">
        <f>SUM(AY221:BD221)</f>
        <v>656.15509638864285</v>
      </c>
      <c r="BF221" s="24">
        <f>(B221*B208/BF208)-(B221*B208/BF208)/(BF5-BF4)*BF224</f>
        <v>49.977173927592105</v>
      </c>
      <c r="BG221" s="24">
        <f t="shared" ref="BG221:BK221" si="91">(C221*C208/BG208)-(C221*C208/BG208)/(BG5-BG4)*BG224</f>
        <v>115.39999461321426</v>
      </c>
      <c r="BH221" s="24">
        <f t="shared" si="91"/>
        <v>121.6855192175548</v>
      </c>
      <c r="BI221" s="24">
        <f t="shared" si="91"/>
        <v>122.69586578109572</v>
      </c>
      <c r="BJ221" s="24">
        <f t="shared" si="91"/>
        <v>122.12637579432983</v>
      </c>
      <c r="BK221" s="24">
        <f t="shared" si="91"/>
        <v>125.58888116607862</v>
      </c>
      <c r="BL221" s="94">
        <f>SUM(BF221:BK221)</f>
        <v>657.47381049986541</v>
      </c>
    </row>
    <row r="222" spans="1:65" x14ac:dyDescent="0.2">
      <c r="A222" s="236" t="s">
        <v>143</v>
      </c>
      <c r="B222" s="69">
        <f>IF(B$221="","",B221*B220/2000)</f>
        <v>6.0812844308230254</v>
      </c>
      <c r="C222" s="69">
        <f t="shared" ref="C222:G222" si="92">IF(C$221="","",C221*C220/2000)</f>
        <v>13.113910593125945</v>
      </c>
      <c r="D222" s="69">
        <f t="shared" si="92"/>
        <v>12.952957590458507</v>
      </c>
      <c r="E222" s="69">
        <f t="shared" si="92"/>
        <v>12.421671648482501</v>
      </c>
      <c r="F222" s="69">
        <f t="shared" si="92"/>
        <v>11.936855006017986</v>
      </c>
      <c r="G222" s="69">
        <f t="shared" si="92"/>
        <v>11.927282741524181</v>
      </c>
      <c r="H222" s="73">
        <f>SUM(B222:G222)</f>
        <v>68.43396201043214</v>
      </c>
      <c r="I222" s="69">
        <f>IF(I$221="","",I221*I220/2000)</f>
        <v>6.0322521105498783</v>
      </c>
      <c r="J222" s="69">
        <f t="shared" ref="J222:N222" si="93">IF(J$221="","",J221*J220/2000)</f>
        <v>13.029372099429043</v>
      </c>
      <c r="K222" s="69">
        <f t="shared" si="93"/>
        <v>12.836786066523349</v>
      </c>
      <c r="L222" s="69">
        <f t="shared" si="93"/>
        <v>12.320342194007814</v>
      </c>
      <c r="M222" s="69">
        <f t="shared" si="93"/>
        <v>11.834701878208476</v>
      </c>
      <c r="N222" s="69">
        <f t="shared" si="93"/>
        <v>11.822569618849856</v>
      </c>
      <c r="O222" s="73">
        <f>SUM(I222:N222)</f>
        <v>67.876023967568415</v>
      </c>
      <c r="P222" s="69">
        <f>IF(P$221="","",P221*P220/2000)</f>
        <v>5.980986649496149</v>
      </c>
      <c r="Q222" s="69">
        <f t="shared" ref="Q222:U222" si="94">IF(Q$221="","",Q221*Q220/2000)</f>
        <v>12.898135872354199</v>
      </c>
      <c r="R222" s="69">
        <f t="shared" si="94"/>
        <v>12.717578776201966</v>
      </c>
      <c r="S222" s="69">
        <f t="shared" si="94"/>
        <v>12.218335807654805</v>
      </c>
      <c r="T222" s="69">
        <f t="shared" si="94"/>
        <v>11.728863513866198</v>
      </c>
      <c r="U222" s="69">
        <f t="shared" si="94"/>
        <v>11.731036237084245</v>
      </c>
      <c r="V222" s="73">
        <f>SUM(P222:U222)</f>
        <v>67.274936856657561</v>
      </c>
      <c r="W222" s="69">
        <f>IF(W$221="","",W221*W220/2000)</f>
        <v>5.9398067689724892</v>
      </c>
      <c r="X222" s="69">
        <f t="shared" ref="X222:AB222" si="95">IF(X$221="","",X221*X220/2000)</f>
        <v>12.790051118975766</v>
      </c>
      <c r="Y222" s="69">
        <f t="shared" si="95"/>
        <v>12.577995159994977</v>
      </c>
      <c r="Z222" s="69">
        <f t="shared" si="95"/>
        <v>12.110804454423658</v>
      </c>
      <c r="AA222" s="69">
        <f t="shared" si="95"/>
        <v>11.627555800286009</v>
      </c>
      <c r="AB222" s="69">
        <f t="shared" si="95"/>
        <v>11.625996686052734</v>
      </c>
      <c r="AC222" s="73">
        <f>SUM(W222:AB222)</f>
        <v>66.672209988705632</v>
      </c>
      <c r="AD222" s="69">
        <f>IF(AD$221="","",AD221*AD220/2000)</f>
        <v>5.8862729289661893</v>
      </c>
      <c r="AE222" s="69">
        <f t="shared" ref="AE222:AI222" si="96">IF(AE$221="","",AE221*AE220/2000)</f>
        <v>12.7000372064718</v>
      </c>
      <c r="AF222" s="69">
        <f t="shared" si="96"/>
        <v>12.494337301180368</v>
      </c>
      <c r="AG222" s="69">
        <f t="shared" si="96"/>
        <v>12.017182758334403</v>
      </c>
      <c r="AH222" s="69">
        <f t="shared" si="96"/>
        <v>11.555003450922701</v>
      </c>
      <c r="AI222" s="69">
        <f t="shared" si="96"/>
        <v>11.568015956021251</v>
      </c>
      <c r="AJ222" s="73">
        <f>SUM(AD222:AI222)</f>
        <v>66.220849601896717</v>
      </c>
      <c r="AK222" s="69">
        <f>IF(AK$221="","",AK221*AK220/2000)</f>
        <v>5.8446039938135375</v>
      </c>
      <c r="AL222" s="69">
        <f t="shared" ref="AL222:AP222" si="97">IF(AL$221="","",AL221*AL220/2000)</f>
        <v>12.583559281645574</v>
      </c>
      <c r="AM222" s="69">
        <f t="shared" si="97"/>
        <v>12.408767896697814</v>
      </c>
      <c r="AN222" s="69">
        <f t="shared" si="97"/>
        <v>11.943455690416888</v>
      </c>
      <c r="AO222" s="69">
        <f t="shared" si="97"/>
        <v>11.469588143712423</v>
      </c>
      <c r="AP222" s="69">
        <f t="shared" si="97"/>
        <v>11.574861688317499</v>
      </c>
      <c r="AQ222" s="73">
        <f>SUM(AK222:AP222)</f>
        <v>65.824836694603732</v>
      </c>
      <c r="AR222" s="69">
        <f>IF(AR$221="","",AR221*AR220/2000)</f>
        <v>5.8036644745535391</v>
      </c>
      <c r="AS222" s="69">
        <f t="shared" ref="AS222:AW222" si="98">IF(AS$221="","",AS221*AS220/2000)</f>
        <v>12.488970606483536</v>
      </c>
      <c r="AT222" s="69">
        <f t="shared" si="98"/>
        <v>12.349860743564976</v>
      </c>
      <c r="AU222" s="69">
        <f t="shared" si="98"/>
        <v>11.846997297802147</v>
      </c>
      <c r="AV222" s="69">
        <f t="shared" si="98"/>
        <v>11.489920617592482</v>
      </c>
      <c r="AW222" s="69">
        <f t="shared" si="98"/>
        <v>11.580587328149058</v>
      </c>
      <c r="AX222" s="73">
        <f>SUM(AR222:AW222)</f>
        <v>65.560001068145738</v>
      </c>
      <c r="AY222" s="69">
        <f>IF(AY$221="","",AY221*AY220/2000)</f>
        <v>5.7563434214809837</v>
      </c>
      <c r="AZ222" s="69">
        <f t="shared" ref="AZ222:BD222" si="99">IF(AZ$221="","",AZ221*AZ220/2000)</f>
        <v>12.385680108341198</v>
      </c>
      <c r="BA222" s="69">
        <f t="shared" si="99"/>
        <v>12.258734563477725</v>
      </c>
      <c r="BB222" s="69">
        <f t="shared" si="99"/>
        <v>11.874985996555912</v>
      </c>
      <c r="BC222" s="69">
        <f t="shared" si="99"/>
        <v>11.497857340546364</v>
      </c>
      <c r="BD222" s="69">
        <f t="shared" si="99"/>
        <v>11.58356286759779</v>
      </c>
      <c r="BE222" s="73">
        <f>SUM(AY222:BD222)</f>
        <v>65.357164297999972</v>
      </c>
      <c r="BF222" s="69">
        <f>IF(BF$221="","",BF221*BF220/2000)</f>
        <v>5.7189171475122791</v>
      </c>
      <c r="BG222" s="69">
        <f t="shared" ref="BG222:BK222" si="100">IF(BG$221="","",BG221*BG220/2000)</f>
        <v>12.299208205252716</v>
      </c>
      <c r="BH222" s="69">
        <f t="shared" si="100"/>
        <v>12.251781172663264</v>
      </c>
      <c r="BI222" s="69">
        <f t="shared" si="100"/>
        <v>11.879272937879282</v>
      </c>
      <c r="BJ222" s="69">
        <f t="shared" si="100"/>
        <v>11.506334613473662</v>
      </c>
      <c r="BK222" s="69">
        <f t="shared" si="100"/>
        <v>11.597411802689422</v>
      </c>
      <c r="BL222" s="73">
        <f>SUM(BF222:BK222)</f>
        <v>65.252925879470638</v>
      </c>
    </row>
    <row r="223" spans="1:65" x14ac:dyDescent="0.2">
      <c r="H223" s="11">
        <f>H221/(G5-B4)</f>
        <v>2.8410045546558704</v>
      </c>
      <c r="O223" s="11">
        <f>O221/(N5-I4)</f>
        <v>2.8405489209421924</v>
      </c>
      <c r="V223" s="11">
        <f>V221/(U5-P4)</f>
        <v>2.840612024543852</v>
      </c>
      <c r="AC223" s="11">
        <f>AC221/(AB5-W4)</f>
        <v>2.8410466552682472</v>
      </c>
      <c r="AJ223" s="11">
        <f>AJ221/(AI5-AD4)</f>
        <v>2.8423369288379035</v>
      </c>
      <c r="AQ223" s="11">
        <f>AQ221/(AP5-AK4)</f>
        <v>2.8439773210426043</v>
      </c>
      <c r="AX223" s="11">
        <f>AX221/(AW5-AR4)</f>
        <v>2.8475054260072601</v>
      </c>
      <c r="BE223" s="11">
        <f>BE221/(BD5-AY4)</f>
        <v>2.8528482451680124</v>
      </c>
      <c r="BL223" s="11">
        <f>BL221/(BK5-BF4)</f>
        <v>2.8585817847820234</v>
      </c>
    </row>
    <row r="224" spans="1:65" x14ac:dyDescent="0.2">
      <c r="A224" s="236" t="s">
        <v>475</v>
      </c>
      <c r="I224" s="4">
        <f>(B$5-B$4)-((B$5-B$4)/B$225)*I$225</f>
        <v>-3.1644027791877249E-3</v>
      </c>
      <c r="J224" s="4">
        <f t="shared" ref="J224:N224" si="101">(C$5-C$4)-((C$5-C$4)/C$225)*J$225</f>
        <v>-3.8512223009021795E-3</v>
      </c>
      <c r="K224" s="4">
        <f t="shared" si="101"/>
        <v>-7.7780453715874387E-3</v>
      </c>
      <c r="L224" s="4">
        <f t="shared" si="101"/>
        <v>-3.4251356441643566E-3</v>
      </c>
      <c r="M224" s="4">
        <f t="shared" si="101"/>
        <v>-3.1474647382623289E-4</v>
      </c>
      <c r="N224" s="4">
        <f t="shared" si="101"/>
        <v>-3.0970744057867705E-4</v>
      </c>
      <c r="O224" s="4"/>
      <c r="P224" s="4">
        <f>(B$5-B$4)-((B$5-B$4)/B$225)*P$225</f>
        <v>-6.3793617928382673E-3</v>
      </c>
      <c r="Q224" s="4">
        <f t="shared" ref="Q224:U224" si="102">(C$5-C$4)-((C$5-C$4)/C$225)*Q$225</f>
        <v>-6.1391586496455375E-3</v>
      </c>
      <c r="R224" s="4">
        <f t="shared" si="102"/>
        <v>-5.1728626833735802E-3</v>
      </c>
      <c r="S224" s="4">
        <f t="shared" si="102"/>
        <v>-5.1415505291174668E-4</v>
      </c>
      <c r="T224" s="4">
        <f t="shared" si="102"/>
        <v>-3.4955961578617689E-3</v>
      </c>
      <c r="U224" s="4">
        <f t="shared" si="102"/>
        <v>2.8847722417282284E-3</v>
      </c>
      <c r="W224" s="4">
        <f>(B$5-B$4)-((B$5-B$4)/B$225)*W$225</f>
        <v>-6.5103905043066845E-3</v>
      </c>
      <c r="X224" s="4">
        <f t="shared" ref="X224:AB224" si="103">(C$5-C$4)-((C$5-C$4)/C$225)*X$225</f>
        <v>-3.0017865298006541E-3</v>
      </c>
      <c r="Y224" s="4">
        <f t="shared" si="103"/>
        <v>-3.1517070383557666E-4</v>
      </c>
      <c r="Z224" s="4">
        <f t="shared" si="103"/>
        <v>2.3316986663104444E-3</v>
      </c>
      <c r="AA224" s="4">
        <f t="shared" si="103"/>
        <v>-8.426748801682038E-4</v>
      </c>
      <c r="AB224" s="4">
        <f t="shared" si="103"/>
        <v>5.069531180097897E-3</v>
      </c>
      <c r="AD224" s="4">
        <f>(B$5-B$4)-((B$5-B$4)/B$225)*AD$225</f>
        <v>-7.6525439050030286E-3</v>
      </c>
      <c r="AE224" s="4">
        <f t="shared" ref="AE224:AI224" si="104">(C$5-C$4)-((C$5-C$4)/C$225)*AE$225</f>
        <v>1.8535999384496904E-3</v>
      </c>
      <c r="AF224" s="4">
        <f t="shared" si="104"/>
        <v>3.9201668116533028E-3</v>
      </c>
      <c r="AG224" s="4">
        <f t="shared" si="104"/>
        <v>8.0243251042872998E-3</v>
      </c>
      <c r="AH224" s="4">
        <f t="shared" si="104"/>
        <v>1.3680917403561921E-2</v>
      </c>
      <c r="AI224" s="4">
        <f t="shared" si="104"/>
        <v>1.8697401415835202E-2</v>
      </c>
      <c r="AK224" s="4">
        <f>(B$5-B$4)-((B$5-B$4)/B$225)*AK$225</f>
        <v>-1.0361940574028949E-2</v>
      </c>
      <c r="AL224" s="4">
        <f t="shared" ref="AL224:AP224" si="105">(C$5-C$4)-((C$5-C$4)/C$225)*AL$225</f>
        <v>-4.7102765967679261E-3</v>
      </c>
      <c r="AM224" s="4">
        <f t="shared" si="105"/>
        <v>6.7289151092992938E-3</v>
      </c>
      <c r="AN224" s="4">
        <f t="shared" si="105"/>
        <v>1.1111876661651365E-2</v>
      </c>
      <c r="AO224" s="4">
        <f t="shared" si="105"/>
        <v>1.5901223027285027E-2</v>
      </c>
      <c r="AP224" s="4">
        <f t="shared" si="105"/>
        <v>6.6067942228826837E-2</v>
      </c>
      <c r="AR224" s="4">
        <f>(B$5-B$4)-((B$5-B$4)/B$225)*AR$225</f>
        <v>-8.4707199070095385E-3</v>
      </c>
      <c r="AS224" s="4">
        <f t="shared" ref="AS224:AW224" si="106">(C$5-C$4)-((C$5-C$4)/C$225)*AS$225</f>
        <v>-5.1897767893152036E-3</v>
      </c>
      <c r="AT224" s="4">
        <f t="shared" si="106"/>
        <v>1.8215652996431686E-2</v>
      </c>
      <c r="AU224" s="4">
        <f t="shared" si="106"/>
        <v>1.1045265267917159E-2</v>
      </c>
      <c r="AV224" s="4">
        <f t="shared" si="106"/>
        <v>6.4636030344011886E-2</v>
      </c>
      <c r="AW224" s="4">
        <f t="shared" si="106"/>
        <v>0.11407261026909055</v>
      </c>
      <c r="AY224" s="4">
        <f>(B$5-B$4)-((B$5-B$4)/B$225)*AY$225</f>
        <v>-1.1353138665885609E-2</v>
      </c>
      <c r="AZ224" s="4">
        <f t="shared" ref="AZ224:BD224" si="107">(C$5-C$4)-((C$5-C$4)/C$225)*AZ$225</f>
        <v>-2.8018943513288264E-3</v>
      </c>
      <c r="BA224" s="4">
        <f t="shared" si="107"/>
        <v>2.0949317651030697E-2</v>
      </c>
      <c r="BB224" s="4">
        <f t="shared" si="107"/>
        <v>6.8414401919334011E-2</v>
      </c>
      <c r="BC224" s="4">
        <f t="shared" si="107"/>
        <v>0.11638941653003343</v>
      </c>
      <c r="BD224" s="4">
        <f t="shared" si="107"/>
        <v>0.16722505983484126</v>
      </c>
      <c r="BF224" s="4">
        <f>(B$5-B$4)-((B$5-B$4)/B$225)*BF$225</f>
        <v>-9.4619179988626456E-3</v>
      </c>
      <c r="BG224" s="4">
        <f t="shared" ref="BG224:BK224" si="108">(C$5-C$4)-((C$5-C$4)/C$225)*BG$225</f>
        <v>5.8062797256042131E-4</v>
      </c>
      <c r="BH224" s="4">
        <f t="shared" si="108"/>
        <v>4.9191365572823997E-2</v>
      </c>
      <c r="BI224" s="4">
        <f t="shared" si="108"/>
        <v>0.12117342582428137</v>
      </c>
      <c r="BJ224" s="4">
        <f t="shared" si="108"/>
        <v>0.16453069029645206</v>
      </c>
      <c r="BK224" s="4">
        <f t="shared" si="108"/>
        <v>0.21563439616681279</v>
      </c>
      <c r="BL224" s="25">
        <f>BL221-H221</f>
        <v>4.0427629290152254</v>
      </c>
      <c r="BM224">
        <f>BL224/H221</f>
        <v>6.1869771019364929E-3</v>
      </c>
    </row>
    <row r="225" spans="1:65" x14ac:dyDescent="0.2">
      <c r="A225" s="30" t="s">
        <v>68</v>
      </c>
      <c r="B225" s="218">
        <f>(0.1135*(B208*2.2046)+8.8142*(AVERAGE(B4:B5)/2.2046)-0.05068*((AVERAGE(B4:B5)/2.2046)^2)+276)/453.6</f>
        <v>1.6804180676204314</v>
      </c>
      <c r="C225" s="218">
        <f t="shared" ref="C225:G225" si="109">(0.1135*(C208*2.2046)+8.8142*(AVERAGE(C4:C5)/2.2046)-0.05068*((AVERAGE(C4:C5)/2.2046)^2)+276)/453.6</f>
        <v>1.8790955827706697</v>
      </c>
      <c r="D225" s="218">
        <f t="shared" si="109"/>
        <v>2.0366632661626287</v>
      </c>
      <c r="E225" s="218">
        <f t="shared" si="109"/>
        <v>2.0871411678074705</v>
      </c>
      <c r="F225" s="218">
        <f t="shared" si="109"/>
        <v>2.0611484907606803</v>
      </c>
      <c r="G225" s="218">
        <f t="shared" si="109"/>
        <v>1.9783126637683417</v>
      </c>
      <c r="I225" s="218">
        <f>(0.1135*(I208*2.2046)+8.8142*(AVERAGE(I4:I5)/2.2046)-0.05068*((AVERAGE(I4:I5)/2.2046)^2)+276)/453.6</f>
        <v>1.6806307684045665</v>
      </c>
      <c r="J225" s="218">
        <f t="shared" ref="J225:N225" si="110">(0.1135*(J208*2.2046)+8.8142*(AVERAGE(J4:J5)/2.2046)-0.05068*((AVERAGE(J4:J5)/2.2046)^2)+276)/453.6</f>
        <v>1.8792403190669476</v>
      </c>
      <c r="K225" s="218">
        <f t="shared" si="110"/>
        <v>2.0370152941468702</v>
      </c>
      <c r="L225" s="218">
        <f t="shared" si="110"/>
        <v>2.087319886347677</v>
      </c>
      <c r="M225" s="218">
        <f t="shared" si="110"/>
        <v>2.0611665112945552</v>
      </c>
      <c r="N225" s="218">
        <f t="shared" si="110"/>
        <v>1.9783306843022168</v>
      </c>
      <c r="P225" s="218">
        <f>(0.1135*(P208*2.2046)+8.8142*(AVERAGE(P4:P5)/2.2046)-0.05068*((AVERAGE(P4:P5)/2.2046)^2)+276)/453.6</f>
        <v>1.6808468674130943</v>
      </c>
      <c r="Q225" s="218">
        <f t="shared" ref="Q225:U225" si="111">(0.1135*(Q208*2.2046)+8.8142*(AVERAGE(Q4:Q5)/2.2046)-0.05068*((AVERAGE(Q4:Q5)/2.2046)^2)+276)/453.6</f>
        <v>1.8793263040886792</v>
      </c>
      <c r="R225" s="218">
        <f t="shared" si="111"/>
        <v>2.0368973857050316</v>
      </c>
      <c r="S225" s="218">
        <f t="shared" si="111"/>
        <v>2.0871679956619098</v>
      </c>
      <c r="T225" s="218">
        <f t="shared" si="111"/>
        <v>2.0613486280591546</v>
      </c>
      <c r="U225" s="218">
        <f t="shared" si="111"/>
        <v>1.9781448113725213</v>
      </c>
      <c r="W225" s="218">
        <f>(0.1135*(W208*2.2046)+8.8142*(AVERAGE(W4:W5)/2.2046)-0.05068*((AVERAGE(W4:W5)/2.2046)^2)+276)/453.6</f>
        <v>1.6808556747336594</v>
      </c>
      <c r="X225" s="218">
        <f t="shared" ref="X225:AB225" si="112">(0.1135*(X208*2.2046)+8.8142*(AVERAGE(X4:X5)/2.2046)-0.05068*((AVERAGE(X4:X5)/2.2046)^2)+276)/453.6</f>
        <v>1.8792083956468411</v>
      </c>
      <c r="Y225" s="218">
        <f t="shared" si="112"/>
        <v>2.0366775305314082</v>
      </c>
      <c r="Z225" s="218">
        <f t="shared" si="112"/>
        <v>2.0870195032005361</v>
      </c>
      <c r="AA225" s="218">
        <f t="shared" si="112"/>
        <v>2.0611967373733875</v>
      </c>
      <c r="AB225" s="218">
        <f t="shared" si="112"/>
        <v>1.9780176897173725</v>
      </c>
      <c r="AD225" s="218">
        <f>(0.1135*(AD208*2.2046)+8.8142*(AVERAGE(AD4:AD5)/2.2046)-0.05068*((AVERAGE(AD4:AD5)/2.2046)^2)+276)/453.6</f>
        <v>1.6809324465420805</v>
      </c>
      <c r="AE225" s="218">
        <f t="shared" ref="AE225:AI225" si="113">(0.1135*(AE208*2.2046)+8.8142*(AVERAGE(AE4:AE5)/2.2046)-0.05068*((AVERAGE(AE4:AE5)/2.2046)^2)+276)/453.6</f>
        <v>1.8790259209415383</v>
      </c>
      <c r="AF225" s="218">
        <f t="shared" si="113"/>
        <v>2.036485842612795</v>
      </c>
      <c r="AG225" s="218">
        <f t="shared" si="113"/>
        <v>2.086722470325745</v>
      </c>
      <c r="AH225" s="218">
        <f t="shared" si="113"/>
        <v>2.060365201809053</v>
      </c>
      <c r="AI225" s="218">
        <f t="shared" si="113"/>
        <v>1.9772247430036209</v>
      </c>
      <c r="AK225" s="218">
        <f>(0.1135*(AK208*2.2046)+8.8142*(AVERAGE(AK4:AK5)/2.2046)-0.05068*((AVERAGE(AK4:AK5)/2.2046)^2)+276)/453.6</f>
        <v>1.6811145633066797</v>
      </c>
      <c r="AL225" s="218">
        <f t="shared" ref="AL225:AP225" si="114">(0.1135*(AL208*2.2046)+8.8142*(AVERAGE(AL4:AL5)/2.2046)-0.05068*((AVERAGE(AL4:AL5)/2.2046)^2)+276)/453.6</f>
        <v>1.8792726039696019</v>
      </c>
      <c r="AM225" s="218">
        <f t="shared" si="114"/>
        <v>2.0363587209576459</v>
      </c>
      <c r="AN225" s="218">
        <f t="shared" si="114"/>
        <v>2.0865613664266673</v>
      </c>
      <c r="AO225" s="218">
        <f t="shared" si="114"/>
        <v>2.060238080153904</v>
      </c>
      <c r="AP225" s="218">
        <f t="shared" si="114"/>
        <v>1.9744684565100945</v>
      </c>
      <c r="AR225" s="218">
        <f>(0.1135*(AR208*2.2046)+8.8142*(AVERAGE(AR4:AR5)/2.2046)-0.05068*((AVERAGE(AR4:AR5)/2.2046)^2)+276)/453.6</f>
        <v>1.6809874416515309</v>
      </c>
      <c r="AS225" s="218">
        <f t="shared" ref="AS225:AW225" si="115">(0.1135*(AS208*2.2046)+8.8142*(AVERAGE(AS4:AS5)/2.2046)-0.05068*((AVERAGE(AS4:AS5)/2.2046)^2)+276)/453.6</f>
        <v>1.8792906245034771</v>
      </c>
      <c r="AT225" s="218">
        <f t="shared" si="115"/>
        <v>2.0358388405775845</v>
      </c>
      <c r="AU225" s="218">
        <f t="shared" si="115"/>
        <v>2.08656484211122</v>
      </c>
      <c r="AV225" s="218">
        <f t="shared" si="115"/>
        <v>2.0574478114164489</v>
      </c>
      <c r="AW225" s="218">
        <f t="shared" si="115"/>
        <v>1.9716752729011517</v>
      </c>
      <c r="AY225" s="218">
        <f>(0.1135*(AY208*2.2046)+8.8142*(AVERAGE(AY4:AY5)/2.2046)-0.05068*((AVERAGE(AY4:AY5)/2.2046)^2)+276)/453.6</f>
        <v>1.6811811883939656</v>
      </c>
      <c r="AZ225" s="218">
        <f t="shared" ref="AZ225:BD225" si="116">(0.1135*(AZ208*2.2046)+8.8142*(AVERAGE(AZ4:AZ5)/2.2046)-0.05068*((AVERAGE(AZ4:AZ5)/2.2046)^2)+276)/453.6</f>
        <v>1.8792008833166491</v>
      </c>
      <c r="BA225" s="218">
        <f t="shared" si="116"/>
        <v>2.0357151171468284</v>
      </c>
      <c r="BB225" s="218">
        <f t="shared" si="116"/>
        <v>2.0835714049395513</v>
      </c>
      <c r="BC225" s="218">
        <f t="shared" si="116"/>
        <v>2.0544847165878637</v>
      </c>
      <c r="BD225" s="218">
        <f t="shared" si="116"/>
        <v>1.9685825621927335</v>
      </c>
      <c r="BF225" s="218">
        <f>(0.1135*(BF208*2.2046)+8.8142*(AVERAGE(BF4:BF5)/2.2046)-0.05068*((AVERAGE(BF4:BF5)/2.2046)^2)+276)/453.6</f>
        <v>1.6810540667388167</v>
      </c>
      <c r="BG225" s="218">
        <f t="shared" ref="BG225:BK225" si="117">(0.1135*(BG208*2.2046)+8.8142*(AVERAGE(BG4:BG5)/2.2046)-0.05068*((AVERAGE(BG4:BG5)/2.2046)^2)+276)/453.6</f>
        <v>1.8790737616615001</v>
      </c>
      <c r="BH225" s="218">
        <f t="shared" si="117"/>
        <v>2.0344369051120834</v>
      </c>
      <c r="BI225" s="218">
        <f t="shared" si="117"/>
        <v>2.0808185166704174</v>
      </c>
      <c r="BJ225" s="218">
        <f t="shared" si="117"/>
        <v>2.0517284300943373</v>
      </c>
      <c r="BK225" s="218">
        <f t="shared" si="117"/>
        <v>1.9657658326894931</v>
      </c>
      <c r="BL225" s="4">
        <f>SUM(BF224:BK224)</f>
        <v>0.541648587834068</v>
      </c>
      <c r="BM225">
        <f>BM224/3*1</f>
        <v>2.0623257006454976E-3</v>
      </c>
    </row>
    <row r="226" spans="1:65" x14ac:dyDescent="0.2">
      <c r="A226" s="129" t="s">
        <v>210</v>
      </c>
      <c r="B226" s="27">
        <v>0.55000000000000004</v>
      </c>
      <c r="C226" s="27">
        <v>0.55000000000000004</v>
      </c>
      <c r="D226" s="27">
        <v>0.55000000000000004</v>
      </c>
      <c r="E226" s="27">
        <v>0.55000000000000004</v>
      </c>
      <c r="F226" s="27">
        <v>0.55000000000000004</v>
      </c>
      <c r="G226" s="27">
        <v>0.55000000000000004</v>
      </c>
      <c r="I226" s="27">
        <v>0.55000000000000004</v>
      </c>
      <c r="J226" s="27">
        <v>0.55000000000000004</v>
      </c>
      <c r="K226" s="27">
        <v>0.55000000000000004</v>
      </c>
      <c r="L226" s="27">
        <v>0.55000000000000004</v>
      </c>
      <c r="M226" s="27">
        <v>0.55000000000000004</v>
      </c>
      <c r="N226" s="27">
        <v>0.55000000000000004</v>
      </c>
      <c r="P226" s="27">
        <v>0.55000000000000004</v>
      </c>
      <c r="Q226" s="27">
        <v>0.55000000000000004</v>
      </c>
      <c r="R226" s="27">
        <v>0.55000000000000004</v>
      </c>
      <c r="S226" s="27">
        <v>0.55000000000000004</v>
      </c>
      <c r="T226" s="27">
        <v>0.55000000000000004</v>
      </c>
      <c r="U226" s="27">
        <v>0.55000000000000004</v>
      </c>
      <c r="W226" s="27">
        <v>0.55000000000000004</v>
      </c>
      <c r="X226" s="27">
        <v>0.55000000000000004</v>
      </c>
      <c r="Y226" s="27">
        <v>0.55000000000000004</v>
      </c>
      <c r="Z226" s="27">
        <v>0.55000000000000004</v>
      </c>
      <c r="AA226" s="27">
        <v>0.55000000000000004</v>
      </c>
      <c r="AB226" s="27">
        <v>0.55000000000000004</v>
      </c>
      <c r="AD226" s="27">
        <v>0.55000000000000004</v>
      </c>
      <c r="AE226" s="27">
        <v>0.55000000000000004</v>
      </c>
      <c r="AF226" s="27">
        <v>0.55000000000000004</v>
      </c>
      <c r="AG226" s="27">
        <v>0.55000000000000004</v>
      </c>
      <c r="AH226" s="27">
        <v>0.55000000000000004</v>
      </c>
      <c r="AI226" s="27">
        <v>0.55000000000000004</v>
      </c>
      <c r="AK226" s="27">
        <v>0.55000000000000004</v>
      </c>
      <c r="AL226" s="27">
        <v>0.55000000000000004</v>
      </c>
      <c r="AM226" s="27">
        <v>0.55000000000000004</v>
      </c>
      <c r="AN226" s="27">
        <v>0.55000000000000004</v>
      </c>
      <c r="AO226" s="27">
        <v>0.55000000000000004</v>
      </c>
      <c r="AP226" s="27">
        <v>0.55000000000000004</v>
      </c>
      <c r="AR226" s="27">
        <v>0.55000000000000004</v>
      </c>
      <c r="AS226" s="27">
        <v>0.55000000000000004</v>
      </c>
      <c r="AT226" s="27">
        <v>0.55000000000000004</v>
      </c>
      <c r="AU226" s="27">
        <v>0.55000000000000004</v>
      </c>
      <c r="AV226" s="27">
        <v>0.55000000000000004</v>
      </c>
      <c r="AW226" s="27">
        <v>0.55000000000000004</v>
      </c>
      <c r="AY226" s="27">
        <v>0.55000000000000004</v>
      </c>
      <c r="AZ226" s="27">
        <v>0.55000000000000004</v>
      </c>
      <c r="BA226" s="27">
        <v>0.55000000000000004</v>
      </c>
      <c r="BB226" s="27">
        <v>0.55000000000000004</v>
      </c>
      <c r="BC226" s="27">
        <v>0.55000000000000004</v>
      </c>
      <c r="BD226" s="27">
        <v>0.55000000000000004</v>
      </c>
      <c r="BF226" s="27">
        <v>0.55000000000000004</v>
      </c>
      <c r="BG226" s="27">
        <v>0.55000000000000004</v>
      </c>
      <c r="BH226" s="27">
        <v>0.55000000000000004</v>
      </c>
      <c r="BI226" s="27">
        <v>0.55000000000000004</v>
      </c>
      <c r="BJ226" s="27">
        <v>0.55000000000000004</v>
      </c>
      <c r="BK226" s="27">
        <v>0.55000000000000004</v>
      </c>
    </row>
    <row r="227" spans="1:65" x14ac:dyDescent="0.2">
      <c r="A227" s="129" t="s">
        <v>209</v>
      </c>
      <c r="B227" s="27"/>
      <c r="C227" s="27"/>
      <c r="D227" s="27"/>
      <c r="E227" s="27"/>
      <c r="F227" s="27"/>
      <c r="G227" s="27"/>
      <c r="I227" s="27"/>
      <c r="J227" s="27"/>
      <c r="K227" s="27"/>
      <c r="L227" s="27"/>
      <c r="M227" s="27"/>
      <c r="N227" s="27"/>
      <c r="P227" s="27"/>
      <c r="Q227" s="27"/>
      <c r="R227" s="27"/>
      <c r="S227" s="27"/>
      <c r="T227" s="27"/>
      <c r="U227" s="27"/>
      <c r="W227" s="27"/>
      <c r="X227" s="27"/>
      <c r="Y227" s="27"/>
      <c r="Z227" s="27"/>
      <c r="AA227" s="27"/>
      <c r="AB227" s="27"/>
      <c r="AD227" s="27"/>
      <c r="AE227" s="27"/>
      <c r="AF227" s="27"/>
      <c r="AG227" s="27"/>
      <c r="AH227" s="27"/>
      <c r="AI227" s="27"/>
      <c r="AK227" s="27"/>
      <c r="AL227" s="27"/>
      <c r="AM227" s="27"/>
      <c r="AN227" s="27"/>
      <c r="AO227" s="27"/>
      <c r="AP227" s="27"/>
      <c r="AR227" s="27"/>
      <c r="AS227" s="27"/>
      <c r="AT227" s="27"/>
      <c r="AU227" s="27"/>
      <c r="AV227" s="27"/>
      <c r="AW227" s="27"/>
      <c r="AY227" s="27"/>
      <c r="AZ227" s="27"/>
      <c r="BA227" s="27"/>
      <c r="BB227" s="27"/>
      <c r="BC227" s="27"/>
      <c r="BD227" s="27"/>
      <c r="BF227" s="27"/>
      <c r="BG227" s="27"/>
      <c r="BH227" s="27"/>
      <c r="BI227" s="27"/>
      <c r="BJ227" s="27"/>
      <c r="BK227" s="27"/>
    </row>
    <row r="228" spans="1:65" x14ac:dyDescent="0.2">
      <c r="A228" s="130" t="s">
        <v>211</v>
      </c>
      <c r="B228" s="27">
        <f xml:space="preserve"> 0.000000416*((B4+B5)/2)^2 - 0.000036654*((B4+B5)/2) + 0.280606061</f>
        <v>0.27994018600000004</v>
      </c>
      <c r="C228" s="27">
        <f t="shared" ref="C228:G228" si="118" xml:space="preserve"> 0.000000416*((C4+C5)/2)^2 - 0.000036654*((C4+C5)/2) + 0.280606061</f>
        <v>0.28110066100000003</v>
      </c>
      <c r="D228" s="27">
        <f t="shared" si="118"/>
        <v>0.28425019600000001</v>
      </c>
      <c r="E228" s="27">
        <f t="shared" si="118"/>
        <v>0.28865940100000004</v>
      </c>
      <c r="F228" s="27">
        <f t="shared" si="118"/>
        <v>0.29387429300000001</v>
      </c>
      <c r="G228" s="27">
        <f t="shared" si="118"/>
        <v>0.29974036300000001</v>
      </c>
      <c r="I228" s="27">
        <f xml:space="preserve"> 0.000000416*((I4+I5)/2)^2 - 0.000036654*((I4+I5)/2) + 0.280606061</f>
        <v>0.27994018600000004</v>
      </c>
      <c r="J228" s="27">
        <f t="shared" ref="J228:N228" si="119" xml:space="preserve"> 0.000000416*((J4+J5)/2)^2 - 0.000036654*((J4+J5)/2) + 0.280606061</f>
        <v>0.28110066100000003</v>
      </c>
      <c r="K228" s="27">
        <f t="shared" si="119"/>
        <v>0.28425019600000001</v>
      </c>
      <c r="L228" s="27">
        <f t="shared" si="119"/>
        <v>0.28865940100000004</v>
      </c>
      <c r="M228" s="27">
        <f t="shared" si="119"/>
        <v>0.29387429300000001</v>
      </c>
      <c r="N228" s="27">
        <f t="shared" si="119"/>
        <v>0.29974036300000001</v>
      </c>
      <c r="P228" s="27">
        <f xml:space="preserve"> 0.000000416*((P4+P5)/2)^2 - 0.000036654*((P4+P5)/2) + 0.280606061</f>
        <v>0.27994018600000004</v>
      </c>
      <c r="Q228" s="27">
        <f t="shared" ref="Q228:U228" si="120" xml:space="preserve"> 0.000000416*((Q4+Q5)/2)^2 - 0.000036654*((Q4+Q5)/2) + 0.280606061</f>
        <v>0.28110066100000003</v>
      </c>
      <c r="R228" s="27">
        <f t="shared" si="120"/>
        <v>0.28425019600000001</v>
      </c>
      <c r="S228" s="27">
        <f t="shared" si="120"/>
        <v>0.28865940100000004</v>
      </c>
      <c r="T228" s="27">
        <f t="shared" si="120"/>
        <v>0.29387429300000001</v>
      </c>
      <c r="U228" s="27">
        <f t="shared" si="120"/>
        <v>0.29974036300000001</v>
      </c>
      <c r="W228" s="27">
        <f xml:space="preserve"> 0.000000416*((W4+W5)/2)^2 - 0.000036654*((W4+W5)/2) + 0.280606061</f>
        <v>0.27994018600000004</v>
      </c>
      <c r="X228" s="27">
        <f t="shared" ref="X228:AB228" si="121" xml:space="preserve"> 0.000000416*((X4+X5)/2)^2 - 0.000036654*((X4+X5)/2) + 0.280606061</f>
        <v>0.28110066100000003</v>
      </c>
      <c r="Y228" s="27">
        <f t="shared" si="121"/>
        <v>0.28425019600000001</v>
      </c>
      <c r="Z228" s="27">
        <f t="shared" si="121"/>
        <v>0.28865940100000004</v>
      </c>
      <c r="AA228" s="27">
        <f t="shared" si="121"/>
        <v>0.29387429300000001</v>
      </c>
      <c r="AB228" s="27">
        <f t="shared" si="121"/>
        <v>0.29974036300000001</v>
      </c>
      <c r="AD228" s="27">
        <f xml:space="preserve"> 0.000000416*((AD4+AD5)/2)^2 - 0.000036654*((AD4+AD5)/2) + 0.280606061</f>
        <v>0.27994018600000004</v>
      </c>
      <c r="AE228" s="27">
        <f t="shared" ref="AE228:AI228" si="122" xml:space="preserve"> 0.000000416*((AE4+AE5)/2)^2 - 0.000036654*((AE4+AE5)/2) + 0.280606061</f>
        <v>0.28110066100000003</v>
      </c>
      <c r="AF228" s="27">
        <f t="shared" si="122"/>
        <v>0.28425019600000001</v>
      </c>
      <c r="AG228" s="27">
        <f t="shared" si="122"/>
        <v>0.28865940100000004</v>
      </c>
      <c r="AH228" s="27">
        <f t="shared" si="122"/>
        <v>0.29387429300000001</v>
      </c>
      <c r="AI228" s="27">
        <f t="shared" si="122"/>
        <v>0.29974036300000001</v>
      </c>
      <c r="AK228" s="27">
        <f xml:space="preserve"> 0.000000416*((AK4+AK5)/2)^2 - 0.000036654*((AK4+AK5)/2) + 0.280606061</f>
        <v>0.27994018600000004</v>
      </c>
      <c r="AL228" s="27">
        <f t="shared" ref="AL228:AP228" si="123" xml:space="preserve"> 0.000000416*((AL4+AL5)/2)^2 - 0.000036654*((AL4+AL5)/2) + 0.280606061</f>
        <v>0.28110066100000003</v>
      </c>
      <c r="AM228" s="27">
        <f t="shared" si="123"/>
        <v>0.28425019600000001</v>
      </c>
      <c r="AN228" s="27">
        <f t="shared" si="123"/>
        <v>0.28865940100000004</v>
      </c>
      <c r="AO228" s="27">
        <f t="shared" si="123"/>
        <v>0.29387429300000001</v>
      </c>
      <c r="AP228" s="27">
        <f t="shared" si="123"/>
        <v>0.29974036300000001</v>
      </c>
      <c r="AR228" s="27">
        <f xml:space="preserve"> 0.000000416*((AR4+AR5)/2)^2 - 0.000036654*((AR4+AR5)/2) + 0.280606061</f>
        <v>0.27994018600000004</v>
      </c>
      <c r="AS228" s="27">
        <f t="shared" ref="AS228:AW228" si="124" xml:space="preserve"> 0.000000416*((AS4+AS5)/2)^2 - 0.000036654*((AS4+AS5)/2) + 0.280606061</f>
        <v>0.28110066100000003</v>
      </c>
      <c r="AT228" s="27">
        <f t="shared" si="124"/>
        <v>0.28425019600000001</v>
      </c>
      <c r="AU228" s="27">
        <f t="shared" si="124"/>
        <v>0.28865940100000004</v>
      </c>
      <c r="AV228" s="27">
        <f t="shared" si="124"/>
        <v>0.29387429300000001</v>
      </c>
      <c r="AW228" s="27">
        <f t="shared" si="124"/>
        <v>0.29974036300000001</v>
      </c>
      <c r="AY228" s="27">
        <f xml:space="preserve"> 0.000000416*((AY4+AY5)/2)^2 - 0.000036654*((AY4+AY5)/2) + 0.280606061</f>
        <v>0.27994018600000004</v>
      </c>
      <c r="AZ228" s="27">
        <f t="shared" ref="AZ228:BD228" si="125" xml:space="preserve"> 0.000000416*((AZ4+AZ5)/2)^2 - 0.000036654*((AZ4+AZ5)/2) + 0.280606061</f>
        <v>0.28110066100000003</v>
      </c>
      <c r="BA228" s="27">
        <f t="shared" si="125"/>
        <v>0.28425019600000001</v>
      </c>
      <c r="BB228" s="27">
        <f t="shared" si="125"/>
        <v>0.28865940100000004</v>
      </c>
      <c r="BC228" s="27">
        <f t="shared" si="125"/>
        <v>0.29387429300000001</v>
      </c>
      <c r="BD228" s="27">
        <f t="shared" si="125"/>
        <v>0.29974036300000001</v>
      </c>
      <c r="BF228" s="27">
        <f xml:space="preserve"> 0.000000416*((BF4+BF5)/2)^2 - 0.000036654*((BF4+BF5)/2) + 0.280606061</f>
        <v>0.27994018600000004</v>
      </c>
      <c r="BG228" s="27">
        <f t="shared" ref="BG228:BK228" si="126" xml:space="preserve"> 0.000000416*((BG4+BG5)/2)^2 - 0.000036654*((BG4+BG5)/2) + 0.280606061</f>
        <v>0.28110066100000003</v>
      </c>
      <c r="BH228" s="27">
        <f t="shared" si="126"/>
        <v>0.28425019600000001</v>
      </c>
      <c r="BI228" s="27">
        <f t="shared" si="126"/>
        <v>0.28865940100000004</v>
      </c>
      <c r="BJ228" s="27">
        <f t="shared" si="126"/>
        <v>0.29387429300000001</v>
      </c>
      <c r="BK228" s="27">
        <f t="shared" si="126"/>
        <v>0.29974036300000001</v>
      </c>
    </row>
    <row r="229" spans="1:65" x14ac:dyDescent="0.2">
      <c r="A229" s="130" t="s">
        <v>212</v>
      </c>
      <c r="B229" s="27">
        <f t="shared" ref="B229:G229" si="127">( 0.000002335*((B4+B5)/2)^2 - 0.000572488*((B4+B5)/2) + 0.588523784)-0.01</f>
        <v>0.55186437775000008</v>
      </c>
      <c r="C229" s="27">
        <f t="shared" si="127"/>
        <v>0.54462498400000003</v>
      </c>
      <c r="D229" s="27">
        <f t="shared" si="127"/>
        <v>0.54488264775000006</v>
      </c>
      <c r="E229" s="27">
        <f t="shared" si="127"/>
        <v>0.55404456400000002</v>
      </c>
      <c r="F229" s="27">
        <f t="shared" si="127"/>
        <v>0.56937916</v>
      </c>
      <c r="G229" s="27">
        <f t="shared" si="127"/>
        <v>0.58946905500000002</v>
      </c>
      <c r="I229" s="27">
        <f t="shared" ref="I229:N229" si="128">( 0.000002335*((I4+I5)/2)^2 - 0.000572488*((I4+I5)/2) + 0.588523784)-0.01</f>
        <v>0.55186437775000008</v>
      </c>
      <c r="J229" s="27">
        <f t="shared" si="128"/>
        <v>0.54462498400000003</v>
      </c>
      <c r="K229" s="27">
        <f t="shared" si="128"/>
        <v>0.54488264775000006</v>
      </c>
      <c r="L229" s="27">
        <f t="shared" si="128"/>
        <v>0.55404456400000002</v>
      </c>
      <c r="M229" s="27">
        <f t="shared" si="128"/>
        <v>0.56937916</v>
      </c>
      <c r="N229" s="27">
        <f t="shared" si="128"/>
        <v>0.58946905500000002</v>
      </c>
      <c r="P229" s="27">
        <f t="shared" ref="P229:U229" si="129">( 0.000002335*((P4+P5)/2)^2 - 0.000572488*((P4+P5)/2) + 0.588523784)-0.01</f>
        <v>0.55186437775000008</v>
      </c>
      <c r="Q229" s="27">
        <f t="shared" si="129"/>
        <v>0.54462498400000003</v>
      </c>
      <c r="R229" s="27">
        <f t="shared" si="129"/>
        <v>0.54488264775000006</v>
      </c>
      <c r="S229" s="27">
        <f t="shared" si="129"/>
        <v>0.55404456400000002</v>
      </c>
      <c r="T229" s="27">
        <f t="shared" si="129"/>
        <v>0.56937916</v>
      </c>
      <c r="U229" s="27">
        <f t="shared" si="129"/>
        <v>0.58946905500000002</v>
      </c>
      <c r="W229" s="27">
        <f t="shared" ref="W229:AB229" si="130">( 0.000002335*((W4+W5)/2)^2 - 0.000572488*((W4+W5)/2) + 0.588523784)-0.01</f>
        <v>0.55186437775000008</v>
      </c>
      <c r="X229" s="27">
        <f t="shared" si="130"/>
        <v>0.54462498400000003</v>
      </c>
      <c r="Y229" s="27">
        <f t="shared" si="130"/>
        <v>0.54488264775000006</v>
      </c>
      <c r="Z229" s="27">
        <f t="shared" si="130"/>
        <v>0.55404456400000002</v>
      </c>
      <c r="AA229" s="27">
        <f t="shared" si="130"/>
        <v>0.56937916</v>
      </c>
      <c r="AB229" s="27">
        <f t="shared" si="130"/>
        <v>0.58946905500000002</v>
      </c>
      <c r="AD229" s="27">
        <f t="shared" ref="AD229:AI229" si="131">( 0.000002335*((AD4+AD5)/2)^2 - 0.000572488*((AD4+AD5)/2) + 0.588523784)-0.01</f>
        <v>0.55186437775000008</v>
      </c>
      <c r="AE229" s="27">
        <f t="shared" si="131"/>
        <v>0.54462498400000003</v>
      </c>
      <c r="AF229" s="27">
        <f t="shared" si="131"/>
        <v>0.54488264775000006</v>
      </c>
      <c r="AG229" s="27">
        <f t="shared" si="131"/>
        <v>0.55404456400000002</v>
      </c>
      <c r="AH229" s="27">
        <f t="shared" si="131"/>
        <v>0.56937916</v>
      </c>
      <c r="AI229" s="27">
        <f t="shared" si="131"/>
        <v>0.58946905500000002</v>
      </c>
      <c r="AK229" s="27">
        <f t="shared" ref="AK229:AP229" si="132">( 0.000002335*((AK4+AK5)/2)^2 - 0.000572488*((AK4+AK5)/2) + 0.588523784)-0.01</f>
        <v>0.55186437775000008</v>
      </c>
      <c r="AL229" s="27">
        <f t="shared" si="132"/>
        <v>0.54462498400000003</v>
      </c>
      <c r="AM229" s="27">
        <f t="shared" si="132"/>
        <v>0.54488264775000006</v>
      </c>
      <c r="AN229" s="27">
        <f t="shared" si="132"/>
        <v>0.55404456400000002</v>
      </c>
      <c r="AO229" s="27">
        <f t="shared" si="132"/>
        <v>0.56937916</v>
      </c>
      <c r="AP229" s="27">
        <f t="shared" si="132"/>
        <v>0.58946905500000002</v>
      </c>
      <c r="AR229" s="27">
        <f t="shared" ref="AR229:AW229" si="133">( 0.000002335*((AR4+AR5)/2)^2 - 0.000572488*((AR4+AR5)/2) + 0.588523784)-0.01</f>
        <v>0.55186437775000008</v>
      </c>
      <c r="AS229" s="27">
        <f t="shared" si="133"/>
        <v>0.54462498400000003</v>
      </c>
      <c r="AT229" s="27">
        <f t="shared" si="133"/>
        <v>0.54488264775000006</v>
      </c>
      <c r="AU229" s="27">
        <f t="shared" si="133"/>
        <v>0.55404456400000002</v>
      </c>
      <c r="AV229" s="27">
        <f t="shared" si="133"/>
        <v>0.56937916</v>
      </c>
      <c r="AW229" s="27">
        <f t="shared" si="133"/>
        <v>0.58946905500000002</v>
      </c>
      <c r="AY229" s="27">
        <f t="shared" ref="AY229:BD229" si="134">( 0.000002335*((AY4+AY5)/2)^2 - 0.000572488*((AY4+AY5)/2) + 0.588523784)-0.01</f>
        <v>0.55186437775000008</v>
      </c>
      <c r="AZ229" s="27">
        <f t="shared" si="134"/>
        <v>0.54462498400000003</v>
      </c>
      <c r="BA229" s="27">
        <f t="shared" si="134"/>
        <v>0.54488264775000006</v>
      </c>
      <c r="BB229" s="27">
        <f t="shared" si="134"/>
        <v>0.55404456400000002</v>
      </c>
      <c r="BC229" s="27">
        <f t="shared" si="134"/>
        <v>0.56937916</v>
      </c>
      <c r="BD229" s="27">
        <f t="shared" si="134"/>
        <v>0.58946905500000002</v>
      </c>
      <c r="BF229" s="27">
        <f t="shared" ref="BF229:BK229" si="135">( 0.000002335*((BF4+BF5)/2)^2 - 0.000572488*((BF4+BF5)/2) + 0.588523784)-0.01</f>
        <v>0.55186437775000008</v>
      </c>
      <c r="BG229" s="27">
        <f t="shared" si="135"/>
        <v>0.54462498400000003</v>
      </c>
      <c r="BH229" s="27">
        <f t="shared" si="135"/>
        <v>0.54488264775000006</v>
      </c>
      <c r="BI229" s="27">
        <f t="shared" si="135"/>
        <v>0.55404456400000002</v>
      </c>
      <c r="BJ229" s="27">
        <f t="shared" si="135"/>
        <v>0.56937916</v>
      </c>
      <c r="BK229" s="27">
        <f t="shared" si="135"/>
        <v>0.58946905500000002</v>
      </c>
    </row>
    <row r="230" spans="1:65" x14ac:dyDescent="0.2">
      <c r="A230" s="130" t="s">
        <v>213</v>
      </c>
      <c r="B230" s="27">
        <f>0.00000268*((B4+B5)/2)^2 - 0.00064541*(B4+B5)/2 + 0.63872902</f>
        <v>0.608859645</v>
      </c>
      <c r="C230" s="27">
        <f t="shared" ref="C230:G230" si="136">0.00000268*((C4+C5)/2)^2 - 0.00064541*(C4+C5)/2 + 0.63872902</f>
        <v>0.60098801999999996</v>
      </c>
      <c r="D230" s="27">
        <f t="shared" si="136"/>
        <v>0.60183779500000001</v>
      </c>
      <c r="E230" s="27">
        <f t="shared" si="136"/>
        <v>0.61284912000000002</v>
      </c>
      <c r="F230" s="27">
        <f t="shared" si="136"/>
        <v>0.63089265999999999</v>
      </c>
      <c r="G230" s="27">
        <f t="shared" si="136"/>
        <v>0.65435911000000002</v>
      </c>
      <c r="I230" s="27">
        <f>0.00000268*((I4+I5)/2)^2 - 0.00064541*(I4+I5)/2 + 0.63872902</f>
        <v>0.608859645</v>
      </c>
      <c r="J230" s="27">
        <f t="shared" ref="J230:N230" si="137">0.00000268*((J4+J5)/2)^2 - 0.00064541*(J4+J5)/2 + 0.63872902</f>
        <v>0.60098801999999996</v>
      </c>
      <c r="K230" s="27">
        <f t="shared" si="137"/>
        <v>0.60183779500000001</v>
      </c>
      <c r="L230" s="27">
        <f t="shared" si="137"/>
        <v>0.61284912000000002</v>
      </c>
      <c r="M230" s="27">
        <f t="shared" si="137"/>
        <v>0.63089265999999999</v>
      </c>
      <c r="N230" s="27">
        <f t="shared" si="137"/>
        <v>0.65435911000000002</v>
      </c>
      <c r="P230" s="27">
        <f>0.00000268*((P4+P5)/2)^2 - 0.00064541*(P4+P5)/2 + 0.63872902</f>
        <v>0.608859645</v>
      </c>
      <c r="Q230" s="27">
        <f t="shared" ref="Q230:U230" si="138">0.00000268*((Q4+Q5)/2)^2 - 0.00064541*(Q4+Q5)/2 + 0.63872902</f>
        <v>0.60098801999999996</v>
      </c>
      <c r="R230" s="27">
        <f t="shared" si="138"/>
        <v>0.60183779500000001</v>
      </c>
      <c r="S230" s="27">
        <f t="shared" si="138"/>
        <v>0.61284912000000002</v>
      </c>
      <c r="T230" s="27">
        <f t="shared" si="138"/>
        <v>0.63089265999999999</v>
      </c>
      <c r="U230" s="27">
        <f t="shared" si="138"/>
        <v>0.65435911000000002</v>
      </c>
      <c r="W230" s="27">
        <f>0.00000268*((W4+W5)/2)^2 - 0.00064541*(W4+W5)/2 + 0.63872902</f>
        <v>0.608859645</v>
      </c>
      <c r="X230" s="27">
        <f t="shared" ref="X230:AB230" si="139">0.00000268*((X4+X5)/2)^2 - 0.00064541*(X4+X5)/2 + 0.63872902</f>
        <v>0.60098801999999996</v>
      </c>
      <c r="Y230" s="27">
        <f t="shared" si="139"/>
        <v>0.60183779500000001</v>
      </c>
      <c r="Z230" s="27">
        <f t="shared" si="139"/>
        <v>0.61284912000000002</v>
      </c>
      <c r="AA230" s="27">
        <f t="shared" si="139"/>
        <v>0.63089265999999999</v>
      </c>
      <c r="AB230" s="27">
        <f t="shared" si="139"/>
        <v>0.65435911000000002</v>
      </c>
      <c r="AD230" s="27">
        <f>0.00000268*((AD4+AD5)/2)^2 - 0.00064541*(AD4+AD5)/2 + 0.63872902</f>
        <v>0.608859645</v>
      </c>
      <c r="AE230" s="27">
        <f t="shared" ref="AE230:AI230" si="140">0.00000268*((AE4+AE5)/2)^2 - 0.00064541*(AE4+AE5)/2 + 0.63872902</f>
        <v>0.60098801999999996</v>
      </c>
      <c r="AF230" s="27">
        <f t="shared" si="140"/>
        <v>0.60183779500000001</v>
      </c>
      <c r="AG230" s="27">
        <f t="shared" si="140"/>
        <v>0.61284912000000002</v>
      </c>
      <c r="AH230" s="27">
        <f t="shared" si="140"/>
        <v>0.63089265999999999</v>
      </c>
      <c r="AI230" s="27">
        <f t="shared" si="140"/>
        <v>0.65435911000000002</v>
      </c>
      <c r="AK230" s="27">
        <f>0.00000268*((AK4+AK5)/2)^2 - 0.00064541*(AK4+AK5)/2 + 0.63872902</f>
        <v>0.608859645</v>
      </c>
      <c r="AL230" s="27">
        <f t="shared" ref="AL230:AP230" si="141">0.00000268*((AL4+AL5)/2)^2 - 0.00064541*(AL4+AL5)/2 + 0.63872902</f>
        <v>0.60098801999999996</v>
      </c>
      <c r="AM230" s="27">
        <f t="shared" si="141"/>
        <v>0.60183779500000001</v>
      </c>
      <c r="AN230" s="27">
        <f t="shared" si="141"/>
        <v>0.61284912000000002</v>
      </c>
      <c r="AO230" s="27">
        <f t="shared" si="141"/>
        <v>0.63089265999999999</v>
      </c>
      <c r="AP230" s="27">
        <f t="shared" si="141"/>
        <v>0.65435911000000002</v>
      </c>
      <c r="AR230" s="27">
        <f>0.00000268*((AR4+AR5)/2)^2 - 0.00064541*(AR4+AR5)/2 + 0.63872902</f>
        <v>0.608859645</v>
      </c>
      <c r="AS230" s="27">
        <f t="shared" ref="AS230:AW230" si="142">0.00000268*((AS4+AS5)/2)^2 - 0.00064541*(AS4+AS5)/2 + 0.63872902</f>
        <v>0.60098801999999996</v>
      </c>
      <c r="AT230" s="27">
        <f t="shared" si="142"/>
        <v>0.60183779500000001</v>
      </c>
      <c r="AU230" s="27">
        <f t="shared" si="142"/>
        <v>0.61284912000000002</v>
      </c>
      <c r="AV230" s="27">
        <f t="shared" si="142"/>
        <v>0.63089265999999999</v>
      </c>
      <c r="AW230" s="27">
        <f t="shared" si="142"/>
        <v>0.65435911000000002</v>
      </c>
      <c r="AY230" s="27">
        <f>0.00000268*((AY4+AY5)/2)^2 - 0.00064541*(AY4+AY5)/2 + 0.63872902</f>
        <v>0.608859645</v>
      </c>
      <c r="AZ230" s="27">
        <f t="shared" ref="AZ230:BD230" si="143">0.00000268*((AZ4+AZ5)/2)^2 - 0.00064541*(AZ4+AZ5)/2 + 0.63872902</f>
        <v>0.60098801999999996</v>
      </c>
      <c r="BA230" s="27">
        <f t="shared" si="143"/>
        <v>0.60183779500000001</v>
      </c>
      <c r="BB230" s="27">
        <f t="shared" si="143"/>
        <v>0.61284912000000002</v>
      </c>
      <c r="BC230" s="27">
        <f t="shared" si="143"/>
        <v>0.63089265999999999</v>
      </c>
      <c r="BD230" s="27">
        <f t="shared" si="143"/>
        <v>0.65435911000000002</v>
      </c>
      <c r="BF230" s="27">
        <f>0.00000268*((BF4+BF5)/2)^2 - 0.00064541*(BF4+BF5)/2 + 0.63872902</f>
        <v>0.608859645</v>
      </c>
      <c r="BG230" s="27">
        <f t="shared" ref="BG230:BK230" si="144">0.00000268*((BG4+BG5)/2)^2 - 0.00064541*(BG4+BG5)/2 + 0.63872902</f>
        <v>0.60098801999999996</v>
      </c>
      <c r="BH230" s="27">
        <f t="shared" si="144"/>
        <v>0.60183779500000001</v>
      </c>
      <c r="BI230" s="27">
        <f t="shared" si="144"/>
        <v>0.61284912000000002</v>
      </c>
      <c r="BJ230" s="27">
        <f t="shared" si="144"/>
        <v>0.63089265999999999</v>
      </c>
      <c r="BK230" s="27">
        <f t="shared" si="144"/>
        <v>0.65435911000000002</v>
      </c>
    </row>
    <row r="231" spans="1:65" x14ac:dyDescent="0.2">
      <c r="A231" s="130" t="s">
        <v>214</v>
      </c>
      <c r="B231" s="27">
        <v>0.17</v>
      </c>
      <c r="C231" s="27">
        <v>0.17</v>
      </c>
      <c r="D231" s="27">
        <v>0.17</v>
      </c>
      <c r="E231" s="27">
        <v>0.17</v>
      </c>
      <c r="F231" s="27">
        <v>0.17</v>
      </c>
      <c r="G231" s="27">
        <v>0.17</v>
      </c>
      <c r="I231" s="27">
        <v>0.17</v>
      </c>
      <c r="J231" s="27">
        <v>0.17</v>
      </c>
      <c r="K231" s="27">
        <v>0.17</v>
      </c>
      <c r="L231" s="27">
        <v>0.17</v>
      </c>
      <c r="M231" s="27">
        <v>0.17</v>
      </c>
      <c r="N231" s="27">
        <v>0.17</v>
      </c>
      <c r="P231" s="27">
        <v>0.17</v>
      </c>
      <c r="Q231" s="27">
        <v>0.17</v>
      </c>
      <c r="R231" s="27">
        <v>0.17</v>
      </c>
      <c r="S231" s="27">
        <v>0.17</v>
      </c>
      <c r="T231" s="27">
        <v>0.17</v>
      </c>
      <c r="U231" s="27">
        <v>0.17</v>
      </c>
      <c r="W231" s="27">
        <v>0.17</v>
      </c>
      <c r="X231" s="27">
        <v>0.17</v>
      </c>
      <c r="Y231" s="27">
        <v>0.17</v>
      </c>
      <c r="Z231" s="27">
        <v>0.17</v>
      </c>
      <c r="AA231" s="27">
        <v>0.17</v>
      </c>
      <c r="AB231" s="27">
        <v>0.17</v>
      </c>
      <c r="AD231" s="27">
        <v>0.17</v>
      </c>
      <c r="AE231" s="27">
        <v>0.17</v>
      </c>
      <c r="AF231" s="27">
        <v>0.17</v>
      </c>
      <c r="AG231" s="27">
        <v>0.17</v>
      </c>
      <c r="AH231" s="27">
        <v>0.17</v>
      </c>
      <c r="AI231" s="27">
        <v>0.17</v>
      </c>
      <c r="AK231" s="27">
        <v>0.17</v>
      </c>
      <c r="AL231" s="27">
        <v>0.17</v>
      </c>
      <c r="AM231" s="27">
        <v>0.17</v>
      </c>
      <c r="AN231" s="27">
        <v>0.17</v>
      </c>
      <c r="AO231" s="27">
        <v>0.17</v>
      </c>
      <c r="AP231" s="27">
        <v>0.17</v>
      </c>
      <c r="AR231" s="27">
        <v>0.17</v>
      </c>
      <c r="AS231" s="27">
        <v>0.17</v>
      </c>
      <c r="AT231" s="27">
        <v>0.17</v>
      </c>
      <c r="AU231" s="27">
        <v>0.17</v>
      </c>
      <c r="AV231" s="27">
        <v>0.17</v>
      </c>
      <c r="AW231" s="27">
        <v>0.17</v>
      </c>
      <c r="AY231" s="27">
        <v>0.17</v>
      </c>
      <c r="AZ231" s="27">
        <v>0.17</v>
      </c>
      <c r="BA231" s="27">
        <v>0.17</v>
      </c>
      <c r="BB231" s="27">
        <v>0.17</v>
      </c>
      <c r="BC231" s="27">
        <v>0.17</v>
      </c>
      <c r="BD231" s="27">
        <v>0.17</v>
      </c>
      <c r="BF231" s="27">
        <v>0.17</v>
      </c>
      <c r="BG231" s="27">
        <v>0.17</v>
      </c>
      <c r="BH231" s="27">
        <v>0.17</v>
      </c>
      <c r="BI231" s="27">
        <v>0.17</v>
      </c>
      <c r="BJ231" s="27">
        <v>0.17</v>
      </c>
      <c r="BK231" s="27">
        <v>0.17</v>
      </c>
    </row>
    <row r="232" spans="1:65" x14ac:dyDescent="0.2">
      <c r="A232" s="130" t="s">
        <v>215</v>
      </c>
      <c r="B232" s="27">
        <v>0.65</v>
      </c>
      <c r="C232" s="27">
        <v>0.65</v>
      </c>
      <c r="D232" s="27">
        <v>0.65</v>
      </c>
      <c r="E232" s="27">
        <v>0.65</v>
      </c>
      <c r="F232" s="27">
        <v>0.65</v>
      </c>
      <c r="G232" s="27">
        <v>0.65</v>
      </c>
      <c r="I232" s="27">
        <v>0.65</v>
      </c>
      <c r="J232" s="27">
        <v>0.65</v>
      </c>
      <c r="K232" s="27">
        <v>0.65</v>
      </c>
      <c r="L232" s="27">
        <v>0.65</v>
      </c>
      <c r="M232" s="27">
        <v>0.65</v>
      </c>
      <c r="N232" s="27">
        <v>0.65</v>
      </c>
      <c r="P232" s="27">
        <v>0.65</v>
      </c>
      <c r="Q232" s="27">
        <v>0.65</v>
      </c>
      <c r="R232" s="27">
        <v>0.65</v>
      </c>
      <c r="S232" s="27">
        <v>0.65</v>
      </c>
      <c r="T232" s="27">
        <v>0.65</v>
      </c>
      <c r="U232" s="27">
        <v>0.65</v>
      </c>
      <c r="W232" s="27">
        <v>0.65</v>
      </c>
      <c r="X232" s="27">
        <v>0.65</v>
      </c>
      <c r="Y232" s="27">
        <v>0.65</v>
      </c>
      <c r="Z232" s="27">
        <v>0.65</v>
      </c>
      <c r="AA232" s="27">
        <v>0.65</v>
      </c>
      <c r="AB232" s="27">
        <v>0.65</v>
      </c>
      <c r="AD232" s="27">
        <v>0.65</v>
      </c>
      <c r="AE232" s="27">
        <v>0.65</v>
      </c>
      <c r="AF232" s="27">
        <v>0.65</v>
      </c>
      <c r="AG232" s="27">
        <v>0.65</v>
      </c>
      <c r="AH232" s="27">
        <v>0.65</v>
      </c>
      <c r="AI232" s="27">
        <v>0.65</v>
      </c>
      <c r="AK232" s="27">
        <v>0.65</v>
      </c>
      <c r="AL232" s="27">
        <v>0.65</v>
      </c>
      <c r="AM232" s="27">
        <v>0.65</v>
      </c>
      <c r="AN232" s="27">
        <v>0.65</v>
      </c>
      <c r="AO232" s="27">
        <v>0.65</v>
      </c>
      <c r="AP232" s="27">
        <v>0.65</v>
      </c>
      <c r="AR232" s="27">
        <v>0.65</v>
      </c>
      <c r="AS232" s="27">
        <v>0.65</v>
      </c>
      <c r="AT232" s="27">
        <v>0.65</v>
      </c>
      <c r="AU232" s="27">
        <v>0.65</v>
      </c>
      <c r="AV232" s="27">
        <v>0.65</v>
      </c>
      <c r="AW232" s="27">
        <v>0.65</v>
      </c>
      <c r="AY232" s="27">
        <v>0.65</v>
      </c>
      <c r="AZ232" s="27">
        <v>0.65</v>
      </c>
      <c r="BA232" s="27">
        <v>0.65</v>
      </c>
      <c r="BB232" s="27">
        <v>0.65</v>
      </c>
      <c r="BC232" s="27">
        <v>0.65</v>
      </c>
      <c r="BD232" s="27">
        <v>0.65</v>
      </c>
      <c r="BF232" s="27">
        <v>0.65</v>
      </c>
      <c r="BG232" s="27">
        <v>0.65</v>
      </c>
      <c r="BH232" s="27">
        <v>0.65</v>
      </c>
      <c r="BI232" s="27">
        <v>0.65</v>
      </c>
      <c r="BJ232" s="27">
        <v>0.65</v>
      </c>
      <c r="BK232" s="27">
        <v>0.65</v>
      </c>
    </row>
    <row r="233" spans="1:65" x14ac:dyDescent="0.2">
      <c r="A233" s="184" t="s">
        <v>216</v>
      </c>
      <c r="B233" s="72">
        <f>IF(AVERAGE(B4:B5)&lt;51,0.000025*((B5+B4)/2)^2 - 0.01005*((B5+B4)/2) + 1.5955,(0.00000649518*((B4+B5)/2)^2 - 0.00338103746*((B4+B5)/2) + 1.049852))</f>
        <v>0.86390895562500003</v>
      </c>
      <c r="C233" s="72">
        <f t="shared" ref="C233:G233" si="145">IF(AVERAGE(C4:C5)&lt;51,0.000025*((C5+C4)/2)^2 - 0.01005*((C5+C4)/2) + 1.5955,(0.00000649518*((C4+C5)/2)^2 - 0.00338103746*((C4+C5)/2) + 1.049852))</f>
        <v>0.77670005399999997</v>
      </c>
      <c r="D233" s="72">
        <f t="shared" si="145"/>
        <v>0.69245973452499998</v>
      </c>
      <c r="E233" s="72">
        <f t="shared" si="145"/>
        <v>0.64193088060000014</v>
      </c>
      <c r="F233" s="72">
        <f t="shared" si="145"/>
        <v>0.61662089623999994</v>
      </c>
      <c r="G233" s="72">
        <f t="shared" si="145"/>
        <v>0.6099042534400001</v>
      </c>
      <c r="I233" s="72">
        <f>IF(AVERAGE(I4:I5)&lt;51,0.000025*((I5+I4)/2)^2 - 0.01005*((I5+I4)/2) + 1.5955,(0.00000649518*((I4+I5)/2)^2 - 0.00338103746*((I4+I5)/2) + 1.049852))</f>
        <v>0.86390895562500003</v>
      </c>
      <c r="J233" s="72">
        <f t="shared" ref="J233:N233" si="146">IF(AVERAGE(J4:J5)&lt;51,0.000025*((J5+J4)/2)^2 - 0.01005*((J5+J4)/2) + 1.5955,(0.00000649518*((J4+J5)/2)^2 - 0.00338103746*((J4+J5)/2) + 1.049852))</f>
        <v>0.77670005399999997</v>
      </c>
      <c r="K233" s="72">
        <f t="shared" si="146"/>
        <v>0.69245973452499998</v>
      </c>
      <c r="L233" s="72">
        <f t="shared" si="146"/>
        <v>0.64193088060000014</v>
      </c>
      <c r="M233" s="72">
        <f t="shared" si="146"/>
        <v>0.61662089623999994</v>
      </c>
      <c r="N233" s="72">
        <f t="shared" si="146"/>
        <v>0.6099042534400001</v>
      </c>
      <c r="P233" s="72">
        <f>IF(AVERAGE(P4:P5)&lt;51,0.000025*((P5+P4)/2)^2 - 0.01005*((P5+P4)/2) + 1.5955,(0.00000649518*((P4+P5)/2)^2 - 0.00338103746*((P4+P5)/2) + 1.049852))</f>
        <v>0.86390895562500003</v>
      </c>
      <c r="Q233" s="72">
        <f t="shared" ref="Q233:U233" si="147">IF(AVERAGE(Q4:Q5)&lt;51,0.000025*((Q5+Q4)/2)^2 - 0.01005*((Q5+Q4)/2) + 1.5955,(0.00000649518*((Q4+Q5)/2)^2 - 0.00338103746*((Q4+Q5)/2) + 1.049852))</f>
        <v>0.77670005399999997</v>
      </c>
      <c r="R233" s="72">
        <f t="shared" si="147"/>
        <v>0.69245973452499998</v>
      </c>
      <c r="S233" s="72">
        <f t="shared" si="147"/>
        <v>0.64193088060000014</v>
      </c>
      <c r="T233" s="72">
        <f t="shared" si="147"/>
        <v>0.61662089623999994</v>
      </c>
      <c r="U233" s="72">
        <f t="shared" si="147"/>
        <v>0.6099042534400001</v>
      </c>
      <c r="W233" s="72">
        <f>IF(AVERAGE(W4:W5)&lt;51,0.000025*((W5+W4)/2)^2 - 0.01005*((W5+W4)/2) + 1.5955,(0.00000649518*((W4+W5)/2)^2 - 0.00338103746*((W4+W5)/2) + 1.049852))</f>
        <v>0.86390895562500003</v>
      </c>
      <c r="X233" s="72">
        <f t="shared" ref="X233:AB233" si="148">IF(AVERAGE(X4:X5)&lt;51,0.000025*((X5+X4)/2)^2 - 0.01005*((X5+X4)/2) + 1.5955,(0.00000649518*((X4+X5)/2)^2 - 0.00338103746*((X4+X5)/2) + 1.049852))</f>
        <v>0.77670005399999997</v>
      </c>
      <c r="Y233" s="72">
        <f t="shared" si="148"/>
        <v>0.69245973452499998</v>
      </c>
      <c r="Z233" s="72">
        <f t="shared" si="148"/>
        <v>0.64193088060000014</v>
      </c>
      <c r="AA233" s="72">
        <f t="shared" si="148"/>
        <v>0.61662089623999994</v>
      </c>
      <c r="AB233" s="72">
        <f t="shared" si="148"/>
        <v>0.6099042534400001</v>
      </c>
      <c r="AD233" s="72">
        <f>IF(AVERAGE(AD4:AD5)&lt;51,0.000025*((AD5+AD4)/2)^2 - 0.01005*((AD5+AD4)/2) + 1.5955,(0.00000649518*((AD4+AD5)/2)^2 - 0.00338103746*((AD4+AD5)/2) + 1.049852))</f>
        <v>0.86390895562500003</v>
      </c>
      <c r="AE233" s="72">
        <f t="shared" ref="AE233:AI233" si="149">IF(AVERAGE(AE4:AE5)&lt;51,0.000025*((AE5+AE4)/2)^2 - 0.01005*((AE5+AE4)/2) + 1.5955,(0.00000649518*((AE4+AE5)/2)^2 - 0.00338103746*((AE4+AE5)/2) + 1.049852))</f>
        <v>0.77670005399999997</v>
      </c>
      <c r="AF233" s="72">
        <f t="shared" si="149"/>
        <v>0.69245973452499998</v>
      </c>
      <c r="AG233" s="72">
        <f t="shared" si="149"/>
        <v>0.64193088060000014</v>
      </c>
      <c r="AH233" s="72">
        <f t="shared" si="149"/>
        <v>0.61662089623999994</v>
      </c>
      <c r="AI233" s="72">
        <f t="shared" si="149"/>
        <v>0.6099042534400001</v>
      </c>
      <c r="AK233" s="72">
        <f>IF(AVERAGE(AK4:AK5)&lt;51,0.000025*((AK5+AK4)/2)^2 - 0.01005*((AK5+AK4)/2) + 1.5955,(0.00000649518*((AK4+AK5)/2)^2 - 0.00338103746*((AK4+AK5)/2) + 1.049852))</f>
        <v>0.86390895562500003</v>
      </c>
      <c r="AL233" s="72">
        <f t="shared" ref="AL233:AP233" si="150">IF(AVERAGE(AL4:AL5)&lt;51,0.000025*((AL5+AL4)/2)^2 - 0.01005*((AL5+AL4)/2) + 1.5955,(0.00000649518*((AL4+AL5)/2)^2 - 0.00338103746*((AL4+AL5)/2) + 1.049852))</f>
        <v>0.77670005399999997</v>
      </c>
      <c r="AM233" s="72">
        <f t="shared" si="150"/>
        <v>0.69245973452499998</v>
      </c>
      <c r="AN233" s="72">
        <f t="shared" si="150"/>
        <v>0.64193088060000014</v>
      </c>
      <c r="AO233" s="72">
        <f t="shared" si="150"/>
        <v>0.61662089623999994</v>
      </c>
      <c r="AP233" s="72">
        <f t="shared" si="150"/>
        <v>0.6099042534400001</v>
      </c>
      <c r="AR233" s="72">
        <f>IF(AVERAGE(AR4:AR5)&lt;51,0.000025*((AR5+AR4)/2)^2 - 0.01005*((AR5+AR4)/2) + 1.5955,(0.00000649518*((AR4+AR5)/2)^2 - 0.00338103746*((AR4+AR5)/2) + 1.049852))</f>
        <v>0.86390895562500003</v>
      </c>
      <c r="AS233" s="72">
        <f t="shared" ref="AS233:AW233" si="151">IF(AVERAGE(AS4:AS5)&lt;51,0.000025*((AS5+AS4)/2)^2 - 0.01005*((AS5+AS4)/2) + 1.5955,(0.00000649518*((AS4+AS5)/2)^2 - 0.00338103746*((AS4+AS5)/2) + 1.049852))</f>
        <v>0.77670005399999997</v>
      </c>
      <c r="AT233" s="72">
        <f t="shared" si="151"/>
        <v>0.69245973452499998</v>
      </c>
      <c r="AU233" s="72">
        <f t="shared" si="151"/>
        <v>0.64193088060000014</v>
      </c>
      <c r="AV233" s="72">
        <f t="shared" si="151"/>
        <v>0.61662089623999994</v>
      </c>
      <c r="AW233" s="72">
        <f t="shared" si="151"/>
        <v>0.6099042534400001</v>
      </c>
      <c r="AY233" s="72">
        <f>IF(AVERAGE(AY4:AY5)&lt;51,0.000025*((AY5+AY4)/2)^2 - 0.01005*((AY5+AY4)/2) + 1.5955,(0.00000649518*((AY4+AY5)/2)^2 - 0.00338103746*((AY4+AY5)/2) + 1.049852))</f>
        <v>0.86390895562500003</v>
      </c>
      <c r="AZ233" s="72">
        <f t="shared" ref="AZ233:BD233" si="152">IF(AVERAGE(AZ4:AZ5)&lt;51,0.000025*((AZ5+AZ4)/2)^2 - 0.01005*((AZ5+AZ4)/2) + 1.5955,(0.00000649518*((AZ4+AZ5)/2)^2 - 0.00338103746*((AZ4+AZ5)/2) + 1.049852))</f>
        <v>0.77670005399999997</v>
      </c>
      <c r="BA233" s="72">
        <f t="shared" si="152"/>
        <v>0.69245973452499998</v>
      </c>
      <c r="BB233" s="72">
        <f t="shared" si="152"/>
        <v>0.64193088060000014</v>
      </c>
      <c r="BC233" s="72">
        <f t="shared" si="152"/>
        <v>0.61662089623999994</v>
      </c>
      <c r="BD233" s="72">
        <f t="shared" si="152"/>
        <v>0.6099042534400001</v>
      </c>
      <c r="BF233" s="72">
        <f>IF(AVERAGE(BF4:BF5)&lt;51,0.000025*((BF5+BF4)/2)^2 - 0.01005*((BF5+BF4)/2) + 1.5955,(0.00000649518*((BF4+BF5)/2)^2 - 0.00338103746*((BF4+BF5)/2) + 1.049852))</f>
        <v>0.86390895562500003</v>
      </c>
      <c r="BG233" s="72">
        <f t="shared" ref="BG233:BK233" si="153">IF(AVERAGE(BG4:BG5)&lt;51,0.000025*((BG5+BG4)/2)^2 - 0.01005*((BG5+BG4)/2) + 1.5955,(0.00000649518*((BG4+BG5)/2)^2 - 0.00338103746*((BG4+BG5)/2) + 1.049852))</f>
        <v>0.77670005399999997</v>
      </c>
      <c r="BH233" s="72">
        <f t="shared" si="153"/>
        <v>0.69245973452499998</v>
      </c>
      <c r="BI233" s="72">
        <f t="shared" si="153"/>
        <v>0.64193088060000014</v>
      </c>
      <c r="BJ233" s="72">
        <f t="shared" si="153"/>
        <v>0.61662089623999994</v>
      </c>
      <c r="BK233" s="72">
        <f t="shared" si="153"/>
        <v>0.6099042534400001</v>
      </c>
    </row>
    <row r="234" spans="1:65" x14ac:dyDescent="0.2">
      <c r="A234" s="184" t="s">
        <v>217</v>
      </c>
      <c r="B234" s="72">
        <f>IF(AVERAGE(B4:B5)&lt;51,0.000025*((B5+B4)/2)^2 - 0.01005*((B5+B4)/2) + 1.5955,0.00000649518*((B5+B4)/2)^2 - 0.00338103746*((B5+B4)/2) + 1.3529)</f>
        <v>1.1669569556249999</v>
      </c>
      <c r="C234" s="72">
        <f t="shared" ref="C234:G234" si="154">IF(AVERAGE(C4:C5)&lt;51,0.000025*((C5+C4)/2)^2 - 0.01005*((C5+C4)/2) + 1.5955,0.00000649518*((C5+C4)/2)^2 - 0.00338103746*((C5+C4)/2) + 1.3529)</f>
        <v>1.079748054</v>
      </c>
      <c r="D234" s="72">
        <f t="shared" si="154"/>
        <v>0.99550773452499997</v>
      </c>
      <c r="E234" s="72">
        <f t="shared" si="154"/>
        <v>0.94497888060000013</v>
      </c>
      <c r="F234" s="72">
        <f t="shared" si="154"/>
        <v>0.91966889623999992</v>
      </c>
      <c r="G234" s="72">
        <f t="shared" si="154"/>
        <v>0.91295225344000008</v>
      </c>
      <c r="I234" s="72">
        <f>IF(AVERAGE(I4:I5)&lt;51,0.000025*((I5+I4)/2)^2 - 0.01005*((I5+I4)/2) + 1.5955,0.00000649518*((I5+I4)/2)^2 - 0.00338103746*((I5+I4)/2) + 1.3529)</f>
        <v>1.1669569556249999</v>
      </c>
      <c r="J234" s="72">
        <f t="shared" ref="J234:N234" si="155">IF(AVERAGE(J4:J5)&lt;51,0.000025*((J5+J4)/2)^2 - 0.01005*((J5+J4)/2) + 1.5955,0.00000649518*((J5+J4)/2)^2 - 0.00338103746*((J5+J4)/2) + 1.3529)</f>
        <v>1.079748054</v>
      </c>
      <c r="K234" s="72">
        <f t="shared" si="155"/>
        <v>0.99550773452499997</v>
      </c>
      <c r="L234" s="72">
        <f t="shared" si="155"/>
        <v>0.94497888060000013</v>
      </c>
      <c r="M234" s="72">
        <f t="shared" si="155"/>
        <v>0.91966889623999992</v>
      </c>
      <c r="N234" s="72">
        <f t="shared" si="155"/>
        <v>0.91295225344000008</v>
      </c>
      <c r="P234" s="72">
        <f>IF(AVERAGE(P4:P5)&lt;51,0.000025*((P5+P4)/2)^2 - 0.01005*((P5+P4)/2) + 1.5955,0.00000649518*((P5+P4)/2)^2 - 0.00338103746*((P5+P4)/2) + 1.3529)</f>
        <v>1.1669569556249999</v>
      </c>
      <c r="Q234" s="72">
        <f t="shared" ref="Q234:U234" si="156">IF(AVERAGE(Q4:Q5)&lt;51,0.000025*((Q5+Q4)/2)^2 - 0.01005*((Q5+Q4)/2) + 1.5955,0.00000649518*((Q5+Q4)/2)^2 - 0.00338103746*((Q5+Q4)/2) + 1.3529)</f>
        <v>1.079748054</v>
      </c>
      <c r="R234" s="72">
        <f t="shared" si="156"/>
        <v>0.99550773452499997</v>
      </c>
      <c r="S234" s="72">
        <f t="shared" si="156"/>
        <v>0.94497888060000013</v>
      </c>
      <c r="T234" s="72">
        <f t="shared" si="156"/>
        <v>0.91966889623999992</v>
      </c>
      <c r="U234" s="72">
        <f t="shared" si="156"/>
        <v>0.91295225344000008</v>
      </c>
      <c r="W234" s="72">
        <f>IF(AVERAGE(W4:W5)&lt;51,0.000025*((W5+W4)/2)^2 - 0.01005*((W5+W4)/2) + 1.5955,0.00000649518*((W5+W4)/2)^2 - 0.00338103746*((W5+W4)/2) + 1.3529)</f>
        <v>1.1669569556249999</v>
      </c>
      <c r="X234" s="72">
        <f t="shared" ref="X234:AB234" si="157">IF(AVERAGE(X4:X5)&lt;51,0.000025*((X5+X4)/2)^2 - 0.01005*((X5+X4)/2) + 1.5955,0.00000649518*((X5+X4)/2)^2 - 0.00338103746*((X5+X4)/2) + 1.3529)</f>
        <v>1.079748054</v>
      </c>
      <c r="Y234" s="72">
        <f t="shared" si="157"/>
        <v>0.99550773452499997</v>
      </c>
      <c r="Z234" s="72">
        <f t="shared" si="157"/>
        <v>0.94497888060000013</v>
      </c>
      <c r="AA234" s="72">
        <f t="shared" si="157"/>
        <v>0.91966889623999992</v>
      </c>
      <c r="AB234" s="72">
        <f t="shared" si="157"/>
        <v>0.91295225344000008</v>
      </c>
      <c r="AD234" s="72">
        <f>IF(AVERAGE(AD4:AD5)&lt;51,0.000025*((AD5+AD4)/2)^2 - 0.01005*((AD5+AD4)/2) + 1.5955,0.00000649518*((AD5+AD4)/2)^2 - 0.00338103746*((AD5+AD4)/2) + 1.3529)</f>
        <v>1.1669569556249999</v>
      </c>
      <c r="AE234" s="72">
        <f t="shared" ref="AE234:AI234" si="158">IF(AVERAGE(AE4:AE5)&lt;51,0.000025*((AE5+AE4)/2)^2 - 0.01005*((AE5+AE4)/2) + 1.5955,0.00000649518*((AE5+AE4)/2)^2 - 0.00338103746*((AE5+AE4)/2) + 1.3529)</f>
        <v>1.079748054</v>
      </c>
      <c r="AF234" s="72">
        <f t="shared" si="158"/>
        <v>0.99550773452499997</v>
      </c>
      <c r="AG234" s="72">
        <f t="shared" si="158"/>
        <v>0.94497888060000013</v>
      </c>
      <c r="AH234" s="72">
        <f t="shared" si="158"/>
        <v>0.91966889623999992</v>
      </c>
      <c r="AI234" s="72">
        <f t="shared" si="158"/>
        <v>0.91295225344000008</v>
      </c>
      <c r="AK234" s="72">
        <f>IF(AVERAGE(AK4:AK5)&lt;51,0.000025*((AK5+AK4)/2)^2 - 0.01005*((AK5+AK4)/2) + 1.5955,0.00000649518*((AK5+AK4)/2)^2 - 0.00338103746*((AK5+AK4)/2) + 1.3529)</f>
        <v>1.1669569556249999</v>
      </c>
      <c r="AL234" s="72">
        <f t="shared" ref="AL234:AP234" si="159">IF(AVERAGE(AL4:AL5)&lt;51,0.000025*((AL5+AL4)/2)^2 - 0.01005*((AL5+AL4)/2) + 1.5955,0.00000649518*((AL5+AL4)/2)^2 - 0.00338103746*((AL5+AL4)/2) + 1.3529)</f>
        <v>1.079748054</v>
      </c>
      <c r="AM234" s="72">
        <f t="shared" si="159"/>
        <v>0.99550773452499997</v>
      </c>
      <c r="AN234" s="72">
        <f t="shared" si="159"/>
        <v>0.94497888060000013</v>
      </c>
      <c r="AO234" s="72">
        <f t="shared" si="159"/>
        <v>0.91966889623999992</v>
      </c>
      <c r="AP234" s="72">
        <f t="shared" si="159"/>
        <v>0.91295225344000008</v>
      </c>
      <c r="AR234" s="72">
        <f>IF(AVERAGE(AR4:AR5)&lt;51,0.000025*((AR5+AR4)/2)^2 - 0.01005*((AR5+AR4)/2) + 1.5955,0.00000649518*((AR5+AR4)/2)^2 - 0.00338103746*((AR5+AR4)/2) + 1.3529)</f>
        <v>1.1669569556249999</v>
      </c>
      <c r="AS234" s="72">
        <f t="shared" ref="AS234:AW234" si="160">IF(AVERAGE(AS4:AS5)&lt;51,0.000025*((AS5+AS4)/2)^2 - 0.01005*((AS5+AS4)/2) + 1.5955,0.00000649518*((AS5+AS4)/2)^2 - 0.00338103746*((AS5+AS4)/2) + 1.3529)</f>
        <v>1.079748054</v>
      </c>
      <c r="AT234" s="72">
        <f t="shared" si="160"/>
        <v>0.99550773452499997</v>
      </c>
      <c r="AU234" s="72">
        <f t="shared" si="160"/>
        <v>0.94497888060000013</v>
      </c>
      <c r="AV234" s="72">
        <f t="shared" si="160"/>
        <v>0.91966889623999992</v>
      </c>
      <c r="AW234" s="72">
        <f t="shared" si="160"/>
        <v>0.91295225344000008</v>
      </c>
      <c r="AY234" s="72">
        <f>IF(AVERAGE(AY4:AY5)&lt;51,0.000025*((AY5+AY4)/2)^2 - 0.01005*((AY5+AY4)/2) + 1.5955,0.00000649518*((AY5+AY4)/2)^2 - 0.00338103746*((AY5+AY4)/2) + 1.3529)</f>
        <v>1.1669569556249999</v>
      </c>
      <c r="AZ234" s="72">
        <f t="shared" ref="AZ234:BD234" si="161">IF(AVERAGE(AZ4:AZ5)&lt;51,0.000025*((AZ5+AZ4)/2)^2 - 0.01005*((AZ5+AZ4)/2) + 1.5955,0.00000649518*((AZ5+AZ4)/2)^2 - 0.00338103746*((AZ5+AZ4)/2) + 1.3529)</f>
        <v>1.079748054</v>
      </c>
      <c r="BA234" s="72">
        <f t="shared" si="161"/>
        <v>0.99550773452499997</v>
      </c>
      <c r="BB234" s="72">
        <f t="shared" si="161"/>
        <v>0.94497888060000013</v>
      </c>
      <c r="BC234" s="72">
        <f t="shared" si="161"/>
        <v>0.91966889623999992</v>
      </c>
      <c r="BD234" s="72">
        <f t="shared" si="161"/>
        <v>0.91295225344000008</v>
      </c>
      <c r="BF234" s="72">
        <f>IF(AVERAGE(BF4:BF5)&lt;51,0.000025*((BF5+BF4)/2)^2 - 0.01005*((BF5+BF4)/2) + 1.5955,0.00000649518*((BF5+BF4)/2)^2 - 0.00338103746*((BF5+BF4)/2) + 1.3529)</f>
        <v>1.1669569556249999</v>
      </c>
      <c r="BG234" s="72">
        <f t="shared" ref="BG234:BK234" si="162">IF(AVERAGE(BG4:BG5)&lt;51,0.000025*((BG5+BG4)/2)^2 - 0.01005*((BG5+BG4)/2) + 1.5955,0.00000649518*((BG5+BG4)/2)^2 - 0.00338103746*((BG5+BG4)/2) + 1.3529)</f>
        <v>1.079748054</v>
      </c>
      <c r="BH234" s="72">
        <f t="shared" si="162"/>
        <v>0.99550773452499997</v>
      </c>
      <c r="BI234" s="72">
        <f t="shared" si="162"/>
        <v>0.94497888060000013</v>
      </c>
      <c r="BJ234" s="72">
        <f t="shared" si="162"/>
        <v>0.91966889623999992</v>
      </c>
      <c r="BK234" s="72">
        <f t="shared" si="162"/>
        <v>0.91295225344000008</v>
      </c>
    </row>
    <row r="235" spans="1:65" x14ac:dyDescent="0.2">
      <c r="A235" s="28" t="s">
        <v>71</v>
      </c>
      <c r="B235" s="72">
        <f t="shared" ref="B235:G235" si="163">B233*(B204*2.2046)/10000</f>
        <v>0.28478314931650728</v>
      </c>
      <c r="C235" s="72">
        <f t="shared" si="163"/>
        <v>0.25668254137780117</v>
      </c>
      <c r="D235" s="72">
        <f t="shared" si="163"/>
        <v>0.22976939661217813</v>
      </c>
      <c r="E235" s="72">
        <f t="shared" si="163"/>
        <v>0.21342233241369335</v>
      </c>
      <c r="F235" s="72">
        <f t="shared" si="163"/>
        <v>0.20533742182264128</v>
      </c>
      <c r="G235" s="72">
        <f t="shared" si="163"/>
        <v>0.20336570764033066</v>
      </c>
      <c r="I235" s="72">
        <f t="shared" ref="I235:N235" si="164">I233*(I204*2.2046)/10000</f>
        <v>0.28432071331772807</v>
      </c>
      <c r="J235" s="72">
        <f t="shared" si="164"/>
        <v>0.25627581498470281</v>
      </c>
      <c r="K235" s="72">
        <f t="shared" si="164"/>
        <v>0.2294634385591976</v>
      </c>
      <c r="L235" s="72">
        <f t="shared" si="164"/>
        <v>0.21308498079015795</v>
      </c>
      <c r="M235" s="72">
        <f t="shared" si="164"/>
        <v>0.20499757743525723</v>
      </c>
      <c r="N235" s="72">
        <f t="shared" si="164"/>
        <v>0.20302956506287809</v>
      </c>
      <c r="P235" s="72">
        <f t="shared" ref="P235:U235" si="165">P233*(P204*2.2046)/10000</f>
        <v>0.28385708366821183</v>
      </c>
      <c r="Q235" s="72">
        <f t="shared" si="165"/>
        <v>0.2558325882798857</v>
      </c>
      <c r="R235" s="72">
        <f t="shared" si="165"/>
        <v>0.22901613555079761</v>
      </c>
      <c r="S235" s="72">
        <f t="shared" si="165"/>
        <v>0.21267658075407453</v>
      </c>
      <c r="T235" s="72">
        <f t="shared" si="165"/>
        <v>0.20467267490030269</v>
      </c>
      <c r="U235" s="72">
        <f t="shared" si="165"/>
        <v>0.20264267915173143</v>
      </c>
      <c r="W235" s="72">
        <f t="shared" ref="W235:AB235" si="166">W233*(W204*2.2046)/10000</f>
        <v>0.28332958767778327</v>
      </c>
      <c r="X235" s="72">
        <f t="shared" si="166"/>
        <v>0.25533699734910781</v>
      </c>
      <c r="Y235" s="72">
        <f t="shared" si="166"/>
        <v>0.22850187900815078</v>
      </c>
      <c r="Z235" s="72">
        <f t="shared" si="166"/>
        <v>0.21226729377120851</v>
      </c>
      <c r="AA235" s="72">
        <f t="shared" si="166"/>
        <v>0.20428037721859779</v>
      </c>
      <c r="AB235" s="72">
        <f t="shared" si="166"/>
        <v>0.20221725588490849</v>
      </c>
      <c r="AD235" s="72">
        <f t="shared" ref="AD235:AI235" si="167">AD233*(AD204*2.2046)/10000</f>
        <v>0.28279204985499423</v>
      </c>
      <c r="AE235" s="72">
        <f t="shared" si="167"/>
        <v>0.25484323324032204</v>
      </c>
      <c r="AF235" s="72">
        <f t="shared" si="167"/>
        <v>0.22802049994234089</v>
      </c>
      <c r="AG235" s="72">
        <f t="shared" si="167"/>
        <v>0.21176492483553988</v>
      </c>
      <c r="AH235" s="72">
        <f t="shared" si="167"/>
        <v>0.20367826635960942</v>
      </c>
      <c r="AI235" s="72">
        <f t="shared" si="167"/>
        <v>0.20166748256511716</v>
      </c>
      <c r="AK235" s="72">
        <f t="shared" ref="AK235:AP235" si="168">AK233*(AK204*2.2046)/10000</f>
        <v>0.28234366548414813</v>
      </c>
      <c r="AL235" s="72">
        <f t="shared" si="168"/>
        <v>0.25442602871765541</v>
      </c>
      <c r="AM235" s="72">
        <f t="shared" si="168"/>
        <v>0.22753749219031519</v>
      </c>
      <c r="AN235" s="72">
        <f t="shared" si="168"/>
        <v>0.2113183605997849</v>
      </c>
      <c r="AO235" s="72">
        <f t="shared" si="168"/>
        <v>0.20324815806869301</v>
      </c>
      <c r="AP235" s="72">
        <f t="shared" si="168"/>
        <v>0.20102774954283209</v>
      </c>
      <c r="AR235" s="72">
        <f t="shared" ref="AR235:AW235" si="169">AR233*(AR204*2.2046)/10000</f>
        <v>0.28173425142804986</v>
      </c>
      <c r="AS235" s="72">
        <f t="shared" si="169"/>
        <v>0.25399183015369253</v>
      </c>
      <c r="AT235" s="72">
        <f t="shared" si="169"/>
        <v>0.22702255399204724</v>
      </c>
      <c r="AU235" s="72">
        <f t="shared" si="169"/>
        <v>0.21088168527250237</v>
      </c>
      <c r="AV235" s="72">
        <f t="shared" si="169"/>
        <v>0.20260253105441633</v>
      </c>
      <c r="AW235" s="72">
        <f t="shared" si="169"/>
        <v>0.20038461426546011</v>
      </c>
      <c r="AY235" s="72">
        <f t="shared" ref="AY235:BD235" si="170">AY233*(AY204*2.2046)/10000</f>
        <v>0.28137734444215445</v>
      </c>
      <c r="AZ235" s="72">
        <f t="shared" si="170"/>
        <v>0.25344141139253573</v>
      </c>
      <c r="BA235" s="72">
        <f t="shared" si="170"/>
        <v>0.22653858947823882</v>
      </c>
      <c r="BB235" s="72">
        <f t="shared" si="170"/>
        <v>0.21015148592900582</v>
      </c>
      <c r="BC235" s="72">
        <f t="shared" si="170"/>
        <v>0.20189985987933803</v>
      </c>
      <c r="BD235" s="72">
        <f t="shared" si="170"/>
        <v>0.19964027467046339</v>
      </c>
      <c r="BF235" s="72">
        <f t="shared" ref="BF235:BK235" si="171">BF233*(BF204*2.2046)/10000</f>
        <v>0.28076793038605624</v>
      </c>
      <c r="BG235" s="72">
        <f t="shared" si="171"/>
        <v>0.25289351577552888</v>
      </c>
      <c r="BH235" s="72">
        <f t="shared" si="171"/>
        <v>0.22596041118705243</v>
      </c>
      <c r="BI235" s="72">
        <f t="shared" si="171"/>
        <v>0.20947727299699162</v>
      </c>
      <c r="BJ235" s="72">
        <f t="shared" si="171"/>
        <v>0.20125308172140452</v>
      </c>
      <c r="BK235" s="72">
        <f t="shared" si="171"/>
        <v>0.19899670230961791</v>
      </c>
    </row>
    <row r="236" spans="1:65" x14ac:dyDescent="0.2">
      <c r="A236" s="28" t="s">
        <v>70</v>
      </c>
      <c r="B236" s="70">
        <f t="shared" ref="B236:G236" si="172">B234*(B204*2.2046)/10000</f>
        <v>0.3846813657571882</v>
      </c>
      <c r="C236" s="70">
        <f t="shared" si="172"/>
        <v>0.35683334013062307</v>
      </c>
      <c r="D236" s="70">
        <f t="shared" si="172"/>
        <v>0.33032564939168674</v>
      </c>
      <c r="E236" s="70">
        <f t="shared" si="172"/>
        <v>0.31417649917515594</v>
      </c>
      <c r="F236" s="70">
        <f t="shared" si="172"/>
        <v>0.3062537147798749</v>
      </c>
      <c r="G236" s="70">
        <f t="shared" si="172"/>
        <v>0.30441365184039482</v>
      </c>
      <c r="I236" s="70">
        <f t="shared" ref="I236:N236" si="173">I234*(I204*2.2046)/10000</f>
        <v>0.3840567132382009</v>
      </c>
      <c r="J236" s="70">
        <f t="shared" si="173"/>
        <v>0.35626791976120664</v>
      </c>
      <c r="K236" s="70">
        <f t="shared" si="173"/>
        <v>0.32988579189095962</v>
      </c>
      <c r="L236" s="70">
        <f t="shared" si="173"/>
        <v>0.31367988782771755</v>
      </c>
      <c r="M236" s="70">
        <f t="shared" si="173"/>
        <v>0.30574684854400025</v>
      </c>
      <c r="N236" s="70">
        <f t="shared" si="173"/>
        <v>0.30391048741445159</v>
      </c>
      <c r="P236" s="70">
        <f t="shared" ref="P236:U236" si="174">P234*(P204*2.2046)/10000</f>
        <v>0.38343044835135814</v>
      </c>
      <c r="Q236" s="70">
        <f t="shared" si="174"/>
        <v>0.35565175761528889</v>
      </c>
      <c r="R236" s="70">
        <f t="shared" si="174"/>
        <v>0.32924273124448905</v>
      </c>
      <c r="S236" s="70">
        <f t="shared" si="174"/>
        <v>0.31307868694986857</v>
      </c>
      <c r="T236" s="70">
        <f t="shared" si="174"/>
        <v>0.3052622675680241</v>
      </c>
      <c r="U236" s="70">
        <f t="shared" si="174"/>
        <v>0.30333136640912439</v>
      </c>
      <c r="W236" s="70">
        <f t="shared" ref="W236:AB236" si="175">W234*(W204*2.2046)/10000</f>
        <v>0.38271791364375168</v>
      </c>
      <c r="X236" s="70">
        <f t="shared" si="175"/>
        <v>0.35496280009516035</v>
      </c>
      <c r="Y236" s="70">
        <f t="shared" si="175"/>
        <v>0.32850341552660667</v>
      </c>
      <c r="Z236" s="70">
        <f t="shared" si="175"/>
        <v>0.31247618040811842</v>
      </c>
      <c r="AA236" s="70">
        <f t="shared" si="175"/>
        <v>0.30467716904455372</v>
      </c>
      <c r="AB236" s="70">
        <f t="shared" si="175"/>
        <v>0.30269455968426356</v>
      </c>
      <c r="AD236" s="70">
        <f t="shared" ref="AD236:AI236" si="176">AD234*(AD204*2.2046)/10000</f>
        <v>0.38199181455989467</v>
      </c>
      <c r="AE236" s="70">
        <f t="shared" si="176"/>
        <v>0.35427638217507562</v>
      </c>
      <c r="AF236" s="70">
        <f t="shared" si="176"/>
        <v>0.32781136578081044</v>
      </c>
      <c r="AG236" s="70">
        <f t="shared" si="176"/>
        <v>0.31173664902113701</v>
      </c>
      <c r="AH236" s="70">
        <f t="shared" si="176"/>
        <v>0.30377914137070006</v>
      </c>
      <c r="AI236" s="70">
        <f t="shared" si="176"/>
        <v>0.30187161610196561</v>
      </c>
      <c r="AK236" s="70">
        <f t="shared" ref="AK236:AP236" si="177">AK234*(AK204*2.2046)/10000</f>
        <v>0.3813861427967471</v>
      </c>
      <c r="AL236" s="70">
        <f t="shared" si="177"/>
        <v>0.35369639538461595</v>
      </c>
      <c r="AM236" s="70">
        <f t="shared" si="177"/>
        <v>0.3271169745707469</v>
      </c>
      <c r="AN236" s="70">
        <f t="shared" si="177"/>
        <v>0.31107926707492922</v>
      </c>
      <c r="AO236" s="70">
        <f t="shared" si="177"/>
        <v>0.30313764962174572</v>
      </c>
      <c r="AP236" s="70">
        <f t="shared" si="177"/>
        <v>0.30091401382095018</v>
      </c>
      <c r="AR236" s="70">
        <f t="shared" ref="AR236:AW236" si="178">AR234*(AR204*2.2046)/10000</f>
        <v>0.38056295423389086</v>
      </c>
      <c r="AS236" s="70">
        <f t="shared" si="178"/>
        <v>0.3530927839234424</v>
      </c>
      <c r="AT236" s="70">
        <f t="shared" si="178"/>
        <v>0.32637667887755428</v>
      </c>
      <c r="AU236" s="70">
        <f t="shared" si="178"/>
        <v>0.31043644247428775</v>
      </c>
      <c r="AV236" s="70">
        <f t="shared" si="178"/>
        <v>0.30217471909632376</v>
      </c>
      <c r="AW236" s="70">
        <f t="shared" si="178"/>
        <v>0.2999513187791763</v>
      </c>
      <c r="AY236" s="70">
        <f t="shared" ref="AY236:BD236" si="179">AY234*(AY204*2.2046)/10000</f>
        <v>0.3800808489298656</v>
      </c>
      <c r="AZ236" s="70">
        <f t="shared" si="179"/>
        <v>0.35232760619082421</v>
      </c>
      <c r="BA236" s="70">
        <f t="shared" si="179"/>
        <v>0.32568091218858947</v>
      </c>
      <c r="BB236" s="70">
        <f t="shared" si="179"/>
        <v>0.30936152463019323</v>
      </c>
      <c r="BC236" s="70">
        <f t="shared" si="179"/>
        <v>0.30112670916356854</v>
      </c>
      <c r="BD236" s="70">
        <f t="shared" si="179"/>
        <v>0.29883713322178085</v>
      </c>
      <c r="BF236" s="70">
        <f t="shared" ref="BF236:BK236" si="180">BF234*(BF204*2.2046)/10000</f>
        <v>0.37925766036700942</v>
      </c>
      <c r="BG236" s="70">
        <f t="shared" si="180"/>
        <v>0.35156593606705949</v>
      </c>
      <c r="BH236" s="70">
        <f t="shared" si="180"/>
        <v>0.32484970001535707</v>
      </c>
      <c r="BI236" s="70">
        <f t="shared" si="180"/>
        <v>0.30836902372233027</v>
      </c>
      <c r="BJ236" s="70">
        <f t="shared" si="180"/>
        <v>0.3001620617469048</v>
      </c>
      <c r="BK236" s="70">
        <f t="shared" si="180"/>
        <v>0.29787378391937541</v>
      </c>
    </row>
    <row r="237" spans="1:65" x14ac:dyDescent="0.2">
      <c r="A237" s="184" t="s">
        <v>223</v>
      </c>
      <c r="B237" s="70">
        <v>1</v>
      </c>
      <c r="C237" s="70">
        <v>1</v>
      </c>
      <c r="D237" s="70">
        <v>1</v>
      </c>
      <c r="E237" s="70">
        <v>1</v>
      </c>
      <c r="F237" s="70">
        <v>1</v>
      </c>
      <c r="G237" s="70">
        <v>1</v>
      </c>
      <c r="I237" s="70">
        <v>1</v>
      </c>
      <c r="J237" s="70">
        <v>1</v>
      </c>
      <c r="K237" s="70">
        <v>1</v>
      </c>
      <c r="L237" s="70">
        <v>1</v>
      </c>
      <c r="M237" s="70">
        <v>1</v>
      </c>
      <c r="N237" s="70">
        <v>1</v>
      </c>
      <c r="P237" s="70">
        <v>1</v>
      </c>
      <c r="Q237" s="70">
        <v>1</v>
      </c>
      <c r="R237" s="70">
        <v>1</v>
      </c>
      <c r="S237" s="70">
        <v>1</v>
      </c>
      <c r="T237" s="70">
        <v>1</v>
      </c>
      <c r="U237" s="70">
        <v>1</v>
      </c>
      <c r="W237" s="70">
        <v>1</v>
      </c>
      <c r="X237" s="70">
        <v>1</v>
      </c>
      <c r="Y237" s="70">
        <v>1</v>
      </c>
      <c r="Z237" s="70">
        <v>1</v>
      </c>
      <c r="AA237" s="70">
        <v>1</v>
      </c>
      <c r="AB237" s="70">
        <v>1</v>
      </c>
      <c r="AD237" s="70">
        <v>1</v>
      </c>
      <c r="AE237" s="70">
        <v>1</v>
      </c>
      <c r="AF237" s="70">
        <v>1</v>
      </c>
      <c r="AG237" s="70">
        <v>1</v>
      </c>
      <c r="AH237" s="70">
        <v>1</v>
      </c>
      <c r="AI237" s="70">
        <v>1</v>
      </c>
      <c r="AK237" s="70">
        <v>1</v>
      </c>
      <c r="AL237" s="70">
        <v>1</v>
      </c>
      <c r="AM237" s="70">
        <v>1</v>
      </c>
      <c r="AN237" s="70">
        <v>1</v>
      </c>
      <c r="AO237" s="70">
        <v>1</v>
      </c>
      <c r="AP237" s="70">
        <v>1</v>
      </c>
      <c r="AR237" s="70">
        <v>1</v>
      </c>
      <c r="AS237" s="70">
        <v>1</v>
      </c>
      <c r="AT237" s="70">
        <v>1</v>
      </c>
      <c r="AU237" s="70">
        <v>1</v>
      </c>
      <c r="AV237" s="70">
        <v>1</v>
      </c>
      <c r="AW237" s="70">
        <v>1</v>
      </c>
      <c r="AY237" s="70">
        <v>1</v>
      </c>
      <c r="AZ237" s="70">
        <v>1</v>
      </c>
      <c r="BA237" s="70">
        <v>1</v>
      </c>
      <c r="BB237" s="70">
        <v>1</v>
      </c>
      <c r="BC237" s="70">
        <v>1</v>
      </c>
      <c r="BD237" s="70">
        <v>1</v>
      </c>
      <c r="BF237" s="70">
        <v>1</v>
      </c>
      <c r="BG237" s="70">
        <v>1</v>
      </c>
      <c r="BH237" s="70">
        <v>1</v>
      </c>
      <c r="BI237" s="70">
        <v>1</v>
      </c>
      <c r="BJ237" s="70">
        <v>1</v>
      </c>
      <c r="BK237" s="70">
        <v>1</v>
      </c>
    </row>
    <row r="238" spans="1:65" x14ac:dyDescent="0.2">
      <c r="A238" s="184" t="s">
        <v>222</v>
      </c>
      <c r="B238" s="70">
        <v>1.25</v>
      </c>
      <c r="C238" s="70">
        <v>1.25</v>
      </c>
      <c r="D238" s="70">
        <v>1.25</v>
      </c>
      <c r="E238" s="70">
        <v>1.25</v>
      </c>
      <c r="F238" s="70">
        <v>1.25</v>
      </c>
      <c r="G238" s="70">
        <v>1.25</v>
      </c>
      <c r="I238" s="70">
        <v>1.25</v>
      </c>
      <c r="J238" s="70">
        <v>1.25</v>
      </c>
      <c r="K238" s="70">
        <v>1.25</v>
      </c>
      <c r="L238" s="70">
        <v>1.25</v>
      </c>
      <c r="M238" s="70">
        <v>1.25</v>
      </c>
      <c r="N238" s="70">
        <v>1.25</v>
      </c>
      <c r="P238" s="70">
        <v>1.25</v>
      </c>
      <c r="Q238" s="70">
        <v>1.25</v>
      </c>
      <c r="R238" s="70">
        <v>1.25</v>
      </c>
      <c r="S238" s="70">
        <v>1.25</v>
      </c>
      <c r="T238" s="70">
        <v>1.25</v>
      </c>
      <c r="U238" s="70">
        <v>1.25</v>
      </c>
      <c r="W238" s="70">
        <v>1.25</v>
      </c>
      <c r="X238" s="70">
        <v>1.25</v>
      </c>
      <c r="Y238" s="70">
        <v>1.25</v>
      </c>
      <c r="Z238" s="70">
        <v>1.25</v>
      </c>
      <c r="AA238" s="70">
        <v>1.25</v>
      </c>
      <c r="AB238" s="70">
        <v>1.25</v>
      </c>
      <c r="AD238" s="70">
        <v>1.25</v>
      </c>
      <c r="AE238" s="70">
        <v>1.25</v>
      </c>
      <c r="AF238" s="70">
        <v>1.25</v>
      </c>
      <c r="AG238" s="70">
        <v>1.25</v>
      </c>
      <c r="AH238" s="70">
        <v>1.25</v>
      </c>
      <c r="AI238" s="70">
        <v>1.25</v>
      </c>
      <c r="AK238" s="70">
        <v>1.25</v>
      </c>
      <c r="AL238" s="70">
        <v>1.25</v>
      </c>
      <c r="AM238" s="70">
        <v>1.25</v>
      </c>
      <c r="AN238" s="70">
        <v>1.25</v>
      </c>
      <c r="AO238" s="70">
        <v>1.25</v>
      </c>
      <c r="AP238" s="70">
        <v>1.25</v>
      </c>
      <c r="AR238" s="70">
        <v>1.25</v>
      </c>
      <c r="AS238" s="70">
        <v>1.25</v>
      </c>
      <c r="AT238" s="70">
        <v>1.25</v>
      </c>
      <c r="AU238" s="70">
        <v>1.25</v>
      </c>
      <c r="AV238" s="70">
        <v>1.25</v>
      </c>
      <c r="AW238" s="70">
        <v>1.25</v>
      </c>
      <c r="AY238" s="70">
        <v>1.25</v>
      </c>
      <c r="AZ238" s="70">
        <v>1.25</v>
      </c>
      <c r="BA238" s="70">
        <v>1.25</v>
      </c>
      <c r="BB238" s="70">
        <v>1.25</v>
      </c>
      <c r="BC238" s="70">
        <v>1.25</v>
      </c>
      <c r="BD238" s="70">
        <v>1.25</v>
      </c>
      <c r="BF238" s="70">
        <v>1.25</v>
      </c>
      <c r="BG238" s="70">
        <v>1.25</v>
      </c>
      <c r="BH238" s="70">
        <v>1.25</v>
      </c>
      <c r="BI238" s="70">
        <v>1.25</v>
      </c>
      <c r="BJ238" s="70">
        <v>1.25</v>
      </c>
      <c r="BK238" s="70">
        <v>1.25</v>
      </c>
    </row>
    <row r="239" spans="1:65" x14ac:dyDescent="0.2">
      <c r="A239" s="184" t="s">
        <v>221</v>
      </c>
      <c r="B239" s="70">
        <v>7</v>
      </c>
      <c r="C239" s="70">
        <v>7</v>
      </c>
      <c r="D239" s="70">
        <v>7</v>
      </c>
      <c r="E239" s="70">
        <v>7</v>
      </c>
      <c r="F239" s="70">
        <v>7</v>
      </c>
      <c r="G239" s="70">
        <v>7</v>
      </c>
      <c r="I239" s="70">
        <v>7</v>
      </c>
      <c r="J239" s="70">
        <v>7</v>
      </c>
      <c r="K239" s="70">
        <v>7</v>
      </c>
      <c r="L239" s="70">
        <v>7</v>
      </c>
      <c r="M239" s="70">
        <v>7</v>
      </c>
      <c r="N239" s="70">
        <v>7</v>
      </c>
      <c r="P239" s="70">
        <v>7</v>
      </c>
      <c r="Q239" s="70">
        <v>7</v>
      </c>
      <c r="R239" s="70">
        <v>7</v>
      </c>
      <c r="S239" s="70">
        <v>7</v>
      </c>
      <c r="T239" s="70">
        <v>7</v>
      </c>
      <c r="U239" s="70">
        <v>7</v>
      </c>
      <c r="W239" s="70">
        <v>7</v>
      </c>
      <c r="X239" s="70">
        <v>7</v>
      </c>
      <c r="Y239" s="70">
        <v>7</v>
      </c>
      <c r="Z239" s="70">
        <v>7</v>
      </c>
      <c r="AA239" s="70">
        <v>7</v>
      </c>
      <c r="AB239" s="70">
        <v>7</v>
      </c>
      <c r="AD239" s="70">
        <v>7</v>
      </c>
      <c r="AE239" s="70">
        <v>7</v>
      </c>
      <c r="AF239" s="70">
        <v>7</v>
      </c>
      <c r="AG239" s="70">
        <v>7</v>
      </c>
      <c r="AH239" s="70">
        <v>7</v>
      </c>
      <c r="AI239" s="70">
        <v>7</v>
      </c>
      <c r="AK239" s="70">
        <v>7</v>
      </c>
      <c r="AL239" s="70">
        <v>7</v>
      </c>
      <c r="AM239" s="70">
        <v>7</v>
      </c>
      <c r="AN239" s="70">
        <v>7</v>
      </c>
      <c r="AO239" s="70">
        <v>7</v>
      </c>
      <c r="AP239" s="70">
        <v>7</v>
      </c>
      <c r="AR239" s="70">
        <v>7</v>
      </c>
      <c r="AS239" s="70">
        <v>7</v>
      </c>
      <c r="AT239" s="70">
        <v>7</v>
      </c>
      <c r="AU239" s="70">
        <v>7</v>
      </c>
      <c r="AV239" s="70">
        <v>7</v>
      </c>
      <c r="AW239" s="70">
        <v>7</v>
      </c>
      <c r="AY239" s="70">
        <v>7</v>
      </c>
      <c r="AZ239" s="70">
        <v>7</v>
      </c>
      <c r="BA239" s="70">
        <v>7</v>
      </c>
      <c r="BB239" s="70">
        <v>7</v>
      </c>
      <c r="BC239" s="70">
        <v>7</v>
      </c>
      <c r="BD239" s="70">
        <v>7</v>
      </c>
      <c r="BF239" s="70">
        <v>7</v>
      </c>
      <c r="BG239" s="70">
        <v>7</v>
      </c>
      <c r="BH239" s="70">
        <v>7</v>
      </c>
      <c r="BI239" s="70">
        <v>7</v>
      </c>
      <c r="BJ239" s="70">
        <v>7</v>
      </c>
      <c r="BK239" s="70">
        <v>7</v>
      </c>
    </row>
    <row r="240" spans="1:65" x14ac:dyDescent="0.2">
      <c r="A240" s="28"/>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c r="BI240" s="70"/>
      <c r="BJ240" s="70"/>
      <c r="BK240" s="70"/>
      <c r="BL240" s="70"/>
    </row>
    <row r="241" spans="1:64" x14ac:dyDescent="0.2">
      <c r="A241" s="128" t="s">
        <v>424</v>
      </c>
      <c r="B241" s="100">
        <f t="shared" ref="B241:G241" si="181" xml:space="preserve"> (-0.00000094*(((B4+B5)/2)/2.2046)^3 + 0.000306*(((B4+B5)/2)/2.2046)^2 - 0.0435*(((B4+B5)/2)/2.2046) + 4.414)*0.97</f>
        <v>3.3031419397553856</v>
      </c>
      <c r="C241" s="100">
        <f t="shared" si="181"/>
        <v>2.8932390765976188</v>
      </c>
      <c r="D241" s="100">
        <f t="shared" si="181"/>
        <v>2.5140935731295566</v>
      </c>
      <c r="E241" s="100">
        <f t="shared" si="181"/>
        <v>2.2660507273236536</v>
      </c>
      <c r="F241" s="100">
        <f t="shared" si="181"/>
        <v>2.0838818959916305</v>
      </c>
      <c r="G241" s="100">
        <f t="shared" si="181"/>
        <v>1.9240671262649027</v>
      </c>
      <c r="H241" s="4"/>
      <c r="I241" s="100">
        <f t="shared" ref="I241:N241" si="182" xml:space="preserve"> (-0.00000094*(((I4+I5)/2)/2.2046)^3 + 0.000306*(((I4+I5)/2)/2.2046)^2 - 0.0435*(((I4+I5)/2)/2.2046) + 4.414)*0.97</f>
        <v>3.3031419397553856</v>
      </c>
      <c r="J241" s="100">
        <f t="shared" si="182"/>
        <v>2.8932390765976188</v>
      </c>
      <c r="K241" s="100">
        <f t="shared" si="182"/>
        <v>2.5140935731295566</v>
      </c>
      <c r="L241" s="100">
        <f t="shared" si="182"/>
        <v>2.2660507273236536</v>
      </c>
      <c r="M241" s="100">
        <f t="shared" si="182"/>
        <v>2.0838818959916305</v>
      </c>
      <c r="N241" s="100">
        <f t="shared" si="182"/>
        <v>1.9240671262649027</v>
      </c>
      <c r="O241" s="4"/>
      <c r="P241" s="100">
        <f t="shared" ref="P241:U241" si="183" xml:space="preserve"> (-0.00000094*(((P4+P5)/2)/2.2046)^3 + 0.000306*(((P4+P5)/2)/2.2046)^2 - 0.0435*(((P4+P5)/2)/2.2046) + 4.414)*0.97</f>
        <v>3.3031419397553856</v>
      </c>
      <c r="Q241" s="100">
        <f t="shared" si="183"/>
        <v>2.8932390765976188</v>
      </c>
      <c r="R241" s="100">
        <f t="shared" si="183"/>
        <v>2.5140935731295566</v>
      </c>
      <c r="S241" s="100">
        <f t="shared" si="183"/>
        <v>2.2660507273236536</v>
      </c>
      <c r="T241" s="100">
        <f t="shared" si="183"/>
        <v>2.0838818959916305</v>
      </c>
      <c r="U241" s="100">
        <f t="shared" si="183"/>
        <v>1.9240671262649027</v>
      </c>
      <c r="V241" s="4"/>
      <c r="W241" s="100">
        <f t="shared" ref="W241:AB241" si="184" xml:space="preserve"> (-0.00000094*(((W4+W5)/2)/2.2046)^3 + 0.000306*(((W4+W5)/2)/2.2046)^2 - 0.0435*(((W4+W5)/2)/2.2046) + 4.414)*0.97</f>
        <v>3.3031419397553856</v>
      </c>
      <c r="X241" s="100">
        <f t="shared" si="184"/>
        <v>2.8932390765976188</v>
      </c>
      <c r="Y241" s="100">
        <f t="shared" si="184"/>
        <v>2.5140935731295566</v>
      </c>
      <c r="Z241" s="100">
        <f t="shared" si="184"/>
        <v>2.2660507273236536</v>
      </c>
      <c r="AA241" s="100">
        <f t="shared" si="184"/>
        <v>2.0838818959916305</v>
      </c>
      <c r="AB241" s="100">
        <f t="shared" si="184"/>
        <v>1.9240671262649027</v>
      </c>
      <c r="AC241" s="4"/>
      <c r="AD241" s="100">
        <f t="shared" ref="AD241:AI241" si="185" xml:space="preserve"> (-0.00000094*(((AD4+AD5)/2)/2.2046)^3 + 0.000306*(((AD4+AD5)/2)/2.2046)^2 - 0.0435*(((AD4+AD5)/2)/2.2046) + 4.414)*0.97</f>
        <v>3.3031419397553856</v>
      </c>
      <c r="AE241" s="100">
        <f t="shared" si="185"/>
        <v>2.8932390765976188</v>
      </c>
      <c r="AF241" s="100">
        <f t="shared" si="185"/>
        <v>2.5140935731295566</v>
      </c>
      <c r="AG241" s="100">
        <f t="shared" si="185"/>
        <v>2.2660507273236536</v>
      </c>
      <c r="AH241" s="100">
        <f t="shared" si="185"/>
        <v>2.0838818959916305</v>
      </c>
      <c r="AI241" s="100">
        <f t="shared" si="185"/>
        <v>1.9240671262649027</v>
      </c>
      <c r="AJ241" s="4"/>
      <c r="AK241" s="100">
        <f t="shared" ref="AK241:AP241" si="186" xml:space="preserve"> (-0.00000094*(((AK4+AK5)/2)/2.2046)^3 + 0.000306*(((AK4+AK5)/2)/2.2046)^2 - 0.0435*(((AK4+AK5)/2)/2.2046) + 4.414)*0.97</f>
        <v>3.3031419397553856</v>
      </c>
      <c r="AL241" s="100">
        <f t="shared" si="186"/>
        <v>2.8932390765976188</v>
      </c>
      <c r="AM241" s="100">
        <f t="shared" si="186"/>
        <v>2.5140935731295566</v>
      </c>
      <c r="AN241" s="100">
        <f t="shared" si="186"/>
        <v>2.2660507273236536</v>
      </c>
      <c r="AO241" s="100">
        <f t="shared" si="186"/>
        <v>2.0838818959916305</v>
      </c>
      <c r="AP241" s="100">
        <f t="shared" si="186"/>
        <v>1.9240671262649027</v>
      </c>
      <c r="AQ241" s="4"/>
      <c r="AR241" s="100">
        <f t="shared" ref="AR241:AW241" si="187" xml:space="preserve"> (-0.00000094*(((AR4+AR5)/2)/2.2046)^3 + 0.000306*(((AR4+AR5)/2)/2.2046)^2 - 0.0435*(((AR4+AR5)/2)/2.2046) + 4.414)*0.97</f>
        <v>3.3031419397553856</v>
      </c>
      <c r="AS241" s="100">
        <f t="shared" si="187"/>
        <v>2.8932390765976188</v>
      </c>
      <c r="AT241" s="100">
        <f t="shared" si="187"/>
        <v>2.5140935731295566</v>
      </c>
      <c r="AU241" s="100">
        <f t="shared" si="187"/>
        <v>2.2660507273236536</v>
      </c>
      <c r="AV241" s="100">
        <f t="shared" si="187"/>
        <v>2.0838818959916305</v>
      </c>
      <c r="AW241" s="100">
        <f t="shared" si="187"/>
        <v>1.9240671262649027</v>
      </c>
      <c r="AX241" s="4"/>
      <c r="AY241" s="100">
        <f t="shared" ref="AY241:BD241" si="188" xml:space="preserve"> (-0.00000094*(((AY4+AY5)/2)/2.2046)^3 + 0.000306*(((AY4+AY5)/2)/2.2046)^2 - 0.0435*(((AY4+AY5)/2)/2.2046) + 4.414)*0.97</f>
        <v>3.3031419397553856</v>
      </c>
      <c r="AZ241" s="100">
        <f t="shared" si="188"/>
        <v>2.8932390765976188</v>
      </c>
      <c r="BA241" s="100">
        <f t="shared" si="188"/>
        <v>2.5140935731295566</v>
      </c>
      <c r="BB241" s="100">
        <f t="shared" si="188"/>
        <v>2.2660507273236536</v>
      </c>
      <c r="BC241" s="100">
        <f t="shared" si="188"/>
        <v>2.0838818959916305</v>
      </c>
      <c r="BD241" s="100">
        <f t="shared" si="188"/>
        <v>1.9240671262649027</v>
      </c>
      <c r="BE241" s="4"/>
      <c r="BF241" s="100">
        <f t="shared" ref="BF241:BK241" si="189" xml:space="preserve"> (-0.00000094*(((BF4+BF5)/2)/2.2046)^3 + 0.000306*(((BF4+BF5)/2)/2.2046)^2 - 0.0435*(((BF4+BF5)/2)/2.2046) + 4.414)*0.97</f>
        <v>3.3031419397553856</v>
      </c>
      <c r="BG241" s="100">
        <f t="shared" si="189"/>
        <v>2.8932390765976188</v>
      </c>
      <c r="BH241" s="100">
        <f t="shared" si="189"/>
        <v>2.5140935731295566</v>
      </c>
      <c r="BI241" s="100">
        <f t="shared" si="189"/>
        <v>2.2660507273236536</v>
      </c>
      <c r="BJ241" s="100">
        <f t="shared" si="189"/>
        <v>2.0838818959916305</v>
      </c>
      <c r="BK241" s="100">
        <f t="shared" si="189"/>
        <v>1.9240671262649027</v>
      </c>
      <c r="BL241" s="4"/>
    </row>
    <row r="242" spans="1:64" x14ac:dyDescent="0.2">
      <c r="A242" s="127" t="s">
        <v>139</v>
      </c>
      <c r="B242" s="70">
        <f t="shared" ref="B242:G242" si="190">IF(B241="","",B204*2.2046*B241/10000)</f>
        <v>1.0888637721812198</v>
      </c>
      <c r="C242" s="70">
        <f t="shared" si="190"/>
        <v>0.95615283553802821</v>
      </c>
      <c r="D242" s="70">
        <f t="shared" si="190"/>
        <v>0.83421711692851896</v>
      </c>
      <c r="E242" s="70">
        <f t="shared" si="190"/>
        <v>0.75339237635853396</v>
      </c>
      <c r="F242" s="70">
        <f t="shared" si="190"/>
        <v>0.69394167229008885</v>
      </c>
      <c r="G242" s="70">
        <f t="shared" si="190"/>
        <v>0.64155852410177172</v>
      </c>
      <c r="I242" s="70">
        <f t="shared" ref="I242:N242" si="191">IF(I241="","",I204*2.2046*I241/10000)</f>
        <v>1.0870956556082003</v>
      </c>
      <c r="J242" s="70">
        <f t="shared" si="191"/>
        <v>0.95463776329368433</v>
      </c>
      <c r="K242" s="70">
        <f t="shared" si="191"/>
        <v>0.83310628385578689</v>
      </c>
      <c r="L242" s="70">
        <f t="shared" si="191"/>
        <v>0.75220150688180509</v>
      </c>
      <c r="M242" s="70">
        <f t="shared" si="191"/>
        <v>0.69279316180229589</v>
      </c>
      <c r="N242" s="70">
        <f t="shared" si="191"/>
        <v>0.6404980939123337</v>
      </c>
      <c r="P242" s="70">
        <f t="shared" ref="P242:U242" si="192">IF(P241="","",P204*2.2046*P241/10000)</f>
        <v>1.0853229751308655</v>
      </c>
      <c r="Q242" s="70">
        <f t="shared" si="192"/>
        <v>0.95298672591372757</v>
      </c>
      <c r="R242" s="70">
        <f t="shared" si="192"/>
        <v>0.83148227373275607</v>
      </c>
      <c r="S242" s="70">
        <f t="shared" si="192"/>
        <v>0.75075983266613122</v>
      </c>
      <c r="T242" s="70">
        <f t="shared" si="192"/>
        <v>0.6916951475853238</v>
      </c>
      <c r="U242" s="70">
        <f t="shared" si="192"/>
        <v>0.63927758354688891</v>
      </c>
      <c r="W242" s="70">
        <f t="shared" ref="W242:AB242" si="193">IF(W241="","",W204*2.2046*W241/10000)</f>
        <v>1.08330610273049</v>
      </c>
      <c r="X242" s="70">
        <f t="shared" si="193"/>
        <v>0.95114062967677004</v>
      </c>
      <c r="Y242" s="70">
        <f t="shared" si="193"/>
        <v>0.82961517734527424</v>
      </c>
      <c r="Z242" s="70">
        <f t="shared" si="193"/>
        <v>0.74931502748034429</v>
      </c>
      <c r="AA242" s="70">
        <f t="shared" si="193"/>
        <v>0.69036937020455502</v>
      </c>
      <c r="AB242" s="70">
        <f t="shared" si="193"/>
        <v>0.63793549924787729</v>
      </c>
      <c r="AD242" s="70">
        <f t="shared" ref="AD242:AI242" si="194">IF(AD241="","",AD204*2.2046*AD241/10000)</f>
        <v>1.0812508355462591</v>
      </c>
      <c r="AE242" s="70">
        <f t="shared" si="194"/>
        <v>0.94930133842552955</v>
      </c>
      <c r="AF242" s="70">
        <f t="shared" si="194"/>
        <v>0.82786744826407088</v>
      </c>
      <c r="AG242" s="70">
        <f t="shared" si="194"/>
        <v>0.74754163796683049</v>
      </c>
      <c r="AH242" s="70">
        <f t="shared" si="194"/>
        <v>0.68833452525188343</v>
      </c>
      <c r="AI242" s="70">
        <f t="shared" si="194"/>
        <v>0.6362011273927185</v>
      </c>
      <c r="AK242" s="70">
        <f t="shared" ref="AK242:AP242" si="195">IF(AK241="","",AK204*2.2046*AK241/10000)</f>
        <v>1.0795364451457092</v>
      </c>
      <c r="AL242" s="70">
        <f t="shared" si="195"/>
        <v>0.94774723472527089</v>
      </c>
      <c r="AM242" s="70">
        <f t="shared" si="195"/>
        <v>0.82611380595882911</v>
      </c>
      <c r="AN242" s="70">
        <f t="shared" si="195"/>
        <v>0.74596524206220693</v>
      </c>
      <c r="AO242" s="70">
        <f t="shared" si="195"/>
        <v>0.68688096620738459</v>
      </c>
      <c r="AP242" s="70">
        <f t="shared" si="195"/>
        <v>0.63418295934286095</v>
      </c>
      <c r="AR242" s="70">
        <f t="shared" ref="AR242:AW242" si="196">IF(AR241="","",AR204*2.2046*AR241/10000)</f>
        <v>1.0772063603442172</v>
      </c>
      <c r="AS242" s="70">
        <f t="shared" si="196"/>
        <v>0.94612982753469554</v>
      </c>
      <c r="AT242" s="70">
        <f t="shared" si="196"/>
        <v>0.82424423470395669</v>
      </c>
      <c r="AU242" s="70">
        <f t="shared" si="196"/>
        <v>0.74442375453933196</v>
      </c>
      <c r="AV242" s="70">
        <f t="shared" si="196"/>
        <v>0.68469905759089389</v>
      </c>
      <c r="AW242" s="70">
        <f t="shared" si="196"/>
        <v>0.63215405818673154</v>
      </c>
      <c r="AY242" s="70">
        <f t="shared" ref="AY242:BD242" si="197">IF(AY241="","",AY204*2.2046*AY241/10000)</f>
        <v>1.0758417322476721</v>
      </c>
      <c r="AZ242" s="70">
        <f t="shared" si="197"/>
        <v>0.94407949541476066</v>
      </c>
      <c r="BA242" s="70">
        <f t="shared" si="197"/>
        <v>0.82248711871132341</v>
      </c>
      <c r="BB242" s="70">
        <f t="shared" si="197"/>
        <v>0.74184611136398748</v>
      </c>
      <c r="BC242" s="70">
        <f t="shared" si="197"/>
        <v>0.68232436716196143</v>
      </c>
      <c r="BD242" s="70">
        <f t="shared" si="197"/>
        <v>0.62980588740839571</v>
      </c>
      <c r="BF242" s="70">
        <f t="shared" ref="BF242:BK242" si="198">IF(BF241="","",BF204*2.2046*BF241/10000)</f>
        <v>1.0735116474461803</v>
      </c>
      <c r="BG242" s="70">
        <f t="shared" si="198"/>
        <v>0.94203856210870895</v>
      </c>
      <c r="BH242" s="70">
        <f t="shared" si="198"/>
        <v>0.82038794347625821</v>
      </c>
      <c r="BI242" s="70">
        <f t="shared" si="198"/>
        <v>0.73946610324919826</v>
      </c>
      <c r="BJ242" s="70">
        <f t="shared" si="198"/>
        <v>0.68013856823386964</v>
      </c>
      <c r="BK242" s="70">
        <f t="shared" si="198"/>
        <v>0.6277756073834716</v>
      </c>
    </row>
    <row r="244" spans="1:64" x14ac:dyDescent="0.2">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row>
    <row r="245" spans="1:64" x14ac:dyDescent="0.2">
      <c r="A245" s="30" t="s">
        <v>69</v>
      </c>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row>
    <row r="246" spans="1:64" x14ac:dyDescent="0.2">
      <c r="A246" s="5" t="s">
        <v>66</v>
      </c>
      <c r="B246" s="64">
        <f>SUMPRODUCT(B$8:B$187,Nutrients!$CO$8:$CO$187)/2000</f>
        <v>0.27579999999999999</v>
      </c>
      <c r="C246" s="64">
        <f>SUMPRODUCT(C$8:C$187,Nutrients!$CO$8:$CO$187)/2000</f>
        <v>0.24428</v>
      </c>
      <c r="D246" s="64">
        <f>SUMPRODUCT(D$8:D$187,Nutrients!$CO$8:$CO$187)/2000</f>
        <v>0.24428</v>
      </c>
      <c r="E246" s="64">
        <f>SUMPRODUCT(E$8:E$187,Nutrients!$CO$8:$CO$187)/2000</f>
        <v>0.24428</v>
      </c>
      <c r="F246" s="64">
        <f>SUMPRODUCT(F$8:F$187,Nutrients!$CO$8:$CO$187)/2000</f>
        <v>0.24821999999999997</v>
      </c>
      <c r="G246" s="64">
        <f>SUMPRODUCT(G$8:G$187,Nutrients!$CO$8:$CO$187)/2000</f>
        <v>0.25216</v>
      </c>
      <c r="H246" s="20"/>
      <c r="I246" s="64">
        <f>SUMPRODUCT(I$8:I$187,Nutrients!$CO$8:$CO$187)/2000</f>
        <v>0.34264999999999995</v>
      </c>
      <c r="J246" s="64">
        <f>SUMPRODUCT(J$8:J$187,Nutrients!$CO$8:$CO$187)/2000</f>
        <v>0.31113000000000002</v>
      </c>
      <c r="K246" s="64">
        <f>SUMPRODUCT(K$8:K$187,Nutrients!$CO$8:$CO$187)/2000</f>
        <v>0.31113000000000002</v>
      </c>
      <c r="L246" s="64">
        <f>SUMPRODUCT(L$8:L$187,Nutrients!$CO$8:$CO$187)/2000</f>
        <v>0.31113000000000002</v>
      </c>
      <c r="M246" s="64">
        <f>SUMPRODUCT(M$8:M$187,Nutrients!$CO$8:$CO$187)/2000</f>
        <v>0.31113000000000002</v>
      </c>
      <c r="N246" s="64">
        <f>SUMPRODUCT(N$8:N$187,Nutrients!$CO$8:$CO$187)/2000</f>
        <v>0.31507000000000002</v>
      </c>
      <c r="O246" s="20"/>
      <c r="P246" s="64">
        <f>SUMPRODUCT(P$8:P$187,Nutrients!$CO$8:$CO$187)/2000</f>
        <v>0.40949999999999992</v>
      </c>
      <c r="Q246" s="64">
        <f>SUMPRODUCT(Q$8:Q$187,Nutrients!$CO$8:$CO$187)/2000</f>
        <v>0.37403999999999998</v>
      </c>
      <c r="R246" s="64">
        <f>SUMPRODUCT(R$8:R$187,Nutrients!$CO$8:$CO$187)/2000</f>
        <v>0.37403999999999998</v>
      </c>
      <c r="S246" s="64">
        <f>SUMPRODUCT(S$8:S$187,Nutrients!$CO$8:$CO$187)/2000</f>
        <v>0.37403999999999998</v>
      </c>
      <c r="T246" s="64">
        <f>SUMPRODUCT(T$8:T$187,Nutrients!$CO$8:$CO$187)/2000</f>
        <v>0.37797999999999998</v>
      </c>
      <c r="U246" s="64">
        <f>SUMPRODUCT(U$8:U$187,Nutrients!$CO$8:$CO$187)/2000</f>
        <v>0.37797999999999998</v>
      </c>
      <c r="V246" s="20"/>
      <c r="W246" s="64">
        <f>SUMPRODUCT(W$8:W$187,Nutrients!$CO$8:$CO$187)/2000</f>
        <v>0.47635</v>
      </c>
      <c r="X246" s="64">
        <f>SUMPRODUCT(X$8:X$187,Nutrients!$CO$8:$CO$187)/2000</f>
        <v>0.43694999999999995</v>
      </c>
      <c r="Y246" s="64">
        <f>SUMPRODUCT(Y$8:Y$187,Nutrients!$CO$8:$CO$187)/2000</f>
        <v>0.43694999999999995</v>
      </c>
      <c r="Z246" s="64">
        <f>SUMPRODUCT(Z$8:Z$187,Nutrients!$CO$8:$CO$187)/2000</f>
        <v>0.43694999999999995</v>
      </c>
      <c r="AA246" s="64">
        <f>SUMPRODUCT(AA$8:AA$187,Nutrients!$CO$8:$CO$187)/2000</f>
        <v>0.44089</v>
      </c>
      <c r="AB246" s="64">
        <f>SUMPRODUCT(AB$8:AB$187,Nutrients!$CO$8:$CO$187)/2000</f>
        <v>0.44482999999999995</v>
      </c>
      <c r="AC246" s="20"/>
      <c r="AD246" s="64">
        <f>SUMPRODUCT(AD$8:AD$187,Nutrients!$CO$8:$CO$187)/2000</f>
        <v>0.54319999999999991</v>
      </c>
      <c r="AE246" s="64">
        <f>SUMPRODUCT(AE$8:AE$187,Nutrients!$CO$8:$CO$187)/2000</f>
        <v>0.49986000000000003</v>
      </c>
      <c r="AF246" s="64">
        <f>SUMPRODUCT(AF$8:AF$187,Nutrients!$CO$8:$CO$187)/2000</f>
        <v>0.50379999999999991</v>
      </c>
      <c r="AG246" s="64">
        <f>SUMPRODUCT(AG$8:AG$187,Nutrients!$CO$8:$CO$187)/2000</f>
        <v>0.50379999999999991</v>
      </c>
      <c r="AH246" s="64">
        <f>SUMPRODUCT(AH$8:AH$187,Nutrients!$CO$8:$CO$187)/2000</f>
        <v>0.50379999999999991</v>
      </c>
      <c r="AI246" s="64">
        <f>SUMPRODUCT(AI$8:AI$187,Nutrients!$CO$8:$CO$187)/2000</f>
        <v>0.50576999999999994</v>
      </c>
      <c r="AJ246" s="20"/>
      <c r="AK246" s="64">
        <f>SUMPRODUCT(AK$8:AK$187,Nutrients!$CO$8:$CO$187)/2000</f>
        <v>0.61004999999999998</v>
      </c>
      <c r="AL246" s="64">
        <f>SUMPRODUCT(AL$8:AL$187,Nutrients!$CO$8:$CO$187)/2000</f>
        <v>0.56670999999999994</v>
      </c>
      <c r="AM246" s="64">
        <f>SUMPRODUCT(AM$8:AM$187,Nutrients!$CO$8:$CO$187)/2000</f>
        <v>0.57064999999999999</v>
      </c>
      <c r="AN246" s="64">
        <f>SUMPRODUCT(AN$8:AN$187,Nutrients!$CO$8:$CO$187)/2000</f>
        <v>0.57064999999999999</v>
      </c>
      <c r="AO246" s="64">
        <f>SUMPRODUCT(AO$8:AO$187,Nutrients!$CO$8:$CO$187)/2000</f>
        <v>0.57064999999999999</v>
      </c>
      <c r="AP246" s="64">
        <f>SUMPRODUCT(AP$8:AP$187,Nutrients!$CO$8:$CO$187)/2000</f>
        <v>0.51548999999999989</v>
      </c>
      <c r="AQ246" s="20"/>
      <c r="AR246" s="64">
        <f>SUMPRODUCT(AR$8:AR$187,Nutrients!$CO$8:$CO$187)/2000</f>
        <v>0.67689999999999984</v>
      </c>
      <c r="AS246" s="64">
        <f>SUMPRODUCT(AS$8:AS$187,Nutrients!$CO$8:$CO$187)/2000</f>
        <v>0.62961999999999996</v>
      </c>
      <c r="AT246" s="64">
        <f>SUMPRODUCT(AT$8:AT$187,Nutrients!$CO$8:$CO$187)/2000</f>
        <v>0.62961999999999996</v>
      </c>
      <c r="AU246" s="64">
        <f>SUMPRODUCT(AU$8:AU$187,Nutrients!$CO$8:$CO$187)/2000</f>
        <v>0.640652</v>
      </c>
      <c r="AV246" s="64">
        <f>SUMPRODUCT(AV$8:AV$187,Nutrients!$CO$8:$CO$187)/2000</f>
        <v>0.58037000000000005</v>
      </c>
      <c r="AW246" s="64">
        <f>SUMPRODUCT(AW$8:AW$187,Nutrients!$CO$8:$CO$187)/2000</f>
        <v>0.52442200000000005</v>
      </c>
      <c r="AX246" s="20"/>
      <c r="AY246" s="64">
        <f>SUMPRODUCT(AY$8:AY$187,Nutrients!$CO$8:$CO$187)/2000</f>
        <v>0.73587000000000002</v>
      </c>
      <c r="AZ246" s="64">
        <f>SUMPRODUCT(AZ$8:AZ$187,Nutrients!$CO$8:$CO$187)/2000</f>
        <v>0.69647000000000003</v>
      </c>
      <c r="BA246" s="64">
        <f>SUMPRODUCT(BA$8:BA$187,Nutrients!$CO$8:$CO$187)/2000</f>
        <v>0.69647000000000003</v>
      </c>
      <c r="BB246" s="64">
        <f>SUMPRODUCT(BB$8:BB$187,Nutrients!$CO$8:$CO$187)/2000</f>
        <v>0.64918999999999993</v>
      </c>
      <c r="BC246" s="64">
        <f>SUMPRODUCT(BC$8:BC$187,Nutrients!$CO$8:$CO$187)/2000</f>
        <v>0.58930199999999988</v>
      </c>
      <c r="BD246" s="64">
        <f>SUMPRODUCT(BD$8:BD$187,Nutrients!$CO$8:$CO$187)/2000</f>
        <v>0.53414199999999989</v>
      </c>
      <c r="BE246" s="20"/>
      <c r="BF246" s="64">
        <f>SUMPRODUCT(BF$8:BF$187,Nutrients!$CO$8:$CO$187)/2000</f>
        <v>0.80271999999999999</v>
      </c>
      <c r="BG246" s="64">
        <f>SUMPRODUCT(BG$8:BG$187,Nutrients!$CO$8:$CO$187)/2000</f>
        <v>0.76331999999999989</v>
      </c>
      <c r="BH246" s="64">
        <f>SUMPRODUCT(BH$8:BH$187,Nutrients!$CO$8:$CO$187)/2000</f>
        <v>0.73967999999999978</v>
      </c>
      <c r="BI246" s="64">
        <f>SUMPRODUCT(BI$8:BI$187,Nutrients!$CO$8:$CO$187)/2000</f>
        <v>0.65891</v>
      </c>
      <c r="BJ246" s="64">
        <f>SUMPRODUCT(BJ$8:BJ$187,Nutrients!$CO$8:$CO$187)/2000</f>
        <v>0.59902199999999994</v>
      </c>
      <c r="BK246" s="64">
        <f>SUMPRODUCT(BK$8:BK$187,Nutrients!$CO$8:$CO$187)/2000</f>
        <v>0.54267999999999994</v>
      </c>
      <c r="BL246" s="20"/>
    </row>
    <row r="247" spans="1:64" x14ac:dyDescent="0.2">
      <c r="A247" s="236" t="s">
        <v>220</v>
      </c>
      <c r="B247" s="67">
        <f t="shared" ref="B247:G247" si="199">IF(B$4="","",B203/(B204*2.2046)*10000)</f>
        <v>3.7709888191222198</v>
      </c>
      <c r="C247" s="67">
        <f t="shared" si="199"/>
        <v>3.3024233968736114</v>
      </c>
      <c r="D247" s="67">
        <f t="shared" si="199"/>
        <v>2.8750428527213425</v>
      </c>
      <c r="E247" s="67">
        <f t="shared" si="199"/>
        <v>2.6008897702533869</v>
      </c>
      <c r="F247" s="67">
        <f t="shared" si="199"/>
        <v>2.3974151761129465</v>
      </c>
      <c r="G247" s="67">
        <f t="shared" si="199"/>
        <v>2.2095703382611145</v>
      </c>
      <c r="H247" s="67"/>
      <c r="I247" s="67">
        <f t="shared" ref="I247:N247" si="200">IF(I$4="","",I203/(I204*2.2046)*10000)</f>
        <v>3.8019334345153024</v>
      </c>
      <c r="J247" s="67">
        <f t="shared" si="200"/>
        <v>3.3323985319318399</v>
      </c>
      <c r="K247" s="67">
        <f t="shared" si="200"/>
        <v>2.9035460430443991</v>
      </c>
      <c r="L247" s="67">
        <f t="shared" si="200"/>
        <v>2.6296000288690013</v>
      </c>
      <c r="M247" s="67">
        <f t="shared" si="200"/>
        <v>2.4272204029508631</v>
      </c>
      <c r="N247" s="67">
        <f t="shared" si="200"/>
        <v>2.2390256665614241</v>
      </c>
      <c r="O247" s="67"/>
      <c r="P247" s="67">
        <f t="shared" ref="P247:U247" si="201">IF(P$4="","",P203/(P204*2.2046)*10000)</f>
        <v>3.8329956819057696</v>
      </c>
      <c r="Q247" s="67">
        <f t="shared" si="201"/>
        <v>3.3642571150612968</v>
      </c>
      <c r="R247" s="67">
        <f t="shared" si="201"/>
        <v>2.9351552062581705</v>
      </c>
      <c r="S247" s="67">
        <f t="shared" si="201"/>
        <v>2.6605355346898656</v>
      </c>
      <c r="T247" s="67">
        <f t="shared" si="201"/>
        <v>2.4556680004635205</v>
      </c>
      <c r="U247" s="67">
        <f t="shared" si="201"/>
        <v>2.2691058430867503</v>
      </c>
      <c r="V247" s="67"/>
      <c r="W247" s="67">
        <f t="shared" ref="W247:AB247" si="202">IF(W$4="","",W203/(W204*2.2046)*10000)</f>
        <v>3.8649884542913702</v>
      </c>
      <c r="X247" s="67">
        <f t="shared" si="202"/>
        <v>3.3968814186119478</v>
      </c>
      <c r="Y247" s="67">
        <f t="shared" si="202"/>
        <v>2.96773681685749</v>
      </c>
      <c r="Z247" s="67">
        <f t="shared" si="202"/>
        <v>2.6916020110766117</v>
      </c>
      <c r="AA247" s="67">
        <f t="shared" si="202"/>
        <v>2.4862711267515269</v>
      </c>
      <c r="AB247" s="67">
        <f t="shared" si="202"/>
        <v>2.2984394354125106</v>
      </c>
      <c r="AC247" s="67"/>
      <c r="AD247" s="67">
        <f t="shared" ref="AD247:AI247" si="203">IF(AD$4="","",AD203/(AD204*2.2046)*10000)</f>
        <v>3.8972528041340047</v>
      </c>
      <c r="AE247" s="67">
        <f t="shared" si="203"/>
        <v>3.4295949053119221</v>
      </c>
      <c r="AF247" s="67">
        <f t="shared" si="203"/>
        <v>2.9987178016629392</v>
      </c>
      <c r="AG247" s="67">
        <f t="shared" si="203"/>
        <v>2.7226370108307298</v>
      </c>
      <c r="AH247" s="67">
        <f t="shared" si="203"/>
        <v>2.5194476297628632</v>
      </c>
      <c r="AI247" s="67">
        <f t="shared" si="203"/>
        <v>2.3311707084699433</v>
      </c>
      <c r="AJ247" s="67"/>
      <c r="AK247" s="67">
        <f t="shared" ref="AK247:AP247" si="204">IF(AK$4="","",AK203/(AK204*2.2046)*10000)</f>
        <v>3.9284207059340921</v>
      </c>
      <c r="AL247" s="67">
        <f t="shared" si="204"/>
        <v>3.4601532630293836</v>
      </c>
      <c r="AM247" s="67">
        <f t="shared" si="204"/>
        <v>3.0298646613606235</v>
      </c>
      <c r="AN247" s="67">
        <f t="shared" si="204"/>
        <v>2.7531199161258901</v>
      </c>
      <c r="AO247" s="67">
        <f t="shared" si="204"/>
        <v>2.5494836058555763</v>
      </c>
      <c r="AP247" s="67">
        <f t="shared" si="204"/>
        <v>2.3818942125412788</v>
      </c>
      <c r="AQ247" s="67"/>
      <c r="AR247" s="67">
        <f t="shared" ref="AR247:AW247" si="205">IF(AR$4="","",AR203/(AR204*2.2046)*10000)</f>
        <v>3.9618877548047307</v>
      </c>
      <c r="AS247" s="67">
        <f t="shared" si="205"/>
        <v>3.4923288237341614</v>
      </c>
      <c r="AT247" s="67">
        <f t="shared" si="205"/>
        <v>3.0641476894306861</v>
      </c>
      <c r="AU247" s="67">
        <f t="shared" si="205"/>
        <v>2.7825757401998783</v>
      </c>
      <c r="AV247" s="67">
        <f t="shared" si="205"/>
        <v>2.6010426542581122</v>
      </c>
      <c r="AW247" s="67">
        <f t="shared" si="205"/>
        <v>2.433240135297599</v>
      </c>
      <c r="AX247" s="67"/>
      <c r="AY247" s="67">
        <f t="shared" ref="AY247:BD247" si="206">IF(AY$4="","",AY203/(AY204*2.2046)*10000)</f>
        <v>3.9946505143469611</v>
      </c>
      <c r="AZ247" s="67">
        <f t="shared" si="206"/>
        <v>3.5248760676821074</v>
      </c>
      <c r="BA247" s="67">
        <f t="shared" si="206"/>
        <v>3.0955850267328295</v>
      </c>
      <c r="BB247" s="67">
        <f t="shared" si="206"/>
        <v>2.8361945572608045</v>
      </c>
      <c r="BC247" s="67">
        <f t="shared" si="206"/>
        <v>2.653911351784414</v>
      </c>
      <c r="BD247" s="67">
        <f t="shared" si="206"/>
        <v>2.4858496630936071</v>
      </c>
      <c r="BE247" s="67"/>
      <c r="BF247" s="67">
        <f t="shared" ref="BF247:BK247" si="207">IF(BF$4="","",BF203/(BF204*2.2046)*10000)</f>
        <v>4.0283765005172265</v>
      </c>
      <c r="BG247" s="67">
        <f t="shared" si="207"/>
        <v>3.5575218410513081</v>
      </c>
      <c r="BH247" s="67">
        <f t="shared" si="207"/>
        <v>3.136221300357052</v>
      </c>
      <c r="BI247" s="67">
        <f t="shared" si="207"/>
        <v>2.8890641756118529</v>
      </c>
      <c r="BJ247" s="67">
        <f t="shared" si="207"/>
        <v>2.7061732461088863</v>
      </c>
      <c r="BK247" s="67">
        <f t="shared" si="207"/>
        <v>2.53802361031588</v>
      </c>
      <c r="BL247" s="67"/>
    </row>
    <row r="248" spans="1:64" x14ac:dyDescent="0.2">
      <c r="A248" s="236" t="s">
        <v>219</v>
      </c>
      <c r="B248" s="67">
        <f t="shared" ref="B248:G248" si="208">IF(B$4="","",B195/(B205*2.2046)*10000)</f>
        <v>4.5872003614389918</v>
      </c>
      <c r="C248" s="67">
        <f t="shared" si="208"/>
        <v>3.9554152214299432</v>
      </c>
      <c r="D248" s="67">
        <f t="shared" si="208"/>
        <v>3.3938869961826308</v>
      </c>
      <c r="E248" s="67">
        <f t="shared" si="208"/>
        <v>3.0406399235674892</v>
      </c>
      <c r="F248" s="67">
        <f t="shared" si="208"/>
        <v>2.7825803106224369</v>
      </c>
      <c r="G248" s="67">
        <f t="shared" si="208"/>
        <v>2.5471189313080744</v>
      </c>
      <c r="H248" s="67"/>
      <c r="I248" s="67">
        <f t="shared" ref="I248:N248" si="209">IF(I$4="","",I195/(I205*2.2046)*10000)</f>
        <v>4.8168603817852649</v>
      </c>
      <c r="J248" s="67">
        <f t="shared" si="209"/>
        <v>4.1505853314329135</v>
      </c>
      <c r="K248" s="67">
        <f t="shared" si="209"/>
        <v>3.5575863338513742</v>
      </c>
      <c r="L248" s="67">
        <f t="shared" si="209"/>
        <v>3.1867180065852021</v>
      </c>
      <c r="M248" s="67">
        <f t="shared" si="209"/>
        <v>2.9165499746582726</v>
      </c>
      <c r="N248" s="67">
        <f t="shared" si="209"/>
        <v>2.6688855006118666</v>
      </c>
      <c r="O248" s="67"/>
      <c r="P248" s="67">
        <f t="shared" ref="P248:U248" si="210">IF(P$4="","",P195/(P205*2.2046)*10000)</f>
        <v>5.0707524082990076</v>
      </c>
      <c r="Q248" s="67">
        <f t="shared" si="210"/>
        <v>4.3685057941928047</v>
      </c>
      <c r="R248" s="67">
        <f t="shared" si="210"/>
        <v>3.7420497303391733</v>
      </c>
      <c r="S248" s="67">
        <f t="shared" si="210"/>
        <v>3.3501594140072126</v>
      </c>
      <c r="T248" s="67">
        <f t="shared" si="210"/>
        <v>3.0626068449002743</v>
      </c>
      <c r="U248" s="67">
        <f t="shared" si="210"/>
        <v>2.8036806018687495</v>
      </c>
      <c r="V248" s="67"/>
      <c r="W248" s="67">
        <f t="shared" ref="W248:AB248" si="211">IF(W$4="","",W195/(W205*2.2046)*10000)</f>
        <v>5.3544290164758443</v>
      </c>
      <c r="X248" s="67">
        <f t="shared" si="211"/>
        <v>4.6117682669471627</v>
      </c>
      <c r="Y248" s="67">
        <f t="shared" si="211"/>
        <v>3.9480846762643207</v>
      </c>
      <c r="Z248" s="67">
        <f t="shared" si="211"/>
        <v>3.531289317792063</v>
      </c>
      <c r="AA248" s="67">
        <f t="shared" si="211"/>
        <v>3.2266833820435714</v>
      </c>
      <c r="AB248" s="67">
        <f t="shared" si="211"/>
        <v>2.9522607377580257</v>
      </c>
      <c r="AC248" s="67"/>
      <c r="AD248" s="67">
        <f t="shared" ref="AD248:AI248" si="212">IF(AD$4="","",AD195/(AD205*2.2046)*10000)</f>
        <v>5.6719670815390355</v>
      </c>
      <c r="AE248" s="67">
        <f t="shared" si="212"/>
        <v>4.883689431136518</v>
      </c>
      <c r="AF248" s="67">
        <f t="shared" si="212"/>
        <v>4.1755148627399707</v>
      </c>
      <c r="AG248" s="67">
        <f t="shared" si="212"/>
        <v>3.7335598705480146</v>
      </c>
      <c r="AH248" s="67">
        <f t="shared" si="212"/>
        <v>3.4137893202962735</v>
      </c>
      <c r="AI248" s="67">
        <f t="shared" si="212"/>
        <v>3.1219444320229846</v>
      </c>
      <c r="AJ248" s="67"/>
      <c r="AK248" s="67">
        <f t="shared" ref="AK248:AP248" si="213">IF(AK$4="","",AK195/(AK205*2.2046)*10000)</f>
        <v>6.026898870382972</v>
      </c>
      <c r="AL248" s="67">
        <f t="shared" si="213"/>
        <v>5.1849636024668442</v>
      </c>
      <c r="AM248" s="67">
        <f t="shared" si="213"/>
        <v>4.4307785874632541</v>
      </c>
      <c r="AN248" s="67">
        <f t="shared" si="213"/>
        <v>3.9590035597827109</v>
      </c>
      <c r="AO248" s="67">
        <f t="shared" si="213"/>
        <v>3.6181220144762212</v>
      </c>
      <c r="AP248" s="67">
        <f t="shared" si="213"/>
        <v>3.3344181629556275</v>
      </c>
      <c r="AQ248" s="67"/>
      <c r="AR248" s="67">
        <f t="shared" ref="AR248:AW248" si="214">IF(AR$4="","",AR195/(AR205*2.2046)*10000)</f>
        <v>6.4346969296874317</v>
      </c>
      <c r="AS248" s="67">
        <f t="shared" si="214"/>
        <v>5.529282276625743</v>
      </c>
      <c r="AT248" s="67">
        <f t="shared" si="214"/>
        <v>4.7250599793261641</v>
      </c>
      <c r="AU248" s="67">
        <f t="shared" si="214"/>
        <v>4.2114434269155288</v>
      </c>
      <c r="AV248" s="67">
        <f t="shared" si="214"/>
        <v>3.8823250194998242</v>
      </c>
      <c r="AW248" s="67">
        <f t="shared" si="214"/>
        <v>3.5783707574611832</v>
      </c>
      <c r="AX248" s="67"/>
      <c r="AY248" s="67">
        <f t="shared" ref="AY248:BD248" si="215">IF(AY$4="","",AY195/(AY205*2.2046)*10000)</f>
        <v>6.8995529046532811</v>
      </c>
      <c r="AZ248" s="67">
        <f t="shared" si="215"/>
        <v>5.9235648607304885</v>
      </c>
      <c r="BA248" s="67">
        <f t="shared" si="215"/>
        <v>5.054619084624961</v>
      </c>
      <c r="BB248" s="67">
        <f t="shared" si="215"/>
        <v>4.5459457248104762</v>
      </c>
      <c r="BC248" s="67">
        <f t="shared" si="215"/>
        <v>4.1904235754994623</v>
      </c>
      <c r="BD248" s="67">
        <f t="shared" si="215"/>
        <v>3.8634384517663136</v>
      </c>
      <c r="BE248" s="67"/>
      <c r="BF248" s="67">
        <f t="shared" ref="BF248:BK248" si="216">IF(BF$4="","",BF195/(BF205*2.2046)*10000)</f>
        <v>7.4392810543246313</v>
      </c>
      <c r="BG248" s="67">
        <f t="shared" si="216"/>
        <v>6.3783042845058233</v>
      </c>
      <c r="BH248" s="67">
        <f t="shared" si="216"/>
        <v>5.4565640206088037</v>
      </c>
      <c r="BI248" s="67">
        <f t="shared" si="216"/>
        <v>4.9350871997584518</v>
      </c>
      <c r="BJ248" s="67">
        <f t="shared" si="216"/>
        <v>4.5489933450429749</v>
      </c>
      <c r="BK248" s="67">
        <f t="shared" si="216"/>
        <v>4.195050302739725</v>
      </c>
      <c r="BL248" s="67"/>
    </row>
    <row r="249" spans="1:64" x14ac:dyDescent="0.2">
      <c r="A249" s="236" t="s">
        <v>218</v>
      </c>
      <c r="B249" s="67">
        <f t="shared" ref="B249:G249" si="217">B203/B210*100</f>
        <v>6.5404583341943132</v>
      </c>
      <c r="C249" s="67">
        <f t="shared" si="217"/>
        <v>6.3500072378026022</v>
      </c>
      <c r="D249" s="67">
        <f t="shared" si="217"/>
        <v>6.2768238002873993</v>
      </c>
      <c r="E249" s="67">
        <f t="shared" si="217"/>
        <v>6.2236684276078291</v>
      </c>
      <c r="F249" s="67">
        <f t="shared" si="217"/>
        <v>6.1963965754227193</v>
      </c>
      <c r="G249" s="67">
        <f t="shared" si="217"/>
        <v>6.1657964399161571</v>
      </c>
      <c r="H249" s="67"/>
      <c r="I249" s="67">
        <f t="shared" ref="I249:N249" si="218">I203/I210*100</f>
        <v>6.5404749962216595</v>
      </c>
      <c r="J249" s="67">
        <f t="shared" si="218"/>
        <v>6.3491411867291454</v>
      </c>
      <c r="K249" s="67">
        <f t="shared" si="218"/>
        <v>6.2775842953141172</v>
      </c>
      <c r="L249" s="67">
        <f t="shared" si="218"/>
        <v>6.225308764693926</v>
      </c>
      <c r="M249" s="67">
        <f t="shared" si="218"/>
        <v>6.1756472757703209</v>
      </c>
      <c r="N249" s="67">
        <f t="shared" si="218"/>
        <v>6.1439078656936301</v>
      </c>
      <c r="O249" s="67"/>
      <c r="P249" s="67">
        <f t="shared" ref="P249:U249" si="219">P203/P210*100</f>
        <v>6.5406293245024365</v>
      </c>
      <c r="Q249" s="67">
        <f t="shared" si="219"/>
        <v>6.3340172069639475</v>
      </c>
      <c r="R249" s="67">
        <f t="shared" si="219"/>
        <v>6.2606992441911657</v>
      </c>
      <c r="S249" s="67">
        <f t="shared" si="219"/>
        <v>6.2063443389114594</v>
      </c>
      <c r="T249" s="67">
        <f t="shared" si="219"/>
        <v>6.1780446179138258</v>
      </c>
      <c r="U249" s="67">
        <f t="shared" si="219"/>
        <v>6.1215142731689678</v>
      </c>
      <c r="V249" s="67"/>
      <c r="W249" s="67">
        <f t="shared" ref="W249:AB249" si="220">W203/W210*100</f>
        <v>6.5401164832014897</v>
      </c>
      <c r="X249" s="67">
        <f t="shared" si="220"/>
        <v>6.3188987135717021</v>
      </c>
      <c r="Y249" s="67">
        <f t="shared" si="220"/>
        <v>6.24710170157676</v>
      </c>
      <c r="Z249" s="67">
        <f t="shared" si="220"/>
        <v>6.1880320024162909</v>
      </c>
      <c r="AA249" s="67">
        <f t="shared" si="220"/>
        <v>6.1585459264983582</v>
      </c>
      <c r="AB249" s="67">
        <f t="shared" si="220"/>
        <v>6.1272197929717258</v>
      </c>
      <c r="AC249" s="67"/>
      <c r="AD249" s="67">
        <f t="shared" ref="AD249:AI249" si="221">AD203/AD210*100</f>
        <v>6.5416736304600933</v>
      </c>
      <c r="AE249" s="67">
        <f t="shared" si="221"/>
        <v>6.3017898339080674</v>
      </c>
      <c r="AF249" s="67">
        <f t="shared" si="221"/>
        <v>6.2480611392263645</v>
      </c>
      <c r="AG249" s="67">
        <f t="shared" si="221"/>
        <v>6.1928505333959061</v>
      </c>
      <c r="AH249" s="67">
        <f t="shared" si="221"/>
        <v>6.1416156781559499</v>
      </c>
      <c r="AI249" s="67">
        <f t="shared" si="221"/>
        <v>6.0948464125506563</v>
      </c>
      <c r="AJ249" s="67"/>
      <c r="AK249" s="67">
        <f t="shared" ref="AK249:AP249" si="222">AK203/AK210*100</f>
        <v>6.5411622715976527</v>
      </c>
      <c r="AL249" s="67">
        <f t="shared" si="222"/>
        <v>6.3046729993574173</v>
      </c>
      <c r="AM249" s="67">
        <f t="shared" si="222"/>
        <v>6.2515520560423479</v>
      </c>
      <c r="AN249" s="67">
        <f t="shared" si="222"/>
        <v>6.1956493635576591</v>
      </c>
      <c r="AO249" s="67">
        <f t="shared" si="222"/>
        <v>6.1466275032354734</v>
      </c>
      <c r="AP249" s="67">
        <f t="shared" si="222"/>
        <v>5.7751328398142396</v>
      </c>
      <c r="AQ249" s="67"/>
      <c r="AR249" s="67">
        <f t="shared" ref="AR249:AW249" si="223">AR203/AR210*100</f>
        <v>6.5419298502553778</v>
      </c>
      <c r="AS249" s="67">
        <f t="shared" si="223"/>
        <v>6.2884001917390613</v>
      </c>
      <c r="AT249" s="67">
        <f t="shared" si="223"/>
        <v>6.2149441363816571</v>
      </c>
      <c r="AU249" s="67">
        <f t="shared" si="223"/>
        <v>6.2162047163642535</v>
      </c>
      <c r="AV249" s="67">
        <f t="shared" si="223"/>
        <v>5.8445908829371973</v>
      </c>
      <c r="AW249" s="67">
        <f t="shared" si="223"/>
        <v>5.4933429698092526</v>
      </c>
      <c r="AX249" s="67"/>
      <c r="AY249" s="67">
        <f t="shared" ref="AY249:BD249" si="224">AY203/AY210*100</f>
        <v>6.5082591468072577</v>
      </c>
      <c r="AZ249" s="67">
        <f t="shared" si="224"/>
        <v>6.2922447716975389</v>
      </c>
      <c r="BA249" s="67">
        <f t="shared" si="224"/>
        <v>6.2187599297873399</v>
      </c>
      <c r="BB249" s="67">
        <f t="shared" si="224"/>
        <v>5.9254033915621038</v>
      </c>
      <c r="BC249" s="67">
        <f t="shared" si="224"/>
        <v>5.57752047108775</v>
      </c>
      <c r="BD249" s="67">
        <f t="shared" si="224"/>
        <v>5.2505862081811232</v>
      </c>
      <c r="BE249" s="67"/>
      <c r="BF249" s="67">
        <f t="shared" ref="BF249:BK249" si="225">BF203/BF210*100</f>
        <v>6.5092127245627811</v>
      </c>
      <c r="BG249" s="67">
        <f t="shared" si="225"/>
        <v>6.2947211913507095</v>
      </c>
      <c r="BH249" s="67">
        <f t="shared" si="225"/>
        <v>6.1081258159015315</v>
      </c>
      <c r="BI249" s="67">
        <f t="shared" si="225"/>
        <v>5.6736473551374944</v>
      </c>
      <c r="BJ249" s="67">
        <f t="shared" si="225"/>
        <v>5.3441950008996519</v>
      </c>
      <c r="BK249" s="67">
        <f t="shared" si="225"/>
        <v>5.0302678862013348</v>
      </c>
      <c r="BL249" s="67"/>
    </row>
    <row r="250" spans="1:64" x14ac:dyDescent="0.2">
      <c r="A250" t="s">
        <v>76</v>
      </c>
      <c r="B250" s="66">
        <f>(SUMPRODUCT(B$8:B$187,Nutrients!$K$8:$K$187)+(IF($A$6=Nutrients!$B$8,Nutrients!$K$8,Nutrients!$K$9)*B$6)+(((IF($A$7=Nutrients!$B$79,Nutrients!$K$79,(IF($A$7=Nutrients!$B$77,Nutrients!$K$77,Nutrients!$K$78)))))*B$7))/2000</f>
        <v>2.8593620068046208</v>
      </c>
      <c r="C250" s="66">
        <f>(SUMPRODUCT(C$8:C$187,Nutrients!$K$8:$K$187)+(IF($A$6=Nutrients!$B$8,Nutrients!$K$8,Nutrients!$K$9)*C$6)+(((IF($A$7=Nutrients!$B$79,Nutrients!$K$79,(IF($A$7=Nutrients!$B$77,Nutrients!$K$77,Nutrients!$K$78)))))*C$7))/2000</f>
        <v>2.9556225010896879</v>
      </c>
      <c r="D250" s="66">
        <f>(SUMPRODUCT(D$8:D$187,Nutrients!$K$8:$K$187)+(IF($A$6=Nutrients!$B$8,Nutrients!$K$8,Nutrients!$K$9)*D$6)+(((IF($A$7=Nutrients!$B$79,Nutrients!$K$79,(IF($A$7=Nutrients!$B$77,Nutrients!$K$77,Nutrients!$K$78)))))*D$7))/2000</f>
        <v>3.0642720793983518</v>
      </c>
      <c r="E250" s="66">
        <f>(SUMPRODUCT(E$8:E$187,Nutrients!$K$8:$K$187)+(IF($A$6=Nutrients!$B$8,Nutrients!$K$8,Nutrients!$K$9)*E$6)+(((IF($A$7=Nutrients!$B$79,Nutrients!$K$79,(IF($A$7=Nutrients!$B$77,Nutrients!$K$77,Nutrients!$K$78)))))*E$7))/2000</f>
        <v>3.1330828042852827</v>
      </c>
      <c r="F250" s="66">
        <f>(SUMPRODUCT(F$8:F$187,Nutrients!$K$8:$K$187)+(IF($A$6=Nutrients!$B$8,Nutrients!$K$8,Nutrients!$K$9)*F$6)+(((IF($A$7=Nutrients!$B$79,Nutrients!$K$79,(IF($A$7=Nutrients!$B$77,Nutrients!$K$77,Nutrients!$K$78)))))*F$7))/2000</f>
        <v>3.186164867423968</v>
      </c>
      <c r="G250" s="66">
        <f>(SUMPRODUCT(G$8:G$187,Nutrients!$K$8:$K$187)+(IF($A$6=Nutrients!$B$8,Nutrients!$K$8,Nutrients!$K$9)*G$6)+(((IF($A$7=Nutrients!$B$79,Nutrients!$K$79,(IF($A$7=Nutrients!$B$77,Nutrients!$K$77,Nutrients!$K$78)))))*G$7))/2000</f>
        <v>3.2345317261120798</v>
      </c>
      <c r="H250" s="66"/>
      <c r="I250" s="66">
        <f>(SUMPRODUCT(I$8:I$187,Nutrients!$K$8:$K$187)+(IF($A$6=Nutrients!$B$8,Nutrients!$K$8,Nutrients!$K$9)*I$6)+(((IF($A$7=Nutrients!$B$79,Nutrients!$K$79,(IF($A$7=Nutrients!$B$77,Nutrients!$K$77,Nutrients!$K$78)))))*I$7))/2000</f>
        <v>3.1309635095726454</v>
      </c>
      <c r="J250" s="66">
        <f>(SUMPRODUCT(J$8:J$187,Nutrients!$K$8:$K$187)+(IF($A$6=Nutrients!$B$8,Nutrients!$K$8,Nutrients!$K$9)*J$6)+(((IF($A$7=Nutrients!$B$79,Nutrients!$K$79,(IF($A$7=Nutrients!$B$77,Nutrients!$K$77,Nutrients!$K$78)))))*J$7))/2000</f>
        <v>3.2268612002323347</v>
      </c>
      <c r="K250" s="66">
        <f>(SUMPRODUCT(K$8:K$187,Nutrients!$K$8:$K$187)+(IF($A$6=Nutrients!$B$8,Nutrients!$K$8,Nutrients!$K$9)*K$6)+(((IF($A$7=Nutrients!$B$79,Nutrients!$K$79,(IF($A$7=Nutrients!$B$77,Nutrients!$K$77,Nutrients!$K$78)))))*K$7))/2000</f>
        <v>3.336617329598401</v>
      </c>
      <c r="L250" s="66">
        <f>(SUMPRODUCT(L$8:L$187,Nutrients!$K$8:$K$187)+(IF($A$6=Nutrients!$B$8,Nutrients!$K$8,Nutrients!$K$9)*L$6)+(((IF($A$7=Nutrients!$B$79,Nutrients!$K$79,(IF($A$7=Nutrients!$B$77,Nutrients!$K$77,Nutrients!$K$78)))))*L$7))/2000</f>
        <v>3.4045029052406188</v>
      </c>
      <c r="M250" s="66">
        <f>(SUMPRODUCT(M$8:M$187,Nutrients!$K$8:$K$187)+(IF($A$6=Nutrients!$B$8,Nutrients!$K$8,Nutrients!$K$9)*M$6)+(((IF($A$7=Nutrients!$B$79,Nutrients!$K$79,(IF($A$7=Nutrients!$B$77,Nutrients!$K$77,Nutrients!$K$78)))))*M$7))/2000</f>
        <v>3.4548312802597652</v>
      </c>
      <c r="N250" s="66">
        <f>(SUMPRODUCT(N$8:N$187,Nutrients!$K$8:$K$187)+(IF($A$6=Nutrients!$B$8,Nutrients!$K$8,Nutrients!$K$9)*N$6)+(((IF($A$7=Nutrients!$B$79,Nutrients!$K$79,(IF($A$7=Nutrients!$B$77,Nutrients!$K$77,Nutrients!$K$78)))))*N$7))/2000</f>
        <v>3.5031981389478766</v>
      </c>
      <c r="O250" s="66"/>
      <c r="P250" s="66">
        <f>(SUMPRODUCT(P$8:P$187,Nutrients!$K$8:$K$187)+(IF($A$6=Nutrients!$B$8,Nutrients!$K$8,Nutrients!$K$9)*P$6)+(((IF($A$7=Nutrients!$B$79,Nutrients!$K$79,(IF($A$7=Nutrients!$B$77,Nutrients!$K$77,Nutrients!$K$78)))))*P$7))/2000</f>
        <v>3.402583152521939</v>
      </c>
      <c r="Q250" s="66">
        <f>(SUMPRODUCT(Q$8:Q$187,Nutrients!$K$8:$K$187)+(IF($A$6=Nutrients!$B$8,Nutrients!$K$8,Nutrients!$K$9)*Q$6)+(((IF($A$7=Nutrients!$B$79,Nutrients!$K$79,(IF($A$7=Nutrients!$B$77,Nutrients!$K$77,Nutrients!$K$78)))))*Q$7))/2000</f>
        <v>3.4958904166935083</v>
      </c>
      <c r="R250" s="66">
        <f>(SUMPRODUCT(R$8:R$187,Nutrients!$K$8:$K$187)+(IF($A$6=Nutrients!$B$8,Nutrients!$K$8,Nutrients!$K$9)*R$6)+(((IF($A$7=Nutrients!$B$79,Nutrients!$K$79,(IF($A$7=Nutrients!$B$77,Nutrients!$K$77,Nutrients!$K$78)))))*R$7))/2000</f>
        <v>3.6045581351834426</v>
      </c>
      <c r="S250" s="66">
        <f>(SUMPRODUCT(S$8:S$187,Nutrients!$K$8:$K$187)+(IF($A$6=Nutrients!$B$8,Nutrients!$K$8,Nutrients!$K$9)*S$6)+(((IF($A$7=Nutrients!$B$79,Nutrients!$K$79,(IF($A$7=Nutrients!$B$77,Nutrients!$K$77,Nutrients!$K$78)))))*S$7))/2000</f>
        <v>3.6722623090129716</v>
      </c>
      <c r="T250" s="66">
        <f>(SUMPRODUCT(T$8:T$187,Nutrients!$K$8:$K$187)+(IF($A$6=Nutrients!$B$8,Nutrients!$K$8,Nutrients!$K$9)*T$6)+(((IF($A$7=Nutrients!$B$79,Nutrients!$K$79,(IF($A$7=Nutrients!$B$77,Nutrients!$K$77,Nutrients!$K$78)))))*T$7))/2000</f>
        <v>3.7262695213963699</v>
      </c>
      <c r="U250" s="66">
        <f>(SUMPRODUCT(U$8:U$187,Nutrients!$K$8:$K$187)+(IF($A$6=Nutrients!$B$8,Nutrients!$K$8,Nutrients!$K$9)*U$6)+(((IF($A$7=Nutrients!$B$79,Nutrients!$K$79,(IF($A$7=Nutrients!$B$77,Nutrients!$K$77,Nutrients!$K$78)))))*U$7))/2000</f>
        <v>3.77077614090754</v>
      </c>
      <c r="V250" s="66"/>
      <c r="W250" s="66">
        <f>(SUMPRODUCT(W$8:W$187,Nutrients!$K$8:$K$187)+(IF($A$6=Nutrients!$B$8,Nutrients!$K$8,Nutrients!$K$9)*W$6)+(((IF($A$7=Nutrients!$B$79,Nutrients!$K$79,(IF($A$7=Nutrients!$B$77,Nutrients!$K$77,Nutrients!$K$78)))))*W$7))/2000</f>
        <v>3.6730962444138306</v>
      </c>
      <c r="X250" s="66">
        <f>(SUMPRODUCT(X$8:X$187,Nutrients!$K$8:$K$187)+(IF($A$6=Nutrients!$B$8,Nutrients!$K$8,Nutrients!$K$9)*X$6)+(((IF($A$7=Nutrients!$B$79,Nutrients!$K$79,(IF($A$7=Nutrients!$B$77,Nutrients!$K$77,Nutrients!$K$78)))))*X$7))/2000</f>
        <v>3.7638312222785504</v>
      </c>
      <c r="Y250" s="66">
        <f>(SUMPRODUCT(Y$8:Y$187,Nutrients!$K$8:$K$187)+(IF($A$6=Nutrients!$B$8,Nutrients!$K$8,Nutrients!$K$9)*Y$6)+(((IF($A$7=Nutrients!$B$79,Nutrients!$K$79,(IF($A$7=Nutrients!$B$77,Nutrients!$K$77,Nutrients!$K$78)))))*Y$7))/2000</f>
        <v>3.8719547353304171</v>
      </c>
      <c r="Z250" s="66">
        <f>(SUMPRODUCT(Z$8:Z$187,Nutrients!$K$8:$K$187)+(IF($A$6=Nutrients!$B$8,Nutrients!$K$8,Nutrients!$K$9)*Z$6)+(((IF($A$7=Nutrients!$B$79,Nutrients!$K$79,(IF($A$7=Nutrients!$B$77,Nutrients!$K$77,Nutrients!$K$78)))))*Z$7))/2000</f>
        <v>3.9400398529665925</v>
      </c>
      <c r="AA250" s="66">
        <f>(SUMPRODUCT(AA$8:AA$187,Nutrients!$K$8:$K$187)+(IF($A$6=Nutrients!$B$8,Nutrients!$K$8,Nutrients!$K$9)*AA$6)+(((IF($A$7=Nutrients!$B$79,Nutrients!$K$79,(IF($A$7=Nutrients!$B$77,Nutrients!$K$77,Nutrients!$K$78)))))*AA$7))/2000</f>
        <v>3.9940289251687222</v>
      </c>
      <c r="AB250" s="66">
        <f>(SUMPRODUCT(AB$8:AB$187,Nutrients!$K$8:$K$187)+(IF($A$6=Nutrients!$B$8,Nutrients!$K$8,Nutrients!$K$9)*AB$6)+(((IF($A$7=Nutrients!$B$79,Nutrients!$K$79,(IF($A$7=Nutrients!$B$77,Nutrients!$K$77,Nutrients!$K$78)))))*AB$7))/2000</f>
        <v>4.0405636255486774</v>
      </c>
      <c r="AC250" s="66"/>
      <c r="AD250" s="66">
        <f>(SUMPRODUCT(AD$8:AD$187,Nutrients!$K$8:$K$187)+(IF($A$6=Nutrients!$B$8,Nutrients!$K$8,Nutrients!$K$9)*AD$6)+(((IF($A$7=Nutrients!$B$79,Nutrients!$K$79,(IF($A$7=Nutrients!$B$77,Nutrients!$K$77,Nutrients!$K$78)))))*AD$7))/2000</f>
        <v>3.9439721399311001</v>
      </c>
      <c r="AE250" s="66">
        <f>(SUMPRODUCT(AE$8:AE$187,Nutrients!$K$8:$K$187)+(IF($A$6=Nutrients!$B$8,Nutrients!$K$8,Nutrients!$K$9)*AE$6)+(((IF($A$7=Nutrients!$B$79,Nutrients!$K$79,(IF($A$7=Nutrients!$B$77,Nutrients!$K$77,Nutrients!$K$78)))))*AE$7))/2000</f>
        <v>4.0314273644194829</v>
      </c>
      <c r="AF250" s="66">
        <f>(SUMPRODUCT(AF$8:AF$187,Nutrients!$K$8:$K$187)+(IF($A$6=Nutrients!$B$8,Nutrients!$K$8,Nutrients!$K$9)*AF$6)+(((IF($A$7=Nutrients!$B$79,Nutrients!$K$79,(IF($A$7=Nutrients!$B$77,Nutrients!$K$77,Nutrients!$K$78)))))*AF$7))/2000</f>
        <v>4.1413975565274441</v>
      </c>
      <c r="AG250" s="66">
        <f>(SUMPRODUCT(AG$8:AG$187,Nutrients!$K$8:$K$187)+(IF($A$6=Nutrients!$B$8,Nutrients!$K$8,Nutrients!$K$9)*AG$6)+(((IF($A$7=Nutrients!$B$79,Nutrients!$K$79,(IF($A$7=Nutrients!$B$77,Nutrients!$K$77,Nutrients!$K$78)))))*AG$7))/2000</f>
        <v>4.2089203285442851</v>
      </c>
      <c r="AH250" s="66">
        <f>(SUMPRODUCT(AH$8:AH$187,Nutrients!$K$8:$K$187)+(IF($A$6=Nutrients!$B$8,Nutrients!$K$8,Nutrients!$K$9)*AH$6)+(((IF($A$7=Nutrients!$B$79,Nutrients!$K$79,(IF($A$7=Nutrients!$B$77,Nutrients!$K$77,Nutrients!$K$78)))))*AH$7))/2000</f>
        <v>4.2581602926872977</v>
      </c>
      <c r="AI250" s="66">
        <f>(SUMPRODUCT(AI$8:AI$187,Nutrients!$K$8:$K$187)+(IF($A$6=Nutrients!$B$8,Nutrients!$K$8,Nutrients!$K$9)*AI$6)+(((IF($A$7=Nutrients!$B$79,Nutrients!$K$79,(IF($A$7=Nutrients!$B$77,Nutrients!$K$77,Nutrients!$K$78)))))*AI$7))/2000</f>
        <v>4.3039530553518937</v>
      </c>
      <c r="AJ250" s="66"/>
      <c r="AK250" s="66">
        <f>(SUMPRODUCT(AK$8:AK$187,Nutrients!$K$8:$K$187)+(IF($A$6=Nutrients!$B$8,Nutrients!$K$8,Nutrients!$K$9)*AK$6)+(((IF($A$7=Nutrients!$B$79,Nutrients!$K$79,(IF($A$7=Nutrients!$B$77,Nutrients!$K$77,Nutrients!$K$78)))))*AK$7))/2000</f>
        <v>4.2154103810677048</v>
      </c>
      <c r="AL250" s="66">
        <f>(SUMPRODUCT(AL$8:AL$187,Nutrients!$K$8:$K$187)+(IF($A$6=Nutrients!$B$8,Nutrients!$K$8,Nutrients!$K$9)*AL$6)+(((IF($A$7=Nutrients!$B$79,Nutrients!$K$79,(IF($A$7=Nutrients!$B$77,Nutrients!$K$77,Nutrients!$K$78)))))*AL$7))/2000</f>
        <v>4.3032102690001963</v>
      </c>
      <c r="AM250" s="66">
        <f>(SUMPRODUCT(AM$8:AM$187,Nutrients!$K$8:$K$187)+(IF($A$6=Nutrients!$B$8,Nutrients!$K$8,Nutrients!$K$9)*AM$6)+(((IF($A$7=Nutrients!$B$79,Nutrients!$K$79,(IF($A$7=Nutrients!$B$77,Nutrients!$K$77,Nutrients!$K$78)))))*AM$7))/2000</f>
        <v>4.411185041168582</v>
      </c>
      <c r="AN250" s="66">
        <f>(SUMPRODUCT(AN$8:AN$187,Nutrients!$K$8:$K$187)+(IF($A$6=Nutrients!$B$8,Nutrients!$K$8,Nutrients!$K$9)*AN$6)+(((IF($A$7=Nutrients!$B$79,Nutrients!$K$79,(IF($A$7=Nutrients!$B$77,Nutrients!$K$77,Nutrients!$K$78)))))*AN$7))/2000</f>
        <v>4.4785264113727337</v>
      </c>
      <c r="AO250" s="66">
        <f>(SUMPRODUCT(AO$8:AO$187,Nutrients!$K$8:$K$187)+(IF($A$6=Nutrients!$B$8,Nutrients!$K$8,Nutrients!$K$9)*AO$6)+(((IF($A$7=Nutrients!$B$79,Nutrients!$K$79,(IF($A$7=Nutrients!$B$77,Nutrients!$K$77,Nutrients!$K$78)))))*AO$7))/2000</f>
        <v>4.5279477773284347</v>
      </c>
      <c r="AP250" s="66">
        <f>(SUMPRODUCT(AP$8:AP$187,Nutrients!$K$8:$K$187)+(IF($A$6=Nutrients!$B$8,Nutrients!$K$8,Nutrients!$K$9)*AP$6)+(((IF($A$7=Nutrients!$B$79,Nutrients!$K$79,(IF($A$7=Nutrients!$B$77,Nutrients!$K$77,Nutrients!$K$78)))))*AP$7))/2000</f>
        <v>4.5322157263080465</v>
      </c>
      <c r="AQ250" s="66"/>
      <c r="AR250" s="66">
        <f>(SUMPRODUCT(AR$8:AR$187,Nutrients!$K$8:$K$187)+(IF($A$6=Nutrients!$B$8,Nutrients!$K$8,Nutrients!$K$9)*AR$6)+(((IF($A$7=Nutrients!$B$79,Nutrients!$K$79,(IF($A$7=Nutrients!$B$77,Nutrients!$K$77,Nutrients!$K$78)))))*AR$7))/2000</f>
        <v>4.4851978657088409</v>
      </c>
      <c r="AS250" s="66">
        <f>(SUMPRODUCT(AS$8:AS$187,Nutrients!$K$8:$K$187)+(IF($A$6=Nutrients!$B$8,Nutrients!$K$8,Nutrients!$K$9)*AS$6)+(((IF($A$7=Nutrients!$B$79,Nutrients!$K$79,(IF($A$7=Nutrients!$B$77,Nutrients!$K$77,Nutrients!$K$78)))))*AS$7))/2000</f>
        <v>4.5718766818359926</v>
      </c>
      <c r="AT250" s="66">
        <f>(SUMPRODUCT(AT$8:AT$187,Nutrients!$K$8:$K$187)+(IF($A$6=Nutrients!$B$8,Nutrients!$K$8,Nutrients!$K$9)*AT$6)+(((IF($A$7=Nutrients!$B$79,Nutrients!$K$79,(IF($A$7=Nutrients!$B$77,Nutrients!$K$77,Nutrients!$K$78)))))*AT$7))/2000</f>
        <v>4.6750842057639925</v>
      </c>
      <c r="AU250" s="66">
        <f>(SUMPRODUCT(AU$8:AU$187,Nutrients!$K$8:$K$187)+(IF($A$6=Nutrients!$B$8,Nutrients!$K$8,Nutrients!$K$9)*AU$6)+(((IF($A$7=Nutrients!$B$79,Nutrients!$K$79,(IF($A$7=Nutrients!$B$77,Nutrients!$K$77,Nutrients!$K$78)))))*AU$7))/2000</f>
        <v>4.7505277306182627</v>
      </c>
      <c r="AV250" s="66">
        <f>(SUMPRODUCT(AV$8:AV$187,Nutrients!$K$8:$K$187)+(IF($A$6=Nutrients!$B$8,Nutrients!$K$8,Nutrients!$K$9)*AV$6)+(((IF($A$7=Nutrients!$B$79,Nutrients!$K$79,(IF($A$7=Nutrients!$B$77,Nutrients!$K$77,Nutrients!$K$78)))))*AV$7))/2000</f>
        <v>4.7560290464718991</v>
      </c>
      <c r="AW250" s="66">
        <f>(SUMPRODUCT(AW$8:AW$187,Nutrients!$K$8:$K$187)+(IF($A$6=Nutrients!$B$8,Nutrients!$K$8,Nutrients!$K$9)*AW$6)+(((IF($A$7=Nutrients!$B$79,Nutrients!$K$79,(IF($A$7=Nutrients!$B$77,Nutrients!$K$77,Nutrients!$K$78)))))*AW$7))/2000</f>
        <v>4.7599022633865147</v>
      </c>
      <c r="AX250" s="66"/>
      <c r="AY250" s="66">
        <f>(SUMPRODUCT(AY$8:AY$187,Nutrients!$K$8:$K$187)+(IF($A$6=Nutrients!$B$8,Nutrients!$K$8,Nutrients!$K$9)*AY$6)+(((IF($A$7=Nutrients!$B$79,Nutrients!$K$79,(IF($A$7=Nutrients!$B$77,Nutrients!$K$77,Nutrients!$K$78)))))*AY$7))/2000</f>
        <v>4.7529064683707185</v>
      </c>
      <c r="AZ250" s="66">
        <f>(SUMPRODUCT(AZ$8:AZ$187,Nutrients!$K$8:$K$187)+(IF($A$6=Nutrients!$B$8,Nutrients!$K$8,Nutrients!$K$9)*AZ$6)+(((IF($A$7=Nutrients!$B$79,Nutrients!$K$79,(IF($A$7=Nutrients!$B$77,Nutrients!$K$77,Nutrients!$K$78)))))*AZ$7))/2000</f>
        <v>4.8418637084710872</v>
      </c>
      <c r="BA250" s="66">
        <f>(SUMPRODUCT(BA$8:BA$187,Nutrients!$K$8:$K$187)+(IF($A$6=Nutrients!$B$8,Nutrients!$K$8,Nutrients!$K$9)*BA$6)+(((IF($A$7=Nutrients!$B$79,Nutrients!$K$79,(IF($A$7=Nutrients!$B$77,Nutrients!$K$77,Nutrients!$K$78)))))*BA$7))/2000</f>
        <v>4.9448898305863977</v>
      </c>
      <c r="BB250" s="66">
        <f>(SUMPRODUCT(BB$8:BB$187,Nutrients!$K$8:$K$187)+(IF($A$6=Nutrients!$B$8,Nutrients!$K$8,Nutrients!$K$9)*BB$6)+(((IF($A$7=Nutrients!$B$79,Nutrients!$K$79,(IF($A$7=Nutrients!$B$77,Nutrients!$K$77,Nutrients!$K$78)))))*BB$7))/2000</f>
        <v>4.9769557010600041</v>
      </c>
      <c r="BC250" s="66">
        <f>(SUMPRODUCT(BC$8:BC$187,Nutrients!$K$8:$K$187)+(IF($A$6=Nutrients!$B$8,Nutrients!$K$8,Nutrients!$K$9)*BC$6)+(((IF($A$7=Nutrients!$B$79,Nutrients!$K$79,(IF($A$7=Nutrients!$B$77,Nutrients!$K$77,Nutrients!$K$78)))))*BC$7))/2000</f>
        <v>4.9828085744869224</v>
      </c>
      <c r="BD250" s="66">
        <f>(SUMPRODUCT(BD$8:BD$187,Nutrients!$K$8:$K$187)+(IF($A$6=Nutrients!$B$8,Nutrients!$K$8,Nutrients!$K$9)*BD$6)+(((IF($A$7=Nutrients!$B$79,Nutrients!$K$79,(IF($A$7=Nutrients!$B$77,Nutrients!$K$77,Nutrients!$K$78)))))*BD$7))/2000</f>
        <v>4.9863690563970477</v>
      </c>
      <c r="BE250" s="66"/>
      <c r="BF250" s="66">
        <f>(SUMPRODUCT(BF$8:BF$187,Nutrients!$K$8:$K$187)+(IF($A$6=Nutrients!$B$8,Nutrients!$K$8,Nutrients!$K$9)*BF$6)+(((IF($A$7=Nutrients!$B$79,Nutrients!$K$79,(IF($A$7=Nutrients!$B$77,Nutrients!$K$77,Nutrients!$K$78)))))*BF$7))/2000</f>
        <v>5.0226939530118555</v>
      </c>
      <c r="BG250" s="66">
        <f>(SUMPRODUCT(BG$8:BG$187,Nutrients!$K$8:$K$187)+(IF($A$6=Nutrients!$B$8,Nutrients!$K$8,Nutrients!$K$9)*BG$6)+(((IF($A$7=Nutrients!$B$79,Nutrients!$K$79,(IF($A$7=Nutrients!$B$77,Nutrients!$K$77,Nutrients!$K$78)))))*BG$7))/2000</f>
        <v>5.1116511931122233</v>
      </c>
      <c r="BH250" s="66">
        <f>(SUMPRODUCT(BH$8:BH$187,Nutrients!$K$8:$K$187)+(IF($A$6=Nutrients!$B$8,Nutrients!$K$8,Nutrients!$K$9)*BH$6)+(((IF($A$7=Nutrients!$B$79,Nutrients!$K$79,(IF($A$7=Nutrients!$B$77,Nutrients!$K$77,Nutrients!$K$78)))))*BH$7))/2000</f>
        <v>5.1971574765405082</v>
      </c>
      <c r="BI250" s="66">
        <f>(SUMPRODUCT(BI$8:BI$187,Nutrients!$K$8:$K$187)+(IF($A$6=Nutrients!$B$8,Nutrients!$K$8,Nutrients!$K$9)*BI$6)+(((IF($A$7=Nutrients!$B$79,Nutrients!$K$79,(IF($A$7=Nutrients!$B$77,Nutrients!$K$77,Nutrients!$K$78)))))*BI$7))/2000</f>
        <v>5.2052365121974242</v>
      </c>
      <c r="BJ250" s="66">
        <f>(SUMPRODUCT(BJ$8:BJ$187,Nutrients!$K$8:$K$187)+(IF($A$6=Nutrients!$B$8,Nutrients!$K$8,Nutrients!$K$9)*BJ$6)+(((IF($A$7=Nutrients!$B$79,Nutrients!$K$79,(IF($A$7=Nutrients!$B$77,Nutrients!$K$77,Nutrients!$K$78)))))*BJ$7))/2000</f>
        <v>5.2110712454430752</v>
      </c>
      <c r="BK250" s="66">
        <f>(SUMPRODUCT(BK$8:BK$187,Nutrients!$K$8:$K$187)+(IF($A$6=Nutrients!$B$8,Nutrients!$K$8,Nutrients!$K$9)*BK$6)+(((IF($A$7=Nutrients!$B$79,Nutrients!$K$79,(IF($A$7=Nutrients!$B$77,Nutrients!$K$77,Nutrients!$K$78)))))*BK$7))/2000</f>
        <v>5.2137403162647704</v>
      </c>
      <c r="BL250" s="66"/>
    </row>
    <row r="251" spans="1:64" x14ac:dyDescent="0.2">
      <c r="A251" t="s">
        <v>73</v>
      </c>
      <c r="B251" s="66">
        <f>(SUMPRODUCT(B$8:B$187,Nutrients!$J$8:$J$187)+(IF($A$6=Nutrients!$B$8,Nutrients!$J$8,Nutrients!$J$9)*B$6)+(((IF($A$7=Nutrients!$B$79,Nutrients!$J$79,(IF($A$7=Nutrients!$B$77,Nutrients!$J$77,Nutrients!$J$78)))))*B$7))/2000</f>
        <v>2.4353510698995788</v>
      </c>
      <c r="C251" s="66">
        <f>(SUMPRODUCT(C$8:C$187,Nutrients!$J$8:$J$187)+(IF($A$6=Nutrients!$B$8,Nutrients!$J$8,Nutrients!$J$9)*C$6)+(((IF($A$7=Nutrients!$B$79,Nutrients!$J$79,(IF($A$7=Nutrients!$B$77,Nutrients!$J$77,Nutrients!$J$78)))))*C$7))/2000</f>
        <v>2.355242822917702</v>
      </c>
      <c r="D251" s="66">
        <f>(SUMPRODUCT(D$8:D$187,Nutrients!$J$8:$J$187)+(IF($A$6=Nutrients!$B$8,Nutrients!$J$8,Nutrients!$J$9)*D$6)+(((IF($A$7=Nutrients!$B$79,Nutrients!$J$79,(IF($A$7=Nutrients!$B$77,Nutrients!$J$77,Nutrients!$J$78)))))*D$7))/2000</f>
        <v>2.2629809716067082</v>
      </c>
      <c r="E251" s="66">
        <f>(SUMPRODUCT(E$8:E$187,Nutrients!$J$8:$J$187)+(IF($A$6=Nutrients!$B$8,Nutrients!$J$8,Nutrients!$J$9)*E$6)+(((IF($A$7=Nutrients!$B$79,Nutrients!$J$79,(IF($A$7=Nutrients!$B$77,Nutrients!$J$77,Nutrients!$J$78)))))*E$7))/2000</f>
        <v>2.2021562427628103</v>
      </c>
      <c r="F251" s="66">
        <f>(SUMPRODUCT(F$8:F$187,Nutrients!$J$8:$J$187)+(IF($A$6=Nutrients!$B$8,Nutrients!$J$8,Nutrients!$J$9)*F$6)+(((IF($A$7=Nutrients!$B$79,Nutrients!$J$79,(IF($A$7=Nutrients!$B$77,Nutrients!$J$77,Nutrients!$J$78)))))*F$7))/2000</f>
        <v>2.1537047608266433</v>
      </c>
      <c r="G251" s="66">
        <f>(SUMPRODUCT(G$8:G$187,Nutrients!$J$8:$J$187)+(IF($A$6=Nutrients!$B$8,Nutrients!$J$8,Nutrients!$J$9)*G$6)+(((IF($A$7=Nutrients!$B$79,Nutrients!$J$79,(IF($A$7=Nutrients!$B$77,Nutrients!$J$77,Nutrients!$J$78)))))*G$7))/2000</f>
        <v>2.1079951250642486</v>
      </c>
      <c r="H251" s="66"/>
      <c r="I251" s="66">
        <f>(SUMPRODUCT(I$8:I$187,Nutrients!$J$8:$J$187)+(IF($A$6=Nutrients!$B$8,Nutrients!$J$8,Nutrients!$J$9)*I$6)+(((IF($A$7=Nutrients!$B$79,Nutrients!$J$79,(IF($A$7=Nutrients!$B$77,Nutrients!$J$77,Nutrients!$J$78)))))*I$7))/2000</f>
        <v>2.6551877554674728</v>
      </c>
      <c r="J251" s="66">
        <f>(SUMPRODUCT(J$8:J$187,Nutrients!$J$8:$J$187)+(IF($A$6=Nutrients!$B$8,Nutrients!$J$8,Nutrients!$J$9)*J$6)+(((IF($A$7=Nutrients!$B$79,Nutrients!$J$79,(IF($A$7=Nutrients!$B$77,Nutrients!$J$77,Nutrients!$J$78)))))*J$7))/2000</f>
        <v>2.5748959344674693</v>
      </c>
      <c r="K251" s="66">
        <f>(SUMPRODUCT(K$8:K$187,Nutrients!$J$8:$J$187)+(IF($A$6=Nutrients!$B$8,Nutrients!$J$8,Nutrients!$J$9)*K$6)+(((IF($A$7=Nutrients!$B$79,Nutrients!$J$79,(IF($A$7=Nutrients!$B$77,Nutrients!$J$77,Nutrients!$J$78)))))*K$7))/2000</f>
        <v>2.4831939839117623</v>
      </c>
      <c r="L251" s="66">
        <f>(SUMPRODUCT(L$8:L$187,Nutrients!$J$8:$J$187)+(IF($A$6=Nutrients!$B$8,Nutrients!$J$8,Nutrients!$J$9)*L$6)+(((IF($A$7=Nutrients!$B$79,Nutrients!$J$79,(IF($A$7=Nutrients!$B$77,Nutrients!$J$77,Nutrients!$J$78)))))*L$7))/2000</f>
        <v>2.4219011413216416</v>
      </c>
      <c r="M251" s="66">
        <f>(SUMPRODUCT(M$8:M$187,Nutrients!$J$8:$J$187)+(IF($A$6=Nutrients!$B$8,Nutrients!$J$8,Nutrients!$J$9)*M$6)+(((IF($A$7=Nutrients!$B$79,Nutrients!$J$79,(IF($A$7=Nutrients!$B$77,Nutrients!$J$77,Nutrients!$J$78)))))*M$7))/2000</f>
        <v>2.3767239350529845</v>
      </c>
      <c r="N251" s="66">
        <f>(SUMPRODUCT(N$8:N$187,Nutrients!$J$8:$J$187)+(IF($A$6=Nutrients!$B$8,Nutrients!$J$8,Nutrients!$J$9)*N$6)+(((IF($A$7=Nutrients!$B$79,Nutrients!$J$79,(IF($A$7=Nutrients!$B$77,Nutrients!$J$77,Nutrients!$J$78)))))*N$7))/2000</f>
        <v>2.3310142992905898</v>
      </c>
      <c r="O251" s="66"/>
      <c r="P251" s="66">
        <f>(SUMPRODUCT(P$8:P$187,Nutrients!$J$8:$J$187)+(IF($A$6=Nutrients!$B$8,Nutrients!$J$8,Nutrients!$J$9)*P$6)+(((IF($A$7=Nutrients!$B$79,Nutrients!$J$79,(IF($A$7=Nutrients!$B$77,Nutrients!$J$77,Nutrients!$J$78)))))*P$7))/2000</f>
        <v>2.8750336197362736</v>
      </c>
      <c r="Q251" s="66">
        <f>(SUMPRODUCT(Q$8:Q$187,Nutrients!$J$8:$J$187)+(IF($A$6=Nutrients!$B$8,Nutrients!$J$8,Nutrients!$J$9)*Q$6)+(((IF($A$7=Nutrients!$B$79,Nutrients!$J$79,(IF($A$7=Nutrients!$B$77,Nutrients!$J$77,Nutrients!$J$78)))))*Q$7))/2000</f>
        <v>2.7980986827119381</v>
      </c>
      <c r="R251" s="66">
        <f>(SUMPRODUCT(R$8:R$187,Nutrients!$J$8:$J$187)+(IF($A$6=Nutrients!$B$8,Nutrients!$J$8,Nutrients!$J$9)*R$6)+(((IF($A$7=Nutrients!$B$79,Nutrients!$J$79,(IF($A$7=Nutrients!$B$77,Nutrients!$J$77,Nutrients!$J$78)))))*R$7))/2000</f>
        <v>2.7058460101018498</v>
      </c>
      <c r="S251" s="66">
        <f>(SUMPRODUCT(S$8:S$187,Nutrients!$J$8:$J$187)+(IF($A$6=Nutrients!$B$8,Nutrients!$J$8,Nutrients!$J$9)*S$6)+(((IF($A$7=Nutrients!$B$79,Nutrients!$J$79,(IF($A$7=Nutrients!$B$77,Nutrients!$J$77,Nutrients!$J$78)))))*S$7))/2000</f>
        <v>2.6444613805026655</v>
      </c>
      <c r="T251" s="66">
        <f>(SUMPRODUCT(T$8:T$187,Nutrients!$J$8:$J$187)+(IF($A$6=Nutrients!$B$8,Nutrients!$J$8,Nutrients!$J$9)*T$6)+(((IF($A$7=Nutrients!$B$79,Nutrients!$J$79,(IF($A$7=Nutrients!$B$77,Nutrients!$J$77,Nutrients!$J$78)))))*T$7))/2000</f>
        <v>2.5964780123127218</v>
      </c>
      <c r="U251" s="66">
        <f>(SUMPRODUCT(U$8:U$187,Nutrients!$J$8:$J$187)+(IF($A$6=Nutrients!$B$8,Nutrients!$J$8,Nutrients!$J$9)*U$6)+(((IF($A$7=Nutrients!$B$79,Nutrients!$J$79,(IF($A$7=Nutrients!$B$77,Nutrients!$J$77,Nutrients!$J$78)))))*U$7))/2000</f>
        <v>2.5534827514625502</v>
      </c>
      <c r="V251" s="66"/>
      <c r="W251" s="66">
        <f>(SUMPRODUCT(W$8:W$187,Nutrients!$J$8:$J$187)+(IF($A$6=Nutrients!$B$8,Nutrients!$J$8,Nutrients!$J$9)*W$6)+(((IF($A$7=Nutrients!$B$79,Nutrients!$J$79,(IF($A$7=Nutrients!$B$77,Nutrients!$J$77,Nutrients!$J$78)))))*W$7))/2000</f>
        <v>3.0943195832497867</v>
      </c>
      <c r="X251" s="66">
        <f>(SUMPRODUCT(X$8:X$187,Nutrients!$J$8:$J$187)+(IF($A$6=Nutrients!$B$8,Nutrients!$J$8,Nutrients!$J$9)*X$6)+(((IF($A$7=Nutrients!$B$79,Nutrients!$J$79,(IF($A$7=Nutrients!$B$77,Nutrients!$J$77,Nutrients!$J$78)))))*X$7))/2000</f>
        <v>3.0207507089020251</v>
      </c>
      <c r="Y251" s="66">
        <f>(SUMPRODUCT(Y$8:Y$187,Nutrients!$J$8:$J$187)+(IF($A$6=Nutrients!$B$8,Nutrients!$J$8,Nutrients!$J$9)*Y$6)+(((IF($A$7=Nutrients!$B$79,Nutrients!$J$79,(IF($A$7=Nutrients!$B$77,Nutrients!$J$77,Nutrients!$J$78)))))*Y$7))/2000</f>
        <v>2.9282226752647476</v>
      </c>
      <c r="Z251" s="66">
        <f>(SUMPRODUCT(Z$8:Z$187,Nutrients!$J$8:$J$187)+(IF($A$6=Nutrients!$B$8,Nutrients!$J$8,Nutrients!$J$9)*Z$6)+(((IF($A$7=Nutrients!$B$79,Nutrients!$J$79,(IF($A$7=Nutrients!$B$77,Nutrients!$J$77,Nutrients!$J$78)))))*Z$7))/2000</f>
        <v>2.867030798384596</v>
      </c>
      <c r="AA251" s="66">
        <f>(SUMPRODUCT(AA$8:AA$187,Nutrients!$J$8:$J$187)+(IF($A$6=Nutrients!$B$8,Nutrients!$J$8,Nutrients!$J$9)*AA$6)+(((IF($A$7=Nutrients!$B$79,Nutrients!$J$79,(IF($A$7=Nutrients!$B$77,Nutrients!$J$77,Nutrients!$J$78)))))*AA$7))/2000</f>
        <v>2.8190382514937458</v>
      </c>
      <c r="AB251" s="66">
        <f>(SUMPRODUCT(AB$8:AB$187,Nutrients!$J$8:$J$187)+(IF($A$6=Nutrients!$B$8,Nutrients!$J$8,Nutrients!$J$9)*AB$6)+(((IF($A$7=Nutrients!$B$79,Nutrients!$J$79,(IF($A$7=Nutrients!$B$77,Nutrients!$J$77,Nutrients!$J$78)))))*AB$7))/2000</f>
        <v>2.7724015669398097</v>
      </c>
      <c r="AC251" s="66"/>
      <c r="AD251" s="66">
        <f>(SUMPRODUCT(AD$8:AD$187,Nutrients!$J$8:$J$187)+(IF($A$6=Nutrients!$B$8,Nutrients!$J$8,Nutrients!$J$9)*AD$6)+(((IF($A$7=Nutrients!$B$79,Nutrients!$J$79,(IF($A$7=Nutrients!$B$77,Nutrients!$J$77,Nutrients!$J$78)))))*AD$7))/2000</f>
        <v>3.3137891207814278</v>
      </c>
      <c r="AE251" s="66">
        <f>(SUMPRODUCT(AE$8:AE$187,Nutrients!$J$8:$J$187)+(IF($A$6=Nutrients!$B$8,Nutrients!$J$8,Nutrients!$J$9)*AE$6)+(((IF($A$7=Nutrients!$B$79,Nutrients!$J$79,(IF($A$7=Nutrients!$B$77,Nutrients!$J$77,Nutrients!$J$78)))))*AE$7))/2000</f>
        <v>3.243228339774892</v>
      </c>
      <c r="AF251" s="66">
        <f>(SUMPRODUCT(AF$8:AF$187,Nutrients!$J$8:$J$187)+(IF($A$6=Nutrients!$B$8,Nutrients!$J$8,Nutrients!$J$9)*AF$6)+(((IF($A$7=Nutrients!$B$79,Nutrients!$J$79,(IF($A$7=Nutrients!$B$77,Nutrients!$J$77,Nutrients!$J$78)))))*AF$7))/2000</f>
        <v>3.1469670954247864</v>
      </c>
      <c r="AG251" s="66">
        <f>(SUMPRODUCT(AG$8:AG$187,Nutrients!$J$8:$J$187)+(IF($A$6=Nutrients!$B$8,Nutrients!$J$8,Nutrients!$J$9)*AG$6)+(((IF($A$7=Nutrients!$B$79,Nutrients!$J$79,(IF($A$7=Nutrients!$B$77,Nutrients!$J$77,Nutrients!$J$78)))))*AG$7))/2000</f>
        <v>3.0854906788165382</v>
      </c>
      <c r="AH251" s="66">
        <f>(SUMPRODUCT(AH$8:AH$187,Nutrients!$J$8:$J$187)+(IF($A$6=Nutrients!$B$8,Nutrients!$J$8,Nutrients!$J$9)*AH$6)+(((IF($A$7=Nutrients!$B$79,Nutrients!$J$79,(IF($A$7=Nutrients!$B$77,Nutrients!$J$77,Nutrients!$J$78)))))*AH$7))/2000</f>
        <v>3.0397627504935008</v>
      </c>
      <c r="AI251" s="66">
        <f>(SUMPRODUCT(AI$8:AI$187,Nutrients!$J$8:$J$187)+(IF($A$6=Nutrients!$B$8,Nutrients!$J$8,Nutrients!$J$9)*AI$6)+(((IF($A$7=Nutrients!$B$79,Nutrients!$J$79,(IF($A$7=Nutrients!$B$77,Nutrients!$J$77,Nutrients!$J$78)))))*AI$7))/2000</f>
        <v>2.9950844583050422</v>
      </c>
      <c r="AJ251" s="66"/>
      <c r="AK251" s="66">
        <f>(SUMPRODUCT(AK$8:AK$187,Nutrients!$J$8:$J$187)+(IF($A$6=Nutrients!$B$8,Nutrients!$J$8,Nutrients!$J$9)*AK$6)+(((IF($A$7=Nutrients!$B$79,Nutrients!$J$79,(IF($A$7=Nutrients!$B$77,Nutrients!$J$77,Nutrients!$J$78)))))*AK$7))/2000</f>
        <v>3.5335431980411647</v>
      </c>
      <c r="AL251" s="66">
        <f>(SUMPRODUCT(AL$8:AL$187,Nutrients!$J$8:$J$187)+(IF($A$6=Nutrients!$B$8,Nutrients!$J$8,Nutrients!$J$9)*AL$6)+(((IF($A$7=Nutrients!$B$79,Nutrients!$J$79,(IF($A$7=Nutrients!$B$77,Nutrients!$J$77,Nutrients!$J$78)))))*AL$7))/2000</f>
        <v>3.4631568123518495</v>
      </c>
      <c r="AM251" s="66">
        <f>(SUMPRODUCT(AM$8:AM$187,Nutrients!$J$8:$J$187)+(IF($A$6=Nutrients!$B$8,Nutrients!$J$8,Nutrients!$J$9)*AM$6)+(((IF($A$7=Nutrients!$B$79,Nutrients!$J$79,(IF($A$7=Nutrients!$B$77,Nutrients!$J$77,Nutrients!$J$78)))))*AM$7))/2000</f>
        <v>3.3658859109020458</v>
      </c>
      <c r="AN251" s="66">
        <f>(SUMPRODUCT(AN$8:AN$187,Nutrients!$J$8:$J$187)+(IF($A$6=Nutrients!$B$8,Nutrients!$J$8,Nutrients!$J$9)*AN$6)+(((IF($A$7=Nutrients!$B$79,Nutrients!$J$79,(IF($A$7=Nutrients!$B$77,Nutrients!$J$77,Nutrients!$J$78)))))*AN$7))/2000</f>
        <v>3.304317707284735</v>
      </c>
      <c r="AO251" s="66">
        <f>(SUMPRODUCT(AO$8:AO$187,Nutrients!$J$8:$J$187)+(IF($A$6=Nutrients!$B$8,Nutrients!$J$8,Nutrients!$J$9)*AO$6)+(((IF($A$7=Nutrients!$B$79,Nutrients!$J$79,(IF($A$7=Nutrients!$B$77,Nutrients!$J$77,Nutrients!$J$78)))))*AO$7))/2000</f>
        <v>3.2586815659707598</v>
      </c>
      <c r="AP251" s="66">
        <f>(SUMPRODUCT(AP$8:AP$187,Nutrients!$J$8:$J$187)+(IF($A$6=Nutrients!$B$8,Nutrients!$J$8,Nutrients!$J$9)*AP$6)+(((IF($A$7=Nutrients!$B$79,Nutrients!$J$79,(IF($A$7=Nutrients!$B$77,Nutrients!$J$77,Nutrients!$J$78)))))*AP$7))/2000</f>
        <v>3.2606725452814449</v>
      </c>
      <c r="AQ251" s="66"/>
      <c r="AR251" s="66">
        <f>(SUMPRODUCT(AR$8:AR$187,Nutrients!$J$8:$J$187)+(IF($A$6=Nutrients!$B$8,Nutrients!$J$8,Nutrients!$J$9)*AR$6)+(((IF($A$7=Nutrients!$B$79,Nutrients!$J$79,(IF($A$7=Nutrients!$B$77,Nutrients!$J$77,Nutrients!$J$78)))))*AR$7))/2000</f>
        <v>3.752462013518425</v>
      </c>
      <c r="AS251" s="66">
        <f>(SUMPRODUCT(AS$8:AS$187,Nutrients!$J$8:$J$187)+(IF($A$6=Nutrients!$B$8,Nutrients!$J$8,Nutrients!$J$9)*AS$6)+(((IF($A$7=Nutrients!$B$79,Nutrients!$J$79,(IF($A$7=Nutrients!$B$77,Nutrients!$J$77,Nutrients!$J$78)))))*AS$7))/2000</f>
        <v>3.6861759865781911</v>
      </c>
      <c r="AT251" s="66">
        <f>(SUMPRODUCT(AT$8:AT$187,Nutrients!$J$8:$J$187)+(IF($A$6=Nutrients!$B$8,Nutrients!$J$8,Nutrients!$J$9)*AT$6)+(((IF($A$7=Nutrients!$B$79,Nutrients!$J$79,(IF($A$7=Nutrients!$B$77,Nutrients!$J$77,Nutrients!$J$78)))))*AT$7))/2000</f>
        <v>3.5911605249952938</v>
      </c>
      <c r="AU251" s="66">
        <f>(SUMPRODUCT(AU$8:AU$187,Nutrients!$J$8:$J$187)+(IF($A$6=Nutrients!$B$8,Nutrients!$J$8,Nutrients!$J$9)*AU$6)+(((IF($A$7=Nutrients!$B$79,Nutrients!$J$79,(IF($A$7=Nutrients!$B$77,Nutrients!$J$77,Nutrients!$J$78)))))*AU$7))/2000</f>
        <v>3.5206226094485293</v>
      </c>
      <c r="AV251" s="66">
        <f>(SUMPRODUCT(AV$8:AV$187,Nutrients!$J$8:$J$187)+(IF($A$6=Nutrients!$B$8,Nutrients!$J$8,Nutrients!$J$9)*AV$6)+(((IF($A$7=Nutrients!$B$79,Nutrients!$J$79,(IF($A$7=Nutrients!$B$77,Nutrients!$J$77,Nutrients!$J$78)))))*AV$7))/2000</f>
        <v>3.5241778659380989</v>
      </c>
      <c r="AW251" s="66">
        <f>(SUMPRODUCT(AW$8:AW$187,Nutrients!$J$8:$J$187)+(IF($A$6=Nutrients!$B$8,Nutrients!$J$8,Nutrients!$J$9)*AW$6)+(((IF($A$7=Nutrients!$B$79,Nutrients!$J$79,(IF($A$7=Nutrients!$B$77,Nutrients!$J$77,Nutrients!$J$78)))))*AW$7))/2000</f>
        <v>3.52690263721008</v>
      </c>
      <c r="AX251" s="66"/>
      <c r="AY251" s="66">
        <f>(SUMPRODUCT(AY$8:AY$187,Nutrients!$J$8:$J$187)+(IF($A$6=Nutrients!$B$8,Nutrients!$J$8,Nutrients!$J$9)*AY$6)+(((IF($A$7=Nutrients!$B$79,Nutrients!$J$79,(IF($A$7=Nutrients!$B$77,Nutrients!$J$77,Nutrients!$J$78)))))*AY$7))/2000</f>
        <v>3.9796641548020042</v>
      </c>
      <c r="AZ251" s="66">
        <f>(SUMPRODUCT(AZ$8:AZ$187,Nutrients!$J$8:$J$187)+(IF($A$6=Nutrients!$B$8,Nutrients!$J$8,Nutrients!$J$9)*AZ$6)+(((IF($A$7=Nutrients!$B$79,Nutrients!$J$79,(IF($A$7=Nutrients!$B$77,Nutrients!$J$77,Nutrients!$J$78)))))*AZ$7))/2000</f>
        <v>3.9051957677654201</v>
      </c>
      <c r="BA251" s="66">
        <f>(SUMPRODUCT(BA$8:BA$187,Nutrients!$J$8:$J$187)+(IF($A$6=Nutrients!$B$8,Nutrients!$J$8,Nutrients!$J$9)*BA$6)+(((IF($A$7=Nutrients!$B$79,Nutrients!$J$79,(IF($A$7=Nutrients!$B$77,Nutrients!$J$77,Nutrients!$J$78)))))*BA$7))/2000</f>
        <v>3.8100885191734593</v>
      </c>
      <c r="BB251" s="66">
        <f>(SUMPRODUCT(BB$8:BB$187,Nutrients!$J$8:$J$187)+(IF($A$6=Nutrients!$B$8,Nutrients!$J$8,Nutrients!$J$9)*BB$6)+(((IF($A$7=Nutrients!$B$79,Nutrients!$J$79,(IF($A$7=Nutrients!$B$77,Nutrients!$J$77,Nutrients!$J$78)))))*BB$7))/2000</f>
        <v>3.7866826433547924</v>
      </c>
      <c r="BC251" s="66">
        <f>(SUMPRODUCT(BC$8:BC$187,Nutrients!$J$8:$J$187)+(IF($A$6=Nutrients!$B$8,Nutrients!$J$8,Nutrients!$J$9)*BC$6)+(((IF($A$7=Nutrients!$B$79,Nutrients!$J$79,(IF($A$7=Nutrients!$B$77,Nutrients!$J$77,Nutrients!$J$78)))))*BC$7))/2000</f>
        <v>3.7899490228214177</v>
      </c>
      <c r="BD251" s="66">
        <f>(SUMPRODUCT(BD$8:BD$187,Nutrients!$J$8:$J$187)+(IF($A$6=Nutrients!$B$8,Nutrients!$J$8,Nutrients!$J$9)*BD$6)+(((IF($A$7=Nutrients!$B$79,Nutrients!$J$79,(IF($A$7=Nutrients!$B$77,Nutrients!$J$77,Nutrients!$J$78)))))*BD$7))/2000</f>
        <v>3.7915820327967547</v>
      </c>
      <c r="BE251" s="66"/>
      <c r="BF251" s="66">
        <f>(SUMPRODUCT(BF$8:BF$187,Nutrients!$J$8:$J$187)+(IF($A$6=Nutrients!$B$8,Nutrients!$J$8,Nutrients!$J$9)*BF$6)+(((IF($A$7=Nutrients!$B$79,Nutrients!$J$79,(IF($A$7=Nutrients!$B$77,Nutrients!$J$77,Nutrients!$J$78)))))*BF$7))/2000</f>
        <v>4.1985829702792632</v>
      </c>
      <c r="BG251" s="66">
        <f>(SUMPRODUCT(BG$8:BG$187,Nutrients!$J$8:$J$187)+(IF($A$6=Nutrients!$B$8,Nutrients!$J$8,Nutrients!$J$9)*BG$6)+(((IF($A$7=Nutrients!$B$79,Nutrients!$J$79,(IF($A$7=Nutrients!$B$77,Nutrients!$J$77,Nutrients!$J$78)))))*BG$7))/2000</f>
        <v>4.1241145832426804</v>
      </c>
      <c r="BH251" s="66">
        <f>(SUMPRODUCT(BH$8:BH$187,Nutrients!$J$8:$J$187)+(IF($A$6=Nutrients!$B$8,Nutrients!$J$8,Nutrients!$J$9)*BH$6)+(((IF($A$7=Nutrients!$B$79,Nutrients!$J$79,(IF($A$7=Nutrients!$B$77,Nutrients!$J$77,Nutrients!$J$78)))))*BH$7))/2000</f>
        <v>4.0481481601059324</v>
      </c>
      <c r="BI251" s="66">
        <f>(SUMPRODUCT(BI$8:BI$187,Nutrients!$J$8:$J$187)+(IF($A$6=Nutrients!$B$8,Nutrients!$J$8,Nutrients!$J$9)*BI$6)+(((IF($A$7=Nutrients!$B$79,Nutrients!$J$79,(IF($A$7=Nutrients!$B$77,Nutrients!$J$77,Nutrients!$J$78)))))*BI$7))/2000</f>
        <v>4.0522799090321016</v>
      </c>
      <c r="BJ251" s="66">
        <f>(SUMPRODUCT(BJ$8:BJ$187,Nutrients!$J$8:$J$187)+(IF($A$6=Nutrients!$B$8,Nutrients!$J$8,Nutrients!$J$9)*BJ$6)+(((IF($A$7=Nutrients!$B$79,Nutrients!$J$79,(IF($A$7=Nutrients!$B$77,Nutrients!$J$77,Nutrients!$J$78)))))*BJ$7))/2000</f>
        <v>4.0555371097978199</v>
      </c>
      <c r="BK251" s="66">
        <f>(SUMPRODUCT(BK$8:BK$187,Nutrients!$J$8:$J$187)+(IF($A$6=Nutrients!$B$8,Nutrients!$J$8,Nutrients!$J$9)*BK$6)+(((IF($A$7=Nutrients!$B$79,Nutrients!$J$79,(IF($A$7=Nutrients!$B$77,Nutrients!$J$77,Nutrients!$J$78)))))*BK$7))/2000</f>
        <v>4.0581193591501474</v>
      </c>
      <c r="BL251" s="66"/>
    </row>
    <row r="252" spans="1:64" x14ac:dyDescent="0.2">
      <c r="A252" t="s">
        <v>74</v>
      </c>
      <c r="B252" s="66">
        <f>(SUMPRODUCT(B$8:B$187,Nutrients!$DI$8:$DI$187)+(IF($A$6=Nutrients!$B$8,Nutrients!$DI$8,Nutrients!$DI$9)*B$6)+(((IF($A$7=Nutrients!$B$79,Nutrients!$DI$79,(IF($A$7=Nutrients!$B$77,Nutrients!$DI$77,Nutrients!$DI$78)))))*B$7))/2000</f>
        <v>0</v>
      </c>
      <c r="C252" s="66">
        <f>(SUMPRODUCT(C$8:C$187,Nutrients!$DI$8:$DI$187)+(IF($A$6=Nutrients!$B$8,Nutrients!$DI$8,Nutrients!$DI$9)*C$6)+(((IF($A$7=Nutrients!$B$79,Nutrients!$DI$79,(IF($A$7=Nutrients!$B$77,Nutrients!$DI$77,Nutrients!$DI$78)))))*C$7))/2000</f>
        <v>0</v>
      </c>
      <c r="D252" s="66">
        <f>(SUMPRODUCT(D$8:D$187,Nutrients!$DI$8:$DI$187)+(IF($A$6=Nutrients!$B$8,Nutrients!$DI$8,Nutrients!$DI$9)*D$6)+(((IF($A$7=Nutrients!$B$79,Nutrients!$DI$79,(IF($A$7=Nutrients!$B$77,Nutrients!$DI$77,Nutrients!$DI$78)))))*D$7))/2000</f>
        <v>0</v>
      </c>
      <c r="E252" s="66">
        <f>(SUMPRODUCT(E$8:E$187,Nutrients!$DI$8:$DI$187)+(IF($A$6=Nutrients!$B$8,Nutrients!$DI$8,Nutrients!$DI$9)*E$6)+(((IF($A$7=Nutrients!$B$79,Nutrients!$DI$79,(IF($A$7=Nutrients!$B$77,Nutrients!$DI$77,Nutrients!$DI$78)))))*E$7))/2000</f>
        <v>0</v>
      </c>
      <c r="F252" s="66">
        <f>(SUMPRODUCT(F$8:F$187,Nutrients!$DI$8:$DI$187)+(IF($A$6=Nutrients!$B$8,Nutrients!$DI$8,Nutrients!$DI$9)*F$6)+(((IF($A$7=Nutrients!$B$79,Nutrients!$DI$79,(IF($A$7=Nutrients!$B$77,Nutrients!$DI$77,Nutrients!$DI$78)))))*F$7))/2000</f>
        <v>0</v>
      </c>
      <c r="G252" s="66">
        <f>(SUMPRODUCT(G$8:G$187,Nutrients!$DI$8:$DI$187)+(IF($A$6=Nutrients!$B$8,Nutrients!$DI$8,Nutrients!$DI$9)*G$6)+(((IF($A$7=Nutrients!$B$79,Nutrients!$DI$79,(IF($A$7=Nutrients!$B$77,Nutrients!$DI$77,Nutrients!$DI$78)))))*G$7))/2000</f>
        <v>0</v>
      </c>
      <c r="H252" s="66"/>
      <c r="I252" s="66">
        <f>(SUMPRODUCT(I$8:I$187,Nutrients!$DI$8:$DI$187)+(IF($A$6=Nutrients!$B$8,Nutrients!$DI$8,Nutrients!$DI$9)*I$6)+(((IF($A$7=Nutrients!$B$79,Nutrients!$DI$79,(IF($A$7=Nutrients!$B$77,Nutrients!$DI$77,Nutrients!$DI$78)))))*I$7))/2000</f>
        <v>0</v>
      </c>
      <c r="J252" s="66">
        <f>(SUMPRODUCT(J$8:J$187,Nutrients!$DI$8:$DI$187)+(IF($A$6=Nutrients!$B$8,Nutrients!$DI$8,Nutrients!$DI$9)*J$6)+(((IF($A$7=Nutrients!$B$79,Nutrients!$DI$79,(IF($A$7=Nutrients!$B$77,Nutrients!$DI$77,Nutrients!$DI$78)))))*J$7))/2000</f>
        <v>0</v>
      </c>
      <c r="K252" s="66">
        <f>(SUMPRODUCT(K$8:K$187,Nutrients!$DI$8:$DI$187)+(IF($A$6=Nutrients!$B$8,Nutrients!$DI$8,Nutrients!$DI$9)*K$6)+(((IF($A$7=Nutrients!$B$79,Nutrients!$DI$79,(IF($A$7=Nutrients!$B$77,Nutrients!$DI$77,Nutrients!$DI$78)))))*K$7))/2000</f>
        <v>0</v>
      </c>
      <c r="L252" s="66">
        <f>(SUMPRODUCT(L$8:L$187,Nutrients!$DI$8:$DI$187)+(IF($A$6=Nutrients!$B$8,Nutrients!$DI$8,Nutrients!$DI$9)*L$6)+(((IF($A$7=Nutrients!$B$79,Nutrients!$DI$79,(IF($A$7=Nutrients!$B$77,Nutrients!$DI$77,Nutrients!$DI$78)))))*L$7))/2000</f>
        <v>0</v>
      </c>
      <c r="M252" s="66">
        <f>(SUMPRODUCT(M$8:M$187,Nutrients!$DI$8:$DI$187)+(IF($A$6=Nutrients!$B$8,Nutrients!$DI$8,Nutrients!$DI$9)*M$6)+(((IF($A$7=Nutrients!$B$79,Nutrients!$DI$79,(IF($A$7=Nutrients!$B$77,Nutrients!$DI$77,Nutrients!$DI$78)))))*M$7))/2000</f>
        <v>0</v>
      </c>
      <c r="N252" s="66">
        <f>(SUMPRODUCT(N$8:N$187,Nutrients!$DI$8:$DI$187)+(IF($A$6=Nutrients!$B$8,Nutrients!$DI$8,Nutrients!$DI$9)*N$6)+(((IF($A$7=Nutrients!$B$79,Nutrients!$DI$79,(IF($A$7=Nutrients!$B$77,Nutrients!$DI$77,Nutrients!$DI$78)))))*N$7))/2000</f>
        <v>0</v>
      </c>
      <c r="O252" s="66"/>
      <c r="P252" s="66">
        <f>(SUMPRODUCT(P$8:P$187,Nutrients!$DI$8:$DI$187)+(IF($A$6=Nutrients!$B$8,Nutrients!$DI$8,Nutrients!$DI$9)*P$6)+(((IF($A$7=Nutrients!$B$79,Nutrients!$DI$79,(IF($A$7=Nutrients!$B$77,Nutrients!$DI$77,Nutrients!$DI$78)))))*P$7))/2000</f>
        <v>0</v>
      </c>
      <c r="Q252" s="66">
        <f>(SUMPRODUCT(Q$8:Q$187,Nutrients!$DI$8:$DI$187)+(IF($A$6=Nutrients!$B$8,Nutrients!$DI$8,Nutrients!$DI$9)*Q$6)+(((IF($A$7=Nutrients!$B$79,Nutrients!$DI$79,(IF($A$7=Nutrients!$B$77,Nutrients!$DI$77,Nutrients!$DI$78)))))*Q$7))/2000</f>
        <v>0</v>
      </c>
      <c r="R252" s="66">
        <f>(SUMPRODUCT(R$8:R$187,Nutrients!$DI$8:$DI$187)+(IF($A$6=Nutrients!$B$8,Nutrients!$DI$8,Nutrients!$DI$9)*R$6)+(((IF($A$7=Nutrients!$B$79,Nutrients!$DI$79,(IF($A$7=Nutrients!$B$77,Nutrients!$DI$77,Nutrients!$DI$78)))))*R$7))/2000</f>
        <v>0</v>
      </c>
      <c r="S252" s="66">
        <f>(SUMPRODUCT(S$8:S$187,Nutrients!$DI$8:$DI$187)+(IF($A$6=Nutrients!$B$8,Nutrients!$DI$8,Nutrients!$DI$9)*S$6)+(((IF($A$7=Nutrients!$B$79,Nutrients!$DI$79,(IF($A$7=Nutrients!$B$77,Nutrients!$DI$77,Nutrients!$DI$78)))))*S$7))/2000</f>
        <v>0</v>
      </c>
      <c r="T252" s="66">
        <f>(SUMPRODUCT(T$8:T$187,Nutrients!$DI$8:$DI$187)+(IF($A$6=Nutrients!$B$8,Nutrients!$DI$8,Nutrients!$DI$9)*T$6)+(((IF($A$7=Nutrients!$B$79,Nutrients!$DI$79,(IF($A$7=Nutrients!$B$77,Nutrients!$DI$77,Nutrients!$DI$78)))))*T$7))/2000</f>
        <v>0</v>
      </c>
      <c r="U252" s="66">
        <f>(SUMPRODUCT(U$8:U$187,Nutrients!$DI$8:$DI$187)+(IF($A$6=Nutrients!$B$8,Nutrients!$DI$8,Nutrients!$DI$9)*U$6)+(((IF($A$7=Nutrients!$B$79,Nutrients!$DI$79,(IF($A$7=Nutrients!$B$77,Nutrients!$DI$77,Nutrients!$DI$78)))))*U$7))/2000</f>
        <v>0</v>
      </c>
      <c r="V252" s="66"/>
      <c r="W252" s="66">
        <f>(SUMPRODUCT(W$8:W$187,Nutrients!$DI$8:$DI$187)+(IF($A$6=Nutrients!$B$8,Nutrients!$DI$8,Nutrients!$DI$9)*W$6)+(((IF($A$7=Nutrients!$B$79,Nutrients!$DI$79,(IF($A$7=Nutrients!$B$77,Nutrients!$DI$77,Nutrients!$DI$78)))))*W$7))/2000</f>
        <v>0</v>
      </c>
      <c r="X252" s="66">
        <f>(SUMPRODUCT(X$8:X$187,Nutrients!$DI$8:$DI$187)+(IF($A$6=Nutrients!$B$8,Nutrients!$DI$8,Nutrients!$DI$9)*X$6)+(((IF($A$7=Nutrients!$B$79,Nutrients!$DI$79,(IF($A$7=Nutrients!$B$77,Nutrients!$DI$77,Nutrients!$DI$78)))))*X$7))/2000</f>
        <v>0</v>
      </c>
      <c r="Y252" s="66">
        <f>(SUMPRODUCT(Y$8:Y$187,Nutrients!$DI$8:$DI$187)+(IF($A$6=Nutrients!$B$8,Nutrients!$DI$8,Nutrients!$DI$9)*Y$6)+(((IF($A$7=Nutrients!$B$79,Nutrients!$DI$79,(IF($A$7=Nutrients!$B$77,Nutrients!$DI$77,Nutrients!$DI$78)))))*Y$7))/2000</f>
        <v>0</v>
      </c>
      <c r="Z252" s="66">
        <f>(SUMPRODUCT(Z$8:Z$187,Nutrients!$DI$8:$DI$187)+(IF($A$6=Nutrients!$B$8,Nutrients!$DI$8,Nutrients!$DI$9)*Z$6)+(((IF($A$7=Nutrients!$B$79,Nutrients!$DI$79,(IF($A$7=Nutrients!$B$77,Nutrients!$DI$77,Nutrients!$DI$78)))))*Z$7))/2000</f>
        <v>0</v>
      </c>
      <c r="AA252" s="66">
        <f>(SUMPRODUCT(AA$8:AA$187,Nutrients!$DI$8:$DI$187)+(IF($A$6=Nutrients!$B$8,Nutrients!$DI$8,Nutrients!$DI$9)*AA$6)+(((IF($A$7=Nutrients!$B$79,Nutrients!$DI$79,(IF($A$7=Nutrients!$B$77,Nutrients!$DI$77,Nutrients!$DI$78)))))*AA$7))/2000</f>
        <v>0</v>
      </c>
      <c r="AB252" s="66">
        <f>(SUMPRODUCT(AB$8:AB$187,Nutrients!$DI$8:$DI$187)+(IF($A$6=Nutrients!$B$8,Nutrients!$DI$8,Nutrients!$DI$9)*AB$6)+(((IF($A$7=Nutrients!$B$79,Nutrients!$DI$79,(IF($A$7=Nutrients!$B$77,Nutrients!$DI$77,Nutrients!$DI$78)))))*AB$7))/2000</f>
        <v>0</v>
      </c>
      <c r="AC252" s="66"/>
      <c r="AD252" s="66">
        <f>(SUMPRODUCT(AD$8:AD$187,Nutrients!$DI$8:$DI$187)+(IF($A$6=Nutrients!$B$8,Nutrients!$DI$8,Nutrients!$DI$9)*AD$6)+(((IF($A$7=Nutrients!$B$79,Nutrients!$DI$79,(IF($A$7=Nutrients!$B$77,Nutrients!$DI$77,Nutrients!$DI$78)))))*AD$7))/2000</f>
        <v>0</v>
      </c>
      <c r="AE252" s="66">
        <f>(SUMPRODUCT(AE$8:AE$187,Nutrients!$DI$8:$DI$187)+(IF($A$6=Nutrients!$B$8,Nutrients!$DI$8,Nutrients!$DI$9)*AE$6)+(((IF($A$7=Nutrients!$B$79,Nutrients!$DI$79,(IF($A$7=Nutrients!$B$77,Nutrients!$DI$77,Nutrients!$DI$78)))))*AE$7))/2000</f>
        <v>0</v>
      </c>
      <c r="AF252" s="66">
        <f>(SUMPRODUCT(AF$8:AF$187,Nutrients!$DI$8:$DI$187)+(IF($A$6=Nutrients!$B$8,Nutrients!$DI$8,Nutrients!$DI$9)*AF$6)+(((IF($A$7=Nutrients!$B$79,Nutrients!$DI$79,(IF($A$7=Nutrients!$B$77,Nutrients!$DI$77,Nutrients!$DI$78)))))*AF$7))/2000</f>
        <v>0</v>
      </c>
      <c r="AG252" s="66">
        <f>(SUMPRODUCT(AG$8:AG$187,Nutrients!$DI$8:$DI$187)+(IF($A$6=Nutrients!$B$8,Nutrients!$DI$8,Nutrients!$DI$9)*AG$6)+(((IF($A$7=Nutrients!$B$79,Nutrients!$DI$79,(IF($A$7=Nutrients!$B$77,Nutrients!$DI$77,Nutrients!$DI$78)))))*AG$7))/2000</f>
        <v>0</v>
      </c>
      <c r="AH252" s="66">
        <f>(SUMPRODUCT(AH$8:AH$187,Nutrients!$DI$8:$DI$187)+(IF($A$6=Nutrients!$B$8,Nutrients!$DI$8,Nutrients!$DI$9)*AH$6)+(((IF($A$7=Nutrients!$B$79,Nutrients!$DI$79,(IF($A$7=Nutrients!$B$77,Nutrients!$DI$77,Nutrients!$DI$78)))))*AH$7))/2000</f>
        <v>0</v>
      </c>
      <c r="AI252" s="66">
        <f>(SUMPRODUCT(AI$8:AI$187,Nutrients!$DI$8:$DI$187)+(IF($A$6=Nutrients!$B$8,Nutrients!$DI$8,Nutrients!$DI$9)*AI$6)+(((IF($A$7=Nutrients!$B$79,Nutrients!$DI$79,(IF($A$7=Nutrients!$B$77,Nutrients!$DI$77,Nutrients!$DI$78)))))*AI$7))/2000</f>
        <v>0</v>
      </c>
      <c r="AJ252" s="66"/>
      <c r="AK252" s="66">
        <f>(SUMPRODUCT(AK$8:AK$187,Nutrients!$DI$8:$DI$187)+(IF($A$6=Nutrients!$B$8,Nutrients!$DI$8,Nutrients!$DI$9)*AK$6)+(((IF($A$7=Nutrients!$B$79,Nutrients!$DI$79,(IF($A$7=Nutrients!$B$77,Nutrients!$DI$77,Nutrients!$DI$78)))))*AK$7))/2000</f>
        <v>0</v>
      </c>
      <c r="AL252" s="66">
        <f>(SUMPRODUCT(AL$8:AL$187,Nutrients!$DI$8:$DI$187)+(IF($A$6=Nutrients!$B$8,Nutrients!$DI$8,Nutrients!$DI$9)*AL$6)+(((IF($A$7=Nutrients!$B$79,Nutrients!$DI$79,(IF($A$7=Nutrients!$B$77,Nutrients!$DI$77,Nutrients!$DI$78)))))*AL$7))/2000</f>
        <v>0</v>
      </c>
      <c r="AM252" s="66">
        <f>(SUMPRODUCT(AM$8:AM$187,Nutrients!$DI$8:$DI$187)+(IF($A$6=Nutrients!$B$8,Nutrients!$DI$8,Nutrients!$DI$9)*AM$6)+(((IF($A$7=Nutrients!$B$79,Nutrients!$DI$79,(IF($A$7=Nutrients!$B$77,Nutrients!$DI$77,Nutrients!$DI$78)))))*AM$7))/2000</f>
        <v>0</v>
      </c>
      <c r="AN252" s="66">
        <f>(SUMPRODUCT(AN$8:AN$187,Nutrients!$DI$8:$DI$187)+(IF($A$6=Nutrients!$B$8,Nutrients!$DI$8,Nutrients!$DI$9)*AN$6)+(((IF($A$7=Nutrients!$B$79,Nutrients!$DI$79,(IF($A$7=Nutrients!$B$77,Nutrients!$DI$77,Nutrients!$DI$78)))))*AN$7))/2000</f>
        <v>0</v>
      </c>
      <c r="AO252" s="66">
        <f>(SUMPRODUCT(AO$8:AO$187,Nutrients!$DI$8:$DI$187)+(IF($A$6=Nutrients!$B$8,Nutrients!$DI$8,Nutrients!$DI$9)*AO$6)+(((IF($A$7=Nutrients!$B$79,Nutrients!$DI$79,(IF($A$7=Nutrients!$B$77,Nutrients!$DI$77,Nutrients!$DI$78)))))*AO$7))/2000</f>
        <v>0</v>
      </c>
      <c r="AP252" s="66">
        <f>(SUMPRODUCT(AP$8:AP$187,Nutrients!$DI$8:$DI$187)+(IF($A$6=Nutrients!$B$8,Nutrients!$DI$8,Nutrients!$DI$9)*AP$6)+(((IF($A$7=Nutrients!$B$79,Nutrients!$DI$79,(IF($A$7=Nutrients!$B$77,Nutrients!$DI$77,Nutrients!$DI$78)))))*AP$7))/2000</f>
        <v>0</v>
      </c>
      <c r="AQ252" s="66"/>
      <c r="AR252" s="66">
        <f>(SUMPRODUCT(AR$8:AR$187,Nutrients!$DI$8:$DI$187)+(IF($A$6=Nutrients!$B$8,Nutrients!$DI$8,Nutrients!$DI$9)*AR$6)+(((IF($A$7=Nutrients!$B$79,Nutrients!$DI$79,(IF($A$7=Nutrients!$B$77,Nutrients!$DI$77,Nutrients!$DI$78)))))*AR$7))/2000</f>
        <v>0</v>
      </c>
      <c r="AS252" s="66">
        <f>(SUMPRODUCT(AS$8:AS$187,Nutrients!$DI$8:$DI$187)+(IF($A$6=Nutrients!$B$8,Nutrients!$DI$8,Nutrients!$DI$9)*AS$6)+(((IF($A$7=Nutrients!$B$79,Nutrients!$DI$79,(IF($A$7=Nutrients!$B$77,Nutrients!$DI$77,Nutrients!$DI$78)))))*AS$7))/2000</f>
        <v>0</v>
      </c>
      <c r="AT252" s="66">
        <f>(SUMPRODUCT(AT$8:AT$187,Nutrients!$DI$8:$DI$187)+(IF($A$6=Nutrients!$B$8,Nutrients!$DI$8,Nutrients!$DI$9)*AT$6)+(((IF($A$7=Nutrients!$B$79,Nutrients!$DI$79,(IF($A$7=Nutrients!$B$77,Nutrients!$DI$77,Nutrients!$DI$78)))))*AT$7))/2000</f>
        <v>0</v>
      </c>
      <c r="AU252" s="66">
        <f>(SUMPRODUCT(AU$8:AU$187,Nutrients!$DI$8:$DI$187)+(IF($A$6=Nutrients!$B$8,Nutrients!$DI$8,Nutrients!$DI$9)*AU$6)+(((IF($A$7=Nutrients!$B$79,Nutrients!$DI$79,(IF($A$7=Nutrients!$B$77,Nutrients!$DI$77,Nutrients!$DI$78)))))*AU$7))/2000</f>
        <v>0</v>
      </c>
      <c r="AV252" s="66">
        <f>(SUMPRODUCT(AV$8:AV$187,Nutrients!$DI$8:$DI$187)+(IF($A$6=Nutrients!$B$8,Nutrients!$DI$8,Nutrients!$DI$9)*AV$6)+(((IF($A$7=Nutrients!$B$79,Nutrients!$DI$79,(IF($A$7=Nutrients!$B$77,Nutrients!$DI$77,Nutrients!$DI$78)))))*AV$7))/2000</f>
        <v>0</v>
      </c>
      <c r="AW252" s="66">
        <f>(SUMPRODUCT(AW$8:AW$187,Nutrients!$DI$8:$DI$187)+(IF($A$6=Nutrients!$B$8,Nutrients!$DI$8,Nutrients!$DI$9)*AW$6)+(((IF($A$7=Nutrients!$B$79,Nutrients!$DI$79,(IF($A$7=Nutrients!$B$77,Nutrients!$DI$77,Nutrients!$DI$78)))))*AW$7))/2000</f>
        <v>0</v>
      </c>
      <c r="AX252" s="66"/>
      <c r="AY252" s="66">
        <f>(SUMPRODUCT(AY$8:AY$187,Nutrients!$DI$8:$DI$187)+(IF($A$6=Nutrients!$B$8,Nutrients!$DI$8,Nutrients!$DI$9)*AY$6)+(((IF($A$7=Nutrients!$B$79,Nutrients!$DI$79,(IF($A$7=Nutrients!$B$77,Nutrients!$DI$77,Nutrients!$DI$78)))))*AY$7))/2000</f>
        <v>0</v>
      </c>
      <c r="AZ252" s="66">
        <f>(SUMPRODUCT(AZ$8:AZ$187,Nutrients!$DI$8:$DI$187)+(IF($A$6=Nutrients!$B$8,Nutrients!$DI$8,Nutrients!$DI$9)*AZ$6)+(((IF($A$7=Nutrients!$B$79,Nutrients!$DI$79,(IF($A$7=Nutrients!$B$77,Nutrients!$DI$77,Nutrients!$DI$78)))))*AZ$7))/2000</f>
        <v>0</v>
      </c>
      <c r="BA252" s="66">
        <f>(SUMPRODUCT(BA$8:BA$187,Nutrients!$DI$8:$DI$187)+(IF($A$6=Nutrients!$B$8,Nutrients!$DI$8,Nutrients!$DI$9)*BA$6)+(((IF($A$7=Nutrients!$B$79,Nutrients!$DI$79,(IF($A$7=Nutrients!$B$77,Nutrients!$DI$77,Nutrients!$DI$78)))))*BA$7))/2000</f>
        <v>0</v>
      </c>
      <c r="BB252" s="66">
        <f>(SUMPRODUCT(BB$8:BB$187,Nutrients!$DI$8:$DI$187)+(IF($A$6=Nutrients!$B$8,Nutrients!$DI$8,Nutrients!$DI$9)*BB$6)+(((IF($A$7=Nutrients!$B$79,Nutrients!$DI$79,(IF($A$7=Nutrients!$B$77,Nutrients!$DI$77,Nutrients!$DI$78)))))*BB$7))/2000</f>
        <v>0</v>
      </c>
      <c r="BC252" s="66">
        <f>(SUMPRODUCT(BC$8:BC$187,Nutrients!$DI$8:$DI$187)+(IF($A$6=Nutrients!$B$8,Nutrients!$DI$8,Nutrients!$DI$9)*BC$6)+(((IF($A$7=Nutrients!$B$79,Nutrients!$DI$79,(IF($A$7=Nutrients!$B$77,Nutrients!$DI$77,Nutrients!$DI$78)))))*BC$7))/2000</f>
        <v>0</v>
      </c>
      <c r="BD252" s="66">
        <f>(SUMPRODUCT(BD$8:BD$187,Nutrients!$DI$8:$DI$187)+(IF($A$6=Nutrients!$B$8,Nutrients!$DI$8,Nutrients!$DI$9)*BD$6)+(((IF($A$7=Nutrients!$B$79,Nutrients!$DI$79,(IF($A$7=Nutrients!$B$77,Nutrients!$DI$77,Nutrients!$DI$78)))))*BD$7))/2000</f>
        <v>0</v>
      </c>
      <c r="BE252" s="66"/>
      <c r="BF252" s="66">
        <f>(SUMPRODUCT(BF$8:BF$187,Nutrients!$DI$8:$DI$187)+(IF($A$6=Nutrients!$B$8,Nutrients!$DI$8,Nutrients!$DI$9)*BF$6)+(((IF($A$7=Nutrients!$B$79,Nutrients!$DI$79,(IF($A$7=Nutrients!$B$77,Nutrients!$DI$77,Nutrients!$DI$78)))))*BF$7))/2000</f>
        <v>0</v>
      </c>
      <c r="BG252" s="66">
        <f>(SUMPRODUCT(BG$8:BG$187,Nutrients!$DI$8:$DI$187)+(IF($A$6=Nutrients!$B$8,Nutrients!$DI$8,Nutrients!$DI$9)*BG$6)+(((IF($A$7=Nutrients!$B$79,Nutrients!$DI$79,(IF($A$7=Nutrients!$B$77,Nutrients!$DI$77,Nutrients!$DI$78)))))*BG$7))/2000</f>
        <v>0</v>
      </c>
      <c r="BH252" s="66">
        <f>(SUMPRODUCT(BH$8:BH$187,Nutrients!$DI$8:$DI$187)+(IF($A$6=Nutrients!$B$8,Nutrients!$DI$8,Nutrients!$DI$9)*BH$6)+(((IF($A$7=Nutrients!$B$79,Nutrients!$DI$79,(IF($A$7=Nutrients!$B$77,Nutrients!$DI$77,Nutrients!$DI$78)))))*BH$7))/2000</f>
        <v>0</v>
      </c>
      <c r="BI252" s="66">
        <f>(SUMPRODUCT(BI$8:BI$187,Nutrients!$DI$8:$DI$187)+(IF($A$6=Nutrients!$B$8,Nutrients!$DI$8,Nutrients!$DI$9)*BI$6)+(((IF($A$7=Nutrients!$B$79,Nutrients!$DI$79,(IF($A$7=Nutrients!$B$77,Nutrients!$DI$77,Nutrients!$DI$78)))))*BI$7))/2000</f>
        <v>0</v>
      </c>
      <c r="BJ252" s="66">
        <f>(SUMPRODUCT(BJ$8:BJ$187,Nutrients!$DI$8:$DI$187)+(IF($A$6=Nutrients!$B$8,Nutrients!$DI$8,Nutrients!$DI$9)*BJ$6)+(((IF($A$7=Nutrients!$B$79,Nutrients!$DI$79,(IF($A$7=Nutrients!$B$77,Nutrients!$DI$77,Nutrients!$DI$78)))))*BJ$7))/2000</f>
        <v>0</v>
      </c>
      <c r="BK252" s="66">
        <f>(SUMPRODUCT(BK$8:BK$187,Nutrients!$DI$8:$DI$187)+(IF($A$6=Nutrients!$B$8,Nutrients!$DI$8,Nutrients!$DI$9)*BK$6)+(((IF($A$7=Nutrients!$B$79,Nutrients!$DI$79,(IF($A$7=Nutrients!$B$77,Nutrients!$DI$77,Nutrients!$DI$78)))))*BK$7))/2000</f>
        <v>0</v>
      </c>
      <c r="BL252" s="66"/>
    </row>
    <row r="253" spans="1:64" x14ac:dyDescent="0.2">
      <c r="A253" t="s">
        <v>77</v>
      </c>
      <c r="B253" s="66">
        <f>(SUMPRODUCT(B$8:B$187,Nutrients!$DM$8:$DM$187)+(IF($A$6=Nutrients!$B$8,Nutrients!$DM$8,Nutrients!$DM$9)*B$6)+(((IF($A$7=Nutrients!$B$79,Nutrients!$DM$79,(IF($A$7=Nutrients!$B$77,Nutrients!$DM$77,Nutrients!$DM$78)))))*B$7))/2000</f>
        <v>35.742025085057755</v>
      </c>
      <c r="C253" s="66">
        <f>(SUMPRODUCT(C$8:C$187,Nutrients!$DM$8:$DM$187)+(IF($A$6=Nutrients!$B$8,Nutrients!$DM$8,Nutrients!$DM$9)*C$6)+(((IF($A$7=Nutrients!$B$79,Nutrients!$DM$79,(IF($A$7=Nutrients!$B$77,Nutrients!$DM$77,Nutrients!$DM$78)))))*C$7))/2000</f>
        <v>36.945281263621098</v>
      </c>
      <c r="D253" s="66">
        <f>(SUMPRODUCT(D$8:D$187,Nutrients!$DM$8:$DM$187)+(IF($A$6=Nutrients!$B$8,Nutrients!$DM$8,Nutrients!$DM$9)*D$6)+(((IF($A$7=Nutrients!$B$79,Nutrients!$DM$79,(IF($A$7=Nutrients!$B$77,Nutrients!$DM$77,Nutrients!$DM$78)))))*D$7))/2000</f>
        <v>38.303400992479396</v>
      </c>
      <c r="E253" s="66">
        <f>(SUMPRODUCT(E$8:E$187,Nutrients!$DM$8:$DM$187)+(IF($A$6=Nutrients!$B$8,Nutrients!$DM$8,Nutrients!$DM$9)*E$6)+(((IF($A$7=Nutrients!$B$79,Nutrients!$DM$79,(IF($A$7=Nutrients!$B$77,Nutrients!$DM$77,Nutrients!$DM$78)))))*E$7))/2000</f>
        <v>39.163535053566036</v>
      </c>
      <c r="F253" s="66">
        <f>(SUMPRODUCT(F$8:F$187,Nutrients!$DM$8:$DM$187)+(IF($A$6=Nutrients!$B$8,Nutrients!$DM$8,Nutrients!$DM$9)*F$6)+(((IF($A$7=Nutrients!$B$79,Nutrients!$DM$79,(IF($A$7=Nutrients!$B$77,Nutrients!$DM$77,Nutrients!$DM$78)))))*F$7))/2000</f>
        <v>39.827060842799604</v>
      </c>
      <c r="G253" s="66">
        <f>(SUMPRODUCT(G$8:G$187,Nutrients!$DM$8:$DM$187)+(IF($A$6=Nutrients!$B$8,Nutrients!$DM$8,Nutrients!$DM$9)*G$6)+(((IF($A$7=Nutrients!$B$79,Nutrients!$DM$79,(IF($A$7=Nutrients!$B$77,Nutrients!$DM$77,Nutrients!$DM$78)))))*G$7))/2000</f>
        <v>40.431646576401</v>
      </c>
      <c r="H253" s="66"/>
      <c r="I253" s="66">
        <f>(SUMPRODUCT(I$8:I$187,Nutrients!$DM$8:$DM$187)+(IF($A$6=Nutrients!$B$8,Nutrients!$DM$8,Nutrients!$DM$9)*I$6)+(((IF($A$7=Nutrients!$B$79,Nutrients!$DM$79,(IF($A$7=Nutrients!$B$77,Nutrients!$DM$77,Nutrients!$DM$78)))))*I$7))/2000</f>
        <v>39.137043869658065</v>
      </c>
      <c r="J253" s="66">
        <f>(SUMPRODUCT(J$8:J$187,Nutrients!$DM$8:$DM$187)+(IF($A$6=Nutrients!$B$8,Nutrients!$DM$8,Nutrients!$DM$9)*J$6)+(((IF($A$7=Nutrients!$B$79,Nutrients!$DM$79,(IF($A$7=Nutrients!$B$77,Nutrients!$DM$77,Nutrients!$DM$78)))))*J$7))/2000</f>
        <v>40.335765002904189</v>
      </c>
      <c r="K253" s="66">
        <f>(SUMPRODUCT(K$8:K$187,Nutrients!$DM$8:$DM$187)+(IF($A$6=Nutrients!$B$8,Nutrients!$DM$8,Nutrients!$DM$9)*K$6)+(((IF($A$7=Nutrients!$B$79,Nutrients!$DM$79,(IF($A$7=Nutrients!$B$77,Nutrients!$DM$77,Nutrients!$DM$78)))))*K$7))/2000</f>
        <v>41.707716619980012</v>
      </c>
      <c r="L253" s="66">
        <f>(SUMPRODUCT(L$8:L$187,Nutrients!$DM$8:$DM$187)+(IF($A$6=Nutrients!$B$8,Nutrients!$DM$8,Nutrients!$DM$9)*L$6)+(((IF($A$7=Nutrients!$B$79,Nutrients!$DM$79,(IF($A$7=Nutrients!$B$77,Nutrients!$DM$77,Nutrients!$DM$78)))))*L$7))/2000</f>
        <v>42.556286315507741</v>
      </c>
      <c r="M253" s="66">
        <f>(SUMPRODUCT(M$8:M$187,Nutrients!$DM$8:$DM$187)+(IF($A$6=Nutrients!$B$8,Nutrients!$DM$8,Nutrients!$DM$9)*M$6)+(((IF($A$7=Nutrients!$B$79,Nutrients!$DM$79,(IF($A$7=Nutrients!$B$77,Nutrients!$DM$77,Nutrients!$DM$78)))))*M$7))/2000</f>
        <v>43.185391003247069</v>
      </c>
      <c r="N253" s="66">
        <f>(SUMPRODUCT(N$8:N$187,Nutrients!$DM$8:$DM$187)+(IF($A$6=Nutrients!$B$8,Nutrients!$DM$8,Nutrients!$DM$9)*N$6)+(((IF($A$7=Nutrients!$B$79,Nutrients!$DM$79,(IF($A$7=Nutrients!$B$77,Nutrients!$DM$77,Nutrients!$DM$78)))))*N$7))/2000</f>
        <v>43.789976736848452</v>
      </c>
      <c r="O253" s="66"/>
      <c r="P253" s="66">
        <f>(SUMPRODUCT(P$8:P$187,Nutrients!$DM$8:$DM$187)+(IF($A$6=Nutrients!$B$8,Nutrients!$DM$8,Nutrients!$DM$9)*P$6)+(((IF($A$7=Nutrients!$B$79,Nutrients!$DM$79,(IF($A$7=Nutrients!$B$77,Nutrients!$DM$77,Nutrients!$DM$78)))))*P$7))/2000</f>
        <v>42.532289406524242</v>
      </c>
      <c r="Q253" s="66">
        <f>(SUMPRODUCT(Q$8:Q$187,Nutrients!$DM$8:$DM$187)+(IF($A$6=Nutrients!$B$8,Nutrients!$DM$8,Nutrients!$DM$9)*Q$6)+(((IF($A$7=Nutrients!$B$79,Nutrients!$DM$79,(IF($A$7=Nutrients!$B$77,Nutrients!$DM$77,Nutrients!$DM$78)))))*Q$7))/2000</f>
        <v>43.698630208668853</v>
      </c>
      <c r="R253" s="66">
        <f>(SUMPRODUCT(R$8:R$187,Nutrients!$DM$8:$DM$187)+(IF($A$6=Nutrients!$B$8,Nutrients!$DM$8,Nutrients!$DM$9)*R$6)+(((IF($A$7=Nutrients!$B$79,Nutrients!$DM$79,(IF($A$7=Nutrients!$B$77,Nutrients!$DM$77,Nutrients!$DM$78)))))*R$7))/2000</f>
        <v>45.056976689793025</v>
      </c>
      <c r="S253" s="66">
        <f>(SUMPRODUCT(S$8:S$187,Nutrients!$DM$8:$DM$187)+(IF($A$6=Nutrients!$B$8,Nutrients!$DM$8,Nutrients!$DM$9)*S$6)+(((IF($A$7=Nutrients!$B$79,Nutrients!$DM$79,(IF($A$7=Nutrients!$B$77,Nutrients!$DM$77,Nutrients!$DM$78)))))*S$7))/2000</f>
        <v>45.903278862662141</v>
      </c>
      <c r="T253" s="66">
        <f>(SUMPRODUCT(T$8:T$187,Nutrients!$DM$8:$DM$187)+(IF($A$6=Nutrients!$B$8,Nutrients!$DM$8,Nutrients!$DM$9)*T$6)+(((IF($A$7=Nutrients!$B$79,Nutrients!$DM$79,(IF($A$7=Nutrients!$B$77,Nutrients!$DM$77,Nutrients!$DM$78)))))*T$7))/2000</f>
        <v>46.578369017454619</v>
      </c>
      <c r="U253" s="66">
        <f>(SUMPRODUCT(U$8:U$187,Nutrients!$DM$8:$DM$187)+(IF($A$6=Nutrients!$B$8,Nutrients!$DM$8,Nutrients!$DM$9)*U$6)+(((IF($A$7=Nutrients!$B$79,Nutrients!$DM$79,(IF($A$7=Nutrients!$B$77,Nutrients!$DM$77,Nutrients!$DM$78)))))*U$7))/2000</f>
        <v>47.13470176134426</v>
      </c>
      <c r="V253" s="66"/>
      <c r="W253" s="66">
        <f>(SUMPRODUCT(W$8:W$187,Nutrients!$DM$8:$DM$187)+(IF($A$6=Nutrients!$B$8,Nutrients!$DM$8,Nutrients!$DM$9)*W$6)+(((IF($A$7=Nutrients!$B$79,Nutrients!$DM$79,(IF($A$7=Nutrients!$B$77,Nutrients!$DM$77,Nutrients!$DM$78)))))*W$7))/2000</f>
        <v>45.913703055172881</v>
      </c>
      <c r="X253" s="66">
        <f>(SUMPRODUCT(X$8:X$187,Nutrients!$DM$8:$DM$187)+(IF($A$6=Nutrients!$B$8,Nutrients!$DM$8,Nutrients!$DM$9)*X$6)+(((IF($A$7=Nutrients!$B$79,Nutrients!$DM$79,(IF($A$7=Nutrients!$B$77,Nutrients!$DM$77,Nutrients!$DM$78)))))*X$7))/2000</f>
        <v>47.04789027848188</v>
      </c>
      <c r="Y253" s="66">
        <f>(SUMPRODUCT(Y$8:Y$187,Nutrients!$DM$8:$DM$187)+(IF($A$6=Nutrients!$B$8,Nutrients!$DM$8,Nutrients!$DM$9)*Y$6)+(((IF($A$7=Nutrients!$B$79,Nutrients!$DM$79,(IF($A$7=Nutrients!$B$77,Nutrients!$DM$77,Nutrients!$DM$78)))))*Y$7))/2000</f>
        <v>48.399434191630206</v>
      </c>
      <c r="Z253" s="66">
        <f>(SUMPRODUCT(Z$8:Z$187,Nutrients!$DM$8:$DM$187)+(IF($A$6=Nutrients!$B$8,Nutrients!$DM$8,Nutrients!$DM$9)*Z$6)+(((IF($A$7=Nutrients!$B$79,Nutrients!$DM$79,(IF($A$7=Nutrients!$B$77,Nutrients!$DM$77,Nutrients!$DM$78)))))*Z$7))/2000</f>
        <v>49.250498162082401</v>
      </c>
      <c r="AA253" s="66">
        <f>(SUMPRODUCT(AA$8:AA$187,Nutrients!$DM$8:$DM$187)+(IF($A$6=Nutrients!$B$8,Nutrients!$DM$8,Nutrients!$DM$9)*AA$6)+(((IF($A$7=Nutrients!$B$79,Nutrients!$DM$79,(IF($A$7=Nutrients!$B$77,Nutrients!$DM$77,Nutrients!$DM$78)))))*AA$7))/2000</f>
        <v>49.925361564609027</v>
      </c>
      <c r="AB253" s="66">
        <f>(SUMPRODUCT(AB$8:AB$187,Nutrients!$DM$8:$DM$187)+(IF($A$6=Nutrients!$B$8,Nutrients!$DM$8,Nutrients!$DM$9)*AB$6)+(((IF($A$7=Nutrients!$B$79,Nutrients!$DM$79,(IF($A$7=Nutrients!$B$77,Nutrients!$DM$77,Nutrients!$DM$78)))))*AB$7))/2000</f>
        <v>50.507045319358461</v>
      </c>
      <c r="AC253" s="66"/>
      <c r="AD253" s="66">
        <f>(SUMPRODUCT(AD$8:AD$187,Nutrients!$DM$8:$DM$187)+(IF($A$6=Nutrients!$B$8,Nutrients!$DM$8,Nutrients!$DM$9)*AD$6)+(((IF($A$7=Nutrients!$B$79,Nutrients!$DM$79,(IF($A$7=Nutrients!$B$77,Nutrients!$DM$77,Nutrients!$DM$78)))))*AD$7))/2000</f>
        <v>49.299651749138754</v>
      </c>
      <c r="AE253" s="66">
        <f>(SUMPRODUCT(AE$8:AE$187,Nutrients!$DM$8:$DM$187)+(IF($A$6=Nutrients!$B$8,Nutrients!$DM$8,Nutrients!$DM$9)*AE$6)+(((IF($A$7=Nutrients!$B$79,Nutrients!$DM$79,(IF($A$7=Nutrients!$B$77,Nutrients!$DM$77,Nutrients!$DM$78)))))*AE$7))/2000</f>
        <v>50.392842055243534</v>
      </c>
      <c r="AF253" s="66">
        <f>(SUMPRODUCT(AF$8:AF$187,Nutrients!$DM$8:$DM$187)+(IF($A$6=Nutrients!$B$8,Nutrients!$DM$8,Nutrients!$DM$9)*AF$6)+(((IF($A$7=Nutrients!$B$79,Nutrients!$DM$79,(IF($A$7=Nutrients!$B$77,Nutrients!$DM$77,Nutrients!$DM$78)))))*AF$7))/2000</f>
        <v>51.767469456593055</v>
      </c>
      <c r="AG253" s="66">
        <f>(SUMPRODUCT(AG$8:AG$187,Nutrients!$DM$8:$DM$187)+(IF($A$6=Nutrients!$B$8,Nutrients!$DM$8,Nutrients!$DM$9)*AG$6)+(((IF($A$7=Nutrients!$B$79,Nutrients!$DM$79,(IF($A$7=Nutrients!$B$77,Nutrients!$DM$77,Nutrients!$DM$78)))))*AG$7))/2000</f>
        <v>52.611504106803565</v>
      </c>
      <c r="AH253" s="66">
        <f>(SUMPRODUCT(AH$8:AH$187,Nutrients!$DM$8:$DM$187)+(IF($A$6=Nutrients!$B$8,Nutrients!$DM$8,Nutrients!$DM$9)*AH$6)+(((IF($A$7=Nutrients!$B$79,Nutrients!$DM$79,(IF($A$7=Nutrients!$B$77,Nutrients!$DM$77,Nutrients!$DM$78)))))*AH$7))/2000</f>
        <v>53.227003658591222</v>
      </c>
      <c r="AI253" s="66">
        <f>(SUMPRODUCT(AI$8:AI$187,Nutrients!$DM$8:$DM$187)+(IF($A$6=Nutrients!$B$8,Nutrients!$DM$8,Nutrients!$DM$9)*AI$6)+(((IF($A$7=Nutrients!$B$79,Nutrients!$DM$79,(IF($A$7=Nutrients!$B$77,Nutrients!$DM$77,Nutrients!$DM$78)))))*AI$7))/2000</f>
        <v>53.799413191898672</v>
      </c>
      <c r="AJ253" s="66"/>
      <c r="AK253" s="66">
        <f>(SUMPRODUCT(AK$8:AK$187,Nutrients!$DM$8:$DM$187)+(IF($A$6=Nutrients!$B$8,Nutrients!$DM$8,Nutrients!$DM$9)*AK$6)+(((IF($A$7=Nutrients!$B$79,Nutrients!$DM$79,(IF($A$7=Nutrients!$B$77,Nutrients!$DM$77,Nutrients!$DM$78)))))*AK$7))/2000</f>
        <v>52.692629763346311</v>
      </c>
      <c r="AL253" s="66">
        <f>(SUMPRODUCT(AL$8:AL$187,Nutrients!$DM$8:$DM$187)+(IF($A$6=Nutrients!$B$8,Nutrients!$DM$8,Nutrients!$DM$9)*AL$6)+(((IF($A$7=Nutrients!$B$79,Nutrients!$DM$79,(IF($A$7=Nutrients!$B$77,Nutrients!$DM$77,Nutrients!$DM$78)))))*AL$7))/2000</f>
        <v>53.790128362502458</v>
      </c>
      <c r="AM253" s="66">
        <f>(SUMPRODUCT(AM$8:AM$187,Nutrients!$DM$8:$DM$187)+(IF($A$6=Nutrients!$B$8,Nutrients!$DM$8,Nutrients!$DM$9)*AM$6)+(((IF($A$7=Nutrients!$B$79,Nutrients!$DM$79,(IF($A$7=Nutrients!$B$77,Nutrients!$DM$77,Nutrients!$DM$78)))))*AM$7))/2000</f>
        <v>55.13981301460727</v>
      </c>
      <c r="AN253" s="66">
        <f>(SUMPRODUCT(AN$8:AN$187,Nutrients!$DM$8:$DM$187)+(IF($A$6=Nutrients!$B$8,Nutrients!$DM$8,Nutrients!$DM$9)*AN$6)+(((IF($A$7=Nutrients!$B$79,Nutrients!$DM$79,(IF($A$7=Nutrients!$B$77,Nutrients!$DM$77,Nutrients!$DM$78)))))*AN$7))/2000</f>
        <v>55.98158014215916</v>
      </c>
      <c r="AO253" s="66">
        <f>(SUMPRODUCT(AO$8:AO$187,Nutrients!$DM$8:$DM$187)+(IF($A$6=Nutrients!$B$8,Nutrients!$DM$8,Nutrients!$DM$9)*AO$6)+(((IF($A$7=Nutrients!$B$79,Nutrients!$DM$79,(IF($A$7=Nutrients!$B$77,Nutrients!$DM$77,Nutrients!$DM$78)))))*AO$7))/2000</f>
        <v>56.599347216605437</v>
      </c>
      <c r="AP253" s="66">
        <f>(SUMPRODUCT(AP$8:AP$187,Nutrients!$DM$8:$DM$187)+(IF($A$6=Nutrients!$B$8,Nutrients!$DM$8,Nutrients!$DM$9)*AP$6)+(((IF($A$7=Nutrients!$B$79,Nutrients!$DM$79,(IF($A$7=Nutrients!$B$77,Nutrients!$DM$77,Nutrients!$DM$78)))))*AP$7))/2000</f>
        <v>56.652696578850573</v>
      </c>
      <c r="AQ253" s="66"/>
      <c r="AR253" s="66">
        <f>(SUMPRODUCT(AR$8:AR$187,Nutrients!$DM$8:$DM$187)+(IF($A$6=Nutrients!$B$8,Nutrients!$DM$8,Nutrients!$DM$9)*AR$6)+(((IF($A$7=Nutrients!$B$79,Nutrients!$DM$79,(IF($A$7=Nutrients!$B$77,Nutrients!$DM$77,Nutrients!$DM$78)))))*AR$7))/2000</f>
        <v>56.064973321360519</v>
      </c>
      <c r="AS253" s="66">
        <f>(SUMPRODUCT(AS$8:AS$187,Nutrients!$DM$8:$DM$187)+(IF($A$6=Nutrients!$B$8,Nutrients!$DM$8,Nutrients!$DM$9)*AS$6)+(((IF($A$7=Nutrients!$B$79,Nutrients!$DM$79,(IF($A$7=Nutrients!$B$77,Nutrients!$DM$77,Nutrients!$DM$78)))))*AS$7))/2000</f>
        <v>57.148458522949916</v>
      </c>
      <c r="AT253" s="66">
        <f>(SUMPRODUCT(AT$8:AT$187,Nutrients!$DM$8:$DM$187)+(IF($A$6=Nutrients!$B$8,Nutrients!$DM$8,Nutrients!$DM$9)*AT$6)+(((IF($A$7=Nutrients!$B$79,Nutrients!$DM$79,(IF($A$7=Nutrients!$B$77,Nutrients!$DM$77,Nutrients!$DM$78)))))*AT$7))/2000</f>
        <v>58.4385525720499</v>
      </c>
      <c r="AU253" s="66">
        <f>(SUMPRODUCT(AU$8:AU$187,Nutrients!$DM$8:$DM$187)+(IF($A$6=Nutrients!$B$8,Nutrients!$DM$8,Nutrients!$DM$9)*AU$6)+(((IF($A$7=Nutrients!$B$79,Nutrients!$DM$79,(IF($A$7=Nutrients!$B$77,Nutrients!$DM$77,Nutrients!$DM$78)))))*AU$7))/2000</f>
        <v>59.381596632728289</v>
      </c>
      <c r="AV253" s="66">
        <f>(SUMPRODUCT(AV$8:AV$187,Nutrients!$DM$8:$DM$187)+(IF($A$6=Nutrients!$B$8,Nutrients!$DM$8,Nutrients!$DM$9)*AV$6)+(((IF($A$7=Nutrients!$B$79,Nutrients!$DM$79,(IF($A$7=Nutrients!$B$77,Nutrients!$DM$77,Nutrients!$DM$78)))))*AV$7))/2000</f>
        <v>59.450363080898732</v>
      </c>
      <c r="AW253" s="66">
        <f>(SUMPRODUCT(AW$8:AW$187,Nutrients!$DM$8:$DM$187)+(IF($A$6=Nutrients!$B$8,Nutrients!$DM$8,Nutrients!$DM$9)*AW$6)+(((IF($A$7=Nutrients!$B$79,Nutrients!$DM$79,(IF($A$7=Nutrients!$B$77,Nutrients!$DM$77,Nutrients!$DM$78)))))*AW$7))/2000</f>
        <v>59.49877829233143</v>
      </c>
      <c r="AX253" s="66"/>
      <c r="AY253" s="66">
        <f>(SUMPRODUCT(AY$8:AY$187,Nutrients!$DM$8:$DM$187)+(IF($A$6=Nutrients!$B$8,Nutrients!$DM$8,Nutrients!$DM$9)*AY$6)+(((IF($A$7=Nutrients!$B$79,Nutrients!$DM$79,(IF($A$7=Nutrients!$B$77,Nutrients!$DM$77,Nutrients!$DM$78)))))*AY$7))/2000</f>
        <v>59.411330854633974</v>
      </c>
      <c r="AZ253" s="66">
        <f>(SUMPRODUCT(AZ$8:AZ$187,Nutrients!$DM$8:$DM$187)+(IF($A$6=Nutrients!$B$8,Nutrients!$DM$8,Nutrients!$DM$9)*AZ$6)+(((IF($A$7=Nutrients!$B$79,Nutrients!$DM$79,(IF($A$7=Nutrients!$B$77,Nutrients!$DM$77,Nutrients!$DM$78)))))*AZ$7))/2000</f>
        <v>60.52329635588859</v>
      </c>
      <c r="BA253" s="66">
        <f>(SUMPRODUCT(BA$8:BA$187,Nutrients!$DM$8:$DM$187)+(IF($A$6=Nutrients!$B$8,Nutrients!$DM$8,Nutrients!$DM$9)*BA$6)+(((IF($A$7=Nutrients!$B$79,Nutrients!$DM$79,(IF($A$7=Nutrients!$B$77,Nutrients!$DM$77,Nutrients!$DM$78)))))*BA$7))/2000</f>
        <v>61.811122882329968</v>
      </c>
      <c r="BB253" s="66">
        <f>(SUMPRODUCT(BB$8:BB$187,Nutrients!$DM$8:$DM$187)+(IF($A$6=Nutrients!$B$8,Nutrients!$DM$8,Nutrients!$DM$9)*BB$6)+(((IF($A$7=Nutrients!$B$79,Nutrients!$DM$79,(IF($A$7=Nutrients!$B$77,Nutrients!$DM$77,Nutrients!$DM$78)))))*BB$7))/2000</f>
        <v>62.211946263250034</v>
      </c>
      <c r="BC253" s="66">
        <f>(SUMPRODUCT(BC$8:BC$187,Nutrients!$DM$8:$DM$187)+(IF($A$6=Nutrients!$B$8,Nutrients!$DM$8,Nutrients!$DM$9)*BC$6)+(((IF($A$7=Nutrients!$B$79,Nutrients!$DM$79,(IF($A$7=Nutrients!$B$77,Nutrients!$DM$77,Nutrients!$DM$78)))))*BC$7))/2000</f>
        <v>62.285107181086524</v>
      </c>
      <c r="BD253" s="66">
        <f>(SUMPRODUCT(BD$8:BD$187,Nutrients!$DM$8:$DM$187)+(IF($A$6=Nutrients!$B$8,Nutrients!$DM$8,Nutrients!$DM$9)*BD$6)+(((IF($A$7=Nutrients!$B$79,Nutrients!$DM$79,(IF($A$7=Nutrients!$B$77,Nutrients!$DM$77,Nutrients!$DM$78)))))*BD$7))/2000</f>
        <v>62.329613204963088</v>
      </c>
      <c r="BE253" s="66"/>
      <c r="BF253" s="66">
        <f>(SUMPRODUCT(BF$8:BF$187,Nutrients!$DM$8:$DM$187)+(IF($A$6=Nutrients!$B$8,Nutrients!$DM$8,Nutrients!$DM$9)*BF$6)+(((IF($A$7=Nutrients!$B$79,Nutrients!$DM$79,(IF($A$7=Nutrients!$B$77,Nutrients!$DM$77,Nutrients!$DM$78)))))*BF$7))/2000</f>
        <v>62.783674412648189</v>
      </c>
      <c r="BG253" s="66">
        <f>(SUMPRODUCT(BG$8:BG$187,Nutrients!$DM$8:$DM$187)+(IF($A$6=Nutrients!$B$8,Nutrients!$DM$8,Nutrients!$DM$9)*BG$6)+(((IF($A$7=Nutrients!$B$79,Nutrients!$DM$79,(IF($A$7=Nutrients!$B$77,Nutrients!$DM$77,Nutrients!$DM$78)))))*BG$7))/2000</f>
        <v>63.895639913902791</v>
      </c>
      <c r="BH253" s="66">
        <f>(SUMPRODUCT(BH$8:BH$187,Nutrients!$DM$8:$DM$187)+(IF($A$6=Nutrients!$B$8,Nutrients!$DM$8,Nutrients!$DM$9)*BH$6)+(((IF($A$7=Nutrients!$B$79,Nutrients!$DM$79,(IF($A$7=Nutrients!$B$77,Nutrients!$DM$77,Nutrients!$DM$78)))))*BH$7))/2000</f>
        <v>64.964468456756364</v>
      </c>
      <c r="BI253" s="66">
        <f>(SUMPRODUCT(BI$8:BI$187,Nutrients!$DM$8:$DM$187)+(IF($A$6=Nutrients!$B$8,Nutrients!$DM$8,Nutrients!$DM$9)*BI$6)+(((IF($A$7=Nutrients!$B$79,Nutrients!$DM$79,(IF($A$7=Nutrients!$B$77,Nutrients!$DM$77,Nutrients!$DM$78)))))*BI$7))/2000</f>
        <v>65.065456402467817</v>
      </c>
      <c r="BJ253" s="66">
        <f>(SUMPRODUCT(BJ$8:BJ$187,Nutrients!$DM$8:$DM$187)+(IF($A$6=Nutrients!$B$8,Nutrients!$DM$8,Nutrients!$DM$9)*BJ$6)+(((IF($A$7=Nutrients!$B$79,Nutrients!$DM$79,(IF($A$7=Nutrients!$B$77,Nutrients!$DM$77,Nutrients!$DM$78)))))*BJ$7))/2000</f>
        <v>65.138390568038432</v>
      </c>
      <c r="BK253" s="66">
        <f>(SUMPRODUCT(BK$8:BK$187,Nutrients!$DM$8:$DM$187)+(IF($A$6=Nutrients!$B$8,Nutrients!$DM$8,Nutrients!$DM$9)*BK$6)+(((IF($A$7=Nutrients!$B$79,Nutrients!$DM$79,(IF($A$7=Nutrients!$B$77,Nutrients!$DM$77,Nutrients!$DM$78)))))*BK$7))/2000</f>
        <v>65.171753953309633</v>
      </c>
      <c r="BL253" s="66"/>
    </row>
    <row r="254" spans="1:64" x14ac:dyDescent="0.2">
      <c r="A254" t="s">
        <v>78</v>
      </c>
      <c r="B254" s="67">
        <f>(0.4472*B253)+51.796</f>
        <v>67.779833618037827</v>
      </c>
      <c r="C254" s="67">
        <f t="shared" ref="C254:G254" si="226">(0.4472*C253)+51.796</f>
        <v>68.317929781091351</v>
      </c>
      <c r="D254" s="67">
        <f t="shared" si="226"/>
        <v>68.92528092383678</v>
      </c>
      <c r="E254" s="67">
        <f t="shared" si="226"/>
        <v>69.309932875954729</v>
      </c>
      <c r="F254" s="67">
        <f t="shared" si="226"/>
        <v>69.606661608899984</v>
      </c>
      <c r="G254" s="67">
        <f t="shared" si="226"/>
        <v>69.877032348966523</v>
      </c>
      <c r="H254" s="67"/>
      <c r="I254" s="67">
        <f>(0.4472*I253)+51.796</f>
        <v>69.298086018511086</v>
      </c>
      <c r="J254" s="67">
        <f t="shared" ref="J254:N254" si="227">(0.4472*J253)+51.796</f>
        <v>69.834154109298751</v>
      </c>
      <c r="K254" s="67">
        <f t="shared" si="227"/>
        <v>70.447690872455055</v>
      </c>
      <c r="L254" s="67">
        <f t="shared" si="227"/>
        <v>70.827171240295058</v>
      </c>
      <c r="M254" s="67">
        <f t="shared" si="227"/>
        <v>71.108506856652085</v>
      </c>
      <c r="N254" s="67">
        <f t="shared" si="227"/>
        <v>71.378877596718624</v>
      </c>
      <c r="O254" s="67"/>
      <c r="P254" s="67">
        <f>(0.4472*P253)+51.796</f>
        <v>70.816439822597644</v>
      </c>
      <c r="Q254" s="67">
        <f t="shared" ref="Q254:U254" si="228">(0.4472*Q253)+51.796</f>
        <v>71.33802742931671</v>
      </c>
      <c r="R254" s="67">
        <f t="shared" si="228"/>
        <v>71.94547997567544</v>
      </c>
      <c r="S254" s="67">
        <f t="shared" si="228"/>
        <v>72.323946307382514</v>
      </c>
      <c r="T254" s="67">
        <f t="shared" si="228"/>
        <v>72.6258466246057</v>
      </c>
      <c r="U254" s="67">
        <f t="shared" si="228"/>
        <v>72.87463862767315</v>
      </c>
      <c r="V254" s="67"/>
      <c r="W254" s="67">
        <f>(0.4472*W253)+51.796</f>
        <v>72.328608006273313</v>
      </c>
      <c r="X254" s="67">
        <f t="shared" ref="X254:AB254" si="229">(0.4472*X253)+51.796</f>
        <v>72.835816532537095</v>
      </c>
      <c r="Y254" s="67">
        <f t="shared" si="229"/>
        <v>73.440226970497022</v>
      </c>
      <c r="Z254" s="67">
        <f t="shared" si="229"/>
        <v>73.820822778083254</v>
      </c>
      <c r="AA254" s="67">
        <f t="shared" si="229"/>
        <v>74.122621691693155</v>
      </c>
      <c r="AB254" s="67">
        <f t="shared" si="229"/>
        <v>74.382750666817103</v>
      </c>
      <c r="AC254" s="67"/>
      <c r="AD254" s="67">
        <f>(0.4472*AD253)+51.796</f>
        <v>73.842804262214855</v>
      </c>
      <c r="AE254" s="67">
        <f t="shared" ref="AE254:AI254" si="230">(0.4472*AE253)+51.796</f>
        <v>74.331678967104907</v>
      </c>
      <c r="AF254" s="67">
        <f t="shared" si="230"/>
        <v>74.946412340988417</v>
      </c>
      <c r="AG254" s="67">
        <f t="shared" si="230"/>
        <v>75.323864636562547</v>
      </c>
      <c r="AH254" s="67">
        <f t="shared" si="230"/>
        <v>75.599116036121998</v>
      </c>
      <c r="AI254" s="67">
        <f t="shared" si="230"/>
        <v>75.855097579417077</v>
      </c>
      <c r="AJ254" s="67"/>
      <c r="AK254" s="67">
        <f>(0.4472*AK253)+51.796</f>
        <v>75.36014403016847</v>
      </c>
      <c r="AL254" s="67">
        <f t="shared" ref="AL254:AP254" si="231">(0.4472*AL253)+51.796</f>
        <v>75.850945403711094</v>
      </c>
      <c r="AM254" s="67">
        <f t="shared" si="231"/>
        <v>76.454524380132369</v>
      </c>
      <c r="AN254" s="67">
        <f t="shared" si="231"/>
        <v>76.830962639573571</v>
      </c>
      <c r="AO254" s="67">
        <f t="shared" si="231"/>
        <v>77.107228075265951</v>
      </c>
      <c r="AP254" s="67">
        <f t="shared" si="231"/>
        <v>77.131085910061984</v>
      </c>
      <c r="AQ254" s="67"/>
      <c r="AR254" s="67">
        <f>(0.4472*AR253)+51.796</f>
        <v>76.868256069312423</v>
      </c>
      <c r="AS254" s="67">
        <f t="shared" ref="AS254:AW254" si="232">(0.4472*AS253)+51.796</f>
        <v>77.352790651463209</v>
      </c>
      <c r="AT254" s="67">
        <f t="shared" si="232"/>
        <v>77.929720710220721</v>
      </c>
      <c r="AU254" s="67">
        <f t="shared" si="232"/>
        <v>78.351450014156086</v>
      </c>
      <c r="AV254" s="67">
        <f t="shared" si="232"/>
        <v>78.382202369777914</v>
      </c>
      <c r="AW254" s="67">
        <f t="shared" si="232"/>
        <v>78.403853652330611</v>
      </c>
      <c r="AX254" s="67"/>
      <c r="AY254" s="67">
        <f>(0.4472*AY253)+51.796</f>
        <v>78.364747158192316</v>
      </c>
      <c r="AZ254" s="67">
        <f t="shared" ref="AZ254:BD254" si="233">(0.4472*AZ253)+51.796</f>
        <v>78.862018130353377</v>
      </c>
      <c r="BA254" s="67">
        <f t="shared" si="233"/>
        <v>79.437934152977959</v>
      </c>
      <c r="BB254" s="67">
        <f t="shared" si="233"/>
        <v>79.617182368925413</v>
      </c>
      <c r="BC254" s="67">
        <f t="shared" si="233"/>
        <v>79.649899931381896</v>
      </c>
      <c r="BD254" s="67">
        <f t="shared" si="233"/>
        <v>79.669803025259483</v>
      </c>
      <c r="BE254" s="67"/>
      <c r="BF254" s="67">
        <f>(0.4472*BF253)+51.796</f>
        <v>79.872859197336268</v>
      </c>
      <c r="BG254" s="67">
        <f t="shared" ref="BG254:BK254" si="234">(0.4472*BG253)+51.796</f>
        <v>80.37013016949733</v>
      </c>
      <c r="BH254" s="67">
        <f t="shared" si="234"/>
        <v>80.848110293861453</v>
      </c>
      <c r="BI254" s="67">
        <f t="shared" si="234"/>
        <v>80.893272103183605</v>
      </c>
      <c r="BJ254" s="67">
        <f t="shared" si="234"/>
        <v>80.925888262026788</v>
      </c>
      <c r="BK254" s="67">
        <f t="shared" si="234"/>
        <v>80.94080836792007</v>
      </c>
      <c r="BL254" s="67"/>
    </row>
    <row r="255" spans="1:64" x14ac:dyDescent="0.2">
      <c r="A255" t="s">
        <v>85</v>
      </c>
      <c r="B255" s="67">
        <f>(SUMPRODUCT(B$8:B$187,Nutrients!$BK$8:$BK$187)+(IF($A$6=Nutrients!$B$8,Nutrients!$BK$8,Nutrients!$BK$9)*B$6)+(((IF($A$7=Nutrients!$B$79,Nutrients!$BK$79,(IF($A$7=Nutrients!$B$77,Nutrients!$BK$77,Nutrients!$BK$78)))))*B$7))/2000</f>
        <v>0.17538840795496061</v>
      </c>
      <c r="C255" s="67">
        <f>(SUMPRODUCT(C$8:C$187,Nutrients!$BK$8:$BK$187)+(IF($A$6=Nutrients!$B$8,Nutrients!$BK$8,Nutrients!$BK$9)*C$6)+(((IF($A$7=Nutrients!$B$79,Nutrients!$BK$79,(IF($A$7=Nutrients!$B$77,Nutrients!$BK$77,Nutrients!$BK$78)))))*C$7))/2000</f>
        <v>0.17253431119113202</v>
      </c>
      <c r="D255" s="67">
        <f>(SUMPRODUCT(D$8:D$187,Nutrients!$BK$8:$BK$187)+(IF($A$6=Nutrients!$B$8,Nutrients!$BK$8,Nutrients!$BK$9)*D$6)+(((IF($A$7=Nutrients!$B$79,Nutrients!$BK$79,(IF($A$7=Nutrients!$B$77,Nutrients!$BK$77,Nutrients!$BK$78)))))*D$7))/2000</f>
        <v>0.169234058793928</v>
      </c>
      <c r="E255" s="67">
        <f>(SUMPRODUCT(E$8:E$187,Nutrients!$BK$8:$BK$187)+(IF($A$6=Nutrients!$B$8,Nutrients!$BK$8,Nutrients!$BK$9)*E$6)+(((IF($A$7=Nutrients!$B$79,Nutrients!$BK$79,(IF($A$7=Nutrients!$B$77,Nutrients!$BK$77,Nutrients!$BK$78)))))*E$7))/2000</f>
        <v>0.16720938354228723</v>
      </c>
      <c r="F255" s="67">
        <f>(SUMPRODUCT(F$8:F$187,Nutrients!$BK$8:$BK$187)+(IF($A$6=Nutrients!$B$8,Nutrients!$BK$8,Nutrients!$BK$9)*F$6)+(((IF($A$7=Nutrients!$B$79,Nutrients!$BK$79,(IF($A$7=Nutrients!$B$77,Nutrients!$BK$77,Nutrients!$BK$78)))))*F$7))/2000</f>
        <v>0.16561160609926631</v>
      </c>
      <c r="G255" s="67">
        <f>(SUMPRODUCT(G$8:G$187,Nutrients!$BK$8:$BK$187)+(IF($A$6=Nutrients!$B$8,Nutrients!$BK$8,Nutrients!$BK$9)*G$6)+(((IF($A$7=Nutrients!$B$79,Nutrients!$BK$79,(IF($A$7=Nutrients!$B$77,Nutrients!$BK$77,Nutrients!$BK$78)))))*G$7))/2000</f>
        <v>0.16409951858840574</v>
      </c>
      <c r="H255" s="67"/>
      <c r="I255" s="67">
        <f>(SUMPRODUCT(I$8:I$187,Nutrients!$BK$8:$BK$187)+(IF($A$6=Nutrients!$B$8,Nutrients!$BK$8,Nutrients!$BK$9)*I$6)+(((IF($A$7=Nutrients!$B$79,Nutrients!$BK$79,(IF($A$7=Nutrients!$B$77,Nutrients!$BK$77,Nutrients!$BK$78)))))*I$7))/2000</f>
        <v>0.1878403619518578</v>
      </c>
      <c r="J255" s="67">
        <f>(SUMPRODUCT(J$8:J$187,Nutrients!$BK$8:$BK$187)+(IF($A$6=Nutrients!$B$8,Nutrients!$BK$8,Nutrients!$BK$9)*J$6)+(((IF($A$7=Nutrients!$B$79,Nutrients!$BK$79,(IF($A$7=Nutrients!$B$77,Nutrients!$BK$77,Nutrients!$BK$78)))))*J$7))/2000</f>
        <v>0.18498471836023464</v>
      </c>
      <c r="K255" s="67">
        <f>(SUMPRODUCT(K$8:K$187,Nutrients!$BK$8:$BK$187)+(IF($A$6=Nutrients!$B$8,Nutrients!$BK$8,Nutrients!$BK$9)*K$6)+(((IF($A$7=Nutrients!$B$79,Nutrients!$BK$79,(IF($A$7=Nutrients!$B$77,Nutrients!$BK$77,Nutrients!$BK$78)))))*K$7))/2000</f>
        <v>0.18163918378780405</v>
      </c>
      <c r="L255" s="67">
        <f>(SUMPRODUCT(L$8:L$187,Nutrients!$BK$8:$BK$187)+(IF($A$6=Nutrients!$B$8,Nutrients!$BK$8,Nutrients!$BK$9)*L$6)+(((IF($A$7=Nutrients!$B$79,Nutrients!$BK$79,(IF($A$7=Nutrients!$B$77,Nutrients!$BK$77,Nutrients!$BK$78)))))*L$7))/2000</f>
        <v>0.17966056412528719</v>
      </c>
      <c r="M255" s="67">
        <f>(SUMPRODUCT(M$8:M$187,Nutrients!$BK$8:$BK$187)+(IF($A$6=Nutrients!$B$8,Nutrients!$BK$8,Nutrients!$BK$9)*M$6)+(((IF($A$7=Nutrients!$B$79,Nutrients!$BK$79,(IF($A$7=Nutrients!$B$77,Nutrients!$BK$77,Nutrients!$BK$78)))))*M$7))/2000</f>
        <v>0.17816100162470108</v>
      </c>
      <c r="N255" s="67">
        <f>(SUMPRODUCT(N$8:N$187,Nutrients!$BK$8:$BK$187)+(IF($A$6=Nutrients!$B$8,Nutrients!$BK$8,Nutrients!$BK$9)*N$6)+(((IF($A$7=Nutrients!$B$79,Nutrients!$BK$79,(IF($A$7=Nutrients!$B$77,Nutrients!$BK$77,Nutrients!$BK$78)))))*N$7))/2000</f>
        <v>0.17664891411384054</v>
      </c>
      <c r="O255" s="67"/>
      <c r="P255" s="67">
        <f>(SUMPRODUCT(P$8:P$187,Nutrients!$BK$8:$BK$187)+(IF($A$6=Nutrients!$B$8,Nutrients!$BK$8,Nutrients!$BK$9)*P$6)+(((IF($A$7=Nutrients!$B$79,Nutrients!$BK$79,(IF($A$7=Nutrients!$B$77,Nutrients!$BK$77,Nutrients!$BK$78)))))*P$7))/2000</f>
        <v>0.2002923932901447</v>
      </c>
      <c r="Q255" s="67">
        <f>(SUMPRODUCT(Q$8:Q$187,Nutrients!$BK$8:$BK$187)+(IF($A$6=Nutrients!$B$8,Nutrients!$BK$8,Nutrients!$BK$9)*Q$6)+(((IF($A$7=Nutrients!$B$79,Nutrients!$BK$79,(IF($A$7=Nutrients!$B$77,Nutrients!$BK$77,Nutrients!$BK$78)))))*Q$7))/2000</f>
        <v>0.19753566071346404</v>
      </c>
      <c r="R255" s="67">
        <f>(SUMPRODUCT(R$8:R$187,Nutrients!$BK$8:$BK$187)+(IF($A$6=Nutrients!$B$8,Nutrients!$BK$8,Nutrients!$BK$9)*R$6)+(((IF($A$7=Nutrients!$B$79,Nutrients!$BK$79,(IF($A$7=Nutrients!$B$77,Nutrients!$BK$77,Nutrients!$BK$78)))))*R$7))/2000</f>
        <v>0.19420048565764975</v>
      </c>
      <c r="S255" s="67">
        <f>(SUMPRODUCT(S$8:S$187,Nutrients!$BK$8:$BK$187)+(IF($A$6=Nutrients!$B$8,Nutrients!$BK$8,Nutrients!$BK$9)*S$6)+(((IF($A$7=Nutrients!$B$79,Nutrients!$BK$79,(IF($A$7=Nutrients!$B$77,Nutrients!$BK$77,Nutrients!$BK$78)))))*S$7))/2000</f>
        <v>0.19222109258123557</v>
      </c>
      <c r="T255" s="67">
        <f>(SUMPRODUCT(T$8:T$187,Nutrients!$BK$8:$BK$187)+(IF($A$6=Nutrients!$B$8,Nutrients!$BK$8,Nutrients!$BK$9)*T$6)+(((IF($A$7=Nutrients!$B$79,Nutrients!$BK$79,(IF($A$7=Nutrients!$B$77,Nutrients!$BK$77,Nutrients!$BK$78)))))*T$7))/2000</f>
        <v>0.19061225954909072</v>
      </c>
      <c r="U255" s="67">
        <f>(SUMPRODUCT(U$8:U$187,Nutrients!$BK$8:$BK$187)+(IF($A$6=Nutrients!$B$8,Nutrients!$BK$8,Nutrients!$BK$9)*U$6)+(((IF($A$7=Nutrients!$B$79,Nutrients!$BK$79,(IF($A$7=Nutrients!$B$77,Nutrients!$BK$77,Nutrients!$BK$78)))))*U$7))/2000</f>
        <v>0.1892086691558916</v>
      </c>
      <c r="V255" s="67"/>
      <c r="W255" s="67">
        <f>(SUMPRODUCT(W$8:W$187,Nutrients!$BK$8:$BK$187)+(IF($A$6=Nutrients!$B$8,Nutrients!$BK$8,Nutrients!$BK$9)*W$6)+(((IF($A$7=Nutrients!$B$79,Nutrients!$BK$79,(IF($A$7=Nutrients!$B$77,Nutrients!$BK$77,Nutrients!$BK$78)))))*W$7))/2000</f>
        <v>0.21275470680365824</v>
      </c>
      <c r="X255" s="67">
        <f>(SUMPRODUCT(X$8:X$187,Nutrients!$BK$8:$BK$187)+(IF($A$6=Nutrients!$B$8,Nutrients!$BK$8,Nutrients!$BK$9)*X$6)+(((IF($A$7=Nutrients!$B$79,Nutrients!$BK$79,(IF($A$7=Nutrients!$B$77,Nutrients!$BK$77,Nutrients!$BK$78)))))*X$7))/2000</f>
        <v>0.21009696258330968</v>
      </c>
      <c r="Y255" s="67">
        <f>(SUMPRODUCT(Y$8:Y$187,Nutrients!$BK$8:$BK$187)+(IF($A$6=Nutrients!$B$8,Nutrients!$BK$8,Nutrients!$BK$9)*Y$6)+(((IF($A$7=Nutrients!$B$79,Nutrients!$BK$79,(IF($A$7=Nutrients!$B$77,Nutrients!$BK$77,Nutrients!$BK$78)))))*Y$7))/2000</f>
        <v>0.20680946728580354</v>
      </c>
      <c r="Z255" s="67">
        <f>(SUMPRODUCT(Z$8:Z$187,Nutrients!$BK$8:$BK$187)+(IF($A$6=Nutrients!$B$8,Nutrients!$BK$8,Nutrients!$BK$9)*Z$6)+(((IF($A$7=Nutrients!$B$79,Nutrients!$BK$79,(IF($A$7=Nutrients!$B$77,Nutrients!$BK$77,Nutrients!$BK$78)))))*Z$7))/2000</f>
        <v>0.20478169837857371</v>
      </c>
      <c r="AA255" s="67">
        <f>(SUMPRODUCT(AA$8:AA$187,Nutrients!$BK$8:$BK$187)+(IF($A$6=Nutrients!$B$8,Nutrients!$BK$8,Nutrients!$BK$9)*AA$6)+(((IF($A$7=Nutrients!$B$79,Nutrients!$BK$79,(IF($A$7=Nutrients!$B$77,Nutrients!$BK$77,Nutrients!$BK$78)))))*AA$7))/2000</f>
        <v>0.20317278800503913</v>
      </c>
      <c r="AB255" s="67">
        <f>(SUMPRODUCT(AB$8:AB$187,Nutrients!$BK$8:$BK$187)+(IF($A$6=Nutrients!$B$8,Nutrients!$BK$8,Nutrients!$BK$9)*AB$6)+(((IF($A$7=Nutrients!$B$79,Nutrients!$BK$79,(IF($A$7=Nutrients!$B$77,Nutrients!$BK$77,Nutrients!$BK$78)))))*AB$7))/2000</f>
        <v>0.20171788901381602</v>
      </c>
      <c r="AC255" s="67"/>
      <c r="AD255" s="67">
        <f>(SUMPRODUCT(AD$8:AD$187,Nutrients!$BK$8:$BK$187)+(IF($A$6=Nutrients!$B$8,Nutrients!$BK$8,Nutrients!$BK$9)*AD$6)+(((IF($A$7=Nutrients!$B$79,Nutrients!$BK$79,(IF($A$7=Nutrients!$B$77,Nutrients!$BK$77,Nutrients!$BK$78)))))*AD$7))/2000</f>
        <v>0.22521856714496633</v>
      </c>
      <c r="AE255" s="67">
        <f>(SUMPRODUCT(AE$8:AE$187,Nutrients!$BK$8:$BK$187)+(IF($A$6=Nutrients!$B$8,Nutrients!$BK$8,Nutrients!$BK$9)*AE$6)+(((IF($A$7=Nutrients!$B$79,Nutrients!$BK$79,(IF($A$7=Nutrients!$B$77,Nutrients!$BK$77,Nutrients!$BK$78)))))*AE$7))/2000</f>
        <v>0.22265679496675053</v>
      </c>
      <c r="AF255" s="67">
        <f>(SUMPRODUCT(AF$8:AF$187,Nutrients!$BK$8:$BK$187)+(IF($A$6=Nutrients!$B$8,Nutrients!$BK$8,Nutrients!$BK$9)*AF$6)+(((IF($A$7=Nutrients!$B$79,Nutrients!$BK$79,(IF($A$7=Nutrients!$B$77,Nutrients!$BK$77,Nutrients!$BK$78)))))*AF$7))/2000</f>
        <v>0.21931721765732312</v>
      </c>
      <c r="AG255" s="67">
        <f>(SUMPRODUCT(AG$8:AG$187,Nutrients!$BK$8:$BK$187)+(IF($A$6=Nutrients!$B$8,Nutrients!$BK$8,Nutrients!$BK$9)*AG$6)+(((IF($A$7=Nutrients!$B$79,Nutrients!$BK$79,(IF($A$7=Nutrients!$B$77,Nutrients!$BK$77,Nutrients!$BK$78)))))*AG$7))/2000</f>
        <v>0.21733705116701169</v>
      </c>
      <c r="AH255" s="67">
        <f>(SUMPRODUCT(AH$8:AH$187,Nutrients!$BK$8:$BK$187)+(IF($A$6=Nutrients!$B$8,Nutrients!$BK$8,Nutrients!$BK$9)*AH$6)+(((IF($A$7=Nutrients!$B$79,Nutrients!$BK$79,(IF($A$7=Nutrients!$B$77,Nutrients!$BK$77,Nutrients!$BK$78)))))*AH$7))/2000</f>
        <v>0.2158828481830419</v>
      </c>
      <c r="AI255" s="67">
        <f>(SUMPRODUCT(AI$8:AI$187,Nutrients!$BK$8:$BK$187)+(IF($A$6=Nutrients!$B$8,Nutrients!$BK$8,Nutrients!$BK$9)*AI$6)+(((IF($A$7=Nutrients!$B$79,Nutrients!$BK$79,(IF($A$7=Nutrients!$B$77,Nutrients!$BK$77,Nutrients!$BK$78)))))*AI$7))/2000</f>
        <v>0.21446476361167671</v>
      </c>
      <c r="AJ255" s="67"/>
      <c r="AK255" s="67">
        <f>(SUMPRODUCT(AK$8:AK$187,Nutrients!$BK$8:$BK$187)+(IF($A$6=Nutrients!$B$8,Nutrients!$BK$8,Nutrients!$BK$9)*AK$6)+(((IF($A$7=Nutrients!$B$79,Nutrients!$BK$79,(IF($A$7=Nutrients!$B$77,Nutrients!$BK$77,Nutrients!$BK$78)))))*AK$7))/2000</f>
        <v>0.23766982506935594</v>
      </c>
      <c r="AL255" s="67">
        <f>(SUMPRODUCT(AL$8:AL$187,Nutrients!$BK$8:$BK$187)+(IF($A$6=Nutrients!$B$8,Nutrients!$BK$8,Nutrients!$BK$9)*AL$6)+(((IF($A$7=Nutrients!$B$79,Nutrients!$BK$79,(IF($A$7=Nutrients!$B$77,Nutrients!$BK$77,Nutrients!$BK$78)))))*AL$7))/2000</f>
        <v>0.23514452237754499</v>
      </c>
      <c r="AM255" s="67">
        <f>(SUMPRODUCT(AM$8:AM$187,Nutrients!$BK$8:$BK$187)+(IF($A$6=Nutrients!$B$8,Nutrients!$BK$8,Nutrients!$BK$9)*AM$6)+(((IF($A$7=Nutrients!$B$79,Nutrients!$BK$79,(IF($A$7=Nutrients!$B$77,Nutrients!$BK$77,Nutrients!$BK$78)))))*AM$7))/2000</f>
        <v>0.23189643751524752</v>
      </c>
      <c r="AN255" s="67">
        <f>(SUMPRODUCT(AN$8:AN$187,Nutrients!$BK$8:$BK$187)+(IF($A$6=Nutrients!$B$8,Nutrients!$BK$8,Nutrients!$BK$9)*AN$6)+(((IF($A$7=Nutrients!$B$79,Nutrients!$BK$79,(IF($A$7=Nutrients!$B$77,Nutrients!$BK$77,Nutrients!$BK$78)))))*AN$7))/2000</f>
        <v>0.2299154976110388</v>
      </c>
      <c r="AO255" s="67">
        <f>(SUMPRODUCT(AO$8:AO$187,Nutrients!$BK$8:$BK$187)+(IF($A$6=Nutrients!$B$8,Nutrients!$BK$8,Nutrients!$BK$9)*AO$6)+(((IF($A$7=Nutrients!$B$79,Nutrients!$BK$79,(IF($A$7=Nutrients!$B$77,Nutrients!$BK$77,Nutrients!$BK$78)))))*AO$7))/2000</f>
        <v>0.2284620680409663</v>
      </c>
      <c r="AP255" s="67">
        <f>(SUMPRODUCT(AP$8:AP$187,Nutrients!$BK$8:$BK$187)+(IF($A$6=Nutrients!$B$8,Nutrients!$BK$8,Nutrients!$BK$9)*AP$6)+(((IF($A$7=Nutrients!$B$79,Nutrients!$BK$79,(IF($A$7=Nutrients!$B$77,Nutrients!$BK$77,Nutrients!$BK$78)))))*AP$7))/2000</f>
        <v>0.22846129409261082</v>
      </c>
      <c r="AQ255" s="67"/>
      <c r="AR255" s="67">
        <f>(SUMPRODUCT(AR$8:AR$187,Nutrients!$BK$8:$BK$187)+(IF($A$6=Nutrients!$B$8,Nutrients!$BK$8,Nutrients!$BK$9)*AR$6)+(((IF($A$7=Nutrients!$B$79,Nutrients!$BK$79,(IF($A$7=Nutrients!$B$77,Nutrients!$BK$77,Nutrients!$BK$78)))))*AR$7))/2000</f>
        <v>0.25021404492728033</v>
      </c>
      <c r="AS255" s="67">
        <f>(SUMPRODUCT(AS$8:AS$187,Nutrients!$BK$8:$BK$187)+(IF($A$6=Nutrients!$B$8,Nutrients!$BK$8,Nutrients!$BK$9)*AS$6)+(((IF($A$7=Nutrients!$B$79,Nutrients!$BK$79,(IF($A$7=Nutrients!$B$77,Nutrients!$BK$77,Nutrients!$BK$78)))))*AS$7))/2000</f>
        <v>0.24772891790297982</v>
      </c>
      <c r="AT255" s="67">
        <f>(SUMPRODUCT(AT$8:AT$187,Nutrients!$BK$8:$BK$187)+(IF($A$6=Nutrients!$B$8,Nutrients!$BK$8,Nutrients!$BK$9)*AT$6)+(((IF($A$7=Nutrients!$B$79,Nutrients!$BK$79,(IF($A$7=Nutrients!$B$77,Nutrients!$BK$77,Nutrients!$BK$78)))))*AT$7))/2000</f>
        <v>0.2446704630888574</v>
      </c>
      <c r="AU255" s="67">
        <f>(SUMPRODUCT(AU$8:AU$187,Nutrients!$BK$8:$BK$187)+(IF($A$6=Nutrients!$B$8,Nutrients!$BK$8,Nutrients!$BK$9)*AU$6)+(((IF($A$7=Nutrients!$B$79,Nutrients!$BK$79,(IF($A$7=Nutrients!$B$77,Nutrients!$BK$77,Nutrients!$BK$78)))))*AU$7))/2000</f>
        <v>0.24241619191984909</v>
      </c>
      <c r="AV255" s="67">
        <f>(SUMPRODUCT(AV$8:AV$187,Nutrients!$BK$8:$BK$187)+(IF($A$6=Nutrients!$B$8,Nutrients!$BK$8,Nutrients!$BK$9)*AV$6)+(((IF($A$7=Nutrients!$B$79,Nutrients!$BK$79,(IF($A$7=Nutrients!$B$77,Nutrients!$BK$77,Nutrients!$BK$78)))))*AV$7))/2000</f>
        <v>0.24245782510800309</v>
      </c>
      <c r="AW255" s="67">
        <f>(SUMPRODUCT(AW$8:AW$187,Nutrients!$BK$8:$BK$187)+(IF($A$6=Nutrients!$B$8,Nutrients!$BK$8,Nutrients!$BK$9)*AW$6)+(((IF($A$7=Nutrients!$B$79,Nutrients!$BK$79,(IF($A$7=Nutrients!$B$77,Nutrients!$BK$77,Nutrients!$BK$78)))))*AW$7))/2000</f>
        <v>0.24247735928408629</v>
      </c>
      <c r="AX255" s="67"/>
      <c r="AY255" s="67">
        <f>(SUMPRODUCT(AY$8:AY$187,Nutrients!$BK$8:$BK$187)+(IF($A$6=Nutrients!$B$8,Nutrients!$BK$8,Nutrients!$BK$9)*AY$6)+(((IF($A$7=Nutrients!$B$79,Nutrients!$BK$79,(IF($A$7=Nutrients!$B$77,Nutrients!$BK$77,Nutrients!$BK$78)))))*AY$7))/2000</f>
        <v>0.26280431219273309</v>
      </c>
      <c r="AZ255" s="67">
        <f>(SUMPRODUCT(AZ$8:AZ$187,Nutrients!$BK$8:$BK$187)+(IF($A$6=Nutrients!$B$8,Nutrients!$BK$8,Nutrients!$BK$9)*AZ$6)+(((IF($A$7=Nutrients!$B$79,Nutrients!$BK$79,(IF($A$7=Nutrients!$B$77,Nutrients!$BK$77,Nutrients!$BK$78)))))*AZ$7))/2000</f>
        <v>0.26030898851619122</v>
      </c>
      <c r="BA255" s="67">
        <f>(SUMPRODUCT(BA$8:BA$187,Nutrients!$BK$8:$BK$187)+(IF($A$6=Nutrients!$B$8,Nutrients!$BK$8,Nutrients!$BK$9)*BA$6)+(((IF($A$7=Nutrients!$B$79,Nutrients!$BK$79,(IF($A$7=Nutrients!$B$77,Nutrients!$BK$77,Nutrients!$BK$78)))))*BA$7))/2000</f>
        <v>0.25724976028817143</v>
      </c>
      <c r="BB255" s="67">
        <f>(SUMPRODUCT(BB$8:BB$187,Nutrients!$BK$8:$BK$187)+(IF($A$6=Nutrients!$B$8,Nutrients!$BK$8,Nutrients!$BK$9)*BB$6)+(((IF($A$7=Nutrients!$B$79,Nutrients!$BK$79,(IF($A$7=Nutrients!$B$77,Nutrients!$BK$77,Nutrients!$BK$78)))))*BB$7))/2000</f>
        <v>0.25645288670224475</v>
      </c>
      <c r="BC255" s="67">
        <f>(SUMPRODUCT(BC$8:BC$187,Nutrients!$BK$8:$BK$187)+(IF($A$6=Nutrients!$B$8,Nutrients!$BK$8,Nutrients!$BK$9)*BC$6)+(((IF($A$7=Nutrients!$B$79,Nutrients!$BK$79,(IF($A$7=Nutrients!$B$77,Nutrients!$BK$77,Nutrients!$BK$78)))))*BC$7))/2000</f>
        <v>0.25648502322999217</v>
      </c>
      <c r="BD255" s="67">
        <f>(SUMPRODUCT(BD$8:BD$187,Nutrients!$BK$8:$BK$187)+(IF($A$6=Nutrients!$B$8,Nutrients!$BK$8,Nutrients!$BK$9)*BD$6)+(((IF($A$7=Nutrients!$B$79,Nutrients!$BK$79,(IF($A$7=Nutrients!$B$77,Nutrients!$BK$77,Nutrients!$BK$78)))))*BD$7))/2000</f>
        <v>0.25649623296743734</v>
      </c>
      <c r="BE255" s="67"/>
      <c r="BF255" s="67">
        <f>(SUMPRODUCT(BF$8:BF$187,Nutrients!$BK$8:$BK$187)+(IF($A$6=Nutrients!$B$8,Nutrients!$BK$8,Nutrients!$BK$9)*BF$6)+(((IF($A$7=Nutrients!$B$79,Nutrients!$BK$79,(IF($A$7=Nutrients!$B$77,Nutrients!$BK$77,Nutrients!$BK$78)))))*BF$7))/2000</f>
        <v>0.27538353205065752</v>
      </c>
      <c r="BG255" s="67">
        <f>(SUMPRODUCT(BG$8:BG$187,Nutrients!$BK$8:$BK$187)+(IF($A$6=Nutrients!$B$8,Nutrients!$BK$8,Nutrients!$BK$9)*BG$6)+(((IF($A$7=Nutrients!$B$79,Nutrients!$BK$79,(IF($A$7=Nutrients!$B$77,Nutrients!$BK$77,Nutrients!$BK$78)))))*BG$7))/2000</f>
        <v>0.27288820837411565</v>
      </c>
      <c r="BH255" s="67">
        <f>(SUMPRODUCT(BH$8:BH$187,Nutrients!$BK$8:$BK$187)+(IF($A$6=Nutrients!$B$8,Nutrients!$BK$8,Nutrients!$BK$9)*BH$6)+(((IF($A$7=Nutrients!$B$79,Nutrients!$BK$79,(IF($A$7=Nutrients!$B$77,Nutrients!$BK$77,Nutrients!$BK$78)))))*BH$7))/2000</f>
        <v>0.27041401602427018</v>
      </c>
      <c r="BI255" s="67">
        <f>(SUMPRODUCT(BI$8:BI$187,Nutrients!$BK$8:$BK$187)+(IF($A$6=Nutrients!$B$8,Nutrients!$BK$8,Nutrients!$BK$9)*BI$6)+(((IF($A$7=Nutrients!$B$79,Nutrients!$BK$79,(IF($A$7=Nutrients!$B$77,Nutrients!$BK$77,Nutrients!$BK$78)))))*BI$7))/2000</f>
        <v>0.27044949452456857</v>
      </c>
      <c r="BJ255" s="67">
        <f>(SUMPRODUCT(BJ$8:BJ$187,Nutrients!$BK$8:$BK$187)+(IF($A$6=Nutrients!$B$8,Nutrients!$BK$8,Nutrients!$BK$9)*BJ$6)+(((IF($A$7=Nutrients!$B$79,Nutrients!$BK$79,(IF($A$7=Nutrients!$B$77,Nutrients!$BK$77,Nutrients!$BK$78)))))*BJ$7))/2000</f>
        <v>0.2704815537109263</v>
      </c>
      <c r="BK255" s="67">
        <f>(SUMPRODUCT(BK$8:BK$187,Nutrients!$BK$8:$BK$187)+(IF($A$6=Nutrients!$B$8,Nutrients!$BK$8,Nutrients!$BK$9)*BK$6)+(((IF($A$7=Nutrients!$B$79,Nutrients!$BK$79,(IF($A$7=Nutrients!$B$77,Nutrients!$BK$77,Nutrients!$BK$78)))))*BK$7))/2000</f>
        <v>0.2705219495020989</v>
      </c>
      <c r="BL255" s="67"/>
    </row>
    <row r="256" spans="1:64" x14ac:dyDescent="0.2">
      <c r="A256" t="s">
        <v>86</v>
      </c>
      <c r="B256" s="67">
        <f>(SUMPRODUCT(B$8:B$187,Nutrients!$BH$8:$BH$187)+(IF($A$6=Nutrients!$B$8,Nutrients!$BH$8,Nutrients!$BH$9)*B$6)+(((IF($A$7=Nutrients!$B$79,Nutrients!$BH$79,(IF($A$7=Nutrients!$B$77,Nutrients!$BH$77,Nutrients!$BH$78)))))*B$7))/2000</f>
        <v>0.47441807500304434</v>
      </c>
      <c r="C256" s="67">
        <f>(SUMPRODUCT(C$8:C$187,Nutrients!$BH$8:$BH$187)+(IF($A$6=Nutrients!$B$8,Nutrients!$BH$8,Nutrients!$BH$9)*C$6)+(((IF($A$7=Nutrients!$B$79,Nutrients!$BH$79,(IF($A$7=Nutrients!$B$77,Nutrients!$BH$77,Nutrients!$BH$78)))))*C$7))/2000</f>
        <v>0.44331819873496808</v>
      </c>
      <c r="D256" s="67">
        <f>(SUMPRODUCT(D$8:D$187,Nutrients!$BH$8:$BH$187)+(IF($A$6=Nutrients!$B$8,Nutrients!$BH$8,Nutrients!$BH$9)*D$6)+(((IF($A$7=Nutrients!$B$79,Nutrients!$BH$79,(IF($A$7=Nutrients!$B$77,Nutrients!$BH$77,Nutrients!$BH$78)))))*D$7))/2000</f>
        <v>0.42101963115547208</v>
      </c>
      <c r="E256" s="67">
        <f>(SUMPRODUCT(E$8:E$187,Nutrients!$BH$8:$BH$187)+(IF($A$6=Nutrients!$B$8,Nutrients!$BH$8,Nutrients!$BH$9)*E$6)+(((IF($A$7=Nutrients!$B$79,Nutrients!$BH$79,(IF($A$7=Nutrients!$B$77,Nutrients!$BH$77,Nutrients!$BH$78)))))*E$7))/2000</f>
        <v>0.40653154597677327</v>
      </c>
      <c r="F256" s="67">
        <f>(SUMPRODUCT(F$8:F$187,Nutrients!$BH$8:$BH$187)+(IF($A$6=Nutrients!$B$8,Nutrients!$BH$8,Nutrients!$BH$9)*F$6)+(((IF($A$7=Nutrients!$B$79,Nutrients!$BH$79,(IF($A$7=Nutrients!$B$77,Nutrients!$BH$77,Nutrients!$BH$78)))))*F$7))/2000</f>
        <v>0.3965722113946194</v>
      </c>
      <c r="G256" s="67">
        <f>(SUMPRODUCT(G$8:G$187,Nutrients!$BH$8:$BH$187)+(IF($A$6=Nutrients!$B$8,Nutrients!$BH$8,Nutrients!$BH$9)*G$6)+(((IF($A$7=Nutrients!$B$79,Nutrients!$BH$79,(IF($A$7=Nutrients!$B$77,Nutrients!$BH$77,Nutrients!$BH$78)))))*G$7))/2000</f>
        <v>0.38737961964830858</v>
      </c>
      <c r="H256" s="67"/>
      <c r="I256" s="67">
        <f>(SUMPRODUCT(I$8:I$187,Nutrients!$BH$8:$BH$187)+(IF($A$6=Nutrients!$B$8,Nutrients!$BH$8,Nutrients!$BH$9)*I$6)+(((IF($A$7=Nutrients!$B$79,Nutrients!$BH$79,(IF($A$7=Nutrients!$B$77,Nutrients!$BH$77,Nutrients!$BH$78)))))*I$7))/2000</f>
        <v>0.48607378764695719</v>
      </c>
      <c r="J256" s="67">
        <f>(SUMPRODUCT(J$8:J$187,Nutrients!$BH$8:$BH$187)+(IF($A$6=Nutrients!$B$8,Nutrients!$BH$8,Nutrients!$BH$9)*J$6)+(((IF($A$7=Nutrients!$B$79,Nutrients!$BH$79,(IF($A$7=Nutrients!$B$77,Nutrients!$BH$77,Nutrients!$BH$78)))))*J$7))/2000</f>
        <v>0.45497223464172076</v>
      </c>
      <c r="K256" s="67">
        <f>(SUMPRODUCT(K$8:K$187,Nutrients!$BH$8:$BH$187)+(IF($A$6=Nutrients!$B$8,Nutrients!$BH$8,Nutrients!$BH$9)*K$6)+(((IF($A$7=Nutrients!$B$79,Nutrients!$BH$79,(IF($A$7=Nutrients!$B$77,Nutrients!$BH$77,Nutrients!$BH$78)))))*K$7))/2000</f>
        <v>0.43267878111056307</v>
      </c>
      <c r="L256" s="67">
        <f>(SUMPRODUCT(L$8:L$187,Nutrients!$BH$8:$BH$187)+(IF($A$6=Nutrients!$B$8,Nutrients!$BH$8,Nutrients!$BH$9)*L$6)+(((IF($A$7=Nutrients!$B$79,Nutrients!$BH$79,(IF($A$7=Nutrients!$B$77,Nutrients!$BH$77,Nutrients!$BH$78)))))*L$7))/2000</f>
        <v>0.41818642025210595</v>
      </c>
      <c r="M256" s="67">
        <f>(SUMPRODUCT(M$8:M$187,Nutrients!$BH$8:$BH$187)+(IF($A$6=Nutrients!$B$8,Nutrients!$BH$8,Nutrients!$BH$9)*M$6)+(((IF($A$7=Nutrients!$B$79,Nutrients!$BH$79,(IF($A$7=Nutrients!$B$77,Nutrients!$BH$77,Nutrients!$BH$78)))))*M$7))/2000</f>
        <v>0.4074866952478079</v>
      </c>
      <c r="N256" s="67">
        <f>(SUMPRODUCT(N$8:N$187,Nutrients!$BH$8:$BH$187)+(IF($A$6=Nutrients!$B$8,Nutrients!$BH$8,Nutrients!$BH$9)*N$6)+(((IF($A$7=Nutrients!$B$79,Nutrients!$BH$79,(IF($A$7=Nutrients!$B$77,Nutrients!$BH$77,Nutrients!$BH$78)))))*N$7))/2000</f>
        <v>0.39829410350149708</v>
      </c>
      <c r="O256" s="67"/>
      <c r="P256" s="67">
        <f>(SUMPRODUCT(P$8:P$187,Nutrients!$BH$8:$BH$187)+(IF($A$6=Nutrients!$B$8,Nutrients!$BH$8,Nutrients!$BH$9)*P$6)+(((IF($A$7=Nutrients!$B$79,Nutrients!$BH$79,(IF($A$7=Nutrients!$B$77,Nutrients!$BH$77,Nutrients!$BH$78)))))*P$7))/2000</f>
        <v>0.497729584127728</v>
      </c>
      <c r="Q256" s="67">
        <f>(SUMPRODUCT(Q$8:Q$187,Nutrients!$BH$8:$BH$187)+(IF($A$6=Nutrients!$B$8,Nutrients!$BH$8,Nutrients!$BH$9)*Q$6)+(((IF($A$7=Nutrients!$B$79,Nutrients!$BH$79,(IF($A$7=Nutrients!$B$77,Nutrients!$BH$77,Nutrients!$BH$78)))))*Q$7))/2000</f>
        <v>0.46588839523206943</v>
      </c>
      <c r="R256" s="67">
        <f>(SUMPRODUCT(R$8:R$187,Nutrients!$BH$8:$BH$187)+(IF($A$6=Nutrients!$B$8,Nutrients!$BH$8,Nutrients!$BH$9)*R$6)+(((IF($A$7=Nutrients!$B$79,Nutrients!$BH$79,(IF($A$7=Nutrients!$B$77,Nutrients!$BH$77,Nutrients!$BH$78)))))*R$7))/2000</f>
        <v>0.44359491148943136</v>
      </c>
      <c r="S256" s="67">
        <f>(SUMPRODUCT(S$8:S$187,Nutrients!$BH$8:$BH$187)+(IF($A$6=Nutrients!$B$8,Nutrients!$BH$8,Nutrients!$BH$9)*S$6)+(((IF($A$7=Nutrients!$B$79,Nutrients!$BH$79,(IF($A$7=Nutrients!$B$77,Nutrients!$BH$77,Nutrients!$BH$78)))))*S$7))/2000</f>
        <v>0.42910171226239413</v>
      </c>
      <c r="T256" s="67">
        <f>(SUMPRODUCT(T$8:T$187,Nutrients!$BH$8:$BH$187)+(IF($A$6=Nutrients!$B$8,Nutrients!$BH$8,Nutrients!$BH$9)*T$6)+(((IF($A$7=Nutrients!$B$79,Nutrients!$BH$79,(IF($A$7=Nutrients!$B$77,Nutrients!$BH$77,Nutrients!$BH$78)))))*T$7))/2000</f>
        <v>0.41914165335999859</v>
      </c>
      <c r="U256" s="67">
        <f>(SUMPRODUCT(U$8:U$187,Nutrients!$BH$8:$BH$187)+(IF($A$6=Nutrients!$B$8,Nutrients!$BH$8,Nutrients!$BH$9)*U$6)+(((IF($A$7=Nutrients!$B$79,Nutrients!$BH$79,(IF($A$7=Nutrients!$B$77,Nutrients!$BH$77,Nutrients!$BH$78)))))*U$7))/2000</f>
        <v>0.4092085571432052</v>
      </c>
      <c r="V256" s="67"/>
      <c r="W256" s="67">
        <f>(SUMPRODUCT(W$8:W$187,Nutrients!$BH$8:$BH$187)+(IF($A$6=Nutrients!$B$8,Nutrients!$BH$8,Nutrients!$BH$9)*W$6)+(((IF($A$7=Nutrients!$B$79,Nutrients!$BH$79,(IF($A$7=Nutrients!$B$77,Nutrients!$BH$77,Nutrients!$BH$78)))))*W$7))/2000</f>
        <v>0.50938526656016037</v>
      </c>
      <c r="X256" s="67">
        <f>(SUMPRODUCT(X$8:X$187,Nutrients!$BH$8:$BH$187)+(IF($A$6=Nutrients!$B$8,Nutrients!$BH$8,Nutrients!$BH$9)*X$6)+(((IF($A$7=Nutrients!$B$79,Nutrients!$BH$79,(IF($A$7=Nutrients!$B$77,Nutrients!$BH$77,Nutrients!$BH$78)))))*X$7))/2000</f>
        <v>0.47680452561093772</v>
      </c>
      <c r="Y256" s="67">
        <f>(SUMPRODUCT(Y$8:Y$187,Nutrients!$BH$8:$BH$187)+(IF($A$6=Nutrients!$B$8,Nutrients!$BH$8,Nutrients!$BH$9)*Y$6)+(((IF($A$7=Nutrients!$B$79,Nutrients!$BH$79,(IF($A$7=Nutrients!$B$77,Nutrients!$BH$77,Nutrients!$BH$78)))))*Y$7))/2000</f>
        <v>0.45450852676255954</v>
      </c>
      <c r="Z256" s="67">
        <f>(SUMPRODUCT(Z$8:Z$187,Nutrients!$BH$8:$BH$187)+(IF($A$6=Nutrients!$B$8,Nutrients!$BH$8,Nutrients!$BH$9)*Z$6)+(((IF($A$7=Nutrients!$B$79,Nutrients!$BH$79,(IF($A$7=Nutrients!$B$77,Nutrients!$BH$77,Nutrients!$BH$78)))))*Z$7))/2000</f>
        <v>0.44001708810954038</v>
      </c>
      <c r="AA256" s="67">
        <f>(SUMPRODUCT(AA$8:AA$187,Nutrients!$BH$8:$BH$187)+(IF($A$6=Nutrients!$B$8,Nutrients!$BH$8,Nutrients!$BH$9)*AA$6)+(((IF($A$7=Nutrients!$B$79,Nutrients!$BH$79,(IF($A$7=Nutrients!$B$77,Nutrients!$BH$77,Nutrients!$BH$78)))))*AA$7))/2000</f>
        <v>0.43005694537028688</v>
      </c>
      <c r="AB256" s="67">
        <f>(SUMPRODUCT(AB$8:AB$187,Nutrients!$BH$8:$BH$187)+(IF($A$6=Nutrients!$B$8,Nutrients!$BH$8,Nutrients!$BH$9)*AB$6)+(((IF($A$7=Nutrients!$B$79,Nutrients!$BH$79,(IF($A$7=Nutrients!$B$77,Nutrients!$BH$77,Nutrients!$BH$78)))))*AB$7))/2000</f>
        <v>0.4208608861013175</v>
      </c>
      <c r="AC256" s="67"/>
      <c r="AD256" s="67">
        <f>(SUMPRODUCT(AD$8:AD$187,Nutrients!$BH$8:$BH$187)+(IF($A$6=Nutrients!$B$8,Nutrients!$BH$8,Nutrients!$BH$9)*AD$6)+(((IF($A$7=Nutrients!$B$79,Nutrients!$BH$79,(IF($A$7=Nutrients!$B$77,Nutrients!$BH$77,Nutrients!$BH$78)))))*AD$7))/2000</f>
        <v>0.52104262572975291</v>
      </c>
      <c r="AE256" s="67">
        <f>(SUMPRODUCT(AE$8:AE$187,Nutrients!$BH$8:$BH$187)+(IF($A$6=Nutrients!$B$8,Nutrients!$BH$8,Nutrients!$BH$9)*AE$6)+(((IF($A$7=Nutrients!$B$79,Nutrients!$BH$79,(IF($A$7=Nutrients!$B$77,Nutrients!$BH$77,Nutrients!$BH$78)))))*AE$7))/2000</f>
        <v>0.48771906308950397</v>
      </c>
      <c r="AF256" s="67">
        <f>(SUMPRODUCT(AF$8:AF$187,Nutrients!$BH$8:$BH$187)+(IF($A$6=Nutrients!$B$8,Nutrients!$BH$8,Nutrients!$BH$9)*AF$6)+(((IF($A$7=Nutrients!$B$79,Nutrients!$BH$79,(IF($A$7=Nutrients!$B$77,Nutrients!$BH$77,Nutrients!$BH$78)))))*AF$7))/2000</f>
        <v>0.46615926282036962</v>
      </c>
      <c r="AG256" s="67">
        <f>(SUMPRODUCT(AG$8:AG$187,Nutrients!$BH$8:$BH$187)+(IF($A$6=Nutrients!$B$8,Nutrients!$BH$8,Nutrients!$BH$9)*AG$6)+(((IF($A$7=Nutrients!$B$79,Nutrients!$BH$79,(IF($A$7=Nutrients!$B$77,Nutrients!$BH$77,Nutrients!$BH$78)))))*AG$7))/2000</f>
        <v>0.45166522522475233</v>
      </c>
      <c r="AH256" s="67">
        <f>(SUMPRODUCT(AH$8:AH$187,Nutrients!$BH$8:$BH$187)+(IF($A$6=Nutrients!$B$8,Nutrients!$BH$8,Nutrients!$BH$9)*AH$6)+(((IF($A$7=Nutrients!$B$79,Nutrients!$BH$79,(IF($A$7=Nutrients!$B$77,Nutrients!$BH$77,Nutrients!$BH$78)))))*AH$7))/2000</f>
        <v>0.44096047000897404</v>
      </c>
      <c r="AI256" s="67">
        <f>(SUMPRODUCT(AI$8:AI$187,Nutrients!$BH$8:$BH$187)+(IF($A$6=Nutrients!$B$8,Nutrients!$BH$8,Nutrients!$BH$9)*AI$6)+(((IF($A$7=Nutrients!$B$79,Nutrients!$BH$79,(IF($A$7=Nutrients!$B$77,Nutrients!$BH$77,Nutrients!$BH$78)))))*AI$7))/2000</f>
        <v>0.43139214981896268</v>
      </c>
      <c r="AJ256" s="67"/>
      <c r="AK256" s="67">
        <f>(SUMPRODUCT(AK$8:AK$187,Nutrients!$BH$8:$BH$187)+(IF($A$6=Nutrients!$B$8,Nutrients!$BH$8,Nutrients!$BH$9)*AK$6)+(((IF($A$7=Nutrients!$B$79,Nutrients!$BH$79,(IF($A$7=Nutrients!$B$77,Nutrients!$BH$77,Nutrients!$BH$78)))))*AK$7))/2000</f>
        <v>0.53269758384194366</v>
      </c>
      <c r="AL256" s="67">
        <f>(SUMPRODUCT(AL$8:AL$187,Nutrients!$BH$8:$BH$187)+(IF($A$6=Nutrients!$B$8,Nutrients!$BH$8,Nutrients!$BH$9)*AL$6)+(((IF($A$7=Nutrients!$B$79,Nutrients!$BH$79,(IF($A$7=Nutrients!$B$77,Nutrients!$BH$77,Nutrients!$BH$78)))))*AL$7))/2000</f>
        <v>0.49937061410199673</v>
      </c>
      <c r="AM256" s="67">
        <f>(SUMPRODUCT(AM$8:AM$187,Nutrients!$BH$8:$BH$187)+(IF($A$6=Nutrients!$B$8,Nutrients!$BH$8,Nutrients!$BH$9)*AM$6)+(((IF($A$7=Nutrients!$B$79,Nutrients!$BH$79,(IF($A$7=Nutrients!$B$77,Nutrients!$BH$77,Nutrients!$BH$78)))))*AM$7))/2000</f>
        <v>0.4778015917784818</v>
      </c>
      <c r="AN256" s="67">
        <f>(SUMPRODUCT(AN$8:AN$187,Nutrients!$BH$8:$BH$187)+(IF($A$6=Nutrients!$B$8,Nutrients!$BH$8,Nutrients!$BH$9)*AN$6)+(((IF($A$7=Nutrients!$B$79,Nutrients!$BH$79,(IF($A$7=Nutrients!$B$77,Nutrients!$BH$77,Nutrients!$BH$78)))))*AN$7))/2000</f>
        <v>0.46330671581428445</v>
      </c>
      <c r="AO256" s="67">
        <f>(SUMPRODUCT(AO$8:AO$187,Nutrients!$BH$8:$BH$187)+(IF($A$6=Nutrients!$B$8,Nutrients!$BH$8,Nutrients!$BH$9)*AO$6)+(((IF($A$7=Nutrients!$B$79,Nutrients!$BH$79,(IF($A$7=Nutrients!$B$77,Nutrients!$BH$77,Nutrients!$BH$78)))))*AO$7))/2000</f>
        <v>0.45260279896708616</v>
      </c>
      <c r="AP256" s="67">
        <f>(SUMPRODUCT(AP$8:AP$187,Nutrients!$BH$8:$BH$187)+(IF($A$6=Nutrients!$B$8,Nutrients!$BH$8,Nutrients!$BH$9)*AP$6)+(((IF($A$7=Nutrients!$B$79,Nutrients!$BH$79,(IF($A$7=Nutrients!$B$77,Nutrients!$BH$77,Nutrients!$BH$78)))))*AP$7))/2000</f>
        <v>0.43229144001247938</v>
      </c>
      <c r="AQ256" s="67"/>
      <c r="AR256" s="67">
        <f>(SUMPRODUCT(AR$8:AR$187,Nutrients!$BH$8:$BH$187)+(IF($A$6=Nutrients!$B$8,Nutrients!$BH$8,Nutrients!$BH$9)*AR$6)+(((IF($A$7=Nutrients!$B$79,Nutrients!$BH$79,(IF($A$7=Nutrients!$B$77,Nutrients!$BH$77,Nutrients!$BH$78)))))*AR$7))/2000</f>
        <v>0.54434491280005592</v>
      </c>
      <c r="AS256" s="67">
        <f>(SUMPRODUCT(AS$8:AS$187,Nutrients!$BH$8:$BH$187)+(IF($A$6=Nutrients!$B$8,Nutrients!$BH$8,Nutrients!$BH$9)*AS$6)+(((IF($A$7=Nutrients!$B$79,Nutrients!$BH$79,(IF($A$7=Nutrients!$B$77,Nutrients!$BH$77,Nutrients!$BH$78)))))*AS$7))/2000</f>
        <v>0.51028009795518536</v>
      </c>
      <c r="AT256" s="67">
        <f>(SUMPRODUCT(AT$8:AT$187,Nutrients!$BH$8:$BH$187)+(IF($A$6=Nutrients!$B$8,Nutrients!$BH$8,Nutrients!$BH$9)*AT$6)+(((IF($A$7=Nutrients!$B$79,Nutrients!$BH$79,(IF($A$7=Nutrients!$B$77,Nutrients!$BH$77,Nutrients!$BH$78)))))*AT$7))/2000</f>
        <v>0.48796137931828748</v>
      </c>
      <c r="AU256" s="67">
        <f>(SUMPRODUCT(AU$8:AU$187,Nutrients!$BH$8:$BH$187)+(IF($A$6=Nutrients!$B$8,Nutrients!$BH$8,Nutrients!$BH$9)*AU$6)+(((IF($A$7=Nutrients!$B$79,Nutrients!$BH$79,(IF($A$7=Nutrients!$B$77,Nutrients!$BH$77,Nutrients!$BH$78)))))*AU$7))/2000</f>
        <v>0.47554140741222678</v>
      </c>
      <c r="AV256" s="67">
        <f>(SUMPRODUCT(AV$8:AV$187,Nutrients!$BH$8:$BH$187)+(IF($A$6=Nutrients!$B$8,Nutrients!$BH$8,Nutrients!$BH$9)*AV$6)+(((IF($A$7=Nutrients!$B$79,Nutrients!$BH$79,(IF($A$7=Nutrients!$B$77,Nutrients!$BH$77,Nutrients!$BH$78)))))*AV$7))/2000</f>
        <v>0.45350125079202286</v>
      </c>
      <c r="AW256" s="67">
        <f>(SUMPRODUCT(AW$8:AW$187,Nutrients!$BH$8:$BH$187)+(IF($A$6=Nutrients!$B$8,Nutrients!$BH$8,Nutrients!$BH$9)*AW$6)+(((IF($A$7=Nutrients!$B$79,Nutrients!$BH$79,(IF($A$7=Nutrients!$B$77,Nutrients!$BH$77,Nutrients!$BH$78)))))*AW$7))/2000</f>
        <v>0.43304253474996612</v>
      </c>
      <c r="AX256" s="67"/>
      <c r="AY256" s="67">
        <f>(SUMPRODUCT(AY$8:AY$187,Nutrients!$BH$8:$BH$187)+(IF($A$6=Nutrients!$B$8,Nutrients!$BH$8,Nutrients!$BH$9)*AY$6)+(((IF($A$7=Nutrients!$B$79,Nutrients!$BH$79,(IF($A$7=Nutrients!$B$77,Nutrients!$BH$77,Nutrients!$BH$78)))))*AY$7))/2000</f>
        <v>0.55452230608004283</v>
      </c>
      <c r="AZ256" s="67">
        <f>(SUMPRODUCT(AZ$8:AZ$187,Nutrients!$BH$8:$BH$187)+(IF($A$6=Nutrients!$B$8,Nutrients!$BH$8,Nutrients!$BH$9)*AZ$6)+(((IF($A$7=Nutrients!$B$79,Nutrients!$BH$79,(IF($A$7=Nutrients!$B$77,Nutrients!$BH$77,Nutrients!$BH$78)))))*AZ$7))/2000</f>
        <v>0.52192334911873561</v>
      </c>
      <c r="BA256" s="67">
        <f>(SUMPRODUCT(BA$8:BA$187,Nutrients!$BH$8:$BH$187)+(IF($A$6=Nutrients!$B$8,Nutrients!$BH$8,Nutrients!$BH$9)*BA$6)+(((IF($A$7=Nutrients!$B$79,Nutrients!$BH$79,(IF($A$7=Nutrients!$B$77,Nutrients!$BH$77,Nutrients!$BH$78)))))*BA$7))/2000</f>
        <v>0.49960379211325773</v>
      </c>
      <c r="BB256" s="67">
        <f>(SUMPRODUCT(BB$8:BB$187,Nutrients!$BH$8:$BH$187)+(IF($A$6=Nutrients!$B$8,Nutrients!$BH$8,Nutrients!$BH$9)*BB$6)+(((IF($A$7=Nutrients!$B$79,Nutrients!$BH$79,(IF($A$7=Nutrients!$B$77,Nutrients!$BH$77,Nutrients!$BH$78)))))*BB$7))/2000</f>
        <v>0.47621891914979514</v>
      </c>
      <c r="BC256" s="67">
        <f>(SUMPRODUCT(BC$8:BC$187,Nutrients!$BH$8:$BH$187)+(IF($A$6=Nutrients!$B$8,Nutrients!$BH$8,Nutrients!$BH$9)*BC$6)+(((IF($A$7=Nutrients!$B$79,Nutrients!$BH$79,(IF($A$7=Nutrients!$B$77,Nutrients!$BH$77,Nutrients!$BH$78)))))*BC$7))/2000</f>
        <v>0.45425315368660929</v>
      </c>
      <c r="BD256" s="67">
        <f>(SUMPRODUCT(BD$8:BD$187,Nutrients!$BH$8:$BH$187)+(IF($A$6=Nutrients!$B$8,Nutrients!$BH$8,Nutrients!$BH$9)*BD$6)+(((IF($A$7=Nutrients!$B$79,Nutrients!$BH$79,(IF($A$7=Nutrients!$B$77,Nutrients!$BH$77,Nutrients!$BH$78)))))*BD$7))/2000</f>
        <v>0.43394352509454032</v>
      </c>
      <c r="BE256" s="67"/>
      <c r="BF256" s="67">
        <f>(SUMPRODUCT(BF$8:BF$187,Nutrients!$BH$8:$BH$187)+(IF($A$6=Nutrients!$B$8,Nutrients!$BH$8,Nutrients!$BH$9)*BF$6)+(((IF($A$7=Nutrients!$B$79,Nutrients!$BH$79,(IF($A$7=Nutrients!$B$77,Nutrients!$BH$77,Nutrients!$BH$78)))))*BF$7))/2000</f>
        <v>0.56616463503815495</v>
      </c>
      <c r="BG256" s="67">
        <f>(SUMPRODUCT(BG$8:BG$187,Nutrients!$BH$8:$BH$187)+(IF($A$6=Nutrients!$B$8,Nutrients!$BH$8,Nutrients!$BH$9)*BG$6)+(((IF($A$7=Nutrients!$B$79,Nutrients!$BH$79,(IF($A$7=Nutrients!$B$77,Nutrients!$BH$77,Nutrients!$BH$78)))))*BG$7))/2000</f>
        <v>0.53356567807684785</v>
      </c>
      <c r="BH256" s="67">
        <f>(SUMPRODUCT(BH$8:BH$187,Nutrients!$BH$8:$BH$187)+(IF($A$6=Nutrients!$B$8,Nutrients!$BH$8,Nutrients!$BH$9)*BH$6)+(((IF($A$7=Nutrients!$B$79,Nutrients!$BH$79,(IF($A$7=Nutrients!$B$77,Nutrients!$BH$77,Nutrients!$BH$78)))))*BH$7))/2000</f>
        <v>0.50679916751131437</v>
      </c>
      <c r="BI256" s="67">
        <f>(SUMPRODUCT(BI$8:BI$187,Nutrients!$BH$8:$BH$187)+(IF($A$6=Nutrients!$B$8,Nutrients!$BH$8,Nutrients!$BH$9)*BI$6)+(((IF($A$7=Nutrients!$B$79,Nutrients!$BH$79,(IF($A$7=Nutrients!$B$77,Nutrients!$BH$77,Nutrients!$BH$78)))))*BI$7))/2000</f>
        <v>0.47711829318016991</v>
      </c>
      <c r="BJ256" s="67">
        <f>(SUMPRODUCT(BJ$8:BJ$187,Nutrients!$BH$8:$BH$187)+(IF($A$6=Nutrients!$B$8,Nutrients!$BH$8,Nutrients!$BH$9)*BJ$6)+(((IF($A$7=Nutrients!$B$79,Nutrients!$BH$79,(IF($A$7=Nutrients!$B$77,Nutrients!$BH$77,Nutrients!$BH$78)))))*BJ$7))/2000</f>
        <v>0.4551524438801261</v>
      </c>
      <c r="BK256" s="67">
        <f>(SUMPRODUCT(BK$8:BK$187,Nutrients!$BH$8:$BH$187)+(IF($A$6=Nutrients!$B$8,Nutrients!$BH$8,Nutrients!$BH$9)*BK$6)+(((IF($A$7=Nutrients!$B$79,Nutrients!$BH$79,(IF($A$7=Nutrients!$B$77,Nutrients!$BH$77,Nutrients!$BH$78)))))*BK$7))/2000</f>
        <v>0.43462039634872496</v>
      </c>
      <c r="BL256" s="67"/>
    </row>
    <row r="257" spans="1:64" x14ac:dyDescent="0.2">
      <c r="A257" t="s">
        <v>87</v>
      </c>
      <c r="B257" s="67">
        <f>(SUMPRODUCT(B$8:B$187,Nutrients!$BI$8:$BI$187)+(IF($A$6=Nutrients!$B$8,Nutrients!$BI$8,Nutrients!$BI$9)*B$6)+(((IF($A$7=Nutrients!$B$79,Nutrients!$BI$79,(IF($A$7=Nutrients!$B$77,Nutrients!$BI$77,Nutrients!$BI$78)))))*B$7))/2000</f>
        <v>0.82622305455873879</v>
      </c>
      <c r="C257" s="67">
        <f>(SUMPRODUCT(C$8:C$187,Nutrients!$BI$8:$BI$187)+(IF($A$6=Nutrients!$B$8,Nutrients!$BI$8,Nutrients!$BI$9)*C$6)+(((IF($A$7=Nutrients!$B$79,Nutrients!$BI$79,(IF($A$7=Nutrients!$B$77,Nutrients!$BI$77,Nutrients!$BI$78)))))*C$7))/2000</f>
        <v>0.74122095811622435</v>
      </c>
      <c r="D257" s="67">
        <f>(SUMPRODUCT(D$8:D$187,Nutrients!$BI$8:$BI$187)+(IF($A$6=Nutrients!$B$8,Nutrients!$BI$8,Nutrients!$BI$9)*D$6)+(((IF($A$7=Nutrients!$B$79,Nutrients!$BI$79,(IF($A$7=Nutrients!$B$77,Nutrients!$BI$77,Nutrients!$BI$78)))))*D$7))/2000</f>
        <v>0.64395918140569619</v>
      </c>
      <c r="E257" s="67">
        <f>(SUMPRODUCT(E$8:E$187,Nutrients!$BI$8:$BI$187)+(IF($A$6=Nutrients!$B$8,Nutrients!$BI$8,Nutrients!$BI$9)*E$6)+(((IF($A$7=Nutrients!$B$79,Nutrients!$BI$79,(IF($A$7=Nutrients!$B$77,Nutrients!$BI$77,Nutrients!$BI$78)))))*E$7))/2000</f>
        <v>0.58081087335319215</v>
      </c>
      <c r="F257" s="67">
        <f>(SUMPRODUCT(F$8:F$187,Nutrients!$BI$8:$BI$187)+(IF($A$6=Nutrients!$B$8,Nutrients!$BI$8,Nutrients!$BI$9)*F$6)+(((IF($A$7=Nutrients!$B$79,Nutrients!$BI$79,(IF($A$7=Nutrients!$B$77,Nutrients!$BI$77,Nutrients!$BI$78)))))*F$7))/2000</f>
        <v>0.53104679517652109</v>
      </c>
      <c r="G257" s="67">
        <f>(SUMPRODUCT(G$8:G$187,Nutrients!$BI$8:$BI$187)+(IF($A$6=Nutrients!$B$8,Nutrients!$BI$8,Nutrients!$BI$9)*G$6)+(((IF($A$7=Nutrients!$B$79,Nutrients!$BI$79,(IF($A$7=Nutrients!$B$77,Nutrients!$BI$77,Nutrients!$BI$78)))))*G$7))/2000</f>
        <v>0.48458769482898278</v>
      </c>
      <c r="H257" s="67"/>
      <c r="I257" s="67">
        <f>(SUMPRODUCT(I$8:I$187,Nutrients!$BI$8:$BI$187)+(IF($A$6=Nutrients!$B$8,Nutrients!$BI$8,Nutrients!$BI$9)*I$6)+(((IF($A$7=Nutrients!$B$79,Nutrients!$BI$79,(IF($A$7=Nutrients!$B$77,Nutrients!$BI$77,Nutrients!$BI$78)))))*I$7))/2000</f>
        <v>0.8089562824594495</v>
      </c>
      <c r="J257" s="67">
        <f>(SUMPRODUCT(J$8:J$187,Nutrients!$BI$8:$BI$187)+(IF($A$6=Nutrients!$B$8,Nutrients!$BI$8,Nutrients!$BI$9)*J$6)+(((IF($A$7=Nutrients!$B$79,Nutrients!$BI$79,(IF($A$7=Nutrients!$B$77,Nutrients!$BI$77,Nutrients!$BI$78)))))*J$7))/2000</f>
        <v>0.72393668752750884</v>
      </c>
      <c r="K257" s="67">
        <f>(SUMPRODUCT(K$8:K$187,Nutrients!$BI$8:$BI$187)+(IF($A$6=Nutrients!$B$8,Nutrients!$BI$8,Nutrients!$BI$9)*K$6)+(((IF($A$7=Nutrients!$B$79,Nutrients!$BI$79,(IF($A$7=Nutrients!$B$77,Nutrients!$BI$77,Nutrients!$BI$78)))))*K$7))/2000</f>
        <v>0.62668828120972964</v>
      </c>
      <c r="L257" s="67">
        <f>(SUMPRODUCT(L$8:L$187,Nutrients!$BI$8:$BI$187)+(IF($A$6=Nutrients!$B$8,Nutrients!$BI$8,Nutrients!$BI$9)*L$6)+(((IF($A$7=Nutrients!$B$79,Nutrients!$BI$79,(IF($A$7=Nutrients!$B$77,Nutrients!$BI$77,Nutrients!$BI$78)))))*L$7))/2000</f>
        <v>0.56353535200918958</v>
      </c>
      <c r="M257" s="67">
        <f>(SUMPRODUCT(M$8:M$187,Nutrients!$BI$8:$BI$187)+(IF($A$6=Nutrients!$B$8,Nutrients!$BI$8,Nutrients!$BI$9)*M$6)+(((IF($A$7=Nutrients!$B$79,Nutrients!$BI$79,(IF($A$7=Nutrients!$B$77,Nutrients!$BI$77,Nutrients!$BI$78)))))*M$7))/2000</f>
        <v>0.51687895199043454</v>
      </c>
      <c r="N257" s="67">
        <f>(SUMPRODUCT(N$8:N$187,Nutrients!$BI$8:$BI$187)+(IF($A$6=Nutrients!$B$8,Nutrients!$BI$8,Nutrients!$BI$9)*N$6)+(((IF($A$7=Nutrients!$B$79,Nutrients!$BI$79,(IF($A$7=Nutrients!$B$77,Nutrients!$BI$77,Nutrients!$BI$78)))))*N$7))/2000</f>
        <v>0.47041985164289657</v>
      </c>
      <c r="O257" s="67"/>
      <c r="P257" s="67">
        <f>(SUMPRODUCT(P$8:P$187,Nutrients!$BI$8:$BI$187)+(IF($A$6=Nutrients!$B$8,Nutrients!$BI$8,Nutrients!$BI$9)*P$6)+(((IF($A$7=Nutrients!$B$79,Nutrients!$BI$79,(IF($A$7=Nutrients!$B$77,Nutrients!$BI$77,Nutrients!$BI$78)))))*P$7))/2000</f>
        <v>0.79169038528463098</v>
      </c>
      <c r="Q257" s="67">
        <f>(SUMPRODUCT(Q$8:Q$187,Nutrients!$BI$8:$BI$187)+(IF($A$6=Nutrients!$B$8,Nutrients!$BI$8,Nutrients!$BI$9)*Q$6)+(((IF($A$7=Nutrients!$B$79,Nutrients!$BI$79,(IF($A$7=Nutrients!$B$77,Nutrients!$BI$77,Nutrients!$BI$78)))))*Q$7))/2000</f>
        <v>0.70978634283084874</v>
      </c>
      <c r="R257" s="67">
        <f>(SUMPRODUCT(R$8:R$187,Nutrients!$BI$8:$BI$187)+(IF($A$6=Nutrients!$B$8,Nutrients!$BI$8,Nutrients!$BI$9)*R$6)+(((IF($A$7=Nutrients!$B$79,Nutrients!$BI$79,(IF($A$7=Nutrients!$B$77,Nutrients!$BI$77,Nutrients!$BI$78)))))*R$7))/2000</f>
        <v>0.6125129410447917</v>
      </c>
      <c r="S257" s="67">
        <f>(SUMPRODUCT(S$8:S$187,Nutrients!$BI$8:$BI$187)+(IF($A$6=Nutrients!$B$8,Nutrients!$BI$8,Nutrients!$BI$9)*S$6)+(((IF($A$7=Nutrients!$B$79,Nutrients!$BI$79,(IF($A$7=Nutrients!$B$77,Nutrients!$BI$77,Nutrients!$BI$78)))))*S$7))/2000</f>
        <v>0.54935126259953826</v>
      </c>
      <c r="T257" s="67">
        <f>(SUMPRODUCT(T$8:T$187,Nutrients!$BI$8:$BI$187)+(IF($A$6=Nutrients!$B$8,Nutrients!$BI$8,Nutrients!$BI$9)*T$6)+(((IF($A$7=Nutrients!$B$79,Nutrients!$BI$79,(IF($A$7=Nutrients!$B$77,Nutrients!$BI$77,Nutrients!$BI$78)))))*T$7))/2000</f>
        <v>0.4996043055709033</v>
      </c>
      <c r="U257" s="67">
        <f>(SUMPRODUCT(U$8:U$187,Nutrients!$BI$8:$BI$187)+(IF($A$6=Nutrients!$B$8,Nutrients!$BI$8,Nutrients!$BI$9)*U$6)+(((IF($A$7=Nutrients!$B$79,Nutrients!$BI$79,(IF($A$7=Nutrients!$B$77,Nutrients!$BI$77,Nutrients!$BI$78)))))*U$7))/2000</f>
        <v>0.45622701298853202</v>
      </c>
      <c r="V257" s="67"/>
      <c r="W257" s="67">
        <f>(SUMPRODUCT(W$8:W$187,Nutrients!$BI$8:$BI$187)+(IF($A$6=Nutrients!$B$8,Nutrients!$BI$8,Nutrients!$BI$9)*W$6)+(((IF($A$7=Nutrients!$B$79,Nutrients!$BI$79,(IF($A$7=Nutrients!$B$77,Nutrients!$BI$77,Nutrients!$BI$78)))))*W$7))/2000</f>
        <v>0.77439861771706364</v>
      </c>
      <c r="X257" s="67">
        <f>(SUMPRODUCT(X$8:X$187,Nutrients!$BI$8:$BI$187)+(IF($A$6=Nutrients!$B$8,Nutrients!$BI$8,Nutrients!$BI$9)*X$6)+(((IF($A$7=Nutrients!$B$79,Nutrients!$BI$79,(IF($A$7=Nutrients!$B$77,Nutrients!$BI$77,Nutrients!$BI$78)))))*X$7))/2000</f>
        <v>0.69561100266590981</v>
      </c>
      <c r="Y257" s="67">
        <f>(SUMPRODUCT(Y$8:Y$187,Nutrients!$BI$8:$BI$187)+(IF($A$6=Nutrients!$B$8,Nutrients!$BI$8,Nutrients!$BI$9)*Y$6)+(((IF($A$7=Nutrients!$B$79,Nutrients!$BI$79,(IF($A$7=Nutrients!$B$77,Nutrients!$BI$77,Nutrients!$BI$78)))))*Y$7))/2000</f>
        <v>0.5983513531457143</v>
      </c>
      <c r="Z257" s="67">
        <f>(SUMPRODUCT(Z$8:Z$187,Nutrients!$BI$8:$BI$187)+(IF($A$6=Nutrients!$B$8,Nutrients!$BI$8,Nutrients!$BI$9)*Z$6)+(((IF($A$7=Nutrients!$B$79,Nutrients!$BI$79,(IF($A$7=Nutrients!$B$77,Nutrients!$BI$77,Nutrients!$BI$78)))))*Z$7))/2000</f>
        <v>0.53516804811435825</v>
      </c>
      <c r="AA257" s="67">
        <f>(SUMPRODUCT(AA$8:AA$187,Nutrients!$BI$8:$BI$187)+(IF($A$6=Nutrients!$B$8,Nutrients!$BI$8,Nutrients!$BI$9)*AA$6)+(((IF($A$7=Nutrients!$B$79,Nutrients!$BI$79,(IF($A$7=Nutrients!$B$77,Nutrients!$BI$77,Nutrients!$BI$78)))))*AA$7))/2000</f>
        <v>0.48542021616125197</v>
      </c>
      <c r="AB257" s="67">
        <f>(SUMPRODUCT(AB$8:AB$187,Nutrients!$BI$8:$BI$187)+(IF($A$6=Nutrients!$B$8,Nutrients!$BI$8,Nutrients!$BI$9)*AB$6)+(((IF($A$7=Nutrients!$B$79,Nutrients!$BI$79,(IF($A$7=Nutrients!$B$77,Nutrients!$BI$77,Nutrients!$BI$78)))))*AB$7))/2000</f>
        <v>0.43894024844211255</v>
      </c>
      <c r="AC257" s="67"/>
      <c r="AD257" s="67">
        <f>(SUMPRODUCT(AD$8:AD$187,Nutrients!$BI$8:$BI$187)+(IF($A$6=Nutrients!$B$8,Nutrients!$BI$8,Nutrients!$BI$9)*AD$6)+(((IF($A$7=Nutrients!$B$79,Nutrients!$BI$79,(IF($A$7=Nutrients!$B$77,Nutrients!$BI$77,Nutrients!$BI$78)))))*AD$7))/2000</f>
        <v>0.75712434863892197</v>
      </c>
      <c r="AE257" s="67">
        <f>(SUMPRODUCT(AE$8:AE$187,Nutrients!$BI$8:$BI$187)+(IF($A$6=Nutrients!$B$8,Nutrients!$BI$8,Nutrients!$BI$9)*AE$6)+(((IF($A$7=Nutrients!$B$79,Nutrients!$BI$79,(IF($A$7=Nutrients!$B$77,Nutrients!$BI$77,Nutrients!$BI$78)))))*AE$7))/2000</f>
        <v>0.68141903893601719</v>
      </c>
      <c r="AF257" s="67">
        <f>(SUMPRODUCT(AF$8:AF$187,Nutrients!$BI$8:$BI$187)+(IF($A$6=Nutrients!$B$8,Nutrients!$BI$8,Nutrients!$BI$9)*AF$6)+(((IF($A$7=Nutrients!$B$79,Nutrients!$BI$79,(IF($A$7=Nutrients!$B$77,Nutrients!$BI$77,Nutrients!$BI$78)))))*AF$7))/2000</f>
        <v>0.58104796503434009</v>
      </c>
      <c r="AG257" s="67">
        <f>(SUMPRODUCT(AG$8:AG$187,Nutrients!$BI$8:$BI$187)+(IF($A$6=Nutrients!$B$8,Nutrients!$BI$8,Nutrients!$BI$9)*AG$6)+(((IF($A$7=Nutrients!$B$79,Nutrients!$BI$79,(IF($A$7=Nutrients!$B$77,Nutrients!$BI$77,Nutrients!$BI$78)))))*AG$7))/2000</f>
        <v>0.51787753734437358</v>
      </c>
      <c r="AH257" s="67">
        <f>(SUMPRODUCT(AH$8:AH$187,Nutrients!$BI$8:$BI$187)+(IF($A$6=Nutrients!$B$8,Nutrients!$BI$8,Nutrients!$BI$9)*AH$6)+(((IF($A$7=Nutrients!$B$79,Nutrients!$BI$79,(IF($A$7=Nutrients!$B$77,Nutrients!$BI$77,Nutrients!$BI$78)))))*AH$7))/2000</f>
        <v>0.47120864185734107</v>
      </c>
      <c r="AI257" s="67">
        <f>(SUMPRODUCT(AI$8:AI$187,Nutrients!$BI$8:$BI$187)+(IF($A$6=Nutrients!$B$8,Nutrients!$BI$8,Nutrients!$BI$9)*AI$6)+(((IF($A$7=Nutrients!$B$79,Nutrients!$BI$79,(IF($A$7=Nutrients!$B$77,Nutrients!$BI$77,Nutrients!$BI$78)))))*AI$7))/2000</f>
        <v>0.42628563557365501</v>
      </c>
      <c r="AJ257" s="67"/>
      <c r="AK257" s="67">
        <f>(SUMPRODUCT(AK$8:AK$187,Nutrients!$BI$8:$BI$187)+(IF($A$6=Nutrients!$B$8,Nutrients!$BI$8,Nutrients!$BI$9)*AK$6)+(((IF($A$7=Nutrients!$B$79,Nutrients!$BI$79,(IF($A$7=Nutrients!$B$77,Nutrients!$BI$77,Nutrients!$BI$78)))))*AK$7))/2000</f>
        <v>0.73984970221939061</v>
      </c>
      <c r="AL257" s="67">
        <f>(SUMPRODUCT(AL$8:AL$187,Nutrients!$BI$8:$BI$187)+(IF($A$6=Nutrients!$B$8,Nutrients!$BI$8,Nutrients!$BI$9)*AL$6)+(((IF($A$7=Nutrients!$B$79,Nutrients!$BI$79,(IF($A$7=Nutrients!$B$77,Nutrients!$BI$77,Nutrients!$BI$78)))))*AL$7))/2000</f>
        <v>0.66417351608144037</v>
      </c>
      <c r="AM257" s="67">
        <f>(SUMPRODUCT(AM$8:AM$187,Nutrients!$BI$8:$BI$187)+(IF($A$6=Nutrients!$B$8,Nutrients!$BI$8,Nutrients!$BI$9)*AM$6)+(((IF($A$7=Nutrients!$B$79,Nutrients!$BI$79,(IF($A$7=Nutrients!$B$77,Nutrients!$BI$77,Nutrients!$BI$78)))))*AM$7))/2000</f>
        <v>0.56378620048792039</v>
      </c>
      <c r="AN257" s="67">
        <f>(SUMPRODUCT(AN$8:AN$187,Nutrients!$BI$8:$BI$187)+(IF($A$6=Nutrients!$B$8,Nutrients!$BI$8,Nutrients!$BI$9)*AN$6)+(((IF($A$7=Nutrients!$B$79,Nutrients!$BI$79,(IF($A$7=Nutrients!$B$77,Nutrients!$BI$77,Nutrients!$BI$78)))))*AN$7))/2000</f>
        <v>0.50060702355324116</v>
      </c>
      <c r="AO257" s="67">
        <f>(SUMPRODUCT(AO$8:AO$187,Nutrients!$BI$8:$BI$187)+(IF($A$6=Nutrients!$B$8,Nutrients!$BI$8,Nutrients!$BI$9)*AO$6)+(((IF($A$7=Nutrients!$B$79,Nutrients!$BI$79,(IF($A$7=Nutrients!$B$77,Nutrients!$BI$77,Nutrients!$BI$78)))))*AO$7))/2000</f>
        <v>0.45394687731092137</v>
      </c>
      <c r="AP257" s="67">
        <f>(SUMPRODUCT(AP$8:AP$187,Nutrients!$BI$8:$BI$187)+(IF($A$6=Nutrients!$B$8,Nutrients!$BI$8,Nutrients!$BI$9)*AP$6)+(((IF($A$7=Nutrients!$B$79,Nutrients!$BI$79,(IF($A$7=Nutrients!$B$77,Nutrients!$BI$77,Nutrients!$BI$78)))))*AP$7))/2000</f>
        <v>0.45400821096354638</v>
      </c>
      <c r="AQ257" s="67"/>
      <c r="AR257" s="67">
        <f>(SUMPRODUCT(AR$8:AR$187,Nutrients!$BI$8:$BI$187)+(IF($A$6=Nutrients!$B$8,Nutrients!$BI$8,Nutrients!$BI$9)*AR$6)+(((IF($A$7=Nutrients!$B$79,Nutrients!$BI$79,(IF($A$7=Nutrients!$B$77,Nutrients!$BI$77,Nutrients!$BI$78)))))*AR$7))/2000</f>
        <v>0.72257543767297128</v>
      </c>
      <c r="AS257" s="67">
        <f>(SUMPRODUCT(AS$8:AS$187,Nutrients!$BI$8:$BI$187)+(IF($A$6=Nutrients!$B$8,Nutrients!$BI$8,Nutrients!$BI$9)*AS$6)+(((IF($A$7=Nutrients!$B$79,Nutrients!$BI$79,(IF($A$7=Nutrients!$B$77,Nutrients!$BI$77,Nutrients!$BI$78)))))*AS$7))/2000</f>
        <v>0.65001817289535413</v>
      </c>
      <c r="AT257" s="67">
        <f>(SUMPRODUCT(AT$8:AT$187,Nutrients!$BI$8:$BI$187)+(IF($A$6=Nutrients!$B$8,Nutrients!$BI$8,Nutrients!$BI$9)*AT$6)+(((IF($A$7=Nutrients!$B$79,Nutrients!$BI$79,(IF($A$7=Nutrients!$B$77,Nutrients!$BI$77,Nutrients!$BI$78)))))*AT$7))/2000</f>
        <v>0.55272141884343617</v>
      </c>
      <c r="AU257" s="67">
        <f>(SUMPRODUCT(AU$8:AU$187,Nutrients!$BI$8:$BI$187)+(IF($A$6=Nutrients!$B$8,Nutrients!$BI$8,Nutrients!$BI$9)*AU$6)+(((IF($A$7=Nutrients!$B$79,Nutrients!$BI$79,(IF($A$7=Nutrients!$B$77,Nutrients!$BI$77,Nutrients!$BI$78)))))*AU$7))/2000</f>
        <v>0.48085964143517124</v>
      </c>
      <c r="AV257" s="67">
        <f>(SUMPRODUCT(AV$8:AV$187,Nutrients!$BI$8:$BI$187)+(IF($A$6=Nutrients!$B$8,Nutrients!$BI$8,Nutrients!$BI$9)*AV$6)+(((IF($A$7=Nutrients!$B$79,Nutrients!$BI$79,(IF($A$7=Nutrients!$B$77,Nutrients!$BI$77,Nutrients!$BI$78)))))*AV$7))/2000</f>
        <v>0.48166070345609963</v>
      </c>
      <c r="AW257" s="67">
        <f>(SUMPRODUCT(AW$8:AW$187,Nutrients!$BI$8:$BI$187)+(IF($A$6=Nutrients!$B$8,Nutrients!$BI$8,Nutrients!$BI$9)*AW$6)+(((IF($A$7=Nutrients!$B$79,Nutrients!$BI$79,(IF($A$7=Nutrients!$B$77,Nutrients!$BI$77,Nutrients!$BI$78)))))*AW$7))/2000</f>
        <v>0.48235109709076129</v>
      </c>
      <c r="AX257" s="67"/>
      <c r="AY257" s="67">
        <f>(SUMPRODUCT(AY$8:AY$187,Nutrients!$BI$8:$BI$187)+(IF($A$6=Nutrients!$B$8,Nutrients!$BI$8,Nutrients!$BI$9)*AY$6)+(((IF($A$7=Nutrients!$B$79,Nutrients!$BI$79,(IF($A$7=Nutrients!$B$77,Nutrients!$BI$77,Nutrients!$BI$78)))))*AY$7))/2000</f>
        <v>0.71153439016745956</v>
      </c>
      <c r="AZ257" s="67">
        <f>(SUMPRODUCT(AZ$8:AZ$187,Nutrients!$BI$8:$BI$187)+(IF($A$6=Nutrients!$B$8,Nutrients!$BI$8,Nutrients!$BI$9)*AZ$6)+(((IF($A$7=Nutrients!$B$79,Nutrients!$BI$79,(IF($A$7=Nutrients!$B$77,Nutrients!$BI$77,Nutrients!$BI$78)))))*AZ$7))/2000</f>
        <v>0.63276603251811869</v>
      </c>
      <c r="BA257" s="67">
        <f>(SUMPRODUCT(BA$8:BA$187,Nutrients!$BI$8:$BI$187)+(IF($A$6=Nutrients!$B$8,Nutrients!$BI$8,Nutrients!$BI$9)*BA$6)+(((IF($A$7=Nutrients!$B$79,Nutrients!$BI$79,(IF($A$7=Nutrients!$B$77,Nutrients!$BI$77,Nutrients!$BI$78)))))*BA$7))/2000</f>
        <v>0.5354605292214879</v>
      </c>
      <c r="BB257" s="67">
        <f>(SUMPRODUCT(BB$8:BB$187,Nutrients!$BI$8:$BI$187)+(IF($A$6=Nutrients!$B$8,Nutrients!$BI$8,Nutrients!$BI$9)*BB$6)+(((IF($A$7=Nutrients!$B$79,Nutrients!$BI$79,(IF($A$7=Nutrients!$B$77,Nutrients!$BI$77,Nutrients!$BI$78)))))*BB$7))/2000</f>
        <v>0.50949337447183352</v>
      </c>
      <c r="BC257" s="67">
        <f>(SUMPRODUCT(BC$8:BC$187,Nutrients!$BI$8:$BI$187)+(IF($A$6=Nutrients!$B$8,Nutrients!$BI$8,Nutrients!$BI$9)*BC$6)+(((IF($A$7=Nutrients!$B$79,Nutrients!$BI$79,(IF($A$7=Nutrients!$B$77,Nutrients!$BI$77,Nutrients!$BI$78)))))*BC$7))/2000</f>
        <v>0.5099873433597496</v>
      </c>
      <c r="BD257" s="67">
        <f>(SUMPRODUCT(BD$8:BD$187,Nutrients!$BI$8:$BI$187)+(IF($A$6=Nutrients!$B$8,Nutrients!$BI$8,Nutrients!$BI$9)*BD$6)+(((IF($A$7=Nutrients!$B$79,Nutrients!$BI$79,(IF($A$7=Nutrients!$B$77,Nutrients!$BI$77,Nutrients!$BI$78)))))*BD$7))/2000</f>
        <v>0.51004205495799404</v>
      </c>
      <c r="BE257" s="67"/>
      <c r="BF257" s="67">
        <f>(SUMPRODUCT(BF$8:BF$187,Nutrients!$BI$8:$BI$187)+(IF($A$6=Nutrients!$B$8,Nutrients!$BI$8,Nutrients!$BI$9)*BF$6)+(((IF($A$7=Nutrients!$B$79,Nutrients!$BI$79,(IF($A$7=Nutrients!$B$77,Nutrients!$BI$77,Nutrients!$BI$78)))))*BF$7))/2000</f>
        <v>0.69427262562103986</v>
      </c>
      <c r="BG257" s="67">
        <f>(SUMPRODUCT(BG$8:BG$187,Nutrients!$BI$8:$BI$187)+(IF($A$6=Nutrients!$B$8,Nutrients!$BI$8,Nutrients!$BI$9)*BG$6)+(((IF($A$7=Nutrients!$B$79,Nutrients!$BI$79,(IF($A$7=Nutrients!$B$77,Nutrients!$BI$77,Nutrients!$BI$78)))))*BG$7))/2000</f>
        <v>0.61550426797169944</v>
      </c>
      <c r="BH257" s="67">
        <f>(SUMPRODUCT(BH$8:BH$187,Nutrients!$BI$8:$BI$187)+(IF($A$6=Nutrients!$B$8,Nutrients!$BI$8,Nutrients!$BI$9)*BH$6)+(((IF($A$7=Nutrients!$B$79,Nutrients!$BI$79,(IF($A$7=Nutrients!$B$77,Nutrients!$BI$77,Nutrients!$BI$78)))))*BH$7))/2000</f>
        <v>0.53679671277664454</v>
      </c>
      <c r="BI257" s="67">
        <f>(SUMPRODUCT(BI$8:BI$187,Nutrients!$BI$8:$BI$187)+(IF($A$6=Nutrients!$B$8,Nutrients!$BI$8,Nutrients!$BI$9)*BI$6)+(((IF($A$7=Nutrients!$B$79,Nutrients!$BI$79,(IF($A$7=Nutrients!$B$77,Nutrients!$BI$77,Nutrients!$BI$78)))))*BI$7))/2000</f>
        <v>0.53721682478619626</v>
      </c>
      <c r="BJ257" s="67">
        <f>(SUMPRODUCT(BJ$8:BJ$187,Nutrients!$BI$8:$BI$187)+(IF($A$6=Nutrients!$B$8,Nutrients!$BI$8,Nutrients!$BI$9)*BJ$6)+(((IF($A$7=Nutrients!$B$79,Nutrients!$BI$79,(IF($A$7=Nutrients!$B$77,Nutrients!$BI$77,Nutrients!$BI$78)))))*BJ$7))/2000</f>
        <v>0.53770991874964102</v>
      </c>
      <c r="BK257" s="67">
        <f>(SUMPRODUCT(BK$8:BK$187,Nutrients!$BI$8:$BI$187)+(IF($A$6=Nutrients!$B$8,Nutrients!$BI$8,Nutrients!$BI$9)*BK$6)+(((IF($A$7=Nutrients!$B$79,Nutrients!$BI$79,(IF($A$7=Nutrients!$B$77,Nutrients!$BI$77,Nutrients!$BI$78)))))*BK$7))/2000</f>
        <v>0.53869378406716362</v>
      </c>
      <c r="BL257" s="67"/>
    </row>
    <row r="258" spans="1:64" x14ac:dyDescent="0.2">
      <c r="A258" t="s">
        <v>60</v>
      </c>
      <c r="B258" s="12">
        <f>(B255 * 434.98) + (B257* 255.74) - (B256*282.06)</f>
        <v>153.77437142974193</v>
      </c>
      <c r="C258" s="12">
        <f t="shared" ref="C258:G258" si="235">(C255 * 434.98) + (C257* 255.74) - (C256*282.06)</f>
        <v>139.56649137537673</v>
      </c>
      <c r="D258" s="12">
        <f t="shared" si="235"/>
        <v>119.54675478316311</v>
      </c>
      <c r="E258" s="12">
        <f t="shared" si="235"/>
        <v>106.6030225463608</v>
      </c>
      <c r="F258" s="12">
        <f t="shared" si="235"/>
        <v>95.990485873536016</v>
      </c>
      <c r="G258" s="12">
        <f t="shared" si="235"/>
        <v>86.044170153146865</v>
      </c>
      <c r="H258" s="67"/>
      <c r="I258" s="12">
        <f>(I255 * 434.98) + (I257* 255.74) - (I256*282.06)</f>
        <v>151.48730777429796</v>
      </c>
      <c r="J258" s="12">
        <f t="shared" ref="J258:N258" si="236">(J255 * 434.98) + (J257* 255.74) - (J256*282.06)</f>
        <v>137.27475275757621</v>
      </c>
      <c r="K258" s="12">
        <f t="shared" si="236"/>
        <v>117.23729620054986</v>
      </c>
      <c r="L258" s="12">
        <f t="shared" si="236"/>
        <v>104.31362140973859</v>
      </c>
      <c r="M258" s="12">
        <f t="shared" si="236"/>
        <v>94.747398407149504</v>
      </c>
      <c r="N258" s="12">
        <f t="shared" si="236"/>
        <v>84.801082686760466</v>
      </c>
      <c r="O258" s="67"/>
      <c r="P258" s="12">
        <f>(P255 * 434.98) + (P257* 255.74) - (P256*282.06)</f>
        <v>149.20047786697174</v>
      </c>
      <c r="Q258" s="12">
        <f t="shared" ref="Q258:U258" si="237">(Q255 * 434.98) + (Q257* 255.74) - (Q256*282.06)</f>
        <v>136.03634025354637</v>
      </c>
      <c r="R258" s="12">
        <f t="shared" si="237"/>
        <v>115.99700605945051</v>
      </c>
      <c r="S258" s="12">
        <f t="shared" si="237"/>
        <v>103.07099378746092</v>
      </c>
      <c r="T258" s="12">
        <f t="shared" si="237"/>
        <v>92.458231018645094</v>
      </c>
      <c r="U258" s="12">
        <f t="shared" si="237"/>
        <v>83.556117583304456</v>
      </c>
      <c r="V258" s="67"/>
      <c r="W258" s="12">
        <f>(W255 * 434.98) + (W257* 255.74) - (W256*282.06)</f>
        <v>146.9115365744583</v>
      </c>
      <c r="X258" s="12">
        <f t="shared" ref="X258:AB258" si="238">(X255 * 434.98) + (X257* 255.74) - (X256*282.06)</f>
        <v>134.79605011244675</v>
      </c>
      <c r="Y258" s="12">
        <f t="shared" si="238"/>
        <v>114.78168207481627</v>
      </c>
      <c r="Z258" s="12">
        <f t="shared" si="238"/>
        <v>101.82859991330103</v>
      </c>
      <c r="AA258" s="12">
        <f t="shared" si="238"/>
        <v>91.215603396367399</v>
      </c>
      <c r="AB258" s="12">
        <f t="shared" si="238"/>
        <v>81.289804966077952</v>
      </c>
      <c r="AC258" s="67"/>
      <c r="AD258" s="12">
        <f>(AD255 * 434.98) + (AD257* 255.74) - (AD256*282.06)</f>
        <v>144.62727024430126</v>
      </c>
      <c r="AE258" s="12">
        <f t="shared" ref="AE258:AI258" si="239">(AE255 * 434.98) + (AE257* 255.74) - (AE256*282.06)</f>
        <v>133.5513187571087</v>
      </c>
      <c r="AF258" s="12">
        <f t="shared" si="239"/>
        <v>112.51092824335106</v>
      </c>
      <c r="AG258" s="12">
        <f t="shared" si="239"/>
        <v>99.582578490183209</v>
      </c>
      <c r="AH258" s="12">
        <f t="shared" si="239"/>
        <v>90.034309200524774</v>
      </c>
      <c r="AI258" s="12">
        <f t="shared" si="239"/>
        <v>80.627701539477044</v>
      </c>
      <c r="AJ258" s="67"/>
      <c r="AK258" s="12">
        <f>(AK255 * 434.98) + (AK257* 255.74) - (AK256*282.06)</f>
        <v>142.33810285579682</v>
      </c>
      <c r="AL258" s="12">
        <f t="shared" ref="AL258:AP258" si="240">(AL255 * 434.98) + (AL257* 255.74) - (AL256*282.06)</f>
        <v>131.28642393284289</v>
      </c>
      <c r="AM258" s="12">
        <f t="shared" si="240"/>
        <v>110.28427832612456</v>
      </c>
      <c r="AN258" s="12">
        <f t="shared" si="240"/>
        <v>97.353591091778497</v>
      </c>
      <c r="AO258" s="12">
        <f t="shared" si="240"/>
        <v>87.807659283298207</v>
      </c>
      <c r="AP258" s="12">
        <f t="shared" si="240"/>
        <v>93.55203000630128</v>
      </c>
      <c r="AQ258" s="67"/>
      <c r="AR258" s="12">
        <f>(AR255 * 434.98) + (AR257* 255.74) - (AR256*282.06)</f>
        <v>140.09162158857029</v>
      </c>
      <c r="AS258" s="12">
        <f t="shared" ref="AS258:AW258" si="241">(AS255 * 434.98) + (AS257* 255.74) - (AS256*282.06)</f>
        <v>130.06316781645643</v>
      </c>
      <c r="AT258" s="12">
        <f t="shared" si="241"/>
        <v>110.14534703889538</v>
      </c>
      <c r="AU258" s="12">
        <f t="shared" si="241"/>
        <v>94.290030487233992</v>
      </c>
      <c r="AV258" s="12">
        <f t="shared" si="241"/>
        <v>100.72965026894413</v>
      </c>
      <c r="AW258" s="12">
        <f t="shared" si="241"/>
        <v>106.68529395980772</v>
      </c>
      <c r="AX258" s="67"/>
      <c r="AY258" s="12">
        <f>(AY255 * 434.98) + (AY257* 255.74) - (AY256*282.06)</f>
        <v>139.87386300608429</v>
      </c>
      <c r="AZ258" s="12">
        <f t="shared" ref="AZ258:BD258" si="242">(AZ255 * 434.98) + (AZ257* 255.74) - (AZ256*282.06)</f>
        <v>127.83908912852593</v>
      </c>
      <c r="BA258" s="12">
        <f t="shared" si="242"/>
        <v>107.91893086978666</v>
      </c>
      <c r="BB258" s="12">
        <f t="shared" si="242"/>
        <v>107.52740390977792</v>
      </c>
      <c r="BC258" s="12">
        <f t="shared" si="242"/>
        <v>113.86337406655935</v>
      </c>
      <c r="BD258" s="12">
        <f t="shared" si="242"/>
        <v>119.61077586296727</v>
      </c>
      <c r="BE258" s="67"/>
      <c r="BF258" s="12">
        <f>(BF255 * 434.98) + (BF257* 255.74) - (BF256*282.06)</f>
        <v>137.64721308885777</v>
      </c>
      <c r="BG258" s="12">
        <f t="shared" ref="BG258:BK258" si="243">(BG255 * 434.98) + (BG257* 255.74) - (BG256*282.06)</f>
        <v>125.61243921129952</v>
      </c>
      <c r="BH258" s="12">
        <f t="shared" si="243"/>
        <v>111.95730682749479</v>
      </c>
      <c r="BI258" s="12">
        <f t="shared" si="243"/>
        <v>120.45196612471995</v>
      </c>
      <c r="BJ258" s="12">
        <f t="shared" si="243"/>
        <v>126.78770253338357</v>
      </c>
      <c r="BK258" s="12">
        <f t="shared" si="243"/>
        <v>132.84815693763807</v>
      </c>
      <c r="BL258" s="67"/>
    </row>
    <row r="259" spans="1:64" x14ac:dyDescent="0.2">
      <c r="A259" t="s">
        <v>101</v>
      </c>
      <c r="B259" s="67">
        <f>(SUMPRODUCT(B$8:B$187,Nutrients!$DL$8:$DL$187)+(IF($A$6=Nutrients!$B$8,Nutrients!$DL$8,Nutrients!$DL$9)*B$6)+(((IF($A$7=Nutrients!$B$79,Nutrients!$DL$79,(IF($A$7=Nutrients!$B$77,Nutrients!$DL$77,Nutrients!$DL$78)))))*B$7))/2000</f>
        <v>0.25130852062659825</v>
      </c>
      <c r="C259" s="67">
        <f>(SUMPRODUCT(C$8:C$187,Nutrients!$DL$8:$DL$187)+(IF($A$6=Nutrients!$B$8,Nutrients!$DL$8,Nutrients!$DL$9)*C$6)+(((IF($A$7=Nutrients!$B$79,Nutrients!$DL$79,(IF($A$7=Nutrients!$B$77,Nutrients!$DL$77,Nutrients!$DL$78)))))*C$7))/2000</f>
        <v>0.24150664808585826</v>
      </c>
      <c r="D259" s="67">
        <f>(SUMPRODUCT(D$8:D$187,Nutrients!$DL$8:$DL$187)+(IF($A$6=Nutrients!$B$8,Nutrients!$DL$8,Nutrients!$DL$9)*D$6)+(((IF($A$7=Nutrients!$B$79,Nutrients!$DL$79,(IF($A$7=Nutrients!$B$77,Nutrients!$DL$77,Nutrients!$DL$78)))))*D$7))/2000</f>
        <v>0.23023555635662285</v>
      </c>
      <c r="E259" s="67">
        <f>(SUMPRODUCT(E$8:E$187,Nutrients!$DL$8:$DL$187)+(IF($A$6=Nutrients!$B$8,Nutrients!$DL$8,Nutrients!$DL$9)*E$6)+(((IF($A$7=Nutrients!$B$79,Nutrients!$DL$79,(IF($A$7=Nutrients!$B$77,Nutrients!$DL$77,Nutrients!$DL$78)))))*E$7))/2000</f>
        <v>0.22282768663780589</v>
      </c>
      <c r="F259" s="67">
        <f>(SUMPRODUCT(F$8:F$187,Nutrients!$DL$8:$DL$187)+(IF($A$6=Nutrients!$B$8,Nutrients!$DL$8,Nutrients!$DL$9)*F$6)+(((IF($A$7=Nutrients!$B$79,Nutrients!$DL$79,(IF($A$7=Nutrients!$B$77,Nutrients!$DL$77,Nutrients!$DL$78)))))*F$7))/2000</f>
        <v>0.21694072348217519</v>
      </c>
      <c r="G259" s="67">
        <f>(SUMPRODUCT(G$8:G$187,Nutrients!$DL$8:$DL$187)+(IF($A$6=Nutrients!$B$8,Nutrients!$DL$8,Nutrients!$DL$9)*G$6)+(((IF($A$7=Nutrients!$B$79,Nutrients!$DL$79,(IF($A$7=Nutrients!$B$77,Nutrients!$DL$77,Nutrients!$DL$78)))))*G$7))/2000</f>
        <v>0.21140070656536197</v>
      </c>
      <c r="H259" s="67"/>
      <c r="I259" s="67">
        <f>(SUMPRODUCT(I$8:I$187,Nutrients!$DL$8:$DL$187)+(IF($A$6=Nutrients!$B$8,Nutrients!$DL$8,Nutrients!$DL$9)*I$6)+(((IF($A$7=Nutrients!$B$79,Nutrients!$DL$79,(IF($A$7=Nutrients!$B$77,Nutrients!$DL$77,Nutrients!$DL$78)))))*I$7))/2000</f>
        <v>0.24510236351465253</v>
      </c>
      <c r="J259" s="67">
        <f>(SUMPRODUCT(J$8:J$187,Nutrients!$DL$8:$DL$187)+(IF($A$6=Nutrients!$B$8,Nutrients!$DL$8,Nutrients!$DL$9)*J$6)+(((IF($A$7=Nutrients!$B$79,Nutrients!$DL$79,(IF($A$7=Nutrients!$B$77,Nutrients!$DL$77,Nutrients!$DL$78)))))*J$7))/2000</f>
        <v>0.23528273568690344</v>
      </c>
      <c r="K259" s="67">
        <f>(SUMPRODUCT(K$8:K$187,Nutrients!$DL$8:$DL$187)+(IF($A$6=Nutrients!$B$8,Nutrients!$DL$8,Nutrients!$DL$9)*K$6)+(((IF($A$7=Nutrients!$B$79,Nutrients!$DL$79,(IF($A$7=Nutrients!$B$77,Nutrients!$DL$77,Nutrients!$DL$78)))))*K$7))/2000</f>
        <v>0.2240657975830456</v>
      </c>
      <c r="L259" s="67">
        <f>(SUMPRODUCT(L$8:L$187,Nutrients!$DL$8:$DL$187)+(IF($A$6=Nutrients!$B$8,Nutrients!$DL$8,Nutrients!$DL$9)*L$6)+(((IF($A$7=Nutrients!$B$79,Nutrients!$DL$79,(IF($A$7=Nutrients!$B$77,Nutrients!$DL$77,Nutrients!$DL$78)))))*L$7))/2000</f>
        <v>0.21661265188235559</v>
      </c>
      <c r="M259" s="67">
        <f>(SUMPRODUCT(M$8:M$187,Nutrients!$DL$8:$DL$187)+(IF($A$6=Nutrients!$B$8,Nutrients!$DL$8,Nutrients!$DL$9)*M$6)+(((IF($A$7=Nutrients!$B$79,Nutrients!$DL$79,(IF($A$7=Nutrients!$B$77,Nutrients!$DL$77,Nutrients!$DL$78)))))*M$7))/2000</f>
        <v>0.21111679625509916</v>
      </c>
      <c r="N259" s="67">
        <f>(SUMPRODUCT(N$8:N$187,Nutrients!$DL$8:$DL$187)+(IF($A$6=Nutrients!$B$8,Nutrients!$DL$8,Nutrients!$DL$9)*N$6)+(((IF($A$7=Nutrients!$B$79,Nutrients!$DL$79,(IF($A$7=Nutrients!$B$77,Nutrients!$DL$77,Nutrients!$DL$78)))))*N$7))/2000</f>
        <v>0.205576779338286</v>
      </c>
      <c r="O259" s="67"/>
      <c r="P259" s="67">
        <f>(SUMPRODUCT(P$8:P$187,Nutrients!$DL$8:$DL$187)+(IF($A$6=Nutrients!$B$8,Nutrients!$DL$8,Nutrients!$DL$9)*P$6)+(((IF($A$7=Nutrients!$B$79,Nutrients!$DL$79,(IF($A$7=Nutrients!$B$77,Nutrients!$DL$77,Nutrients!$DL$78)))))*P$7))/2000</f>
        <v>0.23889709416705715</v>
      </c>
      <c r="Q259" s="67">
        <f>(SUMPRODUCT(Q$8:Q$187,Nutrients!$DL$8:$DL$187)+(IF($A$6=Nutrients!$B$8,Nutrients!$DL$8,Nutrients!$DL$9)*Q$6)+(((IF($A$7=Nutrients!$B$79,Nutrients!$DL$79,(IF($A$7=Nutrients!$B$77,Nutrients!$DL$77,Nutrients!$DL$78)))))*Q$7))/2000</f>
        <v>0.2294765637468365</v>
      </c>
      <c r="R259" s="67">
        <f>(SUMPRODUCT(R$8:R$187,Nutrients!$DL$8:$DL$187)+(IF($A$6=Nutrients!$B$8,Nutrients!$DL$8,Nutrients!$DL$9)*R$6)+(((IF($A$7=Nutrients!$B$79,Nutrients!$DL$79,(IF($A$7=Nutrients!$B$77,Nutrients!$DL$77,Nutrients!$DL$78)))))*R$7))/2000</f>
        <v>0.21820635978195149</v>
      </c>
      <c r="S259" s="67">
        <f>(SUMPRODUCT(S$8:S$187,Nutrients!$DL$8:$DL$187)+(IF($A$6=Nutrients!$B$8,Nutrients!$DL$8,Nutrients!$DL$9)*S$6)+(((IF($A$7=Nutrients!$B$79,Nutrients!$DL$79,(IF($A$7=Nutrients!$B$77,Nutrients!$DL$77,Nutrients!$DL$78)))))*S$7))/2000</f>
        <v>0.21074433643775695</v>
      </c>
      <c r="T259" s="67">
        <f>(SUMPRODUCT(T$8:T$187,Nutrients!$DL$8:$DL$187)+(IF($A$6=Nutrients!$B$8,Nutrients!$DL$8,Nutrients!$DL$9)*T$6)+(((IF($A$7=Nutrients!$B$79,Nutrients!$DL$79,(IF($A$7=Nutrients!$B$77,Nutrients!$DL$77,Nutrients!$DL$78)))))*T$7))/2000</f>
        <v>0.20490264926399931</v>
      </c>
      <c r="U259" s="67">
        <f>(SUMPRODUCT(U$8:U$187,Nutrients!$DL$8:$DL$187)+(IF($A$6=Nutrients!$B$8,Nutrients!$DL$8,Nutrients!$DL$9)*U$6)+(((IF($A$7=Nutrients!$B$79,Nutrients!$DL$79,(IF($A$7=Nutrients!$B$77,Nutrients!$DL$77,Nutrients!$DL$78)))))*U$7))/2000</f>
        <v>0.19969958625018275</v>
      </c>
      <c r="V259" s="67"/>
      <c r="W259" s="67">
        <f>(SUMPRODUCT(W$8:W$187,Nutrients!$DL$8:$DL$187)+(IF($A$6=Nutrients!$B$8,Nutrients!$DL$8,Nutrients!$DL$9)*W$6)+(((IF($A$7=Nutrients!$B$79,Nutrients!$DL$79,(IF($A$7=Nutrients!$B$77,Nutrients!$DL$77,Nutrients!$DL$78)))))*W$7))/2000</f>
        <v>0.23263767119408421</v>
      </c>
      <c r="X259" s="67">
        <f>(SUMPRODUCT(X$8:X$187,Nutrients!$DL$8:$DL$187)+(IF($A$6=Nutrients!$B$8,Nutrients!$DL$8,Nutrients!$DL$9)*X$6)+(((IF($A$7=Nutrients!$B$79,Nutrients!$DL$79,(IF($A$7=Nutrients!$B$77,Nutrients!$DL$77,Nutrients!$DL$78)))))*X$7))/2000</f>
        <v>0.22361712594574232</v>
      </c>
      <c r="Y259" s="67">
        <f>(SUMPRODUCT(Y$8:Y$187,Nutrients!$DL$8:$DL$187)+(IF($A$6=Nutrients!$B$8,Nutrients!$DL$8,Nutrients!$DL$9)*Y$6)+(((IF($A$7=Nutrients!$B$79,Nutrients!$DL$79,(IF($A$7=Nutrients!$B$77,Nutrients!$DL$77,Nutrients!$DL$78)))))*Y$7))/2000</f>
        <v>0.21232028905034375</v>
      </c>
      <c r="Z259" s="67">
        <f>(SUMPRODUCT(Z$8:Z$187,Nutrients!$DL$8:$DL$187)+(IF($A$6=Nutrients!$B$8,Nutrients!$DL$8,Nutrients!$DL$9)*Z$6)+(((IF($A$7=Nutrients!$B$79,Nutrients!$DL$79,(IF($A$7=Nutrients!$B$77,Nutrients!$DL$77,Nutrients!$DL$78)))))*Z$7))/2000</f>
        <v>0.20487690875750872</v>
      </c>
      <c r="AA259" s="67">
        <f>(SUMPRODUCT(AA$8:AA$187,Nutrients!$DL$8:$DL$187)+(IF($A$6=Nutrients!$B$8,Nutrients!$DL$8,Nutrients!$DL$9)*AA$6)+(((IF($A$7=Nutrients!$B$79,Nutrients!$DL$79,(IF($A$7=Nutrients!$B$77,Nutrients!$DL$77,Nutrients!$DL$78)))))*AA$7))/2000</f>
        <v>0.19903433381940064</v>
      </c>
      <c r="AB259" s="67">
        <f>(SUMPRODUCT(AB$8:AB$187,Nutrients!$DL$8:$DL$187)+(IF($A$6=Nutrients!$B$8,Nutrients!$DL$8,Nutrients!$DL$9)*AB$6)+(((IF($A$7=Nutrients!$B$79,Nutrients!$DL$79,(IF($A$7=Nutrients!$B$77,Nutrients!$DL$77,Nutrients!$DL$78)))))*AB$7))/2000</f>
        <v>0.19340465270319165</v>
      </c>
      <c r="AC259" s="67"/>
      <c r="AD259" s="67">
        <f>(SUMPRODUCT(AD$8:AD$187,Nutrients!$DL$8:$DL$187)+(IF($A$6=Nutrients!$B$8,Nutrients!$DL$8,Nutrients!$DL$9)*AD$6)+(((IF($A$7=Nutrients!$B$79,Nutrients!$DL$79,(IF($A$7=Nutrients!$B$77,Nutrients!$DL$77,Nutrients!$DL$78)))))*AD$7))/2000</f>
        <v>0.22639600350812028</v>
      </c>
      <c r="AE259" s="67">
        <f>(SUMPRODUCT(AE$8:AE$187,Nutrients!$DL$8:$DL$187)+(IF($A$6=Nutrients!$B$8,Nutrients!$DL$8,Nutrients!$DL$9)*AE$6)+(((IF($A$7=Nutrients!$B$79,Nutrients!$DL$79,(IF($A$7=Nutrients!$B$77,Nutrients!$DL$77,Nutrients!$DL$78)))))*AE$7))/2000</f>
        <v>0.21774082062198954</v>
      </c>
      <c r="AF259" s="67">
        <f>(SUMPRODUCT(AF$8:AF$187,Nutrients!$DL$8:$DL$187)+(IF($A$6=Nutrients!$B$8,Nutrients!$DL$8,Nutrients!$DL$9)*AF$6)+(((IF($A$7=Nutrients!$B$79,Nutrients!$DL$79,(IF($A$7=Nutrients!$B$77,Nutrients!$DL$77,Nutrients!$DL$78)))))*AF$7))/2000</f>
        <v>0.20600848798069404</v>
      </c>
      <c r="AG259" s="67">
        <f>(SUMPRODUCT(AG$8:AG$187,Nutrients!$DL$8:$DL$187)+(IF($A$6=Nutrients!$B$8,Nutrients!$DL$8,Nutrients!$DL$9)*AG$6)+(((IF($A$7=Nutrients!$B$79,Nutrients!$DL$79,(IF($A$7=Nutrients!$B$77,Nutrients!$DL$77,Nutrients!$DL$78)))))*AG$7))/2000</f>
        <v>0.19853758699299492</v>
      </c>
      <c r="AH259" s="67">
        <f>(SUMPRODUCT(AH$8:AH$187,Nutrients!$DL$8:$DL$187)+(IF($A$6=Nutrients!$B$8,Nutrients!$DL$8,Nutrients!$DL$9)*AH$6)+(((IF($A$7=Nutrients!$B$79,Nutrients!$DL$79,(IF($A$7=Nutrients!$B$77,Nutrients!$DL$77,Nutrients!$DL$78)))))*AH$7))/2000</f>
        <v>0.19298846550471138</v>
      </c>
      <c r="AI259" s="67">
        <f>(SUMPRODUCT(AI$8:AI$187,Nutrients!$DL$8:$DL$187)+(IF($A$6=Nutrients!$B$8,Nutrients!$DL$8,Nutrients!$DL$9)*AI$6)+(((IF($A$7=Nutrients!$B$79,Nutrients!$DL$79,(IF($A$7=Nutrients!$B$77,Nutrients!$DL$77,Nutrients!$DL$78)))))*AI$7))/2000</f>
        <v>0.1875854099049554</v>
      </c>
      <c r="AJ259" s="67"/>
      <c r="AK259" s="67">
        <f>(SUMPRODUCT(AK$8:AK$187,Nutrients!$DL$8:$DL$187)+(IF($A$6=Nutrients!$B$8,Nutrients!$DL$8,Nutrients!$DL$9)*AK$6)+(((IF($A$7=Nutrients!$B$79,Nutrients!$DL$79,(IF($A$7=Nutrients!$B$77,Nutrients!$DL$77,Nutrients!$DL$78)))))*AK$7))/2000</f>
        <v>0.22018185651702044</v>
      </c>
      <c r="AL259" s="67">
        <f>(SUMPRODUCT(AL$8:AL$187,Nutrients!$DL$8:$DL$187)+(IF($A$6=Nutrients!$B$8,Nutrients!$DL$8,Nutrients!$DL$9)*AL$6)+(((IF($A$7=Nutrients!$B$79,Nutrients!$DL$79,(IF($A$7=Nutrients!$B$77,Nutrients!$DL$77,Nutrients!$DL$78)))))*AL$7))/2000</f>
        <v>0.21154354115354829</v>
      </c>
      <c r="AM259" s="67">
        <f>(SUMPRODUCT(AM$8:AM$187,Nutrients!$DL$8:$DL$187)+(IF($A$6=Nutrients!$B$8,Nutrients!$DL$8,Nutrients!$DL$9)*AM$6)+(((IF($A$7=Nutrients!$B$79,Nutrients!$DL$79,(IF($A$7=Nutrients!$B$77,Nutrients!$DL$77,Nutrients!$DL$78)))))*AM$7))/2000</f>
        <v>0.19971355443370295</v>
      </c>
      <c r="AN259" s="67">
        <f>(SUMPRODUCT(AN$8:AN$187,Nutrients!$DL$8:$DL$187)+(IF($A$6=Nutrients!$B$8,Nutrients!$DL$8,Nutrients!$DL$9)*AN$6)+(((IF($A$7=Nutrients!$B$79,Nutrients!$DL$79,(IF($A$7=Nutrients!$B$77,Nutrients!$DL$77,Nutrients!$DL$78)))))*AN$7))/2000</f>
        <v>0.19223377580249931</v>
      </c>
      <c r="AO259" s="67">
        <f>(SUMPRODUCT(AO$8:AO$187,Nutrients!$DL$8:$DL$187)+(IF($A$6=Nutrients!$B$8,Nutrients!$DL$8,Nutrients!$DL$9)*AO$6)+(((IF($A$7=Nutrients!$B$79,Nutrients!$DL$79,(IF($A$7=Nutrients!$B$77,Nutrients!$DL$77,Nutrients!$DL$78)))))*AO$7))/2000</f>
        <v>0.18669353195772023</v>
      </c>
      <c r="AP259" s="67">
        <f>(SUMPRODUCT(AP$8:AP$187,Nutrients!$DL$8:$DL$187)+(IF($A$6=Nutrients!$B$8,Nutrients!$DL$8,Nutrients!$DL$9)*AP$6)+(((IF($A$7=Nutrients!$B$79,Nutrients!$DL$79,(IF($A$7=Nutrients!$B$77,Nutrients!$DL$77,Nutrients!$DL$78)))))*AP$7))/2000</f>
        <v>0.18688341225655167</v>
      </c>
      <c r="AQ259" s="67"/>
      <c r="AR259" s="67">
        <f>(SUMPRODUCT(AR$8:AR$187,Nutrients!$DL$8:$DL$187)+(IF($A$6=Nutrients!$B$8,Nutrients!$DL$8,Nutrients!$DL$9)*AR$6)+(((IF($A$7=Nutrients!$B$79,Nutrients!$DL$79,(IF($A$7=Nutrients!$B$77,Nutrients!$DL$77,Nutrients!$DL$78)))))*AR$7))/2000</f>
        <v>0.21388692297002937</v>
      </c>
      <c r="AS259" s="67">
        <f>(SUMPRODUCT(AS$8:AS$187,Nutrients!$DL$8:$DL$187)+(IF($A$6=Nutrients!$B$8,Nutrients!$DL$8,Nutrients!$DL$9)*AS$6)+(((IF($A$7=Nutrients!$B$79,Nutrients!$DL$79,(IF($A$7=Nutrients!$B$77,Nutrients!$DL$77,Nutrients!$DL$78)))))*AS$7))/2000</f>
        <v>0.20571961392647228</v>
      </c>
      <c r="AT259" s="67">
        <f>(SUMPRODUCT(AT$8:AT$187,Nutrients!$DL$8:$DL$187)+(IF($A$6=Nutrients!$B$8,Nutrients!$DL$8,Nutrients!$DL$9)*AT$6)+(((IF($A$7=Nutrients!$B$79,Nutrients!$DL$79,(IF($A$7=Nutrients!$B$77,Nutrients!$DL$77,Nutrients!$DL$78)))))*AT$7))/2000</f>
        <v>0.19418219289210092</v>
      </c>
      <c r="AU259" s="67">
        <f>(SUMPRODUCT(AU$8:AU$187,Nutrients!$DL$8:$DL$187)+(IF($A$6=Nutrients!$B$8,Nutrients!$DL$8,Nutrients!$DL$9)*AU$6)+(((IF($A$7=Nutrients!$B$79,Nutrients!$DL$79,(IF($A$7=Nutrients!$B$77,Nutrients!$DL$77,Nutrients!$DL$78)))))*AU$7))/2000</f>
        <v>0.18562648889141906</v>
      </c>
      <c r="AV259" s="67">
        <f>(SUMPRODUCT(AV$8:AV$187,Nutrients!$DL$8:$DL$187)+(IF($A$6=Nutrients!$B$8,Nutrients!$DL$8,Nutrients!$DL$9)*AV$6)+(((IF($A$7=Nutrients!$B$79,Nutrients!$DL$79,(IF($A$7=Nutrients!$B$77,Nutrients!$DL$77,Nutrients!$DL$78)))))*AV$7))/2000</f>
        <v>0.18598265666581199</v>
      </c>
      <c r="AW259" s="67">
        <f>(SUMPRODUCT(AW$8:AW$187,Nutrients!$DL$8:$DL$187)+(IF($A$6=Nutrients!$B$8,Nutrients!$DL$8,Nutrients!$DL$9)*AW$6)+(((IF($A$7=Nutrients!$B$79,Nutrients!$DL$79,(IF($A$7=Nutrients!$B$77,Nutrients!$DL$77,Nutrients!$DL$78)))))*AW$7))/2000</f>
        <v>0.18625839324373222</v>
      </c>
      <c r="AX259" s="67"/>
      <c r="AY259" s="67">
        <f>(SUMPRODUCT(AY$8:AY$187,Nutrients!$DL$8:$DL$187)+(IF($A$6=Nutrients!$B$8,Nutrients!$DL$8,Nutrients!$DL$9)*AY$6)+(((IF($A$7=Nutrients!$B$79,Nutrients!$DL$79,(IF($A$7=Nutrients!$B$77,Nutrients!$DL$77,Nutrients!$DL$78)))))*AY$7))/2000</f>
        <v>0.2085419919420225</v>
      </c>
      <c r="AZ259" s="67">
        <f>(SUMPRODUCT(AZ$8:AZ$187,Nutrients!$DL$8:$DL$187)+(IF($A$6=Nutrients!$B$8,Nutrients!$DL$8,Nutrients!$DL$9)*AZ$6)+(((IF($A$7=Nutrients!$B$79,Nutrients!$DL$79,(IF($A$7=Nutrients!$B$77,Nutrients!$DL$77,Nutrients!$DL$78)))))*AZ$7))/2000</f>
        <v>0.19943444578733616</v>
      </c>
      <c r="BA259" s="67">
        <f>(SUMPRODUCT(BA$8:BA$187,Nutrients!$DL$8:$DL$187)+(IF($A$6=Nutrients!$B$8,Nutrients!$DL$8,Nutrients!$DL$9)*BA$6)+(((IF($A$7=Nutrients!$B$79,Nutrients!$DL$79,(IF($A$7=Nutrients!$B$77,Nutrients!$DL$77,Nutrients!$DL$78)))))*BA$7))/2000</f>
        <v>0.18788814710946028</v>
      </c>
      <c r="BB259" s="67">
        <f>(SUMPRODUCT(BB$8:BB$187,Nutrients!$DL$8:$DL$187)+(IF($A$6=Nutrients!$B$8,Nutrients!$DL$8,Nutrients!$DL$9)*BB$6)+(((IF($A$7=Nutrients!$B$79,Nutrients!$DL$79,(IF($A$7=Nutrients!$B$77,Nutrients!$DL$77,Nutrients!$DL$78)))))*BB$7))/2000</f>
        <v>0.18499246380364248</v>
      </c>
      <c r="BC259" s="67">
        <f>(SUMPRODUCT(BC$8:BC$187,Nutrients!$DL$8:$DL$187)+(IF($A$6=Nutrients!$B$8,Nutrients!$DL$8,Nutrients!$DL$9)*BC$6)+(((IF($A$7=Nutrients!$B$79,Nutrients!$DL$79,(IF($A$7=Nutrients!$B$77,Nutrients!$DL$77,Nutrients!$DL$78)))))*BC$7))/2000</f>
        <v>0.18531324943546987</v>
      </c>
      <c r="BD259" s="67">
        <f>(SUMPRODUCT(BD$8:BD$187,Nutrients!$DL$8:$DL$187)+(IF($A$6=Nutrients!$B$8,Nutrients!$DL$8,Nutrients!$DL$9)*BD$6)+(((IF($A$7=Nutrients!$B$79,Nutrients!$DL$79,(IF($A$7=Nutrients!$B$77,Nutrients!$DL$77,Nutrients!$DL$78)))))*BD$7))/2000</f>
        <v>0.18546850692463365</v>
      </c>
      <c r="BE259" s="67"/>
      <c r="BF259" s="67">
        <f>(SUMPRODUCT(BF$8:BF$187,Nutrients!$DL$8:$DL$187)+(IF($A$6=Nutrients!$B$8,Nutrients!$DL$8,Nutrients!$DL$9)*BF$6)+(((IF($A$7=Nutrients!$B$79,Nutrients!$DL$79,(IF($A$7=Nutrients!$B$77,Nutrients!$DL$77,Nutrients!$DL$78)))))*BF$7))/2000</f>
        <v>0.20224705839503138</v>
      </c>
      <c r="BG259" s="67">
        <f>(SUMPRODUCT(BG$8:BG$187,Nutrients!$DL$8:$DL$187)+(IF($A$6=Nutrients!$B$8,Nutrients!$DL$8,Nutrients!$DL$9)*BG$6)+(((IF($A$7=Nutrients!$B$79,Nutrients!$DL$79,(IF($A$7=Nutrients!$B$77,Nutrients!$DL$77,Nutrients!$DL$78)))))*BG$7))/2000</f>
        <v>0.19313951224034509</v>
      </c>
      <c r="BH259" s="67">
        <f>(SUMPRODUCT(BH$8:BH$187,Nutrients!$DL$8:$DL$187)+(IF($A$6=Nutrients!$B$8,Nutrients!$DL$8,Nutrients!$DL$9)*BH$6)+(((IF($A$7=Nutrients!$B$79,Nutrients!$DL$79,(IF($A$7=Nutrients!$B$77,Nutrients!$DL$77,Nutrients!$DL$78)))))*BH$7))/2000</f>
        <v>0.18389103169344007</v>
      </c>
      <c r="BI259" s="67">
        <f>(SUMPRODUCT(BI$8:BI$187,Nutrients!$DL$8:$DL$187)+(IF($A$6=Nutrients!$B$8,Nutrients!$DL$8,Nutrients!$DL$9)*BI$6)+(((IF($A$7=Nutrients!$B$79,Nutrients!$DL$79,(IF($A$7=Nutrients!$B$77,Nutrients!$DL$77,Nutrients!$DL$78)))))*BI$7))/2000</f>
        <v>0.18429135391958926</v>
      </c>
      <c r="BJ259" s="67">
        <f>(SUMPRODUCT(BJ$8:BJ$187,Nutrients!$DL$8:$DL$187)+(IF($A$6=Nutrients!$B$8,Nutrients!$DL$8,Nutrients!$DL$9)*BJ$6)+(((IF($A$7=Nutrients!$B$79,Nutrients!$DL$79,(IF($A$7=Nutrients!$B$77,Nutrients!$DL$77,Nutrients!$DL$78)))))*BJ$7))/2000</f>
        <v>0.18461125178706622</v>
      </c>
      <c r="BK259" s="67">
        <f>(SUMPRODUCT(BK$8:BK$187,Nutrients!$DL$8:$DL$187)+(IF($A$6=Nutrients!$B$8,Nutrients!$DL$8,Nutrients!$DL$9)*BK$6)+(((IF($A$7=Nutrients!$B$79,Nutrients!$DL$79,(IF($A$7=Nutrients!$B$77,Nutrients!$DL$77,Nutrients!$DL$78)))))*BK$7))/2000</f>
        <v>0.18488064558308065</v>
      </c>
      <c r="BL259" s="67"/>
    </row>
    <row r="260" spans="1:64" x14ac:dyDescent="0.2">
      <c r="A260" t="s">
        <v>102</v>
      </c>
      <c r="B260" s="67">
        <f t="shared" ref="B260:G260" si="244">B212-B213</f>
        <v>0.30383630933746275</v>
      </c>
      <c r="C260" s="67">
        <f t="shared" si="244"/>
        <v>0.28999609326424586</v>
      </c>
      <c r="D260" s="67">
        <f t="shared" si="244"/>
        <v>0.27409911560530231</v>
      </c>
      <c r="E260" s="67">
        <f t="shared" si="244"/>
        <v>0.26367820837521688</v>
      </c>
      <c r="F260" s="67">
        <f t="shared" si="244"/>
        <v>0.25541412584454898</v>
      </c>
      <c r="G260" s="67">
        <f t="shared" si="244"/>
        <v>0.24764977309856473</v>
      </c>
      <c r="H260" s="13"/>
      <c r="I260" s="67">
        <f t="shared" ref="I260:N260" si="245">I212-I213</f>
        <v>0.29342891011075423</v>
      </c>
      <c r="J260" s="67">
        <f t="shared" si="245"/>
        <v>0.2795687743698636</v>
      </c>
      <c r="K260" s="67">
        <f t="shared" si="245"/>
        <v>0.2637325516973249</v>
      </c>
      <c r="L260" s="67">
        <f t="shared" si="245"/>
        <v>0.25326084931467147</v>
      </c>
      <c r="M260" s="67">
        <f t="shared" si="245"/>
        <v>0.2455384032490153</v>
      </c>
      <c r="N260" s="67">
        <f t="shared" si="245"/>
        <v>0.23777405050303119</v>
      </c>
      <c r="O260" s="13"/>
      <c r="P260" s="67">
        <f t="shared" ref="P260:U260" si="246">P212-P213</f>
        <v>0.28302250686742925</v>
      </c>
      <c r="Q260" s="67">
        <f t="shared" si="246"/>
        <v>0.26971297144200379</v>
      </c>
      <c r="R260" s="67">
        <f t="shared" si="246"/>
        <v>0.25381948976644386</v>
      </c>
      <c r="S260" s="67">
        <f t="shared" si="246"/>
        <v>0.24333782754995348</v>
      </c>
      <c r="T260" s="67">
        <f t="shared" si="246"/>
        <v>0.23512204017185354</v>
      </c>
      <c r="U260" s="67">
        <f t="shared" si="246"/>
        <v>0.22784106890447645</v>
      </c>
      <c r="V260" s="13"/>
      <c r="W260" s="67">
        <f t="shared" ref="W260:AB260" si="247">W212-W213</f>
        <v>0.27255784863769961</v>
      </c>
      <c r="X260" s="67">
        <f t="shared" si="247"/>
        <v>0.25979990951112264</v>
      </c>
      <c r="Y260" s="67">
        <f t="shared" si="247"/>
        <v>0.24387654833405215</v>
      </c>
      <c r="Z260" s="67">
        <f t="shared" si="247"/>
        <v>0.23341580176861934</v>
      </c>
      <c r="AA260" s="67">
        <f t="shared" si="247"/>
        <v>0.22519901840713563</v>
      </c>
      <c r="AB260" s="67">
        <f t="shared" si="247"/>
        <v>0.21733657133939921</v>
      </c>
      <c r="AC260" s="13"/>
      <c r="AD260" s="67">
        <f t="shared" ref="AD260:AI260" si="248">AD212-AD213</f>
        <v>0.26211311007564353</v>
      </c>
      <c r="AE260" s="67">
        <f t="shared" si="248"/>
        <v>0.24986792389595164</v>
      </c>
      <c r="AF260" s="67">
        <f t="shared" si="248"/>
        <v>0.23335312708468503</v>
      </c>
      <c r="AG260" s="67">
        <f t="shared" si="248"/>
        <v>0.22286150503435784</v>
      </c>
      <c r="AH260" s="67">
        <f t="shared" si="248"/>
        <v>0.21507929996568068</v>
      </c>
      <c r="AI260" s="67">
        <f t="shared" si="248"/>
        <v>0.20752003054887913</v>
      </c>
      <c r="AJ260" s="13"/>
      <c r="AK260" s="67">
        <f t="shared" ref="AK260:AP260" si="249">AK212-AK213</f>
        <v>0.25169674699848177</v>
      </c>
      <c r="AL260" s="67">
        <f t="shared" si="249"/>
        <v>0.23946798450307993</v>
      </c>
      <c r="AM260" s="67">
        <f t="shared" si="249"/>
        <v>0.22284362951960779</v>
      </c>
      <c r="AN260" s="67">
        <f t="shared" si="249"/>
        <v>0.21234204763544381</v>
      </c>
      <c r="AO260" s="67">
        <f t="shared" si="249"/>
        <v>0.20456980240060352</v>
      </c>
      <c r="AP260" s="67">
        <f t="shared" si="249"/>
        <v>0.20477661518870929</v>
      </c>
      <c r="AQ260" s="13"/>
      <c r="AR260" s="67">
        <f t="shared" ref="AR260:AW260" si="250">AR212-AR213</f>
        <v>0.24118974943340465</v>
      </c>
      <c r="AS260" s="67">
        <f t="shared" si="250"/>
        <v>0.22958976190754626</v>
      </c>
      <c r="AT260" s="67">
        <f t="shared" si="250"/>
        <v>0.21339648923349694</v>
      </c>
      <c r="AU260" s="67">
        <f t="shared" si="250"/>
        <v>0.20139983848838747</v>
      </c>
      <c r="AV260" s="67">
        <f t="shared" si="250"/>
        <v>0.2018164272065967</v>
      </c>
      <c r="AW260" s="67">
        <f t="shared" si="250"/>
        <v>0.20214013274480472</v>
      </c>
      <c r="AX260" s="13"/>
      <c r="AY260" s="67">
        <f t="shared" ref="AY260:BD260" si="251">AY212-AY213</f>
        <v>0.23195176565786779</v>
      </c>
      <c r="AZ260" s="67">
        <f t="shared" si="251"/>
        <v>0.21909122015968965</v>
      </c>
      <c r="BA260" s="67">
        <f t="shared" si="251"/>
        <v>0.20288798765180358</v>
      </c>
      <c r="BB260" s="67">
        <f t="shared" si="251"/>
        <v>0.19876603739158819</v>
      </c>
      <c r="BC260" s="67">
        <f t="shared" si="251"/>
        <v>0.19913264559350785</v>
      </c>
      <c r="BD260" s="67">
        <f t="shared" si="251"/>
        <v>0.1993031150296499</v>
      </c>
      <c r="BE260" s="13"/>
      <c r="BF260" s="67">
        <f t="shared" ref="BF260:BK260" si="252">BF212-BF213</f>
        <v>0.22144226809279055</v>
      </c>
      <c r="BG260" s="67">
        <f t="shared" si="252"/>
        <v>0.20858172259461255</v>
      </c>
      <c r="BH260" s="67">
        <f t="shared" si="252"/>
        <v>0.19557352979069476</v>
      </c>
      <c r="BI260" s="67">
        <f t="shared" si="252"/>
        <v>0.196023618014802</v>
      </c>
      <c r="BJ260" s="67">
        <f t="shared" si="252"/>
        <v>0.19638923023333801</v>
      </c>
      <c r="BK260" s="67">
        <f t="shared" si="252"/>
        <v>0.1967186050688024</v>
      </c>
      <c r="BL260" s="13"/>
    </row>
    <row r="261" spans="1:64" x14ac:dyDescent="0.2">
      <c r="A261" s="236" t="s">
        <v>140</v>
      </c>
      <c r="B261" s="132">
        <f>B214-B213</f>
        <v>0.11396809784438214</v>
      </c>
      <c r="C261" s="132">
        <f t="shared" ref="C261:G261" si="253">C214-C213</f>
        <v>0.11396809784438217</v>
      </c>
      <c r="D261" s="132">
        <f t="shared" si="253"/>
        <v>0.11396809784438212</v>
      </c>
      <c r="E261" s="132">
        <f t="shared" si="253"/>
        <v>0.11396809784438212</v>
      </c>
      <c r="F261" s="132">
        <f t="shared" si="253"/>
        <v>0.11396809784438212</v>
      </c>
      <c r="G261" s="132">
        <f t="shared" si="253"/>
        <v>0.11396809784438212</v>
      </c>
      <c r="H261" s="19"/>
      <c r="I261" s="132">
        <f>I214-I213</f>
        <v>0.11396809784438208</v>
      </c>
      <c r="J261" s="132">
        <f t="shared" ref="J261:N261" si="254">J214-J213</f>
        <v>0.11396809784438211</v>
      </c>
      <c r="K261" s="132">
        <f t="shared" si="254"/>
        <v>0.11396809784438214</v>
      </c>
      <c r="L261" s="132">
        <f t="shared" si="254"/>
        <v>0.11396809784438214</v>
      </c>
      <c r="M261" s="132">
        <f t="shared" si="254"/>
        <v>0.11396809784438214</v>
      </c>
      <c r="N261" s="132">
        <f t="shared" si="254"/>
        <v>0.11396809784438212</v>
      </c>
      <c r="O261" s="19"/>
      <c r="P261" s="132">
        <f>P214-P213</f>
        <v>0.11396809784438214</v>
      </c>
      <c r="Q261" s="132">
        <f t="shared" ref="Q261:U261" si="255">Q214-Q213</f>
        <v>0.11396809784438208</v>
      </c>
      <c r="R261" s="132">
        <f t="shared" si="255"/>
        <v>0.11396809784438214</v>
      </c>
      <c r="S261" s="132">
        <f t="shared" si="255"/>
        <v>0.11396809784438214</v>
      </c>
      <c r="T261" s="132">
        <f t="shared" si="255"/>
        <v>0.11396809784438214</v>
      </c>
      <c r="U261" s="132">
        <f t="shared" si="255"/>
        <v>0.11396809784438214</v>
      </c>
      <c r="V261" s="19"/>
      <c r="W261" s="132">
        <f>W214-W213</f>
        <v>0.11396809784438217</v>
      </c>
      <c r="X261" s="132">
        <f t="shared" ref="X261:AB261" si="256">X214-X213</f>
        <v>0.11396809784438211</v>
      </c>
      <c r="Y261" s="132">
        <f t="shared" si="256"/>
        <v>0.11396809784438211</v>
      </c>
      <c r="Z261" s="132">
        <f t="shared" si="256"/>
        <v>0.11396809784438214</v>
      </c>
      <c r="AA261" s="132">
        <f t="shared" si="256"/>
        <v>0.11396809784438214</v>
      </c>
      <c r="AB261" s="132">
        <f t="shared" si="256"/>
        <v>0.11396809784438212</v>
      </c>
      <c r="AC261" s="19"/>
      <c r="AD261" s="132">
        <f>AD214-AD213</f>
        <v>0.11396809784438217</v>
      </c>
      <c r="AE261" s="132">
        <f t="shared" ref="AE261:AI261" si="257">AE214-AE213</f>
        <v>0.11396809784438217</v>
      </c>
      <c r="AF261" s="132">
        <f t="shared" si="257"/>
        <v>0.11396809784438211</v>
      </c>
      <c r="AG261" s="132">
        <f t="shared" si="257"/>
        <v>0.11396809784438214</v>
      </c>
      <c r="AH261" s="132">
        <f t="shared" si="257"/>
        <v>0.11396809784438208</v>
      </c>
      <c r="AI261" s="132">
        <f t="shared" si="257"/>
        <v>0.11396809784438211</v>
      </c>
      <c r="AJ261" s="19"/>
      <c r="AK261" s="132">
        <f>AK214-AK213</f>
        <v>0.11396809784438208</v>
      </c>
      <c r="AL261" s="132">
        <f t="shared" ref="AL261:AP261" si="258">AL214-AL213</f>
        <v>0.11396809784438217</v>
      </c>
      <c r="AM261" s="132">
        <f t="shared" si="258"/>
        <v>0.11396809784438211</v>
      </c>
      <c r="AN261" s="132">
        <f t="shared" si="258"/>
        <v>0.11396809784438214</v>
      </c>
      <c r="AO261" s="132">
        <f t="shared" si="258"/>
        <v>0.11396809784438211</v>
      </c>
      <c r="AP261" s="132">
        <f t="shared" si="258"/>
        <v>0.11396809784438208</v>
      </c>
      <c r="AQ261" s="19"/>
      <c r="AR261" s="132">
        <f>AR214-AR213</f>
        <v>0.11396809784438211</v>
      </c>
      <c r="AS261" s="132">
        <f t="shared" ref="AS261:AW261" si="259">AS214-AS213</f>
        <v>0.11396809784438211</v>
      </c>
      <c r="AT261" s="132">
        <f t="shared" si="259"/>
        <v>0.11396809784438208</v>
      </c>
      <c r="AU261" s="132">
        <f t="shared" si="259"/>
        <v>0.11396809784438208</v>
      </c>
      <c r="AV261" s="132">
        <f t="shared" si="259"/>
        <v>0.11396809784438217</v>
      </c>
      <c r="AW261" s="132">
        <f t="shared" si="259"/>
        <v>0.11396809784438214</v>
      </c>
      <c r="AX261" s="19"/>
      <c r="AY261" s="132">
        <f>AY214-AY213</f>
        <v>0.11396809784438211</v>
      </c>
      <c r="AZ261" s="132">
        <f t="shared" ref="AZ261:BD261" si="260">AZ214-AZ213</f>
        <v>0.11396809784438208</v>
      </c>
      <c r="BA261" s="132">
        <f t="shared" si="260"/>
        <v>0.11396809784438208</v>
      </c>
      <c r="BB261" s="132">
        <f t="shared" si="260"/>
        <v>0.11396809784438208</v>
      </c>
      <c r="BC261" s="132">
        <f t="shared" si="260"/>
        <v>0.11396809784438211</v>
      </c>
      <c r="BD261" s="132">
        <f t="shared" si="260"/>
        <v>0.11396809784438214</v>
      </c>
      <c r="BE261" s="19"/>
      <c r="BF261" s="132">
        <f>BF214-BF213</f>
        <v>0.11396809784438217</v>
      </c>
      <c r="BG261" s="132">
        <f t="shared" ref="BG261:BK261" si="261">BG214-BG213</f>
        <v>0.11396809784438217</v>
      </c>
      <c r="BH261" s="132">
        <f t="shared" si="261"/>
        <v>0.11396809784438217</v>
      </c>
      <c r="BI261" s="132">
        <f t="shared" si="261"/>
        <v>0.11396809784438217</v>
      </c>
      <c r="BJ261" s="132">
        <f t="shared" si="261"/>
        <v>0.11396809784438214</v>
      </c>
      <c r="BK261" s="132">
        <f t="shared" si="261"/>
        <v>0.11396809784438211</v>
      </c>
      <c r="BL261" s="19"/>
    </row>
    <row r="262" spans="1:64" x14ac:dyDescent="0.2">
      <c r="A262" s="131" t="s">
        <v>141</v>
      </c>
      <c r="B262" s="133">
        <f>B261/B259</f>
        <v>0.45349874154772235</v>
      </c>
      <c r="C262" s="133">
        <f t="shared" ref="C262:G262" si="262">C261/C259</f>
        <v>0.47190459868361578</v>
      </c>
      <c r="D262" s="133">
        <f t="shared" si="262"/>
        <v>0.49500650398173729</v>
      </c>
      <c r="E262" s="133">
        <f t="shared" si="262"/>
        <v>0.51146291362630791</v>
      </c>
      <c r="F262" s="133">
        <f t="shared" si="262"/>
        <v>0.52534211196058012</v>
      </c>
      <c r="G262" s="133">
        <f t="shared" si="262"/>
        <v>0.53910935160069995</v>
      </c>
      <c r="H262" s="133"/>
      <c r="I262" s="133">
        <f>I261/I259</f>
        <v>0.46498163546908811</v>
      </c>
      <c r="J262" s="133">
        <f t="shared" ref="J262:N262" si="263">J261/J259</f>
        <v>0.48438784729212891</v>
      </c>
      <c r="K262" s="133">
        <f t="shared" si="263"/>
        <v>0.50863674453546215</v>
      </c>
      <c r="L262" s="133">
        <f t="shared" si="263"/>
        <v>0.52613777105817117</v>
      </c>
      <c r="M262" s="133">
        <f t="shared" si="263"/>
        <v>0.53983434698710964</v>
      </c>
      <c r="N262" s="133">
        <f t="shared" si="263"/>
        <v>0.55438215449830741</v>
      </c>
      <c r="O262" s="133"/>
      <c r="P262" s="133">
        <f>P261/P259</f>
        <v>0.47705937253755776</v>
      </c>
      <c r="Q262" s="133">
        <f t="shared" ref="Q262:U262" si="264">Q261/Q259</f>
        <v>0.49664373556732422</v>
      </c>
      <c r="R262" s="133">
        <f t="shared" si="264"/>
        <v>0.52229503282245204</v>
      </c>
      <c r="S262" s="133">
        <f t="shared" si="264"/>
        <v>0.54078842530623572</v>
      </c>
      <c r="T262" s="133">
        <f t="shared" si="264"/>
        <v>0.5562060727557705</v>
      </c>
      <c r="U262" s="133">
        <f t="shared" si="264"/>
        <v>0.57069771642693046</v>
      </c>
      <c r="V262" s="133"/>
      <c r="W262" s="133">
        <f>W261/W259</f>
        <v>0.48989528333655485</v>
      </c>
      <c r="X262" s="133">
        <f t="shared" ref="X262:AB262" si="265">X261/X259</f>
        <v>0.50965728748358452</v>
      </c>
      <c r="Y262" s="133">
        <f t="shared" si="265"/>
        <v>0.53677440980385471</v>
      </c>
      <c r="Z262" s="133">
        <f t="shared" si="265"/>
        <v>0.556275953866886</v>
      </c>
      <c r="AA262" s="133">
        <f t="shared" si="265"/>
        <v>0.57260521668484732</v>
      </c>
      <c r="AB262" s="133">
        <f t="shared" si="265"/>
        <v>0.58927278248720938</v>
      </c>
      <c r="AC262" s="133"/>
      <c r="AD262" s="133">
        <f>AD261/AD259</f>
        <v>0.50340154454314123</v>
      </c>
      <c r="AE262" s="133">
        <f t="shared" ref="AE262:AI262" si="266">AE261/AE259</f>
        <v>0.52341172187569396</v>
      </c>
      <c r="AF262" s="133">
        <f t="shared" si="266"/>
        <v>0.55322039864232464</v>
      </c>
      <c r="AG262" s="133">
        <f t="shared" si="266"/>
        <v>0.57403789161799024</v>
      </c>
      <c r="AH262" s="133">
        <f t="shared" si="266"/>
        <v>0.59054357236494948</v>
      </c>
      <c r="AI262" s="133">
        <f t="shared" si="266"/>
        <v>0.60755310288858155</v>
      </c>
      <c r="AJ262" s="133"/>
      <c r="AK262" s="133">
        <f>AK261/AK259</f>
        <v>0.51760894220442799</v>
      </c>
      <c r="AL262" s="133">
        <f t="shared" ref="AL262:AP262" si="267">AL261/AL259</f>
        <v>0.5387453439746418</v>
      </c>
      <c r="AM262" s="133">
        <f t="shared" si="267"/>
        <v>0.57065780120705345</v>
      </c>
      <c r="AN262" s="133">
        <f t="shared" si="267"/>
        <v>0.5928619846778268</v>
      </c>
      <c r="AO262" s="133">
        <f t="shared" si="267"/>
        <v>0.61045552381639034</v>
      </c>
      <c r="AP262" s="133">
        <f t="shared" si="267"/>
        <v>0.60983527894882306</v>
      </c>
      <c r="AQ262" s="133"/>
      <c r="AR262" s="133">
        <f>AR261/AR259</f>
        <v>0.53284275757406518</v>
      </c>
      <c r="AS262" s="133">
        <f t="shared" ref="AS262:AW262" si="268">AS261/AS259</f>
        <v>0.55399723764364184</v>
      </c>
      <c r="AT262" s="133">
        <f t="shared" si="268"/>
        <v>0.58691322899885823</v>
      </c>
      <c r="AU262" s="133">
        <f t="shared" si="268"/>
        <v>0.61396462608872027</v>
      </c>
      <c r="AV262" s="133">
        <f t="shared" si="268"/>
        <v>0.61278884755995744</v>
      </c>
      <c r="AW262" s="133">
        <f t="shared" si="268"/>
        <v>0.61188167609309752</v>
      </c>
      <c r="AX262" s="133"/>
      <c r="AY262" s="133">
        <f>AY261/AY259</f>
        <v>0.54649951687460041</v>
      </c>
      <c r="AZ262" s="133">
        <f t="shared" ref="AZ262:BD262" si="269">AZ261/AZ259</f>
        <v>0.5714564371989691</v>
      </c>
      <c r="BA262" s="133">
        <f t="shared" si="269"/>
        <v>0.60657417510209577</v>
      </c>
      <c r="BB262" s="133">
        <f t="shared" si="269"/>
        <v>0.61606886843429387</v>
      </c>
      <c r="BC262" s="133">
        <f t="shared" si="269"/>
        <v>0.61500242530725413</v>
      </c>
      <c r="BD262" s="133">
        <f t="shared" si="269"/>
        <v>0.61448760080164888</v>
      </c>
      <c r="BE262" s="133"/>
      <c r="BF262" s="133">
        <f>BF261/BF259</f>
        <v>0.5635092977311853</v>
      </c>
      <c r="BG262" s="133">
        <f t="shared" ref="BG262:BK262" si="270">BG261/BG259</f>
        <v>0.59008173170986844</v>
      </c>
      <c r="BH262" s="133">
        <f t="shared" si="270"/>
        <v>0.61975886912405498</v>
      </c>
      <c r="BI262" s="133">
        <f t="shared" si="270"/>
        <v>0.61841261361674726</v>
      </c>
      <c r="BJ262" s="133">
        <f t="shared" si="270"/>
        <v>0.61734101654776108</v>
      </c>
      <c r="BK262" s="133">
        <f t="shared" si="270"/>
        <v>0.61644147490369805</v>
      </c>
      <c r="BL262" s="133"/>
    </row>
    <row r="263" spans="1:64" x14ac:dyDescent="0.2">
      <c r="B263" s="65">
        <f>((SUMPRODUCT(B$8:B$187,Nutrients!$DJ$8:$DJ$187)+(IF($A$6=Nutrients!$B$8,Nutrients!$DJ$8,Nutrients!$DJ$9)*B$6)+(((IF($A$7=Nutrients!$B$79,Nutrients!$DJ$79,(IF($A$7=Nutrients!$B$77,Nutrients!$DJ$77,Nutrients!$DJ$78)))))*B$7))/2000)*2.2046</f>
        <v>625.55525</v>
      </c>
      <c r="C263" s="65">
        <f>((SUMPRODUCT(C$8:C$187,Nutrients!$DJ$8:$DJ$187)+(IF($A$6=Nutrients!$B$8,Nutrients!$DJ$8,Nutrients!$DJ$9)*C$6)+(((IF($A$7=Nutrients!$B$79,Nutrients!$DJ$79,(IF($A$7=Nutrients!$B$77,Nutrients!$DJ$77,Nutrients!$DJ$78)))))*C$7))/2000)*2.2046</f>
        <v>625.55525</v>
      </c>
      <c r="D263" s="65">
        <f>((SUMPRODUCT(D$8:D$187,Nutrients!$DJ$8:$DJ$187)+(IF($A$6=Nutrients!$B$8,Nutrients!$DJ$8,Nutrients!$DJ$9)*D$6)+(((IF($A$7=Nutrients!$B$79,Nutrients!$DJ$79,(IF($A$7=Nutrients!$B$77,Nutrients!$DJ$77,Nutrients!$DJ$78)))))*D$7))/2000)*2.2046</f>
        <v>625.55525</v>
      </c>
      <c r="E263" s="65">
        <f>((SUMPRODUCT(E$8:E$187,Nutrients!$DJ$8:$DJ$187)+(IF($A$6=Nutrients!$B$8,Nutrients!$DJ$8,Nutrients!$DJ$9)*E$6)+(((IF($A$7=Nutrients!$B$79,Nutrients!$DJ$79,(IF($A$7=Nutrients!$B$77,Nutrients!$DJ$77,Nutrients!$DJ$78)))))*E$7))/2000)*2.2046</f>
        <v>625.55525</v>
      </c>
      <c r="F263" s="65">
        <f>((SUMPRODUCT(F$8:F$187,Nutrients!$DJ$8:$DJ$187)+(IF($A$6=Nutrients!$B$8,Nutrients!$DJ$8,Nutrients!$DJ$9)*F$6)+(((IF($A$7=Nutrients!$B$79,Nutrients!$DJ$79,(IF($A$7=Nutrients!$B$77,Nutrients!$DJ$77,Nutrients!$DJ$78)))))*F$7))/2000)*2.2046</f>
        <v>625.55525</v>
      </c>
      <c r="G263" s="65">
        <f>((SUMPRODUCT(G$8:G$187,Nutrients!$DJ$8:$DJ$187)+(IF($A$6=Nutrients!$B$8,Nutrients!$DJ$8,Nutrients!$DJ$9)*G$6)+(((IF($A$7=Nutrients!$B$79,Nutrients!$DJ$79,(IF($A$7=Nutrients!$B$77,Nutrients!$DJ$77,Nutrients!$DJ$78)))))*G$7))/2000)*2.2046</f>
        <v>625.55525</v>
      </c>
      <c r="H263" s="65"/>
      <c r="I263" s="65">
        <f>((SUMPRODUCT(I$8:I$187,Nutrients!$DJ$8:$DJ$187)+(IF($A$6=Nutrients!$B$8,Nutrients!$DJ$8,Nutrients!$DJ$9)*I$6)+(((IF($A$7=Nutrients!$B$79,Nutrients!$DJ$79,(IF($A$7=Nutrients!$B$77,Nutrients!$DJ$77,Nutrients!$DJ$78)))))*I$7))/2000)*2.2046</f>
        <v>625.55525</v>
      </c>
      <c r="J263" s="65">
        <f>((SUMPRODUCT(J$8:J$187,Nutrients!$DJ$8:$DJ$187)+(IF($A$6=Nutrients!$B$8,Nutrients!$DJ$8,Nutrients!$DJ$9)*J$6)+(((IF($A$7=Nutrients!$B$79,Nutrients!$DJ$79,(IF($A$7=Nutrients!$B$77,Nutrients!$DJ$77,Nutrients!$DJ$78)))))*J$7))/2000)*2.2046</f>
        <v>625.55525</v>
      </c>
      <c r="K263" s="65">
        <f>((SUMPRODUCT(K$8:K$187,Nutrients!$DJ$8:$DJ$187)+(IF($A$6=Nutrients!$B$8,Nutrients!$DJ$8,Nutrients!$DJ$9)*K$6)+(((IF($A$7=Nutrients!$B$79,Nutrients!$DJ$79,(IF($A$7=Nutrients!$B$77,Nutrients!$DJ$77,Nutrients!$DJ$78)))))*K$7))/2000)*2.2046</f>
        <v>625.55525</v>
      </c>
      <c r="L263" s="65">
        <f>((SUMPRODUCT(L$8:L$187,Nutrients!$DJ$8:$DJ$187)+(IF($A$6=Nutrients!$B$8,Nutrients!$DJ$8,Nutrients!$DJ$9)*L$6)+(((IF($A$7=Nutrients!$B$79,Nutrients!$DJ$79,(IF($A$7=Nutrients!$B$77,Nutrients!$DJ$77,Nutrients!$DJ$78)))))*L$7))/2000)*2.2046</f>
        <v>625.55525</v>
      </c>
      <c r="M263" s="65">
        <f>((SUMPRODUCT(M$8:M$187,Nutrients!$DJ$8:$DJ$187)+(IF($A$6=Nutrients!$B$8,Nutrients!$DJ$8,Nutrients!$DJ$9)*M$6)+(((IF($A$7=Nutrients!$B$79,Nutrients!$DJ$79,(IF($A$7=Nutrients!$B$77,Nutrients!$DJ$77,Nutrients!$DJ$78)))))*M$7))/2000)*2.2046</f>
        <v>625.55525</v>
      </c>
      <c r="N263" s="65">
        <f>((SUMPRODUCT(N$8:N$187,Nutrients!$DJ$8:$DJ$187)+(IF($A$6=Nutrients!$B$8,Nutrients!$DJ$8,Nutrients!$DJ$9)*N$6)+(((IF($A$7=Nutrients!$B$79,Nutrients!$DJ$79,(IF($A$7=Nutrients!$B$77,Nutrients!$DJ$77,Nutrients!$DJ$78)))))*N$7))/2000)*2.2046</f>
        <v>625.55525</v>
      </c>
      <c r="O263" s="65"/>
      <c r="P263" s="65">
        <f>((SUMPRODUCT(P$8:P$187,Nutrients!$DJ$8:$DJ$187)+(IF($A$6=Nutrients!$B$8,Nutrients!$DJ$8,Nutrients!$DJ$9)*P$6)+(((IF($A$7=Nutrients!$B$79,Nutrients!$DJ$79,(IF($A$7=Nutrients!$B$77,Nutrients!$DJ$77,Nutrients!$DJ$78)))))*P$7))/2000)*2.2046</f>
        <v>625.55525</v>
      </c>
      <c r="Q263" s="65">
        <f>((SUMPRODUCT(Q$8:Q$187,Nutrients!$DJ$8:$DJ$187)+(IF($A$6=Nutrients!$B$8,Nutrients!$DJ$8,Nutrients!$DJ$9)*Q$6)+(((IF($A$7=Nutrients!$B$79,Nutrients!$DJ$79,(IF($A$7=Nutrients!$B$77,Nutrients!$DJ$77,Nutrients!$DJ$78)))))*Q$7))/2000)*2.2046</f>
        <v>625.55525</v>
      </c>
      <c r="R263" s="65">
        <f>((SUMPRODUCT(R$8:R$187,Nutrients!$DJ$8:$DJ$187)+(IF($A$6=Nutrients!$B$8,Nutrients!$DJ$8,Nutrients!$DJ$9)*R$6)+(((IF($A$7=Nutrients!$B$79,Nutrients!$DJ$79,(IF($A$7=Nutrients!$B$77,Nutrients!$DJ$77,Nutrients!$DJ$78)))))*R$7))/2000)*2.2046</f>
        <v>625.55525</v>
      </c>
      <c r="S263" s="65">
        <f>((SUMPRODUCT(S$8:S$187,Nutrients!$DJ$8:$DJ$187)+(IF($A$6=Nutrients!$B$8,Nutrients!$DJ$8,Nutrients!$DJ$9)*S$6)+(((IF($A$7=Nutrients!$B$79,Nutrients!$DJ$79,(IF($A$7=Nutrients!$B$77,Nutrients!$DJ$77,Nutrients!$DJ$78)))))*S$7))/2000)*2.2046</f>
        <v>625.55525</v>
      </c>
      <c r="T263" s="65">
        <f>((SUMPRODUCT(T$8:T$187,Nutrients!$DJ$8:$DJ$187)+(IF($A$6=Nutrients!$B$8,Nutrients!$DJ$8,Nutrients!$DJ$9)*T$6)+(((IF($A$7=Nutrients!$B$79,Nutrients!$DJ$79,(IF($A$7=Nutrients!$B$77,Nutrients!$DJ$77,Nutrients!$DJ$78)))))*T$7))/2000)*2.2046</f>
        <v>625.55525</v>
      </c>
      <c r="U263" s="65">
        <f>((SUMPRODUCT(U$8:U$187,Nutrients!$DJ$8:$DJ$187)+(IF($A$6=Nutrients!$B$8,Nutrients!$DJ$8,Nutrients!$DJ$9)*U$6)+(((IF($A$7=Nutrients!$B$79,Nutrients!$DJ$79,(IF($A$7=Nutrients!$B$77,Nutrients!$DJ$77,Nutrients!$DJ$78)))))*U$7))/2000)*2.2046</f>
        <v>625.55525</v>
      </c>
      <c r="V263" s="65"/>
      <c r="W263" s="65">
        <f>((SUMPRODUCT(W$8:W$187,Nutrients!$DJ$8:$DJ$187)+(IF($A$6=Nutrients!$B$8,Nutrients!$DJ$8,Nutrients!$DJ$9)*W$6)+(((IF($A$7=Nutrients!$B$79,Nutrients!$DJ$79,(IF($A$7=Nutrients!$B$77,Nutrients!$DJ$77,Nutrients!$DJ$78)))))*W$7))/2000)*2.2046</f>
        <v>625.55525</v>
      </c>
      <c r="X263" s="65">
        <f>((SUMPRODUCT(X$8:X$187,Nutrients!$DJ$8:$DJ$187)+(IF($A$6=Nutrients!$B$8,Nutrients!$DJ$8,Nutrients!$DJ$9)*X$6)+(((IF($A$7=Nutrients!$B$79,Nutrients!$DJ$79,(IF($A$7=Nutrients!$B$77,Nutrients!$DJ$77,Nutrients!$DJ$78)))))*X$7))/2000)*2.2046</f>
        <v>625.55525</v>
      </c>
      <c r="Y263" s="65">
        <f>((SUMPRODUCT(Y$8:Y$187,Nutrients!$DJ$8:$DJ$187)+(IF($A$6=Nutrients!$B$8,Nutrients!$DJ$8,Nutrients!$DJ$9)*Y$6)+(((IF($A$7=Nutrients!$B$79,Nutrients!$DJ$79,(IF($A$7=Nutrients!$B$77,Nutrients!$DJ$77,Nutrients!$DJ$78)))))*Y$7))/2000)*2.2046</f>
        <v>625.55525</v>
      </c>
      <c r="Z263" s="65">
        <f>((SUMPRODUCT(Z$8:Z$187,Nutrients!$DJ$8:$DJ$187)+(IF($A$6=Nutrients!$B$8,Nutrients!$DJ$8,Nutrients!$DJ$9)*Z$6)+(((IF($A$7=Nutrients!$B$79,Nutrients!$DJ$79,(IF($A$7=Nutrients!$B$77,Nutrients!$DJ$77,Nutrients!$DJ$78)))))*Z$7))/2000)*2.2046</f>
        <v>625.55525</v>
      </c>
      <c r="AA263" s="65">
        <f>((SUMPRODUCT(AA$8:AA$187,Nutrients!$DJ$8:$DJ$187)+(IF($A$6=Nutrients!$B$8,Nutrients!$DJ$8,Nutrients!$DJ$9)*AA$6)+(((IF($A$7=Nutrients!$B$79,Nutrients!$DJ$79,(IF($A$7=Nutrients!$B$77,Nutrients!$DJ$77,Nutrients!$DJ$78)))))*AA$7))/2000)*2.2046</f>
        <v>625.55525</v>
      </c>
      <c r="AB263" s="65">
        <f>((SUMPRODUCT(AB$8:AB$187,Nutrients!$DJ$8:$DJ$187)+(IF($A$6=Nutrients!$B$8,Nutrients!$DJ$8,Nutrients!$DJ$9)*AB$6)+(((IF($A$7=Nutrients!$B$79,Nutrients!$DJ$79,(IF($A$7=Nutrients!$B$77,Nutrients!$DJ$77,Nutrients!$DJ$78)))))*AB$7))/2000)*2.2046</f>
        <v>625.55525</v>
      </c>
      <c r="AC263" s="65"/>
      <c r="AD263" s="65">
        <f>((SUMPRODUCT(AD$8:AD$187,Nutrients!$DJ$8:$DJ$187)+(IF($A$6=Nutrients!$B$8,Nutrients!$DJ$8,Nutrients!$DJ$9)*AD$6)+(((IF($A$7=Nutrients!$B$79,Nutrients!$DJ$79,(IF($A$7=Nutrients!$B$77,Nutrients!$DJ$77,Nutrients!$DJ$78)))))*AD$7))/2000)*2.2046</f>
        <v>625.55525</v>
      </c>
      <c r="AE263" s="65">
        <f>((SUMPRODUCT(AE$8:AE$187,Nutrients!$DJ$8:$DJ$187)+(IF($A$6=Nutrients!$B$8,Nutrients!$DJ$8,Nutrients!$DJ$9)*AE$6)+(((IF($A$7=Nutrients!$B$79,Nutrients!$DJ$79,(IF($A$7=Nutrients!$B$77,Nutrients!$DJ$77,Nutrients!$DJ$78)))))*AE$7))/2000)*2.2046</f>
        <v>625.55525</v>
      </c>
      <c r="AF263" s="65">
        <f>((SUMPRODUCT(AF$8:AF$187,Nutrients!$DJ$8:$DJ$187)+(IF($A$6=Nutrients!$B$8,Nutrients!$DJ$8,Nutrients!$DJ$9)*AF$6)+(((IF($A$7=Nutrients!$B$79,Nutrients!$DJ$79,(IF($A$7=Nutrients!$B$77,Nutrients!$DJ$77,Nutrients!$DJ$78)))))*AF$7))/2000)*2.2046</f>
        <v>625.55525</v>
      </c>
      <c r="AG263" s="65">
        <f>((SUMPRODUCT(AG$8:AG$187,Nutrients!$DJ$8:$DJ$187)+(IF($A$6=Nutrients!$B$8,Nutrients!$DJ$8,Nutrients!$DJ$9)*AG$6)+(((IF($A$7=Nutrients!$B$79,Nutrients!$DJ$79,(IF($A$7=Nutrients!$B$77,Nutrients!$DJ$77,Nutrients!$DJ$78)))))*AG$7))/2000)*2.2046</f>
        <v>625.55525</v>
      </c>
      <c r="AH263" s="65">
        <f>((SUMPRODUCT(AH$8:AH$187,Nutrients!$DJ$8:$DJ$187)+(IF($A$6=Nutrients!$B$8,Nutrients!$DJ$8,Nutrients!$DJ$9)*AH$6)+(((IF($A$7=Nutrients!$B$79,Nutrients!$DJ$79,(IF($A$7=Nutrients!$B$77,Nutrients!$DJ$77,Nutrients!$DJ$78)))))*AH$7))/2000)*2.2046</f>
        <v>625.55525</v>
      </c>
      <c r="AI263" s="65">
        <f>((SUMPRODUCT(AI$8:AI$187,Nutrients!$DJ$8:$DJ$187)+(IF($A$6=Nutrients!$B$8,Nutrients!$DJ$8,Nutrients!$DJ$9)*AI$6)+(((IF($A$7=Nutrients!$B$79,Nutrients!$DJ$79,(IF($A$7=Nutrients!$B$77,Nutrients!$DJ$77,Nutrients!$DJ$78)))))*AI$7))/2000)*2.2046</f>
        <v>625.55525</v>
      </c>
      <c r="AJ263" s="65"/>
      <c r="AK263" s="65">
        <f>((SUMPRODUCT(AK$8:AK$187,Nutrients!$DJ$8:$DJ$187)+(IF($A$6=Nutrients!$B$8,Nutrients!$DJ$8,Nutrients!$DJ$9)*AK$6)+(((IF($A$7=Nutrients!$B$79,Nutrients!$DJ$79,(IF($A$7=Nutrients!$B$77,Nutrients!$DJ$77,Nutrients!$DJ$78)))))*AK$7))/2000)*2.2046</f>
        <v>625.55525</v>
      </c>
      <c r="AL263" s="65">
        <f>((SUMPRODUCT(AL$8:AL$187,Nutrients!$DJ$8:$DJ$187)+(IF($A$6=Nutrients!$B$8,Nutrients!$DJ$8,Nutrients!$DJ$9)*AL$6)+(((IF($A$7=Nutrients!$B$79,Nutrients!$DJ$79,(IF($A$7=Nutrients!$B$77,Nutrients!$DJ$77,Nutrients!$DJ$78)))))*AL$7))/2000)*2.2046</f>
        <v>625.55525</v>
      </c>
      <c r="AM263" s="65">
        <f>((SUMPRODUCT(AM$8:AM$187,Nutrients!$DJ$8:$DJ$187)+(IF($A$6=Nutrients!$B$8,Nutrients!$DJ$8,Nutrients!$DJ$9)*AM$6)+(((IF($A$7=Nutrients!$B$79,Nutrients!$DJ$79,(IF($A$7=Nutrients!$B$77,Nutrients!$DJ$77,Nutrients!$DJ$78)))))*AM$7))/2000)*2.2046</f>
        <v>625.55525</v>
      </c>
      <c r="AN263" s="65">
        <f>((SUMPRODUCT(AN$8:AN$187,Nutrients!$DJ$8:$DJ$187)+(IF($A$6=Nutrients!$B$8,Nutrients!$DJ$8,Nutrients!$DJ$9)*AN$6)+(((IF($A$7=Nutrients!$B$79,Nutrients!$DJ$79,(IF($A$7=Nutrients!$B$77,Nutrients!$DJ$77,Nutrients!$DJ$78)))))*AN$7))/2000)*2.2046</f>
        <v>625.55525</v>
      </c>
      <c r="AO263" s="65">
        <f>((SUMPRODUCT(AO$8:AO$187,Nutrients!$DJ$8:$DJ$187)+(IF($A$6=Nutrients!$B$8,Nutrients!$DJ$8,Nutrients!$DJ$9)*AO$6)+(((IF($A$7=Nutrients!$B$79,Nutrients!$DJ$79,(IF($A$7=Nutrients!$B$77,Nutrients!$DJ$77,Nutrients!$DJ$78)))))*AO$7))/2000)*2.2046</f>
        <v>625.55525</v>
      </c>
      <c r="AP263" s="65">
        <f>((SUMPRODUCT(AP$8:AP$187,Nutrients!$DJ$8:$DJ$187)+(IF($A$6=Nutrients!$B$8,Nutrients!$DJ$8,Nutrients!$DJ$9)*AP$6)+(((IF($A$7=Nutrients!$B$79,Nutrients!$DJ$79,(IF($A$7=Nutrients!$B$77,Nutrients!$DJ$77,Nutrients!$DJ$78)))))*AP$7))/2000)*2.2046</f>
        <v>625.55525</v>
      </c>
      <c r="AQ263" s="65"/>
      <c r="AR263" s="65">
        <f>((SUMPRODUCT(AR$8:AR$187,Nutrients!$DJ$8:$DJ$187)+(IF($A$6=Nutrients!$B$8,Nutrients!$DJ$8,Nutrients!$DJ$9)*AR$6)+(((IF($A$7=Nutrients!$B$79,Nutrients!$DJ$79,(IF($A$7=Nutrients!$B$77,Nutrients!$DJ$77,Nutrients!$DJ$78)))))*AR$7))/2000)*2.2046</f>
        <v>625.55525</v>
      </c>
      <c r="AS263" s="65">
        <f>((SUMPRODUCT(AS$8:AS$187,Nutrients!$DJ$8:$DJ$187)+(IF($A$6=Nutrients!$B$8,Nutrients!$DJ$8,Nutrients!$DJ$9)*AS$6)+(((IF($A$7=Nutrients!$B$79,Nutrients!$DJ$79,(IF($A$7=Nutrients!$B$77,Nutrients!$DJ$77,Nutrients!$DJ$78)))))*AS$7))/2000)*2.2046</f>
        <v>625.55525</v>
      </c>
      <c r="AT263" s="65">
        <f>((SUMPRODUCT(AT$8:AT$187,Nutrients!$DJ$8:$DJ$187)+(IF($A$6=Nutrients!$B$8,Nutrients!$DJ$8,Nutrients!$DJ$9)*AT$6)+(((IF($A$7=Nutrients!$B$79,Nutrients!$DJ$79,(IF($A$7=Nutrients!$B$77,Nutrients!$DJ$77,Nutrients!$DJ$78)))))*AT$7))/2000)*2.2046</f>
        <v>625.55525</v>
      </c>
      <c r="AU263" s="65">
        <f>((SUMPRODUCT(AU$8:AU$187,Nutrients!$DJ$8:$DJ$187)+(IF($A$6=Nutrients!$B$8,Nutrients!$DJ$8,Nutrients!$DJ$9)*AU$6)+(((IF($A$7=Nutrients!$B$79,Nutrients!$DJ$79,(IF($A$7=Nutrients!$B$77,Nutrients!$DJ$77,Nutrients!$DJ$78)))))*AU$7))/2000)*2.2046</f>
        <v>625.55525</v>
      </c>
      <c r="AV263" s="65">
        <f>((SUMPRODUCT(AV$8:AV$187,Nutrients!$DJ$8:$DJ$187)+(IF($A$6=Nutrients!$B$8,Nutrients!$DJ$8,Nutrients!$DJ$9)*AV$6)+(((IF($A$7=Nutrients!$B$79,Nutrients!$DJ$79,(IF($A$7=Nutrients!$B$77,Nutrients!$DJ$77,Nutrients!$DJ$78)))))*AV$7))/2000)*2.2046</f>
        <v>625.55525</v>
      </c>
      <c r="AW263" s="65">
        <f>((SUMPRODUCT(AW$8:AW$187,Nutrients!$DJ$8:$DJ$187)+(IF($A$6=Nutrients!$B$8,Nutrients!$DJ$8,Nutrients!$DJ$9)*AW$6)+(((IF($A$7=Nutrients!$B$79,Nutrients!$DJ$79,(IF($A$7=Nutrients!$B$77,Nutrients!$DJ$77,Nutrients!$DJ$78)))))*AW$7))/2000)*2.2046</f>
        <v>625.55525</v>
      </c>
      <c r="AX263" s="65"/>
      <c r="AY263" s="65">
        <f>((SUMPRODUCT(AY$8:AY$187,Nutrients!$DJ$8:$DJ$187)+(IF($A$6=Nutrients!$B$8,Nutrients!$DJ$8,Nutrients!$DJ$9)*AY$6)+(((IF($A$7=Nutrients!$B$79,Nutrients!$DJ$79,(IF($A$7=Nutrients!$B$77,Nutrients!$DJ$77,Nutrients!$DJ$78)))))*AY$7))/2000)*2.2046</f>
        <v>625.55525</v>
      </c>
      <c r="AZ263" s="65">
        <f>((SUMPRODUCT(AZ$8:AZ$187,Nutrients!$DJ$8:$DJ$187)+(IF($A$6=Nutrients!$B$8,Nutrients!$DJ$8,Nutrients!$DJ$9)*AZ$6)+(((IF($A$7=Nutrients!$B$79,Nutrients!$DJ$79,(IF($A$7=Nutrients!$B$77,Nutrients!$DJ$77,Nutrients!$DJ$78)))))*AZ$7))/2000)*2.2046</f>
        <v>625.55525</v>
      </c>
      <c r="BA263" s="65">
        <f>((SUMPRODUCT(BA$8:BA$187,Nutrients!$DJ$8:$DJ$187)+(IF($A$6=Nutrients!$B$8,Nutrients!$DJ$8,Nutrients!$DJ$9)*BA$6)+(((IF($A$7=Nutrients!$B$79,Nutrients!$DJ$79,(IF($A$7=Nutrients!$B$77,Nutrients!$DJ$77,Nutrients!$DJ$78)))))*BA$7))/2000)*2.2046</f>
        <v>625.55525</v>
      </c>
      <c r="BB263" s="65">
        <f>((SUMPRODUCT(BB$8:BB$187,Nutrients!$DJ$8:$DJ$187)+(IF($A$6=Nutrients!$B$8,Nutrients!$DJ$8,Nutrients!$DJ$9)*BB$6)+(((IF($A$7=Nutrients!$B$79,Nutrients!$DJ$79,(IF($A$7=Nutrients!$B$77,Nutrients!$DJ$77,Nutrients!$DJ$78)))))*BB$7))/2000)*2.2046</f>
        <v>625.55525</v>
      </c>
      <c r="BC263" s="65">
        <f>((SUMPRODUCT(BC$8:BC$187,Nutrients!$DJ$8:$DJ$187)+(IF($A$6=Nutrients!$B$8,Nutrients!$DJ$8,Nutrients!$DJ$9)*BC$6)+(((IF($A$7=Nutrients!$B$79,Nutrients!$DJ$79,(IF($A$7=Nutrients!$B$77,Nutrients!$DJ$77,Nutrients!$DJ$78)))))*BC$7))/2000)*2.2046</f>
        <v>625.55525</v>
      </c>
      <c r="BD263" s="65">
        <f>((SUMPRODUCT(BD$8:BD$187,Nutrients!$DJ$8:$DJ$187)+(IF($A$6=Nutrients!$B$8,Nutrients!$DJ$8,Nutrients!$DJ$9)*BD$6)+(((IF($A$7=Nutrients!$B$79,Nutrients!$DJ$79,(IF($A$7=Nutrients!$B$77,Nutrients!$DJ$77,Nutrients!$DJ$78)))))*BD$7))/2000)*2.2046</f>
        <v>625.55525</v>
      </c>
      <c r="BE263" s="65"/>
      <c r="BF263" s="65">
        <f>((SUMPRODUCT(BF$8:BF$187,Nutrients!$DJ$8:$DJ$187)+(IF($A$6=Nutrients!$B$8,Nutrients!$DJ$8,Nutrients!$DJ$9)*BF$6)+(((IF($A$7=Nutrients!$B$79,Nutrients!$DJ$79,(IF($A$7=Nutrients!$B$77,Nutrients!$DJ$77,Nutrients!$DJ$78)))))*BF$7))/2000)*2.2046</f>
        <v>625.55525</v>
      </c>
      <c r="BG263" s="65">
        <f>((SUMPRODUCT(BG$8:BG$187,Nutrients!$DJ$8:$DJ$187)+(IF($A$6=Nutrients!$B$8,Nutrients!$DJ$8,Nutrients!$DJ$9)*BG$6)+(((IF($A$7=Nutrients!$B$79,Nutrients!$DJ$79,(IF($A$7=Nutrients!$B$77,Nutrients!$DJ$77,Nutrients!$DJ$78)))))*BG$7))/2000)*2.2046</f>
        <v>625.55525</v>
      </c>
      <c r="BH263" s="65">
        <f>((SUMPRODUCT(BH$8:BH$187,Nutrients!$DJ$8:$DJ$187)+(IF($A$6=Nutrients!$B$8,Nutrients!$DJ$8,Nutrients!$DJ$9)*BH$6)+(((IF($A$7=Nutrients!$B$79,Nutrients!$DJ$79,(IF($A$7=Nutrients!$B$77,Nutrients!$DJ$77,Nutrients!$DJ$78)))))*BH$7))/2000)*2.2046</f>
        <v>625.55525</v>
      </c>
      <c r="BI263" s="65">
        <f>((SUMPRODUCT(BI$8:BI$187,Nutrients!$DJ$8:$DJ$187)+(IF($A$6=Nutrients!$B$8,Nutrients!$DJ$8,Nutrients!$DJ$9)*BI$6)+(((IF($A$7=Nutrients!$B$79,Nutrients!$DJ$79,(IF($A$7=Nutrients!$B$77,Nutrients!$DJ$77,Nutrients!$DJ$78)))))*BI$7))/2000)*2.2046</f>
        <v>625.55525</v>
      </c>
      <c r="BJ263" s="65">
        <f>((SUMPRODUCT(BJ$8:BJ$187,Nutrients!$DJ$8:$DJ$187)+(IF($A$6=Nutrients!$B$8,Nutrients!$DJ$8,Nutrients!$DJ$9)*BJ$6)+(((IF($A$7=Nutrients!$B$79,Nutrients!$DJ$79,(IF($A$7=Nutrients!$B$77,Nutrients!$DJ$77,Nutrients!$DJ$78)))))*BJ$7))/2000)*2.2046</f>
        <v>625.55525</v>
      </c>
      <c r="BK263" s="65">
        <f>((SUMPRODUCT(BK$8:BK$187,Nutrients!$DJ$8:$DJ$187)+(IF($A$6=Nutrients!$B$8,Nutrients!$DJ$8,Nutrients!$DJ$9)*BK$6)+(((IF($A$7=Nutrients!$B$79,Nutrients!$DJ$79,(IF($A$7=Nutrients!$B$77,Nutrients!$DJ$77,Nutrients!$DJ$78)))))*BK$7))/2000)*2.2046</f>
        <v>625.55525</v>
      </c>
      <c r="BL263" s="65"/>
    </row>
    <row r="264" spans="1:64" x14ac:dyDescent="0.2">
      <c r="A264" s="236" t="s">
        <v>152</v>
      </c>
      <c r="B264" s="67"/>
      <c r="I264" s="67"/>
      <c r="P264" s="67"/>
      <c r="W264" s="67"/>
      <c r="AD264" s="67"/>
      <c r="AK264" s="67"/>
      <c r="AR264" s="67"/>
      <c r="AY264" s="67"/>
      <c r="BF264" s="67"/>
    </row>
    <row r="265" spans="1:64" x14ac:dyDescent="0.2">
      <c r="A265" s="236" t="s">
        <v>144</v>
      </c>
      <c r="B265" s="65">
        <f>(SUMPRODUCT(B$8:B$187,Nutrients!$DR$8:$DR$187)+(IF($A$6=Nutrients!$B$8,Nutrients!$DR$8,Nutrients!$DR$9)*B$6)+(((IF($A$7=Nutrients!$B$79,Nutrients!$DR$79,(IF($A$7=Nutrients!$B$77,Nutrients!$DR$77,Nutrients!$DR$78)))))*B$7))/2000*1000000</f>
        <v>165.19823788546256</v>
      </c>
      <c r="C265" s="65">
        <f>(SUMPRODUCT(C$8:C$187,Nutrients!$DR$8:$DR$187)+(IF($A$6=Nutrients!$B$8,Nutrients!$DR$8,Nutrients!$DR$9)*C$6)+(((IF($A$7=Nutrients!$B$79,Nutrients!$DR$79,(IF($A$7=Nutrients!$B$77,Nutrients!$DR$77,Nutrients!$DR$78)))))*C$7))/2000*1000000</f>
        <v>165.19823788546256</v>
      </c>
      <c r="D265" s="65">
        <f>(SUMPRODUCT(D$8:D$187,Nutrients!$DR$8:$DR$187)+(IF($A$6=Nutrients!$B$8,Nutrients!$DR$8,Nutrients!$DR$9)*D$6)+(((IF($A$7=Nutrients!$B$79,Nutrients!$DR$79,(IF($A$7=Nutrients!$B$77,Nutrients!$DR$77,Nutrients!$DR$78)))))*D$7))/2000*1000000</f>
        <v>137.66519823788545</v>
      </c>
      <c r="E265" s="65">
        <f>(SUMPRODUCT(E$8:E$187,Nutrients!$DR$8:$DR$187)+(IF($A$6=Nutrients!$B$8,Nutrients!$DR$8,Nutrients!$DR$9)*E$6)+(((IF($A$7=Nutrients!$B$79,Nutrients!$DR$79,(IF($A$7=Nutrients!$B$77,Nutrients!$DR$77,Nutrients!$DR$78)))))*E$7))/2000*1000000</f>
        <v>110.13215859030836</v>
      </c>
      <c r="F265" s="65">
        <f>(SUMPRODUCT(F$8:F$187,Nutrients!$DR$8:$DR$187)+(IF($A$6=Nutrients!$B$8,Nutrients!$DR$8,Nutrients!$DR$9)*F$6)+(((IF($A$7=Nutrients!$B$79,Nutrients!$DR$79,(IF($A$7=Nutrients!$B$77,Nutrients!$DR$77,Nutrients!$DR$78)))))*F$7))/2000*1000000</f>
        <v>82.59911894273128</v>
      </c>
      <c r="G265" s="65">
        <f>(SUMPRODUCT(G$8:G$187,Nutrients!$DR$8:$DR$187)+(IF($A$6=Nutrients!$B$8,Nutrients!$DR$8,Nutrients!$DR$9)*G$6)+(((IF($A$7=Nutrients!$B$79,Nutrients!$DR$79,(IF($A$7=Nutrients!$B$77,Nutrients!$DR$77,Nutrients!$DR$78)))))*G$7))/2000*1000000</f>
        <v>82.59911894273128</v>
      </c>
      <c r="I265" s="65">
        <f>(SUMPRODUCT(I$8:I$187,Nutrients!$DR$8:$DR$187)+(IF($A$6=Nutrients!$B$8,Nutrients!$DR$8,Nutrients!$DR$9)*I$6)+(((IF($A$7=Nutrients!$B$79,Nutrients!$DR$79,(IF($A$7=Nutrients!$B$77,Nutrients!$DR$77,Nutrients!$DR$78)))))*I$7))/2000*1000000</f>
        <v>165.19823788546256</v>
      </c>
      <c r="J265" s="65">
        <f>(SUMPRODUCT(J$8:J$187,Nutrients!$DR$8:$DR$187)+(IF($A$6=Nutrients!$B$8,Nutrients!$DR$8,Nutrients!$DR$9)*J$6)+(((IF($A$7=Nutrients!$B$79,Nutrients!$DR$79,(IF($A$7=Nutrients!$B$77,Nutrients!$DR$77,Nutrients!$DR$78)))))*J$7))/2000*1000000</f>
        <v>165.19823788546256</v>
      </c>
      <c r="K265" s="65">
        <f>(SUMPRODUCT(K$8:K$187,Nutrients!$DR$8:$DR$187)+(IF($A$6=Nutrients!$B$8,Nutrients!$DR$8,Nutrients!$DR$9)*K$6)+(((IF($A$7=Nutrients!$B$79,Nutrients!$DR$79,(IF($A$7=Nutrients!$B$77,Nutrients!$DR$77,Nutrients!$DR$78)))))*K$7))/2000*1000000</f>
        <v>137.66519823788545</v>
      </c>
      <c r="L265" s="65">
        <f>(SUMPRODUCT(L$8:L$187,Nutrients!$DR$8:$DR$187)+(IF($A$6=Nutrients!$B$8,Nutrients!$DR$8,Nutrients!$DR$9)*L$6)+(((IF($A$7=Nutrients!$B$79,Nutrients!$DR$79,(IF($A$7=Nutrients!$B$77,Nutrients!$DR$77,Nutrients!$DR$78)))))*L$7))/2000*1000000</f>
        <v>110.13215859030836</v>
      </c>
      <c r="M265" s="65">
        <f>(SUMPRODUCT(M$8:M$187,Nutrients!$DR$8:$DR$187)+(IF($A$6=Nutrients!$B$8,Nutrients!$DR$8,Nutrients!$DR$9)*M$6)+(((IF($A$7=Nutrients!$B$79,Nutrients!$DR$79,(IF($A$7=Nutrients!$B$77,Nutrients!$DR$77,Nutrients!$DR$78)))))*M$7))/2000*1000000</f>
        <v>82.59911894273128</v>
      </c>
      <c r="N265" s="65">
        <f>(SUMPRODUCT(N$8:N$187,Nutrients!$DR$8:$DR$187)+(IF($A$6=Nutrients!$B$8,Nutrients!$DR$8,Nutrients!$DR$9)*N$6)+(((IF($A$7=Nutrients!$B$79,Nutrients!$DR$79,(IF($A$7=Nutrients!$B$77,Nutrients!$DR$77,Nutrients!$DR$78)))))*N$7))/2000*1000000</f>
        <v>82.59911894273128</v>
      </c>
      <c r="P265" s="65">
        <f>(SUMPRODUCT(P$8:P$187,Nutrients!$DR$8:$DR$187)+(IF($A$6=Nutrients!$B$8,Nutrients!$DR$8,Nutrients!$DR$9)*P$6)+(((IF($A$7=Nutrients!$B$79,Nutrients!$DR$79,(IF($A$7=Nutrients!$B$77,Nutrients!$DR$77,Nutrients!$DR$78)))))*P$7))/2000*1000000</f>
        <v>165.19823788546256</v>
      </c>
      <c r="Q265" s="65">
        <f>(SUMPRODUCT(Q$8:Q$187,Nutrients!$DR$8:$DR$187)+(IF($A$6=Nutrients!$B$8,Nutrients!$DR$8,Nutrients!$DR$9)*Q$6)+(((IF($A$7=Nutrients!$B$79,Nutrients!$DR$79,(IF($A$7=Nutrients!$B$77,Nutrients!$DR$77,Nutrients!$DR$78)))))*Q$7))/2000*1000000</f>
        <v>165.19823788546256</v>
      </c>
      <c r="R265" s="65">
        <f>(SUMPRODUCT(R$8:R$187,Nutrients!$DR$8:$DR$187)+(IF($A$6=Nutrients!$B$8,Nutrients!$DR$8,Nutrients!$DR$9)*R$6)+(((IF($A$7=Nutrients!$B$79,Nutrients!$DR$79,(IF($A$7=Nutrients!$B$77,Nutrients!$DR$77,Nutrients!$DR$78)))))*R$7))/2000*1000000</f>
        <v>137.66519823788545</v>
      </c>
      <c r="S265" s="65">
        <f>(SUMPRODUCT(S$8:S$187,Nutrients!$DR$8:$DR$187)+(IF($A$6=Nutrients!$B$8,Nutrients!$DR$8,Nutrients!$DR$9)*S$6)+(((IF($A$7=Nutrients!$B$79,Nutrients!$DR$79,(IF($A$7=Nutrients!$B$77,Nutrients!$DR$77,Nutrients!$DR$78)))))*S$7))/2000*1000000</f>
        <v>110.13215859030836</v>
      </c>
      <c r="T265" s="65">
        <f>(SUMPRODUCT(T$8:T$187,Nutrients!$DR$8:$DR$187)+(IF($A$6=Nutrients!$B$8,Nutrients!$DR$8,Nutrients!$DR$9)*T$6)+(((IF($A$7=Nutrients!$B$79,Nutrients!$DR$79,(IF($A$7=Nutrients!$B$77,Nutrients!$DR$77,Nutrients!$DR$78)))))*T$7))/2000*1000000</f>
        <v>82.59911894273128</v>
      </c>
      <c r="U265" s="65">
        <f>(SUMPRODUCT(U$8:U$187,Nutrients!$DR$8:$DR$187)+(IF($A$6=Nutrients!$B$8,Nutrients!$DR$8,Nutrients!$DR$9)*U$6)+(((IF($A$7=Nutrients!$B$79,Nutrients!$DR$79,(IF($A$7=Nutrients!$B$77,Nutrients!$DR$77,Nutrients!$DR$78)))))*U$7))/2000*1000000</f>
        <v>82.59911894273128</v>
      </c>
      <c r="W265" s="65">
        <f>(SUMPRODUCT(W$8:W$187,Nutrients!$DR$8:$DR$187)+(IF($A$6=Nutrients!$B$8,Nutrients!$DR$8,Nutrients!$DR$9)*W$6)+(((IF($A$7=Nutrients!$B$79,Nutrients!$DR$79,(IF($A$7=Nutrients!$B$77,Nutrients!$DR$77,Nutrients!$DR$78)))))*W$7))/2000*1000000</f>
        <v>165.19823788546256</v>
      </c>
      <c r="X265" s="65">
        <f>(SUMPRODUCT(X$8:X$187,Nutrients!$DR$8:$DR$187)+(IF($A$6=Nutrients!$B$8,Nutrients!$DR$8,Nutrients!$DR$9)*X$6)+(((IF($A$7=Nutrients!$B$79,Nutrients!$DR$79,(IF($A$7=Nutrients!$B$77,Nutrients!$DR$77,Nutrients!$DR$78)))))*X$7))/2000*1000000</f>
        <v>165.19823788546256</v>
      </c>
      <c r="Y265" s="65">
        <f>(SUMPRODUCT(Y$8:Y$187,Nutrients!$DR$8:$DR$187)+(IF($A$6=Nutrients!$B$8,Nutrients!$DR$8,Nutrients!$DR$9)*Y$6)+(((IF($A$7=Nutrients!$B$79,Nutrients!$DR$79,(IF($A$7=Nutrients!$B$77,Nutrients!$DR$77,Nutrients!$DR$78)))))*Y$7))/2000*1000000</f>
        <v>137.66519823788545</v>
      </c>
      <c r="Z265" s="65">
        <f>(SUMPRODUCT(Z$8:Z$187,Nutrients!$DR$8:$DR$187)+(IF($A$6=Nutrients!$B$8,Nutrients!$DR$8,Nutrients!$DR$9)*Z$6)+(((IF($A$7=Nutrients!$B$79,Nutrients!$DR$79,(IF($A$7=Nutrients!$B$77,Nutrients!$DR$77,Nutrients!$DR$78)))))*Z$7))/2000*1000000</f>
        <v>110.13215859030836</v>
      </c>
      <c r="AA265" s="65">
        <f>(SUMPRODUCT(AA$8:AA$187,Nutrients!$DR$8:$DR$187)+(IF($A$6=Nutrients!$B$8,Nutrients!$DR$8,Nutrients!$DR$9)*AA$6)+(((IF($A$7=Nutrients!$B$79,Nutrients!$DR$79,(IF($A$7=Nutrients!$B$77,Nutrients!$DR$77,Nutrients!$DR$78)))))*AA$7))/2000*1000000</f>
        <v>82.59911894273128</v>
      </c>
      <c r="AB265" s="65">
        <f>(SUMPRODUCT(AB$8:AB$187,Nutrients!$DR$8:$DR$187)+(IF($A$6=Nutrients!$B$8,Nutrients!$DR$8,Nutrients!$DR$9)*AB$6)+(((IF($A$7=Nutrients!$B$79,Nutrients!$DR$79,(IF($A$7=Nutrients!$B$77,Nutrients!$DR$77,Nutrients!$DR$78)))))*AB$7))/2000*1000000</f>
        <v>82.59911894273128</v>
      </c>
      <c r="AD265" s="65">
        <f>(SUMPRODUCT(AD$8:AD$187,Nutrients!$DR$8:$DR$187)+(IF($A$6=Nutrients!$B$8,Nutrients!$DR$8,Nutrients!$DR$9)*AD$6)+(((IF($A$7=Nutrients!$B$79,Nutrients!$DR$79,(IF($A$7=Nutrients!$B$77,Nutrients!$DR$77,Nutrients!$DR$78)))))*AD$7))/2000*1000000</f>
        <v>165.19823788546256</v>
      </c>
      <c r="AE265" s="65">
        <f>(SUMPRODUCT(AE$8:AE$187,Nutrients!$DR$8:$DR$187)+(IF($A$6=Nutrients!$B$8,Nutrients!$DR$8,Nutrients!$DR$9)*AE$6)+(((IF($A$7=Nutrients!$B$79,Nutrients!$DR$79,(IF($A$7=Nutrients!$B$77,Nutrients!$DR$77,Nutrients!$DR$78)))))*AE$7))/2000*1000000</f>
        <v>165.19823788546256</v>
      </c>
      <c r="AF265" s="65">
        <f>(SUMPRODUCT(AF$8:AF$187,Nutrients!$DR$8:$DR$187)+(IF($A$6=Nutrients!$B$8,Nutrients!$DR$8,Nutrients!$DR$9)*AF$6)+(((IF($A$7=Nutrients!$B$79,Nutrients!$DR$79,(IF($A$7=Nutrients!$B$77,Nutrients!$DR$77,Nutrients!$DR$78)))))*AF$7))/2000*1000000</f>
        <v>137.66519823788545</v>
      </c>
      <c r="AG265" s="65">
        <f>(SUMPRODUCT(AG$8:AG$187,Nutrients!$DR$8:$DR$187)+(IF($A$6=Nutrients!$B$8,Nutrients!$DR$8,Nutrients!$DR$9)*AG$6)+(((IF($A$7=Nutrients!$B$79,Nutrients!$DR$79,(IF($A$7=Nutrients!$B$77,Nutrients!$DR$77,Nutrients!$DR$78)))))*AG$7))/2000*1000000</f>
        <v>110.13215859030836</v>
      </c>
      <c r="AH265" s="65">
        <f>(SUMPRODUCT(AH$8:AH$187,Nutrients!$DR$8:$DR$187)+(IF($A$6=Nutrients!$B$8,Nutrients!$DR$8,Nutrients!$DR$9)*AH$6)+(((IF($A$7=Nutrients!$B$79,Nutrients!$DR$79,(IF($A$7=Nutrients!$B$77,Nutrients!$DR$77,Nutrients!$DR$78)))))*AH$7))/2000*1000000</f>
        <v>82.59911894273128</v>
      </c>
      <c r="AI265" s="65">
        <f>(SUMPRODUCT(AI$8:AI$187,Nutrients!$DR$8:$DR$187)+(IF($A$6=Nutrients!$B$8,Nutrients!$DR$8,Nutrients!$DR$9)*AI$6)+(((IF($A$7=Nutrients!$B$79,Nutrients!$DR$79,(IF($A$7=Nutrients!$B$77,Nutrients!$DR$77,Nutrients!$DR$78)))))*AI$7))/2000*1000000</f>
        <v>82.59911894273128</v>
      </c>
      <c r="AK265" s="65">
        <f>(SUMPRODUCT(AK$8:AK$187,Nutrients!$DR$8:$DR$187)+(IF($A$6=Nutrients!$B$8,Nutrients!$DR$8,Nutrients!$DR$9)*AK$6)+(((IF($A$7=Nutrients!$B$79,Nutrients!$DR$79,(IF($A$7=Nutrients!$B$77,Nutrients!$DR$77,Nutrients!$DR$78)))))*AK$7))/2000*1000000</f>
        <v>165.19823788546256</v>
      </c>
      <c r="AL265" s="65">
        <f>(SUMPRODUCT(AL$8:AL$187,Nutrients!$DR$8:$DR$187)+(IF($A$6=Nutrients!$B$8,Nutrients!$DR$8,Nutrients!$DR$9)*AL$6)+(((IF($A$7=Nutrients!$B$79,Nutrients!$DR$79,(IF($A$7=Nutrients!$B$77,Nutrients!$DR$77,Nutrients!$DR$78)))))*AL$7))/2000*1000000</f>
        <v>165.19823788546256</v>
      </c>
      <c r="AM265" s="65">
        <f>(SUMPRODUCT(AM$8:AM$187,Nutrients!$DR$8:$DR$187)+(IF($A$6=Nutrients!$B$8,Nutrients!$DR$8,Nutrients!$DR$9)*AM$6)+(((IF($A$7=Nutrients!$B$79,Nutrients!$DR$79,(IF($A$7=Nutrients!$B$77,Nutrients!$DR$77,Nutrients!$DR$78)))))*AM$7))/2000*1000000</f>
        <v>137.66519823788545</v>
      </c>
      <c r="AN265" s="65">
        <f>(SUMPRODUCT(AN$8:AN$187,Nutrients!$DR$8:$DR$187)+(IF($A$6=Nutrients!$B$8,Nutrients!$DR$8,Nutrients!$DR$9)*AN$6)+(((IF($A$7=Nutrients!$B$79,Nutrients!$DR$79,(IF($A$7=Nutrients!$B$77,Nutrients!$DR$77,Nutrients!$DR$78)))))*AN$7))/2000*1000000</f>
        <v>110.13215859030836</v>
      </c>
      <c r="AO265" s="65">
        <f>(SUMPRODUCT(AO$8:AO$187,Nutrients!$DR$8:$DR$187)+(IF($A$6=Nutrients!$B$8,Nutrients!$DR$8,Nutrients!$DR$9)*AO$6)+(((IF($A$7=Nutrients!$B$79,Nutrients!$DR$79,(IF($A$7=Nutrients!$B$77,Nutrients!$DR$77,Nutrients!$DR$78)))))*AO$7))/2000*1000000</f>
        <v>82.59911894273128</v>
      </c>
      <c r="AP265" s="65">
        <f>(SUMPRODUCT(AP$8:AP$187,Nutrients!$DR$8:$DR$187)+(IF($A$6=Nutrients!$B$8,Nutrients!$DR$8,Nutrients!$DR$9)*AP$6)+(((IF($A$7=Nutrients!$B$79,Nutrients!$DR$79,(IF($A$7=Nutrients!$B$77,Nutrients!$DR$77,Nutrients!$DR$78)))))*AP$7))/2000*1000000</f>
        <v>82.59911894273128</v>
      </c>
      <c r="AR265" s="65">
        <f>(SUMPRODUCT(AR$8:AR$187,Nutrients!$DR$8:$DR$187)+(IF($A$6=Nutrients!$B$8,Nutrients!$DR$8,Nutrients!$DR$9)*AR$6)+(((IF($A$7=Nutrients!$B$79,Nutrients!$DR$79,(IF($A$7=Nutrients!$B$77,Nutrients!$DR$77,Nutrients!$DR$78)))))*AR$7))/2000*1000000</f>
        <v>165.19823788546256</v>
      </c>
      <c r="AS265" s="65">
        <f>(SUMPRODUCT(AS$8:AS$187,Nutrients!$DR$8:$DR$187)+(IF($A$6=Nutrients!$B$8,Nutrients!$DR$8,Nutrients!$DR$9)*AS$6)+(((IF($A$7=Nutrients!$B$79,Nutrients!$DR$79,(IF($A$7=Nutrients!$B$77,Nutrients!$DR$77,Nutrients!$DR$78)))))*AS$7))/2000*1000000</f>
        <v>165.19823788546256</v>
      </c>
      <c r="AT265" s="65">
        <f>(SUMPRODUCT(AT$8:AT$187,Nutrients!$DR$8:$DR$187)+(IF($A$6=Nutrients!$B$8,Nutrients!$DR$8,Nutrients!$DR$9)*AT$6)+(((IF($A$7=Nutrients!$B$79,Nutrients!$DR$79,(IF($A$7=Nutrients!$B$77,Nutrients!$DR$77,Nutrients!$DR$78)))))*AT$7))/2000*1000000</f>
        <v>137.66519823788545</v>
      </c>
      <c r="AU265" s="65">
        <f>(SUMPRODUCT(AU$8:AU$187,Nutrients!$DR$8:$DR$187)+(IF($A$6=Nutrients!$B$8,Nutrients!$DR$8,Nutrients!$DR$9)*AU$6)+(((IF($A$7=Nutrients!$B$79,Nutrients!$DR$79,(IF($A$7=Nutrients!$B$77,Nutrients!$DR$77,Nutrients!$DR$78)))))*AU$7))/2000*1000000</f>
        <v>110.13215859030836</v>
      </c>
      <c r="AV265" s="65">
        <f>(SUMPRODUCT(AV$8:AV$187,Nutrients!$DR$8:$DR$187)+(IF($A$6=Nutrients!$B$8,Nutrients!$DR$8,Nutrients!$DR$9)*AV$6)+(((IF($A$7=Nutrients!$B$79,Nutrients!$DR$79,(IF($A$7=Nutrients!$B$77,Nutrients!$DR$77,Nutrients!$DR$78)))))*AV$7))/2000*1000000</f>
        <v>82.59911894273128</v>
      </c>
      <c r="AW265" s="65">
        <f>(SUMPRODUCT(AW$8:AW$187,Nutrients!$DR$8:$DR$187)+(IF($A$6=Nutrients!$B$8,Nutrients!$DR$8,Nutrients!$DR$9)*AW$6)+(((IF($A$7=Nutrients!$B$79,Nutrients!$DR$79,(IF($A$7=Nutrients!$B$77,Nutrients!$DR$77,Nutrients!$DR$78)))))*AW$7))/2000*1000000</f>
        <v>82.59911894273128</v>
      </c>
      <c r="AY265" s="65">
        <f>(SUMPRODUCT(AY$8:AY$187,Nutrients!$DR$8:$DR$187)+(IF($A$6=Nutrients!$B$8,Nutrients!$DR$8,Nutrients!$DR$9)*AY$6)+(((IF($A$7=Nutrients!$B$79,Nutrients!$DR$79,(IF($A$7=Nutrients!$B$77,Nutrients!$DR$77,Nutrients!$DR$78)))))*AY$7))/2000*1000000</f>
        <v>165.19823788546256</v>
      </c>
      <c r="AZ265" s="65">
        <f>(SUMPRODUCT(AZ$8:AZ$187,Nutrients!$DR$8:$DR$187)+(IF($A$6=Nutrients!$B$8,Nutrients!$DR$8,Nutrients!$DR$9)*AZ$6)+(((IF($A$7=Nutrients!$B$79,Nutrients!$DR$79,(IF($A$7=Nutrients!$B$77,Nutrients!$DR$77,Nutrients!$DR$78)))))*AZ$7))/2000*1000000</f>
        <v>165.19823788546256</v>
      </c>
      <c r="BA265" s="65">
        <f>(SUMPRODUCT(BA$8:BA$187,Nutrients!$DR$8:$DR$187)+(IF($A$6=Nutrients!$B$8,Nutrients!$DR$8,Nutrients!$DR$9)*BA$6)+(((IF($A$7=Nutrients!$B$79,Nutrients!$DR$79,(IF($A$7=Nutrients!$B$77,Nutrients!$DR$77,Nutrients!$DR$78)))))*BA$7))/2000*1000000</f>
        <v>137.66519823788545</v>
      </c>
      <c r="BB265" s="65">
        <f>(SUMPRODUCT(BB$8:BB$187,Nutrients!$DR$8:$DR$187)+(IF($A$6=Nutrients!$B$8,Nutrients!$DR$8,Nutrients!$DR$9)*BB$6)+(((IF($A$7=Nutrients!$B$79,Nutrients!$DR$79,(IF($A$7=Nutrients!$B$77,Nutrients!$DR$77,Nutrients!$DR$78)))))*BB$7))/2000*1000000</f>
        <v>110.13215859030836</v>
      </c>
      <c r="BC265" s="65">
        <f>(SUMPRODUCT(BC$8:BC$187,Nutrients!$DR$8:$DR$187)+(IF($A$6=Nutrients!$B$8,Nutrients!$DR$8,Nutrients!$DR$9)*BC$6)+(((IF($A$7=Nutrients!$B$79,Nutrients!$DR$79,(IF($A$7=Nutrients!$B$77,Nutrients!$DR$77,Nutrients!$DR$78)))))*BC$7))/2000*1000000</f>
        <v>82.59911894273128</v>
      </c>
      <c r="BD265" s="65">
        <f>(SUMPRODUCT(BD$8:BD$187,Nutrients!$DR$8:$DR$187)+(IF($A$6=Nutrients!$B$8,Nutrients!$DR$8,Nutrients!$DR$9)*BD$6)+(((IF($A$7=Nutrients!$B$79,Nutrients!$DR$79,(IF($A$7=Nutrients!$B$77,Nutrients!$DR$77,Nutrients!$DR$78)))))*BD$7))/2000*1000000</f>
        <v>82.59911894273128</v>
      </c>
      <c r="BF265" s="65">
        <f>(SUMPRODUCT(BF$8:BF$187,Nutrients!$DR$8:$DR$187)+(IF($A$6=Nutrients!$B$8,Nutrients!$DR$8,Nutrients!$DR$9)*BF$6)+(((IF($A$7=Nutrients!$B$79,Nutrients!$DR$79,(IF($A$7=Nutrients!$B$77,Nutrients!$DR$77,Nutrients!$DR$78)))))*BF$7))/2000*1000000</f>
        <v>165.19823788546256</v>
      </c>
      <c r="BG265" s="65">
        <f>(SUMPRODUCT(BG$8:BG$187,Nutrients!$DR$8:$DR$187)+(IF($A$6=Nutrients!$B$8,Nutrients!$DR$8,Nutrients!$DR$9)*BG$6)+(((IF($A$7=Nutrients!$B$79,Nutrients!$DR$79,(IF($A$7=Nutrients!$B$77,Nutrients!$DR$77,Nutrients!$DR$78)))))*BG$7))/2000*1000000</f>
        <v>165.19823788546256</v>
      </c>
      <c r="BH265" s="65">
        <f>(SUMPRODUCT(BH$8:BH$187,Nutrients!$DR$8:$DR$187)+(IF($A$6=Nutrients!$B$8,Nutrients!$DR$8,Nutrients!$DR$9)*BH$6)+(((IF($A$7=Nutrients!$B$79,Nutrients!$DR$79,(IF($A$7=Nutrients!$B$77,Nutrients!$DR$77,Nutrients!$DR$78)))))*BH$7))/2000*1000000</f>
        <v>137.66519823788545</v>
      </c>
      <c r="BI265" s="65">
        <f>(SUMPRODUCT(BI$8:BI$187,Nutrients!$DR$8:$DR$187)+(IF($A$6=Nutrients!$B$8,Nutrients!$DR$8,Nutrients!$DR$9)*BI$6)+(((IF($A$7=Nutrients!$B$79,Nutrients!$DR$79,(IF($A$7=Nutrients!$B$77,Nutrients!$DR$77,Nutrients!$DR$78)))))*BI$7))/2000*1000000</f>
        <v>110.13215859030836</v>
      </c>
      <c r="BJ265" s="65">
        <f>(SUMPRODUCT(BJ$8:BJ$187,Nutrients!$DR$8:$DR$187)+(IF($A$6=Nutrients!$B$8,Nutrients!$DR$8,Nutrients!$DR$9)*BJ$6)+(((IF($A$7=Nutrients!$B$79,Nutrients!$DR$79,(IF($A$7=Nutrients!$B$77,Nutrients!$DR$77,Nutrients!$DR$78)))))*BJ$7))/2000*1000000</f>
        <v>82.59911894273128</v>
      </c>
      <c r="BK265" s="65">
        <f>(SUMPRODUCT(BK$8:BK$187,Nutrients!$DR$8:$DR$187)+(IF($A$6=Nutrients!$B$8,Nutrients!$DR$8,Nutrients!$DR$9)*BK$6)+(((IF($A$7=Nutrients!$B$79,Nutrients!$DR$79,(IF($A$7=Nutrients!$B$77,Nutrients!$DR$77,Nutrients!$DR$78)))))*BK$7))/2000*1000000</f>
        <v>82.59911894273128</v>
      </c>
    </row>
    <row r="266" spans="1:64" x14ac:dyDescent="0.2">
      <c r="A266" s="236" t="s">
        <v>145</v>
      </c>
      <c r="B266" s="65">
        <f>(SUMPRODUCT(B$8:B$187,Nutrients!$DS$8:$DS$187)+(IF($A$6=Nutrients!$B$8,Nutrients!$DS$8,Nutrients!$DS$9)*B$6)+(((IF($A$7=Nutrients!$B$79,Nutrients!$DS$79,(IF($A$7=Nutrients!$B$77,Nutrients!$DS$77,Nutrients!$DS$78)))))*B$7))/2000*1000000</f>
        <v>165.19823788546256</v>
      </c>
      <c r="C266" s="65">
        <f>(SUMPRODUCT(C$8:C$187,Nutrients!$DS$8:$DS$187)+(IF($A$6=Nutrients!$B$8,Nutrients!$DS$8,Nutrients!$DS$9)*C$6)+(((IF($A$7=Nutrients!$B$79,Nutrients!$DS$79,(IF($A$7=Nutrients!$B$77,Nutrients!$DS$77,Nutrients!$DS$78)))))*C$7))/2000*1000000</f>
        <v>165.19823788546256</v>
      </c>
      <c r="D266" s="65">
        <f>(SUMPRODUCT(D$8:D$187,Nutrients!$DS$8:$DS$187)+(IF($A$6=Nutrients!$B$8,Nutrients!$DS$8,Nutrients!$DS$9)*D$6)+(((IF($A$7=Nutrients!$B$79,Nutrients!$DS$79,(IF($A$7=Nutrients!$B$77,Nutrients!$DS$77,Nutrients!$DS$78)))))*D$7))/2000*1000000</f>
        <v>137.66519823788545</v>
      </c>
      <c r="E266" s="65">
        <f>(SUMPRODUCT(E$8:E$187,Nutrients!$DS$8:$DS$187)+(IF($A$6=Nutrients!$B$8,Nutrients!$DS$8,Nutrients!$DS$9)*E$6)+(((IF($A$7=Nutrients!$B$79,Nutrients!$DS$79,(IF($A$7=Nutrients!$B$77,Nutrients!$DS$77,Nutrients!$DS$78)))))*E$7))/2000*1000000</f>
        <v>110.13215859030836</v>
      </c>
      <c r="F266" s="65">
        <f>(SUMPRODUCT(F$8:F$187,Nutrients!$DS$8:$DS$187)+(IF($A$6=Nutrients!$B$8,Nutrients!$DS$8,Nutrients!$DS$9)*F$6)+(((IF($A$7=Nutrients!$B$79,Nutrients!$DS$79,(IF($A$7=Nutrients!$B$77,Nutrients!$DS$77,Nutrients!$DS$78)))))*F$7))/2000*1000000</f>
        <v>82.59911894273128</v>
      </c>
      <c r="G266" s="65">
        <f>(SUMPRODUCT(G$8:G$187,Nutrients!$DS$8:$DS$187)+(IF($A$6=Nutrients!$B$8,Nutrients!$DS$8,Nutrients!$DS$9)*G$6)+(((IF($A$7=Nutrients!$B$79,Nutrients!$DS$79,(IF($A$7=Nutrients!$B$77,Nutrients!$DS$77,Nutrients!$DS$78)))))*G$7))/2000*1000000</f>
        <v>82.59911894273128</v>
      </c>
      <c r="I266" s="65">
        <f>(SUMPRODUCT(I$8:I$187,Nutrients!$DS$8:$DS$187)+(IF($A$6=Nutrients!$B$8,Nutrients!$DS$8,Nutrients!$DS$9)*I$6)+(((IF($A$7=Nutrients!$B$79,Nutrients!$DS$79,(IF($A$7=Nutrients!$B$77,Nutrients!$DS$77,Nutrients!$DS$78)))))*I$7))/2000*1000000</f>
        <v>165.19823788546256</v>
      </c>
      <c r="J266" s="65">
        <f>(SUMPRODUCT(J$8:J$187,Nutrients!$DS$8:$DS$187)+(IF($A$6=Nutrients!$B$8,Nutrients!$DS$8,Nutrients!$DS$9)*J$6)+(((IF($A$7=Nutrients!$B$79,Nutrients!$DS$79,(IF($A$7=Nutrients!$B$77,Nutrients!$DS$77,Nutrients!$DS$78)))))*J$7))/2000*1000000</f>
        <v>165.19823788546256</v>
      </c>
      <c r="K266" s="65">
        <f>(SUMPRODUCT(K$8:K$187,Nutrients!$DS$8:$DS$187)+(IF($A$6=Nutrients!$B$8,Nutrients!$DS$8,Nutrients!$DS$9)*K$6)+(((IF($A$7=Nutrients!$B$79,Nutrients!$DS$79,(IF($A$7=Nutrients!$B$77,Nutrients!$DS$77,Nutrients!$DS$78)))))*K$7))/2000*1000000</f>
        <v>137.66519823788545</v>
      </c>
      <c r="L266" s="65">
        <f>(SUMPRODUCT(L$8:L$187,Nutrients!$DS$8:$DS$187)+(IF($A$6=Nutrients!$B$8,Nutrients!$DS$8,Nutrients!$DS$9)*L$6)+(((IF($A$7=Nutrients!$B$79,Nutrients!$DS$79,(IF($A$7=Nutrients!$B$77,Nutrients!$DS$77,Nutrients!$DS$78)))))*L$7))/2000*1000000</f>
        <v>110.13215859030836</v>
      </c>
      <c r="M266" s="65">
        <f>(SUMPRODUCT(M$8:M$187,Nutrients!$DS$8:$DS$187)+(IF($A$6=Nutrients!$B$8,Nutrients!$DS$8,Nutrients!$DS$9)*M$6)+(((IF($A$7=Nutrients!$B$79,Nutrients!$DS$79,(IF($A$7=Nutrients!$B$77,Nutrients!$DS$77,Nutrients!$DS$78)))))*M$7))/2000*1000000</f>
        <v>82.59911894273128</v>
      </c>
      <c r="N266" s="65">
        <f>(SUMPRODUCT(N$8:N$187,Nutrients!$DS$8:$DS$187)+(IF($A$6=Nutrients!$B$8,Nutrients!$DS$8,Nutrients!$DS$9)*N$6)+(((IF($A$7=Nutrients!$B$79,Nutrients!$DS$79,(IF($A$7=Nutrients!$B$77,Nutrients!$DS$77,Nutrients!$DS$78)))))*N$7))/2000*1000000</f>
        <v>82.59911894273128</v>
      </c>
      <c r="P266" s="65">
        <f>(SUMPRODUCT(P$8:P$187,Nutrients!$DS$8:$DS$187)+(IF($A$6=Nutrients!$B$8,Nutrients!$DS$8,Nutrients!$DS$9)*P$6)+(((IF($A$7=Nutrients!$B$79,Nutrients!$DS$79,(IF($A$7=Nutrients!$B$77,Nutrients!$DS$77,Nutrients!$DS$78)))))*P$7))/2000*1000000</f>
        <v>165.19823788546256</v>
      </c>
      <c r="Q266" s="65">
        <f>(SUMPRODUCT(Q$8:Q$187,Nutrients!$DS$8:$DS$187)+(IF($A$6=Nutrients!$B$8,Nutrients!$DS$8,Nutrients!$DS$9)*Q$6)+(((IF($A$7=Nutrients!$B$79,Nutrients!$DS$79,(IF($A$7=Nutrients!$B$77,Nutrients!$DS$77,Nutrients!$DS$78)))))*Q$7))/2000*1000000</f>
        <v>165.19823788546256</v>
      </c>
      <c r="R266" s="65">
        <f>(SUMPRODUCT(R$8:R$187,Nutrients!$DS$8:$DS$187)+(IF($A$6=Nutrients!$B$8,Nutrients!$DS$8,Nutrients!$DS$9)*R$6)+(((IF($A$7=Nutrients!$B$79,Nutrients!$DS$79,(IF($A$7=Nutrients!$B$77,Nutrients!$DS$77,Nutrients!$DS$78)))))*R$7))/2000*1000000</f>
        <v>137.66519823788545</v>
      </c>
      <c r="S266" s="65">
        <f>(SUMPRODUCT(S$8:S$187,Nutrients!$DS$8:$DS$187)+(IF($A$6=Nutrients!$B$8,Nutrients!$DS$8,Nutrients!$DS$9)*S$6)+(((IF($A$7=Nutrients!$B$79,Nutrients!$DS$79,(IF($A$7=Nutrients!$B$77,Nutrients!$DS$77,Nutrients!$DS$78)))))*S$7))/2000*1000000</f>
        <v>110.13215859030836</v>
      </c>
      <c r="T266" s="65">
        <f>(SUMPRODUCT(T$8:T$187,Nutrients!$DS$8:$DS$187)+(IF($A$6=Nutrients!$B$8,Nutrients!$DS$8,Nutrients!$DS$9)*T$6)+(((IF($A$7=Nutrients!$B$79,Nutrients!$DS$79,(IF($A$7=Nutrients!$B$77,Nutrients!$DS$77,Nutrients!$DS$78)))))*T$7))/2000*1000000</f>
        <v>82.59911894273128</v>
      </c>
      <c r="U266" s="65">
        <f>(SUMPRODUCT(U$8:U$187,Nutrients!$DS$8:$DS$187)+(IF($A$6=Nutrients!$B$8,Nutrients!$DS$8,Nutrients!$DS$9)*U$6)+(((IF($A$7=Nutrients!$B$79,Nutrients!$DS$79,(IF($A$7=Nutrients!$B$77,Nutrients!$DS$77,Nutrients!$DS$78)))))*U$7))/2000*1000000</f>
        <v>82.59911894273128</v>
      </c>
      <c r="W266" s="65">
        <f>(SUMPRODUCT(W$8:W$187,Nutrients!$DS$8:$DS$187)+(IF($A$6=Nutrients!$B$8,Nutrients!$DS$8,Nutrients!$DS$9)*W$6)+(((IF($A$7=Nutrients!$B$79,Nutrients!$DS$79,(IF($A$7=Nutrients!$B$77,Nutrients!$DS$77,Nutrients!$DS$78)))))*W$7))/2000*1000000</f>
        <v>165.19823788546256</v>
      </c>
      <c r="X266" s="65">
        <f>(SUMPRODUCT(X$8:X$187,Nutrients!$DS$8:$DS$187)+(IF($A$6=Nutrients!$B$8,Nutrients!$DS$8,Nutrients!$DS$9)*X$6)+(((IF($A$7=Nutrients!$B$79,Nutrients!$DS$79,(IF($A$7=Nutrients!$B$77,Nutrients!$DS$77,Nutrients!$DS$78)))))*X$7))/2000*1000000</f>
        <v>165.19823788546256</v>
      </c>
      <c r="Y266" s="65">
        <f>(SUMPRODUCT(Y$8:Y$187,Nutrients!$DS$8:$DS$187)+(IF($A$6=Nutrients!$B$8,Nutrients!$DS$8,Nutrients!$DS$9)*Y$6)+(((IF($A$7=Nutrients!$B$79,Nutrients!$DS$79,(IF($A$7=Nutrients!$B$77,Nutrients!$DS$77,Nutrients!$DS$78)))))*Y$7))/2000*1000000</f>
        <v>137.66519823788545</v>
      </c>
      <c r="Z266" s="65">
        <f>(SUMPRODUCT(Z$8:Z$187,Nutrients!$DS$8:$DS$187)+(IF($A$6=Nutrients!$B$8,Nutrients!$DS$8,Nutrients!$DS$9)*Z$6)+(((IF($A$7=Nutrients!$B$79,Nutrients!$DS$79,(IF($A$7=Nutrients!$B$77,Nutrients!$DS$77,Nutrients!$DS$78)))))*Z$7))/2000*1000000</f>
        <v>110.13215859030836</v>
      </c>
      <c r="AA266" s="65">
        <f>(SUMPRODUCT(AA$8:AA$187,Nutrients!$DS$8:$DS$187)+(IF($A$6=Nutrients!$B$8,Nutrients!$DS$8,Nutrients!$DS$9)*AA$6)+(((IF($A$7=Nutrients!$B$79,Nutrients!$DS$79,(IF($A$7=Nutrients!$B$77,Nutrients!$DS$77,Nutrients!$DS$78)))))*AA$7))/2000*1000000</f>
        <v>82.59911894273128</v>
      </c>
      <c r="AB266" s="65">
        <f>(SUMPRODUCT(AB$8:AB$187,Nutrients!$DS$8:$DS$187)+(IF($A$6=Nutrients!$B$8,Nutrients!$DS$8,Nutrients!$DS$9)*AB$6)+(((IF($A$7=Nutrients!$B$79,Nutrients!$DS$79,(IF($A$7=Nutrients!$B$77,Nutrients!$DS$77,Nutrients!$DS$78)))))*AB$7))/2000*1000000</f>
        <v>82.59911894273128</v>
      </c>
      <c r="AD266" s="65">
        <f>(SUMPRODUCT(AD$8:AD$187,Nutrients!$DS$8:$DS$187)+(IF($A$6=Nutrients!$B$8,Nutrients!$DS$8,Nutrients!$DS$9)*AD$6)+(((IF($A$7=Nutrients!$B$79,Nutrients!$DS$79,(IF($A$7=Nutrients!$B$77,Nutrients!$DS$77,Nutrients!$DS$78)))))*AD$7))/2000*1000000</f>
        <v>165.19823788546256</v>
      </c>
      <c r="AE266" s="65">
        <f>(SUMPRODUCT(AE$8:AE$187,Nutrients!$DS$8:$DS$187)+(IF($A$6=Nutrients!$B$8,Nutrients!$DS$8,Nutrients!$DS$9)*AE$6)+(((IF($A$7=Nutrients!$B$79,Nutrients!$DS$79,(IF($A$7=Nutrients!$B$77,Nutrients!$DS$77,Nutrients!$DS$78)))))*AE$7))/2000*1000000</f>
        <v>165.19823788546256</v>
      </c>
      <c r="AF266" s="65">
        <f>(SUMPRODUCT(AF$8:AF$187,Nutrients!$DS$8:$DS$187)+(IF($A$6=Nutrients!$B$8,Nutrients!$DS$8,Nutrients!$DS$9)*AF$6)+(((IF($A$7=Nutrients!$B$79,Nutrients!$DS$79,(IF($A$7=Nutrients!$B$77,Nutrients!$DS$77,Nutrients!$DS$78)))))*AF$7))/2000*1000000</f>
        <v>137.66519823788545</v>
      </c>
      <c r="AG266" s="65">
        <f>(SUMPRODUCT(AG$8:AG$187,Nutrients!$DS$8:$DS$187)+(IF($A$6=Nutrients!$B$8,Nutrients!$DS$8,Nutrients!$DS$9)*AG$6)+(((IF($A$7=Nutrients!$B$79,Nutrients!$DS$79,(IF($A$7=Nutrients!$B$77,Nutrients!$DS$77,Nutrients!$DS$78)))))*AG$7))/2000*1000000</f>
        <v>110.13215859030836</v>
      </c>
      <c r="AH266" s="65">
        <f>(SUMPRODUCT(AH$8:AH$187,Nutrients!$DS$8:$DS$187)+(IF($A$6=Nutrients!$B$8,Nutrients!$DS$8,Nutrients!$DS$9)*AH$6)+(((IF($A$7=Nutrients!$B$79,Nutrients!$DS$79,(IF($A$7=Nutrients!$B$77,Nutrients!$DS$77,Nutrients!$DS$78)))))*AH$7))/2000*1000000</f>
        <v>82.59911894273128</v>
      </c>
      <c r="AI266" s="65">
        <f>(SUMPRODUCT(AI$8:AI$187,Nutrients!$DS$8:$DS$187)+(IF($A$6=Nutrients!$B$8,Nutrients!$DS$8,Nutrients!$DS$9)*AI$6)+(((IF($A$7=Nutrients!$B$79,Nutrients!$DS$79,(IF($A$7=Nutrients!$B$77,Nutrients!$DS$77,Nutrients!$DS$78)))))*AI$7))/2000*1000000</f>
        <v>82.59911894273128</v>
      </c>
      <c r="AK266" s="65">
        <f>(SUMPRODUCT(AK$8:AK$187,Nutrients!$DS$8:$DS$187)+(IF($A$6=Nutrients!$B$8,Nutrients!$DS$8,Nutrients!$DS$9)*AK$6)+(((IF($A$7=Nutrients!$B$79,Nutrients!$DS$79,(IF($A$7=Nutrients!$B$77,Nutrients!$DS$77,Nutrients!$DS$78)))))*AK$7))/2000*1000000</f>
        <v>165.19823788546256</v>
      </c>
      <c r="AL266" s="65">
        <f>(SUMPRODUCT(AL$8:AL$187,Nutrients!$DS$8:$DS$187)+(IF($A$6=Nutrients!$B$8,Nutrients!$DS$8,Nutrients!$DS$9)*AL$6)+(((IF($A$7=Nutrients!$B$79,Nutrients!$DS$79,(IF($A$7=Nutrients!$B$77,Nutrients!$DS$77,Nutrients!$DS$78)))))*AL$7))/2000*1000000</f>
        <v>165.19823788546256</v>
      </c>
      <c r="AM266" s="65">
        <f>(SUMPRODUCT(AM$8:AM$187,Nutrients!$DS$8:$DS$187)+(IF($A$6=Nutrients!$B$8,Nutrients!$DS$8,Nutrients!$DS$9)*AM$6)+(((IF($A$7=Nutrients!$B$79,Nutrients!$DS$79,(IF($A$7=Nutrients!$B$77,Nutrients!$DS$77,Nutrients!$DS$78)))))*AM$7))/2000*1000000</f>
        <v>137.66519823788545</v>
      </c>
      <c r="AN266" s="65">
        <f>(SUMPRODUCT(AN$8:AN$187,Nutrients!$DS$8:$DS$187)+(IF($A$6=Nutrients!$B$8,Nutrients!$DS$8,Nutrients!$DS$9)*AN$6)+(((IF($A$7=Nutrients!$B$79,Nutrients!$DS$79,(IF($A$7=Nutrients!$B$77,Nutrients!$DS$77,Nutrients!$DS$78)))))*AN$7))/2000*1000000</f>
        <v>110.13215859030836</v>
      </c>
      <c r="AO266" s="65">
        <f>(SUMPRODUCT(AO$8:AO$187,Nutrients!$DS$8:$DS$187)+(IF($A$6=Nutrients!$B$8,Nutrients!$DS$8,Nutrients!$DS$9)*AO$6)+(((IF($A$7=Nutrients!$B$79,Nutrients!$DS$79,(IF($A$7=Nutrients!$B$77,Nutrients!$DS$77,Nutrients!$DS$78)))))*AO$7))/2000*1000000</f>
        <v>82.59911894273128</v>
      </c>
      <c r="AP266" s="65">
        <f>(SUMPRODUCT(AP$8:AP$187,Nutrients!$DS$8:$DS$187)+(IF($A$6=Nutrients!$B$8,Nutrients!$DS$8,Nutrients!$DS$9)*AP$6)+(((IF($A$7=Nutrients!$B$79,Nutrients!$DS$79,(IF($A$7=Nutrients!$B$77,Nutrients!$DS$77,Nutrients!$DS$78)))))*AP$7))/2000*1000000</f>
        <v>82.59911894273128</v>
      </c>
      <c r="AR266" s="65">
        <f>(SUMPRODUCT(AR$8:AR$187,Nutrients!$DS$8:$DS$187)+(IF($A$6=Nutrients!$B$8,Nutrients!$DS$8,Nutrients!$DS$9)*AR$6)+(((IF($A$7=Nutrients!$B$79,Nutrients!$DS$79,(IF($A$7=Nutrients!$B$77,Nutrients!$DS$77,Nutrients!$DS$78)))))*AR$7))/2000*1000000</f>
        <v>165.19823788546256</v>
      </c>
      <c r="AS266" s="65">
        <f>(SUMPRODUCT(AS$8:AS$187,Nutrients!$DS$8:$DS$187)+(IF($A$6=Nutrients!$B$8,Nutrients!$DS$8,Nutrients!$DS$9)*AS$6)+(((IF($A$7=Nutrients!$B$79,Nutrients!$DS$79,(IF($A$7=Nutrients!$B$77,Nutrients!$DS$77,Nutrients!$DS$78)))))*AS$7))/2000*1000000</f>
        <v>165.19823788546256</v>
      </c>
      <c r="AT266" s="65">
        <f>(SUMPRODUCT(AT$8:AT$187,Nutrients!$DS$8:$DS$187)+(IF($A$6=Nutrients!$B$8,Nutrients!$DS$8,Nutrients!$DS$9)*AT$6)+(((IF($A$7=Nutrients!$B$79,Nutrients!$DS$79,(IF($A$7=Nutrients!$B$77,Nutrients!$DS$77,Nutrients!$DS$78)))))*AT$7))/2000*1000000</f>
        <v>137.66519823788545</v>
      </c>
      <c r="AU266" s="65">
        <f>(SUMPRODUCT(AU$8:AU$187,Nutrients!$DS$8:$DS$187)+(IF($A$6=Nutrients!$B$8,Nutrients!$DS$8,Nutrients!$DS$9)*AU$6)+(((IF($A$7=Nutrients!$B$79,Nutrients!$DS$79,(IF($A$7=Nutrients!$B$77,Nutrients!$DS$77,Nutrients!$DS$78)))))*AU$7))/2000*1000000</f>
        <v>110.13215859030836</v>
      </c>
      <c r="AV266" s="65">
        <f>(SUMPRODUCT(AV$8:AV$187,Nutrients!$DS$8:$DS$187)+(IF($A$6=Nutrients!$B$8,Nutrients!$DS$8,Nutrients!$DS$9)*AV$6)+(((IF($A$7=Nutrients!$B$79,Nutrients!$DS$79,(IF($A$7=Nutrients!$B$77,Nutrients!$DS$77,Nutrients!$DS$78)))))*AV$7))/2000*1000000</f>
        <v>82.59911894273128</v>
      </c>
      <c r="AW266" s="65">
        <f>(SUMPRODUCT(AW$8:AW$187,Nutrients!$DS$8:$DS$187)+(IF($A$6=Nutrients!$B$8,Nutrients!$DS$8,Nutrients!$DS$9)*AW$6)+(((IF($A$7=Nutrients!$B$79,Nutrients!$DS$79,(IF($A$7=Nutrients!$B$77,Nutrients!$DS$77,Nutrients!$DS$78)))))*AW$7))/2000*1000000</f>
        <v>82.59911894273128</v>
      </c>
      <c r="AY266" s="65">
        <f>(SUMPRODUCT(AY$8:AY$187,Nutrients!$DS$8:$DS$187)+(IF($A$6=Nutrients!$B$8,Nutrients!$DS$8,Nutrients!$DS$9)*AY$6)+(((IF($A$7=Nutrients!$B$79,Nutrients!$DS$79,(IF($A$7=Nutrients!$B$77,Nutrients!$DS$77,Nutrients!$DS$78)))))*AY$7))/2000*1000000</f>
        <v>165.19823788546256</v>
      </c>
      <c r="AZ266" s="65">
        <f>(SUMPRODUCT(AZ$8:AZ$187,Nutrients!$DS$8:$DS$187)+(IF($A$6=Nutrients!$B$8,Nutrients!$DS$8,Nutrients!$DS$9)*AZ$6)+(((IF($A$7=Nutrients!$B$79,Nutrients!$DS$79,(IF($A$7=Nutrients!$B$77,Nutrients!$DS$77,Nutrients!$DS$78)))))*AZ$7))/2000*1000000</f>
        <v>165.19823788546256</v>
      </c>
      <c r="BA266" s="65">
        <f>(SUMPRODUCT(BA$8:BA$187,Nutrients!$DS$8:$DS$187)+(IF($A$6=Nutrients!$B$8,Nutrients!$DS$8,Nutrients!$DS$9)*BA$6)+(((IF($A$7=Nutrients!$B$79,Nutrients!$DS$79,(IF($A$7=Nutrients!$B$77,Nutrients!$DS$77,Nutrients!$DS$78)))))*BA$7))/2000*1000000</f>
        <v>137.66519823788545</v>
      </c>
      <c r="BB266" s="65">
        <f>(SUMPRODUCT(BB$8:BB$187,Nutrients!$DS$8:$DS$187)+(IF($A$6=Nutrients!$B$8,Nutrients!$DS$8,Nutrients!$DS$9)*BB$6)+(((IF($A$7=Nutrients!$B$79,Nutrients!$DS$79,(IF($A$7=Nutrients!$B$77,Nutrients!$DS$77,Nutrients!$DS$78)))))*BB$7))/2000*1000000</f>
        <v>110.13215859030836</v>
      </c>
      <c r="BC266" s="65">
        <f>(SUMPRODUCT(BC$8:BC$187,Nutrients!$DS$8:$DS$187)+(IF($A$6=Nutrients!$B$8,Nutrients!$DS$8,Nutrients!$DS$9)*BC$6)+(((IF($A$7=Nutrients!$B$79,Nutrients!$DS$79,(IF($A$7=Nutrients!$B$77,Nutrients!$DS$77,Nutrients!$DS$78)))))*BC$7))/2000*1000000</f>
        <v>82.59911894273128</v>
      </c>
      <c r="BD266" s="65">
        <f>(SUMPRODUCT(BD$8:BD$187,Nutrients!$DS$8:$DS$187)+(IF($A$6=Nutrients!$B$8,Nutrients!$DS$8,Nutrients!$DS$9)*BD$6)+(((IF($A$7=Nutrients!$B$79,Nutrients!$DS$79,(IF($A$7=Nutrients!$B$77,Nutrients!$DS$77,Nutrients!$DS$78)))))*BD$7))/2000*1000000</f>
        <v>82.59911894273128</v>
      </c>
      <c r="BF266" s="65">
        <f>(SUMPRODUCT(BF$8:BF$187,Nutrients!$DS$8:$DS$187)+(IF($A$6=Nutrients!$B$8,Nutrients!$DS$8,Nutrients!$DS$9)*BF$6)+(((IF($A$7=Nutrients!$B$79,Nutrients!$DS$79,(IF($A$7=Nutrients!$B$77,Nutrients!$DS$77,Nutrients!$DS$78)))))*BF$7))/2000*1000000</f>
        <v>165.19823788546256</v>
      </c>
      <c r="BG266" s="65">
        <f>(SUMPRODUCT(BG$8:BG$187,Nutrients!$DS$8:$DS$187)+(IF($A$6=Nutrients!$B$8,Nutrients!$DS$8,Nutrients!$DS$9)*BG$6)+(((IF($A$7=Nutrients!$B$79,Nutrients!$DS$79,(IF($A$7=Nutrients!$B$77,Nutrients!$DS$77,Nutrients!$DS$78)))))*BG$7))/2000*1000000</f>
        <v>165.19823788546256</v>
      </c>
      <c r="BH266" s="65">
        <f>(SUMPRODUCT(BH$8:BH$187,Nutrients!$DS$8:$DS$187)+(IF($A$6=Nutrients!$B$8,Nutrients!$DS$8,Nutrients!$DS$9)*BH$6)+(((IF($A$7=Nutrients!$B$79,Nutrients!$DS$79,(IF($A$7=Nutrients!$B$77,Nutrients!$DS$77,Nutrients!$DS$78)))))*BH$7))/2000*1000000</f>
        <v>137.66519823788545</v>
      </c>
      <c r="BI266" s="65">
        <f>(SUMPRODUCT(BI$8:BI$187,Nutrients!$DS$8:$DS$187)+(IF($A$6=Nutrients!$B$8,Nutrients!$DS$8,Nutrients!$DS$9)*BI$6)+(((IF($A$7=Nutrients!$B$79,Nutrients!$DS$79,(IF($A$7=Nutrients!$B$77,Nutrients!$DS$77,Nutrients!$DS$78)))))*BI$7))/2000*1000000</f>
        <v>110.13215859030836</v>
      </c>
      <c r="BJ266" s="65">
        <f>(SUMPRODUCT(BJ$8:BJ$187,Nutrients!$DS$8:$DS$187)+(IF($A$6=Nutrients!$B$8,Nutrients!$DS$8,Nutrients!$DS$9)*BJ$6)+(((IF($A$7=Nutrients!$B$79,Nutrients!$DS$79,(IF($A$7=Nutrients!$B$77,Nutrients!$DS$77,Nutrients!$DS$78)))))*BJ$7))/2000*1000000</f>
        <v>82.59911894273128</v>
      </c>
      <c r="BK266" s="65">
        <f>(SUMPRODUCT(BK$8:BK$187,Nutrients!$DS$8:$DS$187)+(IF($A$6=Nutrients!$B$8,Nutrients!$DS$8,Nutrients!$DS$9)*BK$6)+(((IF($A$7=Nutrients!$B$79,Nutrients!$DS$79,(IF($A$7=Nutrients!$B$77,Nutrients!$DS$77,Nutrients!$DS$78)))))*BK$7))/2000*1000000</f>
        <v>82.59911894273128</v>
      </c>
    </row>
    <row r="267" spans="1:64" x14ac:dyDescent="0.2">
      <c r="A267" s="236" t="s">
        <v>146</v>
      </c>
      <c r="B267" s="65">
        <f>(SUMPRODUCT(B$8:B$187,Nutrients!$DT$8:$DT$187)+(IF($A$6=Nutrients!$B$8,Nutrients!$DT$8,Nutrients!$DT$9)*B$6)+(((IF($A$7=Nutrients!$B$79,Nutrients!$DT$79,(IF($A$7=Nutrients!$B$77,Nutrients!$DT$77,Nutrients!$DT$78)))))*B$7))/2000*1000000</f>
        <v>39.647577092511014</v>
      </c>
      <c r="C267" s="65">
        <f>(SUMPRODUCT(C$8:C$187,Nutrients!$DT$8:$DT$187)+(IF($A$6=Nutrients!$B$8,Nutrients!$DT$8,Nutrients!$DT$9)*C$6)+(((IF($A$7=Nutrients!$B$79,Nutrients!$DT$79,(IF($A$7=Nutrients!$B$77,Nutrients!$DT$77,Nutrients!$DT$78)))))*C$7))/2000*1000000</f>
        <v>39.647577092511014</v>
      </c>
      <c r="D267" s="65">
        <f>(SUMPRODUCT(D$8:D$187,Nutrients!$DT$8:$DT$187)+(IF($A$6=Nutrients!$B$8,Nutrients!$DT$8,Nutrients!$DT$9)*D$6)+(((IF($A$7=Nutrients!$B$79,Nutrients!$DT$79,(IF($A$7=Nutrients!$B$77,Nutrients!$DT$77,Nutrients!$DT$78)))))*D$7))/2000*1000000</f>
        <v>33.039647577092509</v>
      </c>
      <c r="E267" s="65">
        <f>(SUMPRODUCT(E$8:E$187,Nutrients!$DT$8:$DT$187)+(IF($A$6=Nutrients!$B$8,Nutrients!$DT$8,Nutrients!$DT$9)*E$6)+(((IF($A$7=Nutrients!$B$79,Nutrients!$DT$79,(IF($A$7=Nutrients!$B$77,Nutrients!$DT$77,Nutrients!$DT$78)))))*E$7))/2000*1000000</f>
        <v>26.431718061674008</v>
      </c>
      <c r="F267" s="65">
        <f>(SUMPRODUCT(F$8:F$187,Nutrients!$DT$8:$DT$187)+(IF($A$6=Nutrients!$B$8,Nutrients!$DT$8,Nutrients!$DT$9)*F$6)+(((IF($A$7=Nutrients!$B$79,Nutrients!$DT$79,(IF($A$7=Nutrients!$B$77,Nutrients!$DT$77,Nutrients!$DT$78)))))*F$7))/2000*1000000</f>
        <v>19.823788546255507</v>
      </c>
      <c r="G267" s="65">
        <f>(SUMPRODUCT(G$8:G$187,Nutrients!$DT$8:$DT$187)+(IF($A$6=Nutrients!$B$8,Nutrients!$DT$8,Nutrients!$DT$9)*G$6)+(((IF($A$7=Nutrients!$B$79,Nutrients!$DT$79,(IF($A$7=Nutrients!$B$77,Nutrients!$DT$77,Nutrients!$DT$78)))))*G$7))/2000*1000000</f>
        <v>19.823788546255507</v>
      </c>
      <c r="I267" s="65">
        <f>(SUMPRODUCT(I$8:I$187,Nutrients!$DT$8:$DT$187)+(IF($A$6=Nutrients!$B$8,Nutrients!$DT$8,Nutrients!$DT$9)*I$6)+(((IF($A$7=Nutrients!$B$79,Nutrients!$DT$79,(IF($A$7=Nutrients!$B$77,Nutrients!$DT$77,Nutrients!$DT$78)))))*I$7))/2000*1000000</f>
        <v>39.647577092511014</v>
      </c>
      <c r="J267" s="65">
        <f>(SUMPRODUCT(J$8:J$187,Nutrients!$DT$8:$DT$187)+(IF($A$6=Nutrients!$B$8,Nutrients!$DT$8,Nutrients!$DT$9)*J$6)+(((IF($A$7=Nutrients!$B$79,Nutrients!$DT$79,(IF($A$7=Nutrients!$B$77,Nutrients!$DT$77,Nutrients!$DT$78)))))*J$7))/2000*1000000</f>
        <v>39.647577092511014</v>
      </c>
      <c r="K267" s="65">
        <f>(SUMPRODUCT(K$8:K$187,Nutrients!$DT$8:$DT$187)+(IF($A$6=Nutrients!$B$8,Nutrients!$DT$8,Nutrients!$DT$9)*K$6)+(((IF($A$7=Nutrients!$B$79,Nutrients!$DT$79,(IF($A$7=Nutrients!$B$77,Nutrients!$DT$77,Nutrients!$DT$78)))))*K$7))/2000*1000000</f>
        <v>33.039647577092509</v>
      </c>
      <c r="L267" s="65">
        <f>(SUMPRODUCT(L$8:L$187,Nutrients!$DT$8:$DT$187)+(IF($A$6=Nutrients!$B$8,Nutrients!$DT$8,Nutrients!$DT$9)*L$6)+(((IF($A$7=Nutrients!$B$79,Nutrients!$DT$79,(IF($A$7=Nutrients!$B$77,Nutrients!$DT$77,Nutrients!$DT$78)))))*L$7))/2000*1000000</f>
        <v>26.431718061674008</v>
      </c>
      <c r="M267" s="65">
        <f>(SUMPRODUCT(M$8:M$187,Nutrients!$DT$8:$DT$187)+(IF($A$6=Nutrients!$B$8,Nutrients!$DT$8,Nutrients!$DT$9)*M$6)+(((IF($A$7=Nutrients!$B$79,Nutrients!$DT$79,(IF($A$7=Nutrients!$B$77,Nutrients!$DT$77,Nutrients!$DT$78)))))*M$7))/2000*1000000</f>
        <v>19.823788546255507</v>
      </c>
      <c r="N267" s="65">
        <f>(SUMPRODUCT(N$8:N$187,Nutrients!$DT$8:$DT$187)+(IF($A$6=Nutrients!$B$8,Nutrients!$DT$8,Nutrients!$DT$9)*N$6)+(((IF($A$7=Nutrients!$B$79,Nutrients!$DT$79,(IF($A$7=Nutrients!$B$77,Nutrients!$DT$77,Nutrients!$DT$78)))))*N$7))/2000*1000000</f>
        <v>19.823788546255507</v>
      </c>
      <c r="P267" s="65">
        <f>(SUMPRODUCT(P$8:P$187,Nutrients!$DT$8:$DT$187)+(IF($A$6=Nutrients!$B$8,Nutrients!$DT$8,Nutrients!$DT$9)*P$6)+(((IF($A$7=Nutrients!$B$79,Nutrients!$DT$79,(IF($A$7=Nutrients!$B$77,Nutrients!$DT$77,Nutrients!$DT$78)))))*P$7))/2000*1000000</f>
        <v>39.647577092511014</v>
      </c>
      <c r="Q267" s="65">
        <f>(SUMPRODUCT(Q$8:Q$187,Nutrients!$DT$8:$DT$187)+(IF($A$6=Nutrients!$B$8,Nutrients!$DT$8,Nutrients!$DT$9)*Q$6)+(((IF($A$7=Nutrients!$B$79,Nutrients!$DT$79,(IF($A$7=Nutrients!$B$77,Nutrients!$DT$77,Nutrients!$DT$78)))))*Q$7))/2000*1000000</f>
        <v>39.647577092511014</v>
      </c>
      <c r="R267" s="65">
        <f>(SUMPRODUCT(R$8:R$187,Nutrients!$DT$8:$DT$187)+(IF($A$6=Nutrients!$B$8,Nutrients!$DT$8,Nutrients!$DT$9)*R$6)+(((IF($A$7=Nutrients!$B$79,Nutrients!$DT$79,(IF($A$7=Nutrients!$B$77,Nutrients!$DT$77,Nutrients!$DT$78)))))*R$7))/2000*1000000</f>
        <v>33.039647577092509</v>
      </c>
      <c r="S267" s="65">
        <f>(SUMPRODUCT(S$8:S$187,Nutrients!$DT$8:$DT$187)+(IF($A$6=Nutrients!$B$8,Nutrients!$DT$8,Nutrients!$DT$9)*S$6)+(((IF($A$7=Nutrients!$B$79,Nutrients!$DT$79,(IF($A$7=Nutrients!$B$77,Nutrients!$DT$77,Nutrients!$DT$78)))))*S$7))/2000*1000000</f>
        <v>26.431718061674008</v>
      </c>
      <c r="T267" s="65">
        <f>(SUMPRODUCT(T$8:T$187,Nutrients!$DT$8:$DT$187)+(IF($A$6=Nutrients!$B$8,Nutrients!$DT$8,Nutrients!$DT$9)*T$6)+(((IF($A$7=Nutrients!$B$79,Nutrients!$DT$79,(IF($A$7=Nutrients!$B$77,Nutrients!$DT$77,Nutrients!$DT$78)))))*T$7))/2000*1000000</f>
        <v>19.823788546255507</v>
      </c>
      <c r="U267" s="65">
        <f>(SUMPRODUCT(U$8:U$187,Nutrients!$DT$8:$DT$187)+(IF($A$6=Nutrients!$B$8,Nutrients!$DT$8,Nutrients!$DT$9)*U$6)+(((IF($A$7=Nutrients!$B$79,Nutrients!$DT$79,(IF($A$7=Nutrients!$B$77,Nutrients!$DT$77,Nutrients!$DT$78)))))*U$7))/2000*1000000</f>
        <v>19.823788546255507</v>
      </c>
      <c r="W267" s="65">
        <f>(SUMPRODUCT(W$8:W$187,Nutrients!$DT$8:$DT$187)+(IF($A$6=Nutrients!$B$8,Nutrients!$DT$8,Nutrients!$DT$9)*W$6)+(((IF($A$7=Nutrients!$B$79,Nutrients!$DT$79,(IF($A$7=Nutrients!$B$77,Nutrients!$DT$77,Nutrients!$DT$78)))))*W$7))/2000*1000000</f>
        <v>39.647577092511014</v>
      </c>
      <c r="X267" s="65">
        <f>(SUMPRODUCT(X$8:X$187,Nutrients!$DT$8:$DT$187)+(IF($A$6=Nutrients!$B$8,Nutrients!$DT$8,Nutrients!$DT$9)*X$6)+(((IF($A$7=Nutrients!$B$79,Nutrients!$DT$79,(IF($A$7=Nutrients!$B$77,Nutrients!$DT$77,Nutrients!$DT$78)))))*X$7))/2000*1000000</f>
        <v>39.647577092511014</v>
      </c>
      <c r="Y267" s="65">
        <f>(SUMPRODUCT(Y$8:Y$187,Nutrients!$DT$8:$DT$187)+(IF($A$6=Nutrients!$B$8,Nutrients!$DT$8,Nutrients!$DT$9)*Y$6)+(((IF($A$7=Nutrients!$B$79,Nutrients!$DT$79,(IF($A$7=Nutrients!$B$77,Nutrients!$DT$77,Nutrients!$DT$78)))))*Y$7))/2000*1000000</f>
        <v>33.039647577092509</v>
      </c>
      <c r="Z267" s="65">
        <f>(SUMPRODUCT(Z$8:Z$187,Nutrients!$DT$8:$DT$187)+(IF($A$6=Nutrients!$B$8,Nutrients!$DT$8,Nutrients!$DT$9)*Z$6)+(((IF($A$7=Nutrients!$B$79,Nutrients!$DT$79,(IF($A$7=Nutrients!$B$77,Nutrients!$DT$77,Nutrients!$DT$78)))))*Z$7))/2000*1000000</f>
        <v>26.431718061674008</v>
      </c>
      <c r="AA267" s="65">
        <f>(SUMPRODUCT(AA$8:AA$187,Nutrients!$DT$8:$DT$187)+(IF($A$6=Nutrients!$B$8,Nutrients!$DT$8,Nutrients!$DT$9)*AA$6)+(((IF($A$7=Nutrients!$B$79,Nutrients!$DT$79,(IF($A$7=Nutrients!$B$77,Nutrients!$DT$77,Nutrients!$DT$78)))))*AA$7))/2000*1000000</f>
        <v>19.823788546255507</v>
      </c>
      <c r="AB267" s="65">
        <f>(SUMPRODUCT(AB$8:AB$187,Nutrients!$DT$8:$DT$187)+(IF($A$6=Nutrients!$B$8,Nutrients!$DT$8,Nutrients!$DT$9)*AB$6)+(((IF($A$7=Nutrients!$B$79,Nutrients!$DT$79,(IF($A$7=Nutrients!$B$77,Nutrients!$DT$77,Nutrients!$DT$78)))))*AB$7))/2000*1000000</f>
        <v>19.823788546255507</v>
      </c>
      <c r="AD267" s="65">
        <f>(SUMPRODUCT(AD$8:AD$187,Nutrients!$DT$8:$DT$187)+(IF($A$6=Nutrients!$B$8,Nutrients!$DT$8,Nutrients!$DT$9)*AD$6)+(((IF($A$7=Nutrients!$B$79,Nutrients!$DT$79,(IF($A$7=Nutrients!$B$77,Nutrients!$DT$77,Nutrients!$DT$78)))))*AD$7))/2000*1000000</f>
        <v>39.647577092511014</v>
      </c>
      <c r="AE267" s="65">
        <f>(SUMPRODUCT(AE$8:AE$187,Nutrients!$DT$8:$DT$187)+(IF($A$6=Nutrients!$B$8,Nutrients!$DT$8,Nutrients!$DT$9)*AE$6)+(((IF($A$7=Nutrients!$B$79,Nutrients!$DT$79,(IF($A$7=Nutrients!$B$77,Nutrients!$DT$77,Nutrients!$DT$78)))))*AE$7))/2000*1000000</f>
        <v>39.647577092511014</v>
      </c>
      <c r="AF267" s="65">
        <f>(SUMPRODUCT(AF$8:AF$187,Nutrients!$DT$8:$DT$187)+(IF($A$6=Nutrients!$B$8,Nutrients!$DT$8,Nutrients!$DT$9)*AF$6)+(((IF($A$7=Nutrients!$B$79,Nutrients!$DT$79,(IF($A$7=Nutrients!$B$77,Nutrients!$DT$77,Nutrients!$DT$78)))))*AF$7))/2000*1000000</f>
        <v>33.039647577092509</v>
      </c>
      <c r="AG267" s="65">
        <f>(SUMPRODUCT(AG$8:AG$187,Nutrients!$DT$8:$DT$187)+(IF($A$6=Nutrients!$B$8,Nutrients!$DT$8,Nutrients!$DT$9)*AG$6)+(((IF($A$7=Nutrients!$B$79,Nutrients!$DT$79,(IF($A$7=Nutrients!$B$77,Nutrients!$DT$77,Nutrients!$DT$78)))))*AG$7))/2000*1000000</f>
        <v>26.431718061674008</v>
      </c>
      <c r="AH267" s="65">
        <f>(SUMPRODUCT(AH$8:AH$187,Nutrients!$DT$8:$DT$187)+(IF($A$6=Nutrients!$B$8,Nutrients!$DT$8,Nutrients!$DT$9)*AH$6)+(((IF($A$7=Nutrients!$B$79,Nutrients!$DT$79,(IF($A$7=Nutrients!$B$77,Nutrients!$DT$77,Nutrients!$DT$78)))))*AH$7))/2000*1000000</f>
        <v>19.823788546255507</v>
      </c>
      <c r="AI267" s="65">
        <f>(SUMPRODUCT(AI$8:AI$187,Nutrients!$DT$8:$DT$187)+(IF($A$6=Nutrients!$B$8,Nutrients!$DT$8,Nutrients!$DT$9)*AI$6)+(((IF($A$7=Nutrients!$B$79,Nutrients!$DT$79,(IF($A$7=Nutrients!$B$77,Nutrients!$DT$77,Nutrients!$DT$78)))))*AI$7))/2000*1000000</f>
        <v>19.823788546255507</v>
      </c>
      <c r="AK267" s="65">
        <f>(SUMPRODUCT(AK$8:AK$187,Nutrients!$DT$8:$DT$187)+(IF($A$6=Nutrients!$B$8,Nutrients!$DT$8,Nutrients!$DT$9)*AK$6)+(((IF($A$7=Nutrients!$B$79,Nutrients!$DT$79,(IF($A$7=Nutrients!$B$77,Nutrients!$DT$77,Nutrients!$DT$78)))))*AK$7))/2000*1000000</f>
        <v>39.647577092511014</v>
      </c>
      <c r="AL267" s="65">
        <f>(SUMPRODUCT(AL$8:AL$187,Nutrients!$DT$8:$DT$187)+(IF($A$6=Nutrients!$B$8,Nutrients!$DT$8,Nutrients!$DT$9)*AL$6)+(((IF($A$7=Nutrients!$B$79,Nutrients!$DT$79,(IF($A$7=Nutrients!$B$77,Nutrients!$DT$77,Nutrients!$DT$78)))))*AL$7))/2000*1000000</f>
        <v>39.647577092511014</v>
      </c>
      <c r="AM267" s="65">
        <f>(SUMPRODUCT(AM$8:AM$187,Nutrients!$DT$8:$DT$187)+(IF($A$6=Nutrients!$B$8,Nutrients!$DT$8,Nutrients!$DT$9)*AM$6)+(((IF($A$7=Nutrients!$B$79,Nutrients!$DT$79,(IF($A$7=Nutrients!$B$77,Nutrients!$DT$77,Nutrients!$DT$78)))))*AM$7))/2000*1000000</f>
        <v>33.039647577092509</v>
      </c>
      <c r="AN267" s="65">
        <f>(SUMPRODUCT(AN$8:AN$187,Nutrients!$DT$8:$DT$187)+(IF($A$6=Nutrients!$B$8,Nutrients!$DT$8,Nutrients!$DT$9)*AN$6)+(((IF($A$7=Nutrients!$B$79,Nutrients!$DT$79,(IF($A$7=Nutrients!$B$77,Nutrients!$DT$77,Nutrients!$DT$78)))))*AN$7))/2000*1000000</f>
        <v>26.431718061674008</v>
      </c>
      <c r="AO267" s="65">
        <f>(SUMPRODUCT(AO$8:AO$187,Nutrients!$DT$8:$DT$187)+(IF($A$6=Nutrients!$B$8,Nutrients!$DT$8,Nutrients!$DT$9)*AO$6)+(((IF($A$7=Nutrients!$B$79,Nutrients!$DT$79,(IF($A$7=Nutrients!$B$77,Nutrients!$DT$77,Nutrients!$DT$78)))))*AO$7))/2000*1000000</f>
        <v>19.823788546255507</v>
      </c>
      <c r="AP267" s="65">
        <f>(SUMPRODUCT(AP$8:AP$187,Nutrients!$DT$8:$DT$187)+(IF($A$6=Nutrients!$B$8,Nutrients!$DT$8,Nutrients!$DT$9)*AP$6)+(((IF($A$7=Nutrients!$B$79,Nutrients!$DT$79,(IF($A$7=Nutrients!$B$77,Nutrients!$DT$77,Nutrients!$DT$78)))))*AP$7))/2000*1000000</f>
        <v>19.823788546255507</v>
      </c>
      <c r="AR267" s="65">
        <f>(SUMPRODUCT(AR$8:AR$187,Nutrients!$DT$8:$DT$187)+(IF($A$6=Nutrients!$B$8,Nutrients!$DT$8,Nutrients!$DT$9)*AR$6)+(((IF($A$7=Nutrients!$B$79,Nutrients!$DT$79,(IF($A$7=Nutrients!$B$77,Nutrients!$DT$77,Nutrients!$DT$78)))))*AR$7))/2000*1000000</f>
        <v>39.647577092511014</v>
      </c>
      <c r="AS267" s="65">
        <f>(SUMPRODUCT(AS$8:AS$187,Nutrients!$DT$8:$DT$187)+(IF($A$6=Nutrients!$B$8,Nutrients!$DT$8,Nutrients!$DT$9)*AS$6)+(((IF($A$7=Nutrients!$B$79,Nutrients!$DT$79,(IF($A$7=Nutrients!$B$77,Nutrients!$DT$77,Nutrients!$DT$78)))))*AS$7))/2000*1000000</f>
        <v>39.647577092511014</v>
      </c>
      <c r="AT267" s="65">
        <f>(SUMPRODUCT(AT$8:AT$187,Nutrients!$DT$8:$DT$187)+(IF($A$6=Nutrients!$B$8,Nutrients!$DT$8,Nutrients!$DT$9)*AT$6)+(((IF($A$7=Nutrients!$B$79,Nutrients!$DT$79,(IF($A$7=Nutrients!$B$77,Nutrients!$DT$77,Nutrients!$DT$78)))))*AT$7))/2000*1000000</f>
        <v>33.039647577092509</v>
      </c>
      <c r="AU267" s="65">
        <f>(SUMPRODUCT(AU$8:AU$187,Nutrients!$DT$8:$DT$187)+(IF($A$6=Nutrients!$B$8,Nutrients!$DT$8,Nutrients!$DT$9)*AU$6)+(((IF($A$7=Nutrients!$B$79,Nutrients!$DT$79,(IF($A$7=Nutrients!$B$77,Nutrients!$DT$77,Nutrients!$DT$78)))))*AU$7))/2000*1000000</f>
        <v>26.431718061674008</v>
      </c>
      <c r="AV267" s="65">
        <f>(SUMPRODUCT(AV$8:AV$187,Nutrients!$DT$8:$DT$187)+(IF($A$6=Nutrients!$B$8,Nutrients!$DT$8,Nutrients!$DT$9)*AV$6)+(((IF($A$7=Nutrients!$B$79,Nutrients!$DT$79,(IF($A$7=Nutrients!$B$77,Nutrients!$DT$77,Nutrients!$DT$78)))))*AV$7))/2000*1000000</f>
        <v>19.823788546255507</v>
      </c>
      <c r="AW267" s="65">
        <f>(SUMPRODUCT(AW$8:AW$187,Nutrients!$DT$8:$DT$187)+(IF($A$6=Nutrients!$B$8,Nutrients!$DT$8,Nutrients!$DT$9)*AW$6)+(((IF($A$7=Nutrients!$B$79,Nutrients!$DT$79,(IF($A$7=Nutrients!$B$77,Nutrients!$DT$77,Nutrients!$DT$78)))))*AW$7))/2000*1000000</f>
        <v>19.823788546255507</v>
      </c>
      <c r="AY267" s="65">
        <f>(SUMPRODUCT(AY$8:AY$187,Nutrients!$DT$8:$DT$187)+(IF($A$6=Nutrients!$B$8,Nutrients!$DT$8,Nutrients!$DT$9)*AY$6)+(((IF($A$7=Nutrients!$B$79,Nutrients!$DT$79,(IF($A$7=Nutrients!$B$77,Nutrients!$DT$77,Nutrients!$DT$78)))))*AY$7))/2000*1000000</f>
        <v>39.647577092511014</v>
      </c>
      <c r="AZ267" s="65">
        <f>(SUMPRODUCT(AZ$8:AZ$187,Nutrients!$DT$8:$DT$187)+(IF($A$6=Nutrients!$B$8,Nutrients!$DT$8,Nutrients!$DT$9)*AZ$6)+(((IF($A$7=Nutrients!$B$79,Nutrients!$DT$79,(IF($A$7=Nutrients!$B$77,Nutrients!$DT$77,Nutrients!$DT$78)))))*AZ$7))/2000*1000000</f>
        <v>39.647577092511014</v>
      </c>
      <c r="BA267" s="65">
        <f>(SUMPRODUCT(BA$8:BA$187,Nutrients!$DT$8:$DT$187)+(IF($A$6=Nutrients!$B$8,Nutrients!$DT$8,Nutrients!$DT$9)*BA$6)+(((IF($A$7=Nutrients!$B$79,Nutrients!$DT$79,(IF($A$7=Nutrients!$B$77,Nutrients!$DT$77,Nutrients!$DT$78)))))*BA$7))/2000*1000000</f>
        <v>33.039647577092509</v>
      </c>
      <c r="BB267" s="65">
        <f>(SUMPRODUCT(BB$8:BB$187,Nutrients!$DT$8:$DT$187)+(IF($A$6=Nutrients!$B$8,Nutrients!$DT$8,Nutrients!$DT$9)*BB$6)+(((IF($A$7=Nutrients!$B$79,Nutrients!$DT$79,(IF($A$7=Nutrients!$B$77,Nutrients!$DT$77,Nutrients!$DT$78)))))*BB$7))/2000*1000000</f>
        <v>26.431718061674008</v>
      </c>
      <c r="BC267" s="65">
        <f>(SUMPRODUCT(BC$8:BC$187,Nutrients!$DT$8:$DT$187)+(IF($A$6=Nutrients!$B$8,Nutrients!$DT$8,Nutrients!$DT$9)*BC$6)+(((IF($A$7=Nutrients!$B$79,Nutrients!$DT$79,(IF($A$7=Nutrients!$B$77,Nutrients!$DT$77,Nutrients!$DT$78)))))*BC$7))/2000*1000000</f>
        <v>19.823788546255507</v>
      </c>
      <c r="BD267" s="65">
        <f>(SUMPRODUCT(BD$8:BD$187,Nutrients!$DT$8:$DT$187)+(IF($A$6=Nutrients!$B$8,Nutrients!$DT$8,Nutrients!$DT$9)*BD$6)+(((IF($A$7=Nutrients!$B$79,Nutrients!$DT$79,(IF($A$7=Nutrients!$B$77,Nutrients!$DT$77,Nutrients!$DT$78)))))*BD$7))/2000*1000000</f>
        <v>19.823788546255507</v>
      </c>
      <c r="BF267" s="65">
        <f>(SUMPRODUCT(BF$8:BF$187,Nutrients!$DT$8:$DT$187)+(IF($A$6=Nutrients!$B$8,Nutrients!$DT$8,Nutrients!$DT$9)*BF$6)+(((IF($A$7=Nutrients!$B$79,Nutrients!$DT$79,(IF($A$7=Nutrients!$B$77,Nutrients!$DT$77,Nutrients!$DT$78)))))*BF$7))/2000*1000000</f>
        <v>39.647577092511014</v>
      </c>
      <c r="BG267" s="65">
        <f>(SUMPRODUCT(BG$8:BG$187,Nutrients!$DT$8:$DT$187)+(IF($A$6=Nutrients!$B$8,Nutrients!$DT$8,Nutrients!$DT$9)*BG$6)+(((IF($A$7=Nutrients!$B$79,Nutrients!$DT$79,(IF($A$7=Nutrients!$B$77,Nutrients!$DT$77,Nutrients!$DT$78)))))*BG$7))/2000*1000000</f>
        <v>39.647577092511014</v>
      </c>
      <c r="BH267" s="65">
        <f>(SUMPRODUCT(BH$8:BH$187,Nutrients!$DT$8:$DT$187)+(IF($A$6=Nutrients!$B$8,Nutrients!$DT$8,Nutrients!$DT$9)*BH$6)+(((IF($A$7=Nutrients!$B$79,Nutrients!$DT$79,(IF($A$7=Nutrients!$B$77,Nutrients!$DT$77,Nutrients!$DT$78)))))*BH$7))/2000*1000000</f>
        <v>33.039647577092509</v>
      </c>
      <c r="BI267" s="65">
        <f>(SUMPRODUCT(BI$8:BI$187,Nutrients!$DT$8:$DT$187)+(IF($A$6=Nutrients!$B$8,Nutrients!$DT$8,Nutrients!$DT$9)*BI$6)+(((IF($A$7=Nutrients!$B$79,Nutrients!$DT$79,(IF($A$7=Nutrients!$B$77,Nutrients!$DT$77,Nutrients!$DT$78)))))*BI$7))/2000*1000000</f>
        <v>26.431718061674008</v>
      </c>
      <c r="BJ267" s="65">
        <f>(SUMPRODUCT(BJ$8:BJ$187,Nutrients!$DT$8:$DT$187)+(IF($A$6=Nutrients!$B$8,Nutrients!$DT$8,Nutrients!$DT$9)*BJ$6)+(((IF($A$7=Nutrients!$B$79,Nutrients!$DT$79,(IF($A$7=Nutrients!$B$77,Nutrients!$DT$77,Nutrients!$DT$78)))))*BJ$7))/2000*1000000</f>
        <v>19.823788546255507</v>
      </c>
      <c r="BK267" s="65">
        <f>(SUMPRODUCT(BK$8:BK$187,Nutrients!$DT$8:$DT$187)+(IF($A$6=Nutrients!$B$8,Nutrients!$DT$8,Nutrients!$DT$9)*BK$6)+(((IF($A$7=Nutrients!$B$79,Nutrients!$DT$79,(IF($A$7=Nutrients!$B$77,Nutrients!$DT$77,Nutrients!$DT$78)))))*BK$7))/2000*1000000</f>
        <v>19.823788546255507</v>
      </c>
    </row>
    <row r="268" spans="1:64" x14ac:dyDescent="0.2">
      <c r="A268" s="236" t="s">
        <v>147</v>
      </c>
      <c r="B268" s="65">
        <f>(SUMPRODUCT(B$8:B$187,Nutrients!$DU$8:$DU$187)+(IF($A$6=Nutrients!$B$8,Nutrients!$DU$8,Nutrients!$DU$9)*B$6)+(((IF($A$7=Nutrients!$B$79,Nutrients!$DU$79,(IF($A$7=Nutrients!$B$77,Nutrients!$DU$77,Nutrients!$DU$78)))))*B$7))/2000*1000000</f>
        <v>16.519823788546255</v>
      </c>
      <c r="C268" s="65">
        <f>(SUMPRODUCT(C$8:C$187,Nutrients!$DU$8:$DU$187)+(IF($A$6=Nutrients!$B$8,Nutrients!$DU$8,Nutrients!$DU$9)*C$6)+(((IF($A$7=Nutrients!$B$79,Nutrients!$DU$79,(IF($A$7=Nutrients!$B$77,Nutrients!$DU$77,Nutrients!$DU$78)))))*C$7))/2000*1000000</f>
        <v>16.519823788546255</v>
      </c>
      <c r="D268" s="65">
        <f>(SUMPRODUCT(D$8:D$187,Nutrients!$DU$8:$DU$187)+(IF($A$6=Nutrients!$B$8,Nutrients!$DU$8,Nutrients!$DU$9)*D$6)+(((IF($A$7=Nutrients!$B$79,Nutrients!$DU$79,(IF($A$7=Nutrients!$B$77,Nutrients!$DU$77,Nutrients!$DU$78)))))*D$7))/2000*1000000</f>
        <v>13.766519823788547</v>
      </c>
      <c r="E268" s="65">
        <f>(SUMPRODUCT(E$8:E$187,Nutrients!$DU$8:$DU$187)+(IF($A$6=Nutrients!$B$8,Nutrients!$DU$8,Nutrients!$DU$9)*E$6)+(((IF($A$7=Nutrients!$B$79,Nutrients!$DU$79,(IF($A$7=Nutrients!$B$77,Nutrients!$DU$77,Nutrients!$DU$78)))))*E$7))/2000*1000000</f>
        <v>11.013215859030838</v>
      </c>
      <c r="F268" s="65">
        <f>(SUMPRODUCT(F$8:F$187,Nutrients!$DU$8:$DU$187)+(IF($A$6=Nutrients!$B$8,Nutrients!$DU$8,Nutrients!$DU$9)*F$6)+(((IF($A$7=Nutrients!$B$79,Nutrients!$DU$79,(IF($A$7=Nutrients!$B$77,Nutrients!$DU$77,Nutrients!$DU$78)))))*F$7))/2000*1000000</f>
        <v>8.2599118942731273</v>
      </c>
      <c r="G268" s="65">
        <f>(SUMPRODUCT(G$8:G$187,Nutrients!$DU$8:$DU$187)+(IF($A$6=Nutrients!$B$8,Nutrients!$DU$8,Nutrients!$DU$9)*G$6)+(((IF($A$7=Nutrients!$B$79,Nutrients!$DU$79,(IF($A$7=Nutrients!$B$77,Nutrients!$DU$77,Nutrients!$DU$78)))))*G$7))/2000*1000000</f>
        <v>8.2599118942731273</v>
      </c>
      <c r="I268" s="65">
        <f>(SUMPRODUCT(I$8:I$187,Nutrients!$DU$8:$DU$187)+(IF($A$6=Nutrients!$B$8,Nutrients!$DU$8,Nutrients!$DU$9)*I$6)+(((IF($A$7=Nutrients!$B$79,Nutrients!$DU$79,(IF($A$7=Nutrients!$B$77,Nutrients!$DU$77,Nutrients!$DU$78)))))*I$7))/2000*1000000</f>
        <v>16.519823788546255</v>
      </c>
      <c r="J268" s="65">
        <f>(SUMPRODUCT(J$8:J$187,Nutrients!$DU$8:$DU$187)+(IF($A$6=Nutrients!$B$8,Nutrients!$DU$8,Nutrients!$DU$9)*J$6)+(((IF($A$7=Nutrients!$B$79,Nutrients!$DU$79,(IF($A$7=Nutrients!$B$77,Nutrients!$DU$77,Nutrients!$DU$78)))))*J$7))/2000*1000000</f>
        <v>16.519823788546255</v>
      </c>
      <c r="K268" s="65">
        <f>(SUMPRODUCT(K$8:K$187,Nutrients!$DU$8:$DU$187)+(IF($A$6=Nutrients!$B$8,Nutrients!$DU$8,Nutrients!$DU$9)*K$6)+(((IF($A$7=Nutrients!$B$79,Nutrients!$DU$79,(IF($A$7=Nutrients!$B$77,Nutrients!$DU$77,Nutrients!$DU$78)))))*K$7))/2000*1000000</f>
        <v>13.766519823788547</v>
      </c>
      <c r="L268" s="65">
        <f>(SUMPRODUCT(L$8:L$187,Nutrients!$DU$8:$DU$187)+(IF($A$6=Nutrients!$B$8,Nutrients!$DU$8,Nutrients!$DU$9)*L$6)+(((IF($A$7=Nutrients!$B$79,Nutrients!$DU$79,(IF($A$7=Nutrients!$B$77,Nutrients!$DU$77,Nutrients!$DU$78)))))*L$7))/2000*1000000</f>
        <v>11.013215859030838</v>
      </c>
      <c r="M268" s="65">
        <f>(SUMPRODUCT(M$8:M$187,Nutrients!$DU$8:$DU$187)+(IF($A$6=Nutrients!$B$8,Nutrients!$DU$8,Nutrients!$DU$9)*M$6)+(((IF($A$7=Nutrients!$B$79,Nutrients!$DU$79,(IF($A$7=Nutrients!$B$77,Nutrients!$DU$77,Nutrients!$DU$78)))))*M$7))/2000*1000000</f>
        <v>8.2599118942731273</v>
      </c>
      <c r="N268" s="65">
        <f>(SUMPRODUCT(N$8:N$187,Nutrients!$DU$8:$DU$187)+(IF($A$6=Nutrients!$B$8,Nutrients!$DU$8,Nutrients!$DU$9)*N$6)+(((IF($A$7=Nutrients!$B$79,Nutrients!$DU$79,(IF($A$7=Nutrients!$B$77,Nutrients!$DU$77,Nutrients!$DU$78)))))*N$7))/2000*1000000</f>
        <v>8.2599118942731273</v>
      </c>
      <c r="P268" s="65">
        <f>(SUMPRODUCT(P$8:P$187,Nutrients!$DU$8:$DU$187)+(IF($A$6=Nutrients!$B$8,Nutrients!$DU$8,Nutrients!$DU$9)*P$6)+(((IF($A$7=Nutrients!$B$79,Nutrients!$DU$79,(IF($A$7=Nutrients!$B$77,Nutrients!$DU$77,Nutrients!$DU$78)))))*P$7))/2000*1000000</f>
        <v>16.519823788546255</v>
      </c>
      <c r="Q268" s="65">
        <f>(SUMPRODUCT(Q$8:Q$187,Nutrients!$DU$8:$DU$187)+(IF($A$6=Nutrients!$B$8,Nutrients!$DU$8,Nutrients!$DU$9)*Q$6)+(((IF($A$7=Nutrients!$B$79,Nutrients!$DU$79,(IF($A$7=Nutrients!$B$77,Nutrients!$DU$77,Nutrients!$DU$78)))))*Q$7))/2000*1000000</f>
        <v>16.519823788546255</v>
      </c>
      <c r="R268" s="65">
        <f>(SUMPRODUCT(R$8:R$187,Nutrients!$DU$8:$DU$187)+(IF($A$6=Nutrients!$B$8,Nutrients!$DU$8,Nutrients!$DU$9)*R$6)+(((IF($A$7=Nutrients!$B$79,Nutrients!$DU$79,(IF($A$7=Nutrients!$B$77,Nutrients!$DU$77,Nutrients!$DU$78)))))*R$7))/2000*1000000</f>
        <v>13.766519823788547</v>
      </c>
      <c r="S268" s="65">
        <f>(SUMPRODUCT(S$8:S$187,Nutrients!$DU$8:$DU$187)+(IF($A$6=Nutrients!$B$8,Nutrients!$DU$8,Nutrients!$DU$9)*S$6)+(((IF($A$7=Nutrients!$B$79,Nutrients!$DU$79,(IF($A$7=Nutrients!$B$77,Nutrients!$DU$77,Nutrients!$DU$78)))))*S$7))/2000*1000000</f>
        <v>11.013215859030838</v>
      </c>
      <c r="T268" s="65">
        <f>(SUMPRODUCT(T$8:T$187,Nutrients!$DU$8:$DU$187)+(IF($A$6=Nutrients!$B$8,Nutrients!$DU$8,Nutrients!$DU$9)*T$6)+(((IF($A$7=Nutrients!$B$79,Nutrients!$DU$79,(IF($A$7=Nutrients!$B$77,Nutrients!$DU$77,Nutrients!$DU$78)))))*T$7))/2000*1000000</f>
        <v>8.2599118942731273</v>
      </c>
      <c r="U268" s="65">
        <f>(SUMPRODUCT(U$8:U$187,Nutrients!$DU$8:$DU$187)+(IF($A$6=Nutrients!$B$8,Nutrients!$DU$8,Nutrients!$DU$9)*U$6)+(((IF($A$7=Nutrients!$B$79,Nutrients!$DU$79,(IF($A$7=Nutrients!$B$77,Nutrients!$DU$77,Nutrients!$DU$78)))))*U$7))/2000*1000000</f>
        <v>8.2599118942731273</v>
      </c>
      <c r="W268" s="65">
        <f>(SUMPRODUCT(W$8:W$187,Nutrients!$DU$8:$DU$187)+(IF($A$6=Nutrients!$B$8,Nutrients!$DU$8,Nutrients!$DU$9)*W$6)+(((IF($A$7=Nutrients!$B$79,Nutrients!$DU$79,(IF($A$7=Nutrients!$B$77,Nutrients!$DU$77,Nutrients!$DU$78)))))*W$7))/2000*1000000</f>
        <v>16.519823788546255</v>
      </c>
      <c r="X268" s="65">
        <f>(SUMPRODUCT(X$8:X$187,Nutrients!$DU$8:$DU$187)+(IF($A$6=Nutrients!$B$8,Nutrients!$DU$8,Nutrients!$DU$9)*X$6)+(((IF($A$7=Nutrients!$B$79,Nutrients!$DU$79,(IF($A$7=Nutrients!$B$77,Nutrients!$DU$77,Nutrients!$DU$78)))))*X$7))/2000*1000000</f>
        <v>16.519823788546255</v>
      </c>
      <c r="Y268" s="65">
        <f>(SUMPRODUCT(Y$8:Y$187,Nutrients!$DU$8:$DU$187)+(IF($A$6=Nutrients!$B$8,Nutrients!$DU$8,Nutrients!$DU$9)*Y$6)+(((IF($A$7=Nutrients!$B$79,Nutrients!$DU$79,(IF($A$7=Nutrients!$B$77,Nutrients!$DU$77,Nutrients!$DU$78)))))*Y$7))/2000*1000000</f>
        <v>13.766519823788547</v>
      </c>
      <c r="Z268" s="65">
        <f>(SUMPRODUCT(Z$8:Z$187,Nutrients!$DU$8:$DU$187)+(IF($A$6=Nutrients!$B$8,Nutrients!$DU$8,Nutrients!$DU$9)*Z$6)+(((IF($A$7=Nutrients!$B$79,Nutrients!$DU$79,(IF($A$7=Nutrients!$B$77,Nutrients!$DU$77,Nutrients!$DU$78)))))*Z$7))/2000*1000000</f>
        <v>11.013215859030838</v>
      </c>
      <c r="AA268" s="65">
        <f>(SUMPRODUCT(AA$8:AA$187,Nutrients!$DU$8:$DU$187)+(IF($A$6=Nutrients!$B$8,Nutrients!$DU$8,Nutrients!$DU$9)*AA$6)+(((IF($A$7=Nutrients!$B$79,Nutrients!$DU$79,(IF($A$7=Nutrients!$B$77,Nutrients!$DU$77,Nutrients!$DU$78)))))*AA$7))/2000*1000000</f>
        <v>8.2599118942731273</v>
      </c>
      <c r="AB268" s="65">
        <f>(SUMPRODUCT(AB$8:AB$187,Nutrients!$DU$8:$DU$187)+(IF($A$6=Nutrients!$B$8,Nutrients!$DU$8,Nutrients!$DU$9)*AB$6)+(((IF($A$7=Nutrients!$B$79,Nutrients!$DU$79,(IF($A$7=Nutrients!$B$77,Nutrients!$DU$77,Nutrients!$DU$78)))))*AB$7))/2000*1000000</f>
        <v>8.2599118942731273</v>
      </c>
      <c r="AD268" s="65">
        <f>(SUMPRODUCT(AD$8:AD$187,Nutrients!$DU$8:$DU$187)+(IF($A$6=Nutrients!$B$8,Nutrients!$DU$8,Nutrients!$DU$9)*AD$6)+(((IF($A$7=Nutrients!$B$79,Nutrients!$DU$79,(IF($A$7=Nutrients!$B$77,Nutrients!$DU$77,Nutrients!$DU$78)))))*AD$7))/2000*1000000</f>
        <v>16.519823788546255</v>
      </c>
      <c r="AE268" s="65">
        <f>(SUMPRODUCT(AE$8:AE$187,Nutrients!$DU$8:$DU$187)+(IF($A$6=Nutrients!$B$8,Nutrients!$DU$8,Nutrients!$DU$9)*AE$6)+(((IF($A$7=Nutrients!$B$79,Nutrients!$DU$79,(IF($A$7=Nutrients!$B$77,Nutrients!$DU$77,Nutrients!$DU$78)))))*AE$7))/2000*1000000</f>
        <v>16.519823788546255</v>
      </c>
      <c r="AF268" s="65">
        <f>(SUMPRODUCT(AF$8:AF$187,Nutrients!$DU$8:$DU$187)+(IF($A$6=Nutrients!$B$8,Nutrients!$DU$8,Nutrients!$DU$9)*AF$6)+(((IF($A$7=Nutrients!$B$79,Nutrients!$DU$79,(IF($A$7=Nutrients!$B$77,Nutrients!$DU$77,Nutrients!$DU$78)))))*AF$7))/2000*1000000</f>
        <v>13.766519823788547</v>
      </c>
      <c r="AG268" s="65">
        <f>(SUMPRODUCT(AG$8:AG$187,Nutrients!$DU$8:$DU$187)+(IF($A$6=Nutrients!$B$8,Nutrients!$DU$8,Nutrients!$DU$9)*AG$6)+(((IF($A$7=Nutrients!$B$79,Nutrients!$DU$79,(IF($A$7=Nutrients!$B$77,Nutrients!$DU$77,Nutrients!$DU$78)))))*AG$7))/2000*1000000</f>
        <v>11.013215859030838</v>
      </c>
      <c r="AH268" s="65">
        <f>(SUMPRODUCT(AH$8:AH$187,Nutrients!$DU$8:$DU$187)+(IF($A$6=Nutrients!$B$8,Nutrients!$DU$8,Nutrients!$DU$9)*AH$6)+(((IF($A$7=Nutrients!$B$79,Nutrients!$DU$79,(IF($A$7=Nutrients!$B$77,Nutrients!$DU$77,Nutrients!$DU$78)))))*AH$7))/2000*1000000</f>
        <v>8.2599118942731273</v>
      </c>
      <c r="AI268" s="65">
        <f>(SUMPRODUCT(AI$8:AI$187,Nutrients!$DU$8:$DU$187)+(IF($A$6=Nutrients!$B$8,Nutrients!$DU$8,Nutrients!$DU$9)*AI$6)+(((IF($A$7=Nutrients!$B$79,Nutrients!$DU$79,(IF($A$7=Nutrients!$B$77,Nutrients!$DU$77,Nutrients!$DU$78)))))*AI$7))/2000*1000000</f>
        <v>8.2599118942731273</v>
      </c>
      <c r="AK268" s="65">
        <f>(SUMPRODUCT(AK$8:AK$187,Nutrients!$DU$8:$DU$187)+(IF($A$6=Nutrients!$B$8,Nutrients!$DU$8,Nutrients!$DU$9)*AK$6)+(((IF($A$7=Nutrients!$B$79,Nutrients!$DU$79,(IF($A$7=Nutrients!$B$77,Nutrients!$DU$77,Nutrients!$DU$78)))))*AK$7))/2000*1000000</f>
        <v>16.519823788546255</v>
      </c>
      <c r="AL268" s="65">
        <f>(SUMPRODUCT(AL$8:AL$187,Nutrients!$DU$8:$DU$187)+(IF($A$6=Nutrients!$B$8,Nutrients!$DU$8,Nutrients!$DU$9)*AL$6)+(((IF($A$7=Nutrients!$B$79,Nutrients!$DU$79,(IF($A$7=Nutrients!$B$77,Nutrients!$DU$77,Nutrients!$DU$78)))))*AL$7))/2000*1000000</f>
        <v>16.519823788546255</v>
      </c>
      <c r="AM268" s="65">
        <f>(SUMPRODUCT(AM$8:AM$187,Nutrients!$DU$8:$DU$187)+(IF($A$6=Nutrients!$B$8,Nutrients!$DU$8,Nutrients!$DU$9)*AM$6)+(((IF($A$7=Nutrients!$B$79,Nutrients!$DU$79,(IF($A$7=Nutrients!$B$77,Nutrients!$DU$77,Nutrients!$DU$78)))))*AM$7))/2000*1000000</f>
        <v>13.766519823788547</v>
      </c>
      <c r="AN268" s="65">
        <f>(SUMPRODUCT(AN$8:AN$187,Nutrients!$DU$8:$DU$187)+(IF($A$6=Nutrients!$B$8,Nutrients!$DU$8,Nutrients!$DU$9)*AN$6)+(((IF($A$7=Nutrients!$B$79,Nutrients!$DU$79,(IF($A$7=Nutrients!$B$77,Nutrients!$DU$77,Nutrients!$DU$78)))))*AN$7))/2000*1000000</f>
        <v>11.013215859030838</v>
      </c>
      <c r="AO268" s="65">
        <f>(SUMPRODUCT(AO$8:AO$187,Nutrients!$DU$8:$DU$187)+(IF($A$6=Nutrients!$B$8,Nutrients!$DU$8,Nutrients!$DU$9)*AO$6)+(((IF($A$7=Nutrients!$B$79,Nutrients!$DU$79,(IF($A$7=Nutrients!$B$77,Nutrients!$DU$77,Nutrients!$DU$78)))))*AO$7))/2000*1000000</f>
        <v>8.2599118942731273</v>
      </c>
      <c r="AP268" s="65">
        <f>(SUMPRODUCT(AP$8:AP$187,Nutrients!$DU$8:$DU$187)+(IF($A$6=Nutrients!$B$8,Nutrients!$DU$8,Nutrients!$DU$9)*AP$6)+(((IF($A$7=Nutrients!$B$79,Nutrients!$DU$79,(IF($A$7=Nutrients!$B$77,Nutrients!$DU$77,Nutrients!$DU$78)))))*AP$7))/2000*1000000</f>
        <v>8.2599118942731273</v>
      </c>
      <c r="AR268" s="65">
        <f>(SUMPRODUCT(AR$8:AR$187,Nutrients!$DU$8:$DU$187)+(IF($A$6=Nutrients!$B$8,Nutrients!$DU$8,Nutrients!$DU$9)*AR$6)+(((IF($A$7=Nutrients!$B$79,Nutrients!$DU$79,(IF($A$7=Nutrients!$B$77,Nutrients!$DU$77,Nutrients!$DU$78)))))*AR$7))/2000*1000000</f>
        <v>16.519823788546255</v>
      </c>
      <c r="AS268" s="65">
        <f>(SUMPRODUCT(AS$8:AS$187,Nutrients!$DU$8:$DU$187)+(IF($A$6=Nutrients!$B$8,Nutrients!$DU$8,Nutrients!$DU$9)*AS$6)+(((IF($A$7=Nutrients!$B$79,Nutrients!$DU$79,(IF($A$7=Nutrients!$B$77,Nutrients!$DU$77,Nutrients!$DU$78)))))*AS$7))/2000*1000000</f>
        <v>16.519823788546255</v>
      </c>
      <c r="AT268" s="65">
        <f>(SUMPRODUCT(AT$8:AT$187,Nutrients!$DU$8:$DU$187)+(IF($A$6=Nutrients!$B$8,Nutrients!$DU$8,Nutrients!$DU$9)*AT$6)+(((IF($A$7=Nutrients!$B$79,Nutrients!$DU$79,(IF($A$7=Nutrients!$B$77,Nutrients!$DU$77,Nutrients!$DU$78)))))*AT$7))/2000*1000000</f>
        <v>13.766519823788547</v>
      </c>
      <c r="AU268" s="65">
        <f>(SUMPRODUCT(AU$8:AU$187,Nutrients!$DU$8:$DU$187)+(IF($A$6=Nutrients!$B$8,Nutrients!$DU$8,Nutrients!$DU$9)*AU$6)+(((IF($A$7=Nutrients!$B$79,Nutrients!$DU$79,(IF($A$7=Nutrients!$B$77,Nutrients!$DU$77,Nutrients!$DU$78)))))*AU$7))/2000*1000000</f>
        <v>11.013215859030838</v>
      </c>
      <c r="AV268" s="65">
        <f>(SUMPRODUCT(AV$8:AV$187,Nutrients!$DU$8:$DU$187)+(IF($A$6=Nutrients!$B$8,Nutrients!$DU$8,Nutrients!$DU$9)*AV$6)+(((IF($A$7=Nutrients!$B$79,Nutrients!$DU$79,(IF($A$7=Nutrients!$B$77,Nutrients!$DU$77,Nutrients!$DU$78)))))*AV$7))/2000*1000000</f>
        <v>8.2599118942731273</v>
      </c>
      <c r="AW268" s="65">
        <f>(SUMPRODUCT(AW$8:AW$187,Nutrients!$DU$8:$DU$187)+(IF($A$6=Nutrients!$B$8,Nutrients!$DU$8,Nutrients!$DU$9)*AW$6)+(((IF($A$7=Nutrients!$B$79,Nutrients!$DU$79,(IF($A$7=Nutrients!$B$77,Nutrients!$DU$77,Nutrients!$DU$78)))))*AW$7))/2000*1000000</f>
        <v>8.2599118942731273</v>
      </c>
      <c r="AY268" s="65">
        <f>(SUMPRODUCT(AY$8:AY$187,Nutrients!$DU$8:$DU$187)+(IF($A$6=Nutrients!$B$8,Nutrients!$DU$8,Nutrients!$DU$9)*AY$6)+(((IF($A$7=Nutrients!$B$79,Nutrients!$DU$79,(IF($A$7=Nutrients!$B$77,Nutrients!$DU$77,Nutrients!$DU$78)))))*AY$7))/2000*1000000</f>
        <v>16.519823788546255</v>
      </c>
      <c r="AZ268" s="65">
        <f>(SUMPRODUCT(AZ$8:AZ$187,Nutrients!$DU$8:$DU$187)+(IF($A$6=Nutrients!$B$8,Nutrients!$DU$8,Nutrients!$DU$9)*AZ$6)+(((IF($A$7=Nutrients!$B$79,Nutrients!$DU$79,(IF($A$7=Nutrients!$B$77,Nutrients!$DU$77,Nutrients!$DU$78)))))*AZ$7))/2000*1000000</f>
        <v>16.519823788546255</v>
      </c>
      <c r="BA268" s="65">
        <f>(SUMPRODUCT(BA$8:BA$187,Nutrients!$DU$8:$DU$187)+(IF($A$6=Nutrients!$B$8,Nutrients!$DU$8,Nutrients!$DU$9)*BA$6)+(((IF($A$7=Nutrients!$B$79,Nutrients!$DU$79,(IF($A$7=Nutrients!$B$77,Nutrients!$DU$77,Nutrients!$DU$78)))))*BA$7))/2000*1000000</f>
        <v>13.766519823788547</v>
      </c>
      <c r="BB268" s="65">
        <f>(SUMPRODUCT(BB$8:BB$187,Nutrients!$DU$8:$DU$187)+(IF($A$6=Nutrients!$B$8,Nutrients!$DU$8,Nutrients!$DU$9)*BB$6)+(((IF($A$7=Nutrients!$B$79,Nutrients!$DU$79,(IF($A$7=Nutrients!$B$77,Nutrients!$DU$77,Nutrients!$DU$78)))))*BB$7))/2000*1000000</f>
        <v>11.013215859030838</v>
      </c>
      <c r="BC268" s="65">
        <f>(SUMPRODUCT(BC$8:BC$187,Nutrients!$DU$8:$DU$187)+(IF($A$6=Nutrients!$B$8,Nutrients!$DU$8,Nutrients!$DU$9)*BC$6)+(((IF($A$7=Nutrients!$B$79,Nutrients!$DU$79,(IF($A$7=Nutrients!$B$77,Nutrients!$DU$77,Nutrients!$DU$78)))))*BC$7))/2000*1000000</f>
        <v>8.2599118942731273</v>
      </c>
      <c r="BD268" s="65">
        <f>(SUMPRODUCT(BD$8:BD$187,Nutrients!$DU$8:$DU$187)+(IF($A$6=Nutrients!$B$8,Nutrients!$DU$8,Nutrients!$DU$9)*BD$6)+(((IF($A$7=Nutrients!$B$79,Nutrients!$DU$79,(IF($A$7=Nutrients!$B$77,Nutrients!$DU$77,Nutrients!$DU$78)))))*BD$7))/2000*1000000</f>
        <v>8.2599118942731273</v>
      </c>
      <c r="BF268" s="65">
        <f>(SUMPRODUCT(BF$8:BF$187,Nutrients!$DU$8:$DU$187)+(IF($A$6=Nutrients!$B$8,Nutrients!$DU$8,Nutrients!$DU$9)*BF$6)+(((IF($A$7=Nutrients!$B$79,Nutrients!$DU$79,(IF($A$7=Nutrients!$B$77,Nutrients!$DU$77,Nutrients!$DU$78)))))*BF$7))/2000*1000000</f>
        <v>16.519823788546255</v>
      </c>
      <c r="BG268" s="65">
        <f>(SUMPRODUCT(BG$8:BG$187,Nutrients!$DU$8:$DU$187)+(IF($A$6=Nutrients!$B$8,Nutrients!$DU$8,Nutrients!$DU$9)*BG$6)+(((IF($A$7=Nutrients!$B$79,Nutrients!$DU$79,(IF($A$7=Nutrients!$B$77,Nutrients!$DU$77,Nutrients!$DU$78)))))*BG$7))/2000*1000000</f>
        <v>16.519823788546255</v>
      </c>
      <c r="BH268" s="65">
        <f>(SUMPRODUCT(BH$8:BH$187,Nutrients!$DU$8:$DU$187)+(IF($A$6=Nutrients!$B$8,Nutrients!$DU$8,Nutrients!$DU$9)*BH$6)+(((IF($A$7=Nutrients!$B$79,Nutrients!$DU$79,(IF($A$7=Nutrients!$B$77,Nutrients!$DU$77,Nutrients!$DU$78)))))*BH$7))/2000*1000000</f>
        <v>13.766519823788547</v>
      </c>
      <c r="BI268" s="65">
        <f>(SUMPRODUCT(BI$8:BI$187,Nutrients!$DU$8:$DU$187)+(IF($A$6=Nutrients!$B$8,Nutrients!$DU$8,Nutrients!$DU$9)*BI$6)+(((IF($A$7=Nutrients!$B$79,Nutrients!$DU$79,(IF($A$7=Nutrients!$B$77,Nutrients!$DU$77,Nutrients!$DU$78)))))*BI$7))/2000*1000000</f>
        <v>11.013215859030838</v>
      </c>
      <c r="BJ268" s="65">
        <f>(SUMPRODUCT(BJ$8:BJ$187,Nutrients!$DU$8:$DU$187)+(IF($A$6=Nutrients!$B$8,Nutrients!$DU$8,Nutrients!$DU$9)*BJ$6)+(((IF($A$7=Nutrients!$B$79,Nutrients!$DU$79,(IF($A$7=Nutrients!$B$77,Nutrients!$DU$77,Nutrients!$DU$78)))))*BJ$7))/2000*1000000</f>
        <v>8.2599118942731273</v>
      </c>
      <c r="BK268" s="65">
        <f>(SUMPRODUCT(BK$8:BK$187,Nutrients!$DU$8:$DU$187)+(IF($A$6=Nutrients!$B$8,Nutrients!$DU$8,Nutrients!$DU$9)*BK$6)+(((IF($A$7=Nutrients!$B$79,Nutrients!$DU$79,(IF($A$7=Nutrients!$B$77,Nutrients!$DU$77,Nutrients!$DU$78)))))*BK$7))/2000*1000000</f>
        <v>8.2599118942731273</v>
      </c>
    </row>
    <row r="269" spans="1:64" x14ac:dyDescent="0.2">
      <c r="A269" s="236" t="s">
        <v>148</v>
      </c>
      <c r="B269" s="67">
        <f>(SUMPRODUCT(B$8:B$187,Nutrients!$DV$8:$DV$187)+(IF($A$6=Nutrients!$B$8,Nutrients!$DV$8,Nutrients!$DV$9)*B$6)+(((IF($A$7=Nutrients!$B$79,Nutrients!$DV$79,(IF($A$7=Nutrients!$B$77,Nutrients!$DV$77,Nutrients!$DV$78)))))*B$7))/2000*1000000</f>
        <v>0.29735682819383263</v>
      </c>
      <c r="C269" s="67">
        <f>(SUMPRODUCT(C$8:C$187,Nutrients!$DV$8:$DV$187)+(IF($A$6=Nutrients!$B$8,Nutrients!$DV$8,Nutrients!$DV$9)*C$6)+(((IF($A$7=Nutrients!$B$79,Nutrients!$DV$79,(IF($A$7=Nutrients!$B$77,Nutrients!$DV$77,Nutrients!$DV$78)))))*C$7))/2000*1000000</f>
        <v>0.29735682819383263</v>
      </c>
      <c r="D269" s="67">
        <f>(SUMPRODUCT(D$8:D$187,Nutrients!$DV$8:$DV$187)+(IF($A$6=Nutrients!$B$8,Nutrients!$DV$8,Nutrients!$DV$9)*D$6)+(((IF($A$7=Nutrients!$B$79,Nutrients!$DV$79,(IF($A$7=Nutrients!$B$77,Nutrients!$DV$77,Nutrients!$DV$78)))))*D$7))/2000*1000000</f>
        <v>0.24779735682819384</v>
      </c>
      <c r="E269" s="67">
        <f>(SUMPRODUCT(E$8:E$187,Nutrients!$DV$8:$DV$187)+(IF($A$6=Nutrients!$B$8,Nutrients!$DV$8,Nutrients!$DV$9)*E$6)+(((IF($A$7=Nutrients!$B$79,Nutrients!$DV$79,(IF($A$7=Nutrients!$B$77,Nutrients!$DV$77,Nutrients!$DV$78)))))*E$7))/2000*1000000</f>
        <v>0.19823788546255508</v>
      </c>
      <c r="F269" s="67">
        <f>(SUMPRODUCT(F$8:F$187,Nutrients!$DV$8:$DV$187)+(IF($A$6=Nutrients!$B$8,Nutrients!$DV$8,Nutrients!$DV$9)*F$6)+(((IF($A$7=Nutrients!$B$79,Nutrients!$DV$79,(IF($A$7=Nutrients!$B$77,Nutrients!$DV$77,Nutrients!$DV$78)))))*F$7))/2000*1000000</f>
        <v>0.14867841409691632</v>
      </c>
      <c r="G269" s="67">
        <f>(SUMPRODUCT(G$8:G$187,Nutrients!$DV$8:$DV$187)+(IF($A$6=Nutrients!$B$8,Nutrients!$DV$8,Nutrients!$DV$9)*G$6)+(((IF($A$7=Nutrients!$B$79,Nutrients!$DV$79,(IF($A$7=Nutrients!$B$77,Nutrients!$DV$77,Nutrients!$DV$78)))))*G$7))/2000*1000000</f>
        <v>0.14867841409691632</v>
      </c>
      <c r="I269" s="67">
        <f>(SUMPRODUCT(I$8:I$187,Nutrients!$DV$8:$DV$187)+(IF($A$6=Nutrients!$B$8,Nutrients!$DV$8,Nutrients!$DV$9)*I$6)+(((IF($A$7=Nutrients!$B$79,Nutrients!$DV$79,(IF($A$7=Nutrients!$B$77,Nutrients!$DV$77,Nutrients!$DV$78)))))*I$7))/2000*1000000</f>
        <v>0.29735682819383263</v>
      </c>
      <c r="J269" s="67">
        <f>(SUMPRODUCT(J$8:J$187,Nutrients!$DV$8:$DV$187)+(IF($A$6=Nutrients!$B$8,Nutrients!$DV$8,Nutrients!$DV$9)*J$6)+(((IF($A$7=Nutrients!$B$79,Nutrients!$DV$79,(IF($A$7=Nutrients!$B$77,Nutrients!$DV$77,Nutrients!$DV$78)))))*J$7))/2000*1000000</f>
        <v>0.29735682819383263</v>
      </c>
      <c r="K269" s="67">
        <f>(SUMPRODUCT(K$8:K$187,Nutrients!$DV$8:$DV$187)+(IF($A$6=Nutrients!$B$8,Nutrients!$DV$8,Nutrients!$DV$9)*K$6)+(((IF($A$7=Nutrients!$B$79,Nutrients!$DV$79,(IF($A$7=Nutrients!$B$77,Nutrients!$DV$77,Nutrients!$DV$78)))))*K$7))/2000*1000000</f>
        <v>0.24779735682819384</v>
      </c>
      <c r="L269" s="67">
        <f>(SUMPRODUCT(L$8:L$187,Nutrients!$DV$8:$DV$187)+(IF($A$6=Nutrients!$B$8,Nutrients!$DV$8,Nutrients!$DV$9)*L$6)+(((IF($A$7=Nutrients!$B$79,Nutrients!$DV$79,(IF($A$7=Nutrients!$B$77,Nutrients!$DV$77,Nutrients!$DV$78)))))*L$7))/2000*1000000</f>
        <v>0.19823788546255508</v>
      </c>
      <c r="M269" s="67">
        <f>(SUMPRODUCT(M$8:M$187,Nutrients!$DV$8:$DV$187)+(IF($A$6=Nutrients!$B$8,Nutrients!$DV$8,Nutrients!$DV$9)*M$6)+(((IF($A$7=Nutrients!$B$79,Nutrients!$DV$79,(IF($A$7=Nutrients!$B$77,Nutrients!$DV$77,Nutrients!$DV$78)))))*M$7))/2000*1000000</f>
        <v>0.14867841409691632</v>
      </c>
      <c r="N269" s="67">
        <f>(SUMPRODUCT(N$8:N$187,Nutrients!$DV$8:$DV$187)+(IF($A$6=Nutrients!$B$8,Nutrients!$DV$8,Nutrients!$DV$9)*N$6)+(((IF($A$7=Nutrients!$B$79,Nutrients!$DV$79,(IF($A$7=Nutrients!$B$77,Nutrients!$DV$77,Nutrients!$DV$78)))))*N$7))/2000*1000000</f>
        <v>0.14867841409691632</v>
      </c>
      <c r="P269" s="67">
        <f>(SUMPRODUCT(P$8:P$187,Nutrients!$DV$8:$DV$187)+(IF($A$6=Nutrients!$B$8,Nutrients!$DV$8,Nutrients!$DV$9)*P$6)+(((IF($A$7=Nutrients!$B$79,Nutrients!$DV$79,(IF($A$7=Nutrients!$B$77,Nutrients!$DV$77,Nutrients!$DV$78)))))*P$7))/2000*1000000</f>
        <v>0.29735682819383263</v>
      </c>
      <c r="Q269" s="67">
        <f>(SUMPRODUCT(Q$8:Q$187,Nutrients!$DV$8:$DV$187)+(IF($A$6=Nutrients!$B$8,Nutrients!$DV$8,Nutrients!$DV$9)*Q$6)+(((IF($A$7=Nutrients!$B$79,Nutrients!$DV$79,(IF($A$7=Nutrients!$B$77,Nutrients!$DV$77,Nutrients!$DV$78)))))*Q$7))/2000*1000000</f>
        <v>0.29735682819383263</v>
      </c>
      <c r="R269" s="67">
        <f>(SUMPRODUCT(R$8:R$187,Nutrients!$DV$8:$DV$187)+(IF($A$6=Nutrients!$B$8,Nutrients!$DV$8,Nutrients!$DV$9)*R$6)+(((IF($A$7=Nutrients!$B$79,Nutrients!$DV$79,(IF($A$7=Nutrients!$B$77,Nutrients!$DV$77,Nutrients!$DV$78)))))*R$7))/2000*1000000</f>
        <v>0.24779735682819384</v>
      </c>
      <c r="S269" s="67">
        <f>(SUMPRODUCT(S$8:S$187,Nutrients!$DV$8:$DV$187)+(IF($A$6=Nutrients!$B$8,Nutrients!$DV$8,Nutrients!$DV$9)*S$6)+(((IF($A$7=Nutrients!$B$79,Nutrients!$DV$79,(IF($A$7=Nutrients!$B$77,Nutrients!$DV$77,Nutrients!$DV$78)))))*S$7))/2000*1000000</f>
        <v>0.19823788546255508</v>
      </c>
      <c r="T269" s="67">
        <f>(SUMPRODUCT(T$8:T$187,Nutrients!$DV$8:$DV$187)+(IF($A$6=Nutrients!$B$8,Nutrients!$DV$8,Nutrients!$DV$9)*T$6)+(((IF($A$7=Nutrients!$B$79,Nutrients!$DV$79,(IF($A$7=Nutrients!$B$77,Nutrients!$DV$77,Nutrients!$DV$78)))))*T$7))/2000*1000000</f>
        <v>0.14867841409691632</v>
      </c>
      <c r="U269" s="67">
        <f>(SUMPRODUCT(U$8:U$187,Nutrients!$DV$8:$DV$187)+(IF($A$6=Nutrients!$B$8,Nutrients!$DV$8,Nutrients!$DV$9)*U$6)+(((IF($A$7=Nutrients!$B$79,Nutrients!$DV$79,(IF($A$7=Nutrients!$B$77,Nutrients!$DV$77,Nutrients!$DV$78)))))*U$7))/2000*1000000</f>
        <v>0.14867841409691632</v>
      </c>
      <c r="W269" s="67">
        <f>(SUMPRODUCT(W$8:W$187,Nutrients!$DV$8:$DV$187)+(IF($A$6=Nutrients!$B$8,Nutrients!$DV$8,Nutrients!$DV$9)*W$6)+(((IF($A$7=Nutrients!$B$79,Nutrients!$DV$79,(IF($A$7=Nutrients!$B$77,Nutrients!$DV$77,Nutrients!$DV$78)))))*W$7))/2000*1000000</f>
        <v>0.29735682819383263</v>
      </c>
      <c r="X269" s="67">
        <f>(SUMPRODUCT(X$8:X$187,Nutrients!$DV$8:$DV$187)+(IF($A$6=Nutrients!$B$8,Nutrients!$DV$8,Nutrients!$DV$9)*X$6)+(((IF($A$7=Nutrients!$B$79,Nutrients!$DV$79,(IF($A$7=Nutrients!$B$77,Nutrients!$DV$77,Nutrients!$DV$78)))))*X$7))/2000*1000000</f>
        <v>0.29735682819383263</v>
      </c>
      <c r="Y269" s="67">
        <f>(SUMPRODUCT(Y$8:Y$187,Nutrients!$DV$8:$DV$187)+(IF($A$6=Nutrients!$B$8,Nutrients!$DV$8,Nutrients!$DV$9)*Y$6)+(((IF($A$7=Nutrients!$B$79,Nutrients!$DV$79,(IF($A$7=Nutrients!$B$77,Nutrients!$DV$77,Nutrients!$DV$78)))))*Y$7))/2000*1000000</f>
        <v>0.24779735682819384</v>
      </c>
      <c r="Z269" s="67">
        <f>(SUMPRODUCT(Z$8:Z$187,Nutrients!$DV$8:$DV$187)+(IF($A$6=Nutrients!$B$8,Nutrients!$DV$8,Nutrients!$DV$9)*Z$6)+(((IF($A$7=Nutrients!$B$79,Nutrients!$DV$79,(IF($A$7=Nutrients!$B$77,Nutrients!$DV$77,Nutrients!$DV$78)))))*Z$7))/2000*1000000</f>
        <v>0.19823788546255508</v>
      </c>
      <c r="AA269" s="67">
        <f>(SUMPRODUCT(AA$8:AA$187,Nutrients!$DV$8:$DV$187)+(IF($A$6=Nutrients!$B$8,Nutrients!$DV$8,Nutrients!$DV$9)*AA$6)+(((IF($A$7=Nutrients!$B$79,Nutrients!$DV$79,(IF($A$7=Nutrients!$B$77,Nutrients!$DV$77,Nutrients!$DV$78)))))*AA$7))/2000*1000000</f>
        <v>0.14867841409691632</v>
      </c>
      <c r="AB269" s="67">
        <f>(SUMPRODUCT(AB$8:AB$187,Nutrients!$DV$8:$DV$187)+(IF($A$6=Nutrients!$B$8,Nutrients!$DV$8,Nutrients!$DV$9)*AB$6)+(((IF($A$7=Nutrients!$B$79,Nutrients!$DV$79,(IF($A$7=Nutrients!$B$77,Nutrients!$DV$77,Nutrients!$DV$78)))))*AB$7))/2000*1000000</f>
        <v>0.14867841409691632</v>
      </c>
      <c r="AD269" s="67">
        <f>(SUMPRODUCT(AD$8:AD$187,Nutrients!$DV$8:$DV$187)+(IF($A$6=Nutrients!$B$8,Nutrients!$DV$8,Nutrients!$DV$9)*AD$6)+(((IF($A$7=Nutrients!$B$79,Nutrients!$DV$79,(IF($A$7=Nutrients!$B$77,Nutrients!$DV$77,Nutrients!$DV$78)))))*AD$7))/2000*1000000</f>
        <v>0.29735682819383263</v>
      </c>
      <c r="AE269" s="67">
        <f>(SUMPRODUCT(AE$8:AE$187,Nutrients!$DV$8:$DV$187)+(IF($A$6=Nutrients!$B$8,Nutrients!$DV$8,Nutrients!$DV$9)*AE$6)+(((IF($A$7=Nutrients!$B$79,Nutrients!$DV$79,(IF($A$7=Nutrients!$B$77,Nutrients!$DV$77,Nutrients!$DV$78)))))*AE$7))/2000*1000000</f>
        <v>0.29735682819383263</v>
      </c>
      <c r="AF269" s="67">
        <f>(SUMPRODUCT(AF$8:AF$187,Nutrients!$DV$8:$DV$187)+(IF($A$6=Nutrients!$B$8,Nutrients!$DV$8,Nutrients!$DV$9)*AF$6)+(((IF($A$7=Nutrients!$B$79,Nutrients!$DV$79,(IF($A$7=Nutrients!$B$77,Nutrients!$DV$77,Nutrients!$DV$78)))))*AF$7))/2000*1000000</f>
        <v>0.24779735682819384</v>
      </c>
      <c r="AG269" s="67">
        <f>(SUMPRODUCT(AG$8:AG$187,Nutrients!$DV$8:$DV$187)+(IF($A$6=Nutrients!$B$8,Nutrients!$DV$8,Nutrients!$DV$9)*AG$6)+(((IF($A$7=Nutrients!$B$79,Nutrients!$DV$79,(IF($A$7=Nutrients!$B$77,Nutrients!$DV$77,Nutrients!$DV$78)))))*AG$7))/2000*1000000</f>
        <v>0.19823788546255508</v>
      </c>
      <c r="AH269" s="67">
        <f>(SUMPRODUCT(AH$8:AH$187,Nutrients!$DV$8:$DV$187)+(IF($A$6=Nutrients!$B$8,Nutrients!$DV$8,Nutrients!$DV$9)*AH$6)+(((IF($A$7=Nutrients!$B$79,Nutrients!$DV$79,(IF($A$7=Nutrients!$B$77,Nutrients!$DV$77,Nutrients!$DV$78)))))*AH$7))/2000*1000000</f>
        <v>0.14867841409691632</v>
      </c>
      <c r="AI269" s="67">
        <f>(SUMPRODUCT(AI$8:AI$187,Nutrients!$DV$8:$DV$187)+(IF($A$6=Nutrients!$B$8,Nutrients!$DV$8,Nutrients!$DV$9)*AI$6)+(((IF($A$7=Nutrients!$B$79,Nutrients!$DV$79,(IF($A$7=Nutrients!$B$77,Nutrients!$DV$77,Nutrients!$DV$78)))))*AI$7))/2000*1000000</f>
        <v>0.14867841409691632</v>
      </c>
      <c r="AK269" s="67">
        <f>(SUMPRODUCT(AK$8:AK$187,Nutrients!$DV$8:$DV$187)+(IF($A$6=Nutrients!$B$8,Nutrients!$DV$8,Nutrients!$DV$9)*AK$6)+(((IF($A$7=Nutrients!$B$79,Nutrients!$DV$79,(IF($A$7=Nutrients!$B$77,Nutrients!$DV$77,Nutrients!$DV$78)))))*AK$7))/2000*1000000</f>
        <v>0.29735682819383263</v>
      </c>
      <c r="AL269" s="67">
        <f>(SUMPRODUCT(AL$8:AL$187,Nutrients!$DV$8:$DV$187)+(IF($A$6=Nutrients!$B$8,Nutrients!$DV$8,Nutrients!$DV$9)*AL$6)+(((IF($A$7=Nutrients!$B$79,Nutrients!$DV$79,(IF($A$7=Nutrients!$B$77,Nutrients!$DV$77,Nutrients!$DV$78)))))*AL$7))/2000*1000000</f>
        <v>0.29735682819383263</v>
      </c>
      <c r="AM269" s="67">
        <f>(SUMPRODUCT(AM$8:AM$187,Nutrients!$DV$8:$DV$187)+(IF($A$6=Nutrients!$B$8,Nutrients!$DV$8,Nutrients!$DV$9)*AM$6)+(((IF($A$7=Nutrients!$B$79,Nutrients!$DV$79,(IF($A$7=Nutrients!$B$77,Nutrients!$DV$77,Nutrients!$DV$78)))))*AM$7))/2000*1000000</f>
        <v>0.24779735682819384</v>
      </c>
      <c r="AN269" s="67">
        <f>(SUMPRODUCT(AN$8:AN$187,Nutrients!$DV$8:$DV$187)+(IF($A$6=Nutrients!$B$8,Nutrients!$DV$8,Nutrients!$DV$9)*AN$6)+(((IF($A$7=Nutrients!$B$79,Nutrients!$DV$79,(IF($A$7=Nutrients!$B$77,Nutrients!$DV$77,Nutrients!$DV$78)))))*AN$7))/2000*1000000</f>
        <v>0.19823788546255508</v>
      </c>
      <c r="AO269" s="67">
        <f>(SUMPRODUCT(AO$8:AO$187,Nutrients!$DV$8:$DV$187)+(IF($A$6=Nutrients!$B$8,Nutrients!$DV$8,Nutrients!$DV$9)*AO$6)+(((IF($A$7=Nutrients!$B$79,Nutrients!$DV$79,(IF($A$7=Nutrients!$B$77,Nutrients!$DV$77,Nutrients!$DV$78)))))*AO$7))/2000*1000000</f>
        <v>0.14867841409691632</v>
      </c>
      <c r="AP269" s="67">
        <f>(SUMPRODUCT(AP$8:AP$187,Nutrients!$DV$8:$DV$187)+(IF($A$6=Nutrients!$B$8,Nutrients!$DV$8,Nutrients!$DV$9)*AP$6)+(((IF($A$7=Nutrients!$B$79,Nutrients!$DV$79,(IF($A$7=Nutrients!$B$77,Nutrients!$DV$77,Nutrients!$DV$78)))))*AP$7))/2000*1000000</f>
        <v>0.14867841409691632</v>
      </c>
      <c r="AR269" s="67">
        <f>(SUMPRODUCT(AR$8:AR$187,Nutrients!$DV$8:$DV$187)+(IF($A$6=Nutrients!$B$8,Nutrients!$DV$8,Nutrients!$DV$9)*AR$6)+(((IF($A$7=Nutrients!$B$79,Nutrients!$DV$79,(IF($A$7=Nutrients!$B$77,Nutrients!$DV$77,Nutrients!$DV$78)))))*AR$7))/2000*1000000</f>
        <v>0.29735682819383263</v>
      </c>
      <c r="AS269" s="67">
        <f>(SUMPRODUCT(AS$8:AS$187,Nutrients!$DV$8:$DV$187)+(IF($A$6=Nutrients!$B$8,Nutrients!$DV$8,Nutrients!$DV$9)*AS$6)+(((IF($A$7=Nutrients!$B$79,Nutrients!$DV$79,(IF($A$7=Nutrients!$B$77,Nutrients!$DV$77,Nutrients!$DV$78)))))*AS$7))/2000*1000000</f>
        <v>0.29735682819383263</v>
      </c>
      <c r="AT269" s="67">
        <f>(SUMPRODUCT(AT$8:AT$187,Nutrients!$DV$8:$DV$187)+(IF($A$6=Nutrients!$B$8,Nutrients!$DV$8,Nutrients!$DV$9)*AT$6)+(((IF($A$7=Nutrients!$B$79,Nutrients!$DV$79,(IF($A$7=Nutrients!$B$77,Nutrients!$DV$77,Nutrients!$DV$78)))))*AT$7))/2000*1000000</f>
        <v>0.24779735682819384</v>
      </c>
      <c r="AU269" s="67">
        <f>(SUMPRODUCT(AU$8:AU$187,Nutrients!$DV$8:$DV$187)+(IF($A$6=Nutrients!$B$8,Nutrients!$DV$8,Nutrients!$DV$9)*AU$6)+(((IF($A$7=Nutrients!$B$79,Nutrients!$DV$79,(IF($A$7=Nutrients!$B$77,Nutrients!$DV$77,Nutrients!$DV$78)))))*AU$7))/2000*1000000</f>
        <v>0.19823788546255508</v>
      </c>
      <c r="AV269" s="67">
        <f>(SUMPRODUCT(AV$8:AV$187,Nutrients!$DV$8:$DV$187)+(IF($A$6=Nutrients!$B$8,Nutrients!$DV$8,Nutrients!$DV$9)*AV$6)+(((IF($A$7=Nutrients!$B$79,Nutrients!$DV$79,(IF($A$7=Nutrients!$B$77,Nutrients!$DV$77,Nutrients!$DV$78)))))*AV$7))/2000*1000000</f>
        <v>0.14867841409691632</v>
      </c>
      <c r="AW269" s="67">
        <f>(SUMPRODUCT(AW$8:AW$187,Nutrients!$DV$8:$DV$187)+(IF($A$6=Nutrients!$B$8,Nutrients!$DV$8,Nutrients!$DV$9)*AW$6)+(((IF($A$7=Nutrients!$B$79,Nutrients!$DV$79,(IF($A$7=Nutrients!$B$77,Nutrients!$DV$77,Nutrients!$DV$78)))))*AW$7))/2000*1000000</f>
        <v>0.14867841409691632</v>
      </c>
      <c r="AY269" s="67">
        <f>(SUMPRODUCT(AY$8:AY$187,Nutrients!$DV$8:$DV$187)+(IF($A$6=Nutrients!$B$8,Nutrients!$DV$8,Nutrients!$DV$9)*AY$6)+(((IF($A$7=Nutrients!$B$79,Nutrients!$DV$79,(IF($A$7=Nutrients!$B$77,Nutrients!$DV$77,Nutrients!$DV$78)))))*AY$7))/2000*1000000</f>
        <v>0.29735682819383263</v>
      </c>
      <c r="AZ269" s="67">
        <f>(SUMPRODUCT(AZ$8:AZ$187,Nutrients!$DV$8:$DV$187)+(IF($A$6=Nutrients!$B$8,Nutrients!$DV$8,Nutrients!$DV$9)*AZ$6)+(((IF($A$7=Nutrients!$B$79,Nutrients!$DV$79,(IF($A$7=Nutrients!$B$77,Nutrients!$DV$77,Nutrients!$DV$78)))))*AZ$7))/2000*1000000</f>
        <v>0.29735682819383263</v>
      </c>
      <c r="BA269" s="67">
        <f>(SUMPRODUCT(BA$8:BA$187,Nutrients!$DV$8:$DV$187)+(IF($A$6=Nutrients!$B$8,Nutrients!$DV$8,Nutrients!$DV$9)*BA$6)+(((IF($A$7=Nutrients!$B$79,Nutrients!$DV$79,(IF($A$7=Nutrients!$B$77,Nutrients!$DV$77,Nutrients!$DV$78)))))*BA$7))/2000*1000000</f>
        <v>0.24779735682819384</v>
      </c>
      <c r="BB269" s="67">
        <f>(SUMPRODUCT(BB$8:BB$187,Nutrients!$DV$8:$DV$187)+(IF($A$6=Nutrients!$B$8,Nutrients!$DV$8,Nutrients!$DV$9)*BB$6)+(((IF($A$7=Nutrients!$B$79,Nutrients!$DV$79,(IF($A$7=Nutrients!$B$77,Nutrients!$DV$77,Nutrients!$DV$78)))))*BB$7))/2000*1000000</f>
        <v>0.19823788546255508</v>
      </c>
      <c r="BC269" s="67">
        <f>(SUMPRODUCT(BC$8:BC$187,Nutrients!$DV$8:$DV$187)+(IF($A$6=Nutrients!$B$8,Nutrients!$DV$8,Nutrients!$DV$9)*BC$6)+(((IF($A$7=Nutrients!$B$79,Nutrients!$DV$79,(IF($A$7=Nutrients!$B$77,Nutrients!$DV$77,Nutrients!$DV$78)))))*BC$7))/2000*1000000</f>
        <v>0.14867841409691632</v>
      </c>
      <c r="BD269" s="67">
        <f>(SUMPRODUCT(BD$8:BD$187,Nutrients!$DV$8:$DV$187)+(IF($A$6=Nutrients!$B$8,Nutrients!$DV$8,Nutrients!$DV$9)*BD$6)+(((IF($A$7=Nutrients!$B$79,Nutrients!$DV$79,(IF($A$7=Nutrients!$B$77,Nutrients!$DV$77,Nutrients!$DV$78)))))*BD$7))/2000*1000000</f>
        <v>0.14867841409691632</v>
      </c>
      <c r="BF269" s="67">
        <f>(SUMPRODUCT(BF$8:BF$187,Nutrients!$DV$8:$DV$187)+(IF($A$6=Nutrients!$B$8,Nutrients!$DV$8,Nutrients!$DV$9)*BF$6)+(((IF($A$7=Nutrients!$B$79,Nutrients!$DV$79,(IF($A$7=Nutrients!$B$77,Nutrients!$DV$77,Nutrients!$DV$78)))))*BF$7))/2000*1000000</f>
        <v>0.29735682819383263</v>
      </c>
      <c r="BG269" s="67">
        <f>(SUMPRODUCT(BG$8:BG$187,Nutrients!$DV$8:$DV$187)+(IF($A$6=Nutrients!$B$8,Nutrients!$DV$8,Nutrients!$DV$9)*BG$6)+(((IF($A$7=Nutrients!$B$79,Nutrients!$DV$79,(IF($A$7=Nutrients!$B$77,Nutrients!$DV$77,Nutrients!$DV$78)))))*BG$7))/2000*1000000</f>
        <v>0.29735682819383263</v>
      </c>
      <c r="BH269" s="67">
        <f>(SUMPRODUCT(BH$8:BH$187,Nutrients!$DV$8:$DV$187)+(IF($A$6=Nutrients!$B$8,Nutrients!$DV$8,Nutrients!$DV$9)*BH$6)+(((IF($A$7=Nutrients!$B$79,Nutrients!$DV$79,(IF($A$7=Nutrients!$B$77,Nutrients!$DV$77,Nutrients!$DV$78)))))*BH$7))/2000*1000000</f>
        <v>0.24779735682819384</v>
      </c>
      <c r="BI269" s="67">
        <f>(SUMPRODUCT(BI$8:BI$187,Nutrients!$DV$8:$DV$187)+(IF($A$6=Nutrients!$B$8,Nutrients!$DV$8,Nutrients!$DV$9)*BI$6)+(((IF($A$7=Nutrients!$B$79,Nutrients!$DV$79,(IF($A$7=Nutrients!$B$77,Nutrients!$DV$77,Nutrients!$DV$78)))))*BI$7))/2000*1000000</f>
        <v>0.19823788546255508</v>
      </c>
      <c r="BJ269" s="67">
        <f>(SUMPRODUCT(BJ$8:BJ$187,Nutrients!$DV$8:$DV$187)+(IF($A$6=Nutrients!$B$8,Nutrients!$DV$8,Nutrients!$DV$9)*BJ$6)+(((IF($A$7=Nutrients!$B$79,Nutrients!$DV$79,(IF($A$7=Nutrients!$B$77,Nutrients!$DV$77,Nutrients!$DV$78)))))*BJ$7))/2000*1000000</f>
        <v>0.14867841409691632</v>
      </c>
      <c r="BK269" s="67">
        <f>(SUMPRODUCT(BK$8:BK$187,Nutrients!$DV$8:$DV$187)+(IF($A$6=Nutrients!$B$8,Nutrients!$DV$8,Nutrients!$DV$9)*BK$6)+(((IF($A$7=Nutrients!$B$79,Nutrients!$DV$79,(IF($A$7=Nutrients!$B$77,Nutrients!$DV$77,Nutrients!$DV$78)))))*BK$7))/2000*1000000</f>
        <v>0.14867841409691632</v>
      </c>
    </row>
    <row r="270" spans="1:64" x14ac:dyDescent="0.2">
      <c r="A270" s="236" t="s">
        <v>149</v>
      </c>
      <c r="B270" s="67">
        <f>(SUMPRODUCT(B$8:B$187,Nutrients!$DW$8:$DW$187)+(IF($A$6=Nutrients!$B$8,Nutrients!$DW$8,Nutrients!$DW$9)*B$6)+(((IF($A$7=Nutrients!$B$79,Nutrients!$DW$79,(IF($A$7=Nutrients!$B$77,Nutrients!$DW$77,Nutrients!$DW$78)))))*B$7))/2000*1000000</f>
        <v>0.29735682819383263</v>
      </c>
      <c r="C270" s="67">
        <f>(SUMPRODUCT(C$8:C$187,Nutrients!$DW$8:$DW$187)+(IF($A$6=Nutrients!$B$8,Nutrients!$DW$8,Nutrients!$DW$9)*C$6)+(((IF($A$7=Nutrients!$B$79,Nutrients!$DW$79,(IF($A$7=Nutrients!$B$77,Nutrients!$DW$77,Nutrients!$DW$78)))))*C$7))/2000*1000000</f>
        <v>0.29735682819383263</v>
      </c>
      <c r="D270" s="67">
        <f>(SUMPRODUCT(D$8:D$187,Nutrients!$DW$8:$DW$187)+(IF($A$6=Nutrients!$B$8,Nutrients!$DW$8,Nutrients!$DW$9)*D$6)+(((IF($A$7=Nutrients!$B$79,Nutrients!$DW$79,(IF($A$7=Nutrients!$B$77,Nutrients!$DW$77,Nutrients!$DW$78)))))*D$7))/2000*1000000</f>
        <v>0.24779735682819384</v>
      </c>
      <c r="E270" s="67">
        <f>(SUMPRODUCT(E$8:E$187,Nutrients!$DW$8:$DW$187)+(IF($A$6=Nutrients!$B$8,Nutrients!$DW$8,Nutrients!$DW$9)*E$6)+(((IF($A$7=Nutrients!$B$79,Nutrients!$DW$79,(IF($A$7=Nutrients!$B$77,Nutrients!$DW$77,Nutrients!$DW$78)))))*E$7))/2000*1000000</f>
        <v>0.19823788546255508</v>
      </c>
      <c r="F270" s="67">
        <f>(SUMPRODUCT(F$8:F$187,Nutrients!$DW$8:$DW$187)+(IF($A$6=Nutrients!$B$8,Nutrients!$DW$8,Nutrients!$DW$9)*F$6)+(((IF($A$7=Nutrients!$B$79,Nutrients!$DW$79,(IF($A$7=Nutrients!$B$77,Nutrients!$DW$77,Nutrients!$DW$78)))))*F$7))/2000*1000000</f>
        <v>0.14867841409691632</v>
      </c>
      <c r="G270" s="67">
        <f>(SUMPRODUCT(G$8:G$187,Nutrients!$DW$8:$DW$187)+(IF($A$6=Nutrients!$B$8,Nutrients!$DW$8,Nutrients!$DW$9)*G$6)+(((IF($A$7=Nutrients!$B$79,Nutrients!$DW$79,(IF($A$7=Nutrients!$B$77,Nutrients!$DW$77,Nutrients!$DW$78)))))*G$7))/2000*1000000</f>
        <v>0.14867841409691632</v>
      </c>
      <c r="I270" s="67">
        <f>(SUMPRODUCT(I$8:I$187,Nutrients!$DW$8:$DW$187)+(IF($A$6=Nutrients!$B$8,Nutrients!$DW$8,Nutrients!$DW$9)*I$6)+(((IF($A$7=Nutrients!$B$79,Nutrients!$DW$79,(IF($A$7=Nutrients!$B$77,Nutrients!$DW$77,Nutrients!$DW$78)))))*I$7))/2000*1000000</f>
        <v>0.29735682819383263</v>
      </c>
      <c r="J270" s="67">
        <f>(SUMPRODUCT(J$8:J$187,Nutrients!$DW$8:$DW$187)+(IF($A$6=Nutrients!$B$8,Nutrients!$DW$8,Nutrients!$DW$9)*J$6)+(((IF($A$7=Nutrients!$B$79,Nutrients!$DW$79,(IF($A$7=Nutrients!$B$77,Nutrients!$DW$77,Nutrients!$DW$78)))))*J$7))/2000*1000000</f>
        <v>0.29735682819383263</v>
      </c>
      <c r="K270" s="67">
        <f>(SUMPRODUCT(K$8:K$187,Nutrients!$DW$8:$DW$187)+(IF($A$6=Nutrients!$B$8,Nutrients!$DW$8,Nutrients!$DW$9)*K$6)+(((IF($A$7=Nutrients!$B$79,Nutrients!$DW$79,(IF($A$7=Nutrients!$B$77,Nutrients!$DW$77,Nutrients!$DW$78)))))*K$7))/2000*1000000</f>
        <v>0.24779735682819384</v>
      </c>
      <c r="L270" s="67">
        <f>(SUMPRODUCT(L$8:L$187,Nutrients!$DW$8:$DW$187)+(IF($A$6=Nutrients!$B$8,Nutrients!$DW$8,Nutrients!$DW$9)*L$6)+(((IF($A$7=Nutrients!$B$79,Nutrients!$DW$79,(IF($A$7=Nutrients!$B$77,Nutrients!$DW$77,Nutrients!$DW$78)))))*L$7))/2000*1000000</f>
        <v>0.19823788546255508</v>
      </c>
      <c r="M270" s="67">
        <f>(SUMPRODUCT(M$8:M$187,Nutrients!$DW$8:$DW$187)+(IF($A$6=Nutrients!$B$8,Nutrients!$DW$8,Nutrients!$DW$9)*M$6)+(((IF($A$7=Nutrients!$B$79,Nutrients!$DW$79,(IF($A$7=Nutrients!$B$77,Nutrients!$DW$77,Nutrients!$DW$78)))))*M$7))/2000*1000000</f>
        <v>0.14867841409691632</v>
      </c>
      <c r="N270" s="67">
        <f>(SUMPRODUCT(N$8:N$187,Nutrients!$DW$8:$DW$187)+(IF($A$6=Nutrients!$B$8,Nutrients!$DW$8,Nutrients!$DW$9)*N$6)+(((IF($A$7=Nutrients!$B$79,Nutrients!$DW$79,(IF($A$7=Nutrients!$B$77,Nutrients!$DW$77,Nutrients!$DW$78)))))*N$7))/2000*1000000</f>
        <v>0.14867841409691632</v>
      </c>
      <c r="P270" s="67">
        <f>(SUMPRODUCT(P$8:P$187,Nutrients!$DW$8:$DW$187)+(IF($A$6=Nutrients!$B$8,Nutrients!$DW$8,Nutrients!$DW$9)*P$6)+(((IF($A$7=Nutrients!$B$79,Nutrients!$DW$79,(IF($A$7=Nutrients!$B$77,Nutrients!$DW$77,Nutrients!$DW$78)))))*P$7))/2000*1000000</f>
        <v>0.29735682819383263</v>
      </c>
      <c r="Q270" s="67">
        <f>(SUMPRODUCT(Q$8:Q$187,Nutrients!$DW$8:$DW$187)+(IF($A$6=Nutrients!$B$8,Nutrients!$DW$8,Nutrients!$DW$9)*Q$6)+(((IF($A$7=Nutrients!$B$79,Nutrients!$DW$79,(IF($A$7=Nutrients!$B$77,Nutrients!$DW$77,Nutrients!$DW$78)))))*Q$7))/2000*1000000</f>
        <v>0.29735682819383263</v>
      </c>
      <c r="R270" s="67">
        <f>(SUMPRODUCT(R$8:R$187,Nutrients!$DW$8:$DW$187)+(IF($A$6=Nutrients!$B$8,Nutrients!$DW$8,Nutrients!$DW$9)*R$6)+(((IF($A$7=Nutrients!$B$79,Nutrients!$DW$79,(IF($A$7=Nutrients!$B$77,Nutrients!$DW$77,Nutrients!$DW$78)))))*R$7))/2000*1000000</f>
        <v>0.24779735682819384</v>
      </c>
      <c r="S270" s="67">
        <f>(SUMPRODUCT(S$8:S$187,Nutrients!$DW$8:$DW$187)+(IF($A$6=Nutrients!$B$8,Nutrients!$DW$8,Nutrients!$DW$9)*S$6)+(((IF($A$7=Nutrients!$B$79,Nutrients!$DW$79,(IF($A$7=Nutrients!$B$77,Nutrients!$DW$77,Nutrients!$DW$78)))))*S$7))/2000*1000000</f>
        <v>0.19823788546255508</v>
      </c>
      <c r="T270" s="67">
        <f>(SUMPRODUCT(T$8:T$187,Nutrients!$DW$8:$DW$187)+(IF($A$6=Nutrients!$B$8,Nutrients!$DW$8,Nutrients!$DW$9)*T$6)+(((IF($A$7=Nutrients!$B$79,Nutrients!$DW$79,(IF($A$7=Nutrients!$B$77,Nutrients!$DW$77,Nutrients!$DW$78)))))*T$7))/2000*1000000</f>
        <v>0.14867841409691632</v>
      </c>
      <c r="U270" s="67">
        <f>(SUMPRODUCT(U$8:U$187,Nutrients!$DW$8:$DW$187)+(IF($A$6=Nutrients!$B$8,Nutrients!$DW$8,Nutrients!$DW$9)*U$6)+(((IF($A$7=Nutrients!$B$79,Nutrients!$DW$79,(IF($A$7=Nutrients!$B$77,Nutrients!$DW$77,Nutrients!$DW$78)))))*U$7))/2000*1000000</f>
        <v>0.14867841409691632</v>
      </c>
      <c r="W270" s="67">
        <f>(SUMPRODUCT(W$8:W$187,Nutrients!$DW$8:$DW$187)+(IF($A$6=Nutrients!$B$8,Nutrients!$DW$8,Nutrients!$DW$9)*W$6)+(((IF($A$7=Nutrients!$B$79,Nutrients!$DW$79,(IF($A$7=Nutrients!$B$77,Nutrients!$DW$77,Nutrients!$DW$78)))))*W$7))/2000*1000000</f>
        <v>0.29735682819383263</v>
      </c>
      <c r="X270" s="67">
        <f>(SUMPRODUCT(X$8:X$187,Nutrients!$DW$8:$DW$187)+(IF($A$6=Nutrients!$B$8,Nutrients!$DW$8,Nutrients!$DW$9)*X$6)+(((IF($A$7=Nutrients!$B$79,Nutrients!$DW$79,(IF($A$7=Nutrients!$B$77,Nutrients!$DW$77,Nutrients!$DW$78)))))*X$7))/2000*1000000</f>
        <v>0.29735682819383263</v>
      </c>
      <c r="Y270" s="67">
        <f>(SUMPRODUCT(Y$8:Y$187,Nutrients!$DW$8:$DW$187)+(IF($A$6=Nutrients!$B$8,Nutrients!$DW$8,Nutrients!$DW$9)*Y$6)+(((IF($A$7=Nutrients!$B$79,Nutrients!$DW$79,(IF($A$7=Nutrients!$B$77,Nutrients!$DW$77,Nutrients!$DW$78)))))*Y$7))/2000*1000000</f>
        <v>0.24779735682819384</v>
      </c>
      <c r="Z270" s="67">
        <f>(SUMPRODUCT(Z$8:Z$187,Nutrients!$DW$8:$DW$187)+(IF($A$6=Nutrients!$B$8,Nutrients!$DW$8,Nutrients!$DW$9)*Z$6)+(((IF($A$7=Nutrients!$B$79,Nutrients!$DW$79,(IF($A$7=Nutrients!$B$77,Nutrients!$DW$77,Nutrients!$DW$78)))))*Z$7))/2000*1000000</f>
        <v>0.19823788546255508</v>
      </c>
      <c r="AA270" s="67">
        <f>(SUMPRODUCT(AA$8:AA$187,Nutrients!$DW$8:$DW$187)+(IF($A$6=Nutrients!$B$8,Nutrients!$DW$8,Nutrients!$DW$9)*AA$6)+(((IF($A$7=Nutrients!$B$79,Nutrients!$DW$79,(IF($A$7=Nutrients!$B$77,Nutrients!$DW$77,Nutrients!$DW$78)))))*AA$7))/2000*1000000</f>
        <v>0.14867841409691632</v>
      </c>
      <c r="AB270" s="67">
        <f>(SUMPRODUCT(AB$8:AB$187,Nutrients!$DW$8:$DW$187)+(IF($A$6=Nutrients!$B$8,Nutrients!$DW$8,Nutrients!$DW$9)*AB$6)+(((IF($A$7=Nutrients!$B$79,Nutrients!$DW$79,(IF($A$7=Nutrients!$B$77,Nutrients!$DW$77,Nutrients!$DW$78)))))*AB$7))/2000*1000000</f>
        <v>0.14867841409691632</v>
      </c>
      <c r="AD270" s="67">
        <f>(SUMPRODUCT(AD$8:AD$187,Nutrients!$DW$8:$DW$187)+(IF($A$6=Nutrients!$B$8,Nutrients!$DW$8,Nutrients!$DW$9)*AD$6)+(((IF($A$7=Nutrients!$B$79,Nutrients!$DW$79,(IF($A$7=Nutrients!$B$77,Nutrients!$DW$77,Nutrients!$DW$78)))))*AD$7))/2000*1000000</f>
        <v>0.29735682819383263</v>
      </c>
      <c r="AE270" s="67">
        <f>(SUMPRODUCT(AE$8:AE$187,Nutrients!$DW$8:$DW$187)+(IF($A$6=Nutrients!$B$8,Nutrients!$DW$8,Nutrients!$DW$9)*AE$6)+(((IF($A$7=Nutrients!$B$79,Nutrients!$DW$79,(IF($A$7=Nutrients!$B$77,Nutrients!$DW$77,Nutrients!$DW$78)))))*AE$7))/2000*1000000</f>
        <v>0.29735682819383263</v>
      </c>
      <c r="AF270" s="67">
        <f>(SUMPRODUCT(AF$8:AF$187,Nutrients!$DW$8:$DW$187)+(IF($A$6=Nutrients!$B$8,Nutrients!$DW$8,Nutrients!$DW$9)*AF$6)+(((IF($A$7=Nutrients!$B$79,Nutrients!$DW$79,(IF($A$7=Nutrients!$B$77,Nutrients!$DW$77,Nutrients!$DW$78)))))*AF$7))/2000*1000000</f>
        <v>0.24779735682819384</v>
      </c>
      <c r="AG270" s="67">
        <f>(SUMPRODUCT(AG$8:AG$187,Nutrients!$DW$8:$DW$187)+(IF($A$6=Nutrients!$B$8,Nutrients!$DW$8,Nutrients!$DW$9)*AG$6)+(((IF($A$7=Nutrients!$B$79,Nutrients!$DW$79,(IF($A$7=Nutrients!$B$77,Nutrients!$DW$77,Nutrients!$DW$78)))))*AG$7))/2000*1000000</f>
        <v>0.19823788546255508</v>
      </c>
      <c r="AH270" s="67">
        <f>(SUMPRODUCT(AH$8:AH$187,Nutrients!$DW$8:$DW$187)+(IF($A$6=Nutrients!$B$8,Nutrients!$DW$8,Nutrients!$DW$9)*AH$6)+(((IF($A$7=Nutrients!$B$79,Nutrients!$DW$79,(IF($A$7=Nutrients!$B$77,Nutrients!$DW$77,Nutrients!$DW$78)))))*AH$7))/2000*1000000</f>
        <v>0.14867841409691632</v>
      </c>
      <c r="AI270" s="67">
        <f>(SUMPRODUCT(AI$8:AI$187,Nutrients!$DW$8:$DW$187)+(IF($A$6=Nutrients!$B$8,Nutrients!$DW$8,Nutrients!$DW$9)*AI$6)+(((IF($A$7=Nutrients!$B$79,Nutrients!$DW$79,(IF($A$7=Nutrients!$B$77,Nutrients!$DW$77,Nutrients!$DW$78)))))*AI$7))/2000*1000000</f>
        <v>0.14867841409691632</v>
      </c>
      <c r="AK270" s="67">
        <f>(SUMPRODUCT(AK$8:AK$187,Nutrients!$DW$8:$DW$187)+(IF($A$6=Nutrients!$B$8,Nutrients!$DW$8,Nutrients!$DW$9)*AK$6)+(((IF($A$7=Nutrients!$B$79,Nutrients!$DW$79,(IF($A$7=Nutrients!$B$77,Nutrients!$DW$77,Nutrients!$DW$78)))))*AK$7))/2000*1000000</f>
        <v>0.29735682819383263</v>
      </c>
      <c r="AL270" s="67">
        <f>(SUMPRODUCT(AL$8:AL$187,Nutrients!$DW$8:$DW$187)+(IF($A$6=Nutrients!$B$8,Nutrients!$DW$8,Nutrients!$DW$9)*AL$6)+(((IF($A$7=Nutrients!$B$79,Nutrients!$DW$79,(IF($A$7=Nutrients!$B$77,Nutrients!$DW$77,Nutrients!$DW$78)))))*AL$7))/2000*1000000</f>
        <v>0.29735682819383263</v>
      </c>
      <c r="AM270" s="67">
        <f>(SUMPRODUCT(AM$8:AM$187,Nutrients!$DW$8:$DW$187)+(IF($A$6=Nutrients!$B$8,Nutrients!$DW$8,Nutrients!$DW$9)*AM$6)+(((IF($A$7=Nutrients!$B$79,Nutrients!$DW$79,(IF($A$7=Nutrients!$B$77,Nutrients!$DW$77,Nutrients!$DW$78)))))*AM$7))/2000*1000000</f>
        <v>0.24779735682819384</v>
      </c>
      <c r="AN270" s="67">
        <f>(SUMPRODUCT(AN$8:AN$187,Nutrients!$DW$8:$DW$187)+(IF($A$6=Nutrients!$B$8,Nutrients!$DW$8,Nutrients!$DW$9)*AN$6)+(((IF($A$7=Nutrients!$B$79,Nutrients!$DW$79,(IF($A$7=Nutrients!$B$77,Nutrients!$DW$77,Nutrients!$DW$78)))))*AN$7))/2000*1000000</f>
        <v>0.19823788546255508</v>
      </c>
      <c r="AO270" s="67">
        <f>(SUMPRODUCT(AO$8:AO$187,Nutrients!$DW$8:$DW$187)+(IF($A$6=Nutrients!$B$8,Nutrients!$DW$8,Nutrients!$DW$9)*AO$6)+(((IF($A$7=Nutrients!$B$79,Nutrients!$DW$79,(IF($A$7=Nutrients!$B$77,Nutrients!$DW$77,Nutrients!$DW$78)))))*AO$7))/2000*1000000</f>
        <v>0.14867841409691632</v>
      </c>
      <c r="AP270" s="67">
        <f>(SUMPRODUCT(AP$8:AP$187,Nutrients!$DW$8:$DW$187)+(IF($A$6=Nutrients!$B$8,Nutrients!$DW$8,Nutrients!$DW$9)*AP$6)+(((IF($A$7=Nutrients!$B$79,Nutrients!$DW$79,(IF($A$7=Nutrients!$B$77,Nutrients!$DW$77,Nutrients!$DW$78)))))*AP$7))/2000*1000000</f>
        <v>0.14867841409691632</v>
      </c>
      <c r="AR270" s="67">
        <f>(SUMPRODUCT(AR$8:AR$187,Nutrients!$DW$8:$DW$187)+(IF($A$6=Nutrients!$B$8,Nutrients!$DW$8,Nutrients!$DW$9)*AR$6)+(((IF($A$7=Nutrients!$B$79,Nutrients!$DW$79,(IF($A$7=Nutrients!$B$77,Nutrients!$DW$77,Nutrients!$DW$78)))))*AR$7))/2000*1000000</f>
        <v>0.29735682819383263</v>
      </c>
      <c r="AS270" s="67">
        <f>(SUMPRODUCT(AS$8:AS$187,Nutrients!$DW$8:$DW$187)+(IF($A$6=Nutrients!$B$8,Nutrients!$DW$8,Nutrients!$DW$9)*AS$6)+(((IF($A$7=Nutrients!$B$79,Nutrients!$DW$79,(IF($A$7=Nutrients!$B$77,Nutrients!$DW$77,Nutrients!$DW$78)))))*AS$7))/2000*1000000</f>
        <v>0.29735682819383263</v>
      </c>
      <c r="AT270" s="67">
        <f>(SUMPRODUCT(AT$8:AT$187,Nutrients!$DW$8:$DW$187)+(IF($A$6=Nutrients!$B$8,Nutrients!$DW$8,Nutrients!$DW$9)*AT$6)+(((IF($A$7=Nutrients!$B$79,Nutrients!$DW$79,(IF($A$7=Nutrients!$B$77,Nutrients!$DW$77,Nutrients!$DW$78)))))*AT$7))/2000*1000000</f>
        <v>0.24779735682819384</v>
      </c>
      <c r="AU270" s="67">
        <f>(SUMPRODUCT(AU$8:AU$187,Nutrients!$DW$8:$DW$187)+(IF($A$6=Nutrients!$B$8,Nutrients!$DW$8,Nutrients!$DW$9)*AU$6)+(((IF($A$7=Nutrients!$B$79,Nutrients!$DW$79,(IF($A$7=Nutrients!$B$77,Nutrients!$DW$77,Nutrients!$DW$78)))))*AU$7))/2000*1000000</f>
        <v>0.19823788546255508</v>
      </c>
      <c r="AV270" s="67">
        <f>(SUMPRODUCT(AV$8:AV$187,Nutrients!$DW$8:$DW$187)+(IF($A$6=Nutrients!$B$8,Nutrients!$DW$8,Nutrients!$DW$9)*AV$6)+(((IF($A$7=Nutrients!$B$79,Nutrients!$DW$79,(IF($A$7=Nutrients!$B$77,Nutrients!$DW$77,Nutrients!$DW$78)))))*AV$7))/2000*1000000</f>
        <v>0.14867841409691632</v>
      </c>
      <c r="AW270" s="67">
        <f>(SUMPRODUCT(AW$8:AW$187,Nutrients!$DW$8:$DW$187)+(IF($A$6=Nutrients!$B$8,Nutrients!$DW$8,Nutrients!$DW$9)*AW$6)+(((IF($A$7=Nutrients!$B$79,Nutrients!$DW$79,(IF($A$7=Nutrients!$B$77,Nutrients!$DW$77,Nutrients!$DW$78)))))*AW$7))/2000*1000000</f>
        <v>0.14867841409691632</v>
      </c>
      <c r="AY270" s="67">
        <f>(SUMPRODUCT(AY$8:AY$187,Nutrients!$DW$8:$DW$187)+(IF($A$6=Nutrients!$B$8,Nutrients!$DW$8,Nutrients!$DW$9)*AY$6)+(((IF($A$7=Nutrients!$B$79,Nutrients!$DW$79,(IF($A$7=Nutrients!$B$77,Nutrients!$DW$77,Nutrients!$DW$78)))))*AY$7))/2000*1000000</f>
        <v>0.29735682819383263</v>
      </c>
      <c r="AZ270" s="67">
        <f>(SUMPRODUCT(AZ$8:AZ$187,Nutrients!$DW$8:$DW$187)+(IF($A$6=Nutrients!$B$8,Nutrients!$DW$8,Nutrients!$DW$9)*AZ$6)+(((IF($A$7=Nutrients!$B$79,Nutrients!$DW$79,(IF($A$7=Nutrients!$B$77,Nutrients!$DW$77,Nutrients!$DW$78)))))*AZ$7))/2000*1000000</f>
        <v>0.29735682819383263</v>
      </c>
      <c r="BA270" s="67">
        <f>(SUMPRODUCT(BA$8:BA$187,Nutrients!$DW$8:$DW$187)+(IF($A$6=Nutrients!$B$8,Nutrients!$DW$8,Nutrients!$DW$9)*BA$6)+(((IF($A$7=Nutrients!$B$79,Nutrients!$DW$79,(IF($A$7=Nutrients!$B$77,Nutrients!$DW$77,Nutrients!$DW$78)))))*BA$7))/2000*1000000</f>
        <v>0.24779735682819384</v>
      </c>
      <c r="BB270" s="67">
        <f>(SUMPRODUCT(BB$8:BB$187,Nutrients!$DW$8:$DW$187)+(IF($A$6=Nutrients!$B$8,Nutrients!$DW$8,Nutrients!$DW$9)*BB$6)+(((IF($A$7=Nutrients!$B$79,Nutrients!$DW$79,(IF($A$7=Nutrients!$B$77,Nutrients!$DW$77,Nutrients!$DW$78)))))*BB$7))/2000*1000000</f>
        <v>0.19823788546255508</v>
      </c>
      <c r="BC270" s="67">
        <f>(SUMPRODUCT(BC$8:BC$187,Nutrients!$DW$8:$DW$187)+(IF($A$6=Nutrients!$B$8,Nutrients!$DW$8,Nutrients!$DW$9)*BC$6)+(((IF($A$7=Nutrients!$B$79,Nutrients!$DW$79,(IF($A$7=Nutrients!$B$77,Nutrients!$DW$77,Nutrients!$DW$78)))))*BC$7))/2000*1000000</f>
        <v>0.14867841409691632</v>
      </c>
      <c r="BD270" s="67">
        <f>(SUMPRODUCT(BD$8:BD$187,Nutrients!$DW$8:$DW$187)+(IF($A$6=Nutrients!$B$8,Nutrients!$DW$8,Nutrients!$DW$9)*BD$6)+(((IF($A$7=Nutrients!$B$79,Nutrients!$DW$79,(IF($A$7=Nutrients!$B$77,Nutrients!$DW$77,Nutrients!$DW$78)))))*BD$7))/2000*1000000</f>
        <v>0.14867841409691632</v>
      </c>
      <c r="BF270" s="67">
        <f>(SUMPRODUCT(BF$8:BF$187,Nutrients!$DW$8:$DW$187)+(IF($A$6=Nutrients!$B$8,Nutrients!$DW$8,Nutrients!$DW$9)*BF$6)+(((IF($A$7=Nutrients!$B$79,Nutrients!$DW$79,(IF($A$7=Nutrients!$B$77,Nutrients!$DW$77,Nutrients!$DW$78)))))*BF$7))/2000*1000000</f>
        <v>0.29735682819383263</v>
      </c>
      <c r="BG270" s="67">
        <f>(SUMPRODUCT(BG$8:BG$187,Nutrients!$DW$8:$DW$187)+(IF($A$6=Nutrients!$B$8,Nutrients!$DW$8,Nutrients!$DW$9)*BG$6)+(((IF($A$7=Nutrients!$B$79,Nutrients!$DW$79,(IF($A$7=Nutrients!$B$77,Nutrients!$DW$77,Nutrients!$DW$78)))))*BG$7))/2000*1000000</f>
        <v>0.29735682819383263</v>
      </c>
      <c r="BH270" s="67">
        <f>(SUMPRODUCT(BH$8:BH$187,Nutrients!$DW$8:$DW$187)+(IF($A$6=Nutrients!$B$8,Nutrients!$DW$8,Nutrients!$DW$9)*BH$6)+(((IF($A$7=Nutrients!$B$79,Nutrients!$DW$79,(IF($A$7=Nutrients!$B$77,Nutrients!$DW$77,Nutrients!$DW$78)))))*BH$7))/2000*1000000</f>
        <v>0.24779735682819384</v>
      </c>
      <c r="BI270" s="67">
        <f>(SUMPRODUCT(BI$8:BI$187,Nutrients!$DW$8:$DW$187)+(IF($A$6=Nutrients!$B$8,Nutrients!$DW$8,Nutrients!$DW$9)*BI$6)+(((IF($A$7=Nutrients!$B$79,Nutrients!$DW$79,(IF($A$7=Nutrients!$B$77,Nutrients!$DW$77,Nutrients!$DW$78)))))*BI$7))/2000*1000000</f>
        <v>0.19823788546255508</v>
      </c>
      <c r="BJ270" s="67">
        <f>(SUMPRODUCT(BJ$8:BJ$187,Nutrients!$DW$8:$DW$187)+(IF($A$6=Nutrients!$B$8,Nutrients!$DW$8,Nutrients!$DW$9)*BJ$6)+(((IF($A$7=Nutrients!$B$79,Nutrients!$DW$79,(IF($A$7=Nutrients!$B$77,Nutrients!$DW$77,Nutrients!$DW$78)))))*BJ$7))/2000*1000000</f>
        <v>0.14867841409691632</v>
      </c>
      <c r="BK270" s="67">
        <f>(SUMPRODUCT(BK$8:BK$187,Nutrients!$DW$8:$DW$187)+(IF($A$6=Nutrients!$B$8,Nutrients!$DW$8,Nutrients!$DW$9)*BK$6)+(((IF($A$7=Nutrients!$B$79,Nutrients!$DW$79,(IF($A$7=Nutrients!$B$77,Nutrients!$DW$77,Nutrients!$DW$78)))))*BK$7))/2000*1000000</f>
        <v>0.14867841409691632</v>
      </c>
    </row>
    <row r="271" spans="1:64" x14ac:dyDescent="0.2">
      <c r="A271" s="236" t="s">
        <v>150</v>
      </c>
      <c r="B271" s="65">
        <f>(SUMPRODUCT(B$8:B$187,Nutrients!$DX$8:$DX$187)+(IF($A$6=Nutrients!$B$8,Nutrients!$DX$8,Nutrients!$DX$9)*B$6)+(((IF($A$7=Nutrients!$B$79,Nutrients!$DX$79,(IF($A$7=Nutrients!$B$77,Nutrients!$DX$77,Nutrients!$DX$78)))))*B$7))/2000*1000000000</f>
        <v>0</v>
      </c>
      <c r="C271" s="65">
        <f>(SUMPRODUCT(C$8:C$187,Nutrients!$DX$8:$DX$187)+(IF($A$6=Nutrients!$B$8,Nutrients!$DX$8,Nutrients!$DX$9)*C$6)+(((IF($A$7=Nutrients!$B$79,Nutrients!$DX$79,(IF($A$7=Nutrients!$B$77,Nutrients!$DX$77,Nutrients!$DX$78)))))*C$7))/2000*1000000000</f>
        <v>0</v>
      </c>
      <c r="D271" s="65">
        <f>(SUMPRODUCT(D$8:D$187,Nutrients!$DX$8:$DX$187)+(IF($A$6=Nutrients!$B$8,Nutrients!$DX$8,Nutrients!$DX$9)*D$6)+(((IF($A$7=Nutrients!$B$79,Nutrients!$DX$79,(IF($A$7=Nutrients!$B$77,Nutrients!$DX$77,Nutrients!$DX$78)))))*D$7))/2000*1000000000</f>
        <v>0</v>
      </c>
      <c r="E271" s="65">
        <f>(SUMPRODUCT(E$8:E$187,Nutrients!$DX$8:$DX$187)+(IF($A$6=Nutrients!$B$8,Nutrients!$DX$8,Nutrients!$DX$9)*E$6)+(((IF($A$7=Nutrients!$B$79,Nutrients!$DX$79,(IF($A$7=Nutrients!$B$77,Nutrients!$DX$77,Nutrients!$DX$78)))))*E$7))/2000*1000000000</f>
        <v>0</v>
      </c>
      <c r="F271" s="65">
        <f>(SUMPRODUCT(F$8:F$187,Nutrients!$DX$8:$DX$187)+(IF($A$6=Nutrients!$B$8,Nutrients!$DX$8,Nutrients!$DX$9)*F$6)+(((IF($A$7=Nutrients!$B$79,Nutrients!$DX$79,(IF($A$7=Nutrients!$B$77,Nutrients!$DX$77,Nutrients!$DX$78)))))*F$7))/2000*1000000000</f>
        <v>0</v>
      </c>
      <c r="G271" s="65">
        <f>(SUMPRODUCT(G$8:G$187,Nutrients!$DX$8:$DX$187)+(IF($A$6=Nutrients!$B$8,Nutrients!$DX$8,Nutrients!$DX$9)*G$6)+(((IF($A$7=Nutrients!$B$79,Nutrients!$DX$79,(IF($A$7=Nutrients!$B$77,Nutrients!$DX$77,Nutrients!$DX$78)))))*G$7))/2000*1000000000</f>
        <v>0</v>
      </c>
      <c r="I271" s="65">
        <f>(SUMPRODUCT(I$8:I$187,Nutrients!$DX$8:$DX$187)+(IF($A$6=Nutrients!$B$8,Nutrients!$DX$8,Nutrients!$DX$9)*I$6)+(((IF($A$7=Nutrients!$B$79,Nutrients!$DX$79,(IF($A$7=Nutrients!$B$77,Nutrients!$DX$77,Nutrients!$DX$78)))))*I$7))/2000*1000000000</f>
        <v>0</v>
      </c>
      <c r="J271" s="65">
        <f>(SUMPRODUCT(J$8:J$187,Nutrients!$DX$8:$DX$187)+(IF($A$6=Nutrients!$B$8,Nutrients!$DX$8,Nutrients!$DX$9)*J$6)+(((IF($A$7=Nutrients!$B$79,Nutrients!$DX$79,(IF($A$7=Nutrients!$B$77,Nutrients!$DX$77,Nutrients!$DX$78)))))*J$7))/2000*1000000000</f>
        <v>0</v>
      </c>
      <c r="K271" s="65">
        <f>(SUMPRODUCT(K$8:K$187,Nutrients!$DX$8:$DX$187)+(IF($A$6=Nutrients!$B$8,Nutrients!$DX$8,Nutrients!$DX$9)*K$6)+(((IF($A$7=Nutrients!$B$79,Nutrients!$DX$79,(IF($A$7=Nutrients!$B$77,Nutrients!$DX$77,Nutrients!$DX$78)))))*K$7))/2000*1000000000</f>
        <v>0</v>
      </c>
      <c r="L271" s="65">
        <f>(SUMPRODUCT(L$8:L$187,Nutrients!$DX$8:$DX$187)+(IF($A$6=Nutrients!$B$8,Nutrients!$DX$8,Nutrients!$DX$9)*L$6)+(((IF($A$7=Nutrients!$B$79,Nutrients!$DX$79,(IF($A$7=Nutrients!$B$77,Nutrients!$DX$77,Nutrients!$DX$78)))))*L$7))/2000*1000000000</f>
        <v>0</v>
      </c>
      <c r="M271" s="65">
        <f>(SUMPRODUCT(M$8:M$187,Nutrients!$DX$8:$DX$187)+(IF($A$6=Nutrients!$B$8,Nutrients!$DX$8,Nutrients!$DX$9)*M$6)+(((IF($A$7=Nutrients!$B$79,Nutrients!$DX$79,(IF($A$7=Nutrients!$B$77,Nutrients!$DX$77,Nutrients!$DX$78)))))*M$7))/2000*1000000000</f>
        <v>0</v>
      </c>
      <c r="N271" s="65">
        <f>(SUMPRODUCT(N$8:N$187,Nutrients!$DX$8:$DX$187)+(IF($A$6=Nutrients!$B$8,Nutrients!$DX$8,Nutrients!$DX$9)*N$6)+(((IF($A$7=Nutrients!$B$79,Nutrients!$DX$79,(IF($A$7=Nutrients!$B$77,Nutrients!$DX$77,Nutrients!$DX$78)))))*N$7))/2000*1000000000</f>
        <v>0</v>
      </c>
      <c r="P271" s="65">
        <f>(SUMPRODUCT(P$8:P$187,Nutrients!$DX$8:$DX$187)+(IF($A$6=Nutrients!$B$8,Nutrients!$DX$8,Nutrients!$DX$9)*P$6)+(((IF($A$7=Nutrients!$B$79,Nutrients!$DX$79,(IF($A$7=Nutrients!$B$77,Nutrients!$DX$77,Nutrients!$DX$78)))))*P$7))/2000*1000000000</f>
        <v>0</v>
      </c>
      <c r="Q271" s="65">
        <f>(SUMPRODUCT(Q$8:Q$187,Nutrients!$DX$8:$DX$187)+(IF($A$6=Nutrients!$B$8,Nutrients!$DX$8,Nutrients!$DX$9)*Q$6)+(((IF($A$7=Nutrients!$B$79,Nutrients!$DX$79,(IF($A$7=Nutrients!$B$77,Nutrients!$DX$77,Nutrients!$DX$78)))))*Q$7))/2000*1000000000</f>
        <v>0</v>
      </c>
      <c r="R271" s="65">
        <f>(SUMPRODUCT(R$8:R$187,Nutrients!$DX$8:$DX$187)+(IF($A$6=Nutrients!$B$8,Nutrients!$DX$8,Nutrients!$DX$9)*R$6)+(((IF($A$7=Nutrients!$B$79,Nutrients!$DX$79,(IF($A$7=Nutrients!$B$77,Nutrients!$DX$77,Nutrients!$DX$78)))))*R$7))/2000*1000000000</f>
        <v>0</v>
      </c>
      <c r="S271" s="65">
        <f>(SUMPRODUCT(S$8:S$187,Nutrients!$DX$8:$DX$187)+(IF($A$6=Nutrients!$B$8,Nutrients!$DX$8,Nutrients!$DX$9)*S$6)+(((IF($A$7=Nutrients!$B$79,Nutrients!$DX$79,(IF($A$7=Nutrients!$B$77,Nutrients!$DX$77,Nutrients!$DX$78)))))*S$7))/2000*1000000000</f>
        <v>0</v>
      </c>
      <c r="T271" s="65">
        <f>(SUMPRODUCT(T$8:T$187,Nutrients!$DX$8:$DX$187)+(IF($A$6=Nutrients!$B$8,Nutrients!$DX$8,Nutrients!$DX$9)*T$6)+(((IF($A$7=Nutrients!$B$79,Nutrients!$DX$79,(IF($A$7=Nutrients!$B$77,Nutrients!$DX$77,Nutrients!$DX$78)))))*T$7))/2000*1000000000</f>
        <v>0</v>
      </c>
      <c r="U271" s="65">
        <f>(SUMPRODUCT(U$8:U$187,Nutrients!$DX$8:$DX$187)+(IF($A$6=Nutrients!$B$8,Nutrients!$DX$8,Nutrients!$DX$9)*U$6)+(((IF($A$7=Nutrients!$B$79,Nutrients!$DX$79,(IF($A$7=Nutrients!$B$77,Nutrients!$DX$77,Nutrients!$DX$78)))))*U$7))/2000*1000000000</f>
        <v>0</v>
      </c>
      <c r="W271" s="65">
        <f>(SUMPRODUCT(W$8:W$187,Nutrients!$DX$8:$DX$187)+(IF($A$6=Nutrients!$B$8,Nutrients!$DX$8,Nutrients!$DX$9)*W$6)+(((IF($A$7=Nutrients!$B$79,Nutrients!$DX$79,(IF($A$7=Nutrients!$B$77,Nutrients!$DX$77,Nutrients!$DX$78)))))*W$7))/2000*1000000000</f>
        <v>0</v>
      </c>
      <c r="X271" s="65">
        <f>(SUMPRODUCT(X$8:X$187,Nutrients!$DX$8:$DX$187)+(IF($A$6=Nutrients!$B$8,Nutrients!$DX$8,Nutrients!$DX$9)*X$6)+(((IF($A$7=Nutrients!$B$79,Nutrients!$DX$79,(IF($A$7=Nutrients!$B$77,Nutrients!$DX$77,Nutrients!$DX$78)))))*X$7))/2000*1000000000</f>
        <v>0</v>
      </c>
      <c r="Y271" s="65">
        <f>(SUMPRODUCT(Y$8:Y$187,Nutrients!$DX$8:$DX$187)+(IF($A$6=Nutrients!$B$8,Nutrients!$DX$8,Nutrients!$DX$9)*Y$6)+(((IF($A$7=Nutrients!$B$79,Nutrients!$DX$79,(IF($A$7=Nutrients!$B$77,Nutrients!$DX$77,Nutrients!$DX$78)))))*Y$7))/2000*1000000000</f>
        <v>0</v>
      </c>
      <c r="Z271" s="65">
        <f>(SUMPRODUCT(Z$8:Z$187,Nutrients!$DX$8:$DX$187)+(IF($A$6=Nutrients!$B$8,Nutrients!$DX$8,Nutrients!$DX$9)*Z$6)+(((IF($A$7=Nutrients!$B$79,Nutrients!$DX$79,(IF($A$7=Nutrients!$B$77,Nutrients!$DX$77,Nutrients!$DX$78)))))*Z$7))/2000*1000000000</f>
        <v>0</v>
      </c>
      <c r="AA271" s="65">
        <f>(SUMPRODUCT(AA$8:AA$187,Nutrients!$DX$8:$DX$187)+(IF($A$6=Nutrients!$B$8,Nutrients!$DX$8,Nutrients!$DX$9)*AA$6)+(((IF($A$7=Nutrients!$B$79,Nutrients!$DX$79,(IF($A$7=Nutrients!$B$77,Nutrients!$DX$77,Nutrients!$DX$78)))))*AA$7))/2000*1000000000</f>
        <v>0</v>
      </c>
      <c r="AB271" s="65">
        <f>(SUMPRODUCT(AB$8:AB$187,Nutrients!$DX$8:$DX$187)+(IF($A$6=Nutrients!$B$8,Nutrients!$DX$8,Nutrients!$DX$9)*AB$6)+(((IF($A$7=Nutrients!$B$79,Nutrients!$DX$79,(IF($A$7=Nutrients!$B$77,Nutrients!$DX$77,Nutrients!$DX$78)))))*AB$7))/2000*1000000000</f>
        <v>0</v>
      </c>
      <c r="AD271" s="65">
        <f>(SUMPRODUCT(AD$8:AD$187,Nutrients!$DX$8:$DX$187)+(IF($A$6=Nutrients!$B$8,Nutrients!$DX$8,Nutrients!$DX$9)*AD$6)+(((IF($A$7=Nutrients!$B$79,Nutrients!$DX$79,(IF($A$7=Nutrients!$B$77,Nutrients!$DX$77,Nutrients!$DX$78)))))*AD$7))/2000*1000000000</f>
        <v>0</v>
      </c>
      <c r="AE271" s="65">
        <f>(SUMPRODUCT(AE$8:AE$187,Nutrients!$DX$8:$DX$187)+(IF($A$6=Nutrients!$B$8,Nutrients!$DX$8,Nutrients!$DX$9)*AE$6)+(((IF($A$7=Nutrients!$B$79,Nutrients!$DX$79,(IF($A$7=Nutrients!$B$77,Nutrients!$DX$77,Nutrients!$DX$78)))))*AE$7))/2000*1000000000</f>
        <v>0</v>
      </c>
      <c r="AF271" s="65">
        <f>(SUMPRODUCT(AF$8:AF$187,Nutrients!$DX$8:$DX$187)+(IF($A$6=Nutrients!$B$8,Nutrients!$DX$8,Nutrients!$DX$9)*AF$6)+(((IF($A$7=Nutrients!$B$79,Nutrients!$DX$79,(IF($A$7=Nutrients!$B$77,Nutrients!$DX$77,Nutrients!$DX$78)))))*AF$7))/2000*1000000000</f>
        <v>0</v>
      </c>
      <c r="AG271" s="65">
        <f>(SUMPRODUCT(AG$8:AG$187,Nutrients!$DX$8:$DX$187)+(IF($A$6=Nutrients!$B$8,Nutrients!$DX$8,Nutrients!$DX$9)*AG$6)+(((IF($A$7=Nutrients!$B$79,Nutrients!$DX$79,(IF($A$7=Nutrients!$B$77,Nutrients!$DX$77,Nutrients!$DX$78)))))*AG$7))/2000*1000000000</f>
        <v>0</v>
      </c>
      <c r="AH271" s="65">
        <f>(SUMPRODUCT(AH$8:AH$187,Nutrients!$DX$8:$DX$187)+(IF($A$6=Nutrients!$B$8,Nutrients!$DX$8,Nutrients!$DX$9)*AH$6)+(((IF($A$7=Nutrients!$B$79,Nutrients!$DX$79,(IF($A$7=Nutrients!$B$77,Nutrients!$DX$77,Nutrients!$DX$78)))))*AH$7))/2000*1000000000</f>
        <v>0</v>
      </c>
      <c r="AI271" s="65">
        <f>(SUMPRODUCT(AI$8:AI$187,Nutrients!$DX$8:$DX$187)+(IF($A$6=Nutrients!$B$8,Nutrients!$DX$8,Nutrients!$DX$9)*AI$6)+(((IF($A$7=Nutrients!$B$79,Nutrients!$DX$79,(IF($A$7=Nutrients!$B$77,Nutrients!$DX$77,Nutrients!$DX$78)))))*AI$7))/2000*1000000000</f>
        <v>0</v>
      </c>
      <c r="AK271" s="65">
        <f>(SUMPRODUCT(AK$8:AK$187,Nutrients!$DX$8:$DX$187)+(IF($A$6=Nutrients!$B$8,Nutrients!$DX$8,Nutrients!$DX$9)*AK$6)+(((IF($A$7=Nutrients!$B$79,Nutrients!$DX$79,(IF($A$7=Nutrients!$B$77,Nutrients!$DX$77,Nutrients!$DX$78)))))*AK$7))/2000*1000000000</f>
        <v>0</v>
      </c>
      <c r="AL271" s="65">
        <f>(SUMPRODUCT(AL$8:AL$187,Nutrients!$DX$8:$DX$187)+(IF($A$6=Nutrients!$B$8,Nutrients!$DX$8,Nutrients!$DX$9)*AL$6)+(((IF($A$7=Nutrients!$B$79,Nutrients!$DX$79,(IF($A$7=Nutrients!$B$77,Nutrients!$DX$77,Nutrients!$DX$78)))))*AL$7))/2000*1000000000</f>
        <v>0</v>
      </c>
      <c r="AM271" s="65">
        <f>(SUMPRODUCT(AM$8:AM$187,Nutrients!$DX$8:$DX$187)+(IF($A$6=Nutrients!$B$8,Nutrients!$DX$8,Nutrients!$DX$9)*AM$6)+(((IF($A$7=Nutrients!$B$79,Nutrients!$DX$79,(IF($A$7=Nutrients!$B$77,Nutrients!$DX$77,Nutrients!$DX$78)))))*AM$7))/2000*1000000000</f>
        <v>0</v>
      </c>
      <c r="AN271" s="65">
        <f>(SUMPRODUCT(AN$8:AN$187,Nutrients!$DX$8:$DX$187)+(IF($A$6=Nutrients!$B$8,Nutrients!$DX$8,Nutrients!$DX$9)*AN$6)+(((IF($A$7=Nutrients!$B$79,Nutrients!$DX$79,(IF($A$7=Nutrients!$B$77,Nutrients!$DX$77,Nutrients!$DX$78)))))*AN$7))/2000*1000000000</f>
        <v>0</v>
      </c>
      <c r="AO271" s="65">
        <f>(SUMPRODUCT(AO$8:AO$187,Nutrients!$DX$8:$DX$187)+(IF($A$6=Nutrients!$B$8,Nutrients!$DX$8,Nutrients!$DX$9)*AO$6)+(((IF($A$7=Nutrients!$B$79,Nutrients!$DX$79,(IF($A$7=Nutrients!$B$77,Nutrients!$DX$77,Nutrients!$DX$78)))))*AO$7))/2000*1000000000</f>
        <v>0</v>
      </c>
      <c r="AP271" s="65">
        <f>(SUMPRODUCT(AP$8:AP$187,Nutrients!$DX$8:$DX$187)+(IF($A$6=Nutrients!$B$8,Nutrients!$DX$8,Nutrients!$DX$9)*AP$6)+(((IF($A$7=Nutrients!$B$79,Nutrients!$DX$79,(IF($A$7=Nutrients!$B$77,Nutrients!$DX$77,Nutrients!$DX$78)))))*AP$7))/2000*1000000000</f>
        <v>0</v>
      </c>
      <c r="AR271" s="65">
        <f>(SUMPRODUCT(AR$8:AR$187,Nutrients!$DX$8:$DX$187)+(IF($A$6=Nutrients!$B$8,Nutrients!$DX$8,Nutrients!$DX$9)*AR$6)+(((IF($A$7=Nutrients!$B$79,Nutrients!$DX$79,(IF($A$7=Nutrients!$B$77,Nutrients!$DX$77,Nutrients!$DX$78)))))*AR$7))/2000*1000000000</f>
        <v>0</v>
      </c>
      <c r="AS271" s="65">
        <f>(SUMPRODUCT(AS$8:AS$187,Nutrients!$DX$8:$DX$187)+(IF($A$6=Nutrients!$B$8,Nutrients!$DX$8,Nutrients!$DX$9)*AS$6)+(((IF($A$7=Nutrients!$B$79,Nutrients!$DX$79,(IF($A$7=Nutrients!$B$77,Nutrients!$DX$77,Nutrients!$DX$78)))))*AS$7))/2000*1000000000</f>
        <v>0</v>
      </c>
      <c r="AT271" s="65">
        <f>(SUMPRODUCT(AT$8:AT$187,Nutrients!$DX$8:$DX$187)+(IF($A$6=Nutrients!$B$8,Nutrients!$DX$8,Nutrients!$DX$9)*AT$6)+(((IF($A$7=Nutrients!$B$79,Nutrients!$DX$79,(IF($A$7=Nutrients!$B$77,Nutrients!$DX$77,Nutrients!$DX$78)))))*AT$7))/2000*1000000000</f>
        <v>0</v>
      </c>
      <c r="AU271" s="65">
        <f>(SUMPRODUCT(AU$8:AU$187,Nutrients!$DX$8:$DX$187)+(IF($A$6=Nutrients!$B$8,Nutrients!$DX$8,Nutrients!$DX$9)*AU$6)+(((IF($A$7=Nutrients!$B$79,Nutrients!$DX$79,(IF($A$7=Nutrients!$B$77,Nutrients!$DX$77,Nutrients!$DX$78)))))*AU$7))/2000*1000000000</f>
        <v>0</v>
      </c>
      <c r="AV271" s="65">
        <f>(SUMPRODUCT(AV$8:AV$187,Nutrients!$DX$8:$DX$187)+(IF($A$6=Nutrients!$B$8,Nutrients!$DX$8,Nutrients!$DX$9)*AV$6)+(((IF($A$7=Nutrients!$B$79,Nutrients!$DX$79,(IF($A$7=Nutrients!$B$77,Nutrients!$DX$77,Nutrients!$DX$78)))))*AV$7))/2000*1000000000</f>
        <v>0</v>
      </c>
      <c r="AW271" s="65">
        <f>(SUMPRODUCT(AW$8:AW$187,Nutrients!$DX$8:$DX$187)+(IF($A$6=Nutrients!$B$8,Nutrients!$DX$8,Nutrients!$DX$9)*AW$6)+(((IF($A$7=Nutrients!$B$79,Nutrients!$DX$79,(IF($A$7=Nutrients!$B$77,Nutrients!$DX$77,Nutrients!$DX$78)))))*AW$7))/2000*1000000000</f>
        <v>0</v>
      </c>
      <c r="AY271" s="65">
        <f>(SUMPRODUCT(AY$8:AY$187,Nutrients!$DX$8:$DX$187)+(IF($A$6=Nutrients!$B$8,Nutrients!$DX$8,Nutrients!$DX$9)*AY$6)+(((IF($A$7=Nutrients!$B$79,Nutrients!$DX$79,(IF($A$7=Nutrients!$B$77,Nutrients!$DX$77,Nutrients!$DX$78)))))*AY$7))/2000*1000000000</f>
        <v>0</v>
      </c>
      <c r="AZ271" s="65">
        <f>(SUMPRODUCT(AZ$8:AZ$187,Nutrients!$DX$8:$DX$187)+(IF($A$6=Nutrients!$B$8,Nutrients!$DX$8,Nutrients!$DX$9)*AZ$6)+(((IF($A$7=Nutrients!$B$79,Nutrients!$DX$79,(IF($A$7=Nutrients!$B$77,Nutrients!$DX$77,Nutrients!$DX$78)))))*AZ$7))/2000*1000000000</f>
        <v>0</v>
      </c>
      <c r="BA271" s="65">
        <f>(SUMPRODUCT(BA$8:BA$187,Nutrients!$DX$8:$DX$187)+(IF($A$6=Nutrients!$B$8,Nutrients!$DX$8,Nutrients!$DX$9)*BA$6)+(((IF($A$7=Nutrients!$B$79,Nutrients!$DX$79,(IF($A$7=Nutrients!$B$77,Nutrients!$DX$77,Nutrients!$DX$78)))))*BA$7))/2000*1000000000</f>
        <v>0</v>
      </c>
      <c r="BB271" s="65">
        <f>(SUMPRODUCT(BB$8:BB$187,Nutrients!$DX$8:$DX$187)+(IF($A$6=Nutrients!$B$8,Nutrients!$DX$8,Nutrients!$DX$9)*BB$6)+(((IF($A$7=Nutrients!$B$79,Nutrients!$DX$79,(IF($A$7=Nutrients!$B$77,Nutrients!$DX$77,Nutrients!$DX$78)))))*BB$7))/2000*1000000000</f>
        <v>0</v>
      </c>
      <c r="BC271" s="65">
        <f>(SUMPRODUCT(BC$8:BC$187,Nutrients!$DX$8:$DX$187)+(IF($A$6=Nutrients!$B$8,Nutrients!$DX$8,Nutrients!$DX$9)*BC$6)+(((IF($A$7=Nutrients!$B$79,Nutrients!$DX$79,(IF($A$7=Nutrients!$B$77,Nutrients!$DX$77,Nutrients!$DX$78)))))*BC$7))/2000*1000000000</f>
        <v>0</v>
      </c>
      <c r="BD271" s="65">
        <f>(SUMPRODUCT(BD$8:BD$187,Nutrients!$DX$8:$DX$187)+(IF($A$6=Nutrients!$B$8,Nutrients!$DX$8,Nutrients!$DX$9)*BD$6)+(((IF($A$7=Nutrients!$B$79,Nutrients!$DX$79,(IF($A$7=Nutrients!$B$77,Nutrients!$DX$77,Nutrients!$DX$78)))))*BD$7))/2000*1000000000</f>
        <v>0</v>
      </c>
      <c r="BF271" s="65">
        <f>(SUMPRODUCT(BF$8:BF$187,Nutrients!$DX$8:$DX$187)+(IF($A$6=Nutrients!$B$8,Nutrients!$DX$8,Nutrients!$DX$9)*BF$6)+(((IF($A$7=Nutrients!$B$79,Nutrients!$DX$79,(IF($A$7=Nutrients!$B$77,Nutrients!$DX$77,Nutrients!$DX$78)))))*BF$7))/2000*1000000000</f>
        <v>0</v>
      </c>
      <c r="BG271" s="65">
        <f>(SUMPRODUCT(BG$8:BG$187,Nutrients!$DX$8:$DX$187)+(IF($A$6=Nutrients!$B$8,Nutrients!$DX$8,Nutrients!$DX$9)*BG$6)+(((IF($A$7=Nutrients!$B$79,Nutrients!$DX$79,(IF($A$7=Nutrients!$B$77,Nutrients!$DX$77,Nutrients!$DX$78)))))*BG$7))/2000*1000000000</f>
        <v>0</v>
      </c>
      <c r="BH271" s="65">
        <f>(SUMPRODUCT(BH$8:BH$187,Nutrients!$DX$8:$DX$187)+(IF($A$6=Nutrients!$B$8,Nutrients!$DX$8,Nutrients!$DX$9)*BH$6)+(((IF($A$7=Nutrients!$B$79,Nutrients!$DX$79,(IF($A$7=Nutrients!$B$77,Nutrients!$DX$77,Nutrients!$DX$78)))))*BH$7))/2000*1000000000</f>
        <v>0</v>
      </c>
      <c r="BI271" s="65">
        <f>(SUMPRODUCT(BI$8:BI$187,Nutrients!$DX$8:$DX$187)+(IF($A$6=Nutrients!$B$8,Nutrients!$DX$8,Nutrients!$DX$9)*BI$6)+(((IF($A$7=Nutrients!$B$79,Nutrients!$DX$79,(IF($A$7=Nutrients!$B$77,Nutrients!$DX$77,Nutrients!$DX$78)))))*BI$7))/2000*1000000000</f>
        <v>0</v>
      </c>
      <c r="BJ271" s="65">
        <f>(SUMPRODUCT(BJ$8:BJ$187,Nutrients!$DX$8:$DX$187)+(IF($A$6=Nutrients!$B$8,Nutrients!$DX$8,Nutrients!$DX$9)*BJ$6)+(((IF($A$7=Nutrients!$B$79,Nutrients!$DX$79,(IF($A$7=Nutrients!$B$77,Nutrients!$DX$77,Nutrients!$DX$78)))))*BJ$7))/2000*1000000000</f>
        <v>0</v>
      </c>
      <c r="BK271" s="65">
        <f>(SUMPRODUCT(BK$8:BK$187,Nutrients!$DX$8:$DX$187)+(IF($A$6=Nutrients!$B$8,Nutrients!$DX$8,Nutrients!$DX$9)*BK$6)+(((IF($A$7=Nutrients!$B$79,Nutrients!$DX$79,(IF($A$7=Nutrients!$B$77,Nutrients!$DX$77,Nutrients!$DX$78)))))*BK$7))/2000*1000000000</f>
        <v>0</v>
      </c>
    </row>
    <row r="273" spans="1:64" x14ac:dyDescent="0.2">
      <c r="A273" s="236" t="s">
        <v>151</v>
      </c>
    </row>
    <row r="274" spans="1:64" x14ac:dyDescent="0.2">
      <c r="A274" s="236" t="s">
        <v>153</v>
      </c>
      <c r="B274" s="65">
        <f>(SUMPRODUCT(B$8:B$187,Nutrients!$DZ$8:$DZ$187)+(IF($A$6=Nutrients!$B$8,Nutrients!$DZ$8,Nutrients!$DZ$9)*B$6)+(((IF($A$7=Nutrients!$B$79,Nutrients!$DZ$79,(IF($A$7=Nutrients!$B$77,Nutrients!$DZ$77,Nutrients!$DZ$78)))))*B$7))</f>
        <v>6000000</v>
      </c>
      <c r="C274" s="65">
        <f>(SUMPRODUCT(C$8:C$187,Nutrients!$DZ$8:$DZ$187)+(IF($A$6=Nutrients!$B$8,Nutrients!$DZ$8,Nutrients!$DZ$9)*C$6)+(((IF($A$7=Nutrients!$B$79,Nutrients!$DZ$79,(IF($A$7=Nutrients!$B$77,Nutrients!$DZ$77,Nutrients!$DZ$78)))))*C$7))</f>
        <v>6000000</v>
      </c>
      <c r="D274" s="65">
        <f>(SUMPRODUCT(D$8:D$187,Nutrients!$DZ$8:$DZ$187)+(IF($A$6=Nutrients!$B$8,Nutrients!$DZ$8,Nutrients!$DZ$9)*D$6)+(((IF($A$7=Nutrients!$B$79,Nutrients!$DZ$79,(IF($A$7=Nutrients!$B$77,Nutrients!$DZ$77,Nutrients!$DZ$78)))))*D$7))</f>
        <v>5000000</v>
      </c>
      <c r="E274" s="65">
        <f>(SUMPRODUCT(E$8:E$187,Nutrients!$DZ$8:$DZ$187)+(IF($A$6=Nutrients!$B$8,Nutrients!$DZ$8,Nutrients!$DZ$9)*E$6)+(((IF($A$7=Nutrients!$B$79,Nutrients!$DZ$79,(IF($A$7=Nutrients!$B$77,Nutrients!$DZ$77,Nutrients!$DZ$78)))))*E$7))</f>
        <v>4000000</v>
      </c>
      <c r="F274" s="65">
        <f>(SUMPRODUCT(F$8:F$187,Nutrients!$DZ$8:$DZ$187)+(IF($A$6=Nutrients!$B$8,Nutrients!$DZ$8,Nutrients!$DZ$9)*F$6)+(((IF($A$7=Nutrients!$B$79,Nutrients!$DZ$79,(IF($A$7=Nutrients!$B$77,Nutrients!$DZ$77,Nutrients!$DZ$78)))))*F$7))</f>
        <v>3000000</v>
      </c>
      <c r="G274" s="65">
        <f>(SUMPRODUCT(G$8:G$187,Nutrients!$DZ$8:$DZ$187)+(IF($A$6=Nutrients!$B$8,Nutrients!$DZ$8,Nutrients!$DZ$9)*G$6)+(((IF($A$7=Nutrients!$B$79,Nutrients!$DZ$79,(IF($A$7=Nutrients!$B$77,Nutrients!$DZ$77,Nutrients!$DZ$78)))))*G$7))</f>
        <v>3000000</v>
      </c>
      <c r="H274" s="65"/>
      <c r="I274" s="65">
        <f>(SUMPRODUCT(I$8:I$187,Nutrients!$DZ$8:$DZ$187)+(IF($A$6=Nutrients!$B$8,Nutrients!$DZ$8,Nutrients!$DZ$9)*I$6)+(((IF($A$7=Nutrients!$B$79,Nutrients!$DZ$79,(IF($A$7=Nutrients!$B$77,Nutrients!$DZ$77,Nutrients!$DZ$78)))))*I$7))</f>
        <v>6000000</v>
      </c>
      <c r="J274" s="65">
        <f>(SUMPRODUCT(J$8:J$187,Nutrients!$DZ$8:$DZ$187)+(IF($A$6=Nutrients!$B$8,Nutrients!$DZ$8,Nutrients!$DZ$9)*J$6)+(((IF($A$7=Nutrients!$B$79,Nutrients!$DZ$79,(IF($A$7=Nutrients!$B$77,Nutrients!$DZ$77,Nutrients!$DZ$78)))))*J$7))</f>
        <v>6000000</v>
      </c>
      <c r="K274" s="65">
        <f>(SUMPRODUCT(K$8:K$187,Nutrients!$DZ$8:$DZ$187)+(IF($A$6=Nutrients!$B$8,Nutrients!$DZ$8,Nutrients!$DZ$9)*K$6)+(((IF($A$7=Nutrients!$B$79,Nutrients!$DZ$79,(IF($A$7=Nutrients!$B$77,Nutrients!$DZ$77,Nutrients!$DZ$78)))))*K$7))</f>
        <v>5000000</v>
      </c>
      <c r="L274" s="65">
        <f>(SUMPRODUCT(L$8:L$187,Nutrients!$DZ$8:$DZ$187)+(IF($A$6=Nutrients!$B$8,Nutrients!$DZ$8,Nutrients!$DZ$9)*L$6)+(((IF($A$7=Nutrients!$B$79,Nutrients!$DZ$79,(IF($A$7=Nutrients!$B$77,Nutrients!$DZ$77,Nutrients!$DZ$78)))))*L$7))</f>
        <v>4000000</v>
      </c>
      <c r="M274" s="65">
        <f>(SUMPRODUCT(M$8:M$187,Nutrients!$DZ$8:$DZ$187)+(IF($A$6=Nutrients!$B$8,Nutrients!$DZ$8,Nutrients!$DZ$9)*M$6)+(((IF($A$7=Nutrients!$B$79,Nutrients!$DZ$79,(IF($A$7=Nutrients!$B$77,Nutrients!$DZ$77,Nutrients!$DZ$78)))))*M$7))</f>
        <v>3000000</v>
      </c>
      <c r="N274" s="65">
        <f>(SUMPRODUCT(N$8:N$187,Nutrients!$DZ$8:$DZ$187)+(IF($A$6=Nutrients!$B$8,Nutrients!$DZ$8,Nutrients!$DZ$9)*N$6)+(((IF($A$7=Nutrients!$B$79,Nutrients!$DZ$79,(IF($A$7=Nutrients!$B$77,Nutrients!$DZ$77,Nutrients!$DZ$78)))))*N$7))</f>
        <v>3000000</v>
      </c>
      <c r="O274" s="65"/>
      <c r="P274" s="65">
        <f>(SUMPRODUCT(P$8:P$187,Nutrients!$DZ$8:$DZ$187)+(IF($A$6=Nutrients!$B$8,Nutrients!$DZ$8,Nutrients!$DZ$9)*P$6)+(((IF($A$7=Nutrients!$B$79,Nutrients!$DZ$79,(IF($A$7=Nutrients!$B$77,Nutrients!$DZ$77,Nutrients!$DZ$78)))))*P$7))</f>
        <v>6000000</v>
      </c>
      <c r="Q274" s="65">
        <f>(SUMPRODUCT(Q$8:Q$187,Nutrients!$DZ$8:$DZ$187)+(IF($A$6=Nutrients!$B$8,Nutrients!$DZ$8,Nutrients!$DZ$9)*Q$6)+(((IF($A$7=Nutrients!$B$79,Nutrients!$DZ$79,(IF($A$7=Nutrients!$B$77,Nutrients!$DZ$77,Nutrients!$DZ$78)))))*Q$7))</f>
        <v>6000000</v>
      </c>
      <c r="R274" s="65">
        <f>(SUMPRODUCT(R$8:R$187,Nutrients!$DZ$8:$DZ$187)+(IF($A$6=Nutrients!$B$8,Nutrients!$DZ$8,Nutrients!$DZ$9)*R$6)+(((IF($A$7=Nutrients!$B$79,Nutrients!$DZ$79,(IF($A$7=Nutrients!$B$77,Nutrients!$DZ$77,Nutrients!$DZ$78)))))*R$7))</f>
        <v>5000000</v>
      </c>
      <c r="S274" s="65">
        <f>(SUMPRODUCT(S$8:S$187,Nutrients!$DZ$8:$DZ$187)+(IF($A$6=Nutrients!$B$8,Nutrients!$DZ$8,Nutrients!$DZ$9)*S$6)+(((IF($A$7=Nutrients!$B$79,Nutrients!$DZ$79,(IF($A$7=Nutrients!$B$77,Nutrients!$DZ$77,Nutrients!$DZ$78)))))*S$7))</f>
        <v>4000000</v>
      </c>
      <c r="T274" s="65">
        <f>(SUMPRODUCT(T$8:T$187,Nutrients!$DZ$8:$DZ$187)+(IF($A$6=Nutrients!$B$8,Nutrients!$DZ$8,Nutrients!$DZ$9)*T$6)+(((IF($A$7=Nutrients!$B$79,Nutrients!$DZ$79,(IF($A$7=Nutrients!$B$77,Nutrients!$DZ$77,Nutrients!$DZ$78)))))*T$7))</f>
        <v>3000000</v>
      </c>
      <c r="U274" s="65">
        <f>(SUMPRODUCT(U$8:U$187,Nutrients!$DZ$8:$DZ$187)+(IF($A$6=Nutrients!$B$8,Nutrients!$DZ$8,Nutrients!$DZ$9)*U$6)+(((IF($A$7=Nutrients!$B$79,Nutrients!$DZ$79,(IF($A$7=Nutrients!$B$77,Nutrients!$DZ$77,Nutrients!$DZ$78)))))*U$7))</f>
        <v>3000000</v>
      </c>
      <c r="V274" s="65"/>
      <c r="W274" s="65">
        <f>(SUMPRODUCT(W$8:W$187,Nutrients!$DZ$8:$DZ$187)+(IF($A$6=Nutrients!$B$8,Nutrients!$DZ$8,Nutrients!$DZ$9)*W$6)+(((IF($A$7=Nutrients!$B$79,Nutrients!$DZ$79,(IF($A$7=Nutrients!$B$77,Nutrients!$DZ$77,Nutrients!$DZ$78)))))*W$7))</f>
        <v>6000000</v>
      </c>
      <c r="X274" s="65">
        <f>(SUMPRODUCT(X$8:X$187,Nutrients!$DZ$8:$DZ$187)+(IF($A$6=Nutrients!$B$8,Nutrients!$DZ$8,Nutrients!$DZ$9)*X$6)+(((IF($A$7=Nutrients!$B$79,Nutrients!$DZ$79,(IF($A$7=Nutrients!$B$77,Nutrients!$DZ$77,Nutrients!$DZ$78)))))*X$7))</f>
        <v>6000000</v>
      </c>
      <c r="Y274" s="65">
        <f>(SUMPRODUCT(Y$8:Y$187,Nutrients!$DZ$8:$DZ$187)+(IF($A$6=Nutrients!$B$8,Nutrients!$DZ$8,Nutrients!$DZ$9)*Y$6)+(((IF($A$7=Nutrients!$B$79,Nutrients!$DZ$79,(IF($A$7=Nutrients!$B$77,Nutrients!$DZ$77,Nutrients!$DZ$78)))))*Y$7))</f>
        <v>5000000</v>
      </c>
      <c r="Z274" s="65">
        <f>(SUMPRODUCT(Z$8:Z$187,Nutrients!$DZ$8:$DZ$187)+(IF($A$6=Nutrients!$B$8,Nutrients!$DZ$8,Nutrients!$DZ$9)*Z$6)+(((IF($A$7=Nutrients!$B$79,Nutrients!$DZ$79,(IF($A$7=Nutrients!$B$77,Nutrients!$DZ$77,Nutrients!$DZ$78)))))*Z$7))</f>
        <v>4000000</v>
      </c>
      <c r="AA274" s="65">
        <f>(SUMPRODUCT(AA$8:AA$187,Nutrients!$DZ$8:$DZ$187)+(IF($A$6=Nutrients!$B$8,Nutrients!$DZ$8,Nutrients!$DZ$9)*AA$6)+(((IF($A$7=Nutrients!$B$79,Nutrients!$DZ$79,(IF($A$7=Nutrients!$B$77,Nutrients!$DZ$77,Nutrients!$DZ$78)))))*AA$7))</f>
        <v>3000000</v>
      </c>
      <c r="AB274" s="65">
        <f>(SUMPRODUCT(AB$8:AB$187,Nutrients!$DZ$8:$DZ$187)+(IF($A$6=Nutrients!$B$8,Nutrients!$DZ$8,Nutrients!$DZ$9)*AB$6)+(((IF($A$7=Nutrients!$B$79,Nutrients!$DZ$79,(IF($A$7=Nutrients!$B$77,Nutrients!$DZ$77,Nutrients!$DZ$78)))))*AB$7))</f>
        <v>3000000</v>
      </c>
      <c r="AC274" s="65"/>
      <c r="AD274" s="65">
        <f>(SUMPRODUCT(AD$8:AD$187,Nutrients!$DZ$8:$DZ$187)+(IF($A$6=Nutrients!$B$8,Nutrients!$DZ$8,Nutrients!$DZ$9)*AD$6)+(((IF($A$7=Nutrients!$B$79,Nutrients!$DZ$79,(IF($A$7=Nutrients!$B$77,Nutrients!$DZ$77,Nutrients!$DZ$78)))))*AD$7))</f>
        <v>6000000</v>
      </c>
      <c r="AE274" s="65">
        <f>(SUMPRODUCT(AE$8:AE$187,Nutrients!$DZ$8:$DZ$187)+(IF($A$6=Nutrients!$B$8,Nutrients!$DZ$8,Nutrients!$DZ$9)*AE$6)+(((IF($A$7=Nutrients!$B$79,Nutrients!$DZ$79,(IF($A$7=Nutrients!$B$77,Nutrients!$DZ$77,Nutrients!$DZ$78)))))*AE$7))</f>
        <v>6000000</v>
      </c>
      <c r="AF274" s="65">
        <f>(SUMPRODUCT(AF$8:AF$187,Nutrients!$DZ$8:$DZ$187)+(IF($A$6=Nutrients!$B$8,Nutrients!$DZ$8,Nutrients!$DZ$9)*AF$6)+(((IF($A$7=Nutrients!$B$79,Nutrients!$DZ$79,(IF($A$7=Nutrients!$B$77,Nutrients!$DZ$77,Nutrients!$DZ$78)))))*AF$7))</f>
        <v>5000000</v>
      </c>
      <c r="AG274" s="65">
        <f>(SUMPRODUCT(AG$8:AG$187,Nutrients!$DZ$8:$DZ$187)+(IF($A$6=Nutrients!$B$8,Nutrients!$DZ$8,Nutrients!$DZ$9)*AG$6)+(((IF($A$7=Nutrients!$B$79,Nutrients!$DZ$79,(IF($A$7=Nutrients!$B$77,Nutrients!$DZ$77,Nutrients!$DZ$78)))))*AG$7))</f>
        <v>4000000</v>
      </c>
      <c r="AH274" s="65">
        <f>(SUMPRODUCT(AH$8:AH$187,Nutrients!$DZ$8:$DZ$187)+(IF($A$6=Nutrients!$B$8,Nutrients!$DZ$8,Nutrients!$DZ$9)*AH$6)+(((IF($A$7=Nutrients!$B$79,Nutrients!$DZ$79,(IF($A$7=Nutrients!$B$77,Nutrients!$DZ$77,Nutrients!$DZ$78)))))*AH$7))</f>
        <v>3000000</v>
      </c>
      <c r="AI274" s="65">
        <f>(SUMPRODUCT(AI$8:AI$187,Nutrients!$DZ$8:$DZ$187)+(IF($A$6=Nutrients!$B$8,Nutrients!$DZ$8,Nutrients!$DZ$9)*AI$6)+(((IF($A$7=Nutrients!$B$79,Nutrients!$DZ$79,(IF($A$7=Nutrients!$B$77,Nutrients!$DZ$77,Nutrients!$DZ$78)))))*AI$7))</f>
        <v>3000000</v>
      </c>
      <c r="AJ274" s="65"/>
      <c r="AK274" s="65">
        <f>(SUMPRODUCT(AK$8:AK$187,Nutrients!$DZ$8:$DZ$187)+(IF($A$6=Nutrients!$B$8,Nutrients!$DZ$8,Nutrients!$DZ$9)*AK$6)+(((IF($A$7=Nutrients!$B$79,Nutrients!$DZ$79,(IF($A$7=Nutrients!$B$77,Nutrients!$DZ$77,Nutrients!$DZ$78)))))*AK$7))</f>
        <v>6000000</v>
      </c>
      <c r="AL274" s="65">
        <f>(SUMPRODUCT(AL$8:AL$187,Nutrients!$DZ$8:$DZ$187)+(IF($A$6=Nutrients!$B$8,Nutrients!$DZ$8,Nutrients!$DZ$9)*AL$6)+(((IF($A$7=Nutrients!$B$79,Nutrients!$DZ$79,(IF($A$7=Nutrients!$B$77,Nutrients!$DZ$77,Nutrients!$DZ$78)))))*AL$7))</f>
        <v>6000000</v>
      </c>
      <c r="AM274" s="65">
        <f>(SUMPRODUCT(AM$8:AM$187,Nutrients!$DZ$8:$DZ$187)+(IF($A$6=Nutrients!$B$8,Nutrients!$DZ$8,Nutrients!$DZ$9)*AM$6)+(((IF($A$7=Nutrients!$B$79,Nutrients!$DZ$79,(IF($A$7=Nutrients!$B$77,Nutrients!$DZ$77,Nutrients!$DZ$78)))))*AM$7))</f>
        <v>5000000</v>
      </c>
      <c r="AN274" s="65">
        <f>(SUMPRODUCT(AN$8:AN$187,Nutrients!$DZ$8:$DZ$187)+(IF($A$6=Nutrients!$B$8,Nutrients!$DZ$8,Nutrients!$DZ$9)*AN$6)+(((IF($A$7=Nutrients!$B$79,Nutrients!$DZ$79,(IF($A$7=Nutrients!$B$77,Nutrients!$DZ$77,Nutrients!$DZ$78)))))*AN$7))</f>
        <v>4000000</v>
      </c>
      <c r="AO274" s="65">
        <f>(SUMPRODUCT(AO$8:AO$187,Nutrients!$DZ$8:$DZ$187)+(IF($A$6=Nutrients!$B$8,Nutrients!$DZ$8,Nutrients!$DZ$9)*AO$6)+(((IF($A$7=Nutrients!$B$79,Nutrients!$DZ$79,(IF($A$7=Nutrients!$B$77,Nutrients!$DZ$77,Nutrients!$DZ$78)))))*AO$7))</f>
        <v>3000000</v>
      </c>
      <c r="AP274" s="65">
        <f>(SUMPRODUCT(AP$8:AP$187,Nutrients!$DZ$8:$DZ$187)+(IF($A$6=Nutrients!$B$8,Nutrients!$DZ$8,Nutrients!$DZ$9)*AP$6)+(((IF($A$7=Nutrients!$B$79,Nutrients!$DZ$79,(IF($A$7=Nutrients!$B$77,Nutrients!$DZ$77,Nutrients!$DZ$78)))))*AP$7))</f>
        <v>3000000</v>
      </c>
      <c r="AQ274" s="65"/>
      <c r="AR274" s="65">
        <f>(SUMPRODUCT(AR$8:AR$187,Nutrients!$DZ$8:$DZ$187)+(IF($A$6=Nutrients!$B$8,Nutrients!$DZ$8,Nutrients!$DZ$9)*AR$6)+(((IF($A$7=Nutrients!$B$79,Nutrients!$DZ$79,(IF($A$7=Nutrients!$B$77,Nutrients!$DZ$77,Nutrients!$DZ$78)))))*AR$7))</f>
        <v>6000000</v>
      </c>
      <c r="AS274" s="65">
        <f>(SUMPRODUCT(AS$8:AS$187,Nutrients!$DZ$8:$DZ$187)+(IF($A$6=Nutrients!$B$8,Nutrients!$DZ$8,Nutrients!$DZ$9)*AS$6)+(((IF($A$7=Nutrients!$B$79,Nutrients!$DZ$79,(IF($A$7=Nutrients!$B$77,Nutrients!$DZ$77,Nutrients!$DZ$78)))))*AS$7))</f>
        <v>6000000</v>
      </c>
      <c r="AT274" s="65">
        <f>(SUMPRODUCT(AT$8:AT$187,Nutrients!$DZ$8:$DZ$187)+(IF($A$6=Nutrients!$B$8,Nutrients!$DZ$8,Nutrients!$DZ$9)*AT$6)+(((IF($A$7=Nutrients!$B$79,Nutrients!$DZ$79,(IF($A$7=Nutrients!$B$77,Nutrients!$DZ$77,Nutrients!$DZ$78)))))*AT$7))</f>
        <v>5000000</v>
      </c>
      <c r="AU274" s="65">
        <f>(SUMPRODUCT(AU$8:AU$187,Nutrients!$DZ$8:$DZ$187)+(IF($A$6=Nutrients!$B$8,Nutrients!$DZ$8,Nutrients!$DZ$9)*AU$6)+(((IF($A$7=Nutrients!$B$79,Nutrients!$DZ$79,(IF($A$7=Nutrients!$B$77,Nutrients!$DZ$77,Nutrients!$DZ$78)))))*AU$7))</f>
        <v>4000000</v>
      </c>
      <c r="AV274" s="65">
        <f>(SUMPRODUCT(AV$8:AV$187,Nutrients!$DZ$8:$DZ$187)+(IF($A$6=Nutrients!$B$8,Nutrients!$DZ$8,Nutrients!$DZ$9)*AV$6)+(((IF($A$7=Nutrients!$B$79,Nutrients!$DZ$79,(IF($A$7=Nutrients!$B$77,Nutrients!$DZ$77,Nutrients!$DZ$78)))))*AV$7))</f>
        <v>3000000</v>
      </c>
      <c r="AW274" s="65">
        <f>(SUMPRODUCT(AW$8:AW$187,Nutrients!$DZ$8:$DZ$187)+(IF($A$6=Nutrients!$B$8,Nutrients!$DZ$8,Nutrients!$DZ$9)*AW$6)+(((IF($A$7=Nutrients!$B$79,Nutrients!$DZ$79,(IF($A$7=Nutrients!$B$77,Nutrients!$DZ$77,Nutrients!$DZ$78)))))*AW$7))</f>
        <v>3000000</v>
      </c>
      <c r="AX274" s="65"/>
      <c r="AY274" s="65">
        <f>(SUMPRODUCT(AY$8:AY$187,Nutrients!$DZ$8:$DZ$187)+(IF($A$6=Nutrients!$B$8,Nutrients!$DZ$8,Nutrients!$DZ$9)*AY$6)+(((IF($A$7=Nutrients!$B$79,Nutrients!$DZ$79,(IF($A$7=Nutrients!$B$77,Nutrients!$DZ$77,Nutrients!$DZ$78)))))*AY$7))</f>
        <v>6000000</v>
      </c>
      <c r="AZ274" s="65">
        <f>(SUMPRODUCT(AZ$8:AZ$187,Nutrients!$DZ$8:$DZ$187)+(IF($A$6=Nutrients!$B$8,Nutrients!$DZ$8,Nutrients!$DZ$9)*AZ$6)+(((IF($A$7=Nutrients!$B$79,Nutrients!$DZ$79,(IF($A$7=Nutrients!$B$77,Nutrients!$DZ$77,Nutrients!$DZ$78)))))*AZ$7))</f>
        <v>6000000</v>
      </c>
      <c r="BA274" s="65">
        <f>(SUMPRODUCT(BA$8:BA$187,Nutrients!$DZ$8:$DZ$187)+(IF($A$6=Nutrients!$B$8,Nutrients!$DZ$8,Nutrients!$DZ$9)*BA$6)+(((IF($A$7=Nutrients!$B$79,Nutrients!$DZ$79,(IF($A$7=Nutrients!$B$77,Nutrients!$DZ$77,Nutrients!$DZ$78)))))*BA$7))</f>
        <v>5000000</v>
      </c>
      <c r="BB274" s="65">
        <f>(SUMPRODUCT(BB$8:BB$187,Nutrients!$DZ$8:$DZ$187)+(IF($A$6=Nutrients!$B$8,Nutrients!$DZ$8,Nutrients!$DZ$9)*BB$6)+(((IF($A$7=Nutrients!$B$79,Nutrients!$DZ$79,(IF($A$7=Nutrients!$B$77,Nutrients!$DZ$77,Nutrients!$DZ$78)))))*BB$7))</f>
        <v>4000000</v>
      </c>
      <c r="BC274" s="65">
        <f>(SUMPRODUCT(BC$8:BC$187,Nutrients!$DZ$8:$DZ$187)+(IF($A$6=Nutrients!$B$8,Nutrients!$DZ$8,Nutrients!$DZ$9)*BC$6)+(((IF($A$7=Nutrients!$B$79,Nutrients!$DZ$79,(IF($A$7=Nutrients!$B$77,Nutrients!$DZ$77,Nutrients!$DZ$78)))))*BC$7))</f>
        <v>3000000</v>
      </c>
      <c r="BD274" s="65">
        <f>(SUMPRODUCT(BD$8:BD$187,Nutrients!$DZ$8:$DZ$187)+(IF($A$6=Nutrients!$B$8,Nutrients!$DZ$8,Nutrients!$DZ$9)*BD$6)+(((IF($A$7=Nutrients!$B$79,Nutrients!$DZ$79,(IF($A$7=Nutrients!$B$77,Nutrients!$DZ$77,Nutrients!$DZ$78)))))*BD$7))</f>
        <v>3000000</v>
      </c>
      <c r="BE274" s="65"/>
      <c r="BF274" s="65">
        <f>(SUMPRODUCT(BF$8:BF$187,Nutrients!$DZ$8:$DZ$187)+(IF($A$6=Nutrients!$B$8,Nutrients!$DZ$8,Nutrients!$DZ$9)*BF$6)+(((IF($A$7=Nutrients!$B$79,Nutrients!$DZ$79,(IF($A$7=Nutrients!$B$77,Nutrients!$DZ$77,Nutrients!$DZ$78)))))*BF$7))</f>
        <v>6000000</v>
      </c>
      <c r="BG274" s="65">
        <f>(SUMPRODUCT(BG$8:BG$187,Nutrients!$DZ$8:$DZ$187)+(IF($A$6=Nutrients!$B$8,Nutrients!$DZ$8,Nutrients!$DZ$9)*BG$6)+(((IF($A$7=Nutrients!$B$79,Nutrients!$DZ$79,(IF($A$7=Nutrients!$B$77,Nutrients!$DZ$77,Nutrients!$DZ$78)))))*BG$7))</f>
        <v>6000000</v>
      </c>
      <c r="BH274" s="65">
        <f>(SUMPRODUCT(BH$8:BH$187,Nutrients!$DZ$8:$DZ$187)+(IF($A$6=Nutrients!$B$8,Nutrients!$DZ$8,Nutrients!$DZ$9)*BH$6)+(((IF($A$7=Nutrients!$B$79,Nutrients!$DZ$79,(IF($A$7=Nutrients!$B$77,Nutrients!$DZ$77,Nutrients!$DZ$78)))))*BH$7))</f>
        <v>5000000</v>
      </c>
      <c r="BI274" s="65">
        <f>(SUMPRODUCT(BI$8:BI$187,Nutrients!$DZ$8:$DZ$187)+(IF($A$6=Nutrients!$B$8,Nutrients!$DZ$8,Nutrients!$DZ$9)*BI$6)+(((IF($A$7=Nutrients!$B$79,Nutrients!$DZ$79,(IF($A$7=Nutrients!$B$77,Nutrients!$DZ$77,Nutrients!$DZ$78)))))*BI$7))</f>
        <v>4000000</v>
      </c>
      <c r="BJ274" s="65">
        <f>(SUMPRODUCT(BJ$8:BJ$187,Nutrients!$DZ$8:$DZ$187)+(IF($A$6=Nutrients!$B$8,Nutrients!$DZ$8,Nutrients!$DZ$9)*BJ$6)+(((IF($A$7=Nutrients!$B$79,Nutrients!$DZ$79,(IF($A$7=Nutrients!$B$77,Nutrients!$DZ$77,Nutrients!$DZ$78)))))*BJ$7))</f>
        <v>3000000</v>
      </c>
      <c r="BK274" s="65">
        <f>(SUMPRODUCT(BK$8:BK$187,Nutrients!$DZ$8:$DZ$187)+(IF($A$6=Nutrients!$B$8,Nutrients!$DZ$8,Nutrients!$DZ$9)*BK$6)+(((IF($A$7=Nutrients!$B$79,Nutrients!$DZ$79,(IF($A$7=Nutrients!$B$77,Nutrients!$DZ$77,Nutrients!$DZ$78)))))*BK$7))</f>
        <v>3000000</v>
      </c>
      <c r="BL274" s="65"/>
    </row>
    <row r="275" spans="1:64" x14ac:dyDescent="0.2">
      <c r="A275" s="236" t="s">
        <v>154</v>
      </c>
      <c r="B275" s="65">
        <f>(SUMPRODUCT(B$8:B$187,Nutrients!$EA$8:$EA$187)+(IF($A$6=Nutrients!$B$8,Nutrients!$EA$8,Nutrients!$EA$9)*B$6)+(((IF($A$7=Nutrients!$B$79,Nutrients!$EA$79,(IF($A$7=Nutrients!$B$77,Nutrients!$EA$77,Nutrients!$EA$78)))))*B$7))</f>
        <v>750000</v>
      </c>
      <c r="C275" s="65">
        <f>(SUMPRODUCT(C$8:C$187,Nutrients!$EA$8:$EA$187)+(IF($A$6=Nutrients!$B$8,Nutrients!$EA$8,Nutrients!$EA$9)*C$6)+(((IF($A$7=Nutrients!$B$79,Nutrients!$EA$79,(IF($A$7=Nutrients!$B$77,Nutrients!$EA$77,Nutrients!$EA$78)))))*C$7))</f>
        <v>750000</v>
      </c>
      <c r="D275" s="65">
        <f>(SUMPRODUCT(D$8:D$187,Nutrients!$EA$8:$EA$187)+(IF($A$6=Nutrients!$B$8,Nutrients!$EA$8,Nutrients!$EA$9)*D$6)+(((IF($A$7=Nutrients!$B$79,Nutrients!$EA$79,(IF($A$7=Nutrients!$B$77,Nutrients!$EA$77,Nutrients!$EA$78)))))*D$7))</f>
        <v>625000</v>
      </c>
      <c r="E275" s="65">
        <f>(SUMPRODUCT(E$8:E$187,Nutrients!$EA$8:$EA$187)+(IF($A$6=Nutrients!$B$8,Nutrients!$EA$8,Nutrients!$EA$9)*E$6)+(((IF($A$7=Nutrients!$B$79,Nutrients!$EA$79,(IF($A$7=Nutrients!$B$77,Nutrients!$EA$77,Nutrients!$EA$78)))))*E$7))</f>
        <v>500000</v>
      </c>
      <c r="F275" s="65">
        <f>(SUMPRODUCT(F$8:F$187,Nutrients!$EA$8:$EA$187)+(IF($A$6=Nutrients!$B$8,Nutrients!$EA$8,Nutrients!$EA$9)*F$6)+(((IF($A$7=Nutrients!$B$79,Nutrients!$EA$79,(IF($A$7=Nutrients!$B$77,Nutrients!$EA$77,Nutrients!$EA$78)))))*F$7))</f>
        <v>375000</v>
      </c>
      <c r="G275" s="65">
        <f>(SUMPRODUCT(G$8:G$187,Nutrients!$EA$8:$EA$187)+(IF($A$6=Nutrients!$B$8,Nutrients!$EA$8,Nutrients!$EA$9)*G$6)+(((IF($A$7=Nutrients!$B$79,Nutrients!$EA$79,(IF($A$7=Nutrients!$B$77,Nutrients!$EA$77,Nutrients!$EA$78)))))*G$7))</f>
        <v>375000</v>
      </c>
      <c r="H275" s="65"/>
      <c r="I275" s="65">
        <f>(SUMPRODUCT(I$8:I$187,Nutrients!$EA$8:$EA$187)+(IF($A$6=Nutrients!$B$8,Nutrients!$EA$8,Nutrients!$EA$9)*I$6)+(((IF($A$7=Nutrients!$B$79,Nutrients!$EA$79,(IF($A$7=Nutrients!$B$77,Nutrients!$EA$77,Nutrients!$EA$78)))))*I$7))</f>
        <v>750000</v>
      </c>
      <c r="J275" s="65">
        <f>(SUMPRODUCT(J$8:J$187,Nutrients!$EA$8:$EA$187)+(IF($A$6=Nutrients!$B$8,Nutrients!$EA$8,Nutrients!$EA$9)*J$6)+(((IF($A$7=Nutrients!$B$79,Nutrients!$EA$79,(IF($A$7=Nutrients!$B$77,Nutrients!$EA$77,Nutrients!$EA$78)))))*J$7))</f>
        <v>750000</v>
      </c>
      <c r="K275" s="65">
        <f>(SUMPRODUCT(K$8:K$187,Nutrients!$EA$8:$EA$187)+(IF($A$6=Nutrients!$B$8,Nutrients!$EA$8,Nutrients!$EA$9)*K$6)+(((IF($A$7=Nutrients!$B$79,Nutrients!$EA$79,(IF($A$7=Nutrients!$B$77,Nutrients!$EA$77,Nutrients!$EA$78)))))*K$7))</f>
        <v>625000</v>
      </c>
      <c r="L275" s="65">
        <f>(SUMPRODUCT(L$8:L$187,Nutrients!$EA$8:$EA$187)+(IF($A$6=Nutrients!$B$8,Nutrients!$EA$8,Nutrients!$EA$9)*L$6)+(((IF($A$7=Nutrients!$B$79,Nutrients!$EA$79,(IF($A$7=Nutrients!$B$77,Nutrients!$EA$77,Nutrients!$EA$78)))))*L$7))</f>
        <v>500000</v>
      </c>
      <c r="M275" s="65">
        <f>(SUMPRODUCT(M$8:M$187,Nutrients!$EA$8:$EA$187)+(IF($A$6=Nutrients!$B$8,Nutrients!$EA$8,Nutrients!$EA$9)*M$6)+(((IF($A$7=Nutrients!$B$79,Nutrients!$EA$79,(IF($A$7=Nutrients!$B$77,Nutrients!$EA$77,Nutrients!$EA$78)))))*M$7))</f>
        <v>375000</v>
      </c>
      <c r="N275" s="65">
        <f>(SUMPRODUCT(N$8:N$187,Nutrients!$EA$8:$EA$187)+(IF($A$6=Nutrients!$B$8,Nutrients!$EA$8,Nutrients!$EA$9)*N$6)+(((IF($A$7=Nutrients!$B$79,Nutrients!$EA$79,(IF($A$7=Nutrients!$B$77,Nutrients!$EA$77,Nutrients!$EA$78)))))*N$7))</f>
        <v>375000</v>
      </c>
      <c r="O275" s="65"/>
      <c r="P275" s="65">
        <f>(SUMPRODUCT(P$8:P$187,Nutrients!$EA$8:$EA$187)+(IF($A$6=Nutrients!$B$8,Nutrients!$EA$8,Nutrients!$EA$9)*P$6)+(((IF($A$7=Nutrients!$B$79,Nutrients!$EA$79,(IF($A$7=Nutrients!$B$77,Nutrients!$EA$77,Nutrients!$EA$78)))))*P$7))</f>
        <v>750000</v>
      </c>
      <c r="Q275" s="65">
        <f>(SUMPRODUCT(Q$8:Q$187,Nutrients!$EA$8:$EA$187)+(IF($A$6=Nutrients!$B$8,Nutrients!$EA$8,Nutrients!$EA$9)*Q$6)+(((IF($A$7=Nutrients!$B$79,Nutrients!$EA$79,(IF($A$7=Nutrients!$B$77,Nutrients!$EA$77,Nutrients!$EA$78)))))*Q$7))</f>
        <v>750000</v>
      </c>
      <c r="R275" s="65">
        <f>(SUMPRODUCT(R$8:R$187,Nutrients!$EA$8:$EA$187)+(IF($A$6=Nutrients!$B$8,Nutrients!$EA$8,Nutrients!$EA$9)*R$6)+(((IF($A$7=Nutrients!$B$79,Nutrients!$EA$79,(IF($A$7=Nutrients!$B$77,Nutrients!$EA$77,Nutrients!$EA$78)))))*R$7))</f>
        <v>625000</v>
      </c>
      <c r="S275" s="65">
        <f>(SUMPRODUCT(S$8:S$187,Nutrients!$EA$8:$EA$187)+(IF($A$6=Nutrients!$B$8,Nutrients!$EA$8,Nutrients!$EA$9)*S$6)+(((IF($A$7=Nutrients!$B$79,Nutrients!$EA$79,(IF($A$7=Nutrients!$B$77,Nutrients!$EA$77,Nutrients!$EA$78)))))*S$7))</f>
        <v>500000</v>
      </c>
      <c r="T275" s="65">
        <f>(SUMPRODUCT(T$8:T$187,Nutrients!$EA$8:$EA$187)+(IF($A$6=Nutrients!$B$8,Nutrients!$EA$8,Nutrients!$EA$9)*T$6)+(((IF($A$7=Nutrients!$B$79,Nutrients!$EA$79,(IF($A$7=Nutrients!$B$77,Nutrients!$EA$77,Nutrients!$EA$78)))))*T$7))</f>
        <v>375000</v>
      </c>
      <c r="U275" s="65">
        <f>(SUMPRODUCT(U$8:U$187,Nutrients!$EA$8:$EA$187)+(IF($A$6=Nutrients!$B$8,Nutrients!$EA$8,Nutrients!$EA$9)*U$6)+(((IF($A$7=Nutrients!$B$79,Nutrients!$EA$79,(IF($A$7=Nutrients!$B$77,Nutrients!$EA$77,Nutrients!$EA$78)))))*U$7))</f>
        <v>375000</v>
      </c>
      <c r="V275" s="65"/>
      <c r="W275" s="65">
        <f>(SUMPRODUCT(W$8:W$187,Nutrients!$EA$8:$EA$187)+(IF($A$6=Nutrients!$B$8,Nutrients!$EA$8,Nutrients!$EA$9)*W$6)+(((IF($A$7=Nutrients!$B$79,Nutrients!$EA$79,(IF($A$7=Nutrients!$B$77,Nutrients!$EA$77,Nutrients!$EA$78)))))*W$7))</f>
        <v>750000</v>
      </c>
      <c r="X275" s="65">
        <f>(SUMPRODUCT(X$8:X$187,Nutrients!$EA$8:$EA$187)+(IF($A$6=Nutrients!$B$8,Nutrients!$EA$8,Nutrients!$EA$9)*X$6)+(((IF($A$7=Nutrients!$B$79,Nutrients!$EA$79,(IF($A$7=Nutrients!$B$77,Nutrients!$EA$77,Nutrients!$EA$78)))))*X$7))</f>
        <v>750000</v>
      </c>
      <c r="Y275" s="65">
        <f>(SUMPRODUCT(Y$8:Y$187,Nutrients!$EA$8:$EA$187)+(IF($A$6=Nutrients!$B$8,Nutrients!$EA$8,Nutrients!$EA$9)*Y$6)+(((IF($A$7=Nutrients!$B$79,Nutrients!$EA$79,(IF($A$7=Nutrients!$B$77,Nutrients!$EA$77,Nutrients!$EA$78)))))*Y$7))</f>
        <v>625000</v>
      </c>
      <c r="Z275" s="65">
        <f>(SUMPRODUCT(Z$8:Z$187,Nutrients!$EA$8:$EA$187)+(IF($A$6=Nutrients!$B$8,Nutrients!$EA$8,Nutrients!$EA$9)*Z$6)+(((IF($A$7=Nutrients!$B$79,Nutrients!$EA$79,(IF($A$7=Nutrients!$B$77,Nutrients!$EA$77,Nutrients!$EA$78)))))*Z$7))</f>
        <v>500000</v>
      </c>
      <c r="AA275" s="65">
        <f>(SUMPRODUCT(AA$8:AA$187,Nutrients!$EA$8:$EA$187)+(IF($A$6=Nutrients!$B$8,Nutrients!$EA$8,Nutrients!$EA$9)*AA$6)+(((IF($A$7=Nutrients!$B$79,Nutrients!$EA$79,(IF($A$7=Nutrients!$B$77,Nutrients!$EA$77,Nutrients!$EA$78)))))*AA$7))</f>
        <v>375000</v>
      </c>
      <c r="AB275" s="65">
        <f>(SUMPRODUCT(AB$8:AB$187,Nutrients!$EA$8:$EA$187)+(IF($A$6=Nutrients!$B$8,Nutrients!$EA$8,Nutrients!$EA$9)*AB$6)+(((IF($A$7=Nutrients!$B$79,Nutrients!$EA$79,(IF($A$7=Nutrients!$B$77,Nutrients!$EA$77,Nutrients!$EA$78)))))*AB$7))</f>
        <v>375000</v>
      </c>
      <c r="AC275" s="65"/>
      <c r="AD275" s="65">
        <f>(SUMPRODUCT(AD$8:AD$187,Nutrients!$EA$8:$EA$187)+(IF($A$6=Nutrients!$B$8,Nutrients!$EA$8,Nutrients!$EA$9)*AD$6)+(((IF($A$7=Nutrients!$B$79,Nutrients!$EA$79,(IF($A$7=Nutrients!$B$77,Nutrients!$EA$77,Nutrients!$EA$78)))))*AD$7))</f>
        <v>750000</v>
      </c>
      <c r="AE275" s="65">
        <f>(SUMPRODUCT(AE$8:AE$187,Nutrients!$EA$8:$EA$187)+(IF($A$6=Nutrients!$B$8,Nutrients!$EA$8,Nutrients!$EA$9)*AE$6)+(((IF($A$7=Nutrients!$B$79,Nutrients!$EA$79,(IF($A$7=Nutrients!$B$77,Nutrients!$EA$77,Nutrients!$EA$78)))))*AE$7))</f>
        <v>750000</v>
      </c>
      <c r="AF275" s="65">
        <f>(SUMPRODUCT(AF$8:AF$187,Nutrients!$EA$8:$EA$187)+(IF($A$6=Nutrients!$B$8,Nutrients!$EA$8,Nutrients!$EA$9)*AF$6)+(((IF($A$7=Nutrients!$B$79,Nutrients!$EA$79,(IF($A$7=Nutrients!$B$77,Nutrients!$EA$77,Nutrients!$EA$78)))))*AF$7))</f>
        <v>625000</v>
      </c>
      <c r="AG275" s="65">
        <f>(SUMPRODUCT(AG$8:AG$187,Nutrients!$EA$8:$EA$187)+(IF($A$6=Nutrients!$B$8,Nutrients!$EA$8,Nutrients!$EA$9)*AG$6)+(((IF($A$7=Nutrients!$B$79,Nutrients!$EA$79,(IF($A$7=Nutrients!$B$77,Nutrients!$EA$77,Nutrients!$EA$78)))))*AG$7))</f>
        <v>500000</v>
      </c>
      <c r="AH275" s="65">
        <f>(SUMPRODUCT(AH$8:AH$187,Nutrients!$EA$8:$EA$187)+(IF($A$6=Nutrients!$B$8,Nutrients!$EA$8,Nutrients!$EA$9)*AH$6)+(((IF($A$7=Nutrients!$B$79,Nutrients!$EA$79,(IF($A$7=Nutrients!$B$77,Nutrients!$EA$77,Nutrients!$EA$78)))))*AH$7))</f>
        <v>375000</v>
      </c>
      <c r="AI275" s="65">
        <f>(SUMPRODUCT(AI$8:AI$187,Nutrients!$EA$8:$EA$187)+(IF($A$6=Nutrients!$B$8,Nutrients!$EA$8,Nutrients!$EA$9)*AI$6)+(((IF($A$7=Nutrients!$B$79,Nutrients!$EA$79,(IF($A$7=Nutrients!$B$77,Nutrients!$EA$77,Nutrients!$EA$78)))))*AI$7))</f>
        <v>375000</v>
      </c>
      <c r="AJ275" s="65"/>
      <c r="AK275" s="65">
        <f>(SUMPRODUCT(AK$8:AK$187,Nutrients!$EA$8:$EA$187)+(IF($A$6=Nutrients!$B$8,Nutrients!$EA$8,Nutrients!$EA$9)*AK$6)+(((IF($A$7=Nutrients!$B$79,Nutrients!$EA$79,(IF($A$7=Nutrients!$B$77,Nutrients!$EA$77,Nutrients!$EA$78)))))*AK$7))</f>
        <v>750000</v>
      </c>
      <c r="AL275" s="65">
        <f>(SUMPRODUCT(AL$8:AL$187,Nutrients!$EA$8:$EA$187)+(IF($A$6=Nutrients!$B$8,Nutrients!$EA$8,Nutrients!$EA$9)*AL$6)+(((IF($A$7=Nutrients!$B$79,Nutrients!$EA$79,(IF($A$7=Nutrients!$B$77,Nutrients!$EA$77,Nutrients!$EA$78)))))*AL$7))</f>
        <v>750000</v>
      </c>
      <c r="AM275" s="65">
        <f>(SUMPRODUCT(AM$8:AM$187,Nutrients!$EA$8:$EA$187)+(IF($A$6=Nutrients!$B$8,Nutrients!$EA$8,Nutrients!$EA$9)*AM$6)+(((IF($A$7=Nutrients!$B$79,Nutrients!$EA$79,(IF($A$7=Nutrients!$B$77,Nutrients!$EA$77,Nutrients!$EA$78)))))*AM$7))</f>
        <v>625000</v>
      </c>
      <c r="AN275" s="65">
        <f>(SUMPRODUCT(AN$8:AN$187,Nutrients!$EA$8:$EA$187)+(IF($A$6=Nutrients!$B$8,Nutrients!$EA$8,Nutrients!$EA$9)*AN$6)+(((IF($A$7=Nutrients!$B$79,Nutrients!$EA$79,(IF($A$7=Nutrients!$B$77,Nutrients!$EA$77,Nutrients!$EA$78)))))*AN$7))</f>
        <v>500000</v>
      </c>
      <c r="AO275" s="65">
        <f>(SUMPRODUCT(AO$8:AO$187,Nutrients!$EA$8:$EA$187)+(IF($A$6=Nutrients!$B$8,Nutrients!$EA$8,Nutrients!$EA$9)*AO$6)+(((IF($A$7=Nutrients!$B$79,Nutrients!$EA$79,(IF($A$7=Nutrients!$B$77,Nutrients!$EA$77,Nutrients!$EA$78)))))*AO$7))</f>
        <v>375000</v>
      </c>
      <c r="AP275" s="65">
        <f>(SUMPRODUCT(AP$8:AP$187,Nutrients!$EA$8:$EA$187)+(IF($A$6=Nutrients!$B$8,Nutrients!$EA$8,Nutrients!$EA$9)*AP$6)+(((IF($A$7=Nutrients!$B$79,Nutrients!$EA$79,(IF($A$7=Nutrients!$B$77,Nutrients!$EA$77,Nutrients!$EA$78)))))*AP$7))</f>
        <v>375000</v>
      </c>
      <c r="AQ275" s="65"/>
      <c r="AR275" s="65">
        <f>(SUMPRODUCT(AR$8:AR$187,Nutrients!$EA$8:$EA$187)+(IF($A$6=Nutrients!$B$8,Nutrients!$EA$8,Nutrients!$EA$9)*AR$6)+(((IF($A$7=Nutrients!$B$79,Nutrients!$EA$79,(IF($A$7=Nutrients!$B$77,Nutrients!$EA$77,Nutrients!$EA$78)))))*AR$7))</f>
        <v>750000</v>
      </c>
      <c r="AS275" s="65">
        <f>(SUMPRODUCT(AS$8:AS$187,Nutrients!$EA$8:$EA$187)+(IF($A$6=Nutrients!$B$8,Nutrients!$EA$8,Nutrients!$EA$9)*AS$6)+(((IF($A$7=Nutrients!$B$79,Nutrients!$EA$79,(IF($A$7=Nutrients!$B$77,Nutrients!$EA$77,Nutrients!$EA$78)))))*AS$7))</f>
        <v>750000</v>
      </c>
      <c r="AT275" s="65">
        <f>(SUMPRODUCT(AT$8:AT$187,Nutrients!$EA$8:$EA$187)+(IF($A$6=Nutrients!$B$8,Nutrients!$EA$8,Nutrients!$EA$9)*AT$6)+(((IF($A$7=Nutrients!$B$79,Nutrients!$EA$79,(IF($A$7=Nutrients!$B$77,Nutrients!$EA$77,Nutrients!$EA$78)))))*AT$7))</f>
        <v>625000</v>
      </c>
      <c r="AU275" s="65">
        <f>(SUMPRODUCT(AU$8:AU$187,Nutrients!$EA$8:$EA$187)+(IF($A$6=Nutrients!$B$8,Nutrients!$EA$8,Nutrients!$EA$9)*AU$6)+(((IF($A$7=Nutrients!$B$79,Nutrients!$EA$79,(IF($A$7=Nutrients!$B$77,Nutrients!$EA$77,Nutrients!$EA$78)))))*AU$7))</f>
        <v>500000</v>
      </c>
      <c r="AV275" s="65">
        <f>(SUMPRODUCT(AV$8:AV$187,Nutrients!$EA$8:$EA$187)+(IF($A$6=Nutrients!$B$8,Nutrients!$EA$8,Nutrients!$EA$9)*AV$6)+(((IF($A$7=Nutrients!$B$79,Nutrients!$EA$79,(IF($A$7=Nutrients!$B$77,Nutrients!$EA$77,Nutrients!$EA$78)))))*AV$7))</f>
        <v>375000</v>
      </c>
      <c r="AW275" s="65">
        <f>(SUMPRODUCT(AW$8:AW$187,Nutrients!$EA$8:$EA$187)+(IF($A$6=Nutrients!$B$8,Nutrients!$EA$8,Nutrients!$EA$9)*AW$6)+(((IF($A$7=Nutrients!$B$79,Nutrients!$EA$79,(IF($A$7=Nutrients!$B$77,Nutrients!$EA$77,Nutrients!$EA$78)))))*AW$7))</f>
        <v>375000</v>
      </c>
      <c r="AX275" s="65"/>
      <c r="AY275" s="65">
        <f>(SUMPRODUCT(AY$8:AY$187,Nutrients!$EA$8:$EA$187)+(IF($A$6=Nutrients!$B$8,Nutrients!$EA$8,Nutrients!$EA$9)*AY$6)+(((IF($A$7=Nutrients!$B$79,Nutrients!$EA$79,(IF($A$7=Nutrients!$B$77,Nutrients!$EA$77,Nutrients!$EA$78)))))*AY$7))</f>
        <v>750000</v>
      </c>
      <c r="AZ275" s="65">
        <f>(SUMPRODUCT(AZ$8:AZ$187,Nutrients!$EA$8:$EA$187)+(IF($A$6=Nutrients!$B$8,Nutrients!$EA$8,Nutrients!$EA$9)*AZ$6)+(((IF($A$7=Nutrients!$B$79,Nutrients!$EA$79,(IF($A$7=Nutrients!$B$77,Nutrients!$EA$77,Nutrients!$EA$78)))))*AZ$7))</f>
        <v>750000</v>
      </c>
      <c r="BA275" s="65">
        <f>(SUMPRODUCT(BA$8:BA$187,Nutrients!$EA$8:$EA$187)+(IF($A$6=Nutrients!$B$8,Nutrients!$EA$8,Nutrients!$EA$9)*BA$6)+(((IF($A$7=Nutrients!$B$79,Nutrients!$EA$79,(IF($A$7=Nutrients!$B$77,Nutrients!$EA$77,Nutrients!$EA$78)))))*BA$7))</f>
        <v>625000</v>
      </c>
      <c r="BB275" s="65">
        <f>(SUMPRODUCT(BB$8:BB$187,Nutrients!$EA$8:$EA$187)+(IF($A$6=Nutrients!$B$8,Nutrients!$EA$8,Nutrients!$EA$9)*BB$6)+(((IF($A$7=Nutrients!$B$79,Nutrients!$EA$79,(IF($A$7=Nutrients!$B$77,Nutrients!$EA$77,Nutrients!$EA$78)))))*BB$7))</f>
        <v>500000</v>
      </c>
      <c r="BC275" s="65">
        <f>(SUMPRODUCT(BC$8:BC$187,Nutrients!$EA$8:$EA$187)+(IF($A$6=Nutrients!$B$8,Nutrients!$EA$8,Nutrients!$EA$9)*BC$6)+(((IF($A$7=Nutrients!$B$79,Nutrients!$EA$79,(IF($A$7=Nutrients!$B$77,Nutrients!$EA$77,Nutrients!$EA$78)))))*BC$7))</f>
        <v>375000</v>
      </c>
      <c r="BD275" s="65">
        <f>(SUMPRODUCT(BD$8:BD$187,Nutrients!$EA$8:$EA$187)+(IF($A$6=Nutrients!$B$8,Nutrients!$EA$8,Nutrients!$EA$9)*BD$6)+(((IF($A$7=Nutrients!$B$79,Nutrients!$EA$79,(IF($A$7=Nutrients!$B$77,Nutrients!$EA$77,Nutrients!$EA$78)))))*BD$7))</f>
        <v>375000</v>
      </c>
      <c r="BE275" s="65"/>
      <c r="BF275" s="65">
        <f>(SUMPRODUCT(BF$8:BF$187,Nutrients!$EA$8:$EA$187)+(IF($A$6=Nutrients!$B$8,Nutrients!$EA$8,Nutrients!$EA$9)*BF$6)+(((IF($A$7=Nutrients!$B$79,Nutrients!$EA$79,(IF($A$7=Nutrients!$B$77,Nutrients!$EA$77,Nutrients!$EA$78)))))*BF$7))</f>
        <v>750000</v>
      </c>
      <c r="BG275" s="65">
        <f>(SUMPRODUCT(BG$8:BG$187,Nutrients!$EA$8:$EA$187)+(IF($A$6=Nutrients!$B$8,Nutrients!$EA$8,Nutrients!$EA$9)*BG$6)+(((IF($A$7=Nutrients!$B$79,Nutrients!$EA$79,(IF($A$7=Nutrients!$B$77,Nutrients!$EA$77,Nutrients!$EA$78)))))*BG$7))</f>
        <v>750000</v>
      </c>
      <c r="BH275" s="65">
        <f>(SUMPRODUCT(BH$8:BH$187,Nutrients!$EA$8:$EA$187)+(IF($A$6=Nutrients!$B$8,Nutrients!$EA$8,Nutrients!$EA$9)*BH$6)+(((IF($A$7=Nutrients!$B$79,Nutrients!$EA$79,(IF($A$7=Nutrients!$B$77,Nutrients!$EA$77,Nutrients!$EA$78)))))*BH$7))</f>
        <v>625000</v>
      </c>
      <c r="BI275" s="65">
        <f>(SUMPRODUCT(BI$8:BI$187,Nutrients!$EA$8:$EA$187)+(IF($A$6=Nutrients!$B$8,Nutrients!$EA$8,Nutrients!$EA$9)*BI$6)+(((IF($A$7=Nutrients!$B$79,Nutrients!$EA$79,(IF($A$7=Nutrients!$B$77,Nutrients!$EA$77,Nutrients!$EA$78)))))*BI$7))</f>
        <v>500000</v>
      </c>
      <c r="BJ275" s="65">
        <f>(SUMPRODUCT(BJ$8:BJ$187,Nutrients!$EA$8:$EA$187)+(IF($A$6=Nutrients!$B$8,Nutrients!$EA$8,Nutrients!$EA$9)*BJ$6)+(((IF($A$7=Nutrients!$B$79,Nutrients!$EA$79,(IF($A$7=Nutrients!$B$77,Nutrients!$EA$77,Nutrients!$EA$78)))))*BJ$7))</f>
        <v>375000</v>
      </c>
      <c r="BK275" s="65">
        <f>(SUMPRODUCT(BK$8:BK$187,Nutrients!$EA$8:$EA$187)+(IF($A$6=Nutrients!$B$8,Nutrients!$EA$8,Nutrients!$EA$9)*BK$6)+(((IF($A$7=Nutrients!$B$79,Nutrients!$EA$79,(IF($A$7=Nutrients!$B$77,Nutrients!$EA$77,Nutrients!$EA$78)))))*BK$7))</f>
        <v>375000</v>
      </c>
      <c r="BL275" s="65"/>
    </row>
    <row r="276" spans="1:64" x14ac:dyDescent="0.2">
      <c r="A276" s="236" t="s">
        <v>155</v>
      </c>
      <c r="B276" s="65">
        <f>(SUMPRODUCT(B$8:B$187,Nutrients!$EB$8:$EB$187)+(IF($A$6=Nutrients!$B$8,Nutrients!$EB$8,Nutrients!$EB$9)*B$6)+(((IF($A$7=Nutrients!$B$79,Nutrients!$EB$79,(IF($A$7=Nutrients!$B$77,Nutrients!$EB$77,Nutrients!$EB$78)))))*B$7))</f>
        <v>24000</v>
      </c>
      <c r="C276" s="65">
        <f>(SUMPRODUCT(C$8:C$187,Nutrients!$EB$8:$EB$187)+(IF($A$6=Nutrients!$B$8,Nutrients!$EB$8,Nutrients!$EB$9)*C$6)+(((IF($A$7=Nutrients!$B$79,Nutrients!$EB$79,(IF($A$7=Nutrients!$B$77,Nutrients!$EB$77,Nutrients!$EB$78)))))*C$7))</f>
        <v>24000</v>
      </c>
      <c r="D276" s="65">
        <f>(SUMPRODUCT(D$8:D$187,Nutrients!$EB$8:$EB$187)+(IF($A$6=Nutrients!$B$8,Nutrients!$EB$8,Nutrients!$EB$9)*D$6)+(((IF($A$7=Nutrients!$B$79,Nutrients!$EB$79,(IF($A$7=Nutrients!$B$77,Nutrients!$EB$77,Nutrients!$EB$78)))))*D$7))</f>
        <v>20000</v>
      </c>
      <c r="E276" s="65">
        <f>(SUMPRODUCT(E$8:E$187,Nutrients!$EB$8:$EB$187)+(IF($A$6=Nutrients!$B$8,Nutrients!$EB$8,Nutrients!$EB$9)*E$6)+(((IF($A$7=Nutrients!$B$79,Nutrients!$EB$79,(IF($A$7=Nutrients!$B$77,Nutrients!$EB$77,Nutrients!$EB$78)))))*E$7))</f>
        <v>16000</v>
      </c>
      <c r="F276" s="65">
        <f>(SUMPRODUCT(F$8:F$187,Nutrients!$EB$8:$EB$187)+(IF($A$6=Nutrients!$B$8,Nutrients!$EB$8,Nutrients!$EB$9)*F$6)+(((IF($A$7=Nutrients!$B$79,Nutrients!$EB$79,(IF($A$7=Nutrients!$B$77,Nutrients!$EB$77,Nutrients!$EB$78)))))*F$7))</f>
        <v>12000</v>
      </c>
      <c r="G276" s="65">
        <f>(SUMPRODUCT(G$8:G$187,Nutrients!$EB$8:$EB$187)+(IF($A$6=Nutrients!$B$8,Nutrients!$EB$8,Nutrients!$EB$9)*G$6)+(((IF($A$7=Nutrients!$B$79,Nutrients!$EB$79,(IF($A$7=Nutrients!$B$77,Nutrients!$EB$77,Nutrients!$EB$78)))))*G$7))</f>
        <v>12000</v>
      </c>
      <c r="H276" s="65"/>
      <c r="I276" s="65">
        <f>(SUMPRODUCT(I$8:I$187,Nutrients!$EB$8:$EB$187)+(IF($A$6=Nutrients!$B$8,Nutrients!$EB$8,Nutrients!$EB$9)*I$6)+(((IF($A$7=Nutrients!$B$79,Nutrients!$EB$79,(IF($A$7=Nutrients!$B$77,Nutrients!$EB$77,Nutrients!$EB$78)))))*I$7))</f>
        <v>24000</v>
      </c>
      <c r="J276" s="65">
        <f>(SUMPRODUCT(J$8:J$187,Nutrients!$EB$8:$EB$187)+(IF($A$6=Nutrients!$B$8,Nutrients!$EB$8,Nutrients!$EB$9)*J$6)+(((IF($A$7=Nutrients!$B$79,Nutrients!$EB$79,(IF($A$7=Nutrients!$B$77,Nutrients!$EB$77,Nutrients!$EB$78)))))*J$7))</f>
        <v>24000</v>
      </c>
      <c r="K276" s="65">
        <f>(SUMPRODUCT(K$8:K$187,Nutrients!$EB$8:$EB$187)+(IF($A$6=Nutrients!$B$8,Nutrients!$EB$8,Nutrients!$EB$9)*K$6)+(((IF($A$7=Nutrients!$B$79,Nutrients!$EB$79,(IF($A$7=Nutrients!$B$77,Nutrients!$EB$77,Nutrients!$EB$78)))))*K$7))</f>
        <v>20000</v>
      </c>
      <c r="L276" s="65">
        <f>(SUMPRODUCT(L$8:L$187,Nutrients!$EB$8:$EB$187)+(IF($A$6=Nutrients!$B$8,Nutrients!$EB$8,Nutrients!$EB$9)*L$6)+(((IF($A$7=Nutrients!$B$79,Nutrients!$EB$79,(IF($A$7=Nutrients!$B$77,Nutrients!$EB$77,Nutrients!$EB$78)))))*L$7))</f>
        <v>16000</v>
      </c>
      <c r="M276" s="65">
        <f>(SUMPRODUCT(M$8:M$187,Nutrients!$EB$8:$EB$187)+(IF($A$6=Nutrients!$B$8,Nutrients!$EB$8,Nutrients!$EB$9)*M$6)+(((IF($A$7=Nutrients!$B$79,Nutrients!$EB$79,(IF($A$7=Nutrients!$B$77,Nutrients!$EB$77,Nutrients!$EB$78)))))*M$7))</f>
        <v>12000</v>
      </c>
      <c r="N276" s="65">
        <f>(SUMPRODUCT(N$8:N$187,Nutrients!$EB$8:$EB$187)+(IF($A$6=Nutrients!$B$8,Nutrients!$EB$8,Nutrients!$EB$9)*N$6)+(((IF($A$7=Nutrients!$B$79,Nutrients!$EB$79,(IF($A$7=Nutrients!$B$77,Nutrients!$EB$77,Nutrients!$EB$78)))))*N$7))</f>
        <v>12000</v>
      </c>
      <c r="O276" s="65"/>
      <c r="P276" s="65">
        <f>(SUMPRODUCT(P$8:P$187,Nutrients!$EB$8:$EB$187)+(IF($A$6=Nutrients!$B$8,Nutrients!$EB$8,Nutrients!$EB$9)*P$6)+(((IF($A$7=Nutrients!$B$79,Nutrients!$EB$79,(IF($A$7=Nutrients!$B$77,Nutrients!$EB$77,Nutrients!$EB$78)))))*P$7))</f>
        <v>24000</v>
      </c>
      <c r="Q276" s="65">
        <f>(SUMPRODUCT(Q$8:Q$187,Nutrients!$EB$8:$EB$187)+(IF($A$6=Nutrients!$B$8,Nutrients!$EB$8,Nutrients!$EB$9)*Q$6)+(((IF($A$7=Nutrients!$B$79,Nutrients!$EB$79,(IF($A$7=Nutrients!$B$77,Nutrients!$EB$77,Nutrients!$EB$78)))))*Q$7))</f>
        <v>24000</v>
      </c>
      <c r="R276" s="65">
        <f>(SUMPRODUCT(R$8:R$187,Nutrients!$EB$8:$EB$187)+(IF($A$6=Nutrients!$B$8,Nutrients!$EB$8,Nutrients!$EB$9)*R$6)+(((IF($A$7=Nutrients!$B$79,Nutrients!$EB$79,(IF($A$7=Nutrients!$B$77,Nutrients!$EB$77,Nutrients!$EB$78)))))*R$7))</f>
        <v>20000</v>
      </c>
      <c r="S276" s="65">
        <f>(SUMPRODUCT(S$8:S$187,Nutrients!$EB$8:$EB$187)+(IF($A$6=Nutrients!$B$8,Nutrients!$EB$8,Nutrients!$EB$9)*S$6)+(((IF($A$7=Nutrients!$B$79,Nutrients!$EB$79,(IF($A$7=Nutrients!$B$77,Nutrients!$EB$77,Nutrients!$EB$78)))))*S$7))</f>
        <v>16000</v>
      </c>
      <c r="T276" s="65">
        <f>(SUMPRODUCT(T$8:T$187,Nutrients!$EB$8:$EB$187)+(IF($A$6=Nutrients!$B$8,Nutrients!$EB$8,Nutrients!$EB$9)*T$6)+(((IF($A$7=Nutrients!$B$79,Nutrients!$EB$79,(IF($A$7=Nutrients!$B$77,Nutrients!$EB$77,Nutrients!$EB$78)))))*T$7))</f>
        <v>12000</v>
      </c>
      <c r="U276" s="65">
        <f>(SUMPRODUCT(U$8:U$187,Nutrients!$EB$8:$EB$187)+(IF($A$6=Nutrients!$B$8,Nutrients!$EB$8,Nutrients!$EB$9)*U$6)+(((IF($A$7=Nutrients!$B$79,Nutrients!$EB$79,(IF($A$7=Nutrients!$B$77,Nutrients!$EB$77,Nutrients!$EB$78)))))*U$7))</f>
        <v>12000</v>
      </c>
      <c r="V276" s="65"/>
      <c r="W276" s="65">
        <f>(SUMPRODUCT(W$8:W$187,Nutrients!$EB$8:$EB$187)+(IF($A$6=Nutrients!$B$8,Nutrients!$EB$8,Nutrients!$EB$9)*W$6)+(((IF($A$7=Nutrients!$B$79,Nutrients!$EB$79,(IF($A$7=Nutrients!$B$77,Nutrients!$EB$77,Nutrients!$EB$78)))))*W$7))</f>
        <v>24000</v>
      </c>
      <c r="X276" s="65">
        <f>(SUMPRODUCT(X$8:X$187,Nutrients!$EB$8:$EB$187)+(IF($A$6=Nutrients!$B$8,Nutrients!$EB$8,Nutrients!$EB$9)*X$6)+(((IF($A$7=Nutrients!$B$79,Nutrients!$EB$79,(IF($A$7=Nutrients!$B$77,Nutrients!$EB$77,Nutrients!$EB$78)))))*X$7))</f>
        <v>24000</v>
      </c>
      <c r="Y276" s="65">
        <f>(SUMPRODUCT(Y$8:Y$187,Nutrients!$EB$8:$EB$187)+(IF($A$6=Nutrients!$B$8,Nutrients!$EB$8,Nutrients!$EB$9)*Y$6)+(((IF($A$7=Nutrients!$B$79,Nutrients!$EB$79,(IF($A$7=Nutrients!$B$77,Nutrients!$EB$77,Nutrients!$EB$78)))))*Y$7))</f>
        <v>20000</v>
      </c>
      <c r="Z276" s="65">
        <f>(SUMPRODUCT(Z$8:Z$187,Nutrients!$EB$8:$EB$187)+(IF($A$6=Nutrients!$B$8,Nutrients!$EB$8,Nutrients!$EB$9)*Z$6)+(((IF($A$7=Nutrients!$B$79,Nutrients!$EB$79,(IF($A$7=Nutrients!$B$77,Nutrients!$EB$77,Nutrients!$EB$78)))))*Z$7))</f>
        <v>16000</v>
      </c>
      <c r="AA276" s="65">
        <f>(SUMPRODUCT(AA$8:AA$187,Nutrients!$EB$8:$EB$187)+(IF($A$6=Nutrients!$B$8,Nutrients!$EB$8,Nutrients!$EB$9)*AA$6)+(((IF($A$7=Nutrients!$B$79,Nutrients!$EB$79,(IF($A$7=Nutrients!$B$77,Nutrients!$EB$77,Nutrients!$EB$78)))))*AA$7))</f>
        <v>12000</v>
      </c>
      <c r="AB276" s="65">
        <f>(SUMPRODUCT(AB$8:AB$187,Nutrients!$EB$8:$EB$187)+(IF($A$6=Nutrients!$B$8,Nutrients!$EB$8,Nutrients!$EB$9)*AB$6)+(((IF($A$7=Nutrients!$B$79,Nutrients!$EB$79,(IF($A$7=Nutrients!$B$77,Nutrients!$EB$77,Nutrients!$EB$78)))))*AB$7))</f>
        <v>12000</v>
      </c>
      <c r="AC276" s="65"/>
      <c r="AD276" s="65">
        <f>(SUMPRODUCT(AD$8:AD$187,Nutrients!$EB$8:$EB$187)+(IF($A$6=Nutrients!$B$8,Nutrients!$EB$8,Nutrients!$EB$9)*AD$6)+(((IF($A$7=Nutrients!$B$79,Nutrients!$EB$79,(IF($A$7=Nutrients!$B$77,Nutrients!$EB$77,Nutrients!$EB$78)))))*AD$7))</f>
        <v>24000</v>
      </c>
      <c r="AE276" s="65">
        <f>(SUMPRODUCT(AE$8:AE$187,Nutrients!$EB$8:$EB$187)+(IF($A$6=Nutrients!$B$8,Nutrients!$EB$8,Nutrients!$EB$9)*AE$6)+(((IF($A$7=Nutrients!$B$79,Nutrients!$EB$79,(IF($A$7=Nutrients!$B$77,Nutrients!$EB$77,Nutrients!$EB$78)))))*AE$7))</f>
        <v>24000</v>
      </c>
      <c r="AF276" s="65">
        <f>(SUMPRODUCT(AF$8:AF$187,Nutrients!$EB$8:$EB$187)+(IF($A$6=Nutrients!$B$8,Nutrients!$EB$8,Nutrients!$EB$9)*AF$6)+(((IF($A$7=Nutrients!$B$79,Nutrients!$EB$79,(IF($A$7=Nutrients!$B$77,Nutrients!$EB$77,Nutrients!$EB$78)))))*AF$7))</f>
        <v>20000</v>
      </c>
      <c r="AG276" s="65">
        <f>(SUMPRODUCT(AG$8:AG$187,Nutrients!$EB$8:$EB$187)+(IF($A$6=Nutrients!$B$8,Nutrients!$EB$8,Nutrients!$EB$9)*AG$6)+(((IF($A$7=Nutrients!$B$79,Nutrients!$EB$79,(IF($A$7=Nutrients!$B$77,Nutrients!$EB$77,Nutrients!$EB$78)))))*AG$7))</f>
        <v>16000</v>
      </c>
      <c r="AH276" s="65">
        <f>(SUMPRODUCT(AH$8:AH$187,Nutrients!$EB$8:$EB$187)+(IF($A$6=Nutrients!$B$8,Nutrients!$EB$8,Nutrients!$EB$9)*AH$6)+(((IF($A$7=Nutrients!$B$79,Nutrients!$EB$79,(IF($A$7=Nutrients!$B$77,Nutrients!$EB$77,Nutrients!$EB$78)))))*AH$7))</f>
        <v>12000</v>
      </c>
      <c r="AI276" s="65">
        <f>(SUMPRODUCT(AI$8:AI$187,Nutrients!$EB$8:$EB$187)+(IF($A$6=Nutrients!$B$8,Nutrients!$EB$8,Nutrients!$EB$9)*AI$6)+(((IF($A$7=Nutrients!$B$79,Nutrients!$EB$79,(IF($A$7=Nutrients!$B$77,Nutrients!$EB$77,Nutrients!$EB$78)))))*AI$7))</f>
        <v>12000</v>
      </c>
      <c r="AJ276" s="65"/>
      <c r="AK276" s="65">
        <f>(SUMPRODUCT(AK$8:AK$187,Nutrients!$EB$8:$EB$187)+(IF($A$6=Nutrients!$B$8,Nutrients!$EB$8,Nutrients!$EB$9)*AK$6)+(((IF($A$7=Nutrients!$B$79,Nutrients!$EB$79,(IF($A$7=Nutrients!$B$77,Nutrients!$EB$77,Nutrients!$EB$78)))))*AK$7))</f>
        <v>24000</v>
      </c>
      <c r="AL276" s="65">
        <f>(SUMPRODUCT(AL$8:AL$187,Nutrients!$EB$8:$EB$187)+(IF($A$6=Nutrients!$B$8,Nutrients!$EB$8,Nutrients!$EB$9)*AL$6)+(((IF($A$7=Nutrients!$B$79,Nutrients!$EB$79,(IF($A$7=Nutrients!$B$77,Nutrients!$EB$77,Nutrients!$EB$78)))))*AL$7))</f>
        <v>24000</v>
      </c>
      <c r="AM276" s="65">
        <f>(SUMPRODUCT(AM$8:AM$187,Nutrients!$EB$8:$EB$187)+(IF($A$6=Nutrients!$B$8,Nutrients!$EB$8,Nutrients!$EB$9)*AM$6)+(((IF($A$7=Nutrients!$B$79,Nutrients!$EB$79,(IF($A$7=Nutrients!$B$77,Nutrients!$EB$77,Nutrients!$EB$78)))))*AM$7))</f>
        <v>20000</v>
      </c>
      <c r="AN276" s="65">
        <f>(SUMPRODUCT(AN$8:AN$187,Nutrients!$EB$8:$EB$187)+(IF($A$6=Nutrients!$B$8,Nutrients!$EB$8,Nutrients!$EB$9)*AN$6)+(((IF($A$7=Nutrients!$B$79,Nutrients!$EB$79,(IF($A$7=Nutrients!$B$77,Nutrients!$EB$77,Nutrients!$EB$78)))))*AN$7))</f>
        <v>16000</v>
      </c>
      <c r="AO276" s="65">
        <f>(SUMPRODUCT(AO$8:AO$187,Nutrients!$EB$8:$EB$187)+(IF($A$6=Nutrients!$B$8,Nutrients!$EB$8,Nutrients!$EB$9)*AO$6)+(((IF($A$7=Nutrients!$B$79,Nutrients!$EB$79,(IF($A$7=Nutrients!$B$77,Nutrients!$EB$77,Nutrients!$EB$78)))))*AO$7))</f>
        <v>12000</v>
      </c>
      <c r="AP276" s="65">
        <f>(SUMPRODUCT(AP$8:AP$187,Nutrients!$EB$8:$EB$187)+(IF($A$6=Nutrients!$B$8,Nutrients!$EB$8,Nutrients!$EB$9)*AP$6)+(((IF($A$7=Nutrients!$B$79,Nutrients!$EB$79,(IF($A$7=Nutrients!$B$77,Nutrients!$EB$77,Nutrients!$EB$78)))))*AP$7))</f>
        <v>12000</v>
      </c>
      <c r="AQ276" s="65"/>
      <c r="AR276" s="65">
        <f>(SUMPRODUCT(AR$8:AR$187,Nutrients!$EB$8:$EB$187)+(IF($A$6=Nutrients!$B$8,Nutrients!$EB$8,Nutrients!$EB$9)*AR$6)+(((IF($A$7=Nutrients!$B$79,Nutrients!$EB$79,(IF($A$7=Nutrients!$B$77,Nutrients!$EB$77,Nutrients!$EB$78)))))*AR$7))</f>
        <v>24000</v>
      </c>
      <c r="AS276" s="65">
        <f>(SUMPRODUCT(AS$8:AS$187,Nutrients!$EB$8:$EB$187)+(IF($A$6=Nutrients!$B$8,Nutrients!$EB$8,Nutrients!$EB$9)*AS$6)+(((IF($A$7=Nutrients!$B$79,Nutrients!$EB$79,(IF($A$7=Nutrients!$B$77,Nutrients!$EB$77,Nutrients!$EB$78)))))*AS$7))</f>
        <v>24000</v>
      </c>
      <c r="AT276" s="65">
        <f>(SUMPRODUCT(AT$8:AT$187,Nutrients!$EB$8:$EB$187)+(IF($A$6=Nutrients!$B$8,Nutrients!$EB$8,Nutrients!$EB$9)*AT$6)+(((IF($A$7=Nutrients!$B$79,Nutrients!$EB$79,(IF($A$7=Nutrients!$B$77,Nutrients!$EB$77,Nutrients!$EB$78)))))*AT$7))</f>
        <v>20000</v>
      </c>
      <c r="AU276" s="65">
        <f>(SUMPRODUCT(AU$8:AU$187,Nutrients!$EB$8:$EB$187)+(IF($A$6=Nutrients!$B$8,Nutrients!$EB$8,Nutrients!$EB$9)*AU$6)+(((IF($A$7=Nutrients!$B$79,Nutrients!$EB$79,(IF($A$7=Nutrients!$B$77,Nutrients!$EB$77,Nutrients!$EB$78)))))*AU$7))</f>
        <v>16000</v>
      </c>
      <c r="AV276" s="65">
        <f>(SUMPRODUCT(AV$8:AV$187,Nutrients!$EB$8:$EB$187)+(IF($A$6=Nutrients!$B$8,Nutrients!$EB$8,Nutrients!$EB$9)*AV$6)+(((IF($A$7=Nutrients!$B$79,Nutrients!$EB$79,(IF($A$7=Nutrients!$B$77,Nutrients!$EB$77,Nutrients!$EB$78)))))*AV$7))</f>
        <v>12000</v>
      </c>
      <c r="AW276" s="65">
        <f>(SUMPRODUCT(AW$8:AW$187,Nutrients!$EB$8:$EB$187)+(IF($A$6=Nutrients!$B$8,Nutrients!$EB$8,Nutrients!$EB$9)*AW$6)+(((IF($A$7=Nutrients!$B$79,Nutrients!$EB$79,(IF($A$7=Nutrients!$B$77,Nutrients!$EB$77,Nutrients!$EB$78)))))*AW$7))</f>
        <v>12000</v>
      </c>
      <c r="AX276" s="65"/>
      <c r="AY276" s="65">
        <f>(SUMPRODUCT(AY$8:AY$187,Nutrients!$EB$8:$EB$187)+(IF($A$6=Nutrients!$B$8,Nutrients!$EB$8,Nutrients!$EB$9)*AY$6)+(((IF($A$7=Nutrients!$B$79,Nutrients!$EB$79,(IF($A$7=Nutrients!$B$77,Nutrients!$EB$77,Nutrients!$EB$78)))))*AY$7))</f>
        <v>24000</v>
      </c>
      <c r="AZ276" s="65">
        <f>(SUMPRODUCT(AZ$8:AZ$187,Nutrients!$EB$8:$EB$187)+(IF($A$6=Nutrients!$B$8,Nutrients!$EB$8,Nutrients!$EB$9)*AZ$6)+(((IF($A$7=Nutrients!$B$79,Nutrients!$EB$79,(IF($A$7=Nutrients!$B$77,Nutrients!$EB$77,Nutrients!$EB$78)))))*AZ$7))</f>
        <v>24000</v>
      </c>
      <c r="BA276" s="65">
        <f>(SUMPRODUCT(BA$8:BA$187,Nutrients!$EB$8:$EB$187)+(IF($A$6=Nutrients!$B$8,Nutrients!$EB$8,Nutrients!$EB$9)*BA$6)+(((IF($A$7=Nutrients!$B$79,Nutrients!$EB$79,(IF($A$7=Nutrients!$B$77,Nutrients!$EB$77,Nutrients!$EB$78)))))*BA$7))</f>
        <v>20000</v>
      </c>
      <c r="BB276" s="65">
        <f>(SUMPRODUCT(BB$8:BB$187,Nutrients!$EB$8:$EB$187)+(IF($A$6=Nutrients!$B$8,Nutrients!$EB$8,Nutrients!$EB$9)*BB$6)+(((IF($A$7=Nutrients!$B$79,Nutrients!$EB$79,(IF($A$7=Nutrients!$B$77,Nutrients!$EB$77,Nutrients!$EB$78)))))*BB$7))</f>
        <v>16000</v>
      </c>
      <c r="BC276" s="65">
        <f>(SUMPRODUCT(BC$8:BC$187,Nutrients!$EB$8:$EB$187)+(IF($A$6=Nutrients!$B$8,Nutrients!$EB$8,Nutrients!$EB$9)*BC$6)+(((IF($A$7=Nutrients!$B$79,Nutrients!$EB$79,(IF($A$7=Nutrients!$B$77,Nutrients!$EB$77,Nutrients!$EB$78)))))*BC$7))</f>
        <v>12000</v>
      </c>
      <c r="BD276" s="65">
        <f>(SUMPRODUCT(BD$8:BD$187,Nutrients!$EB$8:$EB$187)+(IF($A$6=Nutrients!$B$8,Nutrients!$EB$8,Nutrients!$EB$9)*BD$6)+(((IF($A$7=Nutrients!$B$79,Nutrients!$EB$79,(IF($A$7=Nutrients!$B$77,Nutrients!$EB$77,Nutrients!$EB$78)))))*BD$7))</f>
        <v>12000</v>
      </c>
      <c r="BE276" s="65"/>
      <c r="BF276" s="65">
        <f>(SUMPRODUCT(BF$8:BF$187,Nutrients!$EB$8:$EB$187)+(IF($A$6=Nutrients!$B$8,Nutrients!$EB$8,Nutrients!$EB$9)*BF$6)+(((IF($A$7=Nutrients!$B$79,Nutrients!$EB$79,(IF($A$7=Nutrients!$B$77,Nutrients!$EB$77,Nutrients!$EB$78)))))*BF$7))</f>
        <v>24000</v>
      </c>
      <c r="BG276" s="65">
        <f>(SUMPRODUCT(BG$8:BG$187,Nutrients!$EB$8:$EB$187)+(IF($A$6=Nutrients!$B$8,Nutrients!$EB$8,Nutrients!$EB$9)*BG$6)+(((IF($A$7=Nutrients!$B$79,Nutrients!$EB$79,(IF($A$7=Nutrients!$B$77,Nutrients!$EB$77,Nutrients!$EB$78)))))*BG$7))</f>
        <v>24000</v>
      </c>
      <c r="BH276" s="65">
        <f>(SUMPRODUCT(BH$8:BH$187,Nutrients!$EB$8:$EB$187)+(IF($A$6=Nutrients!$B$8,Nutrients!$EB$8,Nutrients!$EB$9)*BH$6)+(((IF($A$7=Nutrients!$B$79,Nutrients!$EB$79,(IF($A$7=Nutrients!$B$77,Nutrients!$EB$77,Nutrients!$EB$78)))))*BH$7))</f>
        <v>20000</v>
      </c>
      <c r="BI276" s="65">
        <f>(SUMPRODUCT(BI$8:BI$187,Nutrients!$EB$8:$EB$187)+(IF($A$6=Nutrients!$B$8,Nutrients!$EB$8,Nutrients!$EB$9)*BI$6)+(((IF($A$7=Nutrients!$B$79,Nutrients!$EB$79,(IF($A$7=Nutrients!$B$77,Nutrients!$EB$77,Nutrients!$EB$78)))))*BI$7))</f>
        <v>16000</v>
      </c>
      <c r="BJ276" s="65">
        <f>(SUMPRODUCT(BJ$8:BJ$187,Nutrients!$EB$8:$EB$187)+(IF($A$6=Nutrients!$B$8,Nutrients!$EB$8,Nutrients!$EB$9)*BJ$6)+(((IF($A$7=Nutrients!$B$79,Nutrients!$EB$79,(IF($A$7=Nutrients!$B$77,Nutrients!$EB$77,Nutrients!$EB$78)))))*BJ$7))</f>
        <v>12000</v>
      </c>
      <c r="BK276" s="65">
        <f>(SUMPRODUCT(BK$8:BK$187,Nutrients!$EB$8:$EB$187)+(IF($A$6=Nutrients!$B$8,Nutrients!$EB$8,Nutrients!$EB$9)*BK$6)+(((IF($A$7=Nutrients!$B$79,Nutrients!$EB$79,(IF($A$7=Nutrients!$B$77,Nutrients!$EB$77,Nutrients!$EB$78)))))*BK$7))</f>
        <v>12000</v>
      </c>
      <c r="BL276" s="65"/>
    </row>
    <row r="277" spans="1:64" x14ac:dyDescent="0.2">
      <c r="A277" s="236" t="s">
        <v>156</v>
      </c>
      <c r="B277" s="65">
        <f>(SUMPRODUCT(B$8:B$187,Nutrients!$EC$8:$EC$187)+(IF($A$6=Nutrients!$B$8,Nutrients!$EC$8,Nutrients!$EC$9)*B$6)+(((IF($A$7=Nutrients!$B$79,Nutrients!$EC$79,(IF($A$7=Nutrients!$B$77,Nutrients!$EC$77,Nutrients!$EC$78)))))*B$7))</f>
        <v>2400</v>
      </c>
      <c r="C277" s="65">
        <f>(SUMPRODUCT(C$8:C$187,Nutrients!$EC$8:$EC$187)+(IF($A$6=Nutrients!$B$8,Nutrients!$EC$8,Nutrients!$EC$9)*C$6)+(((IF($A$7=Nutrients!$B$79,Nutrients!$EC$79,(IF($A$7=Nutrients!$B$77,Nutrients!$EC$77,Nutrients!$EC$78)))))*C$7))</f>
        <v>2400</v>
      </c>
      <c r="D277" s="65">
        <f>(SUMPRODUCT(D$8:D$187,Nutrients!$EC$8:$EC$187)+(IF($A$6=Nutrients!$B$8,Nutrients!$EC$8,Nutrients!$EC$9)*D$6)+(((IF($A$7=Nutrients!$B$79,Nutrients!$EC$79,(IF($A$7=Nutrients!$B$77,Nutrients!$EC$77,Nutrients!$EC$78)))))*D$7))</f>
        <v>2000</v>
      </c>
      <c r="E277" s="65">
        <f>(SUMPRODUCT(E$8:E$187,Nutrients!$EC$8:$EC$187)+(IF($A$6=Nutrients!$B$8,Nutrients!$EC$8,Nutrients!$EC$9)*E$6)+(((IF($A$7=Nutrients!$B$79,Nutrients!$EC$79,(IF($A$7=Nutrients!$B$77,Nutrients!$EC$77,Nutrients!$EC$78)))))*E$7))</f>
        <v>1600</v>
      </c>
      <c r="F277" s="65">
        <f>(SUMPRODUCT(F$8:F$187,Nutrients!$EC$8:$EC$187)+(IF($A$6=Nutrients!$B$8,Nutrients!$EC$8,Nutrients!$EC$9)*F$6)+(((IF($A$7=Nutrients!$B$79,Nutrients!$EC$79,(IF($A$7=Nutrients!$B$77,Nutrients!$EC$77,Nutrients!$EC$78)))))*F$7))</f>
        <v>1200</v>
      </c>
      <c r="G277" s="65">
        <f>(SUMPRODUCT(G$8:G$187,Nutrients!$EC$8:$EC$187)+(IF($A$6=Nutrients!$B$8,Nutrients!$EC$8,Nutrients!$EC$9)*G$6)+(((IF($A$7=Nutrients!$B$79,Nutrients!$EC$79,(IF($A$7=Nutrients!$B$77,Nutrients!$EC$77,Nutrients!$EC$78)))))*G$7))</f>
        <v>1200</v>
      </c>
      <c r="H277" s="65"/>
      <c r="I277" s="65">
        <f>(SUMPRODUCT(I$8:I$187,Nutrients!$EC$8:$EC$187)+(IF($A$6=Nutrients!$B$8,Nutrients!$EC$8,Nutrients!$EC$9)*I$6)+(((IF($A$7=Nutrients!$B$79,Nutrients!$EC$79,(IF($A$7=Nutrients!$B$77,Nutrients!$EC$77,Nutrients!$EC$78)))))*I$7))</f>
        <v>2400</v>
      </c>
      <c r="J277" s="65">
        <f>(SUMPRODUCT(J$8:J$187,Nutrients!$EC$8:$EC$187)+(IF($A$6=Nutrients!$B$8,Nutrients!$EC$8,Nutrients!$EC$9)*J$6)+(((IF($A$7=Nutrients!$B$79,Nutrients!$EC$79,(IF($A$7=Nutrients!$B$77,Nutrients!$EC$77,Nutrients!$EC$78)))))*J$7))</f>
        <v>2400</v>
      </c>
      <c r="K277" s="65">
        <f>(SUMPRODUCT(K$8:K$187,Nutrients!$EC$8:$EC$187)+(IF($A$6=Nutrients!$B$8,Nutrients!$EC$8,Nutrients!$EC$9)*K$6)+(((IF($A$7=Nutrients!$B$79,Nutrients!$EC$79,(IF($A$7=Nutrients!$B$77,Nutrients!$EC$77,Nutrients!$EC$78)))))*K$7))</f>
        <v>2000</v>
      </c>
      <c r="L277" s="65">
        <f>(SUMPRODUCT(L$8:L$187,Nutrients!$EC$8:$EC$187)+(IF($A$6=Nutrients!$B$8,Nutrients!$EC$8,Nutrients!$EC$9)*L$6)+(((IF($A$7=Nutrients!$B$79,Nutrients!$EC$79,(IF($A$7=Nutrients!$B$77,Nutrients!$EC$77,Nutrients!$EC$78)))))*L$7))</f>
        <v>1600</v>
      </c>
      <c r="M277" s="65">
        <f>(SUMPRODUCT(M$8:M$187,Nutrients!$EC$8:$EC$187)+(IF($A$6=Nutrients!$B$8,Nutrients!$EC$8,Nutrients!$EC$9)*M$6)+(((IF($A$7=Nutrients!$B$79,Nutrients!$EC$79,(IF($A$7=Nutrients!$B$77,Nutrients!$EC$77,Nutrients!$EC$78)))))*M$7))</f>
        <v>1200</v>
      </c>
      <c r="N277" s="65">
        <f>(SUMPRODUCT(N$8:N$187,Nutrients!$EC$8:$EC$187)+(IF($A$6=Nutrients!$B$8,Nutrients!$EC$8,Nutrients!$EC$9)*N$6)+(((IF($A$7=Nutrients!$B$79,Nutrients!$EC$79,(IF($A$7=Nutrients!$B$77,Nutrients!$EC$77,Nutrients!$EC$78)))))*N$7))</f>
        <v>1200</v>
      </c>
      <c r="O277" s="65"/>
      <c r="P277" s="65">
        <f>(SUMPRODUCT(P$8:P$187,Nutrients!$EC$8:$EC$187)+(IF($A$6=Nutrients!$B$8,Nutrients!$EC$8,Nutrients!$EC$9)*P$6)+(((IF($A$7=Nutrients!$B$79,Nutrients!$EC$79,(IF($A$7=Nutrients!$B$77,Nutrients!$EC$77,Nutrients!$EC$78)))))*P$7))</f>
        <v>2400</v>
      </c>
      <c r="Q277" s="65">
        <f>(SUMPRODUCT(Q$8:Q$187,Nutrients!$EC$8:$EC$187)+(IF($A$6=Nutrients!$B$8,Nutrients!$EC$8,Nutrients!$EC$9)*Q$6)+(((IF($A$7=Nutrients!$B$79,Nutrients!$EC$79,(IF($A$7=Nutrients!$B$77,Nutrients!$EC$77,Nutrients!$EC$78)))))*Q$7))</f>
        <v>2400</v>
      </c>
      <c r="R277" s="65">
        <f>(SUMPRODUCT(R$8:R$187,Nutrients!$EC$8:$EC$187)+(IF($A$6=Nutrients!$B$8,Nutrients!$EC$8,Nutrients!$EC$9)*R$6)+(((IF($A$7=Nutrients!$B$79,Nutrients!$EC$79,(IF($A$7=Nutrients!$B$77,Nutrients!$EC$77,Nutrients!$EC$78)))))*R$7))</f>
        <v>2000</v>
      </c>
      <c r="S277" s="65">
        <f>(SUMPRODUCT(S$8:S$187,Nutrients!$EC$8:$EC$187)+(IF($A$6=Nutrients!$B$8,Nutrients!$EC$8,Nutrients!$EC$9)*S$6)+(((IF($A$7=Nutrients!$B$79,Nutrients!$EC$79,(IF($A$7=Nutrients!$B$77,Nutrients!$EC$77,Nutrients!$EC$78)))))*S$7))</f>
        <v>1600</v>
      </c>
      <c r="T277" s="65">
        <f>(SUMPRODUCT(T$8:T$187,Nutrients!$EC$8:$EC$187)+(IF($A$6=Nutrients!$B$8,Nutrients!$EC$8,Nutrients!$EC$9)*T$6)+(((IF($A$7=Nutrients!$B$79,Nutrients!$EC$79,(IF($A$7=Nutrients!$B$77,Nutrients!$EC$77,Nutrients!$EC$78)))))*T$7))</f>
        <v>1200</v>
      </c>
      <c r="U277" s="65">
        <f>(SUMPRODUCT(U$8:U$187,Nutrients!$EC$8:$EC$187)+(IF($A$6=Nutrients!$B$8,Nutrients!$EC$8,Nutrients!$EC$9)*U$6)+(((IF($A$7=Nutrients!$B$79,Nutrients!$EC$79,(IF($A$7=Nutrients!$B$77,Nutrients!$EC$77,Nutrients!$EC$78)))))*U$7))</f>
        <v>1200</v>
      </c>
      <c r="V277" s="65"/>
      <c r="W277" s="65">
        <f>(SUMPRODUCT(W$8:W$187,Nutrients!$EC$8:$EC$187)+(IF($A$6=Nutrients!$B$8,Nutrients!$EC$8,Nutrients!$EC$9)*W$6)+(((IF($A$7=Nutrients!$B$79,Nutrients!$EC$79,(IF($A$7=Nutrients!$B$77,Nutrients!$EC$77,Nutrients!$EC$78)))))*W$7))</f>
        <v>2400</v>
      </c>
      <c r="X277" s="65">
        <f>(SUMPRODUCT(X$8:X$187,Nutrients!$EC$8:$EC$187)+(IF($A$6=Nutrients!$B$8,Nutrients!$EC$8,Nutrients!$EC$9)*X$6)+(((IF($A$7=Nutrients!$B$79,Nutrients!$EC$79,(IF($A$7=Nutrients!$B$77,Nutrients!$EC$77,Nutrients!$EC$78)))))*X$7))</f>
        <v>2400</v>
      </c>
      <c r="Y277" s="65">
        <f>(SUMPRODUCT(Y$8:Y$187,Nutrients!$EC$8:$EC$187)+(IF($A$6=Nutrients!$B$8,Nutrients!$EC$8,Nutrients!$EC$9)*Y$6)+(((IF($A$7=Nutrients!$B$79,Nutrients!$EC$79,(IF($A$7=Nutrients!$B$77,Nutrients!$EC$77,Nutrients!$EC$78)))))*Y$7))</f>
        <v>2000</v>
      </c>
      <c r="Z277" s="65">
        <f>(SUMPRODUCT(Z$8:Z$187,Nutrients!$EC$8:$EC$187)+(IF($A$6=Nutrients!$B$8,Nutrients!$EC$8,Nutrients!$EC$9)*Z$6)+(((IF($A$7=Nutrients!$B$79,Nutrients!$EC$79,(IF($A$7=Nutrients!$B$77,Nutrients!$EC$77,Nutrients!$EC$78)))))*Z$7))</f>
        <v>1600</v>
      </c>
      <c r="AA277" s="65">
        <f>(SUMPRODUCT(AA$8:AA$187,Nutrients!$EC$8:$EC$187)+(IF($A$6=Nutrients!$B$8,Nutrients!$EC$8,Nutrients!$EC$9)*AA$6)+(((IF($A$7=Nutrients!$B$79,Nutrients!$EC$79,(IF($A$7=Nutrients!$B$77,Nutrients!$EC$77,Nutrients!$EC$78)))))*AA$7))</f>
        <v>1200</v>
      </c>
      <c r="AB277" s="65">
        <f>(SUMPRODUCT(AB$8:AB$187,Nutrients!$EC$8:$EC$187)+(IF($A$6=Nutrients!$B$8,Nutrients!$EC$8,Nutrients!$EC$9)*AB$6)+(((IF($A$7=Nutrients!$B$79,Nutrients!$EC$79,(IF($A$7=Nutrients!$B$77,Nutrients!$EC$77,Nutrients!$EC$78)))))*AB$7))</f>
        <v>1200</v>
      </c>
      <c r="AC277" s="65"/>
      <c r="AD277" s="65">
        <f>(SUMPRODUCT(AD$8:AD$187,Nutrients!$EC$8:$EC$187)+(IF($A$6=Nutrients!$B$8,Nutrients!$EC$8,Nutrients!$EC$9)*AD$6)+(((IF($A$7=Nutrients!$B$79,Nutrients!$EC$79,(IF($A$7=Nutrients!$B$77,Nutrients!$EC$77,Nutrients!$EC$78)))))*AD$7))</f>
        <v>2400</v>
      </c>
      <c r="AE277" s="65">
        <f>(SUMPRODUCT(AE$8:AE$187,Nutrients!$EC$8:$EC$187)+(IF($A$6=Nutrients!$B$8,Nutrients!$EC$8,Nutrients!$EC$9)*AE$6)+(((IF($A$7=Nutrients!$B$79,Nutrients!$EC$79,(IF($A$7=Nutrients!$B$77,Nutrients!$EC$77,Nutrients!$EC$78)))))*AE$7))</f>
        <v>2400</v>
      </c>
      <c r="AF277" s="65">
        <f>(SUMPRODUCT(AF$8:AF$187,Nutrients!$EC$8:$EC$187)+(IF($A$6=Nutrients!$B$8,Nutrients!$EC$8,Nutrients!$EC$9)*AF$6)+(((IF($A$7=Nutrients!$B$79,Nutrients!$EC$79,(IF($A$7=Nutrients!$B$77,Nutrients!$EC$77,Nutrients!$EC$78)))))*AF$7))</f>
        <v>2000</v>
      </c>
      <c r="AG277" s="65">
        <f>(SUMPRODUCT(AG$8:AG$187,Nutrients!$EC$8:$EC$187)+(IF($A$6=Nutrients!$B$8,Nutrients!$EC$8,Nutrients!$EC$9)*AG$6)+(((IF($A$7=Nutrients!$B$79,Nutrients!$EC$79,(IF($A$7=Nutrients!$B$77,Nutrients!$EC$77,Nutrients!$EC$78)))))*AG$7))</f>
        <v>1600</v>
      </c>
      <c r="AH277" s="65">
        <f>(SUMPRODUCT(AH$8:AH$187,Nutrients!$EC$8:$EC$187)+(IF($A$6=Nutrients!$B$8,Nutrients!$EC$8,Nutrients!$EC$9)*AH$6)+(((IF($A$7=Nutrients!$B$79,Nutrients!$EC$79,(IF($A$7=Nutrients!$B$77,Nutrients!$EC$77,Nutrients!$EC$78)))))*AH$7))</f>
        <v>1200</v>
      </c>
      <c r="AI277" s="65">
        <f>(SUMPRODUCT(AI$8:AI$187,Nutrients!$EC$8:$EC$187)+(IF($A$6=Nutrients!$B$8,Nutrients!$EC$8,Nutrients!$EC$9)*AI$6)+(((IF($A$7=Nutrients!$B$79,Nutrients!$EC$79,(IF($A$7=Nutrients!$B$77,Nutrients!$EC$77,Nutrients!$EC$78)))))*AI$7))</f>
        <v>1200</v>
      </c>
      <c r="AJ277" s="65"/>
      <c r="AK277" s="65">
        <f>(SUMPRODUCT(AK$8:AK$187,Nutrients!$EC$8:$EC$187)+(IF($A$6=Nutrients!$B$8,Nutrients!$EC$8,Nutrients!$EC$9)*AK$6)+(((IF($A$7=Nutrients!$B$79,Nutrients!$EC$79,(IF($A$7=Nutrients!$B$77,Nutrients!$EC$77,Nutrients!$EC$78)))))*AK$7))</f>
        <v>2400</v>
      </c>
      <c r="AL277" s="65">
        <f>(SUMPRODUCT(AL$8:AL$187,Nutrients!$EC$8:$EC$187)+(IF($A$6=Nutrients!$B$8,Nutrients!$EC$8,Nutrients!$EC$9)*AL$6)+(((IF($A$7=Nutrients!$B$79,Nutrients!$EC$79,(IF($A$7=Nutrients!$B$77,Nutrients!$EC$77,Nutrients!$EC$78)))))*AL$7))</f>
        <v>2400</v>
      </c>
      <c r="AM277" s="65">
        <f>(SUMPRODUCT(AM$8:AM$187,Nutrients!$EC$8:$EC$187)+(IF($A$6=Nutrients!$B$8,Nutrients!$EC$8,Nutrients!$EC$9)*AM$6)+(((IF($A$7=Nutrients!$B$79,Nutrients!$EC$79,(IF($A$7=Nutrients!$B$77,Nutrients!$EC$77,Nutrients!$EC$78)))))*AM$7))</f>
        <v>2000</v>
      </c>
      <c r="AN277" s="65">
        <f>(SUMPRODUCT(AN$8:AN$187,Nutrients!$EC$8:$EC$187)+(IF($A$6=Nutrients!$B$8,Nutrients!$EC$8,Nutrients!$EC$9)*AN$6)+(((IF($A$7=Nutrients!$B$79,Nutrients!$EC$79,(IF($A$7=Nutrients!$B$77,Nutrients!$EC$77,Nutrients!$EC$78)))))*AN$7))</f>
        <v>1600</v>
      </c>
      <c r="AO277" s="65">
        <f>(SUMPRODUCT(AO$8:AO$187,Nutrients!$EC$8:$EC$187)+(IF($A$6=Nutrients!$B$8,Nutrients!$EC$8,Nutrients!$EC$9)*AO$6)+(((IF($A$7=Nutrients!$B$79,Nutrients!$EC$79,(IF($A$7=Nutrients!$B$77,Nutrients!$EC$77,Nutrients!$EC$78)))))*AO$7))</f>
        <v>1200</v>
      </c>
      <c r="AP277" s="65">
        <f>(SUMPRODUCT(AP$8:AP$187,Nutrients!$EC$8:$EC$187)+(IF($A$6=Nutrients!$B$8,Nutrients!$EC$8,Nutrients!$EC$9)*AP$6)+(((IF($A$7=Nutrients!$B$79,Nutrients!$EC$79,(IF($A$7=Nutrients!$B$77,Nutrients!$EC$77,Nutrients!$EC$78)))))*AP$7))</f>
        <v>1200</v>
      </c>
      <c r="AQ277" s="65"/>
      <c r="AR277" s="65">
        <f>(SUMPRODUCT(AR$8:AR$187,Nutrients!$EC$8:$EC$187)+(IF($A$6=Nutrients!$B$8,Nutrients!$EC$8,Nutrients!$EC$9)*AR$6)+(((IF($A$7=Nutrients!$B$79,Nutrients!$EC$79,(IF($A$7=Nutrients!$B$77,Nutrients!$EC$77,Nutrients!$EC$78)))))*AR$7))</f>
        <v>2400</v>
      </c>
      <c r="AS277" s="65">
        <f>(SUMPRODUCT(AS$8:AS$187,Nutrients!$EC$8:$EC$187)+(IF($A$6=Nutrients!$B$8,Nutrients!$EC$8,Nutrients!$EC$9)*AS$6)+(((IF($A$7=Nutrients!$B$79,Nutrients!$EC$79,(IF($A$7=Nutrients!$B$77,Nutrients!$EC$77,Nutrients!$EC$78)))))*AS$7))</f>
        <v>2400</v>
      </c>
      <c r="AT277" s="65">
        <f>(SUMPRODUCT(AT$8:AT$187,Nutrients!$EC$8:$EC$187)+(IF($A$6=Nutrients!$B$8,Nutrients!$EC$8,Nutrients!$EC$9)*AT$6)+(((IF($A$7=Nutrients!$B$79,Nutrients!$EC$79,(IF($A$7=Nutrients!$B$77,Nutrients!$EC$77,Nutrients!$EC$78)))))*AT$7))</f>
        <v>2000</v>
      </c>
      <c r="AU277" s="65">
        <f>(SUMPRODUCT(AU$8:AU$187,Nutrients!$EC$8:$EC$187)+(IF($A$6=Nutrients!$B$8,Nutrients!$EC$8,Nutrients!$EC$9)*AU$6)+(((IF($A$7=Nutrients!$B$79,Nutrients!$EC$79,(IF($A$7=Nutrients!$B$77,Nutrients!$EC$77,Nutrients!$EC$78)))))*AU$7))</f>
        <v>1600</v>
      </c>
      <c r="AV277" s="65">
        <f>(SUMPRODUCT(AV$8:AV$187,Nutrients!$EC$8:$EC$187)+(IF($A$6=Nutrients!$B$8,Nutrients!$EC$8,Nutrients!$EC$9)*AV$6)+(((IF($A$7=Nutrients!$B$79,Nutrients!$EC$79,(IF($A$7=Nutrients!$B$77,Nutrients!$EC$77,Nutrients!$EC$78)))))*AV$7))</f>
        <v>1200</v>
      </c>
      <c r="AW277" s="65">
        <f>(SUMPRODUCT(AW$8:AW$187,Nutrients!$EC$8:$EC$187)+(IF($A$6=Nutrients!$B$8,Nutrients!$EC$8,Nutrients!$EC$9)*AW$6)+(((IF($A$7=Nutrients!$B$79,Nutrients!$EC$79,(IF($A$7=Nutrients!$B$77,Nutrients!$EC$77,Nutrients!$EC$78)))))*AW$7))</f>
        <v>1200</v>
      </c>
      <c r="AX277" s="65"/>
      <c r="AY277" s="65">
        <f>(SUMPRODUCT(AY$8:AY$187,Nutrients!$EC$8:$EC$187)+(IF($A$6=Nutrients!$B$8,Nutrients!$EC$8,Nutrients!$EC$9)*AY$6)+(((IF($A$7=Nutrients!$B$79,Nutrients!$EC$79,(IF($A$7=Nutrients!$B$77,Nutrients!$EC$77,Nutrients!$EC$78)))))*AY$7))</f>
        <v>2400</v>
      </c>
      <c r="AZ277" s="65">
        <f>(SUMPRODUCT(AZ$8:AZ$187,Nutrients!$EC$8:$EC$187)+(IF($A$6=Nutrients!$B$8,Nutrients!$EC$8,Nutrients!$EC$9)*AZ$6)+(((IF($A$7=Nutrients!$B$79,Nutrients!$EC$79,(IF($A$7=Nutrients!$B$77,Nutrients!$EC$77,Nutrients!$EC$78)))))*AZ$7))</f>
        <v>2400</v>
      </c>
      <c r="BA277" s="65">
        <f>(SUMPRODUCT(BA$8:BA$187,Nutrients!$EC$8:$EC$187)+(IF($A$6=Nutrients!$B$8,Nutrients!$EC$8,Nutrients!$EC$9)*BA$6)+(((IF($A$7=Nutrients!$B$79,Nutrients!$EC$79,(IF($A$7=Nutrients!$B$77,Nutrients!$EC$77,Nutrients!$EC$78)))))*BA$7))</f>
        <v>2000</v>
      </c>
      <c r="BB277" s="65">
        <f>(SUMPRODUCT(BB$8:BB$187,Nutrients!$EC$8:$EC$187)+(IF($A$6=Nutrients!$B$8,Nutrients!$EC$8,Nutrients!$EC$9)*BB$6)+(((IF($A$7=Nutrients!$B$79,Nutrients!$EC$79,(IF($A$7=Nutrients!$B$77,Nutrients!$EC$77,Nutrients!$EC$78)))))*BB$7))</f>
        <v>1600</v>
      </c>
      <c r="BC277" s="65">
        <f>(SUMPRODUCT(BC$8:BC$187,Nutrients!$EC$8:$EC$187)+(IF($A$6=Nutrients!$B$8,Nutrients!$EC$8,Nutrients!$EC$9)*BC$6)+(((IF($A$7=Nutrients!$B$79,Nutrients!$EC$79,(IF($A$7=Nutrients!$B$77,Nutrients!$EC$77,Nutrients!$EC$78)))))*BC$7))</f>
        <v>1200</v>
      </c>
      <c r="BD277" s="65">
        <f>(SUMPRODUCT(BD$8:BD$187,Nutrients!$EC$8:$EC$187)+(IF($A$6=Nutrients!$B$8,Nutrients!$EC$8,Nutrients!$EC$9)*BD$6)+(((IF($A$7=Nutrients!$B$79,Nutrients!$EC$79,(IF($A$7=Nutrients!$B$77,Nutrients!$EC$77,Nutrients!$EC$78)))))*BD$7))</f>
        <v>1200</v>
      </c>
      <c r="BE277" s="65"/>
      <c r="BF277" s="65">
        <f>(SUMPRODUCT(BF$8:BF$187,Nutrients!$EC$8:$EC$187)+(IF($A$6=Nutrients!$B$8,Nutrients!$EC$8,Nutrients!$EC$9)*BF$6)+(((IF($A$7=Nutrients!$B$79,Nutrients!$EC$79,(IF($A$7=Nutrients!$B$77,Nutrients!$EC$77,Nutrients!$EC$78)))))*BF$7))</f>
        <v>2400</v>
      </c>
      <c r="BG277" s="65">
        <f>(SUMPRODUCT(BG$8:BG$187,Nutrients!$EC$8:$EC$187)+(IF($A$6=Nutrients!$B$8,Nutrients!$EC$8,Nutrients!$EC$9)*BG$6)+(((IF($A$7=Nutrients!$B$79,Nutrients!$EC$79,(IF($A$7=Nutrients!$B$77,Nutrients!$EC$77,Nutrients!$EC$78)))))*BG$7))</f>
        <v>2400</v>
      </c>
      <c r="BH277" s="65">
        <f>(SUMPRODUCT(BH$8:BH$187,Nutrients!$EC$8:$EC$187)+(IF($A$6=Nutrients!$B$8,Nutrients!$EC$8,Nutrients!$EC$9)*BH$6)+(((IF($A$7=Nutrients!$B$79,Nutrients!$EC$79,(IF($A$7=Nutrients!$B$77,Nutrients!$EC$77,Nutrients!$EC$78)))))*BH$7))</f>
        <v>2000</v>
      </c>
      <c r="BI277" s="65">
        <f>(SUMPRODUCT(BI$8:BI$187,Nutrients!$EC$8:$EC$187)+(IF($A$6=Nutrients!$B$8,Nutrients!$EC$8,Nutrients!$EC$9)*BI$6)+(((IF($A$7=Nutrients!$B$79,Nutrients!$EC$79,(IF($A$7=Nutrients!$B$77,Nutrients!$EC$77,Nutrients!$EC$78)))))*BI$7))</f>
        <v>1600</v>
      </c>
      <c r="BJ277" s="65">
        <f>(SUMPRODUCT(BJ$8:BJ$187,Nutrients!$EC$8:$EC$187)+(IF($A$6=Nutrients!$B$8,Nutrients!$EC$8,Nutrients!$EC$9)*BJ$6)+(((IF($A$7=Nutrients!$B$79,Nutrients!$EC$79,(IF($A$7=Nutrients!$B$77,Nutrients!$EC$77,Nutrients!$EC$78)))))*BJ$7))</f>
        <v>1200</v>
      </c>
      <c r="BK277" s="65">
        <f>(SUMPRODUCT(BK$8:BK$187,Nutrients!$EC$8:$EC$187)+(IF($A$6=Nutrients!$B$8,Nutrients!$EC$8,Nutrients!$EC$9)*BK$6)+(((IF($A$7=Nutrients!$B$79,Nutrients!$EC$79,(IF($A$7=Nutrients!$B$77,Nutrients!$EC$77,Nutrients!$EC$78)))))*BK$7))</f>
        <v>1200</v>
      </c>
      <c r="BL277" s="65"/>
    </row>
    <row r="278" spans="1:64" x14ac:dyDescent="0.2">
      <c r="A278" s="236" t="s">
        <v>157</v>
      </c>
      <c r="B278" s="65">
        <f>(SUMPRODUCT(B$8:B$187,Nutrients!$ED$8:$ED$187)+(IF($A$6=Nutrients!$B$8,Nutrients!$ED$8,Nutrients!$ED$9)*B$6)+(((IF($A$7=Nutrients!$B$79,Nutrients!$ED$79,(IF($A$7=Nutrients!$B$77,Nutrients!$ED$77,Nutrients!$ED$78)))))*B$7))</f>
        <v>21</v>
      </c>
      <c r="C278" s="65">
        <f>(SUMPRODUCT(C$8:C$187,Nutrients!$ED$8:$ED$187)+(IF($A$6=Nutrients!$B$8,Nutrients!$ED$8,Nutrients!$ED$9)*C$6)+(((IF($A$7=Nutrients!$B$79,Nutrients!$ED$79,(IF($A$7=Nutrients!$B$77,Nutrients!$ED$77,Nutrients!$ED$78)))))*C$7))</f>
        <v>21</v>
      </c>
      <c r="D278" s="65">
        <f>(SUMPRODUCT(D$8:D$187,Nutrients!$ED$8:$ED$187)+(IF($A$6=Nutrients!$B$8,Nutrients!$ED$8,Nutrients!$ED$9)*D$6)+(((IF($A$7=Nutrients!$B$79,Nutrients!$ED$79,(IF($A$7=Nutrients!$B$77,Nutrients!$ED$77,Nutrients!$ED$78)))))*D$7))</f>
        <v>17.5</v>
      </c>
      <c r="E278" s="65">
        <f>(SUMPRODUCT(E$8:E$187,Nutrients!$ED$8:$ED$187)+(IF($A$6=Nutrients!$B$8,Nutrients!$ED$8,Nutrients!$ED$9)*E$6)+(((IF($A$7=Nutrients!$B$79,Nutrients!$ED$79,(IF($A$7=Nutrients!$B$77,Nutrients!$ED$77,Nutrients!$ED$78)))))*E$7))</f>
        <v>14</v>
      </c>
      <c r="F278" s="65">
        <f>(SUMPRODUCT(F$8:F$187,Nutrients!$ED$8:$ED$187)+(IF($A$6=Nutrients!$B$8,Nutrients!$ED$8,Nutrients!$ED$9)*F$6)+(((IF($A$7=Nutrients!$B$79,Nutrients!$ED$79,(IF($A$7=Nutrients!$B$77,Nutrients!$ED$77,Nutrients!$ED$78)))))*F$7))</f>
        <v>10.5</v>
      </c>
      <c r="G278" s="65">
        <f>(SUMPRODUCT(G$8:G$187,Nutrients!$ED$8:$ED$187)+(IF($A$6=Nutrients!$B$8,Nutrients!$ED$8,Nutrients!$ED$9)*G$6)+(((IF($A$7=Nutrients!$B$79,Nutrients!$ED$79,(IF($A$7=Nutrients!$B$77,Nutrients!$ED$77,Nutrients!$ED$78)))))*G$7))</f>
        <v>10.5</v>
      </c>
      <c r="H278" s="65"/>
      <c r="I278" s="65">
        <f>(SUMPRODUCT(I$8:I$187,Nutrients!$ED$8:$ED$187)+(IF($A$6=Nutrients!$B$8,Nutrients!$ED$8,Nutrients!$ED$9)*I$6)+(((IF($A$7=Nutrients!$B$79,Nutrients!$ED$79,(IF($A$7=Nutrients!$B$77,Nutrients!$ED$77,Nutrients!$ED$78)))))*I$7))</f>
        <v>21</v>
      </c>
      <c r="J278" s="65">
        <f>(SUMPRODUCT(J$8:J$187,Nutrients!$ED$8:$ED$187)+(IF($A$6=Nutrients!$B$8,Nutrients!$ED$8,Nutrients!$ED$9)*J$6)+(((IF($A$7=Nutrients!$B$79,Nutrients!$ED$79,(IF($A$7=Nutrients!$B$77,Nutrients!$ED$77,Nutrients!$ED$78)))))*J$7))</f>
        <v>21</v>
      </c>
      <c r="K278" s="65">
        <f>(SUMPRODUCT(K$8:K$187,Nutrients!$ED$8:$ED$187)+(IF($A$6=Nutrients!$B$8,Nutrients!$ED$8,Nutrients!$ED$9)*K$6)+(((IF($A$7=Nutrients!$B$79,Nutrients!$ED$79,(IF($A$7=Nutrients!$B$77,Nutrients!$ED$77,Nutrients!$ED$78)))))*K$7))</f>
        <v>17.5</v>
      </c>
      <c r="L278" s="65">
        <f>(SUMPRODUCT(L$8:L$187,Nutrients!$ED$8:$ED$187)+(IF($A$6=Nutrients!$B$8,Nutrients!$ED$8,Nutrients!$ED$9)*L$6)+(((IF($A$7=Nutrients!$B$79,Nutrients!$ED$79,(IF($A$7=Nutrients!$B$77,Nutrients!$ED$77,Nutrients!$ED$78)))))*L$7))</f>
        <v>14</v>
      </c>
      <c r="M278" s="65">
        <f>(SUMPRODUCT(M$8:M$187,Nutrients!$ED$8:$ED$187)+(IF($A$6=Nutrients!$B$8,Nutrients!$ED$8,Nutrients!$ED$9)*M$6)+(((IF($A$7=Nutrients!$B$79,Nutrients!$ED$79,(IF($A$7=Nutrients!$B$77,Nutrients!$ED$77,Nutrients!$ED$78)))))*M$7))</f>
        <v>10.5</v>
      </c>
      <c r="N278" s="65">
        <f>(SUMPRODUCT(N$8:N$187,Nutrients!$ED$8:$ED$187)+(IF($A$6=Nutrients!$B$8,Nutrients!$ED$8,Nutrients!$ED$9)*N$6)+(((IF($A$7=Nutrients!$B$79,Nutrients!$ED$79,(IF($A$7=Nutrients!$B$77,Nutrients!$ED$77,Nutrients!$ED$78)))))*N$7))</f>
        <v>10.5</v>
      </c>
      <c r="O278" s="65"/>
      <c r="P278" s="65">
        <f>(SUMPRODUCT(P$8:P$187,Nutrients!$ED$8:$ED$187)+(IF($A$6=Nutrients!$B$8,Nutrients!$ED$8,Nutrients!$ED$9)*P$6)+(((IF($A$7=Nutrients!$B$79,Nutrients!$ED$79,(IF($A$7=Nutrients!$B$77,Nutrients!$ED$77,Nutrients!$ED$78)))))*P$7))</f>
        <v>21</v>
      </c>
      <c r="Q278" s="65">
        <f>(SUMPRODUCT(Q$8:Q$187,Nutrients!$ED$8:$ED$187)+(IF($A$6=Nutrients!$B$8,Nutrients!$ED$8,Nutrients!$ED$9)*Q$6)+(((IF($A$7=Nutrients!$B$79,Nutrients!$ED$79,(IF($A$7=Nutrients!$B$77,Nutrients!$ED$77,Nutrients!$ED$78)))))*Q$7))</f>
        <v>21</v>
      </c>
      <c r="R278" s="65">
        <f>(SUMPRODUCT(R$8:R$187,Nutrients!$ED$8:$ED$187)+(IF($A$6=Nutrients!$B$8,Nutrients!$ED$8,Nutrients!$ED$9)*R$6)+(((IF($A$7=Nutrients!$B$79,Nutrients!$ED$79,(IF($A$7=Nutrients!$B$77,Nutrients!$ED$77,Nutrients!$ED$78)))))*R$7))</f>
        <v>17.5</v>
      </c>
      <c r="S278" s="65">
        <f>(SUMPRODUCT(S$8:S$187,Nutrients!$ED$8:$ED$187)+(IF($A$6=Nutrients!$B$8,Nutrients!$ED$8,Nutrients!$ED$9)*S$6)+(((IF($A$7=Nutrients!$B$79,Nutrients!$ED$79,(IF($A$7=Nutrients!$B$77,Nutrients!$ED$77,Nutrients!$ED$78)))))*S$7))</f>
        <v>14</v>
      </c>
      <c r="T278" s="65">
        <f>(SUMPRODUCT(T$8:T$187,Nutrients!$ED$8:$ED$187)+(IF($A$6=Nutrients!$B$8,Nutrients!$ED$8,Nutrients!$ED$9)*T$6)+(((IF($A$7=Nutrients!$B$79,Nutrients!$ED$79,(IF($A$7=Nutrients!$B$77,Nutrients!$ED$77,Nutrients!$ED$78)))))*T$7))</f>
        <v>10.5</v>
      </c>
      <c r="U278" s="65">
        <f>(SUMPRODUCT(U$8:U$187,Nutrients!$ED$8:$ED$187)+(IF($A$6=Nutrients!$B$8,Nutrients!$ED$8,Nutrients!$ED$9)*U$6)+(((IF($A$7=Nutrients!$B$79,Nutrients!$ED$79,(IF($A$7=Nutrients!$B$77,Nutrients!$ED$77,Nutrients!$ED$78)))))*U$7))</f>
        <v>10.5</v>
      </c>
      <c r="V278" s="65"/>
      <c r="W278" s="65">
        <f>(SUMPRODUCT(W$8:W$187,Nutrients!$ED$8:$ED$187)+(IF($A$6=Nutrients!$B$8,Nutrients!$ED$8,Nutrients!$ED$9)*W$6)+(((IF($A$7=Nutrients!$B$79,Nutrients!$ED$79,(IF($A$7=Nutrients!$B$77,Nutrients!$ED$77,Nutrients!$ED$78)))))*W$7))</f>
        <v>21</v>
      </c>
      <c r="X278" s="65">
        <f>(SUMPRODUCT(X$8:X$187,Nutrients!$ED$8:$ED$187)+(IF($A$6=Nutrients!$B$8,Nutrients!$ED$8,Nutrients!$ED$9)*X$6)+(((IF($A$7=Nutrients!$B$79,Nutrients!$ED$79,(IF($A$7=Nutrients!$B$77,Nutrients!$ED$77,Nutrients!$ED$78)))))*X$7))</f>
        <v>21</v>
      </c>
      <c r="Y278" s="65">
        <f>(SUMPRODUCT(Y$8:Y$187,Nutrients!$ED$8:$ED$187)+(IF($A$6=Nutrients!$B$8,Nutrients!$ED$8,Nutrients!$ED$9)*Y$6)+(((IF($A$7=Nutrients!$B$79,Nutrients!$ED$79,(IF($A$7=Nutrients!$B$77,Nutrients!$ED$77,Nutrients!$ED$78)))))*Y$7))</f>
        <v>17.5</v>
      </c>
      <c r="Z278" s="65">
        <f>(SUMPRODUCT(Z$8:Z$187,Nutrients!$ED$8:$ED$187)+(IF($A$6=Nutrients!$B$8,Nutrients!$ED$8,Nutrients!$ED$9)*Z$6)+(((IF($A$7=Nutrients!$B$79,Nutrients!$ED$79,(IF($A$7=Nutrients!$B$77,Nutrients!$ED$77,Nutrients!$ED$78)))))*Z$7))</f>
        <v>14</v>
      </c>
      <c r="AA278" s="65">
        <f>(SUMPRODUCT(AA$8:AA$187,Nutrients!$ED$8:$ED$187)+(IF($A$6=Nutrients!$B$8,Nutrients!$ED$8,Nutrients!$ED$9)*AA$6)+(((IF($A$7=Nutrients!$B$79,Nutrients!$ED$79,(IF($A$7=Nutrients!$B$77,Nutrients!$ED$77,Nutrients!$ED$78)))))*AA$7))</f>
        <v>10.5</v>
      </c>
      <c r="AB278" s="65">
        <f>(SUMPRODUCT(AB$8:AB$187,Nutrients!$ED$8:$ED$187)+(IF($A$6=Nutrients!$B$8,Nutrients!$ED$8,Nutrients!$ED$9)*AB$6)+(((IF($A$7=Nutrients!$B$79,Nutrients!$ED$79,(IF($A$7=Nutrients!$B$77,Nutrients!$ED$77,Nutrients!$ED$78)))))*AB$7))</f>
        <v>10.5</v>
      </c>
      <c r="AC278" s="65"/>
      <c r="AD278" s="65">
        <f>(SUMPRODUCT(AD$8:AD$187,Nutrients!$ED$8:$ED$187)+(IF($A$6=Nutrients!$B$8,Nutrients!$ED$8,Nutrients!$ED$9)*AD$6)+(((IF($A$7=Nutrients!$B$79,Nutrients!$ED$79,(IF($A$7=Nutrients!$B$77,Nutrients!$ED$77,Nutrients!$ED$78)))))*AD$7))</f>
        <v>21</v>
      </c>
      <c r="AE278" s="65">
        <f>(SUMPRODUCT(AE$8:AE$187,Nutrients!$ED$8:$ED$187)+(IF($A$6=Nutrients!$B$8,Nutrients!$ED$8,Nutrients!$ED$9)*AE$6)+(((IF($A$7=Nutrients!$B$79,Nutrients!$ED$79,(IF($A$7=Nutrients!$B$77,Nutrients!$ED$77,Nutrients!$ED$78)))))*AE$7))</f>
        <v>21</v>
      </c>
      <c r="AF278" s="65">
        <f>(SUMPRODUCT(AF$8:AF$187,Nutrients!$ED$8:$ED$187)+(IF($A$6=Nutrients!$B$8,Nutrients!$ED$8,Nutrients!$ED$9)*AF$6)+(((IF($A$7=Nutrients!$B$79,Nutrients!$ED$79,(IF($A$7=Nutrients!$B$77,Nutrients!$ED$77,Nutrients!$ED$78)))))*AF$7))</f>
        <v>17.5</v>
      </c>
      <c r="AG278" s="65">
        <f>(SUMPRODUCT(AG$8:AG$187,Nutrients!$ED$8:$ED$187)+(IF($A$6=Nutrients!$B$8,Nutrients!$ED$8,Nutrients!$ED$9)*AG$6)+(((IF($A$7=Nutrients!$B$79,Nutrients!$ED$79,(IF($A$7=Nutrients!$B$77,Nutrients!$ED$77,Nutrients!$ED$78)))))*AG$7))</f>
        <v>14</v>
      </c>
      <c r="AH278" s="65">
        <f>(SUMPRODUCT(AH$8:AH$187,Nutrients!$ED$8:$ED$187)+(IF($A$6=Nutrients!$B$8,Nutrients!$ED$8,Nutrients!$ED$9)*AH$6)+(((IF($A$7=Nutrients!$B$79,Nutrients!$ED$79,(IF($A$7=Nutrients!$B$77,Nutrients!$ED$77,Nutrients!$ED$78)))))*AH$7))</f>
        <v>10.5</v>
      </c>
      <c r="AI278" s="65">
        <f>(SUMPRODUCT(AI$8:AI$187,Nutrients!$ED$8:$ED$187)+(IF($A$6=Nutrients!$B$8,Nutrients!$ED$8,Nutrients!$ED$9)*AI$6)+(((IF($A$7=Nutrients!$B$79,Nutrients!$ED$79,(IF($A$7=Nutrients!$B$77,Nutrients!$ED$77,Nutrients!$ED$78)))))*AI$7))</f>
        <v>10.5</v>
      </c>
      <c r="AJ278" s="65"/>
      <c r="AK278" s="65">
        <f>(SUMPRODUCT(AK$8:AK$187,Nutrients!$ED$8:$ED$187)+(IF($A$6=Nutrients!$B$8,Nutrients!$ED$8,Nutrients!$ED$9)*AK$6)+(((IF($A$7=Nutrients!$B$79,Nutrients!$ED$79,(IF($A$7=Nutrients!$B$77,Nutrients!$ED$77,Nutrients!$ED$78)))))*AK$7))</f>
        <v>21</v>
      </c>
      <c r="AL278" s="65">
        <f>(SUMPRODUCT(AL$8:AL$187,Nutrients!$ED$8:$ED$187)+(IF($A$6=Nutrients!$B$8,Nutrients!$ED$8,Nutrients!$ED$9)*AL$6)+(((IF($A$7=Nutrients!$B$79,Nutrients!$ED$79,(IF($A$7=Nutrients!$B$77,Nutrients!$ED$77,Nutrients!$ED$78)))))*AL$7))</f>
        <v>21</v>
      </c>
      <c r="AM278" s="65">
        <f>(SUMPRODUCT(AM$8:AM$187,Nutrients!$ED$8:$ED$187)+(IF($A$6=Nutrients!$B$8,Nutrients!$ED$8,Nutrients!$ED$9)*AM$6)+(((IF($A$7=Nutrients!$B$79,Nutrients!$ED$79,(IF($A$7=Nutrients!$B$77,Nutrients!$ED$77,Nutrients!$ED$78)))))*AM$7))</f>
        <v>17.5</v>
      </c>
      <c r="AN278" s="65">
        <f>(SUMPRODUCT(AN$8:AN$187,Nutrients!$ED$8:$ED$187)+(IF($A$6=Nutrients!$B$8,Nutrients!$ED$8,Nutrients!$ED$9)*AN$6)+(((IF($A$7=Nutrients!$B$79,Nutrients!$ED$79,(IF($A$7=Nutrients!$B$77,Nutrients!$ED$77,Nutrients!$ED$78)))))*AN$7))</f>
        <v>14</v>
      </c>
      <c r="AO278" s="65">
        <f>(SUMPRODUCT(AO$8:AO$187,Nutrients!$ED$8:$ED$187)+(IF($A$6=Nutrients!$B$8,Nutrients!$ED$8,Nutrients!$ED$9)*AO$6)+(((IF($A$7=Nutrients!$B$79,Nutrients!$ED$79,(IF($A$7=Nutrients!$B$77,Nutrients!$ED$77,Nutrients!$ED$78)))))*AO$7))</f>
        <v>10.5</v>
      </c>
      <c r="AP278" s="65">
        <f>(SUMPRODUCT(AP$8:AP$187,Nutrients!$ED$8:$ED$187)+(IF($A$6=Nutrients!$B$8,Nutrients!$ED$8,Nutrients!$ED$9)*AP$6)+(((IF($A$7=Nutrients!$B$79,Nutrients!$ED$79,(IF($A$7=Nutrients!$B$77,Nutrients!$ED$77,Nutrients!$ED$78)))))*AP$7))</f>
        <v>10.5</v>
      </c>
      <c r="AQ278" s="65"/>
      <c r="AR278" s="65">
        <f>(SUMPRODUCT(AR$8:AR$187,Nutrients!$ED$8:$ED$187)+(IF($A$6=Nutrients!$B$8,Nutrients!$ED$8,Nutrients!$ED$9)*AR$6)+(((IF($A$7=Nutrients!$B$79,Nutrients!$ED$79,(IF($A$7=Nutrients!$B$77,Nutrients!$ED$77,Nutrients!$ED$78)))))*AR$7))</f>
        <v>21</v>
      </c>
      <c r="AS278" s="65">
        <f>(SUMPRODUCT(AS$8:AS$187,Nutrients!$ED$8:$ED$187)+(IF($A$6=Nutrients!$B$8,Nutrients!$ED$8,Nutrients!$ED$9)*AS$6)+(((IF($A$7=Nutrients!$B$79,Nutrients!$ED$79,(IF($A$7=Nutrients!$B$77,Nutrients!$ED$77,Nutrients!$ED$78)))))*AS$7))</f>
        <v>21</v>
      </c>
      <c r="AT278" s="65">
        <f>(SUMPRODUCT(AT$8:AT$187,Nutrients!$ED$8:$ED$187)+(IF($A$6=Nutrients!$B$8,Nutrients!$ED$8,Nutrients!$ED$9)*AT$6)+(((IF($A$7=Nutrients!$B$79,Nutrients!$ED$79,(IF($A$7=Nutrients!$B$77,Nutrients!$ED$77,Nutrients!$ED$78)))))*AT$7))</f>
        <v>17.5</v>
      </c>
      <c r="AU278" s="65">
        <f>(SUMPRODUCT(AU$8:AU$187,Nutrients!$ED$8:$ED$187)+(IF($A$6=Nutrients!$B$8,Nutrients!$ED$8,Nutrients!$ED$9)*AU$6)+(((IF($A$7=Nutrients!$B$79,Nutrients!$ED$79,(IF($A$7=Nutrients!$B$77,Nutrients!$ED$77,Nutrients!$ED$78)))))*AU$7))</f>
        <v>14</v>
      </c>
      <c r="AV278" s="65">
        <f>(SUMPRODUCT(AV$8:AV$187,Nutrients!$ED$8:$ED$187)+(IF($A$6=Nutrients!$B$8,Nutrients!$ED$8,Nutrients!$ED$9)*AV$6)+(((IF($A$7=Nutrients!$B$79,Nutrients!$ED$79,(IF($A$7=Nutrients!$B$77,Nutrients!$ED$77,Nutrients!$ED$78)))))*AV$7))</f>
        <v>10.5</v>
      </c>
      <c r="AW278" s="65">
        <f>(SUMPRODUCT(AW$8:AW$187,Nutrients!$ED$8:$ED$187)+(IF($A$6=Nutrients!$B$8,Nutrients!$ED$8,Nutrients!$ED$9)*AW$6)+(((IF($A$7=Nutrients!$B$79,Nutrients!$ED$79,(IF($A$7=Nutrients!$B$77,Nutrients!$ED$77,Nutrients!$ED$78)))))*AW$7))</f>
        <v>10.5</v>
      </c>
      <c r="AX278" s="65"/>
      <c r="AY278" s="65">
        <f>(SUMPRODUCT(AY$8:AY$187,Nutrients!$ED$8:$ED$187)+(IF($A$6=Nutrients!$B$8,Nutrients!$ED$8,Nutrients!$ED$9)*AY$6)+(((IF($A$7=Nutrients!$B$79,Nutrients!$ED$79,(IF($A$7=Nutrients!$B$77,Nutrients!$ED$77,Nutrients!$ED$78)))))*AY$7))</f>
        <v>21</v>
      </c>
      <c r="AZ278" s="65">
        <f>(SUMPRODUCT(AZ$8:AZ$187,Nutrients!$ED$8:$ED$187)+(IF($A$6=Nutrients!$B$8,Nutrients!$ED$8,Nutrients!$ED$9)*AZ$6)+(((IF($A$7=Nutrients!$B$79,Nutrients!$ED$79,(IF($A$7=Nutrients!$B$77,Nutrients!$ED$77,Nutrients!$ED$78)))))*AZ$7))</f>
        <v>21</v>
      </c>
      <c r="BA278" s="65">
        <f>(SUMPRODUCT(BA$8:BA$187,Nutrients!$ED$8:$ED$187)+(IF($A$6=Nutrients!$B$8,Nutrients!$ED$8,Nutrients!$ED$9)*BA$6)+(((IF($A$7=Nutrients!$B$79,Nutrients!$ED$79,(IF($A$7=Nutrients!$B$77,Nutrients!$ED$77,Nutrients!$ED$78)))))*BA$7))</f>
        <v>17.5</v>
      </c>
      <c r="BB278" s="65">
        <f>(SUMPRODUCT(BB$8:BB$187,Nutrients!$ED$8:$ED$187)+(IF($A$6=Nutrients!$B$8,Nutrients!$ED$8,Nutrients!$ED$9)*BB$6)+(((IF($A$7=Nutrients!$B$79,Nutrients!$ED$79,(IF($A$7=Nutrients!$B$77,Nutrients!$ED$77,Nutrients!$ED$78)))))*BB$7))</f>
        <v>14</v>
      </c>
      <c r="BC278" s="65">
        <f>(SUMPRODUCT(BC$8:BC$187,Nutrients!$ED$8:$ED$187)+(IF($A$6=Nutrients!$B$8,Nutrients!$ED$8,Nutrients!$ED$9)*BC$6)+(((IF($A$7=Nutrients!$B$79,Nutrients!$ED$79,(IF($A$7=Nutrients!$B$77,Nutrients!$ED$77,Nutrients!$ED$78)))))*BC$7))</f>
        <v>10.5</v>
      </c>
      <c r="BD278" s="65">
        <f>(SUMPRODUCT(BD$8:BD$187,Nutrients!$ED$8:$ED$187)+(IF($A$6=Nutrients!$B$8,Nutrients!$ED$8,Nutrients!$ED$9)*BD$6)+(((IF($A$7=Nutrients!$B$79,Nutrients!$ED$79,(IF($A$7=Nutrients!$B$77,Nutrients!$ED$77,Nutrients!$ED$78)))))*BD$7))</f>
        <v>10.5</v>
      </c>
      <c r="BE278" s="65"/>
      <c r="BF278" s="65">
        <f>(SUMPRODUCT(BF$8:BF$187,Nutrients!$ED$8:$ED$187)+(IF($A$6=Nutrients!$B$8,Nutrients!$ED$8,Nutrients!$ED$9)*BF$6)+(((IF($A$7=Nutrients!$B$79,Nutrients!$ED$79,(IF($A$7=Nutrients!$B$77,Nutrients!$ED$77,Nutrients!$ED$78)))))*BF$7))</f>
        <v>21</v>
      </c>
      <c r="BG278" s="65">
        <f>(SUMPRODUCT(BG$8:BG$187,Nutrients!$ED$8:$ED$187)+(IF($A$6=Nutrients!$B$8,Nutrients!$ED$8,Nutrients!$ED$9)*BG$6)+(((IF($A$7=Nutrients!$B$79,Nutrients!$ED$79,(IF($A$7=Nutrients!$B$77,Nutrients!$ED$77,Nutrients!$ED$78)))))*BG$7))</f>
        <v>21</v>
      </c>
      <c r="BH278" s="65">
        <f>(SUMPRODUCT(BH$8:BH$187,Nutrients!$ED$8:$ED$187)+(IF($A$6=Nutrients!$B$8,Nutrients!$ED$8,Nutrients!$ED$9)*BH$6)+(((IF($A$7=Nutrients!$B$79,Nutrients!$ED$79,(IF($A$7=Nutrients!$B$77,Nutrients!$ED$77,Nutrients!$ED$78)))))*BH$7))</f>
        <v>17.5</v>
      </c>
      <c r="BI278" s="65">
        <f>(SUMPRODUCT(BI$8:BI$187,Nutrients!$ED$8:$ED$187)+(IF($A$6=Nutrients!$B$8,Nutrients!$ED$8,Nutrients!$ED$9)*BI$6)+(((IF($A$7=Nutrients!$B$79,Nutrients!$ED$79,(IF($A$7=Nutrients!$B$77,Nutrients!$ED$77,Nutrients!$ED$78)))))*BI$7))</f>
        <v>14</v>
      </c>
      <c r="BJ278" s="65">
        <f>(SUMPRODUCT(BJ$8:BJ$187,Nutrients!$ED$8:$ED$187)+(IF($A$6=Nutrients!$B$8,Nutrients!$ED$8,Nutrients!$ED$9)*BJ$6)+(((IF($A$7=Nutrients!$B$79,Nutrients!$ED$79,(IF($A$7=Nutrients!$B$77,Nutrients!$ED$77,Nutrients!$ED$78)))))*BJ$7))</f>
        <v>10.5</v>
      </c>
      <c r="BK278" s="65">
        <f>(SUMPRODUCT(BK$8:BK$187,Nutrients!$ED$8:$ED$187)+(IF($A$6=Nutrients!$B$8,Nutrients!$ED$8,Nutrients!$ED$9)*BK$6)+(((IF($A$7=Nutrients!$B$79,Nutrients!$ED$79,(IF($A$7=Nutrients!$B$77,Nutrients!$ED$77,Nutrients!$ED$78)))))*BK$7))</f>
        <v>10.5</v>
      </c>
      <c r="BL278" s="65"/>
    </row>
    <row r="279" spans="1:64" x14ac:dyDescent="0.2">
      <c r="A279" s="236" t="s">
        <v>158</v>
      </c>
      <c r="B279" s="65">
        <f>(SUMPRODUCT(B$8:B$187,Nutrients!$EE$8:$EE$187)+(IF($A$6=Nutrients!$B$8,Nutrients!$EE$8,Nutrients!$EE$9)*B$6)+(((IF($A$7=Nutrients!$B$79,Nutrients!$EE$79,(IF($A$7=Nutrients!$B$77,Nutrients!$EE$77,Nutrients!$EE$78)))))*B$7))</f>
        <v>27000</v>
      </c>
      <c r="C279" s="65">
        <f>(SUMPRODUCT(C$8:C$187,Nutrients!$EE$8:$EE$187)+(IF($A$6=Nutrients!$B$8,Nutrients!$EE$8,Nutrients!$EE$9)*C$6)+(((IF($A$7=Nutrients!$B$79,Nutrients!$EE$79,(IF($A$7=Nutrients!$B$77,Nutrients!$EE$77,Nutrients!$EE$78)))))*C$7))</f>
        <v>27000</v>
      </c>
      <c r="D279" s="65">
        <f>(SUMPRODUCT(D$8:D$187,Nutrients!$EE$8:$EE$187)+(IF($A$6=Nutrients!$B$8,Nutrients!$EE$8,Nutrients!$EE$9)*D$6)+(((IF($A$7=Nutrients!$B$79,Nutrients!$EE$79,(IF($A$7=Nutrients!$B$77,Nutrients!$EE$77,Nutrients!$EE$78)))))*D$7))</f>
        <v>22500</v>
      </c>
      <c r="E279" s="65">
        <f>(SUMPRODUCT(E$8:E$187,Nutrients!$EE$8:$EE$187)+(IF($A$6=Nutrients!$B$8,Nutrients!$EE$8,Nutrients!$EE$9)*E$6)+(((IF($A$7=Nutrients!$B$79,Nutrients!$EE$79,(IF($A$7=Nutrients!$B$77,Nutrients!$EE$77,Nutrients!$EE$78)))))*E$7))</f>
        <v>18000</v>
      </c>
      <c r="F279" s="65">
        <f>(SUMPRODUCT(F$8:F$187,Nutrients!$EE$8:$EE$187)+(IF($A$6=Nutrients!$B$8,Nutrients!$EE$8,Nutrients!$EE$9)*F$6)+(((IF($A$7=Nutrients!$B$79,Nutrients!$EE$79,(IF($A$7=Nutrients!$B$77,Nutrients!$EE$77,Nutrients!$EE$78)))))*F$7))</f>
        <v>13500</v>
      </c>
      <c r="G279" s="65">
        <f>(SUMPRODUCT(G$8:G$187,Nutrients!$EE$8:$EE$187)+(IF($A$6=Nutrients!$B$8,Nutrients!$EE$8,Nutrients!$EE$9)*G$6)+(((IF($A$7=Nutrients!$B$79,Nutrients!$EE$79,(IF($A$7=Nutrients!$B$77,Nutrients!$EE$77,Nutrients!$EE$78)))))*G$7))</f>
        <v>13500</v>
      </c>
      <c r="H279" s="65"/>
      <c r="I279" s="65">
        <f>(SUMPRODUCT(I$8:I$187,Nutrients!$EE$8:$EE$187)+(IF($A$6=Nutrients!$B$8,Nutrients!$EE$8,Nutrients!$EE$9)*I$6)+(((IF($A$7=Nutrients!$B$79,Nutrients!$EE$79,(IF($A$7=Nutrients!$B$77,Nutrients!$EE$77,Nutrients!$EE$78)))))*I$7))</f>
        <v>27000</v>
      </c>
      <c r="J279" s="65">
        <f>(SUMPRODUCT(J$8:J$187,Nutrients!$EE$8:$EE$187)+(IF($A$6=Nutrients!$B$8,Nutrients!$EE$8,Nutrients!$EE$9)*J$6)+(((IF($A$7=Nutrients!$B$79,Nutrients!$EE$79,(IF($A$7=Nutrients!$B$77,Nutrients!$EE$77,Nutrients!$EE$78)))))*J$7))</f>
        <v>27000</v>
      </c>
      <c r="K279" s="65">
        <f>(SUMPRODUCT(K$8:K$187,Nutrients!$EE$8:$EE$187)+(IF($A$6=Nutrients!$B$8,Nutrients!$EE$8,Nutrients!$EE$9)*K$6)+(((IF($A$7=Nutrients!$B$79,Nutrients!$EE$79,(IF($A$7=Nutrients!$B$77,Nutrients!$EE$77,Nutrients!$EE$78)))))*K$7))</f>
        <v>22500</v>
      </c>
      <c r="L279" s="65">
        <f>(SUMPRODUCT(L$8:L$187,Nutrients!$EE$8:$EE$187)+(IF($A$6=Nutrients!$B$8,Nutrients!$EE$8,Nutrients!$EE$9)*L$6)+(((IF($A$7=Nutrients!$B$79,Nutrients!$EE$79,(IF($A$7=Nutrients!$B$77,Nutrients!$EE$77,Nutrients!$EE$78)))))*L$7))</f>
        <v>18000</v>
      </c>
      <c r="M279" s="65">
        <f>(SUMPRODUCT(M$8:M$187,Nutrients!$EE$8:$EE$187)+(IF($A$6=Nutrients!$B$8,Nutrients!$EE$8,Nutrients!$EE$9)*M$6)+(((IF($A$7=Nutrients!$B$79,Nutrients!$EE$79,(IF($A$7=Nutrients!$B$77,Nutrients!$EE$77,Nutrients!$EE$78)))))*M$7))</f>
        <v>13500</v>
      </c>
      <c r="N279" s="65">
        <f>(SUMPRODUCT(N$8:N$187,Nutrients!$EE$8:$EE$187)+(IF($A$6=Nutrients!$B$8,Nutrients!$EE$8,Nutrients!$EE$9)*N$6)+(((IF($A$7=Nutrients!$B$79,Nutrients!$EE$79,(IF($A$7=Nutrients!$B$77,Nutrients!$EE$77,Nutrients!$EE$78)))))*N$7))</f>
        <v>13500</v>
      </c>
      <c r="O279" s="65"/>
      <c r="P279" s="65">
        <f>(SUMPRODUCT(P$8:P$187,Nutrients!$EE$8:$EE$187)+(IF($A$6=Nutrients!$B$8,Nutrients!$EE$8,Nutrients!$EE$9)*P$6)+(((IF($A$7=Nutrients!$B$79,Nutrients!$EE$79,(IF($A$7=Nutrients!$B$77,Nutrients!$EE$77,Nutrients!$EE$78)))))*P$7))</f>
        <v>27000</v>
      </c>
      <c r="Q279" s="65">
        <f>(SUMPRODUCT(Q$8:Q$187,Nutrients!$EE$8:$EE$187)+(IF($A$6=Nutrients!$B$8,Nutrients!$EE$8,Nutrients!$EE$9)*Q$6)+(((IF($A$7=Nutrients!$B$79,Nutrients!$EE$79,(IF($A$7=Nutrients!$B$77,Nutrients!$EE$77,Nutrients!$EE$78)))))*Q$7))</f>
        <v>27000</v>
      </c>
      <c r="R279" s="65">
        <f>(SUMPRODUCT(R$8:R$187,Nutrients!$EE$8:$EE$187)+(IF($A$6=Nutrients!$B$8,Nutrients!$EE$8,Nutrients!$EE$9)*R$6)+(((IF($A$7=Nutrients!$B$79,Nutrients!$EE$79,(IF($A$7=Nutrients!$B$77,Nutrients!$EE$77,Nutrients!$EE$78)))))*R$7))</f>
        <v>22500</v>
      </c>
      <c r="S279" s="65">
        <f>(SUMPRODUCT(S$8:S$187,Nutrients!$EE$8:$EE$187)+(IF($A$6=Nutrients!$B$8,Nutrients!$EE$8,Nutrients!$EE$9)*S$6)+(((IF($A$7=Nutrients!$B$79,Nutrients!$EE$79,(IF($A$7=Nutrients!$B$77,Nutrients!$EE$77,Nutrients!$EE$78)))))*S$7))</f>
        <v>18000</v>
      </c>
      <c r="T279" s="65">
        <f>(SUMPRODUCT(T$8:T$187,Nutrients!$EE$8:$EE$187)+(IF($A$6=Nutrients!$B$8,Nutrients!$EE$8,Nutrients!$EE$9)*T$6)+(((IF($A$7=Nutrients!$B$79,Nutrients!$EE$79,(IF($A$7=Nutrients!$B$77,Nutrients!$EE$77,Nutrients!$EE$78)))))*T$7))</f>
        <v>13500</v>
      </c>
      <c r="U279" s="65">
        <f>(SUMPRODUCT(U$8:U$187,Nutrients!$EE$8:$EE$187)+(IF($A$6=Nutrients!$B$8,Nutrients!$EE$8,Nutrients!$EE$9)*U$6)+(((IF($A$7=Nutrients!$B$79,Nutrients!$EE$79,(IF($A$7=Nutrients!$B$77,Nutrients!$EE$77,Nutrients!$EE$78)))))*U$7))</f>
        <v>13500</v>
      </c>
      <c r="V279" s="65"/>
      <c r="W279" s="65">
        <f>(SUMPRODUCT(W$8:W$187,Nutrients!$EE$8:$EE$187)+(IF($A$6=Nutrients!$B$8,Nutrients!$EE$8,Nutrients!$EE$9)*W$6)+(((IF($A$7=Nutrients!$B$79,Nutrients!$EE$79,(IF($A$7=Nutrients!$B$77,Nutrients!$EE$77,Nutrients!$EE$78)))))*W$7))</f>
        <v>27000</v>
      </c>
      <c r="X279" s="65">
        <f>(SUMPRODUCT(X$8:X$187,Nutrients!$EE$8:$EE$187)+(IF($A$6=Nutrients!$B$8,Nutrients!$EE$8,Nutrients!$EE$9)*X$6)+(((IF($A$7=Nutrients!$B$79,Nutrients!$EE$79,(IF($A$7=Nutrients!$B$77,Nutrients!$EE$77,Nutrients!$EE$78)))))*X$7))</f>
        <v>27000</v>
      </c>
      <c r="Y279" s="65">
        <f>(SUMPRODUCT(Y$8:Y$187,Nutrients!$EE$8:$EE$187)+(IF($A$6=Nutrients!$B$8,Nutrients!$EE$8,Nutrients!$EE$9)*Y$6)+(((IF($A$7=Nutrients!$B$79,Nutrients!$EE$79,(IF($A$7=Nutrients!$B$77,Nutrients!$EE$77,Nutrients!$EE$78)))))*Y$7))</f>
        <v>22500</v>
      </c>
      <c r="Z279" s="65">
        <f>(SUMPRODUCT(Z$8:Z$187,Nutrients!$EE$8:$EE$187)+(IF($A$6=Nutrients!$B$8,Nutrients!$EE$8,Nutrients!$EE$9)*Z$6)+(((IF($A$7=Nutrients!$B$79,Nutrients!$EE$79,(IF($A$7=Nutrients!$B$77,Nutrients!$EE$77,Nutrients!$EE$78)))))*Z$7))</f>
        <v>18000</v>
      </c>
      <c r="AA279" s="65">
        <f>(SUMPRODUCT(AA$8:AA$187,Nutrients!$EE$8:$EE$187)+(IF($A$6=Nutrients!$B$8,Nutrients!$EE$8,Nutrients!$EE$9)*AA$6)+(((IF($A$7=Nutrients!$B$79,Nutrients!$EE$79,(IF($A$7=Nutrients!$B$77,Nutrients!$EE$77,Nutrients!$EE$78)))))*AA$7))</f>
        <v>13500</v>
      </c>
      <c r="AB279" s="65">
        <f>(SUMPRODUCT(AB$8:AB$187,Nutrients!$EE$8:$EE$187)+(IF($A$6=Nutrients!$B$8,Nutrients!$EE$8,Nutrients!$EE$9)*AB$6)+(((IF($A$7=Nutrients!$B$79,Nutrients!$EE$79,(IF($A$7=Nutrients!$B$77,Nutrients!$EE$77,Nutrients!$EE$78)))))*AB$7))</f>
        <v>13500</v>
      </c>
      <c r="AC279" s="65"/>
      <c r="AD279" s="65">
        <f>(SUMPRODUCT(AD$8:AD$187,Nutrients!$EE$8:$EE$187)+(IF($A$6=Nutrients!$B$8,Nutrients!$EE$8,Nutrients!$EE$9)*AD$6)+(((IF($A$7=Nutrients!$B$79,Nutrients!$EE$79,(IF($A$7=Nutrients!$B$77,Nutrients!$EE$77,Nutrients!$EE$78)))))*AD$7))</f>
        <v>27000</v>
      </c>
      <c r="AE279" s="65">
        <f>(SUMPRODUCT(AE$8:AE$187,Nutrients!$EE$8:$EE$187)+(IF($A$6=Nutrients!$B$8,Nutrients!$EE$8,Nutrients!$EE$9)*AE$6)+(((IF($A$7=Nutrients!$B$79,Nutrients!$EE$79,(IF($A$7=Nutrients!$B$77,Nutrients!$EE$77,Nutrients!$EE$78)))))*AE$7))</f>
        <v>27000</v>
      </c>
      <c r="AF279" s="65">
        <f>(SUMPRODUCT(AF$8:AF$187,Nutrients!$EE$8:$EE$187)+(IF($A$6=Nutrients!$B$8,Nutrients!$EE$8,Nutrients!$EE$9)*AF$6)+(((IF($A$7=Nutrients!$B$79,Nutrients!$EE$79,(IF($A$7=Nutrients!$B$77,Nutrients!$EE$77,Nutrients!$EE$78)))))*AF$7))</f>
        <v>22500</v>
      </c>
      <c r="AG279" s="65">
        <f>(SUMPRODUCT(AG$8:AG$187,Nutrients!$EE$8:$EE$187)+(IF($A$6=Nutrients!$B$8,Nutrients!$EE$8,Nutrients!$EE$9)*AG$6)+(((IF($A$7=Nutrients!$B$79,Nutrients!$EE$79,(IF($A$7=Nutrients!$B$77,Nutrients!$EE$77,Nutrients!$EE$78)))))*AG$7))</f>
        <v>18000</v>
      </c>
      <c r="AH279" s="65">
        <f>(SUMPRODUCT(AH$8:AH$187,Nutrients!$EE$8:$EE$187)+(IF($A$6=Nutrients!$B$8,Nutrients!$EE$8,Nutrients!$EE$9)*AH$6)+(((IF($A$7=Nutrients!$B$79,Nutrients!$EE$79,(IF($A$7=Nutrients!$B$77,Nutrients!$EE$77,Nutrients!$EE$78)))))*AH$7))</f>
        <v>13500</v>
      </c>
      <c r="AI279" s="65">
        <f>(SUMPRODUCT(AI$8:AI$187,Nutrients!$EE$8:$EE$187)+(IF($A$6=Nutrients!$B$8,Nutrients!$EE$8,Nutrients!$EE$9)*AI$6)+(((IF($A$7=Nutrients!$B$79,Nutrients!$EE$79,(IF($A$7=Nutrients!$B$77,Nutrients!$EE$77,Nutrients!$EE$78)))))*AI$7))</f>
        <v>13500</v>
      </c>
      <c r="AJ279" s="65"/>
      <c r="AK279" s="65">
        <f>(SUMPRODUCT(AK$8:AK$187,Nutrients!$EE$8:$EE$187)+(IF($A$6=Nutrients!$B$8,Nutrients!$EE$8,Nutrients!$EE$9)*AK$6)+(((IF($A$7=Nutrients!$B$79,Nutrients!$EE$79,(IF($A$7=Nutrients!$B$77,Nutrients!$EE$77,Nutrients!$EE$78)))))*AK$7))</f>
        <v>27000</v>
      </c>
      <c r="AL279" s="65">
        <f>(SUMPRODUCT(AL$8:AL$187,Nutrients!$EE$8:$EE$187)+(IF($A$6=Nutrients!$B$8,Nutrients!$EE$8,Nutrients!$EE$9)*AL$6)+(((IF($A$7=Nutrients!$B$79,Nutrients!$EE$79,(IF($A$7=Nutrients!$B$77,Nutrients!$EE$77,Nutrients!$EE$78)))))*AL$7))</f>
        <v>27000</v>
      </c>
      <c r="AM279" s="65">
        <f>(SUMPRODUCT(AM$8:AM$187,Nutrients!$EE$8:$EE$187)+(IF($A$6=Nutrients!$B$8,Nutrients!$EE$8,Nutrients!$EE$9)*AM$6)+(((IF($A$7=Nutrients!$B$79,Nutrients!$EE$79,(IF($A$7=Nutrients!$B$77,Nutrients!$EE$77,Nutrients!$EE$78)))))*AM$7))</f>
        <v>22500</v>
      </c>
      <c r="AN279" s="65">
        <f>(SUMPRODUCT(AN$8:AN$187,Nutrients!$EE$8:$EE$187)+(IF($A$6=Nutrients!$B$8,Nutrients!$EE$8,Nutrients!$EE$9)*AN$6)+(((IF($A$7=Nutrients!$B$79,Nutrients!$EE$79,(IF($A$7=Nutrients!$B$77,Nutrients!$EE$77,Nutrients!$EE$78)))))*AN$7))</f>
        <v>18000</v>
      </c>
      <c r="AO279" s="65">
        <f>(SUMPRODUCT(AO$8:AO$187,Nutrients!$EE$8:$EE$187)+(IF($A$6=Nutrients!$B$8,Nutrients!$EE$8,Nutrients!$EE$9)*AO$6)+(((IF($A$7=Nutrients!$B$79,Nutrients!$EE$79,(IF($A$7=Nutrients!$B$77,Nutrients!$EE$77,Nutrients!$EE$78)))))*AO$7))</f>
        <v>13500</v>
      </c>
      <c r="AP279" s="65">
        <f>(SUMPRODUCT(AP$8:AP$187,Nutrients!$EE$8:$EE$187)+(IF($A$6=Nutrients!$B$8,Nutrients!$EE$8,Nutrients!$EE$9)*AP$6)+(((IF($A$7=Nutrients!$B$79,Nutrients!$EE$79,(IF($A$7=Nutrients!$B$77,Nutrients!$EE$77,Nutrients!$EE$78)))))*AP$7))</f>
        <v>13500</v>
      </c>
      <c r="AQ279" s="65"/>
      <c r="AR279" s="65">
        <f>(SUMPRODUCT(AR$8:AR$187,Nutrients!$EE$8:$EE$187)+(IF($A$6=Nutrients!$B$8,Nutrients!$EE$8,Nutrients!$EE$9)*AR$6)+(((IF($A$7=Nutrients!$B$79,Nutrients!$EE$79,(IF($A$7=Nutrients!$B$77,Nutrients!$EE$77,Nutrients!$EE$78)))))*AR$7))</f>
        <v>27000</v>
      </c>
      <c r="AS279" s="65">
        <f>(SUMPRODUCT(AS$8:AS$187,Nutrients!$EE$8:$EE$187)+(IF($A$6=Nutrients!$B$8,Nutrients!$EE$8,Nutrients!$EE$9)*AS$6)+(((IF($A$7=Nutrients!$B$79,Nutrients!$EE$79,(IF($A$7=Nutrients!$B$77,Nutrients!$EE$77,Nutrients!$EE$78)))))*AS$7))</f>
        <v>27000</v>
      </c>
      <c r="AT279" s="65">
        <f>(SUMPRODUCT(AT$8:AT$187,Nutrients!$EE$8:$EE$187)+(IF($A$6=Nutrients!$B$8,Nutrients!$EE$8,Nutrients!$EE$9)*AT$6)+(((IF($A$7=Nutrients!$B$79,Nutrients!$EE$79,(IF($A$7=Nutrients!$B$77,Nutrients!$EE$77,Nutrients!$EE$78)))))*AT$7))</f>
        <v>22500</v>
      </c>
      <c r="AU279" s="65">
        <f>(SUMPRODUCT(AU$8:AU$187,Nutrients!$EE$8:$EE$187)+(IF($A$6=Nutrients!$B$8,Nutrients!$EE$8,Nutrients!$EE$9)*AU$6)+(((IF($A$7=Nutrients!$B$79,Nutrients!$EE$79,(IF($A$7=Nutrients!$B$77,Nutrients!$EE$77,Nutrients!$EE$78)))))*AU$7))</f>
        <v>18000</v>
      </c>
      <c r="AV279" s="65">
        <f>(SUMPRODUCT(AV$8:AV$187,Nutrients!$EE$8:$EE$187)+(IF($A$6=Nutrients!$B$8,Nutrients!$EE$8,Nutrients!$EE$9)*AV$6)+(((IF($A$7=Nutrients!$B$79,Nutrients!$EE$79,(IF($A$7=Nutrients!$B$77,Nutrients!$EE$77,Nutrients!$EE$78)))))*AV$7))</f>
        <v>13500</v>
      </c>
      <c r="AW279" s="65">
        <f>(SUMPRODUCT(AW$8:AW$187,Nutrients!$EE$8:$EE$187)+(IF($A$6=Nutrients!$B$8,Nutrients!$EE$8,Nutrients!$EE$9)*AW$6)+(((IF($A$7=Nutrients!$B$79,Nutrients!$EE$79,(IF($A$7=Nutrients!$B$77,Nutrients!$EE$77,Nutrients!$EE$78)))))*AW$7))</f>
        <v>13500</v>
      </c>
      <c r="AX279" s="65"/>
      <c r="AY279" s="65">
        <f>(SUMPRODUCT(AY$8:AY$187,Nutrients!$EE$8:$EE$187)+(IF($A$6=Nutrients!$B$8,Nutrients!$EE$8,Nutrients!$EE$9)*AY$6)+(((IF($A$7=Nutrients!$B$79,Nutrients!$EE$79,(IF($A$7=Nutrients!$B$77,Nutrients!$EE$77,Nutrients!$EE$78)))))*AY$7))</f>
        <v>27000</v>
      </c>
      <c r="AZ279" s="65">
        <f>(SUMPRODUCT(AZ$8:AZ$187,Nutrients!$EE$8:$EE$187)+(IF($A$6=Nutrients!$B$8,Nutrients!$EE$8,Nutrients!$EE$9)*AZ$6)+(((IF($A$7=Nutrients!$B$79,Nutrients!$EE$79,(IF($A$7=Nutrients!$B$77,Nutrients!$EE$77,Nutrients!$EE$78)))))*AZ$7))</f>
        <v>27000</v>
      </c>
      <c r="BA279" s="65">
        <f>(SUMPRODUCT(BA$8:BA$187,Nutrients!$EE$8:$EE$187)+(IF($A$6=Nutrients!$B$8,Nutrients!$EE$8,Nutrients!$EE$9)*BA$6)+(((IF($A$7=Nutrients!$B$79,Nutrients!$EE$79,(IF($A$7=Nutrients!$B$77,Nutrients!$EE$77,Nutrients!$EE$78)))))*BA$7))</f>
        <v>22500</v>
      </c>
      <c r="BB279" s="65">
        <f>(SUMPRODUCT(BB$8:BB$187,Nutrients!$EE$8:$EE$187)+(IF($A$6=Nutrients!$B$8,Nutrients!$EE$8,Nutrients!$EE$9)*BB$6)+(((IF($A$7=Nutrients!$B$79,Nutrients!$EE$79,(IF($A$7=Nutrients!$B$77,Nutrients!$EE$77,Nutrients!$EE$78)))))*BB$7))</f>
        <v>18000</v>
      </c>
      <c r="BC279" s="65">
        <f>(SUMPRODUCT(BC$8:BC$187,Nutrients!$EE$8:$EE$187)+(IF($A$6=Nutrients!$B$8,Nutrients!$EE$8,Nutrients!$EE$9)*BC$6)+(((IF($A$7=Nutrients!$B$79,Nutrients!$EE$79,(IF($A$7=Nutrients!$B$77,Nutrients!$EE$77,Nutrients!$EE$78)))))*BC$7))</f>
        <v>13500</v>
      </c>
      <c r="BD279" s="65">
        <f>(SUMPRODUCT(BD$8:BD$187,Nutrients!$EE$8:$EE$187)+(IF($A$6=Nutrients!$B$8,Nutrients!$EE$8,Nutrients!$EE$9)*BD$6)+(((IF($A$7=Nutrients!$B$79,Nutrients!$EE$79,(IF($A$7=Nutrients!$B$77,Nutrients!$EE$77,Nutrients!$EE$78)))))*BD$7))</f>
        <v>13500</v>
      </c>
      <c r="BE279" s="65"/>
      <c r="BF279" s="65">
        <f>(SUMPRODUCT(BF$8:BF$187,Nutrients!$EE$8:$EE$187)+(IF($A$6=Nutrients!$B$8,Nutrients!$EE$8,Nutrients!$EE$9)*BF$6)+(((IF($A$7=Nutrients!$B$79,Nutrients!$EE$79,(IF($A$7=Nutrients!$B$77,Nutrients!$EE$77,Nutrients!$EE$78)))))*BF$7))</f>
        <v>27000</v>
      </c>
      <c r="BG279" s="65">
        <f>(SUMPRODUCT(BG$8:BG$187,Nutrients!$EE$8:$EE$187)+(IF($A$6=Nutrients!$B$8,Nutrients!$EE$8,Nutrients!$EE$9)*BG$6)+(((IF($A$7=Nutrients!$B$79,Nutrients!$EE$79,(IF($A$7=Nutrients!$B$77,Nutrients!$EE$77,Nutrients!$EE$78)))))*BG$7))</f>
        <v>27000</v>
      </c>
      <c r="BH279" s="65">
        <f>(SUMPRODUCT(BH$8:BH$187,Nutrients!$EE$8:$EE$187)+(IF($A$6=Nutrients!$B$8,Nutrients!$EE$8,Nutrients!$EE$9)*BH$6)+(((IF($A$7=Nutrients!$B$79,Nutrients!$EE$79,(IF($A$7=Nutrients!$B$77,Nutrients!$EE$77,Nutrients!$EE$78)))))*BH$7))</f>
        <v>22500</v>
      </c>
      <c r="BI279" s="65">
        <f>(SUMPRODUCT(BI$8:BI$187,Nutrients!$EE$8:$EE$187)+(IF($A$6=Nutrients!$B$8,Nutrients!$EE$8,Nutrients!$EE$9)*BI$6)+(((IF($A$7=Nutrients!$B$79,Nutrients!$EE$79,(IF($A$7=Nutrients!$B$77,Nutrients!$EE$77,Nutrients!$EE$78)))))*BI$7))</f>
        <v>18000</v>
      </c>
      <c r="BJ279" s="65">
        <f>(SUMPRODUCT(BJ$8:BJ$187,Nutrients!$EE$8:$EE$187)+(IF($A$6=Nutrients!$B$8,Nutrients!$EE$8,Nutrients!$EE$9)*BJ$6)+(((IF($A$7=Nutrients!$B$79,Nutrients!$EE$79,(IF($A$7=Nutrients!$B$77,Nutrients!$EE$77,Nutrients!$EE$78)))))*BJ$7))</f>
        <v>13500</v>
      </c>
      <c r="BK279" s="65">
        <f>(SUMPRODUCT(BK$8:BK$187,Nutrients!$EE$8:$EE$187)+(IF($A$6=Nutrients!$B$8,Nutrients!$EE$8,Nutrients!$EE$9)*BK$6)+(((IF($A$7=Nutrients!$B$79,Nutrients!$EE$79,(IF($A$7=Nutrients!$B$77,Nutrients!$EE$77,Nutrients!$EE$78)))))*BK$7))</f>
        <v>13500</v>
      </c>
      <c r="BL279" s="65"/>
    </row>
    <row r="280" spans="1:64" x14ac:dyDescent="0.2">
      <c r="A280" s="236" t="s">
        <v>159</v>
      </c>
      <c r="B280" s="65">
        <f>(SUMPRODUCT(B$8:B$187,Nutrients!$EF$8:$EF$187)+(IF($A$6=Nutrients!$B$8,Nutrients!$EF$8,Nutrients!$EF$9)*B$6)+(((IF($A$7=Nutrients!$B$79,Nutrients!$EF$79,(IF($A$7=Nutrients!$B$77,Nutrients!$EF$77,Nutrients!$EF$78)))))*B$7))</f>
        <v>15000</v>
      </c>
      <c r="C280" s="65">
        <f>(SUMPRODUCT(C$8:C$187,Nutrients!$EF$8:$EF$187)+(IF($A$6=Nutrients!$B$8,Nutrients!$EF$8,Nutrients!$EF$9)*C$6)+(((IF($A$7=Nutrients!$B$79,Nutrients!$EF$79,(IF($A$7=Nutrients!$B$77,Nutrients!$EF$77,Nutrients!$EF$78)))))*C$7))</f>
        <v>15000</v>
      </c>
      <c r="D280" s="65">
        <f>(SUMPRODUCT(D$8:D$187,Nutrients!$EF$8:$EF$187)+(IF($A$6=Nutrients!$B$8,Nutrients!$EF$8,Nutrients!$EF$9)*D$6)+(((IF($A$7=Nutrients!$B$79,Nutrients!$EF$79,(IF($A$7=Nutrients!$B$77,Nutrients!$EF$77,Nutrients!$EF$78)))))*D$7))</f>
        <v>12500</v>
      </c>
      <c r="E280" s="65">
        <f>(SUMPRODUCT(E$8:E$187,Nutrients!$EF$8:$EF$187)+(IF($A$6=Nutrients!$B$8,Nutrients!$EF$8,Nutrients!$EF$9)*E$6)+(((IF($A$7=Nutrients!$B$79,Nutrients!$EF$79,(IF($A$7=Nutrients!$B$77,Nutrients!$EF$77,Nutrients!$EF$78)))))*E$7))</f>
        <v>10000</v>
      </c>
      <c r="F280" s="65">
        <f>(SUMPRODUCT(F$8:F$187,Nutrients!$EF$8:$EF$187)+(IF($A$6=Nutrients!$B$8,Nutrients!$EF$8,Nutrients!$EF$9)*F$6)+(((IF($A$7=Nutrients!$B$79,Nutrients!$EF$79,(IF($A$7=Nutrients!$B$77,Nutrients!$EF$77,Nutrients!$EF$78)))))*F$7))</f>
        <v>7500</v>
      </c>
      <c r="G280" s="65">
        <f>(SUMPRODUCT(G$8:G$187,Nutrients!$EF$8:$EF$187)+(IF($A$6=Nutrients!$B$8,Nutrients!$EF$8,Nutrients!$EF$9)*G$6)+(((IF($A$7=Nutrients!$B$79,Nutrients!$EF$79,(IF($A$7=Nutrients!$B$77,Nutrients!$EF$77,Nutrients!$EF$78)))))*G$7))</f>
        <v>7500</v>
      </c>
      <c r="H280" s="65"/>
      <c r="I280" s="65">
        <f>(SUMPRODUCT(I$8:I$187,Nutrients!$EF$8:$EF$187)+(IF($A$6=Nutrients!$B$8,Nutrients!$EF$8,Nutrients!$EF$9)*I$6)+(((IF($A$7=Nutrients!$B$79,Nutrients!$EF$79,(IF($A$7=Nutrients!$B$77,Nutrients!$EF$77,Nutrients!$EF$78)))))*I$7))</f>
        <v>15000</v>
      </c>
      <c r="J280" s="65">
        <f>(SUMPRODUCT(J$8:J$187,Nutrients!$EF$8:$EF$187)+(IF($A$6=Nutrients!$B$8,Nutrients!$EF$8,Nutrients!$EF$9)*J$6)+(((IF($A$7=Nutrients!$B$79,Nutrients!$EF$79,(IF($A$7=Nutrients!$B$77,Nutrients!$EF$77,Nutrients!$EF$78)))))*J$7))</f>
        <v>15000</v>
      </c>
      <c r="K280" s="65">
        <f>(SUMPRODUCT(K$8:K$187,Nutrients!$EF$8:$EF$187)+(IF($A$6=Nutrients!$B$8,Nutrients!$EF$8,Nutrients!$EF$9)*K$6)+(((IF($A$7=Nutrients!$B$79,Nutrients!$EF$79,(IF($A$7=Nutrients!$B$77,Nutrients!$EF$77,Nutrients!$EF$78)))))*K$7))</f>
        <v>12500</v>
      </c>
      <c r="L280" s="65">
        <f>(SUMPRODUCT(L$8:L$187,Nutrients!$EF$8:$EF$187)+(IF($A$6=Nutrients!$B$8,Nutrients!$EF$8,Nutrients!$EF$9)*L$6)+(((IF($A$7=Nutrients!$B$79,Nutrients!$EF$79,(IF($A$7=Nutrients!$B$77,Nutrients!$EF$77,Nutrients!$EF$78)))))*L$7))</f>
        <v>10000</v>
      </c>
      <c r="M280" s="65">
        <f>(SUMPRODUCT(M$8:M$187,Nutrients!$EF$8:$EF$187)+(IF($A$6=Nutrients!$B$8,Nutrients!$EF$8,Nutrients!$EF$9)*M$6)+(((IF($A$7=Nutrients!$B$79,Nutrients!$EF$79,(IF($A$7=Nutrients!$B$77,Nutrients!$EF$77,Nutrients!$EF$78)))))*M$7))</f>
        <v>7500</v>
      </c>
      <c r="N280" s="65">
        <f>(SUMPRODUCT(N$8:N$187,Nutrients!$EF$8:$EF$187)+(IF($A$6=Nutrients!$B$8,Nutrients!$EF$8,Nutrients!$EF$9)*N$6)+(((IF($A$7=Nutrients!$B$79,Nutrients!$EF$79,(IF($A$7=Nutrients!$B$77,Nutrients!$EF$77,Nutrients!$EF$78)))))*N$7))</f>
        <v>7500</v>
      </c>
      <c r="O280" s="65"/>
      <c r="P280" s="65">
        <f>(SUMPRODUCT(P$8:P$187,Nutrients!$EF$8:$EF$187)+(IF($A$6=Nutrients!$B$8,Nutrients!$EF$8,Nutrients!$EF$9)*P$6)+(((IF($A$7=Nutrients!$B$79,Nutrients!$EF$79,(IF($A$7=Nutrients!$B$77,Nutrients!$EF$77,Nutrients!$EF$78)))))*P$7))</f>
        <v>15000</v>
      </c>
      <c r="Q280" s="65">
        <f>(SUMPRODUCT(Q$8:Q$187,Nutrients!$EF$8:$EF$187)+(IF($A$6=Nutrients!$B$8,Nutrients!$EF$8,Nutrients!$EF$9)*Q$6)+(((IF($A$7=Nutrients!$B$79,Nutrients!$EF$79,(IF($A$7=Nutrients!$B$77,Nutrients!$EF$77,Nutrients!$EF$78)))))*Q$7))</f>
        <v>15000</v>
      </c>
      <c r="R280" s="65">
        <f>(SUMPRODUCT(R$8:R$187,Nutrients!$EF$8:$EF$187)+(IF($A$6=Nutrients!$B$8,Nutrients!$EF$8,Nutrients!$EF$9)*R$6)+(((IF($A$7=Nutrients!$B$79,Nutrients!$EF$79,(IF($A$7=Nutrients!$B$77,Nutrients!$EF$77,Nutrients!$EF$78)))))*R$7))</f>
        <v>12500</v>
      </c>
      <c r="S280" s="65">
        <f>(SUMPRODUCT(S$8:S$187,Nutrients!$EF$8:$EF$187)+(IF($A$6=Nutrients!$B$8,Nutrients!$EF$8,Nutrients!$EF$9)*S$6)+(((IF($A$7=Nutrients!$B$79,Nutrients!$EF$79,(IF($A$7=Nutrients!$B$77,Nutrients!$EF$77,Nutrients!$EF$78)))))*S$7))</f>
        <v>10000</v>
      </c>
      <c r="T280" s="65">
        <f>(SUMPRODUCT(T$8:T$187,Nutrients!$EF$8:$EF$187)+(IF($A$6=Nutrients!$B$8,Nutrients!$EF$8,Nutrients!$EF$9)*T$6)+(((IF($A$7=Nutrients!$B$79,Nutrients!$EF$79,(IF($A$7=Nutrients!$B$77,Nutrients!$EF$77,Nutrients!$EF$78)))))*T$7))</f>
        <v>7500</v>
      </c>
      <c r="U280" s="65">
        <f>(SUMPRODUCT(U$8:U$187,Nutrients!$EF$8:$EF$187)+(IF($A$6=Nutrients!$B$8,Nutrients!$EF$8,Nutrients!$EF$9)*U$6)+(((IF($A$7=Nutrients!$B$79,Nutrients!$EF$79,(IF($A$7=Nutrients!$B$77,Nutrients!$EF$77,Nutrients!$EF$78)))))*U$7))</f>
        <v>7500</v>
      </c>
      <c r="V280" s="65"/>
      <c r="W280" s="65">
        <f>(SUMPRODUCT(W$8:W$187,Nutrients!$EF$8:$EF$187)+(IF($A$6=Nutrients!$B$8,Nutrients!$EF$8,Nutrients!$EF$9)*W$6)+(((IF($A$7=Nutrients!$B$79,Nutrients!$EF$79,(IF($A$7=Nutrients!$B$77,Nutrients!$EF$77,Nutrients!$EF$78)))))*W$7))</f>
        <v>15000</v>
      </c>
      <c r="X280" s="65">
        <f>(SUMPRODUCT(X$8:X$187,Nutrients!$EF$8:$EF$187)+(IF($A$6=Nutrients!$B$8,Nutrients!$EF$8,Nutrients!$EF$9)*X$6)+(((IF($A$7=Nutrients!$B$79,Nutrients!$EF$79,(IF($A$7=Nutrients!$B$77,Nutrients!$EF$77,Nutrients!$EF$78)))))*X$7))</f>
        <v>15000</v>
      </c>
      <c r="Y280" s="65">
        <f>(SUMPRODUCT(Y$8:Y$187,Nutrients!$EF$8:$EF$187)+(IF($A$6=Nutrients!$B$8,Nutrients!$EF$8,Nutrients!$EF$9)*Y$6)+(((IF($A$7=Nutrients!$B$79,Nutrients!$EF$79,(IF($A$7=Nutrients!$B$77,Nutrients!$EF$77,Nutrients!$EF$78)))))*Y$7))</f>
        <v>12500</v>
      </c>
      <c r="Z280" s="65">
        <f>(SUMPRODUCT(Z$8:Z$187,Nutrients!$EF$8:$EF$187)+(IF($A$6=Nutrients!$B$8,Nutrients!$EF$8,Nutrients!$EF$9)*Z$6)+(((IF($A$7=Nutrients!$B$79,Nutrients!$EF$79,(IF($A$7=Nutrients!$B$77,Nutrients!$EF$77,Nutrients!$EF$78)))))*Z$7))</f>
        <v>10000</v>
      </c>
      <c r="AA280" s="65">
        <f>(SUMPRODUCT(AA$8:AA$187,Nutrients!$EF$8:$EF$187)+(IF($A$6=Nutrients!$B$8,Nutrients!$EF$8,Nutrients!$EF$9)*AA$6)+(((IF($A$7=Nutrients!$B$79,Nutrients!$EF$79,(IF($A$7=Nutrients!$B$77,Nutrients!$EF$77,Nutrients!$EF$78)))))*AA$7))</f>
        <v>7500</v>
      </c>
      <c r="AB280" s="65">
        <f>(SUMPRODUCT(AB$8:AB$187,Nutrients!$EF$8:$EF$187)+(IF($A$6=Nutrients!$B$8,Nutrients!$EF$8,Nutrients!$EF$9)*AB$6)+(((IF($A$7=Nutrients!$B$79,Nutrients!$EF$79,(IF($A$7=Nutrients!$B$77,Nutrients!$EF$77,Nutrients!$EF$78)))))*AB$7))</f>
        <v>7500</v>
      </c>
      <c r="AC280" s="65"/>
      <c r="AD280" s="65">
        <f>(SUMPRODUCT(AD$8:AD$187,Nutrients!$EF$8:$EF$187)+(IF($A$6=Nutrients!$B$8,Nutrients!$EF$8,Nutrients!$EF$9)*AD$6)+(((IF($A$7=Nutrients!$B$79,Nutrients!$EF$79,(IF($A$7=Nutrients!$B$77,Nutrients!$EF$77,Nutrients!$EF$78)))))*AD$7))</f>
        <v>15000</v>
      </c>
      <c r="AE280" s="65">
        <f>(SUMPRODUCT(AE$8:AE$187,Nutrients!$EF$8:$EF$187)+(IF($A$6=Nutrients!$B$8,Nutrients!$EF$8,Nutrients!$EF$9)*AE$6)+(((IF($A$7=Nutrients!$B$79,Nutrients!$EF$79,(IF($A$7=Nutrients!$B$77,Nutrients!$EF$77,Nutrients!$EF$78)))))*AE$7))</f>
        <v>15000</v>
      </c>
      <c r="AF280" s="65">
        <f>(SUMPRODUCT(AF$8:AF$187,Nutrients!$EF$8:$EF$187)+(IF($A$6=Nutrients!$B$8,Nutrients!$EF$8,Nutrients!$EF$9)*AF$6)+(((IF($A$7=Nutrients!$B$79,Nutrients!$EF$79,(IF($A$7=Nutrients!$B$77,Nutrients!$EF$77,Nutrients!$EF$78)))))*AF$7))</f>
        <v>12500</v>
      </c>
      <c r="AG280" s="65">
        <f>(SUMPRODUCT(AG$8:AG$187,Nutrients!$EF$8:$EF$187)+(IF($A$6=Nutrients!$B$8,Nutrients!$EF$8,Nutrients!$EF$9)*AG$6)+(((IF($A$7=Nutrients!$B$79,Nutrients!$EF$79,(IF($A$7=Nutrients!$B$77,Nutrients!$EF$77,Nutrients!$EF$78)))))*AG$7))</f>
        <v>10000</v>
      </c>
      <c r="AH280" s="65">
        <f>(SUMPRODUCT(AH$8:AH$187,Nutrients!$EF$8:$EF$187)+(IF($A$6=Nutrients!$B$8,Nutrients!$EF$8,Nutrients!$EF$9)*AH$6)+(((IF($A$7=Nutrients!$B$79,Nutrients!$EF$79,(IF($A$7=Nutrients!$B$77,Nutrients!$EF$77,Nutrients!$EF$78)))))*AH$7))</f>
        <v>7500</v>
      </c>
      <c r="AI280" s="65">
        <f>(SUMPRODUCT(AI$8:AI$187,Nutrients!$EF$8:$EF$187)+(IF($A$6=Nutrients!$B$8,Nutrients!$EF$8,Nutrients!$EF$9)*AI$6)+(((IF($A$7=Nutrients!$B$79,Nutrients!$EF$79,(IF($A$7=Nutrients!$B$77,Nutrients!$EF$77,Nutrients!$EF$78)))))*AI$7))</f>
        <v>7500</v>
      </c>
      <c r="AJ280" s="65"/>
      <c r="AK280" s="65">
        <f>(SUMPRODUCT(AK$8:AK$187,Nutrients!$EF$8:$EF$187)+(IF($A$6=Nutrients!$B$8,Nutrients!$EF$8,Nutrients!$EF$9)*AK$6)+(((IF($A$7=Nutrients!$B$79,Nutrients!$EF$79,(IF($A$7=Nutrients!$B$77,Nutrients!$EF$77,Nutrients!$EF$78)))))*AK$7))</f>
        <v>15000</v>
      </c>
      <c r="AL280" s="65">
        <f>(SUMPRODUCT(AL$8:AL$187,Nutrients!$EF$8:$EF$187)+(IF($A$6=Nutrients!$B$8,Nutrients!$EF$8,Nutrients!$EF$9)*AL$6)+(((IF($A$7=Nutrients!$B$79,Nutrients!$EF$79,(IF($A$7=Nutrients!$B$77,Nutrients!$EF$77,Nutrients!$EF$78)))))*AL$7))</f>
        <v>15000</v>
      </c>
      <c r="AM280" s="65">
        <f>(SUMPRODUCT(AM$8:AM$187,Nutrients!$EF$8:$EF$187)+(IF($A$6=Nutrients!$B$8,Nutrients!$EF$8,Nutrients!$EF$9)*AM$6)+(((IF($A$7=Nutrients!$B$79,Nutrients!$EF$79,(IF($A$7=Nutrients!$B$77,Nutrients!$EF$77,Nutrients!$EF$78)))))*AM$7))</f>
        <v>12500</v>
      </c>
      <c r="AN280" s="65">
        <f>(SUMPRODUCT(AN$8:AN$187,Nutrients!$EF$8:$EF$187)+(IF($A$6=Nutrients!$B$8,Nutrients!$EF$8,Nutrients!$EF$9)*AN$6)+(((IF($A$7=Nutrients!$B$79,Nutrients!$EF$79,(IF($A$7=Nutrients!$B$77,Nutrients!$EF$77,Nutrients!$EF$78)))))*AN$7))</f>
        <v>10000</v>
      </c>
      <c r="AO280" s="65">
        <f>(SUMPRODUCT(AO$8:AO$187,Nutrients!$EF$8:$EF$187)+(IF($A$6=Nutrients!$B$8,Nutrients!$EF$8,Nutrients!$EF$9)*AO$6)+(((IF($A$7=Nutrients!$B$79,Nutrients!$EF$79,(IF($A$7=Nutrients!$B$77,Nutrients!$EF$77,Nutrients!$EF$78)))))*AO$7))</f>
        <v>7500</v>
      </c>
      <c r="AP280" s="65">
        <f>(SUMPRODUCT(AP$8:AP$187,Nutrients!$EF$8:$EF$187)+(IF($A$6=Nutrients!$B$8,Nutrients!$EF$8,Nutrients!$EF$9)*AP$6)+(((IF($A$7=Nutrients!$B$79,Nutrients!$EF$79,(IF($A$7=Nutrients!$B$77,Nutrients!$EF$77,Nutrients!$EF$78)))))*AP$7))</f>
        <v>7500</v>
      </c>
      <c r="AQ280" s="65"/>
      <c r="AR280" s="65">
        <f>(SUMPRODUCT(AR$8:AR$187,Nutrients!$EF$8:$EF$187)+(IF($A$6=Nutrients!$B$8,Nutrients!$EF$8,Nutrients!$EF$9)*AR$6)+(((IF($A$7=Nutrients!$B$79,Nutrients!$EF$79,(IF($A$7=Nutrients!$B$77,Nutrients!$EF$77,Nutrients!$EF$78)))))*AR$7))</f>
        <v>15000</v>
      </c>
      <c r="AS280" s="65">
        <f>(SUMPRODUCT(AS$8:AS$187,Nutrients!$EF$8:$EF$187)+(IF($A$6=Nutrients!$B$8,Nutrients!$EF$8,Nutrients!$EF$9)*AS$6)+(((IF($A$7=Nutrients!$B$79,Nutrients!$EF$79,(IF($A$7=Nutrients!$B$77,Nutrients!$EF$77,Nutrients!$EF$78)))))*AS$7))</f>
        <v>15000</v>
      </c>
      <c r="AT280" s="65">
        <f>(SUMPRODUCT(AT$8:AT$187,Nutrients!$EF$8:$EF$187)+(IF($A$6=Nutrients!$B$8,Nutrients!$EF$8,Nutrients!$EF$9)*AT$6)+(((IF($A$7=Nutrients!$B$79,Nutrients!$EF$79,(IF($A$7=Nutrients!$B$77,Nutrients!$EF$77,Nutrients!$EF$78)))))*AT$7))</f>
        <v>12500</v>
      </c>
      <c r="AU280" s="65">
        <f>(SUMPRODUCT(AU$8:AU$187,Nutrients!$EF$8:$EF$187)+(IF($A$6=Nutrients!$B$8,Nutrients!$EF$8,Nutrients!$EF$9)*AU$6)+(((IF($A$7=Nutrients!$B$79,Nutrients!$EF$79,(IF($A$7=Nutrients!$B$77,Nutrients!$EF$77,Nutrients!$EF$78)))))*AU$7))</f>
        <v>10000</v>
      </c>
      <c r="AV280" s="65">
        <f>(SUMPRODUCT(AV$8:AV$187,Nutrients!$EF$8:$EF$187)+(IF($A$6=Nutrients!$B$8,Nutrients!$EF$8,Nutrients!$EF$9)*AV$6)+(((IF($A$7=Nutrients!$B$79,Nutrients!$EF$79,(IF($A$7=Nutrients!$B$77,Nutrients!$EF$77,Nutrients!$EF$78)))))*AV$7))</f>
        <v>7500</v>
      </c>
      <c r="AW280" s="65">
        <f>(SUMPRODUCT(AW$8:AW$187,Nutrients!$EF$8:$EF$187)+(IF($A$6=Nutrients!$B$8,Nutrients!$EF$8,Nutrients!$EF$9)*AW$6)+(((IF($A$7=Nutrients!$B$79,Nutrients!$EF$79,(IF($A$7=Nutrients!$B$77,Nutrients!$EF$77,Nutrients!$EF$78)))))*AW$7))</f>
        <v>7500</v>
      </c>
      <c r="AX280" s="65"/>
      <c r="AY280" s="65">
        <f>(SUMPRODUCT(AY$8:AY$187,Nutrients!$EF$8:$EF$187)+(IF($A$6=Nutrients!$B$8,Nutrients!$EF$8,Nutrients!$EF$9)*AY$6)+(((IF($A$7=Nutrients!$B$79,Nutrients!$EF$79,(IF($A$7=Nutrients!$B$77,Nutrients!$EF$77,Nutrients!$EF$78)))))*AY$7))</f>
        <v>15000</v>
      </c>
      <c r="AZ280" s="65">
        <f>(SUMPRODUCT(AZ$8:AZ$187,Nutrients!$EF$8:$EF$187)+(IF($A$6=Nutrients!$B$8,Nutrients!$EF$8,Nutrients!$EF$9)*AZ$6)+(((IF($A$7=Nutrients!$B$79,Nutrients!$EF$79,(IF($A$7=Nutrients!$B$77,Nutrients!$EF$77,Nutrients!$EF$78)))))*AZ$7))</f>
        <v>15000</v>
      </c>
      <c r="BA280" s="65">
        <f>(SUMPRODUCT(BA$8:BA$187,Nutrients!$EF$8:$EF$187)+(IF($A$6=Nutrients!$B$8,Nutrients!$EF$8,Nutrients!$EF$9)*BA$6)+(((IF($A$7=Nutrients!$B$79,Nutrients!$EF$79,(IF($A$7=Nutrients!$B$77,Nutrients!$EF$77,Nutrients!$EF$78)))))*BA$7))</f>
        <v>12500</v>
      </c>
      <c r="BB280" s="65">
        <f>(SUMPRODUCT(BB$8:BB$187,Nutrients!$EF$8:$EF$187)+(IF($A$6=Nutrients!$B$8,Nutrients!$EF$8,Nutrients!$EF$9)*BB$6)+(((IF($A$7=Nutrients!$B$79,Nutrients!$EF$79,(IF($A$7=Nutrients!$B$77,Nutrients!$EF$77,Nutrients!$EF$78)))))*BB$7))</f>
        <v>10000</v>
      </c>
      <c r="BC280" s="65">
        <f>(SUMPRODUCT(BC$8:BC$187,Nutrients!$EF$8:$EF$187)+(IF($A$6=Nutrients!$B$8,Nutrients!$EF$8,Nutrients!$EF$9)*BC$6)+(((IF($A$7=Nutrients!$B$79,Nutrients!$EF$79,(IF($A$7=Nutrients!$B$77,Nutrients!$EF$77,Nutrients!$EF$78)))))*BC$7))</f>
        <v>7500</v>
      </c>
      <c r="BD280" s="65">
        <f>(SUMPRODUCT(BD$8:BD$187,Nutrients!$EF$8:$EF$187)+(IF($A$6=Nutrients!$B$8,Nutrients!$EF$8,Nutrients!$EF$9)*BD$6)+(((IF($A$7=Nutrients!$B$79,Nutrients!$EF$79,(IF($A$7=Nutrients!$B$77,Nutrients!$EF$77,Nutrients!$EF$78)))))*BD$7))</f>
        <v>7500</v>
      </c>
      <c r="BE280" s="65"/>
      <c r="BF280" s="65">
        <f>(SUMPRODUCT(BF$8:BF$187,Nutrients!$EF$8:$EF$187)+(IF($A$6=Nutrients!$B$8,Nutrients!$EF$8,Nutrients!$EF$9)*BF$6)+(((IF($A$7=Nutrients!$B$79,Nutrients!$EF$79,(IF($A$7=Nutrients!$B$77,Nutrients!$EF$77,Nutrients!$EF$78)))))*BF$7))</f>
        <v>15000</v>
      </c>
      <c r="BG280" s="65">
        <f>(SUMPRODUCT(BG$8:BG$187,Nutrients!$EF$8:$EF$187)+(IF($A$6=Nutrients!$B$8,Nutrients!$EF$8,Nutrients!$EF$9)*BG$6)+(((IF($A$7=Nutrients!$B$79,Nutrients!$EF$79,(IF($A$7=Nutrients!$B$77,Nutrients!$EF$77,Nutrients!$EF$78)))))*BG$7))</f>
        <v>15000</v>
      </c>
      <c r="BH280" s="65">
        <f>(SUMPRODUCT(BH$8:BH$187,Nutrients!$EF$8:$EF$187)+(IF($A$6=Nutrients!$B$8,Nutrients!$EF$8,Nutrients!$EF$9)*BH$6)+(((IF($A$7=Nutrients!$B$79,Nutrients!$EF$79,(IF($A$7=Nutrients!$B$77,Nutrients!$EF$77,Nutrients!$EF$78)))))*BH$7))</f>
        <v>12500</v>
      </c>
      <c r="BI280" s="65">
        <f>(SUMPRODUCT(BI$8:BI$187,Nutrients!$EF$8:$EF$187)+(IF($A$6=Nutrients!$B$8,Nutrients!$EF$8,Nutrients!$EF$9)*BI$6)+(((IF($A$7=Nutrients!$B$79,Nutrients!$EF$79,(IF($A$7=Nutrients!$B$77,Nutrients!$EF$77,Nutrients!$EF$78)))))*BI$7))</f>
        <v>10000</v>
      </c>
      <c r="BJ280" s="65">
        <f>(SUMPRODUCT(BJ$8:BJ$187,Nutrients!$EF$8:$EF$187)+(IF($A$6=Nutrients!$B$8,Nutrients!$EF$8,Nutrients!$EF$9)*BJ$6)+(((IF($A$7=Nutrients!$B$79,Nutrients!$EF$79,(IF($A$7=Nutrients!$B$77,Nutrients!$EF$77,Nutrients!$EF$78)))))*BJ$7))</f>
        <v>7500</v>
      </c>
      <c r="BK280" s="65">
        <f>(SUMPRODUCT(BK$8:BK$187,Nutrients!$EF$8:$EF$187)+(IF($A$6=Nutrients!$B$8,Nutrients!$EF$8,Nutrients!$EF$9)*BK$6)+(((IF($A$7=Nutrients!$B$79,Nutrients!$EF$79,(IF($A$7=Nutrients!$B$77,Nutrients!$EF$77,Nutrients!$EF$78)))))*BK$7))</f>
        <v>7500</v>
      </c>
      <c r="BL280" s="65"/>
    </row>
    <row r="281" spans="1:64" x14ac:dyDescent="0.2">
      <c r="A281" s="236" t="s">
        <v>160</v>
      </c>
      <c r="B281" s="65">
        <f>(SUMPRODUCT(B$8:B$187,Nutrients!$EG$8:$EG$187)+(IF($A$6=Nutrients!$B$8,Nutrients!$EG$8,Nutrients!$EG$9)*B$6)+(((IF($A$7=Nutrients!$B$79,Nutrients!$EG$79,(IF($A$7=Nutrients!$B$77,Nutrients!$EG$77,Nutrients!$EG$78)))))*B$7))</f>
        <v>4500</v>
      </c>
      <c r="C281" s="65">
        <f>(SUMPRODUCT(C$8:C$187,Nutrients!$EG$8:$EG$187)+(IF($A$6=Nutrients!$B$8,Nutrients!$EG$8,Nutrients!$EG$9)*C$6)+(((IF($A$7=Nutrients!$B$79,Nutrients!$EG$79,(IF($A$7=Nutrients!$B$77,Nutrients!$EG$77,Nutrients!$EG$78)))))*C$7))</f>
        <v>4500</v>
      </c>
      <c r="D281" s="65">
        <f>(SUMPRODUCT(D$8:D$187,Nutrients!$EG$8:$EG$187)+(IF($A$6=Nutrients!$B$8,Nutrients!$EG$8,Nutrients!$EG$9)*D$6)+(((IF($A$7=Nutrients!$B$79,Nutrients!$EG$79,(IF($A$7=Nutrients!$B$77,Nutrients!$EG$77,Nutrients!$EG$78)))))*D$7))</f>
        <v>3750</v>
      </c>
      <c r="E281" s="65">
        <f>(SUMPRODUCT(E$8:E$187,Nutrients!$EG$8:$EG$187)+(IF($A$6=Nutrients!$B$8,Nutrients!$EG$8,Nutrients!$EG$9)*E$6)+(((IF($A$7=Nutrients!$B$79,Nutrients!$EG$79,(IF($A$7=Nutrients!$B$77,Nutrients!$EG$77,Nutrients!$EG$78)))))*E$7))</f>
        <v>3000</v>
      </c>
      <c r="F281" s="65">
        <f>(SUMPRODUCT(F$8:F$187,Nutrients!$EG$8:$EG$187)+(IF($A$6=Nutrients!$B$8,Nutrients!$EG$8,Nutrients!$EG$9)*F$6)+(((IF($A$7=Nutrients!$B$79,Nutrients!$EG$79,(IF($A$7=Nutrients!$B$77,Nutrients!$EG$77,Nutrients!$EG$78)))))*F$7))</f>
        <v>2250</v>
      </c>
      <c r="G281" s="65">
        <f>(SUMPRODUCT(G$8:G$187,Nutrients!$EG$8:$EG$187)+(IF($A$6=Nutrients!$B$8,Nutrients!$EG$8,Nutrients!$EG$9)*G$6)+(((IF($A$7=Nutrients!$B$79,Nutrients!$EG$79,(IF($A$7=Nutrients!$B$77,Nutrients!$EG$77,Nutrients!$EG$78)))))*G$7))</f>
        <v>2250</v>
      </c>
      <c r="H281" s="65"/>
      <c r="I281" s="65">
        <f>(SUMPRODUCT(I$8:I$187,Nutrients!$EG$8:$EG$187)+(IF($A$6=Nutrients!$B$8,Nutrients!$EG$8,Nutrients!$EG$9)*I$6)+(((IF($A$7=Nutrients!$B$79,Nutrients!$EG$79,(IF($A$7=Nutrients!$B$77,Nutrients!$EG$77,Nutrients!$EG$78)))))*I$7))</f>
        <v>4500</v>
      </c>
      <c r="J281" s="65">
        <f>(SUMPRODUCT(J$8:J$187,Nutrients!$EG$8:$EG$187)+(IF($A$6=Nutrients!$B$8,Nutrients!$EG$8,Nutrients!$EG$9)*J$6)+(((IF($A$7=Nutrients!$B$79,Nutrients!$EG$79,(IF($A$7=Nutrients!$B$77,Nutrients!$EG$77,Nutrients!$EG$78)))))*J$7))</f>
        <v>4500</v>
      </c>
      <c r="K281" s="65">
        <f>(SUMPRODUCT(K$8:K$187,Nutrients!$EG$8:$EG$187)+(IF($A$6=Nutrients!$B$8,Nutrients!$EG$8,Nutrients!$EG$9)*K$6)+(((IF($A$7=Nutrients!$B$79,Nutrients!$EG$79,(IF($A$7=Nutrients!$B$77,Nutrients!$EG$77,Nutrients!$EG$78)))))*K$7))</f>
        <v>3750</v>
      </c>
      <c r="L281" s="65">
        <f>(SUMPRODUCT(L$8:L$187,Nutrients!$EG$8:$EG$187)+(IF($A$6=Nutrients!$B$8,Nutrients!$EG$8,Nutrients!$EG$9)*L$6)+(((IF($A$7=Nutrients!$B$79,Nutrients!$EG$79,(IF($A$7=Nutrients!$B$77,Nutrients!$EG$77,Nutrients!$EG$78)))))*L$7))</f>
        <v>3000</v>
      </c>
      <c r="M281" s="65">
        <f>(SUMPRODUCT(M$8:M$187,Nutrients!$EG$8:$EG$187)+(IF($A$6=Nutrients!$B$8,Nutrients!$EG$8,Nutrients!$EG$9)*M$6)+(((IF($A$7=Nutrients!$B$79,Nutrients!$EG$79,(IF($A$7=Nutrients!$B$77,Nutrients!$EG$77,Nutrients!$EG$78)))))*M$7))</f>
        <v>2250</v>
      </c>
      <c r="N281" s="65">
        <f>(SUMPRODUCT(N$8:N$187,Nutrients!$EG$8:$EG$187)+(IF($A$6=Nutrients!$B$8,Nutrients!$EG$8,Nutrients!$EG$9)*N$6)+(((IF($A$7=Nutrients!$B$79,Nutrients!$EG$79,(IF($A$7=Nutrients!$B$77,Nutrients!$EG$77,Nutrients!$EG$78)))))*N$7))</f>
        <v>2250</v>
      </c>
      <c r="O281" s="65"/>
      <c r="P281" s="65">
        <f>(SUMPRODUCT(P$8:P$187,Nutrients!$EG$8:$EG$187)+(IF($A$6=Nutrients!$B$8,Nutrients!$EG$8,Nutrients!$EG$9)*P$6)+(((IF($A$7=Nutrients!$B$79,Nutrients!$EG$79,(IF($A$7=Nutrients!$B$77,Nutrients!$EG$77,Nutrients!$EG$78)))))*P$7))</f>
        <v>4500</v>
      </c>
      <c r="Q281" s="65">
        <f>(SUMPRODUCT(Q$8:Q$187,Nutrients!$EG$8:$EG$187)+(IF($A$6=Nutrients!$B$8,Nutrients!$EG$8,Nutrients!$EG$9)*Q$6)+(((IF($A$7=Nutrients!$B$79,Nutrients!$EG$79,(IF($A$7=Nutrients!$B$77,Nutrients!$EG$77,Nutrients!$EG$78)))))*Q$7))</f>
        <v>4500</v>
      </c>
      <c r="R281" s="65">
        <f>(SUMPRODUCT(R$8:R$187,Nutrients!$EG$8:$EG$187)+(IF($A$6=Nutrients!$B$8,Nutrients!$EG$8,Nutrients!$EG$9)*R$6)+(((IF($A$7=Nutrients!$B$79,Nutrients!$EG$79,(IF($A$7=Nutrients!$B$77,Nutrients!$EG$77,Nutrients!$EG$78)))))*R$7))</f>
        <v>3750</v>
      </c>
      <c r="S281" s="65">
        <f>(SUMPRODUCT(S$8:S$187,Nutrients!$EG$8:$EG$187)+(IF($A$6=Nutrients!$B$8,Nutrients!$EG$8,Nutrients!$EG$9)*S$6)+(((IF($A$7=Nutrients!$B$79,Nutrients!$EG$79,(IF($A$7=Nutrients!$B$77,Nutrients!$EG$77,Nutrients!$EG$78)))))*S$7))</f>
        <v>3000</v>
      </c>
      <c r="T281" s="65">
        <f>(SUMPRODUCT(T$8:T$187,Nutrients!$EG$8:$EG$187)+(IF($A$6=Nutrients!$B$8,Nutrients!$EG$8,Nutrients!$EG$9)*T$6)+(((IF($A$7=Nutrients!$B$79,Nutrients!$EG$79,(IF($A$7=Nutrients!$B$77,Nutrients!$EG$77,Nutrients!$EG$78)))))*T$7))</f>
        <v>2250</v>
      </c>
      <c r="U281" s="65">
        <f>(SUMPRODUCT(U$8:U$187,Nutrients!$EG$8:$EG$187)+(IF($A$6=Nutrients!$B$8,Nutrients!$EG$8,Nutrients!$EG$9)*U$6)+(((IF($A$7=Nutrients!$B$79,Nutrients!$EG$79,(IF($A$7=Nutrients!$B$77,Nutrients!$EG$77,Nutrients!$EG$78)))))*U$7))</f>
        <v>2250</v>
      </c>
      <c r="V281" s="65"/>
      <c r="W281" s="65">
        <f>(SUMPRODUCT(W$8:W$187,Nutrients!$EG$8:$EG$187)+(IF($A$6=Nutrients!$B$8,Nutrients!$EG$8,Nutrients!$EG$9)*W$6)+(((IF($A$7=Nutrients!$B$79,Nutrients!$EG$79,(IF($A$7=Nutrients!$B$77,Nutrients!$EG$77,Nutrients!$EG$78)))))*W$7))</f>
        <v>4500</v>
      </c>
      <c r="X281" s="65">
        <f>(SUMPRODUCT(X$8:X$187,Nutrients!$EG$8:$EG$187)+(IF($A$6=Nutrients!$B$8,Nutrients!$EG$8,Nutrients!$EG$9)*X$6)+(((IF($A$7=Nutrients!$B$79,Nutrients!$EG$79,(IF($A$7=Nutrients!$B$77,Nutrients!$EG$77,Nutrients!$EG$78)))))*X$7))</f>
        <v>4500</v>
      </c>
      <c r="Y281" s="65">
        <f>(SUMPRODUCT(Y$8:Y$187,Nutrients!$EG$8:$EG$187)+(IF($A$6=Nutrients!$B$8,Nutrients!$EG$8,Nutrients!$EG$9)*Y$6)+(((IF($A$7=Nutrients!$B$79,Nutrients!$EG$79,(IF($A$7=Nutrients!$B$77,Nutrients!$EG$77,Nutrients!$EG$78)))))*Y$7))</f>
        <v>3750</v>
      </c>
      <c r="Z281" s="65">
        <f>(SUMPRODUCT(Z$8:Z$187,Nutrients!$EG$8:$EG$187)+(IF($A$6=Nutrients!$B$8,Nutrients!$EG$8,Nutrients!$EG$9)*Z$6)+(((IF($A$7=Nutrients!$B$79,Nutrients!$EG$79,(IF($A$7=Nutrients!$B$77,Nutrients!$EG$77,Nutrients!$EG$78)))))*Z$7))</f>
        <v>3000</v>
      </c>
      <c r="AA281" s="65">
        <f>(SUMPRODUCT(AA$8:AA$187,Nutrients!$EG$8:$EG$187)+(IF($A$6=Nutrients!$B$8,Nutrients!$EG$8,Nutrients!$EG$9)*AA$6)+(((IF($A$7=Nutrients!$B$79,Nutrients!$EG$79,(IF($A$7=Nutrients!$B$77,Nutrients!$EG$77,Nutrients!$EG$78)))))*AA$7))</f>
        <v>2250</v>
      </c>
      <c r="AB281" s="65">
        <f>(SUMPRODUCT(AB$8:AB$187,Nutrients!$EG$8:$EG$187)+(IF($A$6=Nutrients!$B$8,Nutrients!$EG$8,Nutrients!$EG$9)*AB$6)+(((IF($A$7=Nutrients!$B$79,Nutrients!$EG$79,(IF($A$7=Nutrients!$B$77,Nutrients!$EG$77,Nutrients!$EG$78)))))*AB$7))</f>
        <v>2250</v>
      </c>
      <c r="AC281" s="65"/>
      <c r="AD281" s="65">
        <f>(SUMPRODUCT(AD$8:AD$187,Nutrients!$EG$8:$EG$187)+(IF($A$6=Nutrients!$B$8,Nutrients!$EG$8,Nutrients!$EG$9)*AD$6)+(((IF($A$7=Nutrients!$B$79,Nutrients!$EG$79,(IF($A$7=Nutrients!$B$77,Nutrients!$EG$77,Nutrients!$EG$78)))))*AD$7))</f>
        <v>4500</v>
      </c>
      <c r="AE281" s="65">
        <f>(SUMPRODUCT(AE$8:AE$187,Nutrients!$EG$8:$EG$187)+(IF($A$6=Nutrients!$B$8,Nutrients!$EG$8,Nutrients!$EG$9)*AE$6)+(((IF($A$7=Nutrients!$B$79,Nutrients!$EG$79,(IF($A$7=Nutrients!$B$77,Nutrients!$EG$77,Nutrients!$EG$78)))))*AE$7))</f>
        <v>4500</v>
      </c>
      <c r="AF281" s="65">
        <f>(SUMPRODUCT(AF$8:AF$187,Nutrients!$EG$8:$EG$187)+(IF($A$6=Nutrients!$B$8,Nutrients!$EG$8,Nutrients!$EG$9)*AF$6)+(((IF($A$7=Nutrients!$B$79,Nutrients!$EG$79,(IF($A$7=Nutrients!$B$77,Nutrients!$EG$77,Nutrients!$EG$78)))))*AF$7))</f>
        <v>3750</v>
      </c>
      <c r="AG281" s="65">
        <f>(SUMPRODUCT(AG$8:AG$187,Nutrients!$EG$8:$EG$187)+(IF($A$6=Nutrients!$B$8,Nutrients!$EG$8,Nutrients!$EG$9)*AG$6)+(((IF($A$7=Nutrients!$B$79,Nutrients!$EG$79,(IF($A$7=Nutrients!$B$77,Nutrients!$EG$77,Nutrients!$EG$78)))))*AG$7))</f>
        <v>3000</v>
      </c>
      <c r="AH281" s="65">
        <f>(SUMPRODUCT(AH$8:AH$187,Nutrients!$EG$8:$EG$187)+(IF($A$6=Nutrients!$B$8,Nutrients!$EG$8,Nutrients!$EG$9)*AH$6)+(((IF($A$7=Nutrients!$B$79,Nutrients!$EG$79,(IF($A$7=Nutrients!$B$77,Nutrients!$EG$77,Nutrients!$EG$78)))))*AH$7))</f>
        <v>2250</v>
      </c>
      <c r="AI281" s="65">
        <f>(SUMPRODUCT(AI$8:AI$187,Nutrients!$EG$8:$EG$187)+(IF($A$6=Nutrients!$B$8,Nutrients!$EG$8,Nutrients!$EG$9)*AI$6)+(((IF($A$7=Nutrients!$B$79,Nutrients!$EG$79,(IF($A$7=Nutrients!$B$77,Nutrients!$EG$77,Nutrients!$EG$78)))))*AI$7))</f>
        <v>2250</v>
      </c>
      <c r="AJ281" s="65"/>
      <c r="AK281" s="65">
        <f>(SUMPRODUCT(AK$8:AK$187,Nutrients!$EG$8:$EG$187)+(IF($A$6=Nutrients!$B$8,Nutrients!$EG$8,Nutrients!$EG$9)*AK$6)+(((IF($A$7=Nutrients!$B$79,Nutrients!$EG$79,(IF($A$7=Nutrients!$B$77,Nutrients!$EG$77,Nutrients!$EG$78)))))*AK$7))</f>
        <v>4500</v>
      </c>
      <c r="AL281" s="65">
        <f>(SUMPRODUCT(AL$8:AL$187,Nutrients!$EG$8:$EG$187)+(IF($A$6=Nutrients!$B$8,Nutrients!$EG$8,Nutrients!$EG$9)*AL$6)+(((IF($A$7=Nutrients!$B$79,Nutrients!$EG$79,(IF($A$7=Nutrients!$B$77,Nutrients!$EG$77,Nutrients!$EG$78)))))*AL$7))</f>
        <v>4500</v>
      </c>
      <c r="AM281" s="65">
        <f>(SUMPRODUCT(AM$8:AM$187,Nutrients!$EG$8:$EG$187)+(IF($A$6=Nutrients!$B$8,Nutrients!$EG$8,Nutrients!$EG$9)*AM$6)+(((IF($A$7=Nutrients!$B$79,Nutrients!$EG$79,(IF($A$7=Nutrients!$B$77,Nutrients!$EG$77,Nutrients!$EG$78)))))*AM$7))</f>
        <v>3750</v>
      </c>
      <c r="AN281" s="65">
        <f>(SUMPRODUCT(AN$8:AN$187,Nutrients!$EG$8:$EG$187)+(IF($A$6=Nutrients!$B$8,Nutrients!$EG$8,Nutrients!$EG$9)*AN$6)+(((IF($A$7=Nutrients!$B$79,Nutrients!$EG$79,(IF($A$7=Nutrients!$B$77,Nutrients!$EG$77,Nutrients!$EG$78)))))*AN$7))</f>
        <v>3000</v>
      </c>
      <c r="AO281" s="65">
        <f>(SUMPRODUCT(AO$8:AO$187,Nutrients!$EG$8:$EG$187)+(IF($A$6=Nutrients!$B$8,Nutrients!$EG$8,Nutrients!$EG$9)*AO$6)+(((IF($A$7=Nutrients!$B$79,Nutrients!$EG$79,(IF($A$7=Nutrients!$B$77,Nutrients!$EG$77,Nutrients!$EG$78)))))*AO$7))</f>
        <v>2250</v>
      </c>
      <c r="AP281" s="65">
        <f>(SUMPRODUCT(AP$8:AP$187,Nutrients!$EG$8:$EG$187)+(IF($A$6=Nutrients!$B$8,Nutrients!$EG$8,Nutrients!$EG$9)*AP$6)+(((IF($A$7=Nutrients!$B$79,Nutrients!$EG$79,(IF($A$7=Nutrients!$B$77,Nutrients!$EG$77,Nutrients!$EG$78)))))*AP$7))</f>
        <v>2250</v>
      </c>
      <c r="AQ281" s="65"/>
      <c r="AR281" s="65">
        <f>(SUMPRODUCT(AR$8:AR$187,Nutrients!$EG$8:$EG$187)+(IF($A$6=Nutrients!$B$8,Nutrients!$EG$8,Nutrients!$EG$9)*AR$6)+(((IF($A$7=Nutrients!$B$79,Nutrients!$EG$79,(IF($A$7=Nutrients!$B$77,Nutrients!$EG$77,Nutrients!$EG$78)))))*AR$7))</f>
        <v>4500</v>
      </c>
      <c r="AS281" s="65">
        <f>(SUMPRODUCT(AS$8:AS$187,Nutrients!$EG$8:$EG$187)+(IF($A$6=Nutrients!$B$8,Nutrients!$EG$8,Nutrients!$EG$9)*AS$6)+(((IF($A$7=Nutrients!$B$79,Nutrients!$EG$79,(IF($A$7=Nutrients!$B$77,Nutrients!$EG$77,Nutrients!$EG$78)))))*AS$7))</f>
        <v>4500</v>
      </c>
      <c r="AT281" s="65">
        <f>(SUMPRODUCT(AT$8:AT$187,Nutrients!$EG$8:$EG$187)+(IF($A$6=Nutrients!$B$8,Nutrients!$EG$8,Nutrients!$EG$9)*AT$6)+(((IF($A$7=Nutrients!$B$79,Nutrients!$EG$79,(IF($A$7=Nutrients!$B$77,Nutrients!$EG$77,Nutrients!$EG$78)))))*AT$7))</f>
        <v>3750</v>
      </c>
      <c r="AU281" s="65">
        <f>(SUMPRODUCT(AU$8:AU$187,Nutrients!$EG$8:$EG$187)+(IF($A$6=Nutrients!$B$8,Nutrients!$EG$8,Nutrients!$EG$9)*AU$6)+(((IF($A$7=Nutrients!$B$79,Nutrients!$EG$79,(IF($A$7=Nutrients!$B$77,Nutrients!$EG$77,Nutrients!$EG$78)))))*AU$7))</f>
        <v>3000</v>
      </c>
      <c r="AV281" s="65">
        <f>(SUMPRODUCT(AV$8:AV$187,Nutrients!$EG$8:$EG$187)+(IF($A$6=Nutrients!$B$8,Nutrients!$EG$8,Nutrients!$EG$9)*AV$6)+(((IF($A$7=Nutrients!$B$79,Nutrients!$EG$79,(IF($A$7=Nutrients!$B$77,Nutrients!$EG$77,Nutrients!$EG$78)))))*AV$7))</f>
        <v>2250</v>
      </c>
      <c r="AW281" s="65">
        <f>(SUMPRODUCT(AW$8:AW$187,Nutrients!$EG$8:$EG$187)+(IF($A$6=Nutrients!$B$8,Nutrients!$EG$8,Nutrients!$EG$9)*AW$6)+(((IF($A$7=Nutrients!$B$79,Nutrients!$EG$79,(IF($A$7=Nutrients!$B$77,Nutrients!$EG$77,Nutrients!$EG$78)))))*AW$7))</f>
        <v>2250</v>
      </c>
      <c r="AX281" s="65"/>
      <c r="AY281" s="65">
        <f>(SUMPRODUCT(AY$8:AY$187,Nutrients!$EG$8:$EG$187)+(IF($A$6=Nutrients!$B$8,Nutrients!$EG$8,Nutrients!$EG$9)*AY$6)+(((IF($A$7=Nutrients!$B$79,Nutrients!$EG$79,(IF($A$7=Nutrients!$B$77,Nutrients!$EG$77,Nutrients!$EG$78)))))*AY$7))</f>
        <v>4500</v>
      </c>
      <c r="AZ281" s="65">
        <f>(SUMPRODUCT(AZ$8:AZ$187,Nutrients!$EG$8:$EG$187)+(IF($A$6=Nutrients!$B$8,Nutrients!$EG$8,Nutrients!$EG$9)*AZ$6)+(((IF($A$7=Nutrients!$B$79,Nutrients!$EG$79,(IF($A$7=Nutrients!$B$77,Nutrients!$EG$77,Nutrients!$EG$78)))))*AZ$7))</f>
        <v>4500</v>
      </c>
      <c r="BA281" s="65">
        <f>(SUMPRODUCT(BA$8:BA$187,Nutrients!$EG$8:$EG$187)+(IF($A$6=Nutrients!$B$8,Nutrients!$EG$8,Nutrients!$EG$9)*BA$6)+(((IF($A$7=Nutrients!$B$79,Nutrients!$EG$79,(IF($A$7=Nutrients!$B$77,Nutrients!$EG$77,Nutrients!$EG$78)))))*BA$7))</f>
        <v>3750</v>
      </c>
      <c r="BB281" s="65">
        <f>(SUMPRODUCT(BB$8:BB$187,Nutrients!$EG$8:$EG$187)+(IF($A$6=Nutrients!$B$8,Nutrients!$EG$8,Nutrients!$EG$9)*BB$6)+(((IF($A$7=Nutrients!$B$79,Nutrients!$EG$79,(IF($A$7=Nutrients!$B$77,Nutrients!$EG$77,Nutrients!$EG$78)))))*BB$7))</f>
        <v>3000</v>
      </c>
      <c r="BC281" s="65">
        <f>(SUMPRODUCT(BC$8:BC$187,Nutrients!$EG$8:$EG$187)+(IF($A$6=Nutrients!$B$8,Nutrients!$EG$8,Nutrients!$EG$9)*BC$6)+(((IF($A$7=Nutrients!$B$79,Nutrients!$EG$79,(IF($A$7=Nutrients!$B$77,Nutrients!$EG$77,Nutrients!$EG$78)))))*BC$7))</f>
        <v>2250</v>
      </c>
      <c r="BD281" s="65">
        <f>(SUMPRODUCT(BD$8:BD$187,Nutrients!$EG$8:$EG$187)+(IF($A$6=Nutrients!$B$8,Nutrients!$EG$8,Nutrients!$EG$9)*BD$6)+(((IF($A$7=Nutrients!$B$79,Nutrients!$EG$79,(IF($A$7=Nutrients!$B$77,Nutrients!$EG$77,Nutrients!$EG$78)))))*BD$7))</f>
        <v>2250</v>
      </c>
      <c r="BE281" s="65"/>
      <c r="BF281" s="65">
        <f>(SUMPRODUCT(BF$8:BF$187,Nutrients!$EG$8:$EG$187)+(IF($A$6=Nutrients!$B$8,Nutrients!$EG$8,Nutrients!$EG$9)*BF$6)+(((IF($A$7=Nutrients!$B$79,Nutrients!$EG$79,(IF($A$7=Nutrients!$B$77,Nutrients!$EG$77,Nutrients!$EG$78)))))*BF$7))</f>
        <v>4500</v>
      </c>
      <c r="BG281" s="65">
        <f>(SUMPRODUCT(BG$8:BG$187,Nutrients!$EG$8:$EG$187)+(IF($A$6=Nutrients!$B$8,Nutrients!$EG$8,Nutrients!$EG$9)*BG$6)+(((IF($A$7=Nutrients!$B$79,Nutrients!$EG$79,(IF($A$7=Nutrients!$B$77,Nutrients!$EG$77,Nutrients!$EG$78)))))*BG$7))</f>
        <v>4500</v>
      </c>
      <c r="BH281" s="65">
        <f>(SUMPRODUCT(BH$8:BH$187,Nutrients!$EG$8:$EG$187)+(IF($A$6=Nutrients!$B$8,Nutrients!$EG$8,Nutrients!$EG$9)*BH$6)+(((IF($A$7=Nutrients!$B$79,Nutrients!$EG$79,(IF($A$7=Nutrients!$B$77,Nutrients!$EG$77,Nutrients!$EG$78)))))*BH$7))</f>
        <v>3750</v>
      </c>
      <c r="BI281" s="65">
        <f>(SUMPRODUCT(BI$8:BI$187,Nutrients!$EG$8:$EG$187)+(IF($A$6=Nutrients!$B$8,Nutrients!$EG$8,Nutrients!$EG$9)*BI$6)+(((IF($A$7=Nutrients!$B$79,Nutrients!$EG$79,(IF($A$7=Nutrients!$B$77,Nutrients!$EG$77,Nutrients!$EG$78)))))*BI$7))</f>
        <v>3000</v>
      </c>
      <c r="BJ281" s="65">
        <f>(SUMPRODUCT(BJ$8:BJ$187,Nutrients!$EG$8:$EG$187)+(IF($A$6=Nutrients!$B$8,Nutrients!$EG$8,Nutrients!$EG$9)*BJ$6)+(((IF($A$7=Nutrients!$B$79,Nutrients!$EG$79,(IF($A$7=Nutrients!$B$77,Nutrients!$EG$77,Nutrients!$EG$78)))))*BJ$7))</f>
        <v>2250</v>
      </c>
      <c r="BK281" s="65">
        <f>(SUMPRODUCT(BK$8:BK$187,Nutrients!$EG$8:$EG$187)+(IF($A$6=Nutrients!$B$8,Nutrients!$EG$8,Nutrients!$EG$9)*BK$6)+(((IF($A$7=Nutrients!$B$79,Nutrients!$EG$79,(IF($A$7=Nutrients!$B$77,Nutrients!$EG$77,Nutrients!$EG$78)))))*BK$7))</f>
        <v>2250</v>
      </c>
      <c r="BL281" s="65"/>
    </row>
    <row r="282" spans="1:64" x14ac:dyDescent="0.2">
      <c r="A282" s="236" t="s">
        <v>161</v>
      </c>
      <c r="B282" s="65">
        <f>(SUMPRODUCT(B$8:B$187,Nutrients!$EH$8:$EH$187)+(IF($A$6=Nutrients!$B$8,Nutrients!$EH$8,Nutrients!$EH$9)*B$6)+(((IF($A$7=Nutrients!$B$79,Nutrients!$EH$79,(IF($A$7=Nutrients!$B$77,Nutrients!$EH$77,Nutrients!$EH$78)))))*B$7))</f>
        <v>0</v>
      </c>
      <c r="C282" s="65">
        <f>(SUMPRODUCT(C$8:C$187,Nutrients!$EH$8:$EH$187)+(IF($A$6=Nutrients!$B$8,Nutrients!$EH$8,Nutrients!$EH$9)*C$6)+(((IF($A$7=Nutrients!$B$79,Nutrients!$EH$79,(IF($A$7=Nutrients!$B$77,Nutrients!$EH$77,Nutrients!$EH$78)))))*C$7))</f>
        <v>0</v>
      </c>
      <c r="D282" s="65">
        <f>(SUMPRODUCT(D$8:D$187,Nutrients!$EH$8:$EH$187)+(IF($A$6=Nutrients!$B$8,Nutrients!$EH$8,Nutrients!$EH$9)*D$6)+(((IF($A$7=Nutrients!$B$79,Nutrients!$EH$79,(IF($A$7=Nutrients!$B$77,Nutrients!$EH$77,Nutrients!$EH$78)))))*D$7))</f>
        <v>0</v>
      </c>
      <c r="E282" s="65">
        <f>(SUMPRODUCT(E$8:E$187,Nutrients!$EH$8:$EH$187)+(IF($A$6=Nutrients!$B$8,Nutrients!$EH$8,Nutrients!$EH$9)*E$6)+(((IF($A$7=Nutrients!$B$79,Nutrients!$EH$79,(IF($A$7=Nutrients!$B$77,Nutrients!$EH$77,Nutrients!$EH$78)))))*E$7))</f>
        <v>0</v>
      </c>
      <c r="F282" s="65">
        <f>(SUMPRODUCT(F$8:F$187,Nutrients!$EH$8:$EH$187)+(IF($A$6=Nutrients!$B$8,Nutrients!$EH$8,Nutrients!$EH$9)*F$6)+(((IF($A$7=Nutrients!$B$79,Nutrients!$EH$79,(IF($A$7=Nutrients!$B$77,Nutrients!$EH$77,Nutrients!$EH$78)))))*F$7))</f>
        <v>0</v>
      </c>
      <c r="G282" s="65">
        <f>(SUMPRODUCT(G$8:G$187,Nutrients!$EH$8:$EH$187)+(IF($A$6=Nutrients!$B$8,Nutrients!$EH$8,Nutrients!$EH$9)*G$6)+(((IF($A$7=Nutrients!$B$79,Nutrients!$EH$79,(IF($A$7=Nutrients!$B$77,Nutrients!$EH$77,Nutrients!$EH$78)))))*G$7))</f>
        <v>0</v>
      </c>
      <c r="H282" s="65"/>
      <c r="I282" s="65">
        <f>(SUMPRODUCT(I$8:I$187,Nutrients!$EH$8:$EH$187)+(IF($A$6=Nutrients!$B$8,Nutrients!$EH$8,Nutrients!$EH$9)*I$6)+(((IF($A$7=Nutrients!$B$79,Nutrients!$EH$79,(IF($A$7=Nutrients!$B$77,Nutrients!$EH$77,Nutrients!$EH$78)))))*I$7))</f>
        <v>0</v>
      </c>
      <c r="J282" s="65">
        <f>(SUMPRODUCT(J$8:J$187,Nutrients!$EH$8:$EH$187)+(IF($A$6=Nutrients!$B$8,Nutrients!$EH$8,Nutrients!$EH$9)*J$6)+(((IF($A$7=Nutrients!$B$79,Nutrients!$EH$79,(IF($A$7=Nutrients!$B$77,Nutrients!$EH$77,Nutrients!$EH$78)))))*J$7))</f>
        <v>0</v>
      </c>
      <c r="K282" s="65">
        <f>(SUMPRODUCT(K$8:K$187,Nutrients!$EH$8:$EH$187)+(IF($A$6=Nutrients!$B$8,Nutrients!$EH$8,Nutrients!$EH$9)*K$6)+(((IF($A$7=Nutrients!$B$79,Nutrients!$EH$79,(IF($A$7=Nutrients!$B$77,Nutrients!$EH$77,Nutrients!$EH$78)))))*K$7))</f>
        <v>0</v>
      </c>
      <c r="L282" s="65">
        <f>(SUMPRODUCT(L$8:L$187,Nutrients!$EH$8:$EH$187)+(IF($A$6=Nutrients!$B$8,Nutrients!$EH$8,Nutrients!$EH$9)*L$6)+(((IF($A$7=Nutrients!$B$79,Nutrients!$EH$79,(IF($A$7=Nutrients!$B$77,Nutrients!$EH$77,Nutrients!$EH$78)))))*L$7))</f>
        <v>0</v>
      </c>
      <c r="M282" s="65">
        <f>(SUMPRODUCT(M$8:M$187,Nutrients!$EH$8:$EH$187)+(IF($A$6=Nutrients!$B$8,Nutrients!$EH$8,Nutrients!$EH$9)*M$6)+(((IF($A$7=Nutrients!$B$79,Nutrients!$EH$79,(IF($A$7=Nutrients!$B$77,Nutrients!$EH$77,Nutrients!$EH$78)))))*M$7))</f>
        <v>0</v>
      </c>
      <c r="N282" s="65">
        <f>(SUMPRODUCT(N$8:N$187,Nutrients!$EH$8:$EH$187)+(IF($A$6=Nutrients!$B$8,Nutrients!$EH$8,Nutrients!$EH$9)*N$6)+(((IF($A$7=Nutrients!$B$79,Nutrients!$EH$79,(IF($A$7=Nutrients!$B$77,Nutrients!$EH$77,Nutrients!$EH$78)))))*N$7))</f>
        <v>0</v>
      </c>
      <c r="O282" s="65"/>
      <c r="P282" s="65">
        <f>(SUMPRODUCT(P$8:P$187,Nutrients!$EH$8:$EH$187)+(IF($A$6=Nutrients!$B$8,Nutrients!$EH$8,Nutrients!$EH$9)*P$6)+(((IF($A$7=Nutrients!$B$79,Nutrients!$EH$79,(IF($A$7=Nutrients!$B$77,Nutrients!$EH$77,Nutrients!$EH$78)))))*P$7))</f>
        <v>0</v>
      </c>
      <c r="Q282" s="65">
        <f>(SUMPRODUCT(Q$8:Q$187,Nutrients!$EH$8:$EH$187)+(IF($A$6=Nutrients!$B$8,Nutrients!$EH$8,Nutrients!$EH$9)*Q$6)+(((IF($A$7=Nutrients!$B$79,Nutrients!$EH$79,(IF($A$7=Nutrients!$B$77,Nutrients!$EH$77,Nutrients!$EH$78)))))*Q$7))</f>
        <v>0</v>
      </c>
      <c r="R282" s="65">
        <f>(SUMPRODUCT(R$8:R$187,Nutrients!$EH$8:$EH$187)+(IF($A$6=Nutrients!$B$8,Nutrients!$EH$8,Nutrients!$EH$9)*R$6)+(((IF($A$7=Nutrients!$B$79,Nutrients!$EH$79,(IF($A$7=Nutrients!$B$77,Nutrients!$EH$77,Nutrients!$EH$78)))))*R$7))</f>
        <v>0</v>
      </c>
      <c r="S282" s="65">
        <f>(SUMPRODUCT(S$8:S$187,Nutrients!$EH$8:$EH$187)+(IF($A$6=Nutrients!$B$8,Nutrients!$EH$8,Nutrients!$EH$9)*S$6)+(((IF($A$7=Nutrients!$B$79,Nutrients!$EH$79,(IF($A$7=Nutrients!$B$77,Nutrients!$EH$77,Nutrients!$EH$78)))))*S$7))</f>
        <v>0</v>
      </c>
      <c r="T282" s="65">
        <f>(SUMPRODUCT(T$8:T$187,Nutrients!$EH$8:$EH$187)+(IF($A$6=Nutrients!$B$8,Nutrients!$EH$8,Nutrients!$EH$9)*T$6)+(((IF($A$7=Nutrients!$B$79,Nutrients!$EH$79,(IF($A$7=Nutrients!$B$77,Nutrients!$EH$77,Nutrients!$EH$78)))))*T$7))</f>
        <v>0</v>
      </c>
      <c r="U282" s="65">
        <f>(SUMPRODUCT(U$8:U$187,Nutrients!$EH$8:$EH$187)+(IF($A$6=Nutrients!$B$8,Nutrients!$EH$8,Nutrients!$EH$9)*U$6)+(((IF($A$7=Nutrients!$B$79,Nutrients!$EH$79,(IF($A$7=Nutrients!$B$77,Nutrients!$EH$77,Nutrients!$EH$78)))))*U$7))</f>
        <v>0</v>
      </c>
      <c r="V282" s="65"/>
      <c r="W282" s="65">
        <f>(SUMPRODUCT(W$8:W$187,Nutrients!$EH$8:$EH$187)+(IF($A$6=Nutrients!$B$8,Nutrients!$EH$8,Nutrients!$EH$9)*W$6)+(((IF($A$7=Nutrients!$B$79,Nutrients!$EH$79,(IF($A$7=Nutrients!$B$77,Nutrients!$EH$77,Nutrients!$EH$78)))))*W$7))</f>
        <v>0</v>
      </c>
      <c r="X282" s="65">
        <f>(SUMPRODUCT(X$8:X$187,Nutrients!$EH$8:$EH$187)+(IF($A$6=Nutrients!$B$8,Nutrients!$EH$8,Nutrients!$EH$9)*X$6)+(((IF($A$7=Nutrients!$B$79,Nutrients!$EH$79,(IF($A$7=Nutrients!$B$77,Nutrients!$EH$77,Nutrients!$EH$78)))))*X$7))</f>
        <v>0</v>
      </c>
      <c r="Y282" s="65">
        <f>(SUMPRODUCT(Y$8:Y$187,Nutrients!$EH$8:$EH$187)+(IF($A$6=Nutrients!$B$8,Nutrients!$EH$8,Nutrients!$EH$9)*Y$6)+(((IF($A$7=Nutrients!$B$79,Nutrients!$EH$79,(IF($A$7=Nutrients!$B$77,Nutrients!$EH$77,Nutrients!$EH$78)))))*Y$7))</f>
        <v>0</v>
      </c>
      <c r="Z282" s="65">
        <f>(SUMPRODUCT(Z$8:Z$187,Nutrients!$EH$8:$EH$187)+(IF($A$6=Nutrients!$B$8,Nutrients!$EH$8,Nutrients!$EH$9)*Z$6)+(((IF($A$7=Nutrients!$B$79,Nutrients!$EH$79,(IF($A$7=Nutrients!$B$77,Nutrients!$EH$77,Nutrients!$EH$78)))))*Z$7))</f>
        <v>0</v>
      </c>
      <c r="AA282" s="65">
        <f>(SUMPRODUCT(AA$8:AA$187,Nutrients!$EH$8:$EH$187)+(IF($A$6=Nutrients!$B$8,Nutrients!$EH$8,Nutrients!$EH$9)*AA$6)+(((IF($A$7=Nutrients!$B$79,Nutrients!$EH$79,(IF($A$7=Nutrients!$B$77,Nutrients!$EH$77,Nutrients!$EH$78)))))*AA$7))</f>
        <v>0</v>
      </c>
      <c r="AB282" s="65">
        <f>(SUMPRODUCT(AB$8:AB$187,Nutrients!$EH$8:$EH$187)+(IF($A$6=Nutrients!$B$8,Nutrients!$EH$8,Nutrients!$EH$9)*AB$6)+(((IF($A$7=Nutrients!$B$79,Nutrients!$EH$79,(IF($A$7=Nutrients!$B$77,Nutrients!$EH$77,Nutrients!$EH$78)))))*AB$7))</f>
        <v>0</v>
      </c>
      <c r="AC282" s="65"/>
      <c r="AD282" s="65">
        <f>(SUMPRODUCT(AD$8:AD$187,Nutrients!$EH$8:$EH$187)+(IF($A$6=Nutrients!$B$8,Nutrients!$EH$8,Nutrients!$EH$9)*AD$6)+(((IF($A$7=Nutrients!$B$79,Nutrients!$EH$79,(IF($A$7=Nutrients!$B$77,Nutrients!$EH$77,Nutrients!$EH$78)))))*AD$7))</f>
        <v>0</v>
      </c>
      <c r="AE282" s="65">
        <f>(SUMPRODUCT(AE$8:AE$187,Nutrients!$EH$8:$EH$187)+(IF($A$6=Nutrients!$B$8,Nutrients!$EH$8,Nutrients!$EH$9)*AE$6)+(((IF($A$7=Nutrients!$B$79,Nutrients!$EH$79,(IF($A$7=Nutrients!$B$77,Nutrients!$EH$77,Nutrients!$EH$78)))))*AE$7))</f>
        <v>0</v>
      </c>
      <c r="AF282" s="65">
        <f>(SUMPRODUCT(AF$8:AF$187,Nutrients!$EH$8:$EH$187)+(IF($A$6=Nutrients!$B$8,Nutrients!$EH$8,Nutrients!$EH$9)*AF$6)+(((IF($A$7=Nutrients!$B$79,Nutrients!$EH$79,(IF($A$7=Nutrients!$B$77,Nutrients!$EH$77,Nutrients!$EH$78)))))*AF$7))</f>
        <v>0</v>
      </c>
      <c r="AG282" s="65">
        <f>(SUMPRODUCT(AG$8:AG$187,Nutrients!$EH$8:$EH$187)+(IF($A$6=Nutrients!$B$8,Nutrients!$EH$8,Nutrients!$EH$9)*AG$6)+(((IF($A$7=Nutrients!$B$79,Nutrients!$EH$79,(IF($A$7=Nutrients!$B$77,Nutrients!$EH$77,Nutrients!$EH$78)))))*AG$7))</f>
        <v>0</v>
      </c>
      <c r="AH282" s="65">
        <f>(SUMPRODUCT(AH$8:AH$187,Nutrients!$EH$8:$EH$187)+(IF($A$6=Nutrients!$B$8,Nutrients!$EH$8,Nutrients!$EH$9)*AH$6)+(((IF($A$7=Nutrients!$B$79,Nutrients!$EH$79,(IF($A$7=Nutrients!$B$77,Nutrients!$EH$77,Nutrients!$EH$78)))))*AH$7))</f>
        <v>0</v>
      </c>
      <c r="AI282" s="65">
        <f>(SUMPRODUCT(AI$8:AI$187,Nutrients!$EH$8:$EH$187)+(IF($A$6=Nutrients!$B$8,Nutrients!$EH$8,Nutrients!$EH$9)*AI$6)+(((IF($A$7=Nutrients!$B$79,Nutrients!$EH$79,(IF($A$7=Nutrients!$B$77,Nutrients!$EH$77,Nutrients!$EH$78)))))*AI$7))</f>
        <v>0</v>
      </c>
      <c r="AJ282" s="65"/>
      <c r="AK282" s="65">
        <f>(SUMPRODUCT(AK$8:AK$187,Nutrients!$EH$8:$EH$187)+(IF($A$6=Nutrients!$B$8,Nutrients!$EH$8,Nutrients!$EH$9)*AK$6)+(((IF($A$7=Nutrients!$B$79,Nutrients!$EH$79,(IF($A$7=Nutrients!$B$77,Nutrients!$EH$77,Nutrients!$EH$78)))))*AK$7))</f>
        <v>0</v>
      </c>
      <c r="AL282" s="65">
        <f>(SUMPRODUCT(AL$8:AL$187,Nutrients!$EH$8:$EH$187)+(IF($A$6=Nutrients!$B$8,Nutrients!$EH$8,Nutrients!$EH$9)*AL$6)+(((IF($A$7=Nutrients!$B$79,Nutrients!$EH$79,(IF($A$7=Nutrients!$B$77,Nutrients!$EH$77,Nutrients!$EH$78)))))*AL$7))</f>
        <v>0</v>
      </c>
      <c r="AM282" s="65">
        <f>(SUMPRODUCT(AM$8:AM$187,Nutrients!$EH$8:$EH$187)+(IF($A$6=Nutrients!$B$8,Nutrients!$EH$8,Nutrients!$EH$9)*AM$6)+(((IF($A$7=Nutrients!$B$79,Nutrients!$EH$79,(IF($A$7=Nutrients!$B$77,Nutrients!$EH$77,Nutrients!$EH$78)))))*AM$7))</f>
        <v>0</v>
      </c>
      <c r="AN282" s="65">
        <f>(SUMPRODUCT(AN$8:AN$187,Nutrients!$EH$8:$EH$187)+(IF($A$6=Nutrients!$B$8,Nutrients!$EH$8,Nutrients!$EH$9)*AN$6)+(((IF($A$7=Nutrients!$B$79,Nutrients!$EH$79,(IF($A$7=Nutrients!$B$77,Nutrients!$EH$77,Nutrients!$EH$78)))))*AN$7))</f>
        <v>0</v>
      </c>
      <c r="AO282" s="65">
        <f>(SUMPRODUCT(AO$8:AO$187,Nutrients!$EH$8:$EH$187)+(IF($A$6=Nutrients!$B$8,Nutrients!$EH$8,Nutrients!$EH$9)*AO$6)+(((IF($A$7=Nutrients!$B$79,Nutrients!$EH$79,(IF($A$7=Nutrients!$B$77,Nutrients!$EH$77,Nutrients!$EH$78)))))*AO$7))</f>
        <v>0</v>
      </c>
      <c r="AP282" s="65">
        <f>(SUMPRODUCT(AP$8:AP$187,Nutrients!$EH$8:$EH$187)+(IF($A$6=Nutrients!$B$8,Nutrients!$EH$8,Nutrients!$EH$9)*AP$6)+(((IF($A$7=Nutrients!$B$79,Nutrients!$EH$79,(IF($A$7=Nutrients!$B$77,Nutrients!$EH$77,Nutrients!$EH$78)))))*AP$7))</f>
        <v>0</v>
      </c>
      <c r="AQ282" s="65"/>
      <c r="AR282" s="65">
        <f>(SUMPRODUCT(AR$8:AR$187,Nutrients!$EH$8:$EH$187)+(IF($A$6=Nutrients!$B$8,Nutrients!$EH$8,Nutrients!$EH$9)*AR$6)+(((IF($A$7=Nutrients!$B$79,Nutrients!$EH$79,(IF($A$7=Nutrients!$B$77,Nutrients!$EH$77,Nutrients!$EH$78)))))*AR$7))</f>
        <v>0</v>
      </c>
      <c r="AS282" s="65">
        <f>(SUMPRODUCT(AS$8:AS$187,Nutrients!$EH$8:$EH$187)+(IF($A$6=Nutrients!$B$8,Nutrients!$EH$8,Nutrients!$EH$9)*AS$6)+(((IF($A$7=Nutrients!$B$79,Nutrients!$EH$79,(IF($A$7=Nutrients!$B$77,Nutrients!$EH$77,Nutrients!$EH$78)))))*AS$7))</f>
        <v>0</v>
      </c>
      <c r="AT282" s="65">
        <f>(SUMPRODUCT(AT$8:AT$187,Nutrients!$EH$8:$EH$187)+(IF($A$6=Nutrients!$B$8,Nutrients!$EH$8,Nutrients!$EH$9)*AT$6)+(((IF($A$7=Nutrients!$B$79,Nutrients!$EH$79,(IF($A$7=Nutrients!$B$77,Nutrients!$EH$77,Nutrients!$EH$78)))))*AT$7))</f>
        <v>0</v>
      </c>
      <c r="AU282" s="65">
        <f>(SUMPRODUCT(AU$8:AU$187,Nutrients!$EH$8:$EH$187)+(IF($A$6=Nutrients!$B$8,Nutrients!$EH$8,Nutrients!$EH$9)*AU$6)+(((IF($A$7=Nutrients!$B$79,Nutrients!$EH$79,(IF($A$7=Nutrients!$B$77,Nutrients!$EH$77,Nutrients!$EH$78)))))*AU$7))</f>
        <v>0</v>
      </c>
      <c r="AV282" s="65">
        <f>(SUMPRODUCT(AV$8:AV$187,Nutrients!$EH$8:$EH$187)+(IF($A$6=Nutrients!$B$8,Nutrients!$EH$8,Nutrients!$EH$9)*AV$6)+(((IF($A$7=Nutrients!$B$79,Nutrients!$EH$79,(IF($A$7=Nutrients!$B$77,Nutrients!$EH$77,Nutrients!$EH$78)))))*AV$7))</f>
        <v>0</v>
      </c>
      <c r="AW282" s="65">
        <f>(SUMPRODUCT(AW$8:AW$187,Nutrients!$EH$8:$EH$187)+(IF($A$6=Nutrients!$B$8,Nutrients!$EH$8,Nutrients!$EH$9)*AW$6)+(((IF($A$7=Nutrients!$B$79,Nutrients!$EH$79,(IF($A$7=Nutrients!$B$77,Nutrients!$EH$77,Nutrients!$EH$78)))))*AW$7))</f>
        <v>0</v>
      </c>
      <c r="AX282" s="65"/>
      <c r="AY282" s="65">
        <f>(SUMPRODUCT(AY$8:AY$187,Nutrients!$EH$8:$EH$187)+(IF($A$6=Nutrients!$B$8,Nutrients!$EH$8,Nutrients!$EH$9)*AY$6)+(((IF($A$7=Nutrients!$B$79,Nutrients!$EH$79,(IF($A$7=Nutrients!$B$77,Nutrients!$EH$77,Nutrients!$EH$78)))))*AY$7))</f>
        <v>0</v>
      </c>
      <c r="AZ282" s="65">
        <f>(SUMPRODUCT(AZ$8:AZ$187,Nutrients!$EH$8:$EH$187)+(IF($A$6=Nutrients!$B$8,Nutrients!$EH$8,Nutrients!$EH$9)*AZ$6)+(((IF($A$7=Nutrients!$B$79,Nutrients!$EH$79,(IF($A$7=Nutrients!$B$77,Nutrients!$EH$77,Nutrients!$EH$78)))))*AZ$7))</f>
        <v>0</v>
      </c>
      <c r="BA282" s="65">
        <f>(SUMPRODUCT(BA$8:BA$187,Nutrients!$EH$8:$EH$187)+(IF($A$6=Nutrients!$B$8,Nutrients!$EH$8,Nutrients!$EH$9)*BA$6)+(((IF($A$7=Nutrients!$B$79,Nutrients!$EH$79,(IF($A$7=Nutrients!$B$77,Nutrients!$EH$77,Nutrients!$EH$78)))))*BA$7))</f>
        <v>0</v>
      </c>
      <c r="BB282" s="65">
        <f>(SUMPRODUCT(BB$8:BB$187,Nutrients!$EH$8:$EH$187)+(IF($A$6=Nutrients!$B$8,Nutrients!$EH$8,Nutrients!$EH$9)*BB$6)+(((IF($A$7=Nutrients!$B$79,Nutrients!$EH$79,(IF($A$7=Nutrients!$B$77,Nutrients!$EH$77,Nutrients!$EH$78)))))*BB$7))</f>
        <v>0</v>
      </c>
      <c r="BC282" s="65">
        <f>(SUMPRODUCT(BC$8:BC$187,Nutrients!$EH$8:$EH$187)+(IF($A$6=Nutrients!$B$8,Nutrients!$EH$8,Nutrients!$EH$9)*BC$6)+(((IF($A$7=Nutrients!$B$79,Nutrients!$EH$79,(IF($A$7=Nutrients!$B$77,Nutrients!$EH$77,Nutrients!$EH$78)))))*BC$7))</f>
        <v>0</v>
      </c>
      <c r="BD282" s="65">
        <f>(SUMPRODUCT(BD$8:BD$187,Nutrients!$EH$8:$EH$187)+(IF($A$6=Nutrients!$B$8,Nutrients!$EH$8,Nutrients!$EH$9)*BD$6)+(((IF($A$7=Nutrients!$B$79,Nutrients!$EH$79,(IF($A$7=Nutrients!$B$77,Nutrients!$EH$77,Nutrients!$EH$78)))))*BD$7))</f>
        <v>0</v>
      </c>
      <c r="BE282" s="65"/>
      <c r="BF282" s="65">
        <f>(SUMPRODUCT(BF$8:BF$187,Nutrients!$EH$8:$EH$187)+(IF($A$6=Nutrients!$B$8,Nutrients!$EH$8,Nutrients!$EH$9)*BF$6)+(((IF($A$7=Nutrients!$B$79,Nutrients!$EH$79,(IF($A$7=Nutrients!$B$77,Nutrients!$EH$77,Nutrients!$EH$78)))))*BF$7))</f>
        <v>0</v>
      </c>
      <c r="BG282" s="65">
        <f>(SUMPRODUCT(BG$8:BG$187,Nutrients!$EH$8:$EH$187)+(IF($A$6=Nutrients!$B$8,Nutrients!$EH$8,Nutrients!$EH$9)*BG$6)+(((IF($A$7=Nutrients!$B$79,Nutrients!$EH$79,(IF($A$7=Nutrients!$B$77,Nutrients!$EH$77,Nutrients!$EH$78)))))*BG$7))</f>
        <v>0</v>
      </c>
      <c r="BH282" s="65">
        <f>(SUMPRODUCT(BH$8:BH$187,Nutrients!$EH$8:$EH$187)+(IF($A$6=Nutrients!$B$8,Nutrients!$EH$8,Nutrients!$EH$9)*BH$6)+(((IF($A$7=Nutrients!$B$79,Nutrients!$EH$79,(IF($A$7=Nutrients!$B$77,Nutrients!$EH$77,Nutrients!$EH$78)))))*BH$7))</f>
        <v>0</v>
      </c>
      <c r="BI282" s="65">
        <f>(SUMPRODUCT(BI$8:BI$187,Nutrients!$EH$8:$EH$187)+(IF($A$6=Nutrients!$B$8,Nutrients!$EH$8,Nutrients!$EH$9)*BI$6)+(((IF($A$7=Nutrients!$B$79,Nutrients!$EH$79,(IF($A$7=Nutrients!$B$77,Nutrients!$EH$77,Nutrients!$EH$78)))))*BI$7))</f>
        <v>0</v>
      </c>
      <c r="BJ282" s="65">
        <f>(SUMPRODUCT(BJ$8:BJ$187,Nutrients!$EH$8:$EH$187)+(IF($A$6=Nutrients!$B$8,Nutrients!$EH$8,Nutrients!$EH$9)*BJ$6)+(((IF($A$7=Nutrients!$B$79,Nutrients!$EH$79,(IF($A$7=Nutrients!$B$77,Nutrients!$EH$77,Nutrients!$EH$78)))))*BJ$7))</f>
        <v>0</v>
      </c>
      <c r="BK282" s="65">
        <f>(SUMPRODUCT(BK$8:BK$187,Nutrients!$EH$8:$EH$187)+(IF($A$6=Nutrients!$B$8,Nutrients!$EH$8,Nutrients!$EH$9)*BK$6)+(((IF($A$7=Nutrients!$B$79,Nutrients!$EH$79,(IF($A$7=Nutrients!$B$77,Nutrients!$EH$77,Nutrients!$EH$78)))))*BK$7))</f>
        <v>0</v>
      </c>
      <c r="BL282" s="65"/>
    </row>
    <row r="283" spans="1:64" x14ac:dyDescent="0.2">
      <c r="A283" s="236" t="s">
        <v>162</v>
      </c>
      <c r="B283" s="65">
        <f>(SUMPRODUCT(B$8:B$187,Nutrients!$EI$8:$EI$187)+(IF($A$6=Nutrients!$B$8,Nutrients!$EI$8,Nutrients!$EI$9)*B$6)+(((IF($A$7=Nutrients!$B$79,Nutrients!$EI$79,(IF($A$7=Nutrients!$B$77,Nutrients!$EI$77,Nutrients!$EI$78)))))*B$7))</f>
        <v>0</v>
      </c>
      <c r="C283" s="65">
        <f>(SUMPRODUCT(C$8:C$187,Nutrients!$EI$8:$EI$187)+(IF($A$6=Nutrients!$B$8,Nutrients!$EI$8,Nutrients!$EI$9)*C$6)+(((IF($A$7=Nutrients!$B$79,Nutrients!$EI$79,(IF($A$7=Nutrients!$B$77,Nutrients!$EI$77,Nutrients!$EI$78)))))*C$7))</f>
        <v>0</v>
      </c>
      <c r="D283" s="65">
        <f>(SUMPRODUCT(D$8:D$187,Nutrients!$EI$8:$EI$187)+(IF($A$6=Nutrients!$B$8,Nutrients!$EI$8,Nutrients!$EI$9)*D$6)+(((IF($A$7=Nutrients!$B$79,Nutrients!$EI$79,(IF($A$7=Nutrients!$B$77,Nutrients!$EI$77,Nutrients!$EI$78)))))*D$7))</f>
        <v>0</v>
      </c>
      <c r="E283" s="65">
        <f>(SUMPRODUCT(E$8:E$187,Nutrients!$EI$8:$EI$187)+(IF($A$6=Nutrients!$B$8,Nutrients!$EI$8,Nutrients!$EI$9)*E$6)+(((IF($A$7=Nutrients!$B$79,Nutrients!$EI$79,(IF($A$7=Nutrients!$B$77,Nutrients!$EI$77,Nutrients!$EI$78)))))*E$7))</f>
        <v>0</v>
      </c>
      <c r="F283" s="65">
        <f>(SUMPRODUCT(F$8:F$187,Nutrients!$EI$8:$EI$187)+(IF($A$6=Nutrients!$B$8,Nutrients!$EI$8,Nutrients!$EI$9)*F$6)+(((IF($A$7=Nutrients!$B$79,Nutrients!$EI$79,(IF($A$7=Nutrients!$B$77,Nutrients!$EI$77,Nutrients!$EI$78)))))*F$7))</f>
        <v>0</v>
      </c>
      <c r="G283" s="65">
        <f>(SUMPRODUCT(G$8:G$187,Nutrients!$EI$8:$EI$187)+(IF($A$6=Nutrients!$B$8,Nutrients!$EI$8,Nutrients!$EI$9)*G$6)+(((IF($A$7=Nutrients!$B$79,Nutrients!$EI$79,(IF($A$7=Nutrients!$B$77,Nutrients!$EI$77,Nutrients!$EI$78)))))*G$7))</f>
        <v>0</v>
      </c>
      <c r="H283" s="65"/>
      <c r="I283" s="65">
        <f>(SUMPRODUCT(I$8:I$187,Nutrients!$EI$8:$EI$187)+(IF($A$6=Nutrients!$B$8,Nutrients!$EI$8,Nutrients!$EI$9)*I$6)+(((IF($A$7=Nutrients!$B$79,Nutrients!$EI$79,(IF($A$7=Nutrients!$B$77,Nutrients!$EI$77,Nutrients!$EI$78)))))*I$7))</f>
        <v>0</v>
      </c>
      <c r="J283" s="65">
        <f>(SUMPRODUCT(J$8:J$187,Nutrients!$EI$8:$EI$187)+(IF($A$6=Nutrients!$B$8,Nutrients!$EI$8,Nutrients!$EI$9)*J$6)+(((IF($A$7=Nutrients!$B$79,Nutrients!$EI$79,(IF($A$7=Nutrients!$B$77,Nutrients!$EI$77,Nutrients!$EI$78)))))*J$7))</f>
        <v>0</v>
      </c>
      <c r="K283" s="65">
        <f>(SUMPRODUCT(K$8:K$187,Nutrients!$EI$8:$EI$187)+(IF($A$6=Nutrients!$B$8,Nutrients!$EI$8,Nutrients!$EI$9)*K$6)+(((IF($A$7=Nutrients!$B$79,Nutrients!$EI$79,(IF($A$7=Nutrients!$B$77,Nutrients!$EI$77,Nutrients!$EI$78)))))*K$7))</f>
        <v>0</v>
      </c>
      <c r="L283" s="65">
        <f>(SUMPRODUCT(L$8:L$187,Nutrients!$EI$8:$EI$187)+(IF($A$6=Nutrients!$B$8,Nutrients!$EI$8,Nutrients!$EI$9)*L$6)+(((IF($A$7=Nutrients!$B$79,Nutrients!$EI$79,(IF($A$7=Nutrients!$B$77,Nutrients!$EI$77,Nutrients!$EI$78)))))*L$7))</f>
        <v>0</v>
      </c>
      <c r="M283" s="65">
        <f>(SUMPRODUCT(M$8:M$187,Nutrients!$EI$8:$EI$187)+(IF($A$6=Nutrients!$B$8,Nutrients!$EI$8,Nutrients!$EI$9)*M$6)+(((IF($A$7=Nutrients!$B$79,Nutrients!$EI$79,(IF($A$7=Nutrients!$B$77,Nutrients!$EI$77,Nutrients!$EI$78)))))*M$7))</f>
        <v>0</v>
      </c>
      <c r="N283" s="65">
        <f>(SUMPRODUCT(N$8:N$187,Nutrients!$EI$8:$EI$187)+(IF($A$6=Nutrients!$B$8,Nutrients!$EI$8,Nutrients!$EI$9)*N$6)+(((IF($A$7=Nutrients!$B$79,Nutrients!$EI$79,(IF($A$7=Nutrients!$B$77,Nutrients!$EI$77,Nutrients!$EI$78)))))*N$7))</f>
        <v>0</v>
      </c>
      <c r="O283" s="65"/>
      <c r="P283" s="65">
        <f>(SUMPRODUCT(P$8:P$187,Nutrients!$EI$8:$EI$187)+(IF($A$6=Nutrients!$B$8,Nutrients!$EI$8,Nutrients!$EI$9)*P$6)+(((IF($A$7=Nutrients!$B$79,Nutrients!$EI$79,(IF($A$7=Nutrients!$B$77,Nutrients!$EI$77,Nutrients!$EI$78)))))*P$7))</f>
        <v>0</v>
      </c>
      <c r="Q283" s="65">
        <f>(SUMPRODUCT(Q$8:Q$187,Nutrients!$EI$8:$EI$187)+(IF($A$6=Nutrients!$B$8,Nutrients!$EI$8,Nutrients!$EI$9)*Q$6)+(((IF($A$7=Nutrients!$B$79,Nutrients!$EI$79,(IF($A$7=Nutrients!$B$77,Nutrients!$EI$77,Nutrients!$EI$78)))))*Q$7))</f>
        <v>0</v>
      </c>
      <c r="R283" s="65">
        <f>(SUMPRODUCT(R$8:R$187,Nutrients!$EI$8:$EI$187)+(IF($A$6=Nutrients!$B$8,Nutrients!$EI$8,Nutrients!$EI$9)*R$6)+(((IF($A$7=Nutrients!$B$79,Nutrients!$EI$79,(IF($A$7=Nutrients!$B$77,Nutrients!$EI$77,Nutrients!$EI$78)))))*R$7))</f>
        <v>0</v>
      </c>
      <c r="S283" s="65">
        <f>(SUMPRODUCT(S$8:S$187,Nutrients!$EI$8:$EI$187)+(IF($A$6=Nutrients!$B$8,Nutrients!$EI$8,Nutrients!$EI$9)*S$6)+(((IF($A$7=Nutrients!$B$79,Nutrients!$EI$79,(IF($A$7=Nutrients!$B$77,Nutrients!$EI$77,Nutrients!$EI$78)))))*S$7))</f>
        <v>0</v>
      </c>
      <c r="T283" s="65">
        <f>(SUMPRODUCT(T$8:T$187,Nutrients!$EI$8:$EI$187)+(IF($A$6=Nutrients!$B$8,Nutrients!$EI$8,Nutrients!$EI$9)*T$6)+(((IF($A$7=Nutrients!$B$79,Nutrients!$EI$79,(IF($A$7=Nutrients!$B$77,Nutrients!$EI$77,Nutrients!$EI$78)))))*T$7))</f>
        <v>0</v>
      </c>
      <c r="U283" s="65">
        <f>(SUMPRODUCT(U$8:U$187,Nutrients!$EI$8:$EI$187)+(IF($A$6=Nutrients!$B$8,Nutrients!$EI$8,Nutrients!$EI$9)*U$6)+(((IF($A$7=Nutrients!$B$79,Nutrients!$EI$79,(IF($A$7=Nutrients!$B$77,Nutrients!$EI$77,Nutrients!$EI$78)))))*U$7))</f>
        <v>0</v>
      </c>
      <c r="V283" s="65"/>
      <c r="W283" s="65">
        <f>(SUMPRODUCT(W$8:W$187,Nutrients!$EI$8:$EI$187)+(IF($A$6=Nutrients!$B$8,Nutrients!$EI$8,Nutrients!$EI$9)*W$6)+(((IF($A$7=Nutrients!$B$79,Nutrients!$EI$79,(IF($A$7=Nutrients!$B$77,Nutrients!$EI$77,Nutrients!$EI$78)))))*W$7))</f>
        <v>0</v>
      </c>
      <c r="X283" s="65">
        <f>(SUMPRODUCT(X$8:X$187,Nutrients!$EI$8:$EI$187)+(IF($A$6=Nutrients!$B$8,Nutrients!$EI$8,Nutrients!$EI$9)*X$6)+(((IF($A$7=Nutrients!$B$79,Nutrients!$EI$79,(IF($A$7=Nutrients!$B$77,Nutrients!$EI$77,Nutrients!$EI$78)))))*X$7))</f>
        <v>0</v>
      </c>
      <c r="Y283" s="65">
        <f>(SUMPRODUCT(Y$8:Y$187,Nutrients!$EI$8:$EI$187)+(IF($A$6=Nutrients!$B$8,Nutrients!$EI$8,Nutrients!$EI$9)*Y$6)+(((IF($A$7=Nutrients!$B$79,Nutrients!$EI$79,(IF($A$7=Nutrients!$B$77,Nutrients!$EI$77,Nutrients!$EI$78)))))*Y$7))</f>
        <v>0</v>
      </c>
      <c r="Z283" s="65">
        <f>(SUMPRODUCT(Z$8:Z$187,Nutrients!$EI$8:$EI$187)+(IF($A$6=Nutrients!$B$8,Nutrients!$EI$8,Nutrients!$EI$9)*Z$6)+(((IF($A$7=Nutrients!$B$79,Nutrients!$EI$79,(IF($A$7=Nutrients!$B$77,Nutrients!$EI$77,Nutrients!$EI$78)))))*Z$7))</f>
        <v>0</v>
      </c>
      <c r="AA283" s="65">
        <f>(SUMPRODUCT(AA$8:AA$187,Nutrients!$EI$8:$EI$187)+(IF($A$6=Nutrients!$B$8,Nutrients!$EI$8,Nutrients!$EI$9)*AA$6)+(((IF($A$7=Nutrients!$B$79,Nutrients!$EI$79,(IF($A$7=Nutrients!$B$77,Nutrients!$EI$77,Nutrients!$EI$78)))))*AA$7))</f>
        <v>0</v>
      </c>
      <c r="AB283" s="65">
        <f>(SUMPRODUCT(AB$8:AB$187,Nutrients!$EI$8:$EI$187)+(IF($A$6=Nutrients!$B$8,Nutrients!$EI$8,Nutrients!$EI$9)*AB$6)+(((IF($A$7=Nutrients!$B$79,Nutrients!$EI$79,(IF($A$7=Nutrients!$B$77,Nutrients!$EI$77,Nutrients!$EI$78)))))*AB$7))</f>
        <v>0</v>
      </c>
      <c r="AC283" s="65"/>
      <c r="AD283" s="65">
        <f>(SUMPRODUCT(AD$8:AD$187,Nutrients!$EI$8:$EI$187)+(IF($A$6=Nutrients!$B$8,Nutrients!$EI$8,Nutrients!$EI$9)*AD$6)+(((IF($A$7=Nutrients!$B$79,Nutrients!$EI$79,(IF($A$7=Nutrients!$B$77,Nutrients!$EI$77,Nutrients!$EI$78)))))*AD$7))</f>
        <v>0</v>
      </c>
      <c r="AE283" s="65">
        <f>(SUMPRODUCT(AE$8:AE$187,Nutrients!$EI$8:$EI$187)+(IF($A$6=Nutrients!$B$8,Nutrients!$EI$8,Nutrients!$EI$9)*AE$6)+(((IF($A$7=Nutrients!$B$79,Nutrients!$EI$79,(IF($A$7=Nutrients!$B$77,Nutrients!$EI$77,Nutrients!$EI$78)))))*AE$7))</f>
        <v>0</v>
      </c>
      <c r="AF283" s="65">
        <f>(SUMPRODUCT(AF$8:AF$187,Nutrients!$EI$8:$EI$187)+(IF($A$6=Nutrients!$B$8,Nutrients!$EI$8,Nutrients!$EI$9)*AF$6)+(((IF($A$7=Nutrients!$B$79,Nutrients!$EI$79,(IF($A$7=Nutrients!$B$77,Nutrients!$EI$77,Nutrients!$EI$78)))))*AF$7))</f>
        <v>0</v>
      </c>
      <c r="AG283" s="65">
        <f>(SUMPRODUCT(AG$8:AG$187,Nutrients!$EI$8:$EI$187)+(IF($A$6=Nutrients!$B$8,Nutrients!$EI$8,Nutrients!$EI$9)*AG$6)+(((IF($A$7=Nutrients!$B$79,Nutrients!$EI$79,(IF($A$7=Nutrients!$B$77,Nutrients!$EI$77,Nutrients!$EI$78)))))*AG$7))</f>
        <v>0</v>
      </c>
      <c r="AH283" s="65">
        <f>(SUMPRODUCT(AH$8:AH$187,Nutrients!$EI$8:$EI$187)+(IF($A$6=Nutrients!$B$8,Nutrients!$EI$8,Nutrients!$EI$9)*AH$6)+(((IF($A$7=Nutrients!$B$79,Nutrients!$EI$79,(IF($A$7=Nutrients!$B$77,Nutrients!$EI$77,Nutrients!$EI$78)))))*AH$7))</f>
        <v>0</v>
      </c>
      <c r="AI283" s="65">
        <f>(SUMPRODUCT(AI$8:AI$187,Nutrients!$EI$8:$EI$187)+(IF($A$6=Nutrients!$B$8,Nutrients!$EI$8,Nutrients!$EI$9)*AI$6)+(((IF($A$7=Nutrients!$B$79,Nutrients!$EI$79,(IF($A$7=Nutrients!$B$77,Nutrients!$EI$77,Nutrients!$EI$78)))))*AI$7))</f>
        <v>0</v>
      </c>
      <c r="AJ283" s="65"/>
      <c r="AK283" s="65">
        <f>(SUMPRODUCT(AK$8:AK$187,Nutrients!$EI$8:$EI$187)+(IF($A$6=Nutrients!$B$8,Nutrients!$EI$8,Nutrients!$EI$9)*AK$6)+(((IF($A$7=Nutrients!$B$79,Nutrients!$EI$79,(IF($A$7=Nutrients!$B$77,Nutrients!$EI$77,Nutrients!$EI$78)))))*AK$7))</f>
        <v>0</v>
      </c>
      <c r="AL283" s="65">
        <f>(SUMPRODUCT(AL$8:AL$187,Nutrients!$EI$8:$EI$187)+(IF($A$6=Nutrients!$B$8,Nutrients!$EI$8,Nutrients!$EI$9)*AL$6)+(((IF($A$7=Nutrients!$B$79,Nutrients!$EI$79,(IF($A$7=Nutrients!$B$77,Nutrients!$EI$77,Nutrients!$EI$78)))))*AL$7))</f>
        <v>0</v>
      </c>
      <c r="AM283" s="65">
        <f>(SUMPRODUCT(AM$8:AM$187,Nutrients!$EI$8:$EI$187)+(IF($A$6=Nutrients!$B$8,Nutrients!$EI$8,Nutrients!$EI$9)*AM$6)+(((IF($A$7=Nutrients!$B$79,Nutrients!$EI$79,(IF($A$7=Nutrients!$B$77,Nutrients!$EI$77,Nutrients!$EI$78)))))*AM$7))</f>
        <v>0</v>
      </c>
      <c r="AN283" s="65">
        <f>(SUMPRODUCT(AN$8:AN$187,Nutrients!$EI$8:$EI$187)+(IF($A$6=Nutrients!$B$8,Nutrients!$EI$8,Nutrients!$EI$9)*AN$6)+(((IF($A$7=Nutrients!$B$79,Nutrients!$EI$79,(IF($A$7=Nutrients!$B$77,Nutrients!$EI$77,Nutrients!$EI$78)))))*AN$7))</f>
        <v>0</v>
      </c>
      <c r="AO283" s="65">
        <f>(SUMPRODUCT(AO$8:AO$187,Nutrients!$EI$8:$EI$187)+(IF($A$6=Nutrients!$B$8,Nutrients!$EI$8,Nutrients!$EI$9)*AO$6)+(((IF($A$7=Nutrients!$B$79,Nutrients!$EI$79,(IF($A$7=Nutrients!$B$77,Nutrients!$EI$77,Nutrients!$EI$78)))))*AO$7))</f>
        <v>0</v>
      </c>
      <c r="AP283" s="65">
        <f>(SUMPRODUCT(AP$8:AP$187,Nutrients!$EI$8:$EI$187)+(IF($A$6=Nutrients!$B$8,Nutrients!$EI$8,Nutrients!$EI$9)*AP$6)+(((IF($A$7=Nutrients!$B$79,Nutrients!$EI$79,(IF($A$7=Nutrients!$B$77,Nutrients!$EI$77,Nutrients!$EI$78)))))*AP$7))</f>
        <v>0</v>
      </c>
      <c r="AQ283" s="65"/>
      <c r="AR283" s="65">
        <f>(SUMPRODUCT(AR$8:AR$187,Nutrients!$EI$8:$EI$187)+(IF($A$6=Nutrients!$B$8,Nutrients!$EI$8,Nutrients!$EI$9)*AR$6)+(((IF($A$7=Nutrients!$B$79,Nutrients!$EI$79,(IF($A$7=Nutrients!$B$77,Nutrients!$EI$77,Nutrients!$EI$78)))))*AR$7))</f>
        <v>0</v>
      </c>
      <c r="AS283" s="65">
        <f>(SUMPRODUCT(AS$8:AS$187,Nutrients!$EI$8:$EI$187)+(IF($A$6=Nutrients!$B$8,Nutrients!$EI$8,Nutrients!$EI$9)*AS$6)+(((IF($A$7=Nutrients!$B$79,Nutrients!$EI$79,(IF($A$7=Nutrients!$B$77,Nutrients!$EI$77,Nutrients!$EI$78)))))*AS$7))</f>
        <v>0</v>
      </c>
      <c r="AT283" s="65">
        <f>(SUMPRODUCT(AT$8:AT$187,Nutrients!$EI$8:$EI$187)+(IF($A$6=Nutrients!$B$8,Nutrients!$EI$8,Nutrients!$EI$9)*AT$6)+(((IF($A$7=Nutrients!$B$79,Nutrients!$EI$79,(IF($A$7=Nutrients!$B$77,Nutrients!$EI$77,Nutrients!$EI$78)))))*AT$7))</f>
        <v>0</v>
      </c>
      <c r="AU283" s="65">
        <f>(SUMPRODUCT(AU$8:AU$187,Nutrients!$EI$8:$EI$187)+(IF($A$6=Nutrients!$B$8,Nutrients!$EI$8,Nutrients!$EI$9)*AU$6)+(((IF($A$7=Nutrients!$B$79,Nutrients!$EI$79,(IF($A$7=Nutrients!$B$77,Nutrients!$EI$77,Nutrients!$EI$78)))))*AU$7))</f>
        <v>0</v>
      </c>
      <c r="AV283" s="65">
        <f>(SUMPRODUCT(AV$8:AV$187,Nutrients!$EI$8:$EI$187)+(IF($A$6=Nutrients!$B$8,Nutrients!$EI$8,Nutrients!$EI$9)*AV$6)+(((IF($A$7=Nutrients!$B$79,Nutrients!$EI$79,(IF($A$7=Nutrients!$B$77,Nutrients!$EI$77,Nutrients!$EI$78)))))*AV$7))</f>
        <v>0</v>
      </c>
      <c r="AW283" s="65">
        <f>(SUMPRODUCT(AW$8:AW$187,Nutrients!$EI$8:$EI$187)+(IF($A$6=Nutrients!$B$8,Nutrients!$EI$8,Nutrients!$EI$9)*AW$6)+(((IF($A$7=Nutrients!$B$79,Nutrients!$EI$79,(IF($A$7=Nutrients!$B$77,Nutrients!$EI$77,Nutrients!$EI$78)))))*AW$7))</f>
        <v>0</v>
      </c>
      <c r="AX283" s="65"/>
      <c r="AY283" s="65">
        <f>(SUMPRODUCT(AY$8:AY$187,Nutrients!$EI$8:$EI$187)+(IF($A$6=Nutrients!$B$8,Nutrients!$EI$8,Nutrients!$EI$9)*AY$6)+(((IF($A$7=Nutrients!$B$79,Nutrients!$EI$79,(IF($A$7=Nutrients!$B$77,Nutrients!$EI$77,Nutrients!$EI$78)))))*AY$7))</f>
        <v>0</v>
      </c>
      <c r="AZ283" s="65">
        <f>(SUMPRODUCT(AZ$8:AZ$187,Nutrients!$EI$8:$EI$187)+(IF($A$6=Nutrients!$B$8,Nutrients!$EI$8,Nutrients!$EI$9)*AZ$6)+(((IF($A$7=Nutrients!$B$79,Nutrients!$EI$79,(IF($A$7=Nutrients!$B$77,Nutrients!$EI$77,Nutrients!$EI$78)))))*AZ$7))</f>
        <v>0</v>
      </c>
      <c r="BA283" s="65">
        <f>(SUMPRODUCT(BA$8:BA$187,Nutrients!$EI$8:$EI$187)+(IF($A$6=Nutrients!$B$8,Nutrients!$EI$8,Nutrients!$EI$9)*BA$6)+(((IF($A$7=Nutrients!$B$79,Nutrients!$EI$79,(IF($A$7=Nutrients!$B$77,Nutrients!$EI$77,Nutrients!$EI$78)))))*BA$7))</f>
        <v>0</v>
      </c>
      <c r="BB283" s="65">
        <f>(SUMPRODUCT(BB$8:BB$187,Nutrients!$EI$8:$EI$187)+(IF($A$6=Nutrients!$B$8,Nutrients!$EI$8,Nutrients!$EI$9)*BB$6)+(((IF($A$7=Nutrients!$B$79,Nutrients!$EI$79,(IF($A$7=Nutrients!$B$77,Nutrients!$EI$77,Nutrients!$EI$78)))))*BB$7))</f>
        <v>0</v>
      </c>
      <c r="BC283" s="65">
        <f>(SUMPRODUCT(BC$8:BC$187,Nutrients!$EI$8:$EI$187)+(IF($A$6=Nutrients!$B$8,Nutrients!$EI$8,Nutrients!$EI$9)*BC$6)+(((IF($A$7=Nutrients!$B$79,Nutrients!$EI$79,(IF($A$7=Nutrients!$B$77,Nutrients!$EI$77,Nutrients!$EI$78)))))*BC$7))</f>
        <v>0</v>
      </c>
      <c r="BD283" s="65">
        <f>(SUMPRODUCT(BD$8:BD$187,Nutrients!$EI$8:$EI$187)+(IF($A$6=Nutrients!$B$8,Nutrients!$EI$8,Nutrients!$EI$9)*BD$6)+(((IF($A$7=Nutrients!$B$79,Nutrients!$EI$79,(IF($A$7=Nutrients!$B$77,Nutrients!$EI$77,Nutrients!$EI$78)))))*BD$7))</f>
        <v>0</v>
      </c>
      <c r="BE283" s="65"/>
      <c r="BF283" s="65">
        <f>(SUMPRODUCT(BF$8:BF$187,Nutrients!$EI$8:$EI$187)+(IF($A$6=Nutrients!$B$8,Nutrients!$EI$8,Nutrients!$EI$9)*BF$6)+(((IF($A$7=Nutrients!$B$79,Nutrients!$EI$79,(IF($A$7=Nutrients!$B$77,Nutrients!$EI$77,Nutrients!$EI$78)))))*BF$7))</f>
        <v>0</v>
      </c>
      <c r="BG283" s="65">
        <f>(SUMPRODUCT(BG$8:BG$187,Nutrients!$EI$8:$EI$187)+(IF($A$6=Nutrients!$B$8,Nutrients!$EI$8,Nutrients!$EI$9)*BG$6)+(((IF($A$7=Nutrients!$B$79,Nutrients!$EI$79,(IF($A$7=Nutrients!$B$77,Nutrients!$EI$77,Nutrients!$EI$78)))))*BG$7))</f>
        <v>0</v>
      </c>
      <c r="BH283" s="65">
        <f>(SUMPRODUCT(BH$8:BH$187,Nutrients!$EI$8:$EI$187)+(IF($A$6=Nutrients!$B$8,Nutrients!$EI$8,Nutrients!$EI$9)*BH$6)+(((IF($A$7=Nutrients!$B$79,Nutrients!$EI$79,(IF($A$7=Nutrients!$B$77,Nutrients!$EI$77,Nutrients!$EI$78)))))*BH$7))</f>
        <v>0</v>
      </c>
      <c r="BI283" s="65">
        <f>(SUMPRODUCT(BI$8:BI$187,Nutrients!$EI$8:$EI$187)+(IF($A$6=Nutrients!$B$8,Nutrients!$EI$8,Nutrients!$EI$9)*BI$6)+(((IF($A$7=Nutrients!$B$79,Nutrients!$EI$79,(IF($A$7=Nutrients!$B$77,Nutrients!$EI$77,Nutrients!$EI$78)))))*BI$7))</f>
        <v>0</v>
      </c>
      <c r="BJ283" s="65">
        <f>(SUMPRODUCT(BJ$8:BJ$187,Nutrients!$EI$8:$EI$187)+(IF($A$6=Nutrients!$B$8,Nutrients!$EI$8,Nutrients!$EI$9)*BJ$6)+(((IF($A$7=Nutrients!$B$79,Nutrients!$EI$79,(IF($A$7=Nutrients!$B$77,Nutrients!$EI$77,Nutrients!$EI$78)))))*BJ$7))</f>
        <v>0</v>
      </c>
      <c r="BK283" s="65">
        <f>(SUMPRODUCT(BK$8:BK$187,Nutrients!$EI$8:$EI$187)+(IF($A$6=Nutrients!$B$8,Nutrients!$EI$8,Nutrients!$EI$9)*BK$6)+(((IF($A$7=Nutrients!$B$79,Nutrients!$EI$79,(IF($A$7=Nutrients!$B$77,Nutrients!$EI$77,Nutrients!$EI$78)))))*BK$7))</f>
        <v>0</v>
      </c>
      <c r="BL283" s="65"/>
    </row>
    <row r="284" spans="1:64" x14ac:dyDescent="0.2">
      <c r="A284" s="236" t="s">
        <v>163</v>
      </c>
      <c r="B284" s="65">
        <f>(SUMPRODUCT(B$8:B$187,Nutrients!$EJ$8:$EJ$187)+(IF($A$6=Nutrients!$B$8,Nutrients!$EJ$8,Nutrients!$EJ$9)*B$6)+(((IF($A$7=Nutrients!$B$79,Nutrients!$EJ$79,(IF($A$7=Nutrients!$B$77,Nutrients!$EJ$77,Nutrients!$EJ$78)))))*B$7))</f>
        <v>0</v>
      </c>
      <c r="C284" s="65">
        <f>(SUMPRODUCT(C$8:C$187,Nutrients!$EJ$8:$EJ$187)+(IF($A$6=Nutrients!$B$8,Nutrients!$EJ$8,Nutrients!$EJ$9)*C$6)+(((IF($A$7=Nutrients!$B$79,Nutrients!$EJ$79,(IF($A$7=Nutrients!$B$77,Nutrients!$EJ$77,Nutrients!$EJ$78)))))*C$7))</f>
        <v>0</v>
      </c>
      <c r="D284" s="65">
        <f>(SUMPRODUCT(D$8:D$187,Nutrients!$EJ$8:$EJ$187)+(IF($A$6=Nutrients!$B$8,Nutrients!$EJ$8,Nutrients!$EJ$9)*D$6)+(((IF($A$7=Nutrients!$B$79,Nutrients!$EJ$79,(IF($A$7=Nutrients!$B$77,Nutrients!$EJ$77,Nutrients!$EJ$78)))))*D$7))</f>
        <v>0</v>
      </c>
      <c r="E284" s="65">
        <f>(SUMPRODUCT(E$8:E$187,Nutrients!$EJ$8:$EJ$187)+(IF($A$6=Nutrients!$B$8,Nutrients!$EJ$8,Nutrients!$EJ$9)*E$6)+(((IF($A$7=Nutrients!$B$79,Nutrients!$EJ$79,(IF($A$7=Nutrients!$B$77,Nutrients!$EJ$77,Nutrients!$EJ$78)))))*E$7))</f>
        <v>0</v>
      </c>
      <c r="F284" s="65">
        <f>(SUMPRODUCT(F$8:F$187,Nutrients!$EJ$8:$EJ$187)+(IF($A$6=Nutrients!$B$8,Nutrients!$EJ$8,Nutrients!$EJ$9)*F$6)+(((IF($A$7=Nutrients!$B$79,Nutrients!$EJ$79,(IF($A$7=Nutrients!$B$77,Nutrients!$EJ$77,Nutrients!$EJ$78)))))*F$7))</f>
        <v>0</v>
      </c>
      <c r="G284" s="65">
        <f>(SUMPRODUCT(G$8:G$187,Nutrients!$EJ$8:$EJ$187)+(IF($A$6=Nutrients!$B$8,Nutrients!$EJ$8,Nutrients!$EJ$9)*G$6)+(((IF($A$7=Nutrients!$B$79,Nutrients!$EJ$79,(IF($A$7=Nutrients!$B$77,Nutrients!$EJ$77,Nutrients!$EJ$78)))))*G$7))</f>
        <v>0</v>
      </c>
      <c r="H284" s="65"/>
      <c r="I284" s="65">
        <f>(SUMPRODUCT(I$8:I$187,Nutrients!$EJ$8:$EJ$187)+(IF($A$6=Nutrients!$B$8,Nutrients!$EJ$8,Nutrients!$EJ$9)*I$6)+(((IF($A$7=Nutrients!$B$79,Nutrients!$EJ$79,(IF($A$7=Nutrients!$B$77,Nutrients!$EJ$77,Nutrients!$EJ$78)))))*I$7))</f>
        <v>0</v>
      </c>
      <c r="J284" s="65">
        <f>(SUMPRODUCT(J$8:J$187,Nutrients!$EJ$8:$EJ$187)+(IF($A$6=Nutrients!$B$8,Nutrients!$EJ$8,Nutrients!$EJ$9)*J$6)+(((IF($A$7=Nutrients!$B$79,Nutrients!$EJ$79,(IF($A$7=Nutrients!$B$77,Nutrients!$EJ$77,Nutrients!$EJ$78)))))*J$7))</f>
        <v>0</v>
      </c>
      <c r="K284" s="65">
        <f>(SUMPRODUCT(K$8:K$187,Nutrients!$EJ$8:$EJ$187)+(IF($A$6=Nutrients!$B$8,Nutrients!$EJ$8,Nutrients!$EJ$9)*K$6)+(((IF($A$7=Nutrients!$B$79,Nutrients!$EJ$79,(IF($A$7=Nutrients!$B$77,Nutrients!$EJ$77,Nutrients!$EJ$78)))))*K$7))</f>
        <v>0</v>
      </c>
      <c r="L284" s="65">
        <f>(SUMPRODUCT(L$8:L$187,Nutrients!$EJ$8:$EJ$187)+(IF($A$6=Nutrients!$B$8,Nutrients!$EJ$8,Nutrients!$EJ$9)*L$6)+(((IF($A$7=Nutrients!$B$79,Nutrients!$EJ$79,(IF($A$7=Nutrients!$B$77,Nutrients!$EJ$77,Nutrients!$EJ$78)))))*L$7))</f>
        <v>0</v>
      </c>
      <c r="M284" s="65">
        <f>(SUMPRODUCT(M$8:M$187,Nutrients!$EJ$8:$EJ$187)+(IF($A$6=Nutrients!$B$8,Nutrients!$EJ$8,Nutrients!$EJ$9)*M$6)+(((IF($A$7=Nutrients!$B$79,Nutrients!$EJ$79,(IF($A$7=Nutrients!$B$77,Nutrients!$EJ$77,Nutrients!$EJ$78)))))*M$7))</f>
        <v>0</v>
      </c>
      <c r="N284" s="65">
        <f>(SUMPRODUCT(N$8:N$187,Nutrients!$EJ$8:$EJ$187)+(IF($A$6=Nutrients!$B$8,Nutrients!$EJ$8,Nutrients!$EJ$9)*N$6)+(((IF($A$7=Nutrients!$B$79,Nutrients!$EJ$79,(IF($A$7=Nutrients!$B$77,Nutrients!$EJ$77,Nutrients!$EJ$78)))))*N$7))</f>
        <v>0</v>
      </c>
      <c r="O284" s="65"/>
      <c r="P284" s="65">
        <f>(SUMPRODUCT(P$8:P$187,Nutrients!$EJ$8:$EJ$187)+(IF($A$6=Nutrients!$B$8,Nutrients!$EJ$8,Nutrients!$EJ$9)*P$6)+(((IF($A$7=Nutrients!$B$79,Nutrients!$EJ$79,(IF($A$7=Nutrients!$B$77,Nutrients!$EJ$77,Nutrients!$EJ$78)))))*P$7))</f>
        <v>0</v>
      </c>
      <c r="Q284" s="65">
        <f>(SUMPRODUCT(Q$8:Q$187,Nutrients!$EJ$8:$EJ$187)+(IF($A$6=Nutrients!$B$8,Nutrients!$EJ$8,Nutrients!$EJ$9)*Q$6)+(((IF($A$7=Nutrients!$B$79,Nutrients!$EJ$79,(IF($A$7=Nutrients!$B$77,Nutrients!$EJ$77,Nutrients!$EJ$78)))))*Q$7))</f>
        <v>0</v>
      </c>
      <c r="R284" s="65">
        <f>(SUMPRODUCT(R$8:R$187,Nutrients!$EJ$8:$EJ$187)+(IF($A$6=Nutrients!$B$8,Nutrients!$EJ$8,Nutrients!$EJ$9)*R$6)+(((IF($A$7=Nutrients!$B$79,Nutrients!$EJ$79,(IF($A$7=Nutrients!$B$77,Nutrients!$EJ$77,Nutrients!$EJ$78)))))*R$7))</f>
        <v>0</v>
      </c>
      <c r="S284" s="65">
        <f>(SUMPRODUCT(S$8:S$187,Nutrients!$EJ$8:$EJ$187)+(IF($A$6=Nutrients!$B$8,Nutrients!$EJ$8,Nutrients!$EJ$9)*S$6)+(((IF($A$7=Nutrients!$B$79,Nutrients!$EJ$79,(IF($A$7=Nutrients!$B$77,Nutrients!$EJ$77,Nutrients!$EJ$78)))))*S$7))</f>
        <v>0</v>
      </c>
      <c r="T284" s="65">
        <f>(SUMPRODUCT(T$8:T$187,Nutrients!$EJ$8:$EJ$187)+(IF($A$6=Nutrients!$B$8,Nutrients!$EJ$8,Nutrients!$EJ$9)*T$6)+(((IF($A$7=Nutrients!$B$79,Nutrients!$EJ$79,(IF($A$7=Nutrients!$B$77,Nutrients!$EJ$77,Nutrients!$EJ$78)))))*T$7))</f>
        <v>0</v>
      </c>
      <c r="U284" s="65">
        <f>(SUMPRODUCT(U$8:U$187,Nutrients!$EJ$8:$EJ$187)+(IF($A$6=Nutrients!$B$8,Nutrients!$EJ$8,Nutrients!$EJ$9)*U$6)+(((IF($A$7=Nutrients!$B$79,Nutrients!$EJ$79,(IF($A$7=Nutrients!$B$77,Nutrients!$EJ$77,Nutrients!$EJ$78)))))*U$7))</f>
        <v>0</v>
      </c>
      <c r="V284" s="65"/>
      <c r="W284" s="65">
        <f>(SUMPRODUCT(W$8:W$187,Nutrients!$EJ$8:$EJ$187)+(IF($A$6=Nutrients!$B$8,Nutrients!$EJ$8,Nutrients!$EJ$9)*W$6)+(((IF($A$7=Nutrients!$B$79,Nutrients!$EJ$79,(IF($A$7=Nutrients!$B$77,Nutrients!$EJ$77,Nutrients!$EJ$78)))))*W$7))</f>
        <v>0</v>
      </c>
      <c r="X284" s="65">
        <f>(SUMPRODUCT(X$8:X$187,Nutrients!$EJ$8:$EJ$187)+(IF($A$6=Nutrients!$B$8,Nutrients!$EJ$8,Nutrients!$EJ$9)*X$6)+(((IF($A$7=Nutrients!$B$79,Nutrients!$EJ$79,(IF($A$7=Nutrients!$B$77,Nutrients!$EJ$77,Nutrients!$EJ$78)))))*X$7))</f>
        <v>0</v>
      </c>
      <c r="Y284" s="65">
        <f>(SUMPRODUCT(Y$8:Y$187,Nutrients!$EJ$8:$EJ$187)+(IF($A$6=Nutrients!$B$8,Nutrients!$EJ$8,Nutrients!$EJ$9)*Y$6)+(((IF($A$7=Nutrients!$B$79,Nutrients!$EJ$79,(IF($A$7=Nutrients!$B$77,Nutrients!$EJ$77,Nutrients!$EJ$78)))))*Y$7))</f>
        <v>0</v>
      </c>
      <c r="Z284" s="65">
        <f>(SUMPRODUCT(Z$8:Z$187,Nutrients!$EJ$8:$EJ$187)+(IF($A$6=Nutrients!$B$8,Nutrients!$EJ$8,Nutrients!$EJ$9)*Z$6)+(((IF($A$7=Nutrients!$B$79,Nutrients!$EJ$79,(IF($A$7=Nutrients!$B$77,Nutrients!$EJ$77,Nutrients!$EJ$78)))))*Z$7))</f>
        <v>0</v>
      </c>
      <c r="AA284" s="65">
        <f>(SUMPRODUCT(AA$8:AA$187,Nutrients!$EJ$8:$EJ$187)+(IF($A$6=Nutrients!$B$8,Nutrients!$EJ$8,Nutrients!$EJ$9)*AA$6)+(((IF($A$7=Nutrients!$B$79,Nutrients!$EJ$79,(IF($A$7=Nutrients!$B$77,Nutrients!$EJ$77,Nutrients!$EJ$78)))))*AA$7))</f>
        <v>0</v>
      </c>
      <c r="AB284" s="65">
        <f>(SUMPRODUCT(AB$8:AB$187,Nutrients!$EJ$8:$EJ$187)+(IF($A$6=Nutrients!$B$8,Nutrients!$EJ$8,Nutrients!$EJ$9)*AB$6)+(((IF($A$7=Nutrients!$B$79,Nutrients!$EJ$79,(IF($A$7=Nutrients!$B$77,Nutrients!$EJ$77,Nutrients!$EJ$78)))))*AB$7))</f>
        <v>0</v>
      </c>
      <c r="AC284" s="65"/>
      <c r="AD284" s="65">
        <f>(SUMPRODUCT(AD$8:AD$187,Nutrients!$EJ$8:$EJ$187)+(IF($A$6=Nutrients!$B$8,Nutrients!$EJ$8,Nutrients!$EJ$9)*AD$6)+(((IF($A$7=Nutrients!$B$79,Nutrients!$EJ$79,(IF($A$7=Nutrients!$B$77,Nutrients!$EJ$77,Nutrients!$EJ$78)))))*AD$7))</f>
        <v>0</v>
      </c>
      <c r="AE284" s="65">
        <f>(SUMPRODUCT(AE$8:AE$187,Nutrients!$EJ$8:$EJ$187)+(IF($A$6=Nutrients!$B$8,Nutrients!$EJ$8,Nutrients!$EJ$9)*AE$6)+(((IF($A$7=Nutrients!$B$79,Nutrients!$EJ$79,(IF($A$7=Nutrients!$B$77,Nutrients!$EJ$77,Nutrients!$EJ$78)))))*AE$7))</f>
        <v>0</v>
      </c>
      <c r="AF284" s="65">
        <f>(SUMPRODUCT(AF$8:AF$187,Nutrients!$EJ$8:$EJ$187)+(IF($A$6=Nutrients!$B$8,Nutrients!$EJ$8,Nutrients!$EJ$9)*AF$6)+(((IF($A$7=Nutrients!$B$79,Nutrients!$EJ$79,(IF($A$7=Nutrients!$B$77,Nutrients!$EJ$77,Nutrients!$EJ$78)))))*AF$7))</f>
        <v>0</v>
      </c>
      <c r="AG284" s="65">
        <f>(SUMPRODUCT(AG$8:AG$187,Nutrients!$EJ$8:$EJ$187)+(IF($A$6=Nutrients!$B$8,Nutrients!$EJ$8,Nutrients!$EJ$9)*AG$6)+(((IF($A$7=Nutrients!$B$79,Nutrients!$EJ$79,(IF($A$7=Nutrients!$B$77,Nutrients!$EJ$77,Nutrients!$EJ$78)))))*AG$7))</f>
        <v>0</v>
      </c>
      <c r="AH284" s="65">
        <f>(SUMPRODUCT(AH$8:AH$187,Nutrients!$EJ$8:$EJ$187)+(IF($A$6=Nutrients!$B$8,Nutrients!$EJ$8,Nutrients!$EJ$9)*AH$6)+(((IF($A$7=Nutrients!$B$79,Nutrients!$EJ$79,(IF($A$7=Nutrients!$B$77,Nutrients!$EJ$77,Nutrients!$EJ$78)))))*AH$7))</f>
        <v>0</v>
      </c>
      <c r="AI284" s="65">
        <f>(SUMPRODUCT(AI$8:AI$187,Nutrients!$EJ$8:$EJ$187)+(IF($A$6=Nutrients!$B$8,Nutrients!$EJ$8,Nutrients!$EJ$9)*AI$6)+(((IF($A$7=Nutrients!$B$79,Nutrients!$EJ$79,(IF($A$7=Nutrients!$B$77,Nutrients!$EJ$77,Nutrients!$EJ$78)))))*AI$7))</f>
        <v>0</v>
      </c>
      <c r="AJ284" s="65"/>
      <c r="AK284" s="65">
        <f>(SUMPRODUCT(AK$8:AK$187,Nutrients!$EJ$8:$EJ$187)+(IF($A$6=Nutrients!$B$8,Nutrients!$EJ$8,Nutrients!$EJ$9)*AK$6)+(((IF($A$7=Nutrients!$B$79,Nutrients!$EJ$79,(IF($A$7=Nutrients!$B$77,Nutrients!$EJ$77,Nutrients!$EJ$78)))))*AK$7))</f>
        <v>0</v>
      </c>
      <c r="AL284" s="65">
        <f>(SUMPRODUCT(AL$8:AL$187,Nutrients!$EJ$8:$EJ$187)+(IF($A$6=Nutrients!$B$8,Nutrients!$EJ$8,Nutrients!$EJ$9)*AL$6)+(((IF($A$7=Nutrients!$B$79,Nutrients!$EJ$79,(IF($A$7=Nutrients!$B$77,Nutrients!$EJ$77,Nutrients!$EJ$78)))))*AL$7))</f>
        <v>0</v>
      </c>
      <c r="AM284" s="65">
        <f>(SUMPRODUCT(AM$8:AM$187,Nutrients!$EJ$8:$EJ$187)+(IF($A$6=Nutrients!$B$8,Nutrients!$EJ$8,Nutrients!$EJ$9)*AM$6)+(((IF($A$7=Nutrients!$B$79,Nutrients!$EJ$79,(IF($A$7=Nutrients!$B$77,Nutrients!$EJ$77,Nutrients!$EJ$78)))))*AM$7))</f>
        <v>0</v>
      </c>
      <c r="AN284" s="65">
        <f>(SUMPRODUCT(AN$8:AN$187,Nutrients!$EJ$8:$EJ$187)+(IF($A$6=Nutrients!$B$8,Nutrients!$EJ$8,Nutrients!$EJ$9)*AN$6)+(((IF($A$7=Nutrients!$B$79,Nutrients!$EJ$79,(IF($A$7=Nutrients!$B$77,Nutrients!$EJ$77,Nutrients!$EJ$78)))))*AN$7))</f>
        <v>0</v>
      </c>
      <c r="AO284" s="65">
        <f>(SUMPRODUCT(AO$8:AO$187,Nutrients!$EJ$8:$EJ$187)+(IF($A$6=Nutrients!$B$8,Nutrients!$EJ$8,Nutrients!$EJ$9)*AO$6)+(((IF($A$7=Nutrients!$B$79,Nutrients!$EJ$79,(IF($A$7=Nutrients!$B$77,Nutrients!$EJ$77,Nutrients!$EJ$78)))))*AO$7))</f>
        <v>0</v>
      </c>
      <c r="AP284" s="65">
        <f>(SUMPRODUCT(AP$8:AP$187,Nutrients!$EJ$8:$EJ$187)+(IF($A$6=Nutrients!$B$8,Nutrients!$EJ$8,Nutrients!$EJ$9)*AP$6)+(((IF($A$7=Nutrients!$B$79,Nutrients!$EJ$79,(IF($A$7=Nutrients!$B$77,Nutrients!$EJ$77,Nutrients!$EJ$78)))))*AP$7))</f>
        <v>0</v>
      </c>
      <c r="AQ284" s="65"/>
      <c r="AR284" s="65">
        <f>(SUMPRODUCT(AR$8:AR$187,Nutrients!$EJ$8:$EJ$187)+(IF($A$6=Nutrients!$B$8,Nutrients!$EJ$8,Nutrients!$EJ$9)*AR$6)+(((IF($A$7=Nutrients!$B$79,Nutrients!$EJ$79,(IF($A$7=Nutrients!$B$77,Nutrients!$EJ$77,Nutrients!$EJ$78)))))*AR$7))</f>
        <v>0</v>
      </c>
      <c r="AS284" s="65">
        <f>(SUMPRODUCT(AS$8:AS$187,Nutrients!$EJ$8:$EJ$187)+(IF($A$6=Nutrients!$B$8,Nutrients!$EJ$8,Nutrients!$EJ$9)*AS$6)+(((IF($A$7=Nutrients!$B$79,Nutrients!$EJ$79,(IF($A$7=Nutrients!$B$77,Nutrients!$EJ$77,Nutrients!$EJ$78)))))*AS$7))</f>
        <v>0</v>
      </c>
      <c r="AT284" s="65">
        <f>(SUMPRODUCT(AT$8:AT$187,Nutrients!$EJ$8:$EJ$187)+(IF($A$6=Nutrients!$B$8,Nutrients!$EJ$8,Nutrients!$EJ$9)*AT$6)+(((IF($A$7=Nutrients!$B$79,Nutrients!$EJ$79,(IF($A$7=Nutrients!$B$77,Nutrients!$EJ$77,Nutrients!$EJ$78)))))*AT$7))</f>
        <v>0</v>
      </c>
      <c r="AU284" s="65">
        <f>(SUMPRODUCT(AU$8:AU$187,Nutrients!$EJ$8:$EJ$187)+(IF($A$6=Nutrients!$B$8,Nutrients!$EJ$8,Nutrients!$EJ$9)*AU$6)+(((IF($A$7=Nutrients!$B$79,Nutrients!$EJ$79,(IF($A$7=Nutrients!$B$77,Nutrients!$EJ$77,Nutrients!$EJ$78)))))*AU$7))</f>
        <v>0</v>
      </c>
      <c r="AV284" s="65">
        <f>(SUMPRODUCT(AV$8:AV$187,Nutrients!$EJ$8:$EJ$187)+(IF($A$6=Nutrients!$B$8,Nutrients!$EJ$8,Nutrients!$EJ$9)*AV$6)+(((IF($A$7=Nutrients!$B$79,Nutrients!$EJ$79,(IF($A$7=Nutrients!$B$77,Nutrients!$EJ$77,Nutrients!$EJ$78)))))*AV$7))</f>
        <v>0</v>
      </c>
      <c r="AW284" s="65">
        <f>(SUMPRODUCT(AW$8:AW$187,Nutrients!$EJ$8:$EJ$187)+(IF($A$6=Nutrients!$B$8,Nutrients!$EJ$8,Nutrients!$EJ$9)*AW$6)+(((IF($A$7=Nutrients!$B$79,Nutrients!$EJ$79,(IF($A$7=Nutrients!$B$77,Nutrients!$EJ$77,Nutrients!$EJ$78)))))*AW$7))</f>
        <v>0</v>
      </c>
      <c r="AX284" s="65"/>
      <c r="AY284" s="65">
        <f>(SUMPRODUCT(AY$8:AY$187,Nutrients!$EJ$8:$EJ$187)+(IF($A$6=Nutrients!$B$8,Nutrients!$EJ$8,Nutrients!$EJ$9)*AY$6)+(((IF($A$7=Nutrients!$B$79,Nutrients!$EJ$79,(IF($A$7=Nutrients!$B$77,Nutrients!$EJ$77,Nutrients!$EJ$78)))))*AY$7))</f>
        <v>0</v>
      </c>
      <c r="AZ284" s="65">
        <f>(SUMPRODUCT(AZ$8:AZ$187,Nutrients!$EJ$8:$EJ$187)+(IF($A$6=Nutrients!$B$8,Nutrients!$EJ$8,Nutrients!$EJ$9)*AZ$6)+(((IF($A$7=Nutrients!$B$79,Nutrients!$EJ$79,(IF($A$7=Nutrients!$B$77,Nutrients!$EJ$77,Nutrients!$EJ$78)))))*AZ$7))</f>
        <v>0</v>
      </c>
      <c r="BA284" s="65">
        <f>(SUMPRODUCT(BA$8:BA$187,Nutrients!$EJ$8:$EJ$187)+(IF($A$6=Nutrients!$B$8,Nutrients!$EJ$8,Nutrients!$EJ$9)*BA$6)+(((IF($A$7=Nutrients!$B$79,Nutrients!$EJ$79,(IF($A$7=Nutrients!$B$77,Nutrients!$EJ$77,Nutrients!$EJ$78)))))*BA$7))</f>
        <v>0</v>
      </c>
      <c r="BB284" s="65">
        <f>(SUMPRODUCT(BB$8:BB$187,Nutrients!$EJ$8:$EJ$187)+(IF($A$6=Nutrients!$B$8,Nutrients!$EJ$8,Nutrients!$EJ$9)*BB$6)+(((IF($A$7=Nutrients!$B$79,Nutrients!$EJ$79,(IF($A$7=Nutrients!$B$77,Nutrients!$EJ$77,Nutrients!$EJ$78)))))*BB$7))</f>
        <v>0</v>
      </c>
      <c r="BC284" s="65">
        <f>(SUMPRODUCT(BC$8:BC$187,Nutrients!$EJ$8:$EJ$187)+(IF($A$6=Nutrients!$B$8,Nutrients!$EJ$8,Nutrients!$EJ$9)*BC$6)+(((IF($A$7=Nutrients!$B$79,Nutrients!$EJ$79,(IF($A$7=Nutrients!$B$77,Nutrients!$EJ$77,Nutrients!$EJ$78)))))*BC$7))</f>
        <v>0</v>
      </c>
      <c r="BD284" s="65">
        <f>(SUMPRODUCT(BD$8:BD$187,Nutrients!$EJ$8:$EJ$187)+(IF($A$6=Nutrients!$B$8,Nutrients!$EJ$8,Nutrients!$EJ$9)*BD$6)+(((IF($A$7=Nutrients!$B$79,Nutrients!$EJ$79,(IF($A$7=Nutrients!$B$77,Nutrients!$EJ$77,Nutrients!$EJ$78)))))*BD$7))</f>
        <v>0</v>
      </c>
      <c r="BE284" s="65"/>
      <c r="BF284" s="65">
        <f>(SUMPRODUCT(BF$8:BF$187,Nutrients!$EJ$8:$EJ$187)+(IF($A$6=Nutrients!$B$8,Nutrients!$EJ$8,Nutrients!$EJ$9)*BF$6)+(((IF($A$7=Nutrients!$B$79,Nutrients!$EJ$79,(IF($A$7=Nutrients!$B$77,Nutrients!$EJ$77,Nutrients!$EJ$78)))))*BF$7))</f>
        <v>0</v>
      </c>
      <c r="BG284" s="65">
        <f>(SUMPRODUCT(BG$8:BG$187,Nutrients!$EJ$8:$EJ$187)+(IF($A$6=Nutrients!$B$8,Nutrients!$EJ$8,Nutrients!$EJ$9)*BG$6)+(((IF($A$7=Nutrients!$B$79,Nutrients!$EJ$79,(IF($A$7=Nutrients!$B$77,Nutrients!$EJ$77,Nutrients!$EJ$78)))))*BG$7))</f>
        <v>0</v>
      </c>
      <c r="BH284" s="65">
        <f>(SUMPRODUCT(BH$8:BH$187,Nutrients!$EJ$8:$EJ$187)+(IF($A$6=Nutrients!$B$8,Nutrients!$EJ$8,Nutrients!$EJ$9)*BH$6)+(((IF($A$7=Nutrients!$B$79,Nutrients!$EJ$79,(IF($A$7=Nutrients!$B$77,Nutrients!$EJ$77,Nutrients!$EJ$78)))))*BH$7))</f>
        <v>0</v>
      </c>
      <c r="BI284" s="65">
        <f>(SUMPRODUCT(BI$8:BI$187,Nutrients!$EJ$8:$EJ$187)+(IF($A$6=Nutrients!$B$8,Nutrients!$EJ$8,Nutrients!$EJ$9)*BI$6)+(((IF($A$7=Nutrients!$B$79,Nutrients!$EJ$79,(IF($A$7=Nutrients!$B$77,Nutrients!$EJ$77,Nutrients!$EJ$78)))))*BI$7))</f>
        <v>0</v>
      </c>
      <c r="BJ284" s="65">
        <f>(SUMPRODUCT(BJ$8:BJ$187,Nutrients!$EJ$8:$EJ$187)+(IF($A$6=Nutrients!$B$8,Nutrients!$EJ$8,Nutrients!$EJ$9)*BJ$6)+(((IF($A$7=Nutrients!$B$79,Nutrients!$EJ$79,(IF($A$7=Nutrients!$B$77,Nutrients!$EJ$77,Nutrients!$EJ$78)))))*BJ$7))</f>
        <v>0</v>
      </c>
      <c r="BK284" s="65">
        <f>(SUMPRODUCT(BK$8:BK$187,Nutrients!$EJ$8:$EJ$187)+(IF($A$6=Nutrients!$B$8,Nutrients!$EJ$8,Nutrients!$EJ$9)*BK$6)+(((IF($A$7=Nutrients!$B$79,Nutrients!$EJ$79,(IF($A$7=Nutrients!$B$77,Nutrients!$EJ$77,Nutrients!$EJ$78)))))*BK$7))</f>
        <v>0</v>
      </c>
      <c r="BL284" s="65"/>
    </row>
    <row r="285" spans="1:64" x14ac:dyDescent="0.2">
      <c r="A285" s="236" t="s">
        <v>164</v>
      </c>
      <c r="B285" s="65">
        <f>(SUMPRODUCT(B$8:B$187,Nutrients!$EK$8:$EK$187)+(IF($A$6=Nutrients!$B$8,Nutrients!$EK$8,Nutrients!$EK$9)*B$6)+(((IF($A$7=Nutrients!$B$79,Nutrients!$EK$79,(IF($A$7=Nutrients!$B$77,Nutrients!$EK$77,Nutrients!$EK$78)))))*B$7))</f>
        <v>0</v>
      </c>
      <c r="C285" s="65">
        <f>(SUMPRODUCT(C$8:C$187,Nutrients!$EK$8:$EK$187)+(IF($A$6=Nutrients!$B$8,Nutrients!$EK$8,Nutrients!$EK$9)*C$6)+(((IF($A$7=Nutrients!$B$79,Nutrients!$EK$79,(IF($A$7=Nutrients!$B$77,Nutrients!$EK$77,Nutrients!$EK$78)))))*C$7))</f>
        <v>0</v>
      </c>
      <c r="D285" s="65">
        <f>(SUMPRODUCT(D$8:D$187,Nutrients!$EK$8:$EK$187)+(IF($A$6=Nutrients!$B$8,Nutrients!$EK$8,Nutrients!$EK$9)*D$6)+(((IF($A$7=Nutrients!$B$79,Nutrients!$EK$79,(IF($A$7=Nutrients!$B$77,Nutrients!$EK$77,Nutrients!$EK$78)))))*D$7))</f>
        <v>0</v>
      </c>
      <c r="E285" s="65">
        <f>(SUMPRODUCT(E$8:E$187,Nutrients!$EK$8:$EK$187)+(IF($A$6=Nutrients!$B$8,Nutrients!$EK$8,Nutrients!$EK$9)*E$6)+(((IF($A$7=Nutrients!$B$79,Nutrients!$EK$79,(IF($A$7=Nutrients!$B$77,Nutrients!$EK$77,Nutrients!$EK$78)))))*E$7))</f>
        <v>0</v>
      </c>
      <c r="F285" s="65">
        <f>(SUMPRODUCT(F$8:F$187,Nutrients!$EK$8:$EK$187)+(IF($A$6=Nutrients!$B$8,Nutrients!$EK$8,Nutrients!$EK$9)*F$6)+(((IF($A$7=Nutrients!$B$79,Nutrients!$EK$79,(IF($A$7=Nutrients!$B$77,Nutrients!$EK$77,Nutrients!$EK$78)))))*F$7))</f>
        <v>0</v>
      </c>
      <c r="G285" s="65">
        <f>(SUMPRODUCT(G$8:G$187,Nutrients!$EK$8:$EK$187)+(IF($A$6=Nutrients!$B$8,Nutrients!$EK$8,Nutrients!$EK$9)*G$6)+(((IF($A$7=Nutrients!$B$79,Nutrients!$EK$79,(IF($A$7=Nutrients!$B$77,Nutrients!$EK$77,Nutrients!$EK$78)))))*G$7))</f>
        <v>0</v>
      </c>
      <c r="H285" s="65"/>
      <c r="I285" s="65">
        <f>(SUMPRODUCT(I$8:I$187,Nutrients!$EK$8:$EK$187)+(IF($A$6=Nutrients!$B$8,Nutrients!$EK$8,Nutrients!$EK$9)*I$6)+(((IF($A$7=Nutrients!$B$79,Nutrients!$EK$79,(IF($A$7=Nutrients!$B$77,Nutrients!$EK$77,Nutrients!$EK$78)))))*I$7))</f>
        <v>0</v>
      </c>
      <c r="J285" s="65">
        <f>(SUMPRODUCT(J$8:J$187,Nutrients!$EK$8:$EK$187)+(IF($A$6=Nutrients!$B$8,Nutrients!$EK$8,Nutrients!$EK$9)*J$6)+(((IF($A$7=Nutrients!$B$79,Nutrients!$EK$79,(IF($A$7=Nutrients!$B$77,Nutrients!$EK$77,Nutrients!$EK$78)))))*J$7))</f>
        <v>0</v>
      </c>
      <c r="K285" s="65">
        <f>(SUMPRODUCT(K$8:K$187,Nutrients!$EK$8:$EK$187)+(IF($A$6=Nutrients!$B$8,Nutrients!$EK$8,Nutrients!$EK$9)*K$6)+(((IF($A$7=Nutrients!$B$79,Nutrients!$EK$79,(IF($A$7=Nutrients!$B$77,Nutrients!$EK$77,Nutrients!$EK$78)))))*K$7))</f>
        <v>0</v>
      </c>
      <c r="L285" s="65">
        <f>(SUMPRODUCT(L$8:L$187,Nutrients!$EK$8:$EK$187)+(IF($A$6=Nutrients!$B$8,Nutrients!$EK$8,Nutrients!$EK$9)*L$6)+(((IF($A$7=Nutrients!$B$79,Nutrients!$EK$79,(IF($A$7=Nutrients!$B$77,Nutrients!$EK$77,Nutrients!$EK$78)))))*L$7))</f>
        <v>0</v>
      </c>
      <c r="M285" s="65">
        <f>(SUMPRODUCT(M$8:M$187,Nutrients!$EK$8:$EK$187)+(IF($A$6=Nutrients!$B$8,Nutrients!$EK$8,Nutrients!$EK$9)*M$6)+(((IF($A$7=Nutrients!$B$79,Nutrients!$EK$79,(IF($A$7=Nutrients!$B$77,Nutrients!$EK$77,Nutrients!$EK$78)))))*M$7))</f>
        <v>0</v>
      </c>
      <c r="N285" s="65">
        <f>(SUMPRODUCT(N$8:N$187,Nutrients!$EK$8:$EK$187)+(IF($A$6=Nutrients!$B$8,Nutrients!$EK$8,Nutrients!$EK$9)*N$6)+(((IF($A$7=Nutrients!$B$79,Nutrients!$EK$79,(IF($A$7=Nutrients!$B$77,Nutrients!$EK$77,Nutrients!$EK$78)))))*N$7))</f>
        <v>0</v>
      </c>
      <c r="O285" s="65"/>
      <c r="P285" s="65">
        <f>(SUMPRODUCT(P$8:P$187,Nutrients!$EK$8:$EK$187)+(IF($A$6=Nutrients!$B$8,Nutrients!$EK$8,Nutrients!$EK$9)*P$6)+(((IF($A$7=Nutrients!$B$79,Nutrients!$EK$79,(IF($A$7=Nutrients!$B$77,Nutrients!$EK$77,Nutrients!$EK$78)))))*P$7))</f>
        <v>0</v>
      </c>
      <c r="Q285" s="65">
        <f>(SUMPRODUCT(Q$8:Q$187,Nutrients!$EK$8:$EK$187)+(IF($A$6=Nutrients!$B$8,Nutrients!$EK$8,Nutrients!$EK$9)*Q$6)+(((IF($A$7=Nutrients!$B$79,Nutrients!$EK$79,(IF($A$7=Nutrients!$B$77,Nutrients!$EK$77,Nutrients!$EK$78)))))*Q$7))</f>
        <v>0</v>
      </c>
      <c r="R285" s="65">
        <f>(SUMPRODUCT(R$8:R$187,Nutrients!$EK$8:$EK$187)+(IF($A$6=Nutrients!$B$8,Nutrients!$EK$8,Nutrients!$EK$9)*R$6)+(((IF($A$7=Nutrients!$B$79,Nutrients!$EK$79,(IF($A$7=Nutrients!$B$77,Nutrients!$EK$77,Nutrients!$EK$78)))))*R$7))</f>
        <v>0</v>
      </c>
      <c r="S285" s="65">
        <f>(SUMPRODUCT(S$8:S$187,Nutrients!$EK$8:$EK$187)+(IF($A$6=Nutrients!$B$8,Nutrients!$EK$8,Nutrients!$EK$9)*S$6)+(((IF($A$7=Nutrients!$B$79,Nutrients!$EK$79,(IF($A$7=Nutrients!$B$77,Nutrients!$EK$77,Nutrients!$EK$78)))))*S$7))</f>
        <v>0</v>
      </c>
      <c r="T285" s="65">
        <f>(SUMPRODUCT(T$8:T$187,Nutrients!$EK$8:$EK$187)+(IF($A$6=Nutrients!$B$8,Nutrients!$EK$8,Nutrients!$EK$9)*T$6)+(((IF($A$7=Nutrients!$B$79,Nutrients!$EK$79,(IF($A$7=Nutrients!$B$77,Nutrients!$EK$77,Nutrients!$EK$78)))))*T$7))</f>
        <v>0</v>
      </c>
      <c r="U285" s="65">
        <f>(SUMPRODUCT(U$8:U$187,Nutrients!$EK$8:$EK$187)+(IF($A$6=Nutrients!$B$8,Nutrients!$EK$8,Nutrients!$EK$9)*U$6)+(((IF($A$7=Nutrients!$B$79,Nutrients!$EK$79,(IF($A$7=Nutrients!$B$77,Nutrients!$EK$77,Nutrients!$EK$78)))))*U$7))</f>
        <v>0</v>
      </c>
      <c r="V285" s="65"/>
      <c r="W285" s="65">
        <f>(SUMPRODUCT(W$8:W$187,Nutrients!$EK$8:$EK$187)+(IF($A$6=Nutrients!$B$8,Nutrients!$EK$8,Nutrients!$EK$9)*W$6)+(((IF($A$7=Nutrients!$B$79,Nutrients!$EK$79,(IF($A$7=Nutrients!$B$77,Nutrients!$EK$77,Nutrients!$EK$78)))))*W$7))</f>
        <v>0</v>
      </c>
      <c r="X285" s="65">
        <f>(SUMPRODUCT(X$8:X$187,Nutrients!$EK$8:$EK$187)+(IF($A$6=Nutrients!$B$8,Nutrients!$EK$8,Nutrients!$EK$9)*X$6)+(((IF($A$7=Nutrients!$B$79,Nutrients!$EK$79,(IF($A$7=Nutrients!$B$77,Nutrients!$EK$77,Nutrients!$EK$78)))))*X$7))</f>
        <v>0</v>
      </c>
      <c r="Y285" s="65">
        <f>(SUMPRODUCT(Y$8:Y$187,Nutrients!$EK$8:$EK$187)+(IF($A$6=Nutrients!$B$8,Nutrients!$EK$8,Nutrients!$EK$9)*Y$6)+(((IF($A$7=Nutrients!$B$79,Nutrients!$EK$79,(IF($A$7=Nutrients!$B$77,Nutrients!$EK$77,Nutrients!$EK$78)))))*Y$7))</f>
        <v>0</v>
      </c>
      <c r="Z285" s="65">
        <f>(SUMPRODUCT(Z$8:Z$187,Nutrients!$EK$8:$EK$187)+(IF($A$6=Nutrients!$B$8,Nutrients!$EK$8,Nutrients!$EK$9)*Z$6)+(((IF($A$7=Nutrients!$B$79,Nutrients!$EK$79,(IF($A$7=Nutrients!$B$77,Nutrients!$EK$77,Nutrients!$EK$78)))))*Z$7))</f>
        <v>0</v>
      </c>
      <c r="AA285" s="65">
        <f>(SUMPRODUCT(AA$8:AA$187,Nutrients!$EK$8:$EK$187)+(IF($A$6=Nutrients!$B$8,Nutrients!$EK$8,Nutrients!$EK$9)*AA$6)+(((IF($A$7=Nutrients!$B$79,Nutrients!$EK$79,(IF($A$7=Nutrients!$B$77,Nutrients!$EK$77,Nutrients!$EK$78)))))*AA$7))</f>
        <v>0</v>
      </c>
      <c r="AB285" s="65">
        <f>(SUMPRODUCT(AB$8:AB$187,Nutrients!$EK$8:$EK$187)+(IF($A$6=Nutrients!$B$8,Nutrients!$EK$8,Nutrients!$EK$9)*AB$6)+(((IF($A$7=Nutrients!$B$79,Nutrients!$EK$79,(IF($A$7=Nutrients!$B$77,Nutrients!$EK$77,Nutrients!$EK$78)))))*AB$7))</f>
        <v>0</v>
      </c>
      <c r="AC285" s="65"/>
      <c r="AD285" s="65">
        <f>(SUMPRODUCT(AD$8:AD$187,Nutrients!$EK$8:$EK$187)+(IF($A$6=Nutrients!$B$8,Nutrients!$EK$8,Nutrients!$EK$9)*AD$6)+(((IF($A$7=Nutrients!$B$79,Nutrients!$EK$79,(IF($A$7=Nutrients!$B$77,Nutrients!$EK$77,Nutrients!$EK$78)))))*AD$7))</f>
        <v>0</v>
      </c>
      <c r="AE285" s="65">
        <f>(SUMPRODUCT(AE$8:AE$187,Nutrients!$EK$8:$EK$187)+(IF($A$6=Nutrients!$B$8,Nutrients!$EK$8,Nutrients!$EK$9)*AE$6)+(((IF($A$7=Nutrients!$B$79,Nutrients!$EK$79,(IF($A$7=Nutrients!$B$77,Nutrients!$EK$77,Nutrients!$EK$78)))))*AE$7))</f>
        <v>0</v>
      </c>
      <c r="AF285" s="65">
        <f>(SUMPRODUCT(AF$8:AF$187,Nutrients!$EK$8:$EK$187)+(IF($A$6=Nutrients!$B$8,Nutrients!$EK$8,Nutrients!$EK$9)*AF$6)+(((IF($A$7=Nutrients!$B$79,Nutrients!$EK$79,(IF($A$7=Nutrients!$B$77,Nutrients!$EK$77,Nutrients!$EK$78)))))*AF$7))</f>
        <v>0</v>
      </c>
      <c r="AG285" s="65">
        <f>(SUMPRODUCT(AG$8:AG$187,Nutrients!$EK$8:$EK$187)+(IF($A$6=Nutrients!$B$8,Nutrients!$EK$8,Nutrients!$EK$9)*AG$6)+(((IF($A$7=Nutrients!$B$79,Nutrients!$EK$79,(IF($A$7=Nutrients!$B$77,Nutrients!$EK$77,Nutrients!$EK$78)))))*AG$7))</f>
        <v>0</v>
      </c>
      <c r="AH285" s="65">
        <f>(SUMPRODUCT(AH$8:AH$187,Nutrients!$EK$8:$EK$187)+(IF($A$6=Nutrients!$B$8,Nutrients!$EK$8,Nutrients!$EK$9)*AH$6)+(((IF($A$7=Nutrients!$B$79,Nutrients!$EK$79,(IF($A$7=Nutrients!$B$77,Nutrients!$EK$77,Nutrients!$EK$78)))))*AH$7))</f>
        <v>0</v>
      </c>
      <c r="AI285" s="65">
        <f>(SUMPRODUCT(AI$8:AI$187,Nutrients!$EK$8:$EK$187)+(IF($A$6=Nutrients!$B$8,Nutrients!$EK$8,Nutrients!$EK$9)*AI$6)+(((IF($A$7=Nutrients!$B$79,Nutrients!$EK$79,(IF($A$7=Nutrients!$B$77,Nutrients!$EK$77,Nutrients!$EK$78)))))*AI$7))</f>
        <v>0</v>
      </c>
      <c r="AJ285" s="65"/>
      <c r="AK285" s="65">
        <f>(SUMPRODUCT(AK$8:AK$187,Nutrients!$EK$8:$EK$187)+(IF($A$6=Nutrients!$B$8,Nutrients!$EK$8,Nutrients!$EK$9)*AK$6)+(((IF($A$7=Nutrients!$B$79,Nutrients!$EK$79,(IF($A$7=Nutrients!$B$77,Nutrients!$EK$77,Nutrients!$EK$78)))))*AK$7))</f>
        <v>0</v>
      </c>
      <c r="AL285" s="65">
        <f>(SUMPRODUCT(AL$8:AL$187,Nutrients!$EK$8:$EK$187)+(IF($A$6=Nutrients!$B$8,Nutrients!$EK$8,Nutrients!$EK$9)*AL$6)+(((IF($A$7=Nutrients!$B$79,Nutrients!$EK$79,(IF($A$7=Nutrients!$B$77,Nutrients!$EK$77,Nutrients!$EK$78)))))*AL$7))</f>
        <v>0</v>
      </c>
      <c r="AM285" s="65">
        <f>(SUMPRODUCT(AM$8:AM$187,Nutrients!$EK$8:$EK$187)+(IF($A$6=Nutrients!$B$8,Nutrients!$EK$8,Nutrients!$EK$9)*AM$6)+(((IF($A$7=Nutrients!$B$79,Nutrients!$EK$79,(IF($A$7=Nutrients!$B$77,Nutrients!$EK$77,Nutrients!$EK$78)))))*AM$7))</f>
        <v>0</v>
      </c>
      <c r="AN285" s="65">
        <f>(SUMPRODUCT(AN$8:AN$187,Nutrients!$EK$8:$EK$187)+(IF($A$6=Nutrients!$B$8,Nutrients!$EK$8,Nutrients!$EK$9)*AN$6)+(((IF($A$7=Nutrients!$B$79,Nutrients!$EK$79,(IF($A$7=Nutrients!$B$77,Nutrients!$EK$77,Nutrients!$EK$78)))))*AN$7))</f>
        <v>0</v>
      </c>
      <c r="AO285" s="65">
        <f>(SUMPRODUCT(AO$8:AO$187,Nutrients!$EK$8:$EK$187)+(IF($A$6=Nutrients!$B$8,Nutrients!$EK$8,Nutrients!$EK$9)*AO$6)+(((IF($A$7=Nutrients!$B$79,Nutrients!$EK$79,(IF($A$7=Nutrients!$B$77,Nutrients!$EK$77,Nutrients!$EK$78)))))*AO$7))</f>
        <v>0</v>
      </c>
      <c r="AP285" s="65">
        <f>(SUMPRODUCT(AP$8:AP$187,Nutrients!$EK$8:$EK$187)+(IF($A$6=Nutrients!$B$8,Nutrients!$EK$8,Nutrients!$EK$9)*AP$6)+(((IF($A$7=Nutrients!$B$79,Nutrients!$EK$79,(IF($A$7=Nutrients!$B$77,Nutrients!$EK$77,Nutrients!$EK$78)))))*AP$7))</f>
        <v>0</v>
      </c>
      <c r="AQ285" s="65"/>
      <c r="AR285" s="65">
        <f>(SUMPRODUCT(AR$8:AR$187,Nutrients!$EK$8:$EK$187)+(IF($A$6=Nutrients!$B$8,Nutrients!$EK$8,Nutrients!$EK$9)*AR$6)+(((IF($A$7=Nutrients!$B$79,Nutrients!$EK$79,(IF($A$7=Nutrients!$B$77,Nutrients!$EK$77,Nutrients!$EK$78)))))*AR$7))</f>
        <v>0</v>
      </c>
      <c r="AS285" s="65">
        <f>(SUMPRODUCT(AS$8:AS$187,Nutrients!$EK$8:$EK$187)+(IF($A$6=Nutrients!$B$8,Nutrients!$EK$8,Nutrients!$EK$9)*AS$6)+(((IF($A$7=Nutrients!$B$79,Nutrients!$EK$79,(IF($A$7=Nutrients!$B$77,Nutrients!$EK$77,Nutrients!$EK$78)))))*AS$7))</f>
        <v>0</v>
      </c>
      <c r="AT285" s="65">
        <f>(SUMPRODUCT(AT$8:AT$187,Nutrients!$EK$8:$EK$187)+(IF($A$6=Nutrients!$B$8,Nutrients!$EK$8,Nutrients!$EK$9)*AT$6)+(((IF($A$7=Nutrients!$B$79,Nutrients!$EK$79,(IF($A$7=Nutrients!$B$77,Nutrients!$EK$77,Nutrients!$EK$78)))))*AT$7))</f>
        <v>0</v>
      </c>
      <c r="AU285" s="65">
        <f>(SUMPRODUCT(AU$8:AU$187,Nutrients!$EK$8:$EK$187)+(IF($A$6=Nutrients!$B$8,Nutrients!$EK$8,Nutrients!$EK$9)*AU$6)+(((IF($A$7=Nutrients!$B$79,Nutrients!$EK$79,(IF($A$7=Nutrients!$B$77,Nutrients!$EK$77,Nutrients!$EK$78)))))*AU$7))</f>
        <v>0</v>
      </c>
      <c r="AV285" s="65">
        <f>(SUMPRODUCT(AV$8:AV$187,Nutrients!$EK$8:$EK$187)+(IF($A$6=Nutrients!$B$8,Nutrients!$EK$8,Nutrients!$EK$9)*AV$6)+(((IF($A$7=Nutrients!$B$79,Nutrients!$EK$79,(IF($A$7=Nutrients!$B$77,Nutrients!$EK$77,Nutrients!$EK$78)))))*AV$7))</f>
        <v>0</v>
      </c>
      <c r="AW285" s="65">
        <f>(SUMPRODUCT(AW$8:AW$187,Nutrients!$EK$8:$EK$187)+(IF($A$6=Nutrients!$B$8,Nutrients!$EK$8,Nutrients!$EK$9)*AW$6)+(((IF($A$7=Nutrients!$B$79,Nutrients!$EK$79,(IF($A$7=Nutrients!$B$77,Nutrients!$EK$77,Nutrients!$EK$78)))))*AW$7))</f>
        <v>0</v>
      </c>
      <c r="AX285" s="65"/>
      <c r="AY285" s="65">
        <f>(SUMPRODUCT(AY$8:AY$187,Nutrients!$EK$8:$EK$187)+(IF($A$6=Nutrients!$B$8,Nutrients!$EK$8,Nutrients!$EK$9)*AY$6)+(((IF($A$7=Nutrients!$B$79,Nutrients!$EK$79,(IF($A$7=Nutrients!$B$77,Nutrients!$EK$77,Nutrients!$EK$78)))))*AY$7))</f>
        <v>0</v>
      </c>
      <c r="AZ285" s="65">
        <f>(SUMPRODUCT(AZ$8:AZ$187,Nutrients!$EK$8:$EK$187)+(IF($A$6=Nutrients!$B$8,Nutrients!$EK$8,Nutrients!$EK$9)*AZ$6)+(((IF($A$7=Nutrients!$B$79,Nutrients!$EK$79,(IF($A$7=Nutrients!$B$77,Nutrients!$EK$77,Nutrients!$EK$78)))))*AZ$7))</f>
        <v>0</v>
      </c>
      <c r="BA285" s="65">
        <f>(SUMPRODUCT(BA$8:BA$187,Nutrients!$EK$8:$EK$187)+(IF($A$6=Nutrients!$B$8,Nutrients!$EK$8,Nutrients!$EK$9)*BA$6)+(((IF($A$7=Nutrients!$B$79,Nutrients!$EK$79,(IF($A$7=Nutrients!$B$77,Nutrients!$EK$77,Nutrients!$EK$78)))))*BA$7))</f>
        <v>0</v>
      </c>
      <c r="BB285" s="65">
        <f>(SUMPRODUCT(BB$8:BB$187,Nutrients!$EK$8:$EK$187)+(IF($A$6=Nutrients!$B$8,Nutrients!$EK$8,Nutrients!$EK$9)*BB$6)+(((IF($A$7=Nutrients!$B$79,Nutrients!$EK$79,(IF($A$7=Nutrients!$B$77,Nutrients!$EK$77,Nutrients!$EK$78)))))*BB$7))</f>
        <v>0</v>
      </c>
      <c r="BC285" s="65">
        <f>(SUMPRODUCT(BC$8:BC$187,Nutrients!$EK$8:$EK$187)+(IF($A$6=Nutrients!$B$8,Nutrients!$EK$8,Nutrients!$EK$9)*BC$6)+(((IF($A$7=Nutrients!$B$79,Nutrients!$EK$79,(IF($A$7=Nutrients!$B$77,Nutrients!$EK$77,Nutrients!$EK$78)))))*BC$7))</f>
        <v>0</v>
      </c>
      <c r="BD285" s="65">
        <f>(SUMPRODUCT(BD$8:BD$187,Nutrients!$EK$8:$EK$187)+(IF($A$6=Nutrients!$B$8,Nutrients!$EK$8,Nutrients!$EK$9)*BD$6)+(((IF($A$7=Nutrients!$B$79,Nutrients!$EK$79,(IF($A$7=Nutrients!$B$77,Nutrients!$EK$77,Nutrients!$EK$78)))))*BD$7))</f>
        <v>0</v>
      </c>
      <c r="BE285" s="65"/>
      <c r="BF285" s="65">
        <f>(SUMPRODUCT(BF$8:BF$187,Nutrients!$EK$8:$EK$187)+(IF($A$6=Nutrients!$B$8,Nutrients!$EK$8,Nutrients!$EK$9)*BF$6)+(((IF($A$7=Nutrients!$B$79,Nutrients!$EK$79,(IF($A$7=Nutrients!$B$77,Nutrients!$EK$77,Nutrients!$EK$78)))))*BF$7))</f>
        <v>0</v>
      </c>
      <c r="BG285" s="65">
        <f>(SUMPRODUCT(BG$8:BG$187,Nutrients!$EK$8:$EK$187)+(IF($A$6=Nutrients!$B$8,Nutrients!$EK$8,Nutrients!$EK$9)*BG$6)+(((IF($A$7=Nutrients!$B$79,Nutrients!$EK$79,(IF($A$7=Nutrients!$B$77,Nutrients!$EK$77,Nutrients!$EK$78)))))*BG$7))</f>
        <v>0</v>
      </c>
      <c r="BH285" s="65">
        <f>(SUMPRODUCT(BH$8:BH$187,Nutrients!$EK$8:$EK$187)+(IF($A$6=Nutrients!$B$8,Nutrients!$EK$8,Nutrients!$EK$9)*BH$6)+(((IF($A$7=Nutrients!$B$79,Nutrients!$EK$79,(IF($A$7=Nutrients!$B$77,Nutrients!$EK$77,Nutrients!$EK$78)))))*BH$7))</f>
        <v>0</v>
      </c>
      <c r="BI285" s="65">
        <f>(SUMPRODUCT(BI$8:BI$187,Nutrients!$EK$8:$EK$187)+(IF($A$6=Nutrients!$B$8,Nutrients!$EK$8,Nutrients!$EK$9)*BI$6)+(((IF($A$7=Nutrients!$B$79,Nutrients!$EK$79,(IF($A$7=Nutrients!$B$77,Nutrients!$EK$77,Nutrients!$EK$78)))))*BI$7))</f>
        <v>0</v>
      </c>
      <c r="BJ285" s="65">
        <f>(SUMPRODUCT(BJ$8:BJ$187,Nutrients!$EK$8:$EK$187)+(IF($A$6=Nutrients!$B$8,Nutrients!$EK$8,Nutrients!$EK$9)*BJ$6)+(((IF($A$7=Nutrients!$B$79,Nutrients!$EK$79,(IF($A$7=Nutrients!$B$77,Nutrients!$EK$77,Nutrients!$EK$78)))))*BJ$7))</f>
        <v>0</v>
      </c>
      <c r="BK285" s="65">
        <f>(SUMPRODUCT(BK$8:BK$187,Nutrients!$EK$8:$EK$187)+(IF($A$6=Nutrients!$B$8,Nutrients!$EK$8,Nutrients!$EK$9)*BK$6)+(((IF($A$7=Nutrients!$B$79,Nutrients!$EK$79,(IF($A$7=Nutrients!$B$77,Nutrients!$EK$77,Nutrients!$EK$78)))))*BK$7))</f>
        <v>0</v>
      </c>
      <c r="BL285" s="65"/>
    </row>
    <row r="286" spans="1:64" x14ac:dyDescent="0.2">
      <c r="A286" s="236" t="s">
        <v>165</v>
      </c>
      <c r="B286" s="65">
        <f>(SUMPRODUCT(B$8:B$187,Nutrients!$EL$8:$EL$187)+(IF($A$6=Nutrients!$B$8,Nutrients!$EL$8,Nutrients!$EL$9)*B$6)+(((IF($A$7=Nutrients!$B$79,Nutrients!$EL$79,(IF($A$7=Nutrients!$B$77,Nutrients!$EL$77,Nutrients!$EL$78)))))*B$7))</f>
        <v>0</v>
      </c>
      <c r="C286" s="65">
        <f>(SUMPRODUCT(C$8:C$187,Nutrients!$EL$8:$EL$187)+(IF($A$6=Nutrients!$B$8,Nutrients!$EL$8,Nutrients!$EL$9)*C$6)+(((IF($A$7=Nutrients!$B$79,Nutrients!$EL$79,(IF($A$7=Nutrients!$B$77,Nutrients!$EL$77,Nutrients!$EL$78)))))*C$7))</f>
        <v>0</v>
      </c>
      <c r="D286" s="65">
        <f>(SUMPRODUCT(D$8:D$187,Nutrients!$EL$8:$EL$187)+(IF($A$6=Nutrients!$B$8,Nutrients!$EL$8,Nutrients!$EL$9)*D$6)+(((IF($A$7=Nutrients!$B$79,Nutrients!$EL$79,(IF($A$7=Nutrients!$B$77,Nutrients!$EL$77,Nutrients!$EL$78)))))*D$7))</f>
        <v>0</v>
      </c>
      <c r="E286" s="65">
        <f>(SUMPRODUCT(E$8:E$187,Nutrients!$EL$8:$EL$187)+(IF($A$6=Nutrients!$B$8,Nutrients!$EL$8,Nutrients!$EL$9)*E$6)+(((IF($A$7=Nutrients!$B$79,Nutrients!$EL$79,(IF($A$7=Nutrients!$B$77,Nutrients!$EL$77,Nutrients!$EL$78)))))*E$7))</f>
        <v>0</v>
      </c>
      <c r="F286" s="65">
        <f>(SUMPRODUCT(F$8:F$187,Nutrients!$EL$8:$EL$187)+(IF($A$6=Nutrients!$B$8,Nutrients!$EL$8,Nutrients!$EL$9)*F$6)+(((IF($A$7=Nutrients!$B$79,Nutrients!$EL$79,(IF($A$7=Nutrients!$B$77,Nutrients!$EL$77,Nutrients!$EL$78)))))*F$7))</f>
        <v>0</v>
      </c>
      <c r="G286" s="65">
        <f>(SUMPRODUCT(G$8:G$187,Nutrients!$EL$8:$EL$187)+(IF($A$6=Nutrients!$B$8,Nutrients!$EL$8,Nutrients!$EL$9)*G$6)+(((IF($A$7=Nutrients!$B$79,Nutrients!$EL$79,(IF($A$7=Nutrients!$B$77,Nutrients!$EL$77,Nutrients!$EL$78)))))*G$7))</f>
        <v>0</v>
      </c>
      <c r="H286" s="65"/>
      <c r="I286" s="65">
        <f>(SUMPRODUCT(I$8:I$187,Nutrients!$EL$8:$EL$187)+(IF($A$6=Nutrients!$B$8,Nutrients!$EL$8,Nutrients!$EL$9)*I$6)+(((IF($A$7=Nutrients!$B$79,Nutrients!$EL$79,(IF($A$7=Nutrients!$B$77,Nutrients!$EL$77,Nutrients!$EL$78)))))*I$7))</f>
        <v>0</v>
      </c>
      <c r="J286" s="65">
        <f>(SUMPRODUCT(J$8:J$187,Nutrients!$EL$8:$EL$187)+(IF($A$6=Nutrients!$B$8,Nutrients!$EL$8,Nutrients!$EL$9)*J$6)+(((IF($A$7=Nutrients!$B$79,Nutrients!$EL$79,(IF($A$7=Nutrients!$B$77,Nutrients!$EL$77,Nutrients!$EL$78)))))*J$7))</f>
        <v>0</v>
      </c>
      <c r="K286" s="65">
        <f>(SUMPRODUCT(K$8:K$187,Nutrients!$EL$8:$EL$187)+(IF($A$6=Nutrients!$B$8,Nutrients!$EL$8,Nutrients!$EL$9)*K$6)+(((IF($A$7=Nutrients!$B$79,Nutrients!$EL$79,(IF($A$7=Nutrients!$B$77,Nutrients!$EL$77,Nutrients!$EL$78)))))*K$7))</f>
        <v>0</v>
      </c>
      <c r="L286" s="65">
        <f>(SUMPRODUCT(L$8:L$187,Nutrients!$EL$8:$EL$187)+(IF($A$6=Nutrients!$B$8,Nutrients!$EL$8,Nutrients!$EL$9)*L$6)+(((IF($A$7=Nutrients!$B$79,Nutrients!$EL$79,(IF($A$7=Nutrients!$B$77,Nutrients!$EL$77,Nutrients!$EL$78)))))*L$7))</f>
        <v>0</v>
      </c>
      <c r="M286" s="65">
        <f>(SUMPRODUCT(M$8:M$187,Nutrients!$EL$8:$EL$187)+(IF($A$6=Nutrients!$B$8,Nutrients!$EL$8,Nutrients!$EL$9)*M$6)+(((IF($A$7=Nutrients!$B$79,Nutrients!$EL$79,(IF($A$7=Nutrients!$B$77,Nutrients!$EL$77,Nutrients!$EL$78)))))*M$7))</f>
        <v>0</v>
      </c>
      <c r="N286" s="65">
        <f>(SUMPRODUCT(N$8:N$187,Nutrients!$EL$8:$EL$187)+(IF($A$6=Nutrients!$B$8,Nutrients!$EL$8,Nutrients!$EL$9)*N$6)+(((IF($A$7=Nutrients!$B$79,Nutrients!$EL$79,(IF($A$7=Nutrients!$B$77,Nutrients!$EL$77,Nutrients!$EL$78)))))*N$7))</f>
        <v>0</v>
      </c>
      <c r="O286" s="65"/>
      <c r="P286" s="65">
        <f>(SUMPRODUCT(P$8:P$187,Nutrients!$EL$8:$EL$187)+(IF($A$6=Nutrients!$B$8,Nutrients!$EL$8,Nutrients!$EL$9)*P$6)+(((IF($A$7=Nutrients!$B$79,Nutrients!$EL$79,(IF($A$7=Nutrients!$B$77,Nutrients!$EL$77,Nutrients!$EL$78)))))*P$7))</f>
        <v>0</v>
      </c>
      <c r="Q286" s="65">
        <f>(SUMPRODUCT(Q$8:Q$187,Nutrients!$EL$8:$EL$187)+(IF($A$6=Nutrients!$B$8,Nutrients!$EL$8,Nutrients!$EL$9)*Q$6)+(((IF($A$7=Nutrients!$B$79,Nutrients!$EL$79,(IF($A$7=Nutrients!$B$77,Nutrients!$EL$77,Nutrients!$EL$78)))))*Q$7))</f>
        <v>0</v>
      </c>
      <c r="R286" s="65">
        <f>(SUMPRODUCT(R$8:R$187,Nutrients!$EL$8:$EL$187)+(IF($A$6=Nutrients!$B$8,Nutrients!$EL$8,Nutrients!$EL$9)*R$6)+(((IF($A$7=Nutrients!$B$79,Nutrients!$EL$79,(IF($A$7=Nutrients!$B$77,Nutrients!$EL$77,Nutrients!$EL$78)))))*R$7))</f>
        <v>0</v>
      </c>
      <c r="S286" s="65">
        <f>(SUMPRODUCT(S$8:S$187,Nutrients!$EL$8:$EL$187)+(IF($A$6=Nutrients!$B$8,Nutrients!$EL$8,Nutrients!$EL$9)*S$6)+(((IF($A$7=Nutrients!$B$79,Nutrients!$EL$79,(IF($A$7=Nutrients!$B$77,Nutrients!$EL$77,Nutrients!$EL$78)))))*S$7))</f>
        <v>0</v>
      </c>
      <c r="T286" s="65">
        <f>(SUMPRODUCT(T$8:T$187,Nutrients!$EL$8:$EL$187)+(IF($A$6=Nutrients!$B$8,Nutrients!$EL$8,Nutrients!$EL$9)*T$6)+(((IF($A$7=Nutrients!$B$79,Nutrients!$EL$79,(IF($A$7=Nutrients!$B$77,Nutrients!$EL$77,Nutrients!$EL$78)))))*T$7))</f>
        <v>0</v>
      </c>
      <c r="U286" s="65">
        <f>(SUMPRODUCT(U$8:U$187,Nutrients!$EL$8:$EL$187)+(IF($A$6=Nutrients!$B$8,Nutrients!$EL$8,Nutrients!$EL$9)*U$6)+(((IF($A$7=Nutrients!$B$79,Nutrients!$EL$79,(IF($A$7=Nutrients!$B$77,Nutrients!$EL$77,Nutrients!$EL$78)))))*U$7))</f>
        <v>0</v>
      </c>
      <c r="V286" s="65"/>
      <c r="W286" s="65">
        <f>(SUMPRODUCT(W$8:W$187,Nutrients!$EL$8:$EL$187)+(IF($A$6=Nutrients!$B$8,Nutrients!$EL$8,Nutrients!$EL$9)*W$6)+(((IF($A$7=Nutrients!$B$79,Nutrients!$EL$79,(IF($A$7=Nutrients!$B$77,Nutrients!$EL$77,Nutrients!$EL$78)))))*W$7))</f>
        <v>0</v>
      </c>
      <c r="X286" s="65">
        <f>(SUMPRODUCT(X$8:X$187,Nutrients!$EL$8:$EL$187)+(IF($A$6=Nutrients!$B$8,Nutrients!$EL$8,Nutrients!$EL$9)*X$6)+(((IF($A$7=Nutrients!$B$79,Nutrients!$EL$79,(IF($A$7=Nutrients!$B$77,Nutrients!$EL$77,Nutrients!$EL$78)))))*X$7))</f>
        <v>0</v>
      </c>
      <c r="Y286" s="65">
        <f>(SUMPRODUCT(Y$8:Y$187,Nutrients!$EL$8:$EL$187)+(IF($A$6=Nutrients!$B$8,Nutrients!$EL$8,Nutrients!$EL$9)*Y$6)+(((IF($A$7=Nutrients!$B$79,Nutrients!$EL$79,(IF($A$7=Nutrients!$B$77,Nutrients!$EL$77,Nutrients!$EL$78)))))*Y$7))</f>
        <v>0</v>
      </c>
      <c r="Z286" s="65">
        <f>(SUMPRODUCT(Z$8:Z$187,Nutrients!$EL$8:$EL$187)+(IF($A$6=Nutrients!$B$8,Nutrients!$EL$8,Nutrients!$EL$9)*Z$6)+(((IF($A$7=Nutrients!$B$79,Nutrients!$EL$79,(IF($A$7=Nutrients!$B$77,Nutrients!$EL$77,Nutrients!$EL$78)))))*Z$7))</f>
        <v>0</v>
      </c>
      <c r="AA286" s="65">
        <f>(SUMPRODUCT(AA$8:AA$187,Nutrients!$EL$8:$EL$187)+(IF($A$6=Nutrients!$B$8,Nutrients!$EL$8,Nutrients!$EL$9)*AA$6)+(((IF($A$7=Nutrients!$B$79,Nutrients!$EL$79,(IF($A$7=Nutrients!$B$77,Nutrients!$EL$77,Nutrients!$EL$78)))))*AA$7))</f>
        <v>0</v>
      </c>
      <c r="AB286" s="65">
        <f>(SUMPRODUCT(AB$8:AB$187,Nutrients!$EL$8:$EL$187)+(IF($A$6=Nutrients!$B$8,Nutrients!$EL$8,Nutrients!$EL$9)*AB$6)+(((IF($A$7=Nutrients!$B$79,Nutrients!$EL$79,(IF($A$7=Nutrients!$B$77,Nutrients!$EL$77,Nutrients!$EL$78)))))*AB$7))</f>
        <v>0</v>
      </c>
      <c r="AC286" s="65"/>
      <c r="AD286" s="65">
        <f>(SUMPRODUCT(AD$8:AD$187,Nutrients!$EL$8:$EL$187)+(IF($A$6=Nutrients!$B$8,Nutrients!$EL$8,Nutrients!$EL$9)*AD$6)+(((IF($A$7=Nutrients!$B$79,Nutrients!$EL$79,(IF($A$7=Nutrients!$B$77,Nutrients!$EL$77,Nutrients!$EL$78)))))*AD$7))</f>
        <v>0</v>
      </c>
      <c r="AE286" s="65">
        <f>(SUMPRODUCT(AE$8:AE$187,Nutrients!$EL$8:$EL$187)+(IF($A$6=Nutrients!$B$8,Nutrients!$EL$8,Nutrients!$EL$9)*AE$6)+(((IF($A$7=Nutrients!$B$79,Nutrients!$EL$79,(IF($A$7=Nutrients!$B$77,Nutrients!$EL$77,Nutrients!$EL$78)))))*AE$7))</f>
        <v>0</v>
      </c>
      <c r="AF286" s="65">
        <f>(SUMPRODUCT(AF$8:AF$187,Nutrients!$EL$8:$EL$187)+(IF($A$6=Nutrients!$B$8,Nutrients!$EL$8,Nutrients!$EL$9)*AF$6)+(((IF($A$7=Nutrients!$B$79,Nutrients!$EL$79,(IF($A$7=Nutrients!$B$77,Nutrients!$EL$77,Nutrients!$EL$78)))))*AF$7))</f>
        <v>0</v>
      </c>
      <c r="AG286" s="65">
        <f>(SUMPRODUCT(AG$8:AG$187,Nutrients!$EL$8:$EL$187)+(IF($A$6=Nutrients!$B$8,Nutrients!$EL$8,Nutrients!$EL$9)*AG$6)+(((IF($A$7=Nutrients!$B$79,Nutrients!$EL$79,(IF($A$7=Nutrients!$B$77,Nutrients!$EL$77,Nutrients!$EL$78)))))*AG$7))</f>
        <v>0</v>
      </c>
      <c r="AH286" s="65">
        <f>(SUMPRODUCT(AH$8:AH$187,Nutrients!$EL$8:$EL$187)+(IF($A$6=Nutrients!$B$8,Nutrients!$EL$8,Nutrients!$EL$9)*AH$6)+(((IF($A$7=Nutrients!$B$79,Nutrients!$EL$79,(IF($A$7=Nutrients!$B$77,Nutrients!$EL$77,Nutrients!$EL$78)))))*AH$7))</f>
        <v>0</v>
      </c>
      <c r="AI286" s="65">
        <f>(SUMPRODUCT(AI$8:AI$187,Nutrients!$EL$8:$EL$187)+(IF($A$6=Nutrients!$B$8,Nutrients!$EL$8,Nutrients!$EL$9)*AI$6)+(((IF($A$7=Nutrients!$B$79,Nutrients!$EL$79,(IF($A$7=Nutrients!$B$77,Nutrients!$EL$77,Nutrients!$EL$78)))))*AI$7))</f>
        <v>0</v>
      </c>
      <c r="AJ286" s="65"/>
      <c r="AK286" s="65">
        <f>(SUMPRODUCT(AK$8:AK$187,Nutrients!$EL$8:$EL$187)+(IF($A$6=Nutrients!$B$8,Nutrients!$EL$8,Nutrients!$EL$9)*AK$6)+(((IF($A$7=Nutrients!$B$79,Nutrients!$EL$79,(IF($A$7=Nutrients!$B$77,Nutrients!$EL$77,Nutrients!$EL$78)))))*AK$7))</f>
        <v>0</v>
      </c>
      <c r="AL286" s="65">
        <f>(SUMPRODUCT(AL$8:AL$187,Nutrients!$EL$8:$EL$187)+(IF($A$6=Nutrients!$B$8,Nutrients!$EL$8,Nutrients!$EL$9)*AL$6)+(((IF($A$7=Nutrients!$B$79,Nutrients!$EL$79,(IF($A$7=Nutrients!$B$77,Nutrients!$EL$77,Nutrients!$EL$78)))))*AL$7))</f>
        <v>0</v>
      </c>
      <c r="AM286" s="65">
        <f>(SUMPRODUCT(AM$8:AM$187,Nutrients!$EL$8:$EL$187)+(IF($A$6=Nutrients!$B$8,Nutrients!$EL$8,Nutrients!$EL$9)*AM$6)+(((IF($A$7=Nutrients!$B$79,Nutrients!$EL$79,(IF($A$7=Nutrients!$B$77,Nutrients!$EL$77,Nutrients!$EL$78)))))*AM$7))</f>
        <v>0</v>
      </c>
      <c r="AN286" s="65">
        <f>(SUMPRODUCT(AN$8:AN$187,Nutrients!$EL$8:$EL$187)+(IF($A$6=Nutrients!$B$8,Nutrients!$EL$8,Nutrients!$EL$9)*AN$6)+(((IF($A$7=Nutrients!$B$79,Nutrients!$EL$79,(IF($A$7=Nutrients!$B$77,Nutrients!$EL$77,Nutrients!$EL$78)))))*AN$7))</f>
        <v>0</v>
      </c>
      <c r="AO286" s="65">
        <f>(SUMPRODUCT(AO$8:AO$187,Nutrients!$EL$8:$EL$187)+(IF($A$6=Nutrients!$B$8,Nutrients!$EL$8,Nutrients!$EL$9)*AO$6)+(((IF($A$7=Nutrients!$B$79,Nutrients!$EL$79,(IF($A$7=Nutrients!$B$77,Nutrients!$EL$77,Nutrients!$EL$78)))))*AO$7))</f>
        <v>0</v>
      </c>
      <c r="AP286" s="65">
        <f>(SUMPRODUCT(AP$8:AP$187,Nutrients!$EL$8:$EL$187)+(IF($A$6=Nutrients!$B$8,Nutrients!$EL$8,Nutrients!$EL$9)*AP$6)+(((IF($A$7=Nutrients!$B$79,Nutrients!$EL$79,(IF($A$7=Nutrients!$B$77,Nutrients!$EL$77,Nutrients!$EL$78)))))*AP$7))</f>
        <v>0</v>
      </c>
      <c r="AQ286" s="65"/>
      <c r="AR286" s="65">
        <f>(SUMPRODUCT(AR$8:AR$187,Nutrients!$EL$8:$EL$187)+(IF($A$6=Nutrients!$B$8,Nutrients!$EL$8,Nutrients!$EL$9)*AR$6)+(((IF($A$7=Nutrients!$B$79,Nutrients!$EL$79,(IF($A$7=Nutrients!$B$77,Nutrients!$EL$77,Nutrients!$EL$78)))))*AR$7))</f>
        <v>0</v>
      </c>
      <c r="AS286" s="65">
        <f>(SUMPRODUCT(AS$8:AS$187,Nutrients!$EL$8:$EL$187)+(IF($A$6=Nutrients!$B$8,Nutrients!$EL$8,Nutrients!$EL$9)*AS$6)+(((IF($A$7=Nutrients!$B$79,Nutrients!$EL$79,(IF($A$7=Nutrients!$B$77,Nutrients!$EL$77,Nutrients!$EL$78)))))*AS$7))</f>
        <v>0</v>
      </c>
      <c r="AT286" s="65">
        <f>(SUMPRODUCT(AT$8:AT$187,Nutrients!$EL$8:$EL$187)+(IF($A$6=Nutrients!$B$8,Nutrients!$EL$8,Nutrients!$EL$9)*AT$6)+(((IF($A$7=Nutrients!$B$79,Nutrients!$EL$79,(IF($A$7=Nutrients!$B$77,Nutrients!$EL$77,Nutrients!$EL$78)))))*AT$7))</f>
        <v>0</v>
      </c>
      <c r="AU286" s="65">
        <f>(SUMPRODUCT(AU$8:AU$187,Nutrients!$EL$8:$EL$187)+(IF($A$6=Nutrients!$B$8,Nutrients!$EL$8,Nutrients!$EL$9)*AU$6)+(((IF($A$7=Nutrients!$B$79,Nutrients!$EL$79,(IF($A$7=Nutrients!$B$77,Nutrients!$EL$77,Nutrients!$EL$78)))))*AU$7))</f>
        <v>0</v>
      </c>
      <c r="AV286" s="65">
        <f>(SUMPRODUCT(AV$8:AV$187,Nutrients!$EL$8:$EL$187)+(IF($A$6=Nutrients!$B$8,Nutrients!$EL$8,Nutrients!$EL$9)*AV$6)+(((IF($A$7=Nutrients!$B$79,Nutrients!$EL$79,(IF($A$7=Nutrients!$B$77,Nutrients!$EL$77,Nutrients!$EL$78)))))*AV$7))</f>
        <v>0</v>
      </c>
      <c r="AW286" s="65">
        <f>(SUMPRODUCT(AW$8:AW$187,Nutrients!$EL$8:$EL$187)+(IF($A$6=Nutrients!$B$8,Nutrients!$EL$8,Nutrients!$EL$9)*AW$6)+(((IF($A$7=Nutrients!$B$79,Nutrients!$EL$79,(IF($A$7=Nutrients!$B$77,Nutrients!$EL$77,Nutrients!$EL$78)))))*AW$7))</f>
        <v>0</v>
      </c>
      <c r="AX286" s="65"/>
      <c r="AY286" s="65">
        <f>(SUMPRODUCT(AY$8:AY$187,Nutrients!$EL$8:$EL$187)+(IF($A$6=Nutrients!$B$8,Nutrients!$EL$8,Nutrients!$EL$9)*AY$6)+(((IF($A$7=Nutrients!$B$79,Nutrients!$EL$79,(IF($A$7=Nutrients!$B$77,Nutrients!$EL$77,Nutrients!$EL$78)))))*AY$7))</f>
        <v>0</v>
      </c>
      <c r="AZ286" s="65">
        <f>(SUMPRODUCT(AZ$8:AZ$187,Nutrients!$EL$8:$EL$187)+(IF($A$6=Nutrients!$B$8,Nutrients!$EL$8,Nutrients!$EL$9)*AZ$6)+(((IF($A$7=Nutrients!$B$79,Nutrients!$EL$79,(IF($A$7=Nutrients!$B$77,Nutrients!$EL$77,Nutrients!$EL$78)))))*AZ$7))</f>
        <v>0</v>
      </c>
      <c r="BA286" s="65">
        <f>(SUMPRODUCT(BA$8:BA$187,Nutrients!$EL$8:$EL$187)+(IF($A$6=Nutrients!$B$8,Nutrients!$EL$8,Nutrients!$EL$9)*BA$6)+(((IF($A$7=Nutrients!$B$79,Nutrients!$EL$79,(IF($A$7=Nutrients!$B$77,Nutrients!$EL$77,Nutrients!$EL$78)))))*BA$7))</f>
        <v>0</v>
      </c>
      <c r="BB286" s="65">
        <f>(SUMPRODUCT(BB$8:BB$187,Nutrients!$EL$8:$EL$187)+(IF($A$6=Nutrients!$B$8,Nutrients!$EL$8,Nutrients!$EL$9)*BB$6)+(((IF($A$7=Nutrients!$B$79,Nutrients!$EL$79,(IF($A$7=Nutrients!$B$77,Nutrients!$EL$77,Nutrients!$EL$78)))))*BB$7))</f>
        <v>0</v>
      </c>
      <c r="BC286" s="65">
        <f>(SUMPRODUCT(BC$8:BC$187,Nutrients!$EL$8:$EL$187)+(IF($A$6=Nutrients!$B$8,Nutrients!$EL$8,Nutrients!$EL$9)*BC$6)+(((IF($A$7=Nutrients!$B$79,Nutrients!$EL$79,(IF($A$7=Nutrients!$B$77,Nutrients!$EL$77,Nutrients!$EL$78)))))*BC$7))</f>
        <v>0</v>
      </c>
      <c r="BD286" s="65">
        <f>(SUMPRODUCT(BD$8:BD$187,Nutrients!$EL$8:$EL$187)+(IF($A$6=Nutrients!$B$8,Nutrients!$EL$8,Nutrients!$EL$9)*BD$6)+(((IF($A$7=Nutrients!$B$79,Nutrients!$EL$79,(IF($A$7=Nutrients!$B$77,Nutrients!$EL$77,Nutrients!$EL$78)))))*BD$7))</f>
        <v>0</v>
      </c>
      <c r="BE286" s="65"/>
      <c r="BF286" s="65">
        <f>(SUMPRODUCT(BF$8:BF$187,Nutrients!$EL$8:$EL$187)+(IF($A$6=Nutrients!$B$8,Nutrients!$EL$8,Nutrients!$EL$9)*BF$6)+(((IF($A$7=Nutrients!$B$79,Nutrients!$EL$79,(IF($A$7=Nutrients!$B$77,Nutrients!$EL$77,Nutrients!$EL$78)))))*BF$7))</f>
        <v>0</v>
      </c>
      <c r="BG286" s="65">
        <f>(SUMPRODUCT(BG$8:BG$187,Nutrients!$EL$8:$EL$187)+(IF($A$6=Nutrients!$B$8,Nutrients!$EL$8,Nutrients!$EL$9)*BG$6)+(((IF($A$7=Nutrients!$B$79,Nutrients!$EL$79,(IF($A$7=Nutrients!$B$77,Nutrients!$EL$77,Nutrients!$EL$78)))))*BG$7))</f>
        <v>0</v>
      </c>
      <c r="BH286" s="65">
        <f>(SUMPRODUCT(BH$8:BH$187,Nutrients!$EL$8:$EL$187)+(IF($A$6=Nutrients!$B$8,Nutrients!$EL$8,Nutrients!$EL$9)*BH$6)+(((IF($A$7=Nutrients!$B$79,Nutrients!$EL$79,(IF($A$7=Nutrients!$B$77,Nutrients!$EL$77,Nutrients!$EL$78)))))*BH$7))</f>
        <v>0</v>
      </c>
      <c r="BI286" s="65">
        <f>(SUMPRODUCT(BI$8:BI$187,Nutrients!$EL$8:$EL$187)+(IF($A$6=Nutrients!$B$8,Nutrients!$EL$8,Nutrients!$EL$9)*BI$6)+(((IF($A$7=Nutrients!$B$79,Nutrients!$EL$79,(IF($A$7=Nutrients!$B$77,Nutrients!$EL$77,Nutrients!$EL$78)))))*BI$7))</f>
        <v>0</v>
      </c>
      <c r="BJ286" s="65">
        <f>(SUMPRODUCT(BJ$8:BJ$187,Nutrients!$EL$8:$EL$187)+(IF($A$6=Nutrients!$B$8,Nutrients!$EL$8,Nutrients!$EL$9)*BJ$6)+(((IF($A$7=Nutrients!$B$79,Nutrients!$EL$79,(IF($A$7=Nutrients!$B$77,Nutrients!$EL$77,Nutrients!$EL$78)))))*BJ$7))</f>
        <v>0</v>
      </c>
      <c r="BK286" s="65">
        <f>(SUMPRODUCT(BK$8:BK$187,Nutrients!$EL$8:$EL$187)+(IF($A$6=Nutrients!$B$8,Nutrients!$EL$8,Nutrients!$EL$9)*BK$6)+(((IF($A$7=Nutrients!$B$79,Nutrients!$EL$79,(IF($A$7=Nutrients!$B$77,Nutrients!$EL$77,Nutrients!$EL$78)))))*BK$7))</f>
        <v>0</v>
      </c>
      <c r="BL286" s="65"/>
    </row>
  </sheetData>
  <conditionalFormatting sqref="B226:F228 B230:F230 B232:F232">
    <cfRule type="cellIs" dxfId="463" priority="139" stopIfTrue="1" operator="greaterThan">
      <formula>B196/100</formula>
    </cfRule>
  </conditionalFormatting>
  <conditionalFormatting sqref="B233:F233">
    <cfRule type="cellIs" dxfId="462" priority="140" stopIfTrue="1" operator="greaterThan">
      <formula>B215</formula>
    </cfRule>
  </conditionalFormatting>
  <conditionalFormatting sqref="B235:F235">
    <cfRule type="cellIs" dxfId="461" priority="141" stopIfTrue="1" operator="greaterThan">
      <formula>B214</formula>
    </cfRule>
  </conditionalFormatting>
  <conditionalFormatting sqref="B237:F237">
    <cfRule type="cellIs" dxfId="460" priority="142" stopIfTrue="1" operator="greaterThan">
      <formula>B211/B212</formula>
    </cfRule>
  </conditionalFormatting>
  <conditionalFormatting sqref="B238:F238">
    <cfRule type="cellIs" dxfId="459" priority="143" stopIfTrue="1" operator="lessThan">
      <formula>B211/B212</formula>
    </cfRule>
  </conditionalFormatting>
  <conditionalFormatting sqref="B239:F239">
    <cfRule type="cellIs" dxfId="458" priority="144" stopIfTrue="1" operator="lessThan">
      <formula>B249</formula>
    </cfRule>
  </conditionalFormatting>
  <conditionalFormatting sqref="B229:F229">
    <cfRule type="cellIs" dxfId="457" priority="138" stopIfTrue="1" operator="greaterThan">
      <formula>B199/100</formula>
    </cfRule>
  </conditionalFormatting>
  <conditionalFormatting sqref="B231:F231">
    <cfRule type="cellIs" dxfId="456" priority="137" stopIfTrue="1" operator="greaterThan">
      <formula>B201/100</formula>
    </cfRule>
  </conditionalFormatting>
  <conditionalFormatting sqref="G226:G228 G230 G232">
    <cfRule type="cellIs" dxfId="455" priority="131" stopIfTrue="1" operator="greaterThan">
      <formula>G196/100</formula>
    </cfRule>
  </conditionalFormatting>
  <conditionalFormatting sqref="G233">
    <cfRule type="cellIs" dxfId="454" priority="132" stopIfTrue="1" operator="greaterThan">
      <formula>G215</formula>
    </cfRule>
  </conditionalFormatting>
  <conditionalFormatting sqref="G235">
    <cfRule type="cellIs" dxfId="453" priority="133" stopIfTrue="1" operator="greaterThan">
      <formula>G214</formula>
    </cfRule>
  </conditionalFormatting>
  <conditionalFormatting sqref="G237">
    <cfRule type="cellIs" dxfId="452" priority="134" stopIfTrue="1" operator="greaterThan">
      <formula>G211/G212</formula>
    </cfRule>
  </conditionalFormatting>
  <conditionalFormatting sqref="G238">
    <cfRule type="cellIs" dxfId="451" priority="135" stopIfTrue="1" operator="lessThan">
      <formula>G211/G212</formula>
    </cfRule>
  </conditionalFormatting>
  <conditionalFormatting sqref="G239">
    <cfRule type="cellIs" dxfId="450" priority="136" stopIfTrue="1" operator="lessThan">
      <formula>G249</formula>
    </cfRule>
  </conditionalFormatting>
  <conditionalFormatting sqref="G229">
    <cfRule type="cellIs" dxfId="449" priority="130" stopIfTrue="1" operator="greaterThan">
      <formula>G199/100</formula>
    </cfRule>
  </conditionalFormatting>
  <conditionalFormatting sqref="G231">
    <cfRule type="cellIs" dxfId="448" priority="129" stopIfTrue="1" operator="greaterThan">
      <formula>G201/100</formula>
    </cfRule>
  </conditionalFormatting>
  <conditionalFormatting sqref="I226:M228 I230:M230 I232:M232">
    <cfRule type="cellIs" dxfId="447" priority="123" stopIfTrue="1" operator="greaterThan">
      <formula>I196/100</formula>
    </cfRule>
  </conditionalFormatting>
  <conditionalFormatting sqref="I233:M233">
    <cfRule type="cellIs" dxfId="446" priority="124" stopIfTrue="1" operator="greaterThan">
      <formula>I215</formula>
    </cfRule>
  </conditionalFormatting>
  <conditionalFormatting sqref="I235:M235">
    <cfRule type="cellIs" dxfId="445" priority="125" stopIfTrue="1" operator="greaterThan">
      <formula>I214</formula>
    </cfRule>
  </conditionalFormatting>
  <conditionalFormatting sqref="I237:M237">
    <cfRule type="cellIs" dxfId="444" priority="126" stopIfTrue="1" operator="greaterThan">
      <formula>I211/I212</formula>
    </cfRule>
  </conditionalFormatting>
  <conditionalFormatting sqref="I238:M238">
    <cfRule type="cellIs" dxfId="443" priority="127" stopIfTrue="1" operator="lessThan">
      <formula>I211/I212</formula>
    </cfRule>
  </conditionalFormatting>
  <conditionalFormatting sqref="I239:M239">
    <cfRule type="cellIs" dxfId="442" priority="128" stopIfTrue="1" operator="lessThan">
      <formula>I249</formula>
    </cfRule>
  </conditionalFormatting>
  <conditionalFormatting sqref="I229:M229">
    <cfRule type="cellIs" dxfId="441" priority="122" stopIfTrue="1" operator="greaterThan">
      <formula>I199/100</formula>
    </cfRule>
  </conditionalFormatting>
  <conditionalFormatting sqref="I231:M231">
    <cfRule type="cellIs" dxfId="440" priority="121" stopIfTrue="1" operator="greaterThan">
      <formula>I201/100</formula>
    </cfRule>
  </conditionalFormatting>
  <conditionalFormatting sqref="N226:N228 N230 N232">
    <cfRule type="cellIs" dxfId="439" priority="115" stopIfTrue="1" operator="greaterThan">
      <formula>N196/100</formula>
    </cfRule>
  </conditionalFormatting>
  <conditionalFormatting sqref="N233">
    <cfRule type="cellIs" dxfId="438" priority="116" stopIfTrue="1" operator="greaterThan">
      <formula>N215</formula>
    </cfRule>
  </conditionalFormatting>
  <conditionalFormatting sqref="N235">
    <cfRule type="cellIs" dxfId="437" priority="117" stopIfTrue="1" operator="greaterThan">
      <formula>N214</formula>
    </cfRule>
  </conditionalFormatting>
  <conditionalFormatting sqref="N237">
    <cfRule type="cellIs" dxfId="436" priority="118" stopIfTrue="1" operator="greaterThan">
      <formula>N211/N212</formula>
    </cfRule>
  </conditionalFormatting>
  <conditionalFormatting sqref="N238">
    <cfRule type="cellIs" dxfId="435" priority="119" stopIfTrue="1" operator="lessThan">
      <formula>N211/N212</formula>
    </cfRule>
  </conditionalFormatting>
  <conditionalFormatting sqref="N239">
    <cfRule type="cellIs" dxfId="434" priority="120" stopIfTrue="1" operator="lessThan">
      <formula>N249</formula>
    </cfRule>
  </conditionalFormatting>
  <conditionalFormatting sqref="N229">
    <cfRule type="cellIs" dxfId="433" priority="114" stopIfTrue="1" operator="greaterThan">
      <formula>N199/100</formula>
    </cfRule>
  </conditionalFormatting>
  <conditionalFormatting sqref="N231">
    <cfRule type="cellIs" dxfId="432" priority="113" stopIfTrue="1" operator="greaterThan">
      <formula>N201/100</formula>
    </cfRule>
  </conditionalFormatting>
  <conditionalFormatting sqref="P226:T228 P230:T230 P232:T232">
    <cfRule type="cellIs" dxfId="431" priority="107" stopIfTrue="1" operator="greaterThan">
      <formula>P196/100</formula>
    </cfRule>
  </conditionalFormatting>
  <conditionalFormatting sqref="P233:T233">
    <cfRule type="cellIs" dxfId="430" priority="108" stopIfTrue="1" operator="greaterThan">
      <formula>P215</formula>
    </cfRule>
  </conditionalFormatting>
  <conditionalFormatting sqref="P235:T235">
    <cfRule type="cellIs" dxfId="429" priority="109" stopIfTrue="1" operator="greaterThan">
      <formula>P214</formula>
    </cfRule>
  </conditionalFormatting>
  <conditionalFormatting sqref="P237:T237">
    <cfRule type="cellIs" dxfId="428" priority="110" stopIfTrue="1" operator="greaterThan">
      <formula>P211/P212</formula>
    </cfRule>
  </conditionalFormatting>
  <conditionalFormatting sqref="P238:T238">
    <cfRule type="cellIs" dxfId="427" priority="111" stopIfTrue="1" operator="lessThan">
      <formula>P211/P212</formula>
    </cfRule>
  </conditionalFormatting>
  <conditionalFormatting sqref="P239:T239">
    <cfRule type="cellIs" dxfId="426" priority="112" stopIfTrue="1" operator="lessThan">
      <formula>P249</formula>
    </cfRule>
  </conditionalFormatting>
  <conditionalFormatting sqref="P229:T229">
    <cfRule type="cellIs" dxfId="425" priority="106" stopIfTrue="1" operator="greaterThan">
      <formula>P199/100</formula>
    </cfRule>
  </conditionalFormatting>
  <conditionalFormatting sqref="P231:T231">
    <cfRule type="cellIs" dxfId="424" priority="105" stopIfTrue="1" operator="greaterThan">
      <formula>P201/100</formula>
    </cfRule>
  </conditionalFormatting>
  <conditionalFormatting sqref="U226:U228 U230 U232">
    <cfRule type="cellIs" dxfId="423" priority="99" stopIfTrue="1" operator="greaterThan">
      <formula>U196/100</formula>
    </cfRule>
  </conditionalFormatting>
  <conditionalFormatting sqref="U233">
    <cfRule type="cellIs" dxfId="422" priority="100" stopIfTrue="1" operator="greaterThan">
      <formula>U215</formula>
    </cfRule>
  </conditionalFormatting>
  <conditionalFormatting sqref="U235">
    <cfRule type="cellIs" dxfId="421" priority="101" stopIfTrue="1" operator="greaterThan">
      <formula>U214</formula>
    </cfRule>
  </conditionalFormatting>
  <conditionalFormatting sqref="U237">
    <cfRule type="cellIs" dxfId="420" priority="102" stopIfTrue="1" operator="greaterThan">
      <formula>U211/U212</formula>
    </cfRule>
  </conditionalFormatting>
  <conditionalFormatting sqref="U238">
    <cfRule type="cellIs" dxfId="419" priority="103" stopIfTrue="1" operator="lessThan">
      <formula>U211/U212</formula>
    </cfRule>
  </conditionalFormatting>
  <conditionalFormatting sqref="U239">
    <cfRule type="cellIs" dxfId="418" priority="104" stopIfTrue="1" operator="lessThan">
      <formula>U249</formula>
    </cfRule>
  </conditionalFormatting>
  <conditionalFormatting sqref="U229">
    <cfRule type="cellIs" dxfId="417" priority="98" stopIfTrue="1" operator="greaterThan">
      <formula>U199/100</formula>
    </cfRule>
  </conditionalFormatting>
  <conditionalFormatting sqref="U231">
    <cfRule type="cellIs" dxfId="416" priority="97" stopIfTrue="1" operator="greaterThan">
      <formula>U201/100</formula>
    </cfRule>
  </conditionalFormatting>
  <conditionalFormatting sqref="W226:AA228 W230:AA230 W232:AA232">
    <cfRule type="cellIs" dxfId="415" priority="91" stopIfTrue="1" operator="greaterThan">
      <formula>W196/100</formula>
    </cfRule>
  </conditionalFormatting>
  <conditionalFormatting sqref="W233:AA233">
    <cfRule type="cellIs" dxfId="414" priority="92" stopIfTrue="1" operator="greaterThan">
      <formula>W215</formula>
    </cfRule>
  </conditionalFormatting>
  <conditionalFormatting sqref="W235:AA235">
    <cfRule type="cellIs" dxfId="413" priority="93" stopIfTrue="1" operator="greaterThan">
      <formula>W214</formula>
    </cfRule>
  </conditionalFormatting>
  <conditionalFormatting sqref="W237:AA237">
    <cfRule type="cellIs" dxfId="412" priority="94" stopIfTrue="1" operator="greaterThan">
      <formula>W211/W212</formula>
    </cfRule>
  </conditionalFormatting>
  <conditionalFormatting sqref="W238:AA238">
    <cfRule type="cellIs" dxfId="411" priority="95" stopIfTrue="1" operator="lessThan">
      <formula>W211/W212</formula>
    </cfRule>
  </conditionalFormatting>
  <conditionalFormatting sqref="W239:AA239">
    <cfRule type="cellIs" dxfId="410" priority="96" stopIfTrue="1" operator="lessThan">
      <formula>W249</formula>
    </cfRule>
  </conditionalFormatting>
  <conditionalFormatting sqref="W229:AA229">
    <cfRule type="cellIs" dxfId="409" priority="90" stopIfTrue="1" operator="greaterThan">
      <formula>W199/100</formula>
    </cfRule>
  </conditionalFormatting>
  <conditionalFormatting sqref="W231:AA231">
    <cfRule type="cellIs" dxfId="408" priority="89" stopIfTrue="1" operator="greaterThan">
      <formula>W201/100</formula>
    </cfRule>
  </conditionalFormatting>
  <conditionalFormatting sqref="AB226:AB228 AB230 AB232">
    <cfRule type="cellIs" dxfId="407" priority="83" stopIfTrue="1" operator="greaterThan">
      <formula>AB196/100</formula>
    </cfRule>
  </conditionalFormatting>
  <conditionalFormatting sqref="AB233">
    <cfRule type="cellIs" dxfId="406" priority="84" stopIfTrue="1" operator="greaterThan">
      <formula>AB215</formula>
    </cfRule>
  </conditionalFormatting>
  <conditionalFormatting sqref="AB235">
    <cfRule type="cellIs" dxfId="405" priority="85" stopIfTrue="1" operator="greaterThan">
      <formula>AB214</formula>
    </cfRule>
  </conditionalFormatting>
  <conditionalFormatting sqref="AB237">
    <cfRule type="cellIs" dxfId="404" priority="86" stopIfTrue="1" operator="greaterThan">
      <formula>AB211/AB212</formula>
    </cfRule>
  </conditionalFormatting>
  <conditionalFormatting sqref="AB238">
    <cfRule type="cellIs" dxfId="403" priority="87" stopIfTrue="1" operator="lessThan">
      <formula>AB211/AB212</formula>
    </cfRule>
  </conditionalFormatting>
  <conditionalFormatting sqref="AB239">
    <cfRule type="cellIs" dxfId="402" priority="88" stopIfTrue="1" operator="lessThan">
      <formula>AB249</formula>
    </cfRule>
  </conditionalFormatting>
  <conditionalFormatting sqref="AB229">
    <cfRule type="cellIs" dxfId="401" priority="82" stopIfTrue="1" operator="greaterThan">
      <formula>AB199/100</formula>
    </cfRule>
  </conditionalFormatting>
  <conditionalFormatting sqref="AB231">
    <cfRule type="cellIs" dxfId="400" priority="81" stopIfTrue="1" operator="greaterThan">
      <formula>AB201/100</formula>
    </cfRule>
  </conditionalFormatting>
  <conditionalFormatting sqref="AD226:AH228 AD230:AH230 AD232:AH232">
    <cfRule type="cellIs" dxfId="399" priority="75" stopIfTrue="1" operator="greaterThan">
      <formula>AD196/100</formula>
    </cfRule>
  </conditionalFormatting>
  <conditionalFormatting sqref="AD233:AH233">
    <cfRule type="cellIs" dxfId="398" priority="76" stopIfTrue="1" operator="greaterThan">
      <formula>AD215</formula>
    </cfRule>
  </conditionalFormatting>
  <conditionalFormatting sqref="AD235:AH235">
    <cfRule type="cellIs" dxfId="397" priority="77" stopIfTrue="1" operator="greaterThan">
      <formula>AD214</formula>
    </cfRule>
  </conditionalFormatting>
  <conditionalFormatting sqref="AD237:AH237">
    <cfRule type="cellIs" dxfId="396" priority="78" stopIfTrue="1" operator="greaterThan">
      <formula>AD211/AD212</formula>
    </cfRule>
  </conditionalFormatting>
  <conditionalFormatting sqref="AD238:AH238">
    <cfRule type="cellIs" dxfId="395" priority="79" stopIfTrue="1" operator="lessThan">
      <formula>AD211/AD212</formula>
    </cfRule>
  </conditionalFormatting>
  <conditionalFormatting sqref="AD239:AH239">
    <cfRule type="cellIs" dxfId="394" priority="80" stopIfTrue="1" operator="lessThan">
      <formula>AD249</formula>
    </cfRule>
  </conditionalFormatting>
  <conditionalFormatting sqref="AD229:AH229">
    <cfRule type="cellIs" dxfId="393" priority="74" stopIfTrue="1" operator="greaterThan">
      <formula>AD199/100</formula>
    </cfRule>
  </conditionalFormatting>
  <conditionalFormatting sqref="AD231:AH231">
    <cfRule type="cellIs" dxfId="392" priority="73" stopIfTrue="1" operator="greaterThan">
      <formula>AD201/100</formula>
    </cfRule>
  </conditionalFormatting>
  <conditionalFormatting sqref="AI226:AI228 AI230 AI232">
    <cfRule type="cellIs" dxfId="391" priority="67" stopIfTrue="1" operator="greaterThan">
      <formula>AI196/100</formula>
    </cfRule>
  </conditionalFormatting>
  <conditionalFormatting sqref="AI233">
    <cfRule type="cellIs" dxfId="390" priority="68" stopIfTrue="1" operator="greaterThan">
      <formula>AI215</formula>
    </cfRule>
  </conditionalFormatting>
  <conditionalFormatting sqref="AI235">
    <cfRule type="cellIs" dxfId="389" priority="69" stopIfTrue="1" operator="greaterThan">
      <formula>AI214</formula>
    </cfRule>
  </conditionalFormatting>
  <conditionalFormatting sqref="AI237">
    <cfRule type="cellIs" dxfId="388" priority="70" stopIfTrue="1" operator="greaterThan">
      <formula>AI211/AI212</formula>
    </cfRule>
  </conditionalFormatting>
  <conditionalFormatting sqref="AI238">
    <cfRule type="cellIs" dxfId="387" priority="71" stopIfTrue="1" operator="lessThan">
      <formula>AI211/AI212</formula>
    </cfRule>
  </conditionalFormatting>
  <conditionalFormatting sqref="AI239">
    <cfRule type="cellIs" dxfId="386" priority="72" stopIfTrue="1" operator="lessThan">
      <formula>AI249</formula>
    </cfRule>
  </conditionalFormatting>
  <conditionalFormatting sqref="AI229">
    <cfRule type="cellIs" dxfId="385" priority="66" stopIfTrue="1" operator="greaterThan">
      <formula>AI199/100</formula>
    </cfRule>
  </conditionalFormatting>
  <conditionalFormatting sqref="AI231">
    <cfRule type="cellIs" dxfId="384" priority="65" stopIfTrue="1" operator="greaterThan">
      <formula>AI201/100</formula>
    </cfRule>
  </conditionalFormatting>
  <conditionalFormatting sqref="AK226:AO228 AK230:AO230 AK232:AO232">
    <cfRule type="cellIs" dxfId="383" priority="59" stopIfTrue="1" operator="greaterThan">
      <formula>AK196/100</formula>
    </cfRule>
  </conditionalFormatting>
  <conditionalFormatting sqref="AK233:AO233">
    <cfRule type="cellIs" dxfId="382" priority="60" stopIfTrue="1" operator="greaterThan">
      <formula>AK215</formula>
    </cfRule>
  </conditionalFormatting>
  <conditionalFormatting sqref="AK235:AO235">
    <cfRule type="cellIs" dxfId="381" priority="61" stopIfTrue="1" operator="greaterThan">
      <formula>AK214</formula>
    </cfRule>
  </conditionalFormatting>
  <conditionalFormatting sqref="AK237:AO237">
    <cfRule type="cellIs" dxfId="380" priority="62" stopIfTrue="1" operator="greaterThan">
      <formula>AK211/AK212</formula>
    </cfRule>
  </conditionalFormatting>
  <conditionalFormatting sqref="AK238:AO238">
    <cfRule type="cellIs" dxfId="379" priority="63" stopIfTrue="1" operator="lessThan">
      <formula>AK211/AK212</formula>
    </cfRule>
  </conditionalFormatting>
  <conditionalFormatting sqref="AK239:AO239">
    <cfRule type="cellIs" dxfId="378" priority="64" stopIfTrue="1" operator="lessThan">
      <formula>AK249</formula>
    </cfRule>
  </conditionalFormatting>
  <conditionalFormatting sqref="AK229:AO229">
    <cfRule type="cellIs" dxfId="377" priority="58" stopIfTrue="1" operator="greaterThan">
      <formula>AK199/100</formula>
    </cfRule>
  </conditionalFormatting>
  <conditionalFormatting sqref="AK231:AO231">
    <cfRule type="cellIs" dxfId="376" priority="57" stopIfTrue="1" operator="greaterThan">
      <formula>AK201/100</formula>
    </cfRule>
  </conditionalFormatting>
  <conditionalFormatting sqref="AP226:AP228 AP230 AP232">
    <cfRule type="cellIs" dxfId="375" priority="51" stopIfTrue="1" operator="greaterThan">
      <formula>AP196/100</formula>
    </cfRule>
  </conditionalFormatting>
  <conditionalFormatting sqref="AP233">
    <cfRule type="cellIs" dxfId="374" priority="52" stopIfTrue="1" operator="greaterThan">
      <formula>AP215</formula>
    </cfRule>
  </conditionalFormatting>
  <conditionalFormatting sqref="AP235">
    <cfRule type="cellIs" dxfId="373" priority="53" stopIfTrue="1" operator="greaterThan">
      <formula>AP214</formula>
    </cfRule>
  </conditionalFormatting>
  <conditionalFormatting sqref="AP237">
    <cfRule type="cellIs" dxfId="372" priority="54" stopIfTrue="1" operator="greaterThan">
      <formula>AP211/AP212</formula>
    </cfRule>
  </conditionalFormatting>
  <conditionalFormatting sqref="AP238">
    <cfRule type="cellIs" dxfId="371" priority="55" stopIfTrue="1" operator="lessThan">
      <formula>AP211/AP212</formula>
    </cfRule>
  </conditionalFormatting>
  <conditionalFormatting sqref="AP239">
    <cfRule type="cellIs" dxfId="370" priority="56" stopIfTrue="1" operator="lessThan">
      <formula>AP249</formula>
    </cfRule>
  </conditionalFormatting>
  <conditionalFormatting sqref="AP229">
    <cfRule type="cellIs" dxfId="369" priority="50" stopIfTrue="1" operator="greaterThan">
      <formula>AP199/100</formula>
    </cfRule>
  </conditionalFormatting>
  <conditionalFormatting sqref="AP231">
    <cfRule type="cellIs" dxfId="368" priority="49" stopIfTrue="1" operator="greaterThan">
      <formula>AP201/100</formula>
    </cfRule>
  </conditionalFormatting>
  <conditionalFormatting sqref="AR226:AV228 AR230:AV230 AR232:AV232">
    <cfRule type="cellIs" dxfId="367" priority="43" stopIfTrue="1" operator="greaterThan">
      <formula>AR196/100</formula>
    </cfRule>
  </conditionalFormatting>
  <conditionalFormatting sqref="AR233:AV233">
    <cfRule type="cellIs" dxfId="366" priority="44" stopIfTrue="1" operator="greaterThan">
      <formula>AR215</formula>
    </cfRule>
  </conditionalFormatting>
  <conditionalFormatting sqref="AR235:AV235">
    <cfRule type="cellIs" dxfId="365" priority="45" stopIfTrue="1" operator="greaterThan">
      <formula>AR214</formula>
    </cfRule>
  </conditionalFormatting>
  <conditionalFormatting sqref="AR237:AV237">
    <cfRule type="cellIs" dxfId="364" priority="46" stopIfTrue="1" operator="greaterThan">
      <formula>AR211/AR212</formula>
    </cfRule>
  </conditionalFormatting>
  <conditionalFormatting sqref="AR238:AV238">
    <cfRule type="cellIs" dxfId="363" priority="47" stopIfTrue="1" operator="lessThan">
      <formula>AR211/AR212</formula>
    </cfRule>
  </conditionalFormatting>
  <conditionalFormatting sqref="AR239:AV239">
    <cfRule type="cellIs" dxfId="362" priority="48" stopIfTrue="1" operator="lessThan">
      <formula>AR249</formula>
    </cfRule>
  </conditionalFormatting>
  <conditionalFormatting sqref="AR229:AV229">
    <cfRule type="cellIs" dxfId="361" priority="42" stopIfTrue="1" operator="greaterThan">
      <formula>AR199/100</formula>
    </cfRule>
  </conditionalFormatting>
  <conditionalFormatting sqref="AR231:AV231">
    <cfRule type="cellIs" dxfId="360" priority="41" stopIfTrue="1" operator="greaterThan">
      <formula>AR201/100</formula>
    </cfRule>
  </conditionalFormatting>
  <conditionalFormatting sqref="AW226:AW228 AW230 AW232">
    <cfRule type="cellIs" dxfId="359" priority="35" stopIfTrue="1" operator="greaterThan">
      <formula>AW196/100</formula>
    </cfRule>
  </conditionalFormatting>
  <conditionalFormatting sqref="AW233">
    <cfRule type="cellIs" dxfId="358" priority="36" stopIfTrue="1" operator="greaterThan">
      <formula>AW215</formula>
    </cfRule>
  </conditionalFormatting>
  <conditionalFormatting sqref="AW235">
    <cfRule type="cellIs" dxfId="357" priority="37" stopIfTrue="1" operator="greaterThan">
      <formula>AW214</formula>
    </cfRule>
  </conditionalFormatting>
  <conditionalFormatting sqref="AW237">
    <cfRule type="cellIs" dxfId="356" priority="38" stopIfTrue="1" operator="greaterThan">
      <formula>AW211/AW212</formula>
    </cfRule>
  </conditionalFormatting>
  <conditionalFormatting sqref="AW238">
    <cfRule type="cellIs" dxfId="355" priority="39" stopIfTrue="1" operator="lessThan">
      <formula>AW211/AW212</formula>
    </cfRule>
  </conditionalFormatting>
  <conditionalFormatting sqref="AW239">
    <cfRule type="cellIs" dxfId="354" priority="40" stopIfTrue="1" operator="lessThan">
      <formula>AW249</formula>
    </cfRule>
  </conditionalFormatting>
  <conditionalFormatting sqref="AW229">
    <cfRule type="cellIs" dxfId="353" priority="34" stopIfTrue="1" operator="greaterThan">
      <formula>AW199/100</formula>
    </cfRule>
  </conditionalFormatting>
  <conditionalFormatting sqref="AW231">
    <cfRule type="cellIs" dxfId="352" priority="33" stopIfTrue="1" operator="greaterThan">
      <formula>AW201/100</formula>
    </cfRule>
  </conditionalFormatting>
  <conditionalFormatting sqref="AY226:BC228 AY230:BC230 AY232:BC232">
    <cfRule type="cellIs" dxfId="351" priority="27" stopIfTrue="1" operator="greaterThan">
      <formula>AY196/100</formula>
    </cfRule>
  </conditionalFormatting>
  <conditionalFormatting sqref="AY233:BC233">
    <cfRule type="cellIs" dxfId="350" priority="28" stopIfTrue="1" operator="greaterThan">
      <formula>AY215</formula>
    </cfRule>
  </conditionalFormatting>
  <conditionalFormatting sqref="AY235:BC235">
    <cfRule type="cellIs" dxfId="349" priority="29" stopIfTrue="1" operator="greaterThan">
      <formula>AY214</formula>
    </cfRule>
  </conditionalFormatting>
  <conditionalFormatting sqref="AY237:BC237">
    <cfRule type="cellIs" dxfId="348" priority="30" stopIfTrue="1" operator="greaterThan">
      <formula>AY211/AY212</formula>
    </cfRule>
  </conditionalFormatting>
  <conditionalFormatting sqref="AY238:BC238">
    <cfRule type="cellIs" dxfId="347" priority="31" stopIfTrue="1" operator="lessThan">
      <formula>AY211/AY212</formula>
    </cfRule>
  </conditionalFormatting>
  <conditionalFormatting sqref="AY239:BC239">
    <cfRule type="cellIs" dxfId="346" priority="32" stopIfTrue="1" operator="lessThan">
      <formula>AY249</formula>
    </cfRule>
  </conditionalFormatting>
  <conditionalFormatting sqref="AY229:BC229">
    <cfRule type="cellIs" dxfId="345" priority="26" stopIfTrue="1" operator="greaterThan">
      <formula>AY199/100</formula>
    </cfRule>
  </conditionalFormatting>
  <conditionalFormatting sqref="AY231:BC231">
    <cfRule type="cellIs" dxfId="344" priority="25" stopIfTrue="1" operator="greaterThan">
      <formula>AY201/100</formula>
    </cfRule>
  </conditionalFormatting>
  <conditionalFormatting sqref="BD226:BD228 BD230 BD232">
    <cfRule type="cellIs" dxfId="343" priority="19" stopIfTrue="1" operator="greaterThan">
      <formula>BD196/100</formula>
    </cfRule>
  </conditionalFormatting>
  <conditionalFormatting sqref="BD233">
    <cfRule type="cellIs" dxfId="342" priority="20" stopIfTrue="1" operator="greaterThan">
      <formula>BD215</formula>
    </cfRule>
  </conditionalFormatting>
  <conditionalFormatting sqref="BD235">
    <cfRule type="cellIs" dxfId="341" priority="21" stopIfTrue="1" operator="greaterThan">
      <formula>BD214</formula>
    </cfRule>
  </conditionalFormatting>
  <conditionalFormatting sqref="BD237">
    <cfRule type="cellIs" dxfId="340" priority="22" stopIfTrue="1" operator="greaterThan">
      <formula>BD211/BD212</formula>
    </cfRule>
  </conditionalFormatting>
  <conditionalFormatting sqref="BD238">
    <cfRule type="cellIs" dxfId="339" priority="23" stopIfTrue="1" operator="lessThan">
      <formula>BD211/BD212</formula>
    </cfRule>
  </conditionalFormatting>
  <conditionalFormatting sqref="BD239">
    <cfRule type="cellIs" dxfId="338" priority="24" stopIfTrue="1" operator="lessThan">
      <formula>BD249</formula>
    </cfRule>
  </conditionalFormatting>
  <conditionalFormatting sqref="BD229">
    <cfRule type="cellIs" dxfId="337" priority="18" stopIfTrue="1" operator="greaterThan">
      <formula>BD199/100</formula>
    </cfRule>
  </conditionalFormatting>
  <conditionalFormatting sqref="BD231">
    <cfRule type="cellIs" dxfId="336" priority="17" stopIfTrue="1" operator="greaterThan">
      <formula>BD201/100</formula>
    </cfRule>
  </conditionalFormatting>
  <conditionalFormatting sqref="BF226:BJ228 BF230:BJ230 BF232:BJ232">
    <cfRule type="cellIs" dxfId="335" priority="11" stopIfTrue="1" operator="greaterThan">
      <formula>BF196/100</formula>
    </cfRule>
  </conditionalFormatting>
  <conditionalFormatting sqref="BF233:BJ233">
    <cfRule type="cellIs" dxfId="334" priority="12" stopIfTrue="1" operator="greaterThan">
      <formula>BF215</formula>
    </cfRule>
  </conditionalFormatting>
  <conditionalFormatting sqref="BF235:BJ235">
    <cfRule type="cellIs" dxfId="333" priority="13" stopIfTrue="1" operator="greaterThan">
      <formula>BF214</formula>
    </cfRule>
  </conditionalFormatting>
  <conditionalFormatting sqref="BF237:BJ237">
    <cfRule type="cellIs" dxfId="332" priority="14" stopIfTrue="1" operator="greaterThan">
      <formula>BF211/BF212</formula>
    </cfRule>
  </conditionalFormatting>
  <conditionalFormatting sqref="BF238:BJ238">
    <cfRule type="cellIs" dxfId="331" priority="15" stopIfTrue="1" operator="lessThan">
      <formula>BF211/BF212</formula>
    </cfRule>
  </conditionalFormatting>
  <conditionalFormatting sqref="BF239:BJ239">
    <cfRule type="cellIs" dxfId="330" priority="16" stopIfTrue="1" operator="lessThan">
      <formula>BF249</formula>
    </cfRule>
  </conditionalFormatting>
  <conditionalFormatting sqref="BF229:BJ229">
    <cfRule type="cellIs" dxfId="329" priority="10" stopIfTrue="1" operator="greaterThan">
      <formula>BF199/100</formula>
    </cfRule>
  </conditionalFormatting>
  <conditionalFormatting sqref="BF231:BJ231">
    <cfRule type="cellIs" dxfId="328" priority="9" stopIfTrue="1" operator="greaterThan">
      <formula>BF201/100</formula>
    </cfRule>
  </conditionalFormatting>
  <conditionalFormatting sqref="BK226:BK228 BK230 BK232">
    <cfRule type="cellIs" dxfId="327" priority="3" stopIfTrue="1" operator="greaterThan">
      <formula>BK196/100</formula>
    </cfRule>
  </conditionalFormatting>
  <conditionalFormatting sqref="BK233">
    <cfRule type="cellIs" dxfId="326" priority="4" stopIfTrue="1" operator="greaterThan">
      <formula>BK215</formula>
    </cfRule>
  </conditionalFormatting>
  <conditionalFormatting sqref="BK235">
    <cfRule type="cellIs" dxfId="325" priority="5" stopIfTrue="1" operator="greaterThan">
      <formula>BK214</formula>
    </cfRule>
  </conditionalFormatting>
  <conditionalFormatting sqref="BK237">
    <cfRule type="cellIs" dxfId="324" priority="6" stopIfTrue="1" operator="greaterThan">
      <formula>BK211/BK212</formula>
    </cfRule>
  </conditionalFormatting>
  <conditionalFormatting sqref="BK238">
    <cfRule type="cellIs" dxfId="323" priority="7" stopIfTrue="1" operator="lessThan">
      <formula>BK211/BK212</formula>
    </cfRule>
  </conditionalFormatting>
  <conditionalFormatting sqref="BK239">
    <cfRule type="cellIs" dxfId="322" priority="8" stopIfTrue="1" operator="lessThan">
      <formula>BK249</formula>
    </cfRule>
  </conditionalFormatting>
  <conditionalFormatting sqref="BK229">
    <cfRule type="cellIs" dxfId="321" priority="2" stopIfTrue="1" operator="greaterThan">
      <formula>BK199/100</formula>
    </cfRule>
  </conditionalFormatting>
  <conditionalFormatting sqref="BK231">
    <cfRule type="cellIs" dxfId="320" priority="1" stopIfTrue="1" operator="greaterThan">
      <formula>BK201/100</formula>
    </cfRule>
  </conditionalFormatting>
  <dataValidations disablePrompts="1" count="2">
    <dataValidation type="list" allowBlank="1" showInputMessage="1" showErrorMessage="1" sqref="A7">
      <formula1>$A$32:$A$34</formula1>
    </dataValidation>
    <dataValidation type="list" allowBlank="1" showInputMessage="1" showErrorMessage="1" sqref="A6">
      <formula1>$A$8:$A$9</formula1>
    </dataValidation>
  </dataValidations>
  <pageMargins left="0.41" right="0.28999999999999998" top="0.89" bottom="0.83" header="0.5" footer="0.5"/>
  <pageSetup pageOrder="overThenDown"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86"/>
  <sheetViews>
    <sheetView workbookViewId="0">
      <pane xSplit="1" ySplit="7" topLeftCell="B204" activePane="bottomRight" state="frozen"/>
      <selection activeCell="F172" sqref="F172"/>
      <selection pane="topRight" activeCell="F172" sqref="F172"/>
      <selection pane="bottomLeft" activeCell="F172" sqref="F172"/>
      <selection pane="bottomRight" activeCell="F172" sqref="F172"/>
    </sheetView>
  </sheetViews>
  <sheetFormatPr defaultRowHeight="12.75" x14ac:dyDescent="0.2"/>
  <cols>
    <col min="1" max="1" width="30.42578125" bestFit="1" customWidth="1"/>
    <col min="2" max="7" width="9.28515625" bestFit="1" customWidth="1"/>
    <col min="8" max="8" width="7.5703125" bestFit="1" customWidth="1"/>
    <col min="9" max="14" width="9.28515625" bestFit="1" customWidth="1"/>
    <col min="15" max="15" width="7.5703125" bestFit="1" customWidth="1"/>
    <col min="16" max="21" width="9.28515625" bestFit="1" customWidth="1"/>
    <col min="22" max="22" width="7.5703125" bestFit="1" customWidth="1"/>
    <col min="23" max="28" width="9.28515625" bestFit="1" customWidth="1"/>
    <col min="29" max="29" width="7.5703125" bestFit="1" customWidth="1"/>
    <col min="30" max="35" width="9.28515625" bestFit="1" customWidth="1"/>
    <col min="36" max="36" width="7.5703125" bestFit="1" customWidth="1"/>
    <col min="37" max="42" width="9.28515625" bestFit="1" customWidth="1"/>
    <col min="43" max="43" width="7.5703125" bestFit="1" customWidth="1"/>
    <col min="44" max="49" width="9.28515625" bestFit="1" customWidth="1"/>
    <col min="50" max="50" width="7.5703125" bestFit="1" customWidth="1"/>
    <col min="51" max="56" width="9.28515625" bestFit="1" customWidth="1"/>
    <col min="57" max="57" width="7.5703125" bestFit="1" customWidth="1"/>
    <col min="58" max="63" width="9.28515625" bestFit="1" customWidth="1"/>
    <col min="64" max="64" width="7.5703125" bestFit="1" customWidth="1"/>
  </cols>
  <sheetData>
    <row r="1" spans="1:64" x14ac:dyDescent="0.2">
      <c r="A1" s="236" t="s">
        <v>472</v>
      </c>
      <c r="B1" s="26"/>
      <c r="C1" s="26"/>
      <c r="D1" s="26"/>
      <c r="E1" s="26"/>
      <c r="F1" s="26"/>
      <c r="G1" s="26"/>
      <c r="I1" s="273"/>
      <c r="J1" s="273"/>
      <c r="K1" s="273"/>
      <c r="L1" s="273"/>
      <c r="M1" s="273"/>
      <c r="N1" s="273"/>
      <c r="O1" s="15"/>
      <c r="P1" s="273"/>
      <c r="Q1" s="273"/>
      <c r="R1" s="273"/>
      <c r="S1" s="273"/>
      <c r="T1" s="273"/>
      <c r="U1" s="273"/>
      <c r="V1" s="15"/>
      <c r="W1" s="273"/>
      <c r="X1" s="273"/>
      <c r="Y1" s="273"/>
      <c r="Z1" s="273"/>
      <c r="AA1" s="273"/>
      <c r="AB1" s="273"/>
      <c r="AC1" s="15"/>
      <c r="AD1" s="273"/>
      <c r="AE1" s="273"/>
      <c r="AF1" s="273"/>
      <c r="AG1" s="273"/>
      <c r="AH1" s="273"/>
      <c r="AI1" s="273"/>
      <c r="AJ1" s="15"/>
      <c r="AK1" s="273"/>
      <c r="AL1" s="273"/>
      <c r="AM1" s="273"/>
      <c r="AN1" s="273"/>
      <c r="AO1" s="273"/>
      <c r="AP1" s="273"/>
      <c r="AQ1" s="15"/>
      <c r="AR1" s="273"/>
      <c r="AS1" s="273"/>
      <c r="AT1" s="273"/>
      <c r="AU1" s="273"/>
      <c r="AV1" s="273"/>
      <c r="AW1" s="273"/>
      <c r="AX1" s="15"/>
      <c r="AY1" s="273"/>
      <c r="AZ1" s="273"/>
      <c r="BA1" s="273"/>
      <c r="BB1" s="273"/>
      <c r="BC1" s="273"/>
      <c r="BD1" s="273"/>
      <c r="BE1" s="15"/>
      <c r="BF1" s="273"/>
      <c r="BG1" s="273"/>
      <c r="BH1" s="273"/>
      <c r="BI1" s="273"/>
      <c r="BJ1" s="273"/>
      <c r="BK1" s="273"/>
    </row>
    <row r="2" spans="1:64" x14ac:dyDescent="0.2">
      <c r="A2" s="236" t="s">
        <v>473</v>
      </c>
      <c r="B2" s="8" t="s">
        <v>55</v>
      </c>
      <c r="C2" s="8" t="s">
        <v>56</v>
      </c>
      <c r="D2" s="8" t="s">
        <v>57</v>
      </c>
      <c r="E2" s="8" t="s">
        <v>58</v>
      </c>
      <c r="F2" s="8" t="s">
        <v>59</v>
      </c>
      <c r="G2" s="8" t="s">
        <v>192</v>
      </c>
      <c r="H2" s="10"/>
      <c r="I2" s="8" t="s">
        <v>55</v>
      </c>
      <c r="J2" s="8" t="s">
        <v>56</v>
      </c>
      <c r="K2" s="8" t="s">
        <v>57</v>
      </c>
      <c r="L2" s="8" t="s">
        <v>58</v>
      </c>
      <c r="M2" s="8" t="s">
        <v>59</v>
      </c>
      <c r="N2" s="8" t="s">
        <v>192</v>
      </c>
      <c r="O2" s="10"/>
      <c r="P2" s="8" t="s">
        <v>55</v>
      </c>
      <c r="Q2" s="8" t="s">
        <v>56</v>
      </c>
      <c r="R2" s="8" t="s">
        <v>57</v>
      </c>
      <c r="S2" s="8" t="s">
        <v>58</v>
      </c>
      <c r="T2" s="8" t="s">
        <v>59</v>
      </c>
      <c r="U2" s="8" t="s">
        <v>192</v>
      </c>
      <c r="V2" s="10"/>
      <c r="W2" s="8" t="s">
        <v>55</v>
      </c>
      <c r="X2" s="8" t="s">
        <v>56</v>
      </c>
      <c r="Y2" s="8" t="s">
        <v>57</v>
      </c>
      <c r="Z2" s="8" t="s">
        <v>58</v>
      </c>
      <c r="AA2" s="8" t="s">
        <v>59</v>
      </c>
      <c r="AB2" s="8" t="s">
        <v>192</v>
      </c>
      <c r="AC2" s="10"/>
      <c r="AD2" s="8" t="s">
        <v>55</v>
      </c>
      <c r="AE2" s="8" t="s">
        <v>56</v>
      </c>
      <c r="AF2" s="8" t="s">
        <v>57</v>
      </c>
      <c r="AG2" s="8" t="s">
        <v>58</v>
      </c>
      <c r="AH2" s="8" t="s">
        <v>59</v>
      </c>
      <c r="AI2" s="8" t="s">
        <v>192</v>
      </c>
      <c r="AJ2" s="10"/>
      <c r="AK2" s="8" t="s">
        <v>55</v>
      </c>
      <c r="AL2" s="8" t="s">
        <v>56</v>
      </c>
      <c r="AM2" s="8" t="s">
        <v>57</v>
      </c>
      <c r="AN2" s="8" t="s">
        <v>58</v>
      </c>
      <c r="AO2" s="8" t="s">
        <v>59</v>
      </c>
      <c r="AP2" s="8" t="s">
        <v>192</v>
      </c>
      <c r="AQ2" s="10"/>
      <c r="AR2" s="8" t="s">
        <v>55</v>
      </c>
      <c r="AS2" s="8" t="s">
        <v>56</v>
      </c>
      <c r="AT2" s="8" t="s">
        <v>57</v>
      </c>
      <c r="AU2" s="8" t="s">
        <v>58</v>
      </c>
      <c r="AV2" s="8" t="s">
        <v>59</v>
      </c>
      <c r="AW2" s="8" t="s">
        <v>192</v>
      </c>
      <c r="AX2" s="10"/>
      <c r="AY2" s="8" t="s">
        <v>55</v>
      </c>
      <c r="AZ2" s="8" t="s">
        <v>56</v>
      </c>
      <c r="BA2" s="8" t="s">
        <v>57</v>
      </c>
      <c r="BB2" s="8" t="s">
        <v>58</v>
      </c>
      <c r="BC2" s="8" t="s">
        <v>59</v>
      </c>
      <c r="BD2" s="8" t="s">
        <v>192</v>
      </c>
      <c r="BE2" s="10"/>
      <c r="BF2" s="8" t="s">
        <v>55</v>
      </c>
      <c r="BG2" s="8" t="s">
        <v>56</v>
      </c>
      <c r="BH2" s="8" t="s">
        <v>57</v>
      </c>
      <c r="BI2" s="8" t="s">
        <v>58</v>
      </c>
      <c r="BJ2" s="8" t="s">
        <v>59</v>
      </c>
      <c r="BK2" s="8" t="s">
        <v>192</v>
      </c>
      <c r="BL2" s="10"/>
    </row>
    <row r="3" spans="1:64" x14ac:dyDescent="0.2">
      <c r="A3" s="1"/>
      <c r="B3" s="6" t="s">
        <v>100</v>
      </c>
      <c r="C3" s="6"/>
      <c r="D3" s="6"/>
      <c r="E3" s="6"/>
      <c r="F3" s="6"/>
      <c r="G3" s="6"/>
      <c r="I3" s="6" t="s">
        <v>100</v>
      </c>
      <c r="J3" s="6"/>
      <c r="K3" s="6"/>
      <c r="L3" s="6"/>
      <c r="M3" s="6"/>
      <c r="N3" s="6"/>
      <c r="P3" s="6" t="s">
        <v>100</v>
      </c>
      <c r="Q3" s="6"/>
      <c r="R3" s="6"/>
      <c r="S3" s="6"/>
      <c r="T3" s="6"/>
      <c r="U3" s="6"/>
      <c r="W3" s="6" t="s">
        <v>100</v>
      </c>
      <c r="X3" s="6"/>
      <c r="Y3" s="6"/>
      <c r="Z3" s="6"/>
      <c r="AA3" s="6"/>
      <c r="AB3" s="6"/>
      <c r="AD3" s="6" t="s">
        <v>100</v>
      </c>
      <c r="AE3" s="6"/>
      <c r="AF3" s="6"/>
      <c r="AG3" s="6"/>
      <c r="AH3" s="6"/>
      <c r="AI3" s="6"/>
      <c r="AK3" s="6" t="s">
        <v>100</v>
      </c>
      <c r="AL3" s="6"/>
      <c r="AM3" s="6"/>
      <c r="AN3" s="6"/>
      <c r="AO3" s="6"/>
      <c r="AP3" s="6"/>
      <c r="AR3" s="6" t="s">
        <v>100</v>
      </c>
      <c r="AS3" s="6"/>
      <c r="AT3" s="6"/>
      <c r="AU3" s="6"/>
      <c r="AV3" s="6"/>
      <c r="AW3" s="6"/>
      <c r="AY3" s="6" t="s">
        <v>100</v>
      </c>
      <c r="AZ3" s="6"/>
      <c r="BA3" s="6"/>
      <c r="BB3" s="6"/>
      <c r="BC3" s="6"/>
      <c r="BD3" s="6"/>
      <c r="BF3" s="6" t="s">
        <v>100</v>
      </c>
      <c r="BG3" s="6"/>
      <c r="BH3" s="6"/>
      <c r="BI3" s="6"/>
      <c r="BJ3" s="6"/>
      <c r="BK3" s="6"/>
    </row>
    <row r="4" spans="1:64" x14ac:dyDescent="0.2">
      <c r="A4" s="1"/>
      <c r="B4" s="16">
        <v>50</v>
      </c>
      <c r="C4" s="17">
        <v>75</v>
      </c>
      <c r="D4" s="17">
        <v>125</v>
      </c>
      <c r="E4" s="17">
        <v>170</v>
      </c>
      <c r="F4" s="17">
        <v>210</v>
      </c>
      <c r="G4" s="17">
        <v>246</v>
      </c>
      <c r="H4" s="15"/>
      <c r="I4" s="16">
        <v>50</v>
      </c>
      <c r="J4" s="17">
        <v>75</v>
      </c>
      <c r="K4" s="17">
        <v>125</v>
      </c>
      <c r="L4" s="17">
        <v>170</v>
      </c>
      <c r="M4" s="17">
        <v>210</v>
      </c>
      <c r="N4" s="17">
        <v>246</v>
      </c>
      <c r="O4" s="15"/>
      <c r="P4" s="16">
        <v>50</v>
      </c>
      <c r="Q4" s="17">
        <v>75</v>
      </c>
      <c r="R4" s="17">
        <v>125</v>
      </c>
      <c r="S4" s="17">
        <v>170</v>
      </c>
      <c r="T4" s="17">
        <v>210</v>
      </c>
      <c r="U4" s="17">
        <v>246</v>
      </c>
      <c r="V4" s="15"/>
      <c r="W4" s="16">
        <v>50</v>
      </c>
      <c r="X4" s="17">
        <v>75</v>
      </c>
      <c r="Y4" s="17">
        <v>125</v>
      </c>
      <c r="Z4" s="17">
        <v>170</v>
      </c>
      <c r="AA4" s="17">
        <v>210</v>
      </c>
      <c r="AB4" s="17">
        <v>246</v>
      </c>
      <c r="AC4" s="15"/>
      <c r="AD4" s="16">
        <v>50</v>
      </c>
      <c r="AE4" s="17">
        <v>75</v>
      </c>
      <c r="AF4" s="17">
        <v>125</v>
      </c>
      <c r="AG4" s="17">
        <v>170</v>
      </c>
      <c r="AH4" s="17">
        <v>210</v>
      </c>
      <c r="AI4" s="17">
        <v>246</v>
      </c>
      <c r="AJ4" s="15"/>
      <c r="AK4" s="16">
        <v>50</v>
      </c>
      <c r="AL4" s="17">
        <v>75</v>
      </c>
      <c r="AM4" s="17">
        <v>125</v>
      </c>
      <c r="AN4" s="17">
        <v>170</v>
      </c>
      <c r="AO4" s="17">
        <v>210</v>
      </c>
      <c r="AP4" s="17">
        <v>246</v>
      </c>
      <c r="AQ4" s="15"/>
      <c r="AR4" s="16">
        <v>50</v>
      </c>
      <c r="AS4" s="17">
        <v>75</v>
      </c>
      <c r="AT4" s="17">
        <v>125</v>
      </c>
      <c r="AU4" s="17">
        <v>170</v>
      </c>
      <c r="AV4" s="17">
        <v>210</v>
      </c>
      <c r="AW4" s="17">
        <v>246</v>
      </c>
      <c r="AX4" s="15"/>
      <c r="AY4" s="16">
        <v>50</v>
      </c>
      <c r="AZ4" s="17">
        <v>75</v>
      </c>
      <c r="BA4" s="17">
        <v>125</v>
      </c>
      <c r="BB4" s="17">
        <v>170</v>
      </c>
      <c r="BC4" s="17">
        <v>210</v>
      </c>
      <c r="BD4" s="17">
        <v>246</v>
      </c>
      <c r="BE4" s="15"/>
      <c r="BF4" s="16">
        <v>50</v>
      </c>
      <c r="BG4" s="17">
        <v>75</v>
      </c>
      <c r="BH4" s="17">
        <v>125</v>
      </c>
      <c r="BI4" s="17">
        <v>170</v>
      </c>
      <c r="BJ4" s="17">
        <v>210</v>
      </c>
      <c r="BK4" s="17">
        <v>246</v>
      </c>
      <c r="BL4" s="15"/>
    </row>
    <row r="5" spans="1:64" ht="13.5" thickBot="1" x14ac:dyDescent="0.25">
      <c r="A5" s="2" t="s">
        <v>15</v>
      </c>
      <c r="B5" s="18">
        <v>75</v>
      </c>
      <c r="C5" s="18">
        <v>125</v>
      </c>
      <c r="D5" s="18">
        <v>170</v>
      </c>
      <c r="E5" s="18">
        <v>210</v>
      </c>
      <c r="F5" s="18">
        <v>246</v>
      </c>
      <c r="G5" s="18">
        <v>280</v>
      </c>
      <c r="H5" s="15"/>
      <c r="I5" s="18">
        <v>75</v>
      </c>
      <c r="J5" s="18">
        <v>125</v>
      </c>
      <c r="K5" s="18">
        <v>170</v>
      </c>
      <c r="L5" s="18">
        <v>210</v>
      </c>
      <c r="M5" s="18">
        <v>246</v>
      </c>
      <c r="N5" s="18">
        <v>280</v>
      </c>
      <c r="O5" s="15"/>
      <c r="P5" s="18">
        <v>75</v>
      </c>
      <c r="Q5" s="18">
        <v>125</v>
      </c>
      <c r="R5" s="18">
        <v>170</v>
      </c>
      <c r="S5" s="18">
        <v>210</v>
      </c>
      <c r="T5" s="18">
        <v>246</v>
      </c>
      <c r="U5" s="18">
        <v>280</v>
      </c>
      <c r="V5" s="15"/>
      <c r="W5" s="18">
        <v>75</v>
      </c>
      <c r="X5" s="18">
        <v>125</v>
      </c>
      <c r="Y5" s="18">
        <v>170</v>
      </c>
      <c r="Z5" s="18">
        <v>210</v>
      </c>
      <c r="AA5" s="18">
        <v>246</v>
      </c>
      <c r="AB5" s="18">
        <v>280</v>
      </c>
      <c r="AC5" s="15"/>
      <c r="AD5" s="18">
        <v>75</v>
      </c>
      <c r="AE5" s="18">
        <v>125</v>
      </c>
      <c r="AF5" s="18">
        <v>170</v>
      </c>
      <c r="AG5" s="18">
        <v>210</v>
      </c>
      <c r="AH5" s="18">
        <v>246</v>
      </c>
      <c r="AI5" s="18">
        <v>280</v>
      </c>
      <c r="AJ5" s="15"/>
      <c r="AK5" s="18">
        <v>75</v>
      </c>
      <c r="AL5" s="18">
        <v>125</v>
      </c>
      <c r="AM5" s="18">
        <v>170</v>
      </c>
      <c r="AN5" s="18">
        <v>210</v>
      </c>
      <c r="AO5" s="18">
        <v>246</v>
      </c>
      <c r="AP5" s="18">
        <v>280</v>
      </c>
      <c r="AQ5" s="15"/>
      <c r="AR5" s="18">
        <v>75</v>
      </c>
      <c r="AS5" s="18">
        <v>125</v>
      </c>
      <c r="AT5" s="18">
        <v>170</v>
      </c>
      <c r="AU5" s="18">
        <v>210</v>
      </c>
      <c r="AV5" s="18">
        <v>246</v>
      </c>
      <c r="AW5" s="18">
        <v>280</v>
      </c>
      <c r="AX5" s="15"/>
      <c r="AY5" s="18">
        <v>75</v>
      </c>
      <c r="AZ5" s="18">
        <v>125</v>
      </c>
      <c r="BA5" s="18">
        <v>170</v>
      </c>
      <c r="BB5" s="18">
        <v>210</v>
      </c>
      <c r="BC5" s="18">
        <v>246</v>
      </c>
      <c r="BD5" s="18">
        <v>280</v>
      </c>
      <c r="BE5" s="15"/>
      <c r="BF5" s="18">
        <v>75</v>
      </c>
      <c r="BG5" s="18">
        <v>125</v>
      </c>
      <c r="BH5" s="18">
        <v>170</v>
      </c>
      <c r="BI5" s="18">
        <v>210</v>
      </c>
      <c r="BJ5" s="18">
        <v>246</v>
      </c>
      <c r="BK5" s="18">
        <v>280</v>
      </c>
      <c r="BL5" s="15"/>
    </row>
    <row r="6" spans="1:64" x14ac:dyDescent="0.2">
      <c r="A6" t="s">
        <v>1</v>
      </c>
      <c r="B6" s="76">
        <f>IF(B4="","",((((B195-B246)*2000)+((SUM(B8:B187)-2000)*((IF($A7=Nutrients!$B$79,Nutrients!$CO$79,(IF($A7=Nutrients!$B$77,Nutrients!$CO$77,Nutrients!$CO$78)))))))/((IF($A6=Nutrients!$B$8,Nutrients!$CO$8,Nutrients!$CO$9))-((IF($A7=Nutrients!$B$79,Nutrients!$CO$79,(IF($A7=Nutrients!$B$77,Nutrients!$CO$77,Nutrients!$CO$78))))))))</f>
        <v>1409.4439628220518</v>
      </c>
      <c r="C6" s="76">
        <f>IF(C4="","",((((C195-C246)*2000)+((SUM(C8:C187)-2000)*((IF($A7=Nutrients!$B$79,Nutrients!$CO$79,(IF($A7=Nutrients!$B$77,Nutrients!$CO$77,Nutrients!$CO$78)))))))/((IF($A6=Nutrients!$B$8,Nutrients!$CO$8,Nutrients!$CO$9))-((IF($A7=Nutrients!$B$79,Nutrients!$CO$79,(IF($A7=Nutrients!$B$77,Nutrients!$CO$77,Nutrients!$CO$78))))))))</f>
        <v>1504.0783536671609</v>
      </c>
      <c r="D6" s="76">
        <f>IF(D4="","",((((D195-D246)*2000)+((SUM(D8:D187)-2000)*((IF($A7=Nutrients!$B$79,Nutrients!$CO$79,(IF($A7=Nutrients!$B$77,Nutrients!$CO$77,Nutrients!$CO$78)))))))/((IF($A6=Nutrients!$B$8,Nutrients!$CO$8,Nutrients!$CO$9))-((IF($A7=Nutrients!$B$79,Nutrients!$CO$79,(IF($A7=Nutrients!$B$77,Nutrients!$CO$77,Nutrients!$CO$78))))))))</f>
        <v>1591.9854747031272</v>
      </c>
      <c r="E6" s="76">
        <f>IF(E4="","",((((E195-E246)*2000)+((SUM(E8:E187)-2000)*((IF($A7=Nutrients!$B$79,Nutrients!$CO$79,(IF($A7=Nutrients!$B$77,Nutrients!$CO$77,Nutrients!$CO$78)))))))/((IF($A6=Nutrients!$B$8,Nutrients!$CO$8,Nutrients!$CO$9))-((IF($A7=Nutrients!$B$79,Nutrients!$CO$79,(IF($A7=Nutrients!$B$77,Nutrients!$CO$77,Nutrients!$CO$78))))))))</f>
        <v>1646.2644637259109</v>
      </c>
      <c r="F6" s="76">
        <f>IF(F4="","",((((F195-F246)*2000)+((SUM(F8:F187)-2000)*((IF($A7=Nutrients!$B$79,Nutrients!$CO$79,(IF($A7=Nutrients!$B$77,Nutrients!$CO$77,Nutrients!$CO$78)))))))/((IF($A6=Nutrients!$B$8,Nutrients!$CO$8,Nutrients!$CO$9))-((IF($A7=Nutrients!$B$79,Nutrients!$CO$79,(IF($A7=Nutrients!$B$77,Nutrients!$CO$77,Nutrients!$CO$78))))))))</f>
        <v>1687.9332148206652</v>
      </c>
      <c r="G6" s="76">
        <f>IF(G4="","",((((G195-G246)*2000)+((SUM(G8:G187)-2000)*((IF($A7=Nutrients!$B$79,Nutrients!$CO$79,(IF($A7=Nutrients!$B$77,Nutrients!$CO$77,Nutrients!$CO$78)))))))/((IF($A6=Nutrients!$B$8,Nutrients!$CO$8,Nutrients!$CO$9))-((IF($A7=Nutrients!$B$79,Nutrients!$CO$79,(IF($A7=Nutrients!$B$77,Nutrients!$CO$77,Nutrients!$CO$78))))))))</f>
        <v>1723.2386807797102</v>
      </c>
      <c r="H6" s="25"/>
      <c r="I6" s="76">
        <f>IF(I4="","",((((I195-I246)*2000)+((SUM(I8:I187)-2000)*((IF($A7=Nutrients!$B$79,Nutrients!$CO$79,(IF($A7=Nutrients!$B$77,Nutrients!$CO$77,Nutrients!$CO$78)))))))/((IF($A6=Nutrients!$B$8,Nutrients!$CO$8,Nutrients!$CO$9))-((IF($A7=Nutrients!$B$79,Nutrients!$CO$79,(IF($A7=Nutrients!$B$77,Nutrients!$CO$77,Nutrients!$CO$78))))))))</f>
        <v>1325.4638552032836</v>
      </c>
      <c r="J6" s="76">
        <f>IF(J4="","",((((J195-J246)*2000)+((SUM(J8:J187)-2000)*((IF($A7=Nutrients!$B$79,Nutrients!$CO$79,(IF($A7=Nutrients!$B$77,Nutrients!$CO$77,Nutrients!$CO$78)))))))/((IF($A6=Nutrients!$B$8,Nutrients!$CO$8,Nutrients!$CO$9))-((IF($A7=Nutrients!$B$79,Nutrients!$CO$79,(IF($A7=Nutrients!$B$77,Nutrients!$CO$77,Nutrients!$CO$78))))))))</f>
        <v>1421.321012586008</v>
      </c>
      <c r="K6" s="76">
        <f>IF(K4="","",((((K195-K246)*2000)+((SUM(K8:K187)-2000)*((IF($A7=Nutrients!$B$79,Nutrients!$CO$79,(IF($A7=Nutrients!$B$77,Nutrients!$CO$77,Nutrients!$CO$78)))))))/((IF($A6=Nutrients!$B$8,Nutrients!$CO$8,Nutrients!$CO$9))-((IF($A7=Nutrients!$B$79,Nutrients!$CO$79,(IF($A7=Nutrients!$B$77,Nutrients!$CO$77,Nutrients!$CO$78))))))))</f>
        <v>1507.7796676847058</v>
      </c>
      <c r="L6" s="76">
        <f>IF(L4="","",((((L195-L246)*2000)+((SUM(L8:L187)-2000)*((IF($A7=Nutrients!$B$79,Nutrients!$CO$79,(IF($A7=Nutrients!$B$77,Nutrients!$CO$77,Nutrients!$CO$78)))))))/((IF($A6=Nutrients!$B$8,Nutrients!$CO$8,Nutrients!$CO$9))-((IF($A7=Nutrients!$B$79,Nutrients!$CO$79,(IF($A7=Nutrients!$B$77,Nutrients!$CO$77,Nutrients!$CO$78))))))))</f>
        <v>1563.6171946069733</v>
      </c>
      <c r="M6" s="76">
        <f>IF(M4="","",((((M195-M246)*2000)+((SUM(M8:M187)-2000)*((IF($A7=Nutrients!$B$79,Nutrients!$CO$79,(IF($A7=Nutrients!$B$77,Nutrients!$CO$77,Nutrients!$CO$78)))))))/((IF($A6=Nutrients!$B$8,Nutrients!$CO$8,Nutrients!$CO$9))-((IF($A7=Nutrients!$B$79,Nutrients!$CO$79,(IF($A7=Nutrients!$B$77,Nutrients!$CO$77,Nutrients!$CO$78))))))))</f>
        <v>1603.7127643914675</v>
      </c>
      <c r="N6" s="76">
        <f>IF(N4="","",((((N195-N246)*2000)+((SUM(N8:N187)-2000)*((IF($A7=Nutrients!$B$79,Nutrients!$CO$79,(IF($A7=Nutrients!$B$77,Nutrients!$CO$77,Nutrients!$CO$78)))))))/((IF($A6=Nutrients!$B$8,Nutrients!$CO$8,Nutrients!$CO$9))-((IF($A7=Nutrients!$B$79,Nutrients!$CO$79,(IF($A7=Nutrients!$B$77,Nutrients!$CO$77,Nutrients!$CO$78))))))))</f>
        <v>1640.7573372445499</v>
      </c>
      <c r="O6" s="25"/>
      <c r="P6" s="76">
        <f>IF(P4="","",((((P195-P246)*2000)+((SUM(P8:P187)-2000)*((IF($A7=Nutrients!$B$79,Nutrients!$CO$79,(IF($A7=Nutrients!$B$77,Nutrients!$CO$77,Nutrients!$CO$78)))))))/((IF($A6=Nutrients!$B$8,Nutrients!$CO$8,Nutrients!$CO$9))-((IF($A7=Nutrients!$B$79,Nutrients!$CO$79,(IF($A7=Nutrients!$B$77,Nutrients!$CO$77,Nutrients!$CO$78))))))))</f>
        <v>1241.4045755508125</v>
      </c>
      <c r="Q6" s="76">
        <f>IF(Q4="","",((((Q195-Q246)*2000)+((SUM(Q8:Q187)-2000)*((IF($A7=Nutrients!$B$79,Nutrients!$CO$79,(IF($A7=Nutrients!$B$77,Nutrients!$CO$77,Nutrients!$CO$78)))))))/((IF($A6=Nutrients!$B$8,Nutrients!$CO$8,Nutrients!$CO$9))-((IF($A7=Nutrients!$B$79,Nutrients!$CO$79,(IF($A7=Nutrients!$B$77,Nutrients!$CO$77,Nutrients!$CO$78))))))))</f>
        <v>1337.2194493897102</v>
      </c>
      <c r="R6" s="76">
        <f>IF(R4="","",((((R195-R246)*2000)+((SUM(R8:R187)-2000)*((IF($A7=Nutrients!$B$79,Nutrients!$CO$79,(IF($A7=Nutrients!$B$77,Nutrients!$CO$77,Nutrients!$CO$78)))))))/((IF($A6=Nutrients!$B$8,Nutrients!$CO$8,Nutrients!$CO$9))-((IF($A7=Nutrients!$B$79,Nutrients!$CO$79,(IF($A7=Nutrients!$B$77,Nutrients!$CO$77,Nutrients!$CO$78))))))))</f>
        <v>1422.7682951595707</v>
      </c>
      <c r="S6" s="76">
        <f>IF(S4="","",((((S195-S246)*2000)+((SUM(S8:S187)-2000)*((IF($A7=Nutrients!$B$79,Nutrients!$CO$79,(IF($A7=Nutrients!$B$77,Nutrients!$CO$77,Nutrients!$CO$78)))))))/((IF($A6=Nutrients!$B$8,Nutrients!$CO$8,Nutrients!$CO$9))-((IF($A7=Nutrients!$B$79,Nutrients!$CO$79,(IF($A7=Nutrients!$B$77,Nutrients!$CO$77,Nutrients!$CO$78))))))))</f>
        <v>1476.8741320694612</v>
      </c>
      <c r="T6" s="76">
        <f>IF(T4="","",((((T195-T246)*2000)+((SUM(T8:T187)-2000)*((IF($A7=Nutrients!$B$79,Nutrients!$CO$79,(IF($A7=Nutrients!$B$77,Nutrients!$CO$77,Nutrients!$CO$78)))))))/((IF($A6=Nutrients!$B$8,Nutrients!$CO$8,Nutrients!$CO$9))-((IF($A7=Nutrients!$B$79,Nutrients!$CO$79,(IF($A7=Nutrients!$B$77,Nutrients!$CO$77,Nutrients!$CO$78))))))))</f>
        <v>1518.4552644891351</v>
      </c>
      <c r="U6" s="76">
        <f>IF(U4="","",((((U195-U246)*2000)+((SUM(U8:U187)-2000)*((IF($A7=Nutrients!$B$79,Nutrients!$CO$79,(IF($A7=Nutrients!$B$77,Nutrients!$CO$77,Nutrients!$CO$78)))))))/((IF($A6=Nutrients!$B$8,Nutrients!$CO$8,Nutrients!$CO$9))-((IF($A7=Nutrients!$B$79,Nutrients!$CO$79,(IF($A7=Nutrients!$B$77,Nutrients!$CO$77,Nutrients!$CO$78))))))))</f>
        <v>1555.6756916901541</v>
      </c>
      <c r="V6" s="25"/>
      <c r="W6" s="76">
        <f>IF(W4="","",((((W195-W246)*2000)+((SUM(W8:W187)-2000)*((IF($A7=Nutrients!$B$79,Nutrients!$CO$79,(IF($A7=Nutrients!$B$77,Nutrients!$CO$77,Nutrients!$CO$78)))))))/((IF($A6=Nutrients!$B$8,Nutrients!$CO$8,Nutrients!$CO$9))-((IF($A7=Nutrients!$B$79,Nutrients!$CO$79,(IF($A7=Nutrients!$B$77,Nutrients!$CO$77,Nutrients!$CO$78))))))))</f>
        <v>1157.8534404275938</v>
      </c>
      <c r="X6" s="76">
        <f>IF(X4="","",((((X195-X246)*2000)+((SUM(X8:X187)-2000)*((IF($A7=Nutrients!$B$79,Nutrients!$CO$79,(IF($A7=Nutrients!$B$77,Nutrients!$CO$77,Nutrients!$CO$78)))))))/((IF($A6=Nutrients!$B$8,Nutrients!$CO$8,Nutrients!$CO$9))-((IF($A7=Nutrients!$B$79,Nutrients!$CO$79,(IF($A7=Nutrients!$B$77,Nutrients!$CO$77,Nutrients!$CO$78))))))))</f>
        <v>1252.6635534467853</v>
      </c>
      <c r="Y6" s="76">
        <f>IF(Y4="","",((((Y195-Y246)*2000)+((SUM(Y8:Y187)-2000)*((IF($A7=Nutrients!$B$79,Nutrients!$CO$79,(IF($A7=Nutrients!$B$77,Nutrients!$CO$77,Nutrients!$CO$78)))))))/((IF($A6=Nutrients!$B$8,Nutrients!$CO$8,Nutrients!$CO$9))-((IF($A7=Nutrients!$B$79,Nutrients!$CO$79,(IF($A7=Nutrients!$B$77,Nutrients!$CO$77,Nutrients!$CO$78))))))))</f>
        <v>1338.398242008125</v>
      </c>
      <c r="Z6" s="76">
        <f>IF(Z4="","",((((Z195-Z246)*2000)+((SUM(Z8:Z187)-2000)*((IF($A7=Nutrients!$B$79,Nutrients!$CO$79,(IF($A7=Nutrients!$B$77,Nutrients!$CO$77,Nutrients!$CO$78)))))))/((IF($A6=Nutrients!$B$8,Nutrients!$CO$8,Nutrients!$CO$9))-((IF($A7=Nutrients!$B$79,Nutrients!$CO$79,(IF($A7=Nutrients!$B$77,Nutrients!$CO$77,Nutrients!$CO$78))))))))</f>
        <v>1390.7313363993153</v>
      </c>
      <c r="AA6" s="76">
        <f>IF(AA4="","",((((AA195-AA246)*2000)+((SUM(AA8:AA187)-2000)*((IF($A7=Nutrients!$B$79,Nutrients!$CO$79,(IF($A7=Nutrients!$B$77,Nutrients!$CO$77,Nutrients!$CO$78)))))))/((IF($A6=Nutrients!$B$8,Nutrients!$CO$8,Nutrients!$CO$9))-((IF($A7=Nutrients!$B$79,Nutrients!$CO$79,(IF($A7=Nutrients!$B$77,Nutrients!$CO$77,Nutrients!$CO$78))))))))</f>
        <v>1430.791910750311</v>
      </c>
      <c r="AB6" s="76">
        <f>IF(AB4="","",((((AB195-AB246)*2000)+((SUM(AB8:AB187)-2000)*((IF($A7=Nutrients!$B$79,Nutrients!$CO$79,(IF($A7=Nutrients!$B$77,Nutrients!$CO$77,Nutrients!$CO$78)))))))/((IF($A6=Nutrients!$B$8,Nutrients!$CO$8,Nutrients!$CO$9))-((IF($A7=Nutrients!$B$79,Nutrients!$CO$79,(IF($A7=Nutrients!$B$77,Nutrients!$CO$77,Nutrients!$CO$78))))))))</f>
        <v>1466.9553996925181</v>
      </c>
      <c r="AC6" s="25"/>
      <c r="AD6" s="76">
        <f>IF(AD4="","",((((AD195-AD246)*2000)+((SUM(AD8:AD187)-2000)*((IF($A7=Nutrients!$B$79,Nutrients!$CO$79,(IF($A7=Nutrients!$B$77,Nutrients!$CO$77,Nutrients!$CO$78)))))))/((IF($A6=Nutrients!$B$8,Nutrients!$CO$8,Nutrients!$CO$9))-((IF($A7=Nutrients!$B$79,Nutrients!$CO$79,(IF($A7=Nutrients!$B$77,Nutrients!$CO$77,Nutrients!$CO$78))))))))</f>
        <v>1073.0957541443072</v>
      </c>
      <c r="AE6" s="76">
        <f>IF(AE4="","",((((AE195-AE246)*2000)+((SUM(AE8:AE187)-2000)*((IF($A7=Nutrients!$B$79,Nutrients!$CO$79,(IF($A7=Nutrients!$B$77,Nutrients!$CO$77,Nutrients!$CO$78)))))))/((IF($A6=Nutrients!$B$8,Nutrients!$CO$8,Nutrients!$CO$9))-((IF($A7=Nutrients!$B$79,Nutrients!$CO$79,(IF($A7=Nutrients!$B$77,Nutrients!$CO$77,Nutrients!$CO$78))))))))</f>
        <v>1166.5227359515809</v>
      </c>
      <c r="AF6" s="76">
        <f>IF(AF4="","",((((AF195-AF246)*2000)+((SUM(AF8:AF187)-2000)*((IF($A7=Nutrients!$B$79,Nutrients!$CO$79,(IF($A7=Nutrients!$B$77,Nutrients!$CO$77,Nutrients!$CO$78)))))))/((IF($A6=Nutrients!$B$8,Nutrients!$CO$8,Nutrients!$CO$9))-((IF($A7=Nutrients!$B$79,Nutrients!$CO$79,(IF($A7=Nutrients!$B$77,Nutrients!$CO$77,Nutrients!$CO$78))))))))</f>
        <v>1249.8694036492116</v>
      </c>
      <c r="AG6" s="76">
        <f>IF(AG4="","",((((AG195-AG246)*2000)+((SUM(AG8:AG187)-2000)*((IF($A7=Nutrients!$B$79,Nutrients!$CO$79,(IF($A7=Nutrients!$B$77,Nutrients!$CO$77,Nutrients!$CO$78)))))))/((IF($A6=Nutrients!$B$8,Nutrients!$CO$8,Nutrients!$CO$9))-((IF($A7=Nutrients!$B$79,Nutrients!$CO$79,(IF($A7=Nutrients!$B$77,Nutrients!$CO$77,Nutrients!$CO$78))))))))</f>
        <v>1302.0159620244158</v>
      </c>
      <c r="AH6" s="76">
        <f>IF(AH4="","",((((AH195-AH246)*2000)+((SUM(AH8:AH187)-2000)*((IF($A7=Nutrients!$B$79,Nutrients!$CO$79,(IF($A7=Nutrients!$B$77,Nutrients!$CO$77,Nutrients!$CO$78)))))))/((IF($A6=Nutrients!$B$8,Nutrients!$CO$8,Nutrients!$CO$9))-((IF($A7=Nutrients!$B$79,Nutrients!$CO$79,(IF($A7=Nutrients!$B$77,Nutrients!$CO$77,Nutrients!$CO$78))))))))</f>
        <v>1342.7830743859456</v>
      </c>
      <c r="AI6" s="76">
        <f>IF(AI4="","",((((AI195-AI246)*2000)+((SUM(AI8:AI187)-2000)*((IF($A7=Nutrients!$B$79,Nutrients!$CO$79,(IF($A7=Nutrients!$B$77,Nutrients!$CO$77,Nutrients!$CO$78)))))))/((IF($A6=Nutrients!$B$8,Nutrients!$CO$8,Nutrients!$CO$9))-((IF($A7=Nutrients!$B$79,Nutrients!$CO$79,(IF($A7=Nutrients!$B$77,Nutrients!$CO$77,Nutrients!$CO$78))))))))</f>
        <v>1378.3840467183745</v>
      </c>
      <c r="AJ6" s="25"/>
      <c r="AK6" s="76">
        <f>IF(AK4="","",((((AK195-AK246)*2000)+((SUM(AK8:AK187)-2000)*((IF($A7=Nutrients!$B$79,Nutrients!$CO$79,(IF($A7=Nutrients!$B$77,Nutrients!$CO$77,Nutrients!$CO$78)))))))/((IF($A6=Nutrients!$B$8,Nutrients!$CO$8,Nutrients!$CO$9))-((IF($A7=Nutrients!$B$79,Nutrients!$CO$79,(IF($A7=Nutrients!$B$77,Nutrients!$CO$77,Nutrients!$CO$78))))))))</f>
        <v>989.41823353260827</v>
      </c>
      <c r="AL6" s="76">
        <f>IF(AL4="","",((((AL195-AL246)*2000)+((SUM(AL8:AL187)-2000)*((IF($A7=Nutrients!$B$79,Nutrients!$CO$79,(IF($A7=Nutrients!$B$77,Nutrients!$CO$77,Nutrients!$CO$78)))))))/((IF($A6=Nutrients!$B$8,Nutrients!$CO$8,Nutrients!$CO$9))-((IF($A7=Nutrients!$B$79,Nutrients!$CO$79,(IF($A7=Nutrients!$B$77,Nutrients!$CO$77,Nutrients!$CO$78))))))))</f>
        <v>1081.6129769461998</v>
      </c>
      <c r="AM6" s="76">
        <f>IF(AM4="","",((((AM195-AM246)*2000)+((SUM(AM8:AM187)-2000)*((IF($A7=Nutrients!$B$79,Nutrients!$CO$79,(IF($A7=Nutrients!$B$77,Nutrients!$CO$77,Nutrients!$CO$78)))))))/((IF($A6=Nutrients!$B$8,Nutrients!$CO$8,Nutrients!$CO$9))-((IF($A7=Nutrients!$B$79,Nutrients!$CO$79,(IF($A7=Nutrients!$B$77,Nutrients!$CO$77,Nutrients!$CO$78))))))))</f>
        <v>1162.8889656525137</v>
      </c>
      <c r="AN6" s="76">
        <f>IF(AN4="","",((((AN195-AN246)*2000)+((SUM(AN8:AN187)-2000)*((IF($A7=Nutrients!$B$79,Nutrients!$CO$79,(IF($A7=Nutrients!$B$77,Nutrients!$CO$77,Nutrients!$CO$78)))))))/((IF($A6=Nutrients!$B$8,Nutrients!$CO$8,Nutrients!$CO$9))-((IF($A7=Nutrients!$B$79,Nutrients!$CO$79,(IF($A7=Nutrients!$B$77,Nutrients!$CO$77,Nutrients!$CO$78))))))))</f>
        <v>1216.393937976427</v>
      </c>
      <c r="AO6" s="76">
        <f>IF(AO4="","",((((AO195-AO246)*2000)+((SUM(AO8:AO187)-2000)*((IF($A7=Nutrients!$B$79,Nutrients!$CO$79,(IF($A7=Nutrients!$B$77,Nutrients!$CO$77,Nutrients!$CO$78)))))))/((IF($A6=Nutrients!$B$8,Nutrients!$CO$8,Nutrients!$CO$9))-((IF($A7=Nutrients!$B$79,Nutrients!$CO$79,(IF($A7=Nutrients!$B$77,Nutrients!$CO$77,Nutrients!$CO$78))))))))</f>
        <v>1255.3907252356755</v>
      </c>
      <c r="AP6" s="76">
        <f>IF(AP4="","",((((AP195-AP246)*2000)+((SUM(AP8:AP187)-2000)*((IF($A7=Nutrients!$B$79,Nutrients!$CO$79,(IF($A7=Nutrients!$B$77,Nutrients!$CO$77,Nutrients!$CO$78)))))))/((IF($A6=Nutrients!$B$8,Nutrients!$CO$8,Nutrients!$CO$9))-((IF($A7=Nutrients!$B$79,Nutrients!$CO$79,(IF($A7=Nutrients!$B$77,Nutrients!$CO$77,Nutrients!$CO$78))))))))</f>
        <v>1290.9599267333685</v>
      </c>
      <c r="AQ6" s="25"/>
      <c r="AR6" s="76">
        <f>IF(AR4="","",((((AR195-AR246)*2000)+((SUM(AR8:AR187)-2000)*((IF($A7=Nutrients!$B$79,Nutrients!$CO$79,(IF($A7=Nutrients!$B$77,Nutrients!$CO$77,Nutrients!$CO$78)))))))/((IF($A6=Nutrients!$B$8,Nutrients!$CO$8,Nutrients!$CO$9))-((IF($A7=Nutrients!$B$79,Nutrients!$CO$79,(IF($A7=Nutrients!$B$77,Nutrients!$CO$77,Nutrients!$CO$78))))))))</f>
        <v>903.51584409624513</v>
      </c>
      <c r="AS6" s="76">
        <f>IF(AS4="","",((((AS195-AS246)*2000)+((SUM(AS8:AS187)-2000)*((IF($A7=Nutrients!$B$79,Nutrients!$CO$79,(IF($A7=Nutrients!$B$77,Nutrients!$CO$77,Nutrients!$CO$78)))))))/((IF($A6=Nutrients!$B$8,Nutrients!$CO$8,Nutrients!$CO$9))-((IF($A7=Nutrients!$B$79,Nutrients!$CO$79,(IF($A7=Nutrients!$B$77,Nutrients!$CO$77,Nutrients!$CO$78))))))))</f>
        <v>994.28532880336058</v>
      </c>
      <c r="AT6" s="76">
        <f>IF(AT4="","",((((AT195-AT246)*2000)+((SUM(AT8:AT187)-2000)*((IF($A7=Nutrients!$B$79,Nutrients!$CO$79,(IF($A7=Nutrients!$B$77,Nutrients!$CO$77,Nutrients!$CO$78)))))))/((IF($A6=Nutrients!$B$8,Nutrients!$CO$8,Nutrients!$CO$9))-((IF($A7=Nutrients!$B$79,Nutrients!$CO$79,(IF($A7=Nutrients!$B$77,Nutrients!$CO$77,Nutrients!$CO$78))))))))</f>
        <v>1075.5229129957602</v>
      </c>
      <c r="AU6" s="76">
        <f>IF(AU4="","",((((AU195-AU246)*2000)+((SUM(AU8:AU187)-2000)*((IF($A7=Nutrients!$B$79,Nutrients!$CO$79,(IF($A7=Nutrients!$B$77,Nutrients!$CO$77,Nutrients!$CO$78)))))))/((IF($A6=Nutrients!$B$8,Nutrients!$CO$8,Nutrients!$CO$9))-((IF($A7=Nutrients!$B$79,Nutrients!$CO$79,(IF($A7=Nutrients!$B$77,Nutrients!$CO$77,Nutrients!$CO$78))))))))</f>
        <v>1129.0207228849461</v>
      </c>
      <c r="AV6" s="76">
        <f>IF(AV4="","",((((AV195-AV246)*2000)+((SUM(AV8:AV187)-2000)*((IF($A7=Nutrients!$B$79,Nutrients!$CO$79,(IF($A7=Nutrients!$B$77,Nutrients!$CO$77,Nutrients!$CO$78)))))))/((IF($A6=Nutrients!$B$8,Nutrients!$CO$8,Nutrients!$CO$9))-((IF($A7=Nutrients!$B$79,Nutrients!$CO$79,(IF($A7=Nutrients!$B$77,Nutrients!$CO$77,Nutrients!$CO$78))))))))</f>
        <v>1167.9827752292651</v>
      </c>
      <c r="AW6" s="76">
        <f>IF(AW4="","",((((AW195-AW246)*2000)+((SUM(AW8:AW187)-2000)*((IF($A7=Nutrients!$B$79,Nutrients!$CO$79,(IF($A7=Nutrients!$B$77,Nutrients!$CO$77,Nutrients!$CO$78)))))))/((IF($A6=Nutrients!$B$8,Nutrients!$CO$8,Nutrients!$CO$9))-((IF($A7=Nutrients!$B$79,Nutrients!$CO$79,(IF($A7=Nutrients!$B$77,Nutrients!$CO$77,Nutrients!$CO$78))))))))</f>
        <v>1205.0905875109991</v>
      </c>
      <c r="AX6" s="25"/>
      <c r="AY6" s="76">
        <f>IF(AY4="","",((((AY195-AY246)*2000)+((SUM(AY8:AY187)-2000)*((IF($A7=Nutrients!$B$79,Nutrients!$CO$79,(IF($A7=Nutrients!$B$77,Nutrients!$CO$77,Nutrients!$CO$78)))))))/((IF($A6=Nutrients!$B$8,Nutrients!$CO$8,Nutrients!$CO$9))-((IF($A7=Nutrients!$B$79,Nutrients!$CO$79,(IF($A7=Nutrients!$B$77,Nutrients!$CO$77,Nutrients!$CO$78))))))))</f>
        <v>816.31072257373819</v>
      </c>
      <c r="AZ6" s="76">
        <f>IF(AZ4="","",((((AZ195-AZ246)*2000)+((SUM(AZ8:AZ187)-2000)*((IF($A7=Nutrients!$B$79,Nutrients!$CO$79,(IF($A7=Nutrients!$B$77,Nutrients!$CO$77,Nutrients!$CO$78)))))))/((IF($A6=Nutrients!$B$8,Nutrients!$CO$8,Nutrients!$CO$9))-((IF($A7=Nutrients!$B$79,Nutrients!$CO$79,(IF($A7=Nutrients!$B$77,Nutrients!$CO$77,Nutrients!$CO$78))))))))</f>
        <v>907.01145709556647</v>
      </c>
      <c r="BA6" s="76">
        <f>IF(BA4="","",((((BA195-BA246)*2000)+((SUM(BA8:BA187)-2000)*((IF($A7=Nutrients!$B$79,Nutrients!$CO$79,(IF($A7=Nutrients!$B$77,Nutrients!$CO$77,Nutrients!$CO$78)))))))/((IF($A6=Nutrients!$B$8,Nutrients!$CO$8,Nutrients!$CO$9))-((IF($A7=Nutrients!$B$79,Nutrients!$CO$79,(IF($A7=Nutrients!$B$77,Nutrients!$CO$77,Nutrients!$CO$78))))))))</f>
        <v>987.87935965338613</v>
      </c>
      <c r="BB6" s="76">
        <f>IF(BB4="","",((((BB195-BB246)*2000)+((SUM(BB8:BB187)-2000)*((IF($A7=Nutrients!$B$79,Nutrients!$CO$79,(IF($A7=Nutrients!$B$77,Nutrients!$CO$77,Nutrients!$CO$78)))))))/((IF($A6=Nutrients!$B$8,Nutrients!$CO$8,Nutrients!$CO$9))-((IF($A7=Nutrients!$B$79,Nutrients!$CO$79,(IF($A7=Nutrients!$B$77,Nutrients!$CO$77,Nutrients!$CO$78))))))))</f>
        <v>1040.5076912322115</v>
      </c>
      <c r="BC6" s="76">
        <f>IF(BC4="","",((((BC195-BC246)*2000)+((SUM(BC8:BC187)-2000)*((IF($A7=Nutrients!$B$79,Nutrients!$CO$79,(IF($A7=Nutrients!$B$77,Nutrients!$CO$77,Nutrients!$CO$78)))))))/((IF($A6=Nutrients!$B$8,Nutrients!$CO$8,Nutrients!$CO$9))-((IF($A7=Nutrients!$B$79,Nutrients!$CO$79,(IF($A7=Nutrients!$B$77,Nutrients!$CO$77,Nutrients!$CO$78))))))))</f>
        <v>1079.46564367473</v>
      </c>
      <c r="BD6" s="76">
        <f>IF(BD4="","",((((BD195-BD246)*2000)+((SUM(BD8:BD187)-2000)*((IF($A7=Nutrients!$B$79,Nutrients!$CO$79,(IF($A7=Nutrients!$B$77,Nutrients!$CO$77,Nutrients!$CO$78)))))))/((IF($A6=Nutrients!$B$8,Nutrients!$CO$8,Nutrients!$CO$9))-((IF($A7=Nutrients!$B$79,Nutrients!$CO$79,(IF($A7=Nutrients!$B$77,Nutrients!$CO$77,Nutrients!$CO$78))))))))</f>
        <v>1116.2327216437254</v>
      </c>
      <c r="BE6" s="25"/>
      <c r="BF6" s="76">
        <f>IF(BF4="","",((((BF195-BF246)*2000)+((SUM(BF8:BF187)-2000)*((IF($A7=Nutrients!$B$79,Nutrients!$CO$79,(IF($A7=Nutrients!$B$77,Nutrients!$CO$77,Nutrients!$CO$78)))))))/((IF($A6=Nutrients!$B$8,Nutrients!$CO$8,Nutrients!$CO$9))-((IF($A7=Nutrients!$B$79,Nutrients!$CO$79,(IF($A7=Nutrients!$B$77,Nutrients!$CO$77,Nutrients!$CO$78))))))))</f>
        <v>730.68854556299641</v>
      </c>
      <c r="BG6" s="76">
        <f>IF(BG4="","",((((BG195-BG246)*2000)+((SUM(BG8:BG187)-2000)*((IF($A7=Nutrients!$B$79,Nutrients!$CO$79,(IF($A7=Nutrients!$B$77,Nutrients!$CO$77,Nutrients!$CO$78)))))))/((IF($A6=Nutrients!$B$8,Nutrients!$CO$8,Nutrients!$CO$9))-((IF($A7=Nutrients!$B$79,Nutrients!$CO$79,(IF($A7=Nutrients!$B$77,Nutrients!$CO$77,Nutrients!$CO$78))))))))</f>
        <v>821.36825650654794</v>
      </c>
      <c r="BH6" s="76">
        <f>IF(BH4="","",((((BH195-BH246)*2000)+((SUM(BH8:BH187)-2000)*((IF($A7=Nutrients!$B$79,Nutrients!$CO$79,(IF($A7=Nutrients!$B$77,Nutrients!$CO$77,Nutrients!$CO$78)))))))/((IF($A6=Nutrients!$B$8,Nutrients!$CO$8,Nutrients!$CO$9))-((IF($A7=Nutrients!$B$79,Nutrients!$CO$79,(IF($A7=Nutrients!$B$77,Nutrients!$CO$77,Nutrients!$CO$78))))))))</f>
        <v>902.19463966516321</v>
      </c>
      <c r="BI6" s="76">
        <f>IF(BI4="","",((((BI195-BI246)*2000)+((SUM(BI8:BI187)-2000)*((IF($A7=Nutrients!$B$79,Nutrients!$CO$79,(IF($A7=Nutrients!$B$77,Nutrients!$CO$77,Nutrients!$CO$78)))))))/((IF($A6=Nutrients!$B$8,Nutrients!$CO$8,Nutrients!$CO$9))-((IF($A7=Nutrients!$B$79,Nutrients!$CO$79,(IF($A7=Nutrients!$B$77,Nutrients!$CO$77,Nutrients!$CO$78))))))))</f>
        <v>954.79680977345708</v>
      </c>
      <c r="BJ6" s="76">
        <f>IF(BJ4="","",((((BJ195-BJ246)*2000)+((SUM(BJ8:BJ187)-2000)*((IF($A7=Nutrients!$B$79,Nutrients!$CO$79,(IF($A7=Nutrients!$B$77,Nutrients!$CO$77,Nutrients!$CO$78)))))))/((IF($A6=Nutrients!$B$8,Nutrients!$CO$8,Nutrients!$CO$9))-((IF($A7=Nutrients!$B$79,Nutrients!$CO$79,(IF($A7=Nutrients!$B$77,Nutrients!$CO$77,Nutrients!$CO$78))))))))</f>
        <v>993.73562815718651</v>
      </c>
      <c r="BK6" s="76">
        <f>IF(BK4="","",((((BK195-BK246)*2000)+((SUM(BK8:BK187)-2000)*((IF($A7=Nutrients!$B$79,Nutrients!$CO$79,(IF($A7=Nutrients!$B$77,Nutrients!$CO$77,Nutrients!$CO$78)))))))/((IF($A6=Nutrients!$B$8,Nutrients!$CO$8,Nutrients!$CO$9))-((IF($A7=Nutrients!$B$79,Nutrients!$CO$79,(IF($A7=Nutrients!$B$77,Nutrients!$CO$77,Nutrients!$CO$78))))))))</f>
        <v>1029.8226704034305</v>
      </c>
      <c r="BL6" s="25"/>
    </row>
    <row r="7" spans="1:64" x14ac:dyDescent="0.2">
      <c r="A7" t="s">
        <v>367</v>
      </c>
      <c r="B7" s="76">
        <f t="shared" ref="B7:G7" si="0">IF(B4="","",2000-SUM(B8:B187)-B6)</f>
        <v>534.90603717794806</v>
      </c>
      <c r="C7" s="76">
        <f t="shared" si="0"/>
        <v>445.37164633283919</v>
      </c>
      <c r="D7" s="76">
        <f t="shared" si="0"/>
        <v>363.96452529687281</v>
      </c>
      <c r="E7" s="76">
        <f t="shared" si="0"/>
        <v>313.08553627408901</v>
      </c>
      <c r="F7" s="76">
        <f t="shared" si="0"/>
        <v>273.21678517933492</v>
      </c>
      <c r="G7" s="76">
        <f t="shared" si="0"/>
        <v>238.56131922028976</v>
      </c>
      <c r="H7" s="25"/>
      <c r="I7" s="76">
        <f t="shared" ref="I7:N7" si="1">IF(I4="","",2000-SUM(I8:I187)-I6)</f>
        <v>518.46826004063882</v>
      </c>
      <c r="J7" s="76">
        <f t="shared" si="1"/>
        <v>427.3524040385837</v>
      </c>
      <c r="K7" s="76">
        <f t="shared" si="1"/>
        <v>347.54259783650537</v>
      </c>
      <c r="L7" s="76">
        <f t="shared" si="1"/>
        <v>295.05856420720625</v>
      </c>
      <c r="M7" s="76">
        <f t="shared" si="1"/>
        <v>256.79588604837613</v>
      </c>
      <c r="N7" s="76">
        <f t="shared" si="1"/>
        <v>220.52269507589449</v>
      </c>
      <c r="O7" s="25"/>
      <c r="P7" s="76">
        <f t="shared" ref="P7:U7" si="2">IF(P4="","",2000-SUM(P8:P187)-P6)</f>
        <v>502.03604273715678</v>
      </c>
      <c r="Q7" s="76">
        <f t="shared" si="2"/>
        <v>410.92315608508989</v>
      </c>
      <c r="R7" s="76">
        <f t="shared" si="2"/>
        <v>331.1772409875648</v>
      </c>
      <c r="S7" s="76">
        <f t="shared" si="2"/>
        <v>278.81481480295452</v>
      </c>
      <c r="T7" s="76">
        <f t="shared" si="2"/>
        <v>240.44781342536203</v>
      </c>
      <c r="U7" s="76">
        <f t="shared" si="2"/>
        <v>204.16227313069362</v>
      </c>
      <c r="V7" s="25"/>
      <c r="W7" s="76">
        <f t="shared" ref="W7:AB7" si="3">IF(W4="","",2000-SUM(W8:W187)-W6)</f>
        <v>484.07254440652969</v>
      </c>
      <c r="X7" s="76">
        <f t="shared" si="3"/>
        <v>394.52581352110587</v>
      </c>
      <c r="Y7" s="76">
        <f t="shared" si="3"/>
        <v>313.27125094543635</v>
      </c>
      <c r="Z7" s="76">
        <f t="shared" si="3"/>
        <v>262.5289118265564</v>
      </c>
      <c r="AA7" s="76">
        <f t="shared" si="3"/>
        <v>224.26869121221375</v>
      </c>
      <c r="AB7" s="76">
        <f t="shared" si="3"/>
        <v>188.05737410987763</v>
      </c>
      <c r="AC7" s="25"/>
      <c r="AD7" s="76">
        <f t="shared" ref="AD7:AI7" si="4">IF(AD4="","",2000-SUM(AD8:AD187)-AD6)</f>
        <v>467.68937251251509</v>
      </c>
      <c r="AE7" s="76">
        <f t="shared" si="4"/>
        <v>378.23977162792812</v>
      </c>
      <c r="AF7" s="76">
        <f t="shared" si="4"/>
        <v>297.15290714662046</v>
      </c>
      <c r="AG7" s="76">
        <f t="shared" si="4"/>
        <v>246.42366746706534</v>
      </c>
      <c r="AH7" s="76">
        <f t="shared" si="4"/>
        <v>206.61823369908279</v>
      </c>
      <c r="AI7" s="76">
        <f t="shared" si="4"/>
        <v>171.94201588797387</v>
      </c>
      <c r="AJ7" s="25"/>
      <c r="AK7" s="76">
        <f t="shared" ref="AK7:AP7" si="5">IF(AK4="","",2000-SUM(AK8:AK187)-AK6)</f>
        <v>451.2303462876306</v>
      </c>
      <c r="AL7" s="76">
        <f t="shared" si="5"/>
        <v>361.8672789981058</v>
      </c>
      <c r="AM7" s="76">
        <f t="shared" si="5"/>
        <v>280.92582736731174</v>
      </c>
      <c r="AN7" s="76">
        <f t="shared" si="5"/>
        <v>228.60559672946965</v>
      </c>
      <c r="AO7" s="76">
        <f t="shared" si="5"/>
        <v>190.42008026482836</v>
      </c>
      <c r="AP7" s="76">
        <f t="shared" si="5"/>
        <v>155.74609355166444</v>
      </c>
      <c r="AQ7" s="25"/>
      <c r="AR7" s="76">
        <f t="shared" ref="AR7:AW7" si="6">IF(AR4="","",2000-SUM(AR8:AR187)-AR6)</f>
        <v>434.92756085099484</v>
      </c>
      <c r="AS7" s="76">
        <f t="shared" si="6"/>
        <v>345.66458195377879</v>
      </c>
      <c r="AT7" s="76">
        <f t="shared" si="6"/>
        <v>264.72582726918677</v>
      </c>
      <c r="AU7" s="76">
        <f t="shared" si="6"/>
        <v>212.40609961131145</v>
      </c>
      <c r="AV7" s="76">
        <f t="shared" si="6"/>
        <v>174.22302239631404</v>
      </c>
      <c r="AW7" s="76">
        <f t="shared" si="6"/>
        <v>137.94539045271904</v>
      </c>
      <c r="AX7" s="25"/>
      <c r="AY7" s="76">
        <f t="shared" ref="AY7:BD7" si="7">IF(AY4="","",2000-SUM(AY8:AY187)-AY6)</f>
        <v>418.71625940917272</v>
      </c>
      <c r="AZ7" s="76">
        <f t="shared" si="7"/>
        <v>329.45810847440669</v>
      </c>
      <c r="BA7" s="76">
        <f t="shared" si="7"/>
        <v>248.54531457875976</v>
      </c>
      <c r="BB7" s="76">
        <f t="shared" si="7"/>
        <v>196.28664579099404</v>
      </c>
      <c r="BC7" s="76">
        <f t="shared" si="7"/>
        <v>158.10385649044883</v>
      </c>
      <c r="BD7" s="76">
        <f t="shared" si="7"/>
        <v>121.85015251825394</v>
      </c>
      <c r="BE7" s="25"/>
      <c r="BF7" s="76">
        <f t="shared" ref="BF7:BK7" si="8">IF(BF4="","",2000-SUM(BF8:BF187)-BF6)</f>
        <v>400.8981994133436</v>
      </c>
      <c r="BG7" s="76">
        <f t="shared" si="8"/>
        <v>311.64152485345619</v>
      </c>
      <c r="BH7" s="76">
        <f t="shared" si="8"/>
        <v>230.73164664595572</v>
      </c>
      <c r="BI7" s="76">
        <f t="shared" si="8"/>
        <v>178.47481504010932</v>
      </c>
      <c r="BJ7" s="76">
        <f t="shared" si="8"/>
        <v>140.29336942346799</v>
      </c>
      <c r="BK7" s="76">
        <f t="shared" si="8"/>
        <v>104.08742076888211</v>
      </c>
      <c r="BL7" s="25"/>
    </row>
    <row r="8" spans="1:64" hidden="1" x14ac:dyDescent="0.2">
      <c r="A8" t="str">
        <f>Nutrients!B8</f>
        <v>Corn</v>
      </c>
      <c r="B8" s="15"/>
      <c r="C8" s="15"/>
      <c r="D8" s="15"/>
      <c r="E8" s="15"/>
      <c r="F8" s="15"/>
      <c r="G8" s="15"/>
      <c r="I8" s="15"/>
      <c r="J8" s="15"/>
      <c r="K8" s="15"/>
      <c r="L8" s="15"/>
      <c r="M8" s="15"/>
      <c r="N8" s="15"/>
      <c r="P8" s="15"/>
      <c r="Q8" s="15"/>
      <c r="R8" s="15"/>
      <c r="S8" s="15"/>
      <c r="T8" s="15"/>
      <c r="U8" s="15"/>
      <c r="W8" s="15"/>
      <c r="X8" s="15"/>
      <c r="Y8" s="15"/>
      <c r="Z8" s="15"/>
      <c r="AA8" s="15"/>
      <c r="AB8" s="15"/>
      <c r="AD8" s="15"/>
      <c r="AE8" s="15"/>
      <c r="AF8" s="15"/>
      <c r="AG8" s="15"/>
      <c r="AH8" s="15"/>
      <c r="AI8" s="15"/>
      <c r="AK8" s="15"/>
      <c r="AL8" s="15"/>
      <c r="AM8" s="15"/>
      <c r="AN8" s="15"/>
      <c r="AO8" s="15"/>
      <c r="AP8" s="15"/>
      <c r="AR8" s="15"/>
      <c r="AS8" s="15"/>
      <c r="AT8" s="15"/>
      <c r="AU8" s="15"/>
      <c r="AV8" s="15"/>
      <c r="AW8" s="15"/>
      <c r="AY8" s="15"/>
      <c r="AZ8" s="15"/>
      <c r="BA8" s="15"/>
      <c r="BB8" s="15"/>
      <c r="BC8" s="15"/>
      <c r="BD8" s="15"/>
      <c r="BF8" s="15"/>
      <c r="BG8" s="15"/>
      <c r="BH8" s="15"/>
      <c r="BI8" s="15"/>
      <c r="BJ8" s="15"/>
      <c r="BK8" s="15"/>
    </row>
    <row r="9" spans="1:64" hidden="1" x14ac:dyDescent="0.2">
      <c r="A9" t="str">
        <f>Nutrients!B9</f>
        <v>Milo</v>
      </c>
      <c r="B9" s="15"/>
      <c r="C9" s="15"/>
      <c r="D9" s="15"/>
      <c r="E9" s="15"/>
      <c r="F9" s="15"/>
      <c r="G9" s="15"/>
      <c r="I9" s="15"/>
      <c r="J9" s="15"/>
      <c r="K9" s="15"/>
      <c r="L9" s="15"/>
      <c r="M9" s="15"/>
      <c r="N9" s="15"/>
      <c r="P9" s="15"/>
      <c r="Q9" s="15"/>
      <c r="R9" s="15"/>
      <c r="S9" s="15"/>
      <c r="T9" s="15"/>
      <c r="U9" s="15"/>
      <c r="W9" s="15"/>
      <c r="X9" s="15"/>
      <c r="Y9" s="15"/>
      <c r="Z9" s="15"/>
      <c r="AA9" s="15"/>
      <c r="AB9" s="15"/>
      <c r="AD9" s="15"/>
      <c r="AE9" s="15"/>
      <c r="AF9" s="15"/>
      <c r="AG9" s="15"/>
      <c r="AH9" s="15"/>
      <c r="AI9" s="15"/>
      <c r="AK9" s="15"/>
      <c r="AL9" s="15"/>
      <c r="AM9" s="15"/>
      <c r="AN9" s="15"/>
      <c r="AO9" s="15"/>
      <c r="AP9" s="15"/>
      <c r="AR9" s="15"/>
      <c r="AS9" s="15"/>
      <c r="AT9" s="15"/>
      <c r="AU9" s="15"/>
      <c r="AV9" s="15"/>
      <c r="AW9" s="15"/>
      <c r="AY9" s="15"/>
      <c r="AZ9" s="15"/>
      <c r="BA9" s="15"/>
      <c r="BB9" s="15"/>
      <c r="BC9" s="15"/>
      <c r="BD9" s="15"/>
      <c r="BF9" s="15"/>
      <c r="BG9" s="15"/>
      <c r="BH9" s="15"/>
      <c r="BI9" s="15"/>
      <c r="BJ9" s="15"/>
      <c r="BK9" s="15"/>
    </row>
    <row r="10" spans="1:64" hidden="1" x14ac:dyDescent="0.2">
      <c r="A10" t="str">
        <f>Nutrients!B10</f>
        <v>Alfalfa Meal</v>
      </c>
      <c r="B10" s="74"/>
      <c r="C10" s="75"/>
      <c r="D10" s="75"/>
      <c r="E10" s="75"/>
      <c r="F10" s="75"/>
      <c r="G10" s="75"/>
      <c r="I10" s="74"/>
      <c r="J10" s="75"/>
      <c r="K10" s="75"/>
      <c r="L10" s="75"/>
      <c r="M10" s="75"/>
      <c r="N10" s="75"/>
      <c r="P10" s="74"/>
      <c r="Q10" s="75"/>
      <c r="R10" s="75"/>
      <c r="S10" s="75"/>
      <c r="T10" s="75"/>
      <c r="U10" s="75"/>
      <c r="W10" s="74"/>
      <c r="X10" s="75"/>
      <c r="Y10" s="75"/>
      <c r="Z10" s="75"/>
      <c r="AA10" s="75"/>
      <c r="AB10" s="75"/>
      <c r="AD10" s="74"/>
      <c r="AE10" s="75"/>
      <c r="AF10" s="75"/>
      <c r="AG10" s="75"/>
      <c r="AH10" s="75"/>
      <c r="AI10" s="75"/>
      <c r="AK10" s="74"/>
      <c r="AL10" s="75"/>
      <c r="AM10" s="75"/>
      <c r="AN10" s="75"/>
      <c r="AO10" s="75"/>
      <c r="AP10" s="75"/>
      <c r="AR10" s="74"/>
      <c r="AS10" s="75"/>
      <c r="AT10" s="75"/>
      <c r="AU10" s="75"/>
      <c r="AV10" s="75"/>
      <c r="AW10" s="75"/>
      <c r="AY10" s="74"/>
      <c r="AZ10" s="75"/>
      <c r="BA10" s="75"/>
      <c r="BB10" s="75"/>
      <c r="BC10" s="75"/>
      <c r="BD10" s="75"/>
      <c r="BF10" s="74"/>
      <c r="BG10" s="75"/>
      <c r="BH10" s="75"/>
      <c r="BI10" s="75"/>
      <c r="BJ10" s="75"/>
      <c r="BK10" s="75"/>
    </row>
    <row r="11" spans="1:64" hidden="1" x14ac:dyDescent="0.2">
      <c r="A11" t="str">
        <f>Nutrients!B11</f>
        <v>Bakery Meal</v>
      </c>
      <c r="B11" s="74"/>
      <c r="C11" s="75"/>
      <c r="D11" s="75"/>
      <c r="E11" s="75"/>
      <c r="F11" s="75"/>
      <c r="G11" s="75"/>
      <c r="I11" s="74"/>
      <c r="J11" s="75"/>
      <c r="K11" s="75"/>
      <c r="L11" s="75"/>
      <c r="M11" s="75"/>
      <c r="N11" s="75"/>
      <c r="P11" s="74"/>
      <c r="Q11" s="75"/>
      <c r="R11" s="75"/>
      <c r="S11" s="75"/>
      <c r="T11" s="75"/>
      <c r="U11" s="75"/>
      <c r="W11" s="74"/>
      <c r="X11" s="75"/>
      <c r="Y11" s="75"/>
      <c r="Z11" s="75"/>
      <c r="AA11" s="75"/>
      <c r="AB11" s="75"/>
      <c r="AD11" s="74"/>
      <c r="AE11" s="75"/>
      <c r="AF11" s="75"/>
      <c r="AG11" s="75"/>
      <c r="AH11" s="75"/>
      <c r="AI11" s="75"/>
      <c r="AK11" s="74"/>
      <c r="AL11" s="75"/>
      <c r="AM11" s="75"/>
      <c r="AN11" s="75"/>
      <c r="AO11" s="75"/>
      <c r="AP11" s="75"/>
      <c r="AR11" s="74"/>
      <c r="AS11" s="75"/>
      <c r="AT11" s="75"/>
      <c r="AU11" s="75"/>
      <c r="AV11" s="75"/>
      <c r="AW11" s="75"/>
      <c r="AY11" s="74"/>
      <c r="AZ11" s="75"/>
      <c r="BA11" s="75"/>
      <c r="BB11" s="75"/>
      <c r="BC11" s="75"/>
      <c r="BD11" s="75"/>
      <c r="BF11" s="74"/>
      <c r="BG11" s="75"/>
      <c r="BH11" s="75"/>
      <c r="BI11" s="75"/>
      <c r="BJ11" s="75"/>
      <c r="BK11" s="75"/>
    </row>
    <row r="12" spans="1:64" hidden="1" x14ac:dyDescent="0.2">
      <c r="A12" t="str">
        <f>Nutrients!B12</f>
        <v>Barley</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hidden="1" x14ac:dyDescent="0.2">
      <c r="A13" t="str">
        <f>Nutrients!B13</f>
        <v>Barley, Hulless</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row>
    <row r="14" spans="1:64" hidden="1" x14ac:dyDescent="0.2">
      <c r="A14" t="str">
        <f>Nutrients!B14</f>
        <v>Beans, Faba</v>
      </c>
      <c r="B14" s="15"/>
      <c r="C14" s="15"/>
      <c r="D14" s="15"/>
      <c r="E14" s="15"/>
      <c r="F14" s="15"/>
      <c r="G14" s="15"/>
      <c r="I14" s="15"/>
      <c r="J14" s="15"/>
      <c r="K14" s="15"/>
      <c r="L14" s="15"/>
      <c r="M14" s="15"/>
      <c r="N14" s="15"/>
      <c r="P14" s="15"/>
      <c r="Q14" s="15"/>
      <c r="R14" s="15"/>
      <c r="S14" s="15"/>
      <c r="T14" s="15"/>
      <c r="U14" s="15"/>
      <c r="W14" s="15"/>
      <c r="X14" s="15"/>
      <c r="Y14" s="15"/>
      <c r="Z14" s="15"/>
      <c r="AA14" s="15"/>
      <c r="AB14" s="15"/>
      <c r="AD14" s="15"/>
      <c r="AE14" s="15"/>
      <c r="AF14" s="15"/>
      <c r="AG14" s="15"/>
      <c r="AH14" s="15"/>
      <c r="AI14" s="15"/>
      <c r="AK14" s="15"/>
      <c r="AL14" s="15"/>
      <c r="AM14" s="15"/>
      <c r="AN14" s="15"/>
      <c r="AO14" s="15"/>
      <c r="AP14" s="15"/>
      <c r="AR14" s="15"/>
      <c r="AS14" s="15"/>
      <c r="AT14" s="15"/>
      <c r="AU14" s="15"/>
      <c r="AV14" s="15"/>
      <c r="AW14" s="15"/>
      <c r="AY14" s="15"/>
      <c r="AZ14" s="15"/>
      <c r="BA14" s="15"/>
      <c r="BB14" s="15"/>
      <c r="BC14" s="15"/>
      <c r="BD14" s="15"/>
      <c r="BF14" s="15"/>
      <c r="BG14" s="15"/>
      <c r="BH14" s="15"/>
      <c r="BI14" s="15"/>
      <c r="BJ14" s="15"/>
      <c r="BK14" s="15"/>
    </row>
    <row r="15" spans="1:64" hidden="1" x14ac:dyDescent="0.2">
      <c r="A15" t="str">
        <f>Nutrients!B15</f>
        <v>Blood Meal</v>
      </c>
      <c r="B15" s="15"/>
      <c r="C15" s="15"/>
      <c r="D15" s="15"/>
      <c r="E15" s="15"/>
      <c r="F15" s="15"/>
      <c r="G15" s="15"/>
      <c r="I15" s="15"/>
      <c r="J15" s="15"/>
      <c r="K15" s="15"/>
      <c r="L15" s="15"/>
      <c r="M15" s="15"/>
      <c r="N15" s="15"/>
      <c r="P15" s="15"/>
      <c r="Q15" s="15"/>
      <c r="R15" s="15"/>
      <c r="S15" s="15"/>
      <c r="T15" s="15"/>
      <c r="U15" s="15"/>
      <c r="W15" s="15"/>
      <c r="X15" s="15"/>
      <c r="Y15" s="15"/>
      <c r="Z15" s="15"/>
      <c r="AA15" s="15"/>
      <c r="AB15" s="15"/>
      <c r="AD15" s="15"/>
      <c r="AE15" s="15"/>
      <c r="AF15" s="15"/>
      <c r="AG15" s="15"/>
      <c r="AH15" s="15"/>
      <c r="AI15" s="15"/>
      <c r="AK15" s="15"/>
      <c r="AL15" s="15"/>
      <c r="AM15" s="15"/>
      <c r="AN15" s="15"/>
      <c r="AO15" s="15"/>
      <c r="AP15" s="15"/>
      <c r="AR15" s="15"/>
      <c r="AS15" s="15"/>
      <c r="AT15" s="15"/>
      <c r="AU15" s="15"/>
      <c r="AV15" s="15"/>
      <c r="AW15" s="15"/>
      <c r="AY15" s="15"/>
      <c r="AZ15" s="15"/>
      <c r="BA15" s="15"/>
      <c r="BB15" s="15"/>
      <c r="BC15" s="15"/>
      <c r="BD15" s="15"/>
      <c r="BF15" s="15"/>
      <c r="BG15" s="15"/>
      <c r="BH15" s="15"/>
      <c r="BI15" s="15"/>
      <c r="BJ15" s="15"/>
      <c r="BK15" s="15"/>
    </row>
    <row r="16" spans="1:64" hidden="1" x14ac:dyDescent="0.2">
      <c r="A16" t="str">
        <f>Nutrients!B16</f>
        <v>Blood Plasma</v>
      </c>
      <c r="B16" s="15"/>
      <c r="C16" s="15"/>
      <c r="D16" s="15"/>
      <c r="E16" s="15"/>
      <c r="F16" s="15"/>
      <c r="G16" s="15"/>
      <c r="I16" s="15"/>
      <c r="J16" s="15"/>
      <c r="K16" s="15"/>
      <c r="L16" s="15"/>
      <c r="M16" s="15"/>
      <c r="N16" s="15"/>
      <c r="P16" s="15"/>
      <c r="Q16" s="15"/>
      <c r="R16" s="15"/>
      <c r="S16" s="15"/>
      <c r="T16" s="15"/>
      <c r="U16" s="15"/>
      <c r="W16" s="15"/>
      <c r="X16" s="15"/>
      <c r="Y16" s="15"/>
      <c r="Z16" s="15"/>
      <c r="AA16" s="15"/>
      <c r="AB16" s="15"/>
      <c r="AD16" s="15"/>
      <c r="AE16" s="15"/>
      <c r="AF16" s="15"/>
      <c r="AG16" s="15"/>
      <c r="AH16" s="15"/>
      <c r="AI16" s="15"/>
      <c r="AK16" s="15"/>
      <c r="AL16" s="15"/>
      <c r="AM16" s="15"/>
      <c r="AN16" s="15"/>
      <c r="AO16" s="15"/>
      <c r="AP16" s="15"/>
      <c r="AR16" s="15"/>
      <c r="AS16" s="15"/>
      <c r="AT16" s="15"/>
      <c r="AU16" s="15"/>
      <c r="AV16" s="15"/>
      <c r="AW16" s="15"/>
      <c r="AY16" s="15"/>
      <c r="AZ16" s="15"/>
      <c r="BA16" s="15"/>
      <c r="BB16" s="15"/>
      <c r="BC16" s="15"/>
      <c r="BD16" s="15"/>
      <c r="BF16" s="15"/>
      <c r="BG16" s="15"/>
      <c r="BH16" s="15"/>
      <c r="BI16" s="15"/>
      <c r="BJ16" s="15"/>
      <c r="BK16" s="15"/>
    </row>
    <row r="17" spans="1:64" hidden="1" x14ac:dyDescent="0.2">
      <c r="A17" t="str">
        <f>Nutrients!B17</f>
        <v>Brewers Grain</v>
      </c>
      <c r="B17" s="15"/>
      <c r="C17" s="15"/>
      <c r="D17" s="15"/>
      <c r="E17" s="15"/>
      <c r="F17" s="15"/>
      <c r="G17" s="15"/>
      <c r="I17" s="15"/>
      <c r="J17" s="15"/>
      <c r="K17" s="15"/>
      <c r="L17" s="15"/>
      <c r="M17" s="15"/>
      <c r="N17" s="15"/>
      <c r="P17" s="15"/>
      <c r="Q17" s="15"/>
      <c r="R17" s="15"/>
      <c r="S17" s="15"/>
      <c r="T17" s="15"/>
      <c r="U17" s="15"/>
      <c r="W17" s="15"/>
      <c r="X17" s="15"/>
      <c r="Y17" s="15"/>
      <c r="Z17" s="15"/>
      <c r="AA17" s="15"/>
      <c r="AB17" s="15"/>
      <c r="AD17" s="15"/>
      <c r="AE17" s="15"/>
      <c r="AF17" s="15"/>
      <c r="AG17" s="15"/>
      <c r="AH17" s="15"/>
      <c r="AI17" s="15"/>
      <c r="AK17" s="15"/>
      <c r="AL17" s="15"/>
      <c r="AM17" s="15"/>
      <c r="AN17" s="15"/>
      <c r="AO17" s="15"/>
      <c r="AP17" s="15"/>
      <c r="AR17" s="15"/>
      <c r="AS17" s="15"/>
      <c r="AT17" s="15"/>
      <c r="AU17" s="15"/>
      <c r="AV17" s="15"/>
      <c r="AW17" s="15"/>
      <c r="AY17" s="15"/>
      <c r="AZ17" s="15"/>
      <c r="BA17" s="15"/>
      <c r="BB17" s="15"/>
      <c r="BC17" s="15"/>
      <c r="BD17" s="15"/>
      <c r="BF17" s="15"/>
      <c r="BG17" s="15"/>
      <c r="BH17" s="15"/>
      <c r="BI17" s="15"/>
      <c r="BJ17" s="15"/>
      <c r="BK17" s="15"/>
    </row>
    <row r="18" spans="1:64" hidden="1" x14ac:dyDescent="0.2">
      <c r="A18" t="str">
        <f>Nutrients!B18</f>
        <v>Canola, Full Fat</v>
      </c>
      <c r="B18" s="15"/>
      <c r="C18" s="15"/>
      <c r="D18" s="15"/>
      <c r="E18" s="15"/>
      <c r="F18" s="15"/>
      <c r="G18" s="15"/>
      <c r="I18" s="15"/>
      <c r="J18" s="15"/>
      <c r="K18" s="15"/>
      <c r="L18" s="15"/>
      <c r="M18" s="15"/>
      <c r="N18" s="15"/>
      <c r="P18" s="15"/>
      <c r="Q18" s="15"/>
      <c r="R18" s="15"/>
      <c r="S18" s="15"/>
      <c r="T18" s="15"/>
      <c r="U18" s="15"/>
      <c r="W18" s="15"/>
      <c r="X18" s="15"/>
      <c r="Y18" s="15"/>
      <c r="Z18" s="15"/>
      <c r="AA18" s="15"/>
      <c r="AB18" s="15"/>
      <c r="AD18" s="15"/>
      <c r="AE18" s="15"/>
      <c r="AF18" s="15"/>
      <c r="AG18" s="15"/>
      <c r="AH18" s="15"/>
      <c r="AI18" s="15"/>
      <c r="AK18" s="15"/>
      <c r="AL18" s="15"/>
      <c r="AM18" s="15"/>
      <c r="AN18" s="15"/>
      <c r="AO18" s="15"/>
      <c r="AP18" s="15"/>
      <c r="AR18" s="15"/>
      <c r="AS18" s="15"/>
      <c r="AT18" s="15"/>
      <c r="AU18" s="15"/>
      <c r="AV18" s="15"/>
      <c r="AW18" s="15"/>
      <c r="AY18" s="15"/>
      <c r="AZ18" s="15"/>
      <c r="BA18" s="15"/>
      <c r="BB18" s="15"/>
      <c r="BC18" s="15"/>
      <c r="BD18" s="15"/>
      <c r="BF18" s="15"/>
      <c r="BG18" s="15"/>
      <c r="BH18" s="15"/>
      <c r="BI18" s="15"/>
      <c r="BJ18" s="15"/>
      <c r="BK18" s="15"/>
    </row>
    <row r="19" spans="1:64" hidden="1" x14ac:dyDescent="0.2">
      <c r="A19" t="str">
        <f>Nutrients!B19</f>
        <v>Canola Meal, Expelled</v>
      </c>
      <c r="B19" s="15"/>
      <c r="C19" s="15"/>
      <c r="D19" s="15"/>
      <c r="E19" s="15"/>
      <c r="F19" s="15"/>
      <c r="G19" s="15"/>
      <c r="I19" s="15"/>
      <c r="J19" s="15"/>
      <c r="K19" s="15"/>
      <c r="L19" s="15"/>
      <c r="M19" s="15"/>
      <c r="N19" s="15"/>
      <c r="P19" s="15"/>
      <c r="Q19" s="15"/>
      <c r="R19" s="15"/>
      <c r="S19" s="15"/>
      <c r="T19" s="15"/>
      <c r="U19" s="15"/>
      <c r="W19" s="15"/>
      <c r="X19" s="15"/>
      <c r="Y19" s="15"/>
      <c r="Z19" s="15"/>
      <c r="AA19" s="15"/>
      <c r="AB19" s="15"/>
      <c r="AD19" s="15"/>
      <c r="AE19" s="15"/>
      <c r="AF19" s="15"/>
      <c r="AG19" s="15"/>
      <c r="AH19" s="15"/>
      <c r="AI19" s="15"/>
      <c r="AK19" s="15"/>
      <c r="AL19" s="15"/>
      <c r="AM19" s="15"/>
      <c r="AN19" s="15"/>
      <c r="AO19" s="15"/>
      <c r="AP19" s="15"/>
      <c r="AR19" s="15"/>
      <c r="AS19" s="15"/>
      <c r="AT19" s="15"/>
      <c r="AU19" s="15"/>
      <c r="AV19" s="15"/>
      <c r="AW19" s="15"/>
      <c r="AY19" s="15"/>
      <c r="AZ19" s="15"/>
      <c r="BA19" s="15"/>
      <c r="BB19" s="15"/>
      <c r="BC19" s="15"/>
      <c r="BD19" s="15"/>
      <c r="BF19" s="15"/>
      <c r="BG19" s="15"/>
      <c r="BH19" s="15"/>
      <c r="BI19" s="15"/>
      <c r="BJ19" s="15"/>
      <c r="BK19" s="15"/>
    </row>
    <row r="20" spans="1:64" hidden="1" x14ac:dyDescent="0.2">
      <c r="A20" t="str">
        <f>Nutrients!B20</f>
        <v>Canola Meal, Solvent Extracted</v>
      </c>
      <c r="B20" s="15"/>
      <c r="C20" s="15"/>
      <c r="D20" s="15"/>
      <c r="E20" s="15"/>
      <c r="F20" s="15"/>
      <c r="G20" s="15"/>
      <c r="I20" s="15"/>
      <c r="J20" s="15"/>
      <c r="K20" s="15"/>
      <c r="L20" s="15"/>
      <c r="M20" s="15"/>
      <c r="N20" s="15"/>
      <c r="P20" s="15"/>
      <c r="Q20" s="15"/>
      <c r="R20" s="15"/>
      <c r="S20" s="15"/>
      <c r="T20" s="15"/>
      <c r="U20" s="15"/>
      <c r="W20" s="15"/>
      <c r="X20" s="15"/>
      <c r="Y20" s="15"/>
      <c r="Z20" s="15"/>
      <c r="AA20" s="15"/>
      <c r="AB20" s="15"/>
      <c r="AD20" s="15"/>
      <c r="AE20" s="15"/>
      <c r="AF20" s="15"/>
      <c r="AG20" s="15"/>
      <c r="AH20" s="15"/>
      <c r="AI20" s="15"/>
      <c r="AK20" s="15"/>
      <c r="AL20" s="15"/>
      <c r="AM20" s="15"/>
      <c r="AN20" s="15"/>
      <c r="AO20" s="15"/>
      <c r="AP20" s="15"/>
      <c r="AR20" s="15"/>
      <c r="AS20" s="15"/>
      <c r="AT20" s="15"/>
      <c r="AU20" s="15"/>
      <c r="AV20" s="15"/>
      <c r="AW20" s="15"/>
      <c r="AY20" s="15"/>
      <c r="AZ20" s="15"/>
      <c r="BA20" s="15"/>
      <c r="BB20" s="15"/>
      <c r="BC20" s="15"/>
      <c r="BD20" s="15"/>
      <c r="BF20" s="15"/>
      <c r="BG20" s="15"/>
      <c r="BH20" s="15"/>
      <c r="BI20" s="15"/>
      <c r="BJ20" s="15"/>
      <c r="BK20" s="15"/>
    </row>
    <row r="21" spans="1:64" hidden="1" x14ac:dyDescent="0.2">
      <c r="A21" t="str">
        <f>Nutrients!B21</f>
        <v>Casava Meal</v>
      </c>
      <c r="B21" s="15"/>
      <c r="C21" s="15"/>
      <c r="D21" s="15"/>
      <c r="E21" s="15"/>
      <c r="F21" s="15"/>
      <c r="G21" s="15"/>
      <c r="I21" s="15"/>
      <c r="J21" s="15"/>
      <c r="K21" s="15"/>
      <c r="L21" s="15"/>
      <c r="M21" s="15"/>
      <c r="N21" s="15"/>
      <c r="P21" s="15"/>
      <c r="Q21" s="15"/>
      <c r="R21" s="15"/>
      <c r="S21" s="15"/>
      <c r="T21" s="15"/>
      <c r="U21" s="15"/>
      <c r="W21" s="15"/>
      <c r="X21" s="15"/>
      <c r="Y21" s="15"/>
      <c r="Z21" s="15"/>
      <c r="AA21" s="15"/>
      <c r="AB21" s="15"/>
      <c r="AD21" s="15"/>
      <c r="AE21" s="15"/>
      <c r="AF21" s="15"/>
      <c r="AG21" s="15"/>
      <c r="AH21" s="15"/>
      <c r="AI21" s="15"/>
      <c r="AK21" s="15"/>
      <c r="AL21" s="15"/>
      <c r="AM21" s="15"/>
      <c r="AN21" s="15"/>
      <c r="AO21" s="15"/>
      <c r="AP21" s="15"/>
      <c r="AR21" s="15"/>
      <c r="AS21" s="15"/>
      <c r="AT21" s="15"/>
      <c r="AU21" s="15"/>
      <c r="AV21" s="15"/>
      <c r="AW21" s="15"/>
      <c r="AY21" s="15"/>
      <c r="AZ21" s="15"/>
      <c r="BA21" s="15"/>
      <c r="BB21" s="15"/>
      <c r="BC21" s="15"/>
      <c r="BD21" s="15"/>
      <c r="BF21" s="15"/>
      <c r="BG21" s="15"/>
      <c r="BH21" s="15"/>
      <c r="BI21" s="15"/>
      <c r="BJ21" s="15"/>
      <c r="BK21" s="15"/>
    </row>
    <row r="22" spans="1:64" hidden="1" x14ac:dyDescent="0.2">
      <c r="A22" t="str">
        <f>Nutrients!B22</f>
        <v>Citrus Pulp</v>
      </c>
      <c r="B22" s="15"/>
      <c r="C22" s="15"/>
      <c r="D22" s="15"/>
      <c r="E22" s="15"/>
      <c r="F22" s="15"/>
      <c r="G22" s="15"/>
      <c r="I22" s="15"/>
      <c r="J22" s="15"/>
      <c r="K22" s="15"/>
      <c r="L22" s="15"/>
      <c r="M22" s="15"/>
      <c r="N22" s="15"/>
      <c r="P22" s="15"/>
      <c r="Q22" s="15"/>
      <c r="R22" s="15"/>
      <c r="S22" s="15"/>
      <c r="T22" s="15"/>
      <c r="U22" s="15"/>
      <c r="W22" s="15"/>
      <c r="X22" s="15"/>
      <c r="Y22" s="15"/>
      <c r="Z22" s="15"/>
      <c r="AA22" s="15"/>
      <c r="AB22" s="15"/>
      <c r="AD22" s="15"/>
      <c r="AE22" s="15"/>
      <c r="AF22" s="15"/>
      <c r="AG22" s="15"/>
      <c r="AH22" s="15"/>
      <c r="AI22" s="15"/>
      <c r="AK22" s="15"/>
      <c r="AL22" s="15"/>
      <c r="AM22" s="15"/>
      <c r="AN22" s="15"/>
      <c r="AO22" s="15"/>
      <c r="AP22" s="15"/>
      <c r="AR22" s="15"/>
      <c r="AS22" s="15"/>
      <c r="AT22" s="15"/>
      <c r="AU22" s="15"/>
      <c r="AV22" s="15"/>
      <c r="AW22" s="15"/>
      <c r="AY22" s="15"/>
      <c r="AZ22" s="15"/>
      <c r="BA22" s="15"/>
      <c r="BB22" s="15"/>
      <c r="BC22" s="15"/>
      <c r="BD22" s="15"/>
      <c r="BF22" s="15"/>
      <c r="BG22" s="15"/>
      <c r="BH22" s="15"/>
      <c r="BI22" s="15"/>
      <c r="BJ22" s="15"/>
      <c r="BK22" s="15"/>
    </row>
    <row r="23" spans="1:64" hidden="1" x14ac:dyDescent="0.2">
      <c r="A23" t="str">
        <f>Nutrients!B23</f>
        <v>Copra Meal</v>
      </c>
      <c r="B23" s="15"/>
      <c r="C23" s="15"/>
      <c r="D23" s="15"/>
      <c r="E23" s="15"/>
      <c r="F23" s="15"/>
      <c r="G23" s="15"/>
      <c r="I23" s="15"/>
      <c r="J23" s="15"/>
      <c r="K23" s="15"/>
      <c r="L23" s="15"/>
      <c r="M23" s="15"/>
      <c r="N23" s="15"/>
      <c r="P23" s="15"/>
      <c r="Q23" s="15"/>
      <c r="R23" s="15"/>
      <c r="S23" s="15"/>
      <c r="T23" s="15"/>
      <c r="U23" s="15"/>
      <c r="W23" s="15"/>
      <c r="X23" s="15"/>
      <c r="Y23" s="15"/>
      <c r="Z23" s="15"/>
      <c r="AA23" s="15"/>
      <c r="AB23" s="15"/>
      <c r="AD23" s="15"/>
      <c r="AE23" s="15"/>
      <c r="AF23" s="15"/>
      <c r="AG23" s="15"/>
      <c r="AH23" s="15"/>
      <c r="AI23" s="15"/>
      <c r="AK23" s="15"/>
      <c r="AL23" s="15"/>
      <c r="AM23" s="15"/>
      <c r="AN23" s="15"/>
      <c r="AO23" s="15"/>
      <c r="AP23" s="15"/>
      <c r="AR23" s="15"/>
      <c r="AS23" s="15"/>
      <c r="AT23" s="15"/>
      <c r="AU23" s="15"/>
      <c r="AV23" s="15"/>
      <c r="AW23" s="15"/>
      <c r="AY23" s="15"/>
      <c r="AZ23" s="15"/>
      <c r="BA23" s="15"/>
      <c r="BB23" s="15"/>
      <c r="BC23" s="15"/>
      <c r="BD23" s="15"/>
      <c r="BF23" s="15"/>
      <c r="BG23" s="15"/>
      <c r="BH23" s="15"/>
      <c r="BI23" s="15"/>
      <c r="BJ23" s="15"/>
      <c r="BK23" s="15"/>
    </row>
    <row r="24" spans="1:64" hidden="1" x14ac:dyDescent="0.2">
      <c r="A24" t="str">
        <f>Nutrients!B24</f>
        <v>Corn, Yellow Dent</v>
      </c>
      <c r="B24" s="15"/>
      <c r="C24" s="15"/>
      <c r="D24" s="15"/>
      <c r="E24" s="15"/>
      <c r="F24" s="15"/>
      <c r="G24" s="15"/>
      <c r="I24" s="15"/>
      <c r="J24" s="15"/>
      <c r="K24" s="15"/>
      <c r="L24" s="15"/>
      <c r="M24" s="15"/>
      <c r="N24" s="15"/>
      <c r="P24" s="15"/>
      <c r="Q24" s="15"/>
      <c r="R24" s="15"/>
      <c r="S24" s="15"/>
      <c r="T24" s="15"/>
      <c r="U24" s="15"/>
      <c r="W24" s="15"/>
      <c r="X24" s="15"/>
      <c r="Y24" s="15"/>
      <c r="Z24" s="15"/>
      <c r="AA24" s="15"/>
      <c r="AB24" s="15"/>
      <c r="AD24" s="15"/>
      <c r="AE24" s="15"/>
      <c r="AF24" s="15"/>
      <c r="AG24" s="15"/>
      <c r="AH24" s="15"/>
      <c r="AI24" s="15"/>
      <c r="AK24" s="15"/>
      <c r="AL24" s="15"/>
      <c r="AM24" s="15"/>
      <c r="AN24" s="15"/>
      <c r="AO24" s="15"/>
      <c r="AP24" s="15"/>
      <c r="AR24" s="15"/>
      <c r="AS24" s="15"/>
      <c r="AT24" s="15"/>
      <c r="AU24" s="15"/>
      <c r="AV24" s="15"/>
      <c r="AW24" s="15"/>
      <c r="AY24" s="15"/>
      <c r="AZ24" s="15"/>
      <c r="BA24" s="15"/>
      <c r="BB24" s="15"/>
      <c r="BC24" s="15"/>
      <c r="BD24" s="15"/>
      <c r="BF24" s="15"/>
      <c r="BG24" s="15"/>
      <c r="BH24" s="15"/>
      <c r="BI24" s="15"/>
      <c r="BJ24" s="15"/>
      <c r="BK24" s="15"/>
    </row>
    <row r="25" spans="1:64" hidden="1" x14ac:dyDescent="0.2">
      <c r="A25" t="str">
        <f>Nutrients!B25</f>
        <v>Corn, Nutridense</v>
      </c>
      <c r="B25" s="15"/>
      <c r="C25" s="15"/>
      <c r="D25" s="15"/>
      <c r="E25" s="15"/>
      <c r="F25" s="15"/>
      <c r="G25" s="15"/>
      <c r="I25" s="15"/>
      <c r="J25" s="15"/>
      <c r="K25" s="15"/>
      <c r="L25" s="15"/>
      <c r="M25" s="15"/>
      <c r="N25" s="15"/>
      <c r="P25" s="15"/>
      <c r="Q25" s="15"/>
      <c r="R25" s="15"/>
      <c r="S25" s="15"/>
      <c r="T25" s="15"/>
      <c r="U25" s="15"/>
      <c r="W25" s="15"/>
      <c r="X25" s="15"/>
      <c r="Y25" s="15"/>
      <c r="Z25" s="15"/>
      <c r="AA25" s="15"/>
      <c r="AB25" s="15"/>
      <c r="AD25" s="15"/>
      <c r="AE25" s="15"/>
      <c r="AF25" s="15"/>
      <c r="AG25" s="15"/>
      <c r="AH25" s="15"/>
      <c r="AI25" s="15"/>
      <c r="AK25" s="15"/>
      <c r="AL25" s="15"/>
      <c r="AM25" s="15"/>
      <c r="AN25" s="15"/>
      <c r="AO25" s="15"/>
      <c r="AP25" s="15"/>
      <c r="AR25" s="15"/>
      <c r="AS25" s="15"/>
      <c r="AT25" s="15"/>
      <c r="AU25" s="15"/>
      <c r="AV25" s="15"/>
      <c r="AW25" s="15"/>
      <c r="AY25" s="15"/>
      <c r="AZ25" s="15"/>
      <c r="BA25" s="15"/>
      <c r="BB25" s="15"/>
      <c r="BC25" s="15"/>
      <c r="BD25" s="15"/>
      <c r="BF25" s="15"/>
      <c r="BG25" s="15"/>
      <c r="BH25" s="15"/>
      <c r="BI25" s="15"/>
      <c r="BJ25" s="15"/>
      <c r="BK25" s="15"/>
    </row>
    <row r="26" spans="1:64" hidden="1" x14ac:dyDescent="0.2">
      <c r="A26" t="str">
        <f>Nutrients!B26</f>
        <v>Corn Bran</v>
      </c>
      <c r="B26" s="15"/>
      <c r="C26" s="15"/>
      <c r="D26" s="15"/>
      <c r="E26" s="15"/>
      <c r="F26" s="15"/>
      <c r="G26" s="15"/>
      <c r="I26" s="15"/>
      <c r="J26" s="15"/>
      <c r="K26" s="15"/>
      <c r="L26" s="15"/>
      <c r="M26" s="15"/>
      <c r="N26" s="15"/>
      <c r="P26" s="15"/>
      <c r="Q26" s="15"/>
      <c r="R26" s="15"/>
      <c r="S26" s="15"/>
      <c r="T26" s="15"/>
      <c r="U26" s="15"/>
      <c r="W26" s="15"/>
      <c r="X26" s="15"/>
      <c r="Y26" s="15"/>
      <c r="Z26" s="15"/>
      <c r="AA26" s="15"/>
      <c r="AB26" s="15"/>
      <c r="AD26" s="15"/>
      <c r="AE26" s="15"/>
      <c r="AF26" s="15"/>
      <c r="AG26" s="15"/>
      <c r="AH26" s="15"/>
      <c r="AI26" s="15"/>
      <c r="AK26" s="15"/>
      <c r="AL26" s="15"/>
      <c r="AM26" s="15"/>
      <c r="AN26" s="15"/>
      <c r="AO26" s="15"/>
      <c r="AP26" s="15"/>
      <c r="AR26" s="15"/>
      <c r="AS26" s="15"/>
      <c r="AT26" s="15"/>
      <c r="AU26" s="15"/>
      <c r="AV26" s="15"/>
      <c r="AW26" s="15"/>
      <c r="AY26" s="15"/>
      <c r="AZ26" s="15"/>
      <c r="BA26" s="15"/>
      <c r="BB26" s="15"/>
      <c r="BC26" s="15"/>
      <c r="BD26" s="15"/>
      <c r="BF26" s="15"/>
      <c r="BG26" s="15"/>
      <c r="BH26" s="15"/>
      <c r="BI26" s="15"/>
      <c r="BJ26" s="15"/>
      <c r="BK26" s="15"/>
    </row>
    <row r="27" spans="1:64" hidden="1" x14ac:dyDescent="0.2">
      <c r="A27" t="str">
        <f>Nutrients!B27</f>
        <v>Corn DDG</v>
      </c>
      <c r="B27" s="15"/>
      <c r="C27" s="15"/>
      <c r="D27" s="15"/>
      <c r="E27" s="15"/>
      <c r="F27" s="15"/>
      <c r="G27" s="15"/>
      <c r="I27" s="15"/>
      <c r="J27" s="15"/>
      <c r="K27" s="15"/>
      <c r="L27" s="15"/>
      <c r="M27" s="15"/>
      <c r="N27" s="15"/>
      <c r="P27" s="15"/>
      <c r="Q27" s="15"/>
      <c r="R27" s="15"/>
      <c r="S27" s="15"/>
      <c r="T27" s="15"/>
      <c r="U27" s="15"/>
      <c r="W27" s="15"/>
      <c r="X27" s="15"/>
      <c r="Y27" s="15"/>
      <c r="Z27" s="15"/>
      <c r="AA27" s="15"/>
      <c r="AB27" s="15"/>
      <c r="AD27" s="15"/>
      <c r="AE27" s="15"/>
      <c r="AF27" s="15"/>
      <c r="AG27" s="15"/>
      <c r="AH27" s="15"/>
      <c r="AI27" s="15"/>
      <c r="AK27" s="15"/>
      <c r="AL27" s="15"/>
      <c r="AM27" s="15"/>
      <c r="AN27" s="15"/>
      <c r="AO27" s="15"/>
      <c r="AP27" s="15"/>
      <c r="AR27" s="15"/>
      <c r="AS27" s="15"/>
      <c r="AT27" s="15"/>
      <c r="AU27" s="15"/>
      <c r="AV27" s="15"/>
      <c r="AW27" s="15"/>
      <c r="AY27" s="15"/>
      <c r="AZ27" s="15"/>
      <c r="BA27" s="15"/>
      <c r="BB27" s="15"/>
      <c r="BC27" s="15"/>
      <c r="BD27" s="15"/>
      <c r="BF27" s="15"/>
      <c r="BG27" s="15"/>
      <c r="BH27" s="15"/>
      <c r="BI27" s="15"/>
      <c r="BJ27" s="15"/>
      <c r="BK27" s="15"/>
    </row>
    <row r="28" spans="1:64" hidden="1" x14ac:dyDescent="0.2">
      <c r="A28" t="str">
        <f>Nutrients!B28</f>
        <v>Corn DDGS, &gt;10% Oil</v>
      </c>
      <c r="B28" s="15"/>
      <c r="C28" s="15"/>
      <c r="D28" s="15"/>
      <c r="E28" s="15"/>
      <c r="F28" s="15"/>
      <c r="G28" s="15"/>
      <c r="I28" s="15"/>
      <c r="J28" s="15"/>
      <c r="K28" s="15"/>
      <c r="L28" s="15"/>
      <c r="M28" s="15"/>
      <c r="N28" s="15"/>
      <c r="P28" s="15"/>
      <c r="Q28" s="15"/>
      <c r="R28" s="15"/>
      <c r="S28" s="15"/>
      <c r="T28" s="15"/>
      <c r="U28" s="15"/>
      <c r="W28" s="15"/>
      <c r="X28" s="15"/>
      <c r="Y28" s="15"/>
      <c r="Z28" s="15"/>
      <c r="AA28" s="15"/>
      <c r="AB28" s="15"/>
      <c r="AD28" s="15"/>
      <c r="AE28" s="15"/>
      <c r="AF28" s="15"/>
      <c r="AG28" s="15"/>
      <c r="AH28" s="15"/>
      <c r="AI28" s="15"/>
      <c r="AK28" s="15"/>
      <c r="AL28" s="15"/>
      <c r="AM28" s="15"/>
      <c r="AN28" s="15"/>
      <c r="AO28" s="15"/>
      <c r="AP28" s="15"/>
      <c r="AR28" s="15"/>
      <c r="AS28" s="15"/>
      <c r="AT28" s="15"/>
      <c r="AU28" s="15"/>
      <c r="AV28" s="15"/>
      <c r="AW28" s="15"/>
      <c r="AY28" s="15"/>
      <c r="AZ28" s="15"/>
      <c r="BA28" s="15"/>
      <c r="BB28" s="15"/>
      <c r="BC28" s="15"/>
      <c r="BD28" s="15"/>
      <c r="BF28" s="15"/>
      <c r="BG28" s="15"/>
      <c r="BH28" s="15"/>
      <c r="BI28" s="15"/>
      <c r="BJ28" s="15"/>
      <c r="BK28" s="15"/>
    </row>
    <row r="29" spans="1:64" hidden="1" x14ac:dyDescent="0.2">
      <c r="A29" t="str">
        <f>Nutrients!B29</f>
        <v>Corn DDGS, &gt;6 and &lt;9% Oil</v>
      </c>
      <c r="B29" s="15"/>
      <c r="C29" s="15"/>
      <c r="D29" s="15"/>
      <c r="E29" s="15"/>
      <c r="F29" s="15"/>
      <c r="G29" s="15"/>
      <c r="I29" s="15"/>
      <c r="J29" s="15"/>
      <c r="K29" s="15"/>
      <c r="L29" s="15"/>
      <c r="M29" s="15"/>
      <c r="N29" s="15"/>
      <c r="P29" s="15"/>
      <c r="Q29" s="15"/>
      <c r="R29" s="15"/>
      <c r="S29" s="15"/>
      <c r="T29" s="15"/>
      <c r="U29" s="15"/>
      <c r="W29" s="15"/>
      <c r="X29" s="15"/>
      <c r="Y29" s="15"/>
      <c r="Z29" s="15"/>
      <c r="AA29" s="15"/>
      <c r="AB29" s="15"/>
      <c r="AD29" s="15"/>
      <c r="AE29" s="15"/>
      <c r="AF29" s="15"/>
      <c r="AG29" s="15"/>
      <c r="AH29" s="15"/>
      <c r="AI29" s="15"/>
      <c r="AK29" s="15"/>
      <c r="AL29" s="15"/>
      <c r="AM29" s="15"/>
      <c r="AN29" s="15"/>
      <c r="AO29" s="15"/>
      <c r="AP29" s="15"/>
      <c r="AR29" s="15"/>
      <c r="AS29" s="15"/>
      <c r="AT29" s="15"/>
      <c r="AU29" s="15"/>
      <c r="AV29" s="15"/>
      <c r="AW29" s="15"/>
      <c r="AY29" s="15"/>
      <c r="AZ29" s="15"/>
      <c r="BA29" s="15"/>
      <c r="BB29" s="15"/>
      <c r="BC29" s="15"/>
      <c r="BD29" s="15"/>
      <c r="BF29" s="15"/>
      <c r="BG29" s="15"/>
      <c r="BH29" s="15"/>
      <c r="BI29" s="15"/>
      <c r="BJ29" s="15"/>
      <c r="BK29" s="15"/>
    </row>
    <row r="30" spans="1:64" hidden="1" x14ac:dyDescent="0.2">
      <c r="A30" t="str">
        <f>Nutrients!B30</f>
        <v>Corn DDGS, &lt;4% Oil</v>
      </c>
      <c r="B30" s="15"/>
      <c r="C30" s="15"/>
      <c r="D30" s="15"/>
      <c r="E30" s="15"/>
      <c r="F30" s="15"/>
      <c r="G30" s="15"/>
      <c r="I30" s="15"/>
      <c r="J30" s="15"/>
      <c r="K30" s="15"/>
      <c r="L30" s="15"/>
      <c r="M30" s="15"/>
      <c r="N30" s="15"/>
      <c r="P30" s="15"/>
      <c r="Q30" s="15"/>
      <c r="R30" s="15"/>
      <c r="S30" s="15"/>
      <c r="T30" s="15"/>
      <c r="U30" s="15"/>
      <c r="W30" s="15"/>
      <c r="X30" s="15"/>
      <c r="Y30" s="15"/>
      <c r="Z30" s="15"/>
      <c r="AA30" s="15"/>
      <c r="AB30" s="15"/>
      <c r="AD30" s="15"/>
      <c r="AE30" s="15"/>
      <c r="AF30" s="15"/>
      <c r="AG30" s="15"/>
      <c r="AH30" s="15"/>
      <c r="AI30" s="15"/>
      <c r="AK30" s="15"/>
      <c r="AL30" s="15"/>
      <c r="AM30" s="15"/>
      <c r="AN30" s="15"/>
      <c r="AO30" s="15"/>
      <c r="AP30" s="15"/>
      <c r="AR30" s="15"/>
      <c r="AS30" s="15"/>
      <c r="AT30" s="15"/>
      <c r="AU30" s="15"/>
      <c r="AV30" s="15"/>
      <c r="AW30" s="15"/>
      <c r="AY30" s="15"/>
      <c r="AZ30" s="15"/>
      <c r="BA30" s="15"/>
      <c r="BB30" s="15"/>
      <c r="BC30" s="15"/>
      <c r="BD30" s="15"/>
      <c r="BF30" s="15"/>
      <c r="BG30" s="15"/>
      <c r="BH30" s="15"/>
      <c r="BI30" s="15"/>
      <c r="BJ30" s="15"/>
      <c r="BK30" s="15"/>
    </row>
    <row r="31" spans="1:64" hidden="1" x14ac:dyDescent="0.2">
      <c r="A31" t="str">
        <f>Nutrients!B31</f>
        <v>Corn HP DDG</v>
      </c>
      <c r="B31" s="15"/>
      <c r="C31" s="15"/>
      <c r="D31" s="15"/>
      <c r="E31" s="15"/>
      <c r="F31" s="15"/>
      <c r="G31" s="15"/>
      <c r="I31" s="15"/>
      <c r="J31" s="15"/>
      <c r="K31" s="15"/>
      <c r="L31" s="15"/>
      <c r="M31" s="15"/>
      <c r="N31" s="15"/>
      <c r="P31" s="15"/>
      <c r="Q31" s="15"/>
      <c r="R31" s="15"/>
      <c r="S31" s="15"/>
      <c r="T31" s="15"/>
      <c r="U31" s="15"/>
      <c r="W31" s="15"/>
      <c r="X31" s="15"/>
      <c r="Y31" s="15"/>
      <c r="Z31" s="15"/>
      <c r="AA31" s="15"/>
      <c r="AB31" s="15"/>
      <c r="AD31" s="15"/>
      <c r="AE31" s="15"/>
      <c r="AF31" s="15"/>
      <c r="AG31" s="15"/>
      <c r="AH31" s="15"/>
      <c r="AI31" s="15"/>
      <c r="AK31" s="15"/>
      <c r="AL31" s="15"/>
      <c r="AM31" s="15"/>
      <c r="AN31" s="15"/>
      <c r="AO31" s="15"/>
      <c r="AP31" s="15"/>
      <c r="AR31" s="15"/>
      <c r="AS31" s="15"/>
      <c r="AT31" s="15"/>
      <c r="AU31" s="15"/>
      <c r="AV31" s="15"/>
      <c r="AW31" s="15"/>
      <c r="AY31" s="15"/>
      <c r="AZ31" s="15"/>
      <c r="BA31" s="15"/>
      <c r="BB31" s="15"/>
      <c r="BC31" s="15"/>
      <c r="BD31" s="15"/>
      <c r="BF31" s="15"/>
      <c r="BG31" s="15"/>
      <c r="BH31" s="15"/>
      <c r="BI31" s="15"/>
      <c r="BJ31" s="15"/>
      <c r="BK31" s="15"/>
    </row>
    <row r="32" spans="1:64" hidden="1" x14ac:dyDescent="0.2">
      <c r="A32" t="str">
        <f>Nutrients!B79</f>
        <v>Soybean Meal, Dehull, Sol Extr</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row>
    <row r="33" spans="1:63" hidden="1" x14ac:dyDescent="0.2">
      <c r="A33" t="str">
        <f>Nutrients!B77</f>
        <v>Soybean Meal, Dehulled, Expelled</v>
      </c>
      <c r="B33" s="15"/>
      <c r="C33" s="15"/>
      <c r="D33" s="15"/>
      <c r="E33" s="15"/>
      <c r="F33" s="15"/>
      <c r="G33" s="15"/>
      <c r="I33" s="15"/>
      <c r="J33" s="15"/>
      <c r="K33" s="15"/>
      <c r="L33" s="15"/>
      <c r="M33" s="15"/>
      <c r="N33" s="15"/>
      <c r="P33" s="15"/>
      <c r="Q33" s="15"/>
      <c r="R33" s="15"/>
      <c r="S33" s="15"/>
      <c r="T33" s="15"/>
      <c r="U33" s="15"/>
      <c r="W33" s="15"/>
      <c r="X33" s="15"/>
      <c r="Y33" s="15"/>
      <c r="Z33" s="15"/>
      <c r="AA33" s="15"/>
      <c r="AB33" s="15"/>
      <c r="AD33" s="15"/>
      <c r="AE33" s="15"/>
      <c r="AF33" s="15"/>
      <c r="AG33" s="15"/>
      <c r="AH33" s="15"/>
      <c r="AI33" s="15"/>
      <c r="AK33" s="15"/>
      <c r="AL33" s="15"/>
      <c r="AM33" s="15"/>
      <c r="AN33" s="15"/>
      <c r="AO33" s="15"/>
      <c r="AP33" s="15"/>
      <c r="AR33" s="15"/>
      <c r="AS33" s="15"/>
      <c r="AT33" s="15"/>
      <c r="AU33" s="15"/>
      <c r="AV33" s="15"/>
      <c r="AW33" s="15"/>
      <c r="AY33" s="15"/>
      <c r="AZ33" s="15"/>
      <c r="BA33" s="15"/>
      <c r="BB33" s="15"/>
      <c r="BC33" s="15"/>
      <c r="BD33" s="15"/>
      <c r="BF33" s="15"/>
      <c r="BG33" s="15"/>
      <c r="BH33" s="15"/>
      <c r="BI33" s="15"/>
      <c r="BJ33" s="15"/>
      <c r="BK33" s="15"/>
    </row>
    <row r="34" spans="1:63" hidden="1" x14ac:dyDescent="0.2">
      <c r="A34" t="str">
        <f>Nutrients!B78</f>
        <v>Soybean Meal, Solvent Extracted</v>
      </c>
      <c r="B34" s="15"/>
      <c r="C34" s="15"/>
      <c r="D34" s="15"/>
      <c r="E34" s="15"/>
      <c r="F34" s="15"/>
      <c r="G34" s="15"/>
      <c r="I34" s="15"/>
      <c r="J34" s="15"/>
      <c r="K34" s="15"/>
      <c r="L34" s="15"/>
      <c r="M34" s="15"/>
      <c r="N34" s="15"/>
      <c r="P34" s="15"/>
      <c r="Q34" s="15"/>
      <c r="R34" s="15"/>
      <c r="S34" s="15"/>
      <c r="T34" s="15"/>
      <c r="U34" s="15"/>
      <c r="W34" s="15"/>
      <c r="X34" s="15"/>
      <c r="Y34" s="15"/>
      <c r="Z34" s="15"/>
      <c r="AA34" s="15"/>
      <c r="AB34" s="15"/>
      <c r="AD34" s="15"/>
      <c r="AE34" s="15"/>
      <c r="AF34" s="15"/>
      <c r="AG34" s="15"/>
      <c r="AH34" s="15"/>
      <c r="AI34" s="15"/>
      <c r="AK34" s="15"/>
      <c r="AL34" s="15"/>
      <c r="AM34" s="15"/>
      <c r="AN34" s="15"/>
      <c r="AO34" s="15"/>
      <c r="AP34" s="15"/>
      <c r="AR34" s="15"/>
      <c r="AS34" s="15"/>
      <c r="AT34" s="15"/>
      <c r="AU34" s="15"/>
      <c r="AV34" s="15"/>
      <c r="AW34" s="15"/>
      <c r="AY34" s="15"/>
      <c r="AZ34" s="15"/>
      <c r="BA34" s="15"/>
      <c r="BB34" s="15"/>
      <c r="BC34" s="15"/>
      <c r="BD34" s="15"/>
      <c r="BF34" s="15"/>
      <c r="BG34" s="15"/>
      <c r="BH34" s="15"/>
      <c r="BI34" s="15"/>
      <c r="BJ34" s="15"/>
      <c r="BK34" s="15"/>
    </row>
    <row r="35" spans="1:63" hidden="1" x14ac:dyDescent="0.2">
      <c r="A35" t="str">
        <f>Nutrients!B35</f>
        <v>Corn Gluten Meal</v>
      </c>
      <c r="B35" s="15"/>
      <c r="C35" s="15"/>
      <c r="D35" s="15"/>
      <c r="E35" s="15"/>
      <c r="F35" s="15"/>
      <c r="G35" s="15"/>
      <c r="I35" s="15"/>
      <c r="J35" s="15"/>
      <c r="K35" s="15"/>
      <c r="L35" s="15"/>
      <c r="M35" s="15"/>
      <c r="N35" s="15"/>
      <c r="P35" s="15"/>
      <c r="Q35" s="15"/>
      <c r="R35" s="15"/>
      <c r="S35" s="15"/>
      <c r="T35" s="15"/>
      <c r="U35" s="15"/>
      <c r="W35" s="15"/>
      <c r="X35" s="15"/>
      <c r="Y35" s="15"/>
      <c r="Z35" s="15"/>
      <c r="AA35" s="15"/>
      <c r="AB35" s="15"/>
      <c r="AD35" s="15"/>
      <c r="AE35" s="15"/>
      <c r="AF35" s="15"/>
      <c r="AG35" s="15"/>
      <c r="AH35" s="15"/>
      <c r="AI35" s="15"/>
      <c r="AK35" s="15"/>
      <c r="AL35" s="15"/>
      <c r="AM35" s="15"/>
      <c r="AN35" s="15"/>
      <c r="AO35" s="15"/>
      <c r="AP35" s="15"/>
      <c r="AR35" s="15"/>
      <c r="AS35" s="15"/>
      <c r="AT35" s="15"/>
      <c r="AU35" s="15"/>
      <c r="AV35" s="15"/>
      <c r="AW35" s="15"/>
      <c r="AY35" s="15"/>
      <c r="AZ35" s="15"/>
      <c r="BA35" s="15"/>
      <c r="BB35" s="15"/>
      <c r="BC35" s="15"/>
      <c r="BD35" s="15"/>
      <c r="BF35" s="15"/>
      <c r="BG35" s="15"/>
      <c r="BH35" s="15"/>
      <c r="BI35" s="15"/>
      <c r="BJ35" s="15"/>
      <c r="BK35" s="15"/>
    </row>
    <row r="36" spans="1:63" hidden="1" x14ac:dyDescent="0.2">
      <c r="A36" t="str">
        <f>Nutrients!B36</f>
        <v>Corn Grits, Hominy Feed</v>
      </c>
      <c r="B36" s="15"/>
      <c r="C36" s="15"/>
      <c r="D36" s="15"/>
      <c r="E36" s="15"/>
      <c r="F36" s="15"/>
      <c r="G36" s="15"/>
      <c r="I36" s="15"/>
      <c r="J36" s="15"/>
      <c r="K36" s="15"/>
      <c r="L36" s="15"/>
      <c r="M36" s="15"/>
      <c r="N36" s="15"/>
      <c r="P36" s="15"/>
      <c r="Q36" s="15"/>
      <c r="R36" s="15"/>
      <c r="S36" s="15"/>
      <c r="T36" s="15"/>
      <c r="U36" s="15"/>
      <c r="W36" s="15"/>
      <c r="X36" s="15"/>
      <c r="Y36" s="15"/>
      <c r="Z36" s="15"/>
      <c r="AA36" s="15"/>
      <c r="AB36" s="15"/>
      <c r="AD36" s="15"/>
      <c r="AE36" s="15"/>
      <c r="AF36" s="15"/>
      <c r="AG36" s="15"/>
      <c r="AH36" s="15"/>
      <c r="AI36" s="15"/>
      <c r="AK36" s="15"/>
      <c r="AL36" s="15"/>
      <c r="AM36" s="15"/>
      <c r="AN36" s="15"/>
      <c r="AO36" s="15"/>
      <c r="AP36" s="15"/>
      <c r="AR36" s="15"/>
      <c r="AS36" s="15"/>
      <c r="AT36" s="15"/>
      <c r="AU36" s="15"/>
      <c r="AV36" s="15"/>
      <c r="AW36" s="15"/>
      <c r="AY36" s="15"/>
      <c r="AZ36" s="15"/>
      <c r="BA36" s="15"/>
      <c r="BB36" s="15"/>
      <c r="BC36" s="15"/>
      <c r="BD36" s="15"/>
      <c r="BF36" s="15"/>
      <c r="BG36" s="15"/>
      <c r="BH36" s="15"/>
      <c r="BI36" s="15"/>
      <c r="BJ36" s="15"/>
      <c r="BK36" s="15"/>
    </row>
    <row r="37" spans="1:63" hidden="1" x14ac:dyDescent="0.2">
      <c r="A37" t="str">
        <f>Nutrients!B37</f>
        <v>Cotton Seeds, Fullfat</v>
      </c>
      <c r="B37" s="15"/>
      <c r="C37" s="15"/>
      <c r="D37" s="15"/>
      <c r="E37" s="15"/>
      <c r="F37" s="15"/>
      <c r="G37" s="15"/>
      <c r="I37" s="15"/>
      <c r="J37" s="15"/>
      <c r="K37" s="15"/>
      <c r="L37" s="15"/>
      <c r="M37" s="15"/>
      <c r="N37" s="15"/>
      <c r="P37" s="15"/>
      <c r="Q37" s="15"/>
      <c r="R37" s="15"/>
      <c r="S37" s="15"/>
      <c r="T37" s="15"/>
      <c r="U37" s="15"/>
      <c r="W37" s="15"/>
      <c r="X37" s="15"/>
      <c r="Y37" s="15"/>
      <c r="Z37" s="15"/>
      <c r="AA37" s="15"/>
      <c r="AB37" s="15"/>
      <c r="AD37" s="15"/>
      <c r="AE37" s="15"/>
      <c r="AF37" s="15"/>
      <c r="AG37" s="15"/>
      <c r="AH37" s="15"/>
      <c r="AI37" s="15"/>
      <c r="AK37" s="15"/>
      <c r="AL37" s="15"/>
      <c r="AM37" s="15"/>
      <c r="AN37" s="15"/>
      <c r="AO37" s="15"/>
      <c r="AP37" s="15"/>
      <c r="AR37" s="15"/>
      <c r="AS37" s="15"/>
      <c r="AT37" s="15"/>
      <c r="AU37" s="15"/>
      <c r="AV37" s="15"/>
      <c r="AW37" s="15"/>
      <c r="AY37" s="15"/>
      <c r="AZ37" s="15"/>
      <c r="BA37" s="15"/>
      <c r="BB37" s="15"/>
      <c r="BC37" s="15"/>
      <c r="BD37" s="15"/>
      <c r="BF37" s="15"/>
      <c r="BG37" s="15"/>
      <c r="BH37" s="15"/>
      <c r="BI37" s="15"/>
      <c r="BJ37" s="15"/>
      <c r="BK37" s="15"/>
    </row>
    <row r="38" spans="1:63" hidden="1" x14ac:dyDescent="0.2">
      <c r="A38" t="str">
        <f>Nutrients!B38</f>
        <v>Cotton Seed Meal</v>
      </c>
      <c r="B38" s="15"/>
      <c r="C38" s="15"/>
      <c r="D38" s="15"/>
      <c r="E38" s="15"/>
      <c r="F38" s="15"/>
      <c r="G38" s="15"/>
      <c r="I38" s="15"/>
      <c r="J38" s="15"/>
      <c r="K38" s="15"/>
      <c r="L38" s="15"/>
      <c r="M38" s="15"/>
      <c r="N38" s="15"/>
      <c r="P38" s="15"/>
      <c r="Q38" s="15"/>
      <c r="R38" s="15"/>
      <c r="S38" s="15"/>
      <c r="T38" s="15"/>
      <c r="U38" s="15"/>
      <c r="W38" s="15"/>
      <c r="X38" s="15"/>
      <c r="Y38" s="15"/>
      <c r="Z38" s="15"/>
      <c r="AA38" s="15"/>
      <c r="AB38" s="15"/>
      <c r="AD38" s="15"/>
      <c r="AE38" s="15"/>
      <c r="AF38" s="15"/>
      <c r="AG38" s="15"/>
      <c r="AH38" s="15"/>
      <c r="AI38" s="15"/>
      <c r="AK38" s="15"/>
      <c r="AL38" s="15"/>
      <c r="AM38" s="15"/>
      <c r="AN38" s="15"/>
      <c r="AO38" s="15"/>
      <c r="AP38" s="15"/>
      <c r="AR38" s="15"/>
      <c r="AS38" s="15"/>
      <c r="AT38" s="15"/>
      <c r="AU38" s="15"/>
      <c r="AV38" s="15"/>
      <c r="AW38" s="15"/>
      <c r="AY38" s="15"/>
      <c r="AZ38" s="15"/>
      <c r="BA38" s="15"/>
      <c r="BB38" s="15"/>
      <c r="BC38" s="15"/>
      <c r="BD38" s="15"/>
      <c r="BF38" s="15"/>
      <c r="BG38" s="15"/>
      <c r="BH38" s="15"/>
      <c r="BI38" s="15"/>
      <c r="BJ38" s="15"/>
      <c r="BK38" s="15"/>
    </row>
    <row r="39" spans="1:63" hidden="1" x14ac:dyDescent="0.2">
      <c r="A39" t="str">
        <f>Nutrients!B39</f>
        <v>Feather Meal</v>
      </c>
      <c r="B39" s="15"/>
      <c r="C39" s="15"/>
      <c r="D39" s="15"/>
      <c r="E39" s="15"/>
      <c r="F39" s="15"/>
      <c r="G39" s="15"/>
      <c r="I39" s="15"/>
      <c r="J39" s="15"/>
      <c r="K39" s="15"/>
      <c r="L39" s="15"/>
      <c r="M39" s="15"/>
      <c r="N39" s="15"/>
      <c r="P39" s="15"/>
      <c r="Q39" s="15"/>
      <c r="R39" s="15"/>
      <c r="S39" s="15"/>
      <c r="T39" s="15"/>
      <c r="U39" s="15"/>
      <c r="W39" s="15"/>
      <c r="X39" s="15"/>
      <c r="Y39" s="15"/>
      <c r="Z39" s="15"/>
      <c r="AA39" s="15"/>
      <c r="AB39" s="15"/>
      <c r="AD39" s="15"/>
      <c r="AE39" s="15"/>
      <c r="AF39" s="15"/>
      <c r="AG39" s="15"/>
      <c r="AH39" s="15"/>
      <c r="AI39" s="15"/>
      <c r="AK39" s="15"/>
      <c r="AL39" s="15"/>
      <c r="AM39" s="15"/>
      <c r="AN39" s="15"/>
      <c r="AO39" s="15"/>
      <c r="AP39" s="15"/>
      <c r="AR39" s="15"/>
      <c r="AS39" s="15"/>
      <c r="AT39" s="15"/>
      <c r="AU39" s="15"/>
      <c r="AV39" s="15"/>
      <c r="AW39" s="15"/>
      <c r="AY39" s="15"/>
      <c r="AZ39" s="15"/>
      <c r="BA39" s="15"/>
      <c r="BB39" s="15"/>
      <c r="BC39" s="15"/>
      <c r="BD39" s="15"/>
      <c r="BF39" s="15"/>
      <c r="BG39" s="15"/>
      <c r="BH39" s="15"/>
      <c r="BI39" s="15"/>
      <c r="BJ39" s="15"/>
      <c r="BK39" s="15"/>
    </row>
    <row r="40" spans="1:63" hidden="1" x14ac:dyDescent="0.2">
      <c r="A40" t="str">
        <f>Nutrients!B40</f>
        <v>Fish Meal Combined</v>
      </c>
      <c r="B40" s="15"/>
      <c r="C40" s="15"/>
      <c r="D40" s="15"/>
      <c r="E40" s="15"/>
      <c r="F40" s="15"/>
      <c r="G40" s="15"/>
      <c r="I40" s="15"/>
      <c r="J40" s="15"/>
      <c r="K40" s="15"/>
      <c r="L40" s="15"/>
      <c r="M40" s="15"/>
      <c r="N40" s="15"/>
      <c r="P40" s="15"/>
      <c r="Q40" s="15"/>
      <c r="R40" s="15"/>
      <c r="S40" s="15"/>
      <c r="T40" s="15"/>
      <c r="U40" s="15"/>
      <c r="W40" s="15"/>
      <c r="X40" s="15"/>
      <c r="Y40" s="15"/>
      <c r="Z40" s="15"/>
      <c r="AA40" s="15"/>
      <c r="AB40" s="15"/>
      <c r="AD40" s="15"/>
      <c r="AE40" s="15"/>
      <c r="AF40" s="15"/>
      <c r="AG40" s="15"/>
      <c r="AH40" s="15"/>
      <c r="AI40" s="15"/>
      <c r="AK40" s="15"/>
      <c r="AL40" s="15"/>
      <c r="AM40" s="15"/>
      <c r="AN40" s="15"/>
      <c r="AO40" s="15"/>
      <c r="AP40" s="15"/>
      <c r="AR40" s="15"/>
      <c r="AS40" s="15"/>
      <c r="AT40" s="15"/>
      <c r="AU40" s="15"/>
      <c r="AV40" s="15"/>
      <c r="AW40" s="15"/>
      <c r="AY40" s="15"/>
      <c r="AZ40" s="15"/>
      <c r="BA40" s="15"/>
      <c r="BB40" s="15"/>
      <c r="BC40" s="15"/>
      <c r="BD40" s="15"/>
      <c r="BF40" s="15"/>
      <c r="BG40" s="15"/>
      <c r="BH40" s="15"/>
      <c r="BI40" s="15"/>
      <c r="BJ40" s="15"/>
      <c r="BK40" s="15"/>
    </row>
    <row r="41" spans="1:63" hidden="1" x14ac:dyDescent="0.2">
      <c r="A41" t="str">
        <f>Nutrients!B41</f>
        <v>Flaxseed</v>
      </c>
      <c r="B41" s="15"/>
      <c r="C41" s="15"/>
      <c r="D41" s="15"/>
      <c r="E41" s="15"/>
      <c r="F41" s="15"/>
      <c r="G41" s="15"/>
      <c r="I41" s="15"/>
      <c r="J41" s="15"/>
      <c r="K41" s="15"/>
      <c r="L41" s="15"/>
      <c r="M41" s="15"/>
      <c r="N41" s="15"/>
      <c r="P41" s="15"/>
      <c r="Q41" s="15"/>
      <c r="R41" s="15"/>
      <c r="S41" s="15"/>
      <c r="T41" s="15"/>
      <c r="U41" s="15"/>
      <c r="W41" s="15"/>
      <c r="X41" s="15"/>
      <c r="Y41" s="15"/>
      <c r="Z41" s="15"/>
      <c r="AA41" s="15"/>
      <c r="AB41" s="15"/>
      <c r="AD41" s="15"/>
      <c r="AE41" s="15"/>
      <c r="AF41" s="15"/>
      <c r="AG41" s="15"/>
      <c r="AH41" s="15"/>
      <c r="AI41" s="15"/>
      <c r="AK41" s="15"/>
      <c r="AL41" s="15"/>
      <c r="AM41" s="15"/>
      <c r="AN41" s="15"/>
      <c r="AO41" s="15"/>
      <c r="AP41" s="15"/>
      <c r="AR41" s="15"/>
      <c r="AS41" s="15"/>
      <c r="AT41" s="15"/>
      <c r="AU41" s="15"/>
      <c r="AV41" s="15"/>
      <c r="AW41" s="15"/>
      <c r="AY41" s="15"/>
      <c r="AZ41" s="15"/>
      <c r="BA41" s="15"/>
      <c r="BB41" s="15"/>
      <c r="BC41" s="15"/>
      <c r="BD41" s="15"/>
      <c r="BF41" s="15"/>
      <c r="BG41" s="15"/>
      <c r="BH41" s="15"/>
      <c r="BI41" s="15"/>
      <c r="BJ41" s="15"/>
      <c r="BK41" s="15"/>
    </row>
    <row r="42" spans="1:63" hidden="1" x14ac:dyDescent="0.2">
      <c r="A42" t="str">
        <f>Nutrients!B42</f>
        <v>Flaxseed Meal</v>
      </c>
      <c r="B42" s="15"/>
      <c r="C42" s="15"/>
      <c r="D42" s="15"/>
      <c r="E42" s="15"/>
      <c r="F42" s="15"/>
      <c r="G42" s="15"/>
      <c r="I42" s="15"/>
      <c r="J42" s="15"/>
      <c r="K42" s="15"/>
      <c r="L42" s="15"/>
      <c r="M42" s="15"/>
      <c r="N42" s="15"/>
      <c r="P42" s="15"/>
      <c r="Q42" s="15"/>
      <c r="R42" s="15"/>
      <c r="S42" s="15"/>
      <c r="T42" s="15"/>
      <c r="U42" s="15"/>
      <c r="W42" s="15"/>
      <c r="X42" s="15"/>
      <c r="Y42" s="15"/>
      <c r="Z42" s="15"/>
      <c r="AA42" s="15"/>
      <c r="AB42" s="15"/>
      <c r="AD42" s="15"/>
      <c r="AE42" s="15"/>
      <c r="AF42" s="15"/>
      <c r="AG42" s="15"/>
      <c r="AH42" s="15"/>
      <c r="AI42" s="15"/>
      <c r="AK42" s="15"/>
      <c r="AL42" s="15"/>
      <c r="AM42" s="15"/>
      <c r="AN42" s="15"/>
      <c r="AO42" s="15"/>
      <c r="AP42" s="15"/>
      <c r="AR42" s="15"/>
      <c r="AS42" s="15"/>
      <c r="AT42" s="15"/>
      <c r="AU42" s="15"/>
      <c r="AV42" s="15"/>
      <c r="AW42" s="15"/>
      <c r="AY42" s="15"/>
      <c r="AZ42" s="15"/>
      <c r="BA42" s="15"/>
      <c r="BB42" s="15"/>
      <c r="BC42" s="15"/>
      <c r="BD42" s="15"/>
      <c r="BF42" s="15"/>
      <c r="BG42" s="15"/>
      <c r="BH42" s="15"/>
      <c r="BI42" s="15"/>
      <c r="BJ42" s="15"/>
      <c r="BK42" s="15"/>
    </row>
    <row r="43" spans="1:63" hidden="1" x14ac:dyDescent="0.2">
      <c r="A43" t="str">
        <f>Nutrients!B43</f>
        <v>Lupins</v>
      </c>
      <c r="B43" s="15"/>
      <c r="C43" s="15"/>
      <c r="D43" s="15"/>
      <c r="E43" s="15"/>
      <c r="F43" s="15"/>
      <c r="G43" s="15"/>
      <c r="I43" s="15"/>
      <c r="J43" s="15"/>
      <c r="K43" s="15"/>
      <c r="L43" s="15"/>
      <c r="M43" s="15"/>
      <c r="N43" s="15"/>
      <c r="P43" s="15"/>
      <c r="Q43" s="15"/>
      <c r="R43" s="15"/>
      <c r="S43" s="15"/>
      <c r="T43" s="15"/>
      <c r="U43" s="15"/>
      <c r="W43" s="15"/>
      <c r="X43" s="15"/>
      <c r="Y43" s="15"/>
      <c r="Z43" s="15"/>
      <c r="AA43" s="15"/>
      <c r="AB43" s="15"/>
      <c r="AD43" s="15"/>
      <c r="AE43" s="15"/>
      <c r="AF43" s="15"/>
      <c r="AG43" s="15"/>
      <c r="AH43" s="15"/>
      <c r="AI43" s="15"/>
      <c r="AK43" s="15"/>
      <c r="AL43" s="15"/>
      <c r="AM43" s="15"/>
      <c r="AN43" s="15"/>
      <c r="AO43" s="15"/>
      <c r="AP43" s="15"/>
      <c r="AR43" s="15"/>
      <c r="AS43" s="15"/>
      <c r="AT43" s="15"/>
      <c r="AU43" s="15"/>
      <c r="AV43" s="15"/>
      <c r="AW43" s="15"/>
      <c r="AY43" s="15"/>
      <c r="AZ43" s="15"/>
      <c r="BA43" s="15"/>
      <c r="BB43" s="15"/>
      <c r="BC43" s="15"/>
      <c r="BD43" s="15"/>
      <c r="BF43" s="15"/>
      <c r="BG43" s="15"/>
      <c r="BH43" s="15"/>
      <c r="BI43" s="15"/>
      <c r="BJ43" s="15"/>
      <c r="BK43" s="15"/>
    </row>
    <row r="44" spans="1:63" hidden="1" x14ac:dyDescent="0.2">
      <c r="A44" t="str">
        <f>Nutrients!B44</f>
        <v>Meat Meal</v>
      </c>
      <c r="B44" s="15"/>
      <c r="C44" s="15"/>
      <c r="D44" s="15"/>
      <c r="E44" s="15"/>
      <c r="F44" s="15"/>
      <c r="G44" s="15"/>
      <c r="I44" s="15"/>
      <c r="J44" s="15"/>
      <c r="K44" s="15"/>
      <c r="L44" s="15"/>
      <c r="M44" s="15"/>
      <c r="N44" s="15"/>
      <c r="P44" s="15"/>
      <c r="Q44" s="15"/>
      <c r="R44" s="15"/>
      <c r="S44" s="15"/>
      <c r="T44" s="15"/>
      <c r="U44" s="15"/>
      <c r="W44" s="15"/>
      <c r="X44" s="15"/>
      <c r="Y44" s="15"/>
      <c r="Z44" s="15"/>
      <c r="AA44" s="15"/>
      <c r="AB44" s="15"/>
      <c r="AD44" s="15"/>
      <c r="AE44" s="15"/>
      <c r="AF44" s="15"/>
      <c r="AG44" s="15"/>
      <c r="AH44" s="15"/>
      <c r="AI44" s="15"/>
      <c r="AK44" s="15"/>
      <c r="AL44" s="15"/>
      <c r="AM44" s="15"/>
      <c r="AN44" s="15"/>
      <c r="AO44" s="15"/>
      <c r="AP44" s="15"/>
      <c r="AR44" s="15"/>
      <c r="AS44" s="15"/>
      <c r="AT44" s="15"/>
      <c r="AU44" s="15"/>
      <c r="AV44" s="15"/>
      <c r="AW44" s="15"/>
      <c r="AY44" s="15"/>
      <c r="AZ44" s="15"/>
      <c r="BA44" s="15"/>
      <c r="BB44" s="15"/>
      <c r="BC44" s="15"/>
      <c r="BD44" s="15"/>
      <c r="BF44" s="15"/>
      <c r="BG44" s="15"/>
      <c r="BH44" s="15"/>
      <c r="BI44" s="15"/>
      <c r="BJ44" s="15"/>
      <c r="BK44" s="15"/>
    </row>
    <row r="45" spans="1:63" hidden="1" x14ac:dyDescent="0.2">
      <c r="A45" t="str">
        <f>Nutrients!B45</f>
        <v>Meat and Bone Meal, P &gt;4%</v>
      </c>
      <c r="B45" s="15"/>
      <c r="C45" s="15"/>
      <c r="D45" s="15"/>
      <c r="E45" s="15"/>
      <c r="F45" s="15"/>
      <c r="G45" s="15"/>
      <c r="I45" s="15"/>
      <c r="J45" s="15"/>
      <c r="K45" s="15"/>
      <c r="L45" s="15"/>
      <c r="M45" s="15"/>
      <c r="N45" s="15"/>
      <c r="P45" s="15"/>
      <c r="Q45" s="15"/>
      <c r="R45" s="15"/>
      <c r="S45" s="15"/>
      <c r="T45" s="15"/>
      <c r="U45" s="15"/>
      <c r="W45" s="15"/>
      <c r="X45" s="15"/>
      <c r="Y45" s="15"/>
      <c r="Z45" s="15"/>
      <c r="AA45" s="15"/>
      <c r="AB45" s="15"/>
      <c r="AD45" s="15"/>
      <c r="AE45" s="15"/>
      <c r="AF45" s="15"/>
      <c r="AG45" s="15"/>
      <c r="AH45" s="15"/>
      <c r="AI45" s="15"/>
      <c r="AK45" s="15"/>
      <c r="AL45" s="15"/>
      <c r="AM45" s="15"/>
      <c r="AN45" s="15"/>
      <c r="AO45" s="15"/>
      <c r="AP45" s="15"/>
      <c r="AR45" s="15"/>
      <c r="AS45" s="15"/>
      <c r="AT45" s="15"/>
      <c r="AU45" s="15"/>
      <c r="AV45" s="15"/>
      <c r="AW45" s="15"/>
      <c r="AY45" s="15"/>
      <c r="AZ45" s="15"/>
      <c r="BA45" s="15"/>
      <c r="BB45" s="15"/>
      <c r="BC45" s="15"/>
      <c r="BD45" s="15"/>
      <c r="BF45" s="15"/>
      <c r="BG45" s="15"/>
      <c r="BH45" s="15"/>
      <c r="BI45" s="15"/>
      <c r="BJ45" s="15"/>
      <c r="BK45" s="15"/>
    </row>
    <row r="46" spans="1:63" hidden="1" x14ac:dyDescent="0.2">
      <c r="A46" t="str">
        <f>Nutrients!B46</f>
        <v>Milk, Casein</v>
      </c>
      <c r="B46" s="15"/>
      <c r="C46" s="15"/>
      <c r="D46" s="15"/>
      <c r="E46" s="15"/>
      <c r="F46" s="15"/>
      <c r="G46" s="15"/>
      <c r="I46" s="15"/>
      <c r="J46" s="15"/>
      <c r="K46" s="15"/>
      <c r="L46" s="15"/>
      <c r="M46" s="15"/>
      <c r="N46" s="15"/>
      <c r="P46" s="15"/>
      <c r="Q46" s="15"/>
      <c r="R46" s="15"/>
      <c r="S46" s="15"/>
      <c r="T46" s="15"/>
      <c r="U46" s="15"/>
      <c r="W46" s="15"/>
      <c r="X46" s="15"/>
      <c r="Y46" s="15"/>
      <c r="Z46" s="15"/>
      <c r="AA46" s="15"/>
      <c r="AB46" s="15"/>
      <c r="AD46" s="15"/>
      <c r="AE46" s="15"/>
      <c r="AF46" s="15"/>
      <c r="AG46" s="15"/>
      <c r="AH46" s="15"/>
      <c r="AI46" s="15"/>
      <c r="AK46" s="15"/>
      <c r="AL46" s="15"/>
      <c r="AM46" s="15"/>
      <c r="AN46" s="15"/>
      <c r="AO46" s="15"/>
      <c r="AP46" s="15"/>
      <c r="AR46" s="15"/>
      <c r="AS46" s="15"/>
      <c r="AT46" s="15"/>
      <c r="AU46" s="15"/>
      <c r="AV46" s="15"/>
      <c r="AW46" s="15"/>
      <c r="AY46" s="15"/>
      <c r="AZ46" s="15"/>
      <c r="BA46" s="15"/>
      <c r="BB46" s="15"/>
      <c r="BC46" s="15"/>
      <c r="BD46" s="15"/>
      <c r="BF46" s="15"/>
      <c r="BG46" s="15"/>
      <c r="BH46" s="15"/>
      <c r="BI46" s="15"/>
      <c r="BJ46" s="15"/>
      <c r="BK46" s="15"/>
    </row>
    <row r="47" spans="1:63" hidden="1" x14ac:dyDescent="0.2">
      <c r="A47" t="str">
        <f>Nutrients!B47</f>
        <v>Milk, Lactose</v>
      </c>
      <c r="B47" s="15"/>
      <c r="C47" s="15"/>
      <c r="D47" s="15"/>
      <c r="E47" s="15"/>
      <c r="F47" s="15"/>
      <c r="G47" s="15"/>
      <c r="I47" s="15"/>
      <c r="J47" s="15"/>
      <c r="K47" s="15"/>
      <c r="L47" s="15"/>
      <c r="M47" s="15"/>
      <c r="N47" s="15"/>
      <c r="P47" s="15"/>
      <c r="Q47" s="15"/>
      <c r="R47" s="15"/>
      <c r="S47" s="15"/>
      <c r="T47" s="15"/>
      <c r="U47" s="15"/>
      <c r="W47" s="15"/>
      <c r="X47" s="15"/>
      <c r="Y47" s="15"/>
      <c r="Z47" s="15"/>
      <c r="AA47" s="15"/>
      <c r="AB47" s="15"/>
      <c r="AD47" s="15"/>
      <c r="AE47" s="15"/>
      <c r="AF47" s="15"/>
      <c r="AG47" s="15"/>
      <c r="AH47" s="15"/>
      <c r="AI47" s="15"/>
      <c r="AK47" s="15"/>
      <c r="AL47" s="15"/>
      <c r="AM47" s="15"/>
      <c r="AN47" s="15"/>
      <c r="AO47" s="15"/>
      <c r="AP47" s="15"/>
      <c r="AR47" s="15"/>
      <c r="AS47" s="15"/>
      <c r="AT47" s="15"/>
      <c r="AU47" s="15"/>
      <c r="AV47" s="15"/>
      <c r="AW47" s="15"/>
      <c r="AY47" s="15"/>
      <c r="AZ47" s="15"/>
      <c r="BA47" s="15"/>
      <c r="BB47" s="15"/>
      <c r="BC47" s="15"/>
      <c r="BD47" s="15"/>
      <c r="BF47" s="15"/>
      <c r="BG47" s="15"/>
      <c r="BH47" s="15"/>
      <c r="BI47" s="15"/>
      <c r="BJ47" s="15"/>
      <c r="BK47" s="15"/>
    </row>
    <row r="48" spans="1:63" hidden="1" x14ac:dyDescent="0.2">
      <c r="A48" t="str">
        <f>Nutrients!B48</f>
        <v>Milk, Skim Milk Powder</v>
      </c>
      <c r="B48" s="15"/>
      <c r="C48" s="15"/>
      <c r="D48" s="15"/>
      <c r="E48" s="15"/>
      <c r="F48" s="15"/>
      <c r="G48" s="15"/>
      <c r="I48" s="15"/>
      <c r="J48" s="15"/>
      <c r="K48" s="15"/>
      <c r="L48" s="15"/>
      <c r="M48" s="15"/>
      <c r="N48" s="15"/>
      <c r="P48" s="15"/>
      <c r="Q48" s="15"/>
      <c r="R48" s="15"/>
      <c r="S48" s="15"/>
      <c r="T48" s="15"/>
      <c r="U48" s="15"/>
      <c r="W48" s="15"/>
      <c r="X48" s="15"/>
      <c r="Y48" s="15"/>
      <c r="Z48" s="15"/>
      <c r="AA48" s="15"/>
      <c r="AB48" s="15"/>
      <c r="AD48" s="15"/>
      <c r="AE48" s="15"/>
      <c r="AF48" s="15"/>
      <c r="AG48" s="15"/>
      <c r="AH48" s="15"/>
      <c r="AI48" s="15"/>
      <c r="AK48" s="15"/>
      <c r="AL48" s="15"/>
      <c r="AM48" s="15"/>
      <c r="AN48" s="15"/>
      <c r="AO48" s="15"/>
      <c r="AP48" s="15"/>
      <c r="AR48" s="15"/>
      <c r="AS48" s="15"/>
      <c r="AT48" s="15"/>
      <c r="AU48" s="15"/>
      <c r="AV48" s="15"/>
      <c r="AW48" s="15"/>
      <c r="AY48" s="15"/>
      <c r="AZ48" s="15"/>
      <c r="BA48" s="15"/>
      <c r="BB48" s="15"/>
      <c r="BC48" s="15"/>
      <c r="BD48" s="15"/>
      <c r="BF48" s="15"/>
      <c r="BG48" s="15"/>
      <c r="BH48" s="15"/>
      <c r="BI48" s="15"/>
      <c r="BJ48" s="15"/>
      <c r="BK48" s="15"/>
    </row>
    <row r="49" spans="1:64" hidden="1" x14ac:dyDescent="0.2">
      <c r="A49" t="str">
        <f>Nutrients!B49</f>
        <v>Milk, Whey Powder</v>
      </c>
      <c r="B49" s="15"/>
      <c r="C49" s="15"/>
      <c r="D49" s="15"/>
      <c r="E49" s="15"/>
      <c r="F49" s="15"/>
      <c r="G49" s="15"/>
      <c r="I49" s="15"/>
      <c r="J49" s="15"/>
      <c r="K49" s="15"/>
      <c r="L49" s="15"/>
      <c r="M49" s="15"/>
      <c r="N49" s="15"/>
      <c r="P49" s="15"/>
      <c r="Q49" s="15"/>
      <c r="R49" s="15"/>
      <c r="S49" s="15"/>
      <c r="T49" s="15"/>
      <c r="U49" s="15"/>
      <c r="W49" s="15"/>
      <c r="X49" s="15"/>
      <c r="Y49" s="15"/>
      <c r="Z49" s="15"/>
      <c r="AA49" s="15"/>
      <c r="AB49" s="15"/>
      <c r="AD49" s="15"/>
      <c r="AE49" s="15"/>
      <c r="AF49" s="15"/>
      <c r="AG49" s="15"/>
      <c r="AH49" s="15"/>
      <c r="AI49" s="15"/>
      <c r="AK49" s="15"/>
      <c r="AL49" s="15"/>
      <c r="AM49" s="15"/>
      <c r="AN49" s="15"/>
      <c r="AO49" s="15"/>
      <c r="AP49" s="15"/>
      <c r="AR49" s="15"/>
      <c r="AS49" s="15"/>
      <c r="AT49" s="15"/>
      <c r="AU49" s="15"/>
      <c r="AV49" s="15"/>
      <c r="AW49" s="15"/>
      <c r="AY49" s="15"/>
      <c r="AZ49" s="15"/>
      <c r="BA49" s="15"/>
      <c r="BB49" s="15"/>
      <c r="BC49" s="15"/>
      <c r="BD49" s="15"/>
      <c r="BF49" s="15"/>
      <c r="BG49" s="15"/>
      <c r="BH49" s="15"/>
      <c r="BI49" s="15"/>
      <c r="BJ49" s="15"/>
      <c r="BK49" s="15"/>
    </row>
    <row r="50" spans="1:64" hidden="1" x14ac:dyDescent="0.2">
      <c r="A50" t="str">
        <f>Nutrients!B50</f>
        <v>Milk, Whey Permeate, 85% lactose</v>
      </c>
      <c r="B50" s="15"/>
      <c r="C50" s="15"/>
      <c r="D50" s="15"/>
      <c r="E50" s="15"/>
      <c r="F50" s="15"/>
      <c r="G50" s="15"/>
      <c r="I50" s="15"/>
      <c r="J50" s="15"/>
      <c r="K50" s="15"/>
      <c r="L50" s="15"/>
      <c r="M50" s="15"/>
      <c r="N50" s="15"/>
      <c r="P50" s="15"/>
      <c r="Q50" s="15"/>
      <c r="R50" s="15"/>
      <c r="S50" s="15"/>
      <c r="T50" s="15"/>
      <c r="U50" s="15"/>
      <c r="W50" s="15"/>
      <c r="X50" s="15"/>
      <c r="Y50" s="15"/>
      <c r="Z50" s="15"/>
      <c r="AA50" s="15"/>
      <c r="AB50" s="15"/>
      <c r="AD50" s="15"/>
      <c r="AE50" s="15"/>
      <c r="AF50" s="15"/>
      <c r="AG50" s="15"/>
      <c r="AH50" s="15"/>
      <c r="AI50" s="15"/>
      <c r="AK50" s="15"/>
      <c r="AL50" s="15"/>
      <c r="AM50" s="15"/>
      <c r="AN50" s="15"/>
      <c r="AO50" s="15"/>
      <c r="AP50" s="15"/>
      <c r="AR50" s="15"/>
      <c r="AS50" s="15"/>
      <c r="AT50" s="15"/>
      <c r="AU50" s="15"/>
      <c r="AV50" s="15"/>
      <c r="AW50" s="15"/>
      <c r="AY50" s="15"/>
      <c r="AZ50" s="15"/>
      <c r="BA50" s="15"/>
      <c r="BB50" s="15"/>
      <c r="BC50" s="15"/>
      <c r="BD50" s="15"/>
      <c r="BF50" s="15"/>
      <c r="BG50" s="15"/>
      <c r="BH50" s="15"/>
      <c r="BI50" s="15"/>
      <c r="BJ50" s="15"/>
      <c r="BK50" s="15"/>
    </row>
    <row r="51" spans="1:64" hidden="1" x14ac:dyDescent="0.2">
      <c r="A51" t="str">
        <f>Nutrients!B51</f>
        <v>Milk, Whey Protein Concentrate</v>
      </c>
      <c r="B51" s="15"/>
      <c r="C51" s="15"/>
      <c r="D51" s="15"/>
      <c r="E51" s="15"/>
      <c r="F51" s="15"/>
      <c r="G51" s="15"/>
      <c r="I51" s="15"/>
      <c r="J51" s="15"/>
      <c r="K51" s="15"/>
      <c r="L51" s="15"/>
      <c r="M51" s="15"/>
      <c r="N51" s="15"/>
      <c r="P51" s="15"/>
      <c r="Q51" s="15"/>
      <c r="R51" s="15"/>
      <c r="S51" s="15"/>
      <c r="T51" s="15"/>
      <c r="U51" s="15"/>
      <c r="W51" s="15"/>
      <c r="X51" s="15"/>
      <c r="Y51" s="15"/>
      <c r="Z51" s="15"/>
      <c r="AA51" s="15"/>
      <c r="AB51" s="15"/>
      <c r="AD51" s="15"/>
      <c r="AE51" s="15"/>
      <c r="AF51" s="15"/>
      <c r="AG51" s="15"/>
      <c r="AH51" s="15"/>
      <c r="AI51" s="15"/>
      <c r="AK51" s="15"/>
      <c r="AL51" s="15"/>
      <c r="AM51" s="15"/>
      <c r="AN51" s="15"/>
      <c r="AO51" s="15"/>
      <c r="AP51" s="15"/>
      <c r="AR51" s="15"/>
      <c r="AS51" s="15"/>
      <c r="AT51" s="15"/>
      <c r="AU51" s="15"/>
      <c r="AV51" s="15"/>
      <c r="AW51" s="15"/>
      <c r="AY51" s="15"/>
      <c r="AZ51" s="15"/>
      <c r="BA51" s="15"/>
      <c r="BB51" s="15"/>
      <c r="BC51" s="15"/>
      <c r="BD51" s="15"/>
      <c r="BF51" s="15"/>
      <c r="BG51" s="15"/>
      <c r="BH51" s="15"/>
      <c r="BI51" s="15"/>
      <c r="BJ51" s="15"/>
      <c r="BK51" s="15"/>
    </row>
    <row r="52" spans="1:64" hidden="1" x14ac:dyDescent="0.2">
      <c r="A52" t="str">
        <f>Nutrients!B52</f>
        <v>Millet</v>
      </c>
      <c r="B52" s="15"/>
      <c r="C52" s="15"/>
      <c r="D52" s="15"/>
      <c r="E52" s="15"/>
      <c r="F52" s="15"/>
      <c r="G52" s="15"/>
      <c r="I52" s="15"/>
      <c r="J52" s="15"/>
      <c r="K52" s="15"/>
      <c r="L52" s="15"/>
      <c r="M52" s="15"/>
      <c r="N52" s="15"/>
      <c r="P52" s="15"/>
      <c r="Q52" s="15"/>
      <c r="R52" s="15"/>
      <c r="S52" s="15"/>
      <c r="T52" s="15"/>
      <c r="U52" s="15"/>
      <c r="W52" s="15"/>
      <c r="X52" s="15"/>
      <c r="Y52" s="15"/>
      <c r="Z52" s="15"/>
      <c r="AA52" s="15"/>
      <c r="AB52" s="15"/>
      <c r="AD52" s="15"/>
      <c r="AE52" s="15"/>
      <c r="AF52" s="15"/>
      <c r="AG52" s="15"/>
      <c r="AH52" s="15"/>
      <c r="AI52" s="15"/>
      <c r="AK52" s="15"/>
      <c r="AL52" s="15"/>
      <c r="AM52" s="15"/>
      <c r="AN52" s="15"/>
      <c r="AO52" s="15"/>
      <c r="AP52" s="15"/>
      <c r="AR52" s="15"/>
      <c r="AS52" s="15"/>
      <c r="AT52" s="15"/>
      <c r="AU52" s="15"/>
      <c r="AV52" s="15"/>
      <c r="AW52" s="15"/>
      <c r="AY52" s="15"/>
      <c r="AZ52" s="15"/>
      <c r="BA52" s="15"/>
      <c r="BB52" s="15"/>
      <c r="BC52" s="15"/>
      <c r="BD52" s="15"/>
      <c r="BF52" s="15"/>
      <c r="BG52" s="15"/>
      <c r="BH52" s="15"/>
      <c r="BI52" s="15"/>
      <c r="BJ52" s="15"/>
      <c r="BK52" s="15"/>
    </row>
    <row r="53" spans="1:64" hidden="1" x14ac:dyDescent="0.2">
      <c r="A53" t="str">
        <f>Nutrients!B53</f>
        <v>Molasses, Sugarbeet</v>
      </c>
      <c r="B53" s="15"/>
      <c r="C53" s="15"/>
      <c r="D53" s="15"/>
      <c r="E53" s="15"/>
      <c r="F53" s="15"/>
      <c r="G53" s="15"/>
      <c r="I53" s="15"/>
      <c r="J53" s="15"/>
      <c r="K53" s="15"/>
      <c r="L53" s="15"/>
      <c r="M53" s="15"/>
      <c r="N53" s="15"/>
      <c r="P53" s="15"/>
      <c r="Q53" s="15"/>
      <c r="R53" s="15"/>
      <c r="S53" s="15"/>
      <c r="T53" s="15"/>
      <c r="U53" s="15"/>
      <c r="W53" s="15"/>
      <c r="X53" s="15"/>
      <c r="Y53" s="15"/>
      <c r="Z53" s="15"/>
      <c r="AA53" s="15"/>
      <c r="AB53" s="15"/>
      <c r="AD53" s="15"/>
      <c r="AE53" s="15"/>
      <c r="AF53" s="15"/>
      <c r="AG53" s="15"/>
      <c r="AH53" s="15"/>
      <c r="AI53" s="15"/>
      <c r="AK53" s="15"/>
      <c r="AL53" s="15"/>
      <c r="AM53" s="15"/>
      <c r="AN53" s="15"/>
      <c r="AO53" s="15"/>
      <c r="AP53" s="15"/>
      <c r="AR53" s="15"/>
      <c r="AS53" s="15"/>
      <c r="AT53" s="15"/>
      <c r="AU53" s="15"/>
      <c r="AV53" s="15"/>
      <c r="AW53" s="15"/>
      <c r="AY53" s="15"/>
      <c r="AZ53" s="15"/>
      <c r="BA53" s="15"/>
      <c r="BB53" s="15"/>
      <c r="BC53" s="15"/>
      <c r="BD53" s="15"/>
      <c r="BF53" s="15"/>
      <c r="BG53" s="15"/>
      <c r="BH53" s="15"/>
      <c r="BI53" s="15"/>
      <c r="BJ53" s="15"/>
      <c r="BK53" s="15"/>
    </row>
    <row r="54" spans="1:64" hidden="1" x14ac:dyDescent="0.2">
      <c r="A54" t="str">
        <f>Nutrients!B54</f>
        <v>Molasses, Sugarcane</v>
      </c>
      <c r="B54" s="15"/>
      <c r="C54" s="15"/>
      <c r="D54" s="15"/>
      <c r="E54" s="15"/>
      <c r="F54" s="15"/>
      <c r="G54" s="15"/>
      <c r="I54" s="15"/>
      <c r="J54" s="15"/>
      <c r="K54" s="15"/>
      <c r="L54" s="15"/>
      <c r="M54" s="15"/>
      <c r="N54" s="15"/>
      <c r="P54" s="15"/>
      <c r="Q54" s="15"/>
      <c r="R54" s="15"/>
      <c r="S54" s="15"/>
      <c r="T54" s="15"/>
      <c r="U54" s="15"/>
      <c r="W54" s="15"/>
      <c r="X54" s="15"/>
      <c r="Y54" s="15"/>
      <c r="Z54" s="15"/>
      <c r="AA54" s="15"/>
      <c r="AB54" s="15"/>
      <c r="AD54" s="15"/>
      <c r="AE54" s="15"/>
      <c r="AF54" s="15"/>
      <c r="AG54" s="15"/>
      <c r="AH54" s="15"/>
      <c r="AI54" s="15"/>
      <c r="AK54" s="15"/>
      <c r="AL54" s="15"/>
      <c r="AM54" s="15"/>
      <c r="AN54" s="15"/>
      <c r="AO54" s="15"/>
      <c r="AP54" s="15"/>
      <c r="AR54" s="15"/>
      <c r="AS54" s="15"/>
      <c r="AT54" s="15"/>
      <c r="AU54" s="15"/>
      <c r="AV54" s="15"/>
      <c r="AW54" s="15"/>
      <c r="AY54" s="15"/>
      <c r="AZ54" s="15"/>
      <c r="BA54" s="15"/>
      <c r="BB54" s="15"/>
      <c r="BC54" s="15"/>
      <c r="BD54" s="15"/>
      <c r="BF54" s="15"/>
      <c r="BG54" s="15"/>
      <c r="BH54" s="15"/>
      <c r="BI54" s="15"/>
      <c r="BJ54" s="15"/>
      <c r="BK54" s="15"/>
    </row>
    <row r="55" spans="1:64" hidden="1" x14ac:dyDescent="0.2">
      <c r="A55" t="str">
        <f>Nutrients!B55</f>
        <v>Oats</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row>
    <row r="56" spans="1:64" hidden="1" x14ac:dyDescent="0.2">
      <c r="A56" t="str">
        <f>Nutrients!B56</f>
        <v>Oats, Naked</v>
      </c>
      <c r="B56" s="15"/>
      <c r="C56" s="15"/>
      <c r="D56" s="15"/>
      <c r="E56" s="15"/>
      <c r="F56" s="15"/>
      <c r="G56" s="15"/>
      <c r="I56" s="15"/>
      <c r="J56" s="15"/>
      <c r="K56" s="15"/>
      <c r="L56" s="15"/>
      <c r="M56" s="15"/>
      <c r="N56" s="15"/>
      <c r="P56" s="15"/>
      <c r="Q56" s="15"/>
      <c r="R56" s="15"/>
      <c r="S56" s="15"/>
      <c r="T56" s="15"/>
      <c r="U56" s="15"/>
      <c r="W56" s="15"/>
      <c r="X56" s="15"/>
      <c r="Y56" s="15"/>
      <c r="Z56" s="15"/>
      <c r="AA56" s="15"/>
      <c r="AB56" s="15"/>
      <c r="AD56" s="15"/>
      <c r="AE56" s="15"/>
      <c r="AF56" s="15"/>
      <c r="AG56" s="15"/>
      <c r="AH56" s="15"/>
      <c r="AI56" s="15"/>
      <c r="AK56" s="15"/>
      <c r="AL56" s="15"/>
      <c r="AM56" s="15"/>
      <c r="AN56" s="15"/>
      <c r="AO56" s="15"/>
      <c r="AP56" s="15"/>
      <c r="AR56" s="15"/>
      <c r="AS56" s="15"/>
      <c r="AT56" s="15"/>
      <c r="AU56" s="15"/>
      <c r="AV56" s="15"/>
      <c r="AW56" s="15"/>
      <c r="AY56" s="15"/>
      <c r="AZ56" s="15"/>
      <c r="BA56" s="15"/>
      <c r="BB56" s="15"/>
      <c r="BC56" s="15"/>
      <c r="BD56" s="15"/>
      <c r="BF56" s="15"/>
      <c r="BG56" s="15"/>
      <c r="BH56" s="15"/>
      <c r="BI56" s="15"/>
      <c r="BJ56" s="15"/>
      <c r="BK56" s="15"/>
    </row>
    <row r="57" spans="1:64" hidden="1" x14ac:dyDescent="0.2">
      <c r="A57" t="str">
        <f>Nutrients!B57</f>
        <v>Oat Groats</v>
      </c>
      <c r="B57" s="15"/>
      <c r="C57" s="15"/>
      <c r="D57" s="15"/>
      <c r="E57" s="15"/>
      <c r="F57" s="15"/>
      <c r="G57" s="15"/>
      <c r="I57" s="15"/>
      <c r="J57" s="15"/>
      <c r="K57" s="15"/>
      <c r="L57" s="15"/>
      <c r="M57" s="15"/>
      <c r="N57" s="15"/>
      <c r="P57" s="15"/>
      <c r="Q57" s="15"/>
      <c r="R57" s="15"/>
      <c r="S57" s="15"/>
      <c r="T57" s="15"/>
      <c r="U57" s="15"/>
      <c r="W57" s="15"/>
      <c r="X57" s="15"/>
      <c r="Y57" s="15"/>
      <c r="Z57" s="15"/>
      <c r="AA57" s="15"/>
      <c r="AB57" s="15"/>
      <c r="AD57" s="15"/>
      <c r="AE57" s="15"/>
      <c r="AF57" s="15"/>
      <c r="AG57" s="15"/>
      <c r="AH57" s="15"/>
      <c r="AI57" s="15"/>
      <c r="AK57" s="15"/>
      <c r="AL57" s="15"/>
      <c r="AM57" s="15"/>
      <c r="AN57" s="15"/>
      <c r="AO57" s="15"/>
      <c r="AP57" s="15"/>
      <c r="AR57" s="15"/>
      <c r="AS57" s="15"/>
      <c r="AT57" s="15"/>
      <c r="AU57" s="15"/>
      <c r="AV57" s="15"/>
      <c r="AW57" s="15"/>
      <c r="AY57" s="15"/>
      <c r="AZ57" s="15"/>
      <c r="BA57" s="15"/>
      <c r="BB57" s="15"/>
      <c r="BC57" s="15"/>
      <c r="BD57" s="15"/>
      <c r="BF57" s="15"/>
      <c r="BG57" s="15"/>
      <c r="BH57" s="15"/>
      <c r="BI57" s="15"/>
      <c r="BJ57" s="15"/>
      <c r="BK57" s="15"/>
    </row>
    <row r="58" spans="1:64" hidden="1" x14ac:dyDescent="0.2">
      <c r="A58" t="str">
        <f>Nutrients!B58</f>
        <v>Peanut Meal, Expelled</v>
      </c>
      <c r="B58" s="15"/>
      <c r="C58" s="15"/>
      <c r="D58" s="15"/>
      <c r="E58" s="15"/>
      <c r="F58" s="15"/>
      <c r="G58" s="15"/>
      <c r="I58" s="15"/>
      <c r="J58" s="15"/>
      <c r="K58" s="15"/>
      <c r="L58" s="15"/>
      <c r="M58" s="15"/>
      <c r="N58" s="15"/>
      <c r="P58" s="15"/>
      <c r="Q58" s="15"/>
      <c r="R58" s="15"/>
      <c r="S58" s="15"/>
      <c r="T58" s="15"/>
      <c r="U58" s="15"/>
      <c r="W58" s="15"/>
      <c r="X58" s="15"/>
      <c r="Y58" s="15"/>
      <c r="Z58" s="15"/>
      <c r="AA58" s="15"/>
      <c r="AB58" s="15"/>
      <c r="AD58" s="15"/>
      <c r="AE58" s="15"/>
      <c r="AF58" s="15"/>
      <c r="AG58" s="15"/>
      <c r="AH58" s="15"/>
      <c r="AI58" s="15"/>
      <c r="AK58" s="15"/>
      <c r="AL58" s="15"/>
      <c r="AM58" s="15"/>
      <c r="AN58" s="15"/>
      <c r="AO58" s="15"/>
      <c r="AP58" s="15"/>
      <c r="AR58" s="15"/>
      <c r="AS58" s="15"/>
      <c r="AT58" s="15"/>
      <c r="AU58" s="15"/>
      <c r="AV58" s="15"/>
      <c r="AW58" s="15"/>
      <c r="AY58" s="15"/>
      <c r="AZ58" s="15"/>
      <c r="BA58" s="15"/>
      <c r="BB58" s="15"/>
      <c r="BC58" s="15"/>
      <c r="BD58" s="15"/>
      <c r="BF58" s="15"/>
      <c r="BG58" s="15"/>
      <c r="BH58" s="15"/>
      <c r="BI58" s="15"/>
      <c r="BJ58" s="15"/>
      <c r="BK58" s="15"/>
    </row>
    <row r="59" spans="1:64" hidden="1" x14ac:dyDescent="0.2">
      <c r="A59" t="str">
        <f>Nutrients!B59</f>
        <v>Peanut Meal, Extracted</v>
      </c>
      <c r="B59" s="15"/>
      <c r="C59" s="15"/>
      <c r="D59" s="15"/>
      <c r="E59" s="15"/>
      <c r="F59" s="15"/>
      <c r="G59" s="15"/>
      <c r="I59" s="15"/>
      <c r="J59" s="15"/>
      <c r="K59" s="15"/>
      <c r="L59" s="15"/>
      <c r="M59" s="15"/>
      <c r="N59" s="15"/>
      <c r="P59" s="15"/>
      <c r="Q59" s="15"/>
      <c r="R59" s="15"/>
      <c r="S59" s="15"/>
      <c r="T59" s="15"/>
      <c r="U59" s="15"/>
      <c r="W59" s="15"/>
      <c r="X59" s="15"/>
      <c r="Y59" s="15"/>
      <c r="Z59" s="15"/>
      <c r="AA59" s="15"/>
      <c r="AB59" s="15"/>
      <c r="AD59" s="15"/>
      <c r="AE59" s="15"/>
      <c r="AF59" s="15"/>
      <c r="AG59" s="15"/>
      <c r="AH59" s="15"/>
      <c r="AI59" s="15"/>
      <c r="AK59" s="15"/>
      <c r="AL59" s="15"/>
      <c r="AM59" s="15"/>
      <c r="AN59" s="15"/>
      <c r="AO59" s="15"/>
      <c r="AP59" s="15"/>
      <c r="AR59" s="15"/>
      <c r="AS59" s="15"/>
      <c r="AT59" s="15"/>
      <c r="AU59" s="15"/>
      <c r="AV59" s="15"/>
      <c r="AW59" s="15"/>
      <c r="AY59" s="15"/>
      <c r="AZ59" s="15"/>
      <c r="BA59" s="15"/>
      <c r="BB59" s="15"/>
      <c r="BC59" s="15"/>
      <c r="BD59" s="15"/>
      <c r="BF59" s="15"/>
      <c r="BG59" s="15"/>
      <c r="BH59" s="15"/>
      <c r="BI59" s="15"/>
      <c r="BJ59" s="15"/>
      <c r="BK59" s="15"/>
    </row>
    <row r="60" spans="1:64" hidden="1" x14ac:dyDescent="0.2">
      <c r="A60" t="str">
        <f>Nutrients!B60</f>
        <v>Peas, Field Peas</v>
      </c>
      <c r="B60" s="15"/>
      <c r="C60" s="15"/>
      <c r="D60" s="15"/>
      <c r="E60" s="15"/>
      <c r="F60" s="15"/>
      <c r="G60" s="15"/>
      <c r="I60" s="15"/>
      <c r="J60" s="15"/>
      <c r="K60" s="15"/>
      <c r="L60" s="15"/>
      <c r="M60" s="15"/>
      <c r="N60" s="15"/>
      <c r="P60" s="15"/>
      <c r="Q60" s="15"/>
      <c r="R60" s="15"/>
      <c r="S60" s="15"/>
      <c r="T60" s="15"/>
      <c r="U60" s="15"/>
      <c r="W60" s="15"/>
      <c r="X60" s="15"/>
      <c r="Y60" s="15"/>
      <c r="Z60" s="15"/>
      <c r="AA60" s="15"/>
      <c r="AB60" s="15"/>
      <c r="AD60" s="15"/>
      <c r="AE60" s="15"/>
      <c r="AF60" s="15"/>
      <c r="AG60" s="15"/>
      <c r="AH60" s="15"/>
      <c r="AI60" s="15"/>
      <c r="AK60" s="15"/>
      <c r="AL60" s="15"/>
      <c r="AM60" s="15"/>
      <c r="AN60" s="15"/>
      <c r="AO60" s="15"/>
      <c r="AP60" s="15"/>
      <c r="AR60" s="15"/>
      <c r="AS60" s="15"/>
      <c r="AT60" s="15"/>
      <c r="AU60" s="15"/>
      <c r="AV60" s="15"/>
      <c r="AW60" s="15"/>
      <c r="AY60" s="15"/>
      <c r="AZ60" s="15"/>
      <c r="BA60" s="15"/>
      <c r="BB60" s="15"/>
      <c r="BC60" s="15"/>
      <c r="BD60" s="15"/>
      <c r="BF60" s="15"/>
      <c r="BG60" s="15"/>
      <c r="BH60" s="15"/>
      <c r="BI60" s="15"/>
      <c r="BJ60" s="15"/>
      <c r="BK60" s="15"/>
    </row>
    <row r="61" spans="1:64" hidden="1" x14ac:dyDescent="0.2">
      <c r="A61" t="str">
        <f>Nutrients!B61</f>
        <v>Pea Protein Concentrate</v>
      </c>
      <c r="B61" s="15"/>
      <c r="C61" s="15"/>
      <c r="D61" s="15"/>
      <c r="E61" s="15"/>
      <c r="F61" s="15"/>
      <c r="G61" s="15"/>
      <c r="I61" s="15"/>
      <c r="J61" s="15"/>
      <c r="K61" s="15"/>
      <c r="L61" s="15"/>
      <c r="M61" s="15"/>
      <c r="N61" s="15"/>
      <c r="P61" s="15"/>
      <c r="Q61" s="15"/>
      <c r="R61" s="15"/>
      <c r="S61" s="15"/>
      <c r="T61" s="15"/>
      <c r="U61" s="15"/>
      <c r="W61" s="15"/>
      <c r="X61" s="15"/>
      <c r="Y61" s="15"/>
      <c r="Z61" s="15"/>
      <c r="AA61" s="15"/>
      <c r="AB61" s="15"/>
      <c r="AD61" s="15"/>
      <c r="AE61" s="15"/>
      <c r="AF61" s="15"/>
      <c r="AG61" s="15"/>
      <c r="AH61" s="15"/>
      <c r="AI61" s="15"/>
      <c r="AK61" s="15"/>
      <c r="AL61" s="15"/>
      <c r="AM61" s="15"/>
      <c r="AN61" s="15"/>
      <c r="AO61" s="15"/>
      <c r="AP61" s="15"/>
      <c r="AR61" s="15"/>
      <c r="AS61" s="15"/>
      <c r="AT61" s="15"/>
      <c r="AU61" s="15"/>
      <c r="AV61" s="15"/>
      <c r="AW61" s="15"/>
      <c r="AY61" s="15"/>
      <c r="AZ61" s="15"/>
      <c r="BA61" s="15"/>
      <c r="BB61" s="15"/>
      <c r="BC61" s="15"/>
      <c r="BD61" s="15"/>
      <c r="BF61" s="15"/>
      <c r="BG61" s="15"/>
      <c r="BH61" s="15"/>
      <c r="BI61" s="15"/>
      <c r="BJ61" s="15"/>
      <c r="BK61" s="15"/>
    </row>
    <row r="62" spans="1:64" hidden="1" x14ac:dyDescent="0.2">
      <c r="A62" t="str">
        <f>Nutrients!B62</f>
        <v>Potato Protein Concentrate</v>
      </c>
      <c r="B62" s="15"/>
      <c r="C62" s="15"/>
      <c r="D62" s="15"/>
      <c r="E62" s="15"/>
      <c r="F62" s="15"/>
      <c r="G62" s="15"/>
      <c r="I62" s="15"/>
      <c r="J62" s="15"/>
      <c r="K62" s="15"/>
      <c r="L62" s="15"/>
      <c r="M62" s="15"/>
      <c r="N62" s="15"/>
      <c r="P62" s="15"/>
      <c r="Q62" s="15"/>
      <c r="R62" s="15"/>
      <c r="S62" s="15"/>
      <c r="T62" s="15"/>
      <c r="U62" s="15"/>
      <c r="W62" s="15"/>
      <c r="X62" s="15"/>
      <c r="Y62" s="15"/>
      <c r="Z62" s="15"/>
      <c r="AA62" s="15"/>
      <c r="AB62" s="15"/>
      <c r="AD62" s="15"/>
      <c r="AE62" s="15"/>
      <c r="AF62" s="15"/>
      <c r="AG62" s="15"/>
      <c r="AH62" s="15"/>
      <c r="AI62" s="15"/>
      <c r="AK62" s="15"/>
      <c r="AL62" s="15"/>
      <c r="AM62" s="15"/>
      <c r="AN62" s="15"/>
      <c r="AO62" s="15"/>
      <c r="AP62" s="15"/>
      <c r="AR62" s="15"/>
      <c r="AS62" s="15"/>
      <c r="AT62" s="15"/>
      <c r="AU62" s="15"/>
      <c r="AV62" s="15"/>
      <c r="AW62" s="15"/>
      <c r="AY62" s="15"/>
      <c r="AZ62" s="15"/>
      <c r="BA62" s="15"/>
      <c r="BB62" s="15"/>
      <c r="BC62" s="15"/>
      <c r="BD62" s="15"/>
      <c r="BF62" s="15"/>
      <c r="BG62" s="15"/>
      <c r="BH62" s="15"/>
      <c r="BI62" s="15"/>
      <c r="BJ62" s="15"/>
      <c r="BK62" s="15"/>
    </row>
    <row r="63" spans="1:64" hidden="1" x14ac:dyDescent="0.2">
      <c r="A63" t="str">
        <f>Nutrients!B63</f>
        <v>Poultry Byproduct</v>
      </c>
      <c r="B63" s="15"/>
      <c r="C63" s="15"/>
      <c r="D63" s="15"/>
      <c r="E63" s="15"/>
      <c r="F63" s="15"/>
      <c r="G63" s="15"/>
      <c r="I63" s="15"/>
      <c r="J63" s="15"/>
      <c r="K63" s="15"/>
      <c r="L63" s="15"/>
      <c r="M63" s="15"/>
      <c r="N63" s="15"/>
      <c r="P63" s="15"/>
      <c r="Q63" s="15"/>
      <c r="R63" s="15"/>
      <c r="S63" s="15"/>
      <c r="T63" s="15"/>
      <c r="U63" s="15"/>
      <c r="W63" s="15"/>
      <c r="X63" s="15"/>
      <c r="Y63" s="15"/>
      <c r="Z63" s="15"/>
      <c r="AA63" s="15"/>
      <c r="AB63" s="15"/>
      <c r="AD63" s="15"/>
      <c r="AE63" s="15"/>
      <c r="AF63" s="15"/>
      <c r="AG63" s="15"/>
      <c r="AH63" s="15"/>
      <c r="AI63" s="15"/>
      <c r="AK63" s="15"/>
      <c r="AL63" s="15"/>
      <c r="AM63" s="15"/>
      <c r="AN63" s="15"/>
      <c r="AO63" s="15"/>
      <c r="AP63" s="15"/>
      <c r="AR63" s="15"/>
      <c r="AS63" s="15"/>
      <c r="AT63" s="15"/>
      <c r="AU63" s="15"/>
      <c r="AV63" s="15"/>
      <c r="AW63" s="15"/>
      <c r="AY63" s="15"/>
      <c r="AZ63" s="15"/>
      <c r="BA63" s="15"/>
      <c r="BB63" s="15"/>
      <c r="BC63" s="15"/>
      <c r="BD63" s="15"/>
      <c r="BF63" s="15"/>
      <c r="BG63" s="15"/>
      <c r="BH63" s="15"/>
      <c r="BI63" s="15"/>
      <c r="BJ63" s="15"/>
      <c r="BK63" s="15"/>
    </row>
    <row r="64" spans="1:64" hidden="1" x14ac:dyDescent="0.2">
      <c r="A64" t="str">
        <f>Nutrients!B64</f>
        <v>Rice</v>
      </c>
      <c r="B64" s="15"/>
      <c r="C64" s="15"/>
      <c r="D64" s="15"/>
      <c r="E64" s="15"/>
      <c r="F64" s="15"/>
      <c r="G64" s="15"/>
      <c r="I64" s="15"/>
      <c r="J64" s="15"/>
      <c r="K64" s="15"/>
      <c r="L64" s="15"/>
      <c r="M64" s="15"/>
      <c r="N64" s="15"/>
      <c r="P64" s="15"/>
      <c r="Q64" s="15"/>
      <c r="R64" s="15"/>
      <c r="S64" s="15"/>
      <c r="T64" s="15"/>
      <c r="U64" s="15"/>
      <c r="W64" s="15"/>
      <c r="X64" s="15"/>
      <c r="Y64" s="15"/>
      <c r="Z64" s="15"/>
      <c r="AA64" s="15"/>
      <c r="AB64" s="15"/>
      <c r="AD64" s="15"/>
      <c r="AE64" s="15"/>
      <c r="AF64" s="15"/>
      <c r="AG64" s="15"/>
      <c r="AH64" s="15"/>
      <c r="AI64" s="15"/>
      <c r="AK64" s="15"/>
      <c r="AL64" s="15"/>
      <c r="AM64" s="15"/>
      <c r="AN64" s="15"/>
      <c r="AO64" s="15"/>
      <c r="AP64" s="15"/>
      <c r="AR64" s="15"/>
      <c r="AS64" s="15"/>
      <c r="AT64" s="15"/>
      <c r="AU64" s="15"/>
      <c r="AV64" s="15"/>
      <c r="AW64" s="15"/>
      <c r="AY64" s="15"/>
      <c r="AZ64" s="15"/>
      <c r="BA64" s="15"/>
      <c r="BB64" s="15"/>
      <c r="BC64" s="15"/>
      <c r="BD64" s="15"/>
      <c r="BF64" s="15"/>
      <c r="BG64" s="15"/>
      <c r="BH64" s="15"/>
      <c r="BI64" s="15"/>
      <c r="BJ64" s="15"/>
      <c r="BK64" s="15"/>
    </row>
    <row r="65" spans="1:64" hidden="1" x14ac:dyDescent="0.2">
      <c r="A65" t="str">
        <f>Nutrients!B65</f>
        <v>Rice Bran</v>
      </c>
      <c r="B65" s="15"/>
      <c r="C65" s="15"/>
      <c r="D65" s="15"/>
      <c r="E65" s="15"/>
      <c r="F65" s="15"/>
      <c r="G65" s="15"/>
      <c r="I65" s="15"/>
      <c r="J65" s="15"/>
      <c r="K65" s="15"/>
      <c r="L65" s="15"/>
      <c r="M65" s="15"/>
      <c r="N65" s="15"/>
      <c r="P65" s="15"/>
      <c r="Q65" s="15"/>
      <c r="R65" s="15"/>
      <c r="S65" s="15"/>
      <c r="T65" s="15"/>
      <c r="U65" s="15"/>
      <c r="W65" s="15"/>
      <c r="X65" s="15"/>
      <c r="Y65" s="15"/>
      <c r="Z65" s="15"/>
      <c r="AA65" s="15"/>
      <c r="AB65" s="15"/>
      <c r="AD65" s="15"/>
      <c r="AE65" s="15"/>
      <c r="AF65" s="15"/>
      <c r="AG65" s="15"/>
      <c r="AH65" s="15"/>
      <c r="AI65" s="15"/>
      <c r="AK65" s="15"/>
      <c r="AL65" s="15"/>
      <c r="AM65" s="15"/>
      <c r="AN65" s="15"/>
      <c r="AO65" s="15"/>
      <c r="AP65" s="15"/>
      <c r="AR65" s="15"/>
      <c r="AS65" s="15"/>
      <c r="AT65" s="15"/>
      <c r="AU65" s="15"/>
      <c r="AV65" s="15"/>
      <c r="AW65" s="15"/>
      <c r="AY65" s="15"/>
      <c r="AZ65" s="15"/>
      <c r="BA65" s="15"/>
      <c r="BB65" s="15"/>
      <c r="BC65" s="15"/>
      <c r="BD65" s="15"/>
      <c r="BF65" s="15"/>
      <c r="BG65" s="15"/>
      <c r="BH65" s="15"/>
      <c r="BI65" s="15"/>
      <c r="BJ65" s="15"/>
      <c r="BK65" s="15"/>
    </row>
    <row r="66" spans="1:64" hidden="1" x14ac:dyDescent="0.2">
      <c r="A66" t="str">
        <f>Nutrients!B66</f>
        <v>Rice Bran, Defatted</v>
      </c>
      <c r="B66" s="15"/>
      <c r="C66" s="15"/>
      <c r="D66" s="15"/>
      <c r="E66" s="15"/>
      <c r="F66" s="15"/>
      <c r="G66" s="15"/>
      <c r="I66" s="15"/>
      <c r="J66" s="15"/>
      <c r="K66" s="15"/>
      <c r="L66" s="15"/>
      <c r="M66" s="15"/>
      <c r="N66" s="15"/>
      <c r="P66" s="15"/>
      <c r="Q66" s="15"/>
      <c r="R66" s="15"/>
      <c r="S66" s="15"/>
      <c r="T66" s="15"/>
      <c r="U66" s="15"/>
      <c r="W66" s="15"/>
      <c r="X66" s="15"/>
      <c r="Y66" s="15"/>
      <c r="Z66" s="15"/>
      <c r="AA66" s="15"/>
      <c r="AB66" s="15"/>
      <c r="AD66" s="15"/>
      <c r="AE66" s="15"/>
      <c r="AF66" s="15"/>
      <c r="AG66" s="15"/>
      <c r="AH66" s="15"/>
      <c r="AI66" s="15"/>
      <c r="AK66" s="15"/>
      <c r="AL66" s="15"/>
      <c r="AM66" s="15"/>
      <c r="AN66" s="15"/>
      <c r="AO66" s="15"/>
      <c r="AP66" s="15"/>
      <c r="AR66" s="15"/>
      <c r="AS66" s="15"/>
      <c r="AT66" s="15"/>
      <c r="AU66" s="15"/>
      <c r="AV66" s="15"/>
      <c r="AW66" s="15"/>
      <c r="AY66" s="15"/>
      <c r="AZ66" s="15"/>
      <c r="BA66" s="15"/>
      <c r="BB66" s="15"/>
      <c r="BC66" s="15"/>
      <c r="BD66" s="15"/>
      <c r="BF66" s="15"/>
      <c r="BG66" s="15"/>
      <c r="BH66" s="15"/>
      <c r="BI66" s="15"/>
      <c r="BJ66" s="15"/>
      <c r="BK66" s="15"/>
    </row>
    <row r="67" spans="1:64" hidden="1" x14ac:dyDescent="0.2">
      <c r="A67" t="str">
        <f>Nutrients!B67</f>
        <v>Rice, Broken</v>
      </c>
      <c r="B67" s="15"/>
      <c r="C67" s="15"/>
      <c r="D67" s="15"/>
      <c r="E67" s="15"/>
      <c r="F67" s="15"/>
      <c r="G67" s="15"/>
      <c r="I67" s="15"/>
      <c r="J67" s="15"/>
      <c r="K67" s="15"/>
      <c r="L67" s="15"/>
      <c r="M67" s="15"/>
      <c r="N67" s="15"/>
      <c r="P67" s="15"/>
      <c r="Q67" s="15"/>
      <c r="R67" s="15"/>
      <c r="S67" s="15"/>
      <c r="T67" s="15"/>
      <c r="U67" s="15"/>
      <c r="W67" s="15"/>
      <c r="X67" s="15"/>
      <c r="Y67" s="15"/>
      <c r="Z67" s="15"/>
      <c r="AA67" s="15"/>
      <c r="AB67" s="15"/>
      <c r="AD67" s="15"/>
      <c r="AE67" s="15"/>
      <c r="AF67" s="15"/>
      <c r="AG67" s="15"/>
      <c r="AH67" s="15"/>
      <c r="AI67" s="15"/>
      <c r="AK67" s="15"/>
      <c r="AL67" s="15"/>
      <c r="AM67" s="15"/>
      <c r="AN67" s="15"/>
      <c r="AO67" s="15"/>
      <c r="AP67" s="15"/>
      <c r="AR67" s="15"/>
      <c r="AS67" s="15"/>
      <c r="AT67" s="15"/>
      <c r="AU67" s="15"/>
      <c r="AV67" s="15"/>
      <c r="AW67" s="15"/>
      <c r="AY67" s="15"/>
      <c r="AZ67" s="15"/>
      <c r="BA67" s="15"/>
      <c r="BB67" s="15"/>
      <c r="BC67" s="15"/>
      <c r="BD67" s="15"/>
      <c r="BF67" s="15"/>
      <c r="BG67" s="15"/>
      <c r="BH67" s="15"/>
      <c r="BI67" s="15"/>
      <c r="BJ67" s="15"/>
      <c r="BK67" s="15"/>
    </row>
    <row r="68" spans="1:64" hidden="1" x14ac:dyDescent="0.2">
      <c r="A68" t="str">
        <f>Nutrients!B68</f>
        <v>Rye</v>
      </c>
      <c r="B68" s="15"/>
      <c r="C68" s="15"/>
      <c r="D68" s="15"/>
      <c r="E68" s="15"/>
      <c r="F68" s="15"/>
      <c r="G68" s="15"/>
      <c r="I68" s="15"/>
      <c r="J68" s="15"/>
      <c r="K68" s="15"/>
      <c r="L68" s="15"/>
      <c r="M68" s="15"/>
      <c r="N68" s="15"/>
      <c r="P68" s="15"/>
      <c r="Q68" s="15"/>
      <c r="R68" s="15"/>
      <c r="S68" s="15"/>
      <c r="T68" s="15"/>
      <c r="U68" s="15"/>
      <c r="W68" s="15"/>
      <c r="X68" s="15"/>
      <c r="Y68" s="15"/>
      <c r="Z68" s="15"/>
      <c r="AA68" s="15"/>
      <c r="AB68" s="15"/>
      <c r="AD68" s="15"/>
      <c r="AE68" s="15"/>
      <c r="AF68" s="15"/>
      <c r="AG68" s="15"/>
      <c r="AH68" s="15"/>
      <c r="AI68" s="15"/>
      <c r="AK68" s="15"/>
      <c r="AL68" s="15"/>
      <c r="AM68" s="15"/>
      <c r="AN68" s="15"/>
      <c r="AO68" s="15"/>
      <c r="AP68" s="15"/>
      <c r="AR68" s="15"/>
      <c r="AS68" s="15"/>
      <c r="AT68" s="15"/>
      <c r="AU68" s="15"/>
      <c r="AV68" s="15"/>
      <c r="AW68" s="15"/>
      <c r="AY68" s="15"/>
      <c r="AZ68" s="15"/>
      <c r="BA68" s="15"/>
      <c r="BB68" s="15"/>
      <c r="BC68" s="15"/>
      <c r="BD68" s="15"/>
      <c r="BF68" s="15"/>
      <c r="BG68" s="15"/>
      <c r="BH68" s="15"/>
      <c r="BI68" s="15"/>
      <c r="BJ68" s="15"/>
      <c r="BK68" s="15"/>
    </row>
    <row r="69" spans="1:64" hidden="1" x14ac:dyDescent="0.2">
      <c r="A69" t="str">
        <f>Nutrients!B69</f>
        <v>Sesame Meal</v>
      </c>
      <c r="B69" s="15"/>
      <c r="C69" s="15"/>
      <c r="D69" s="15"/>
      <c r="E69" s="15"/>
      <c r="F69" s="15"/>
      <c r="G69" s="15"/>
      <c r="I69" s="15"/>
      <c r="J69" s="15"/>
      <c r="K69" s="15"/>
      <c r="L69" s="15"/>
      <c r="M69" s="15"/>
      <c r="N69" s="15"/>
      <c r="P69" s="15"/>
      <c r="Q69" s="15"/>
      <c r="R69" s="15"/>
      <c r="S69" s="15"/>
      <c r="T69" s="15"/>
      <c r="U69" s="15"/>
      <c r="W69" s="15"/>
      <c r="X69" s="15"/>
      <c r="Y69" s="15"/>
      <c r="Z69" s="15"/>
      <c r="AA69" s="15"/>
      <c r="AB69" s="15"/>
      <c r="AD69" s="15"/>
      <c r="AE69" s="15"/>
      <c r="AF69" s="15"/>
      <c r="AG69" s="15"/>
      <c r="AH69" s="15"/>
      <c r="AI69" s="15"/>
      <c r="AK69" s="15"/>
      <c r="AL69" s="15"/>
      <c r="AM69" s="15"/>
      <c r="AN69" s="15"/>
      <c r="AO69" s="15"/>
      <c r="AP69" s="15"/>
      <c r="AR69" s="15"/>
      <c r="AS69" s="15"/>
      <c r="AT69" s="15"/>
      <c r="AU69" s="15"/>
      <c r="AV69" s="15"/>
      <c r="AW69" s="15"/>
      <c r="AY69" s="15"/>
      <c r="AZ69" s="15"/>
      <c r="BA69" s="15"/>
      <c r="BB69" s="15"/>
      <c r="BC69" s="15"/>
      <c r="BD69" s="15"/>
      <c r="BF69" s="15"/>
      <c r="BG69" s="15"/>
      <c r="BH69" s="15"/>
      <c r="BI69" s="15"/>
      <c r="BJ69" s="15"/>
      <c r="BK69" s="15"/>
    </row>
    <row r="70" spans="1:64" hidden="1" x14ac:dyDescent="0.2">
      <c r="A70" t="str">
        <f>Nutrients!B70</f>
        <v>Sorghum</v>
      </c>
      <c r="B70" s="15"/>
      <c r="C70" s="15"/>
      <c r="D70" s="15"/>
      <c r="E70" s="15"/>
      <c r="F70" s="15"/>
      <c r="G70" s="15"/>
      <c r="I70" s="15"/>
      <c r="J70" s="15"/>
      <c r="K70" s="15"/>
      <c r="L70" s="15"/>
      <c r="M70" s="15"/>
      <c r="N70" s="15"/>
      <c r="P70" s="15"/>
      <c r="Q70" s="15"/>
      <c r="R70" s="15"/>
      <c r="S70" s="15"/>
      <c r="T70" s="15"/>
      <c r="U70" s="15"/>
      <c r="W70" s="15"/>
      <c r="X70" s="15"/>
      <c r="Y70" s="15"/>
      <c r="Z70" s="15"/>
      <c r="AA70" s="15"/>
      <c r="AB70" s="15"/>
      <c r="AD70" s="15"/>
      <c r="AE70" s="15"/>
      <c r="AF70" s="15"/>
      <c r="AG70" s="15"/>
      <c r="AH70" s="15"/>
      <c r="AI70" s="15"/>
      <c r="AK70" s="15"/>
      <c r="AL70" s="15"/>
      <c r="AM70" s="15"/>
      <c r="AN70" s="15"/>
      <c r="AO70" s="15"/>
      <c r="AP70" s="15"/>
      <c r="AR70" s="15"/>
      <c r="AS70" s="15"/>
      <c r="AT70" s="15"/>
      <c r="AU70" s="15"/>
      <c r="AV70" s="15"/>
      <c r="AW70" s="15"/>
      <c r="AY70" s="15"/>
      <c r="AZ70" s="15"/>
      <c r="BA70" s="15"/>
      <c r="BB70" s="15"/>
      <c r="BC70" s="15"/>
      <c r="BD70" s="15"/>
      <c r="BF70" s="15"/>
      <c r="BG70" s="15"/>
      <c r="BH70" s="15"/>
      <c r="BI70" s="15"/>
      <c r="BJ70" s="15"/>
      <c r="BK70" s="15"/>
    </row>
    <row r="71" spans="1:64" hidden="1" x14ac:dyDescent="0.2">
      <c r="A71" t="str">
        <f>Nutrients!B71</f>
        <v>Soybeans, Full Fat</v>
      </c>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64" hidden="1" x14ac:dyDescent="0.2">
      <c r="A72" t="str">
        <f>Nutrients!B72</f>
        <v>Soybeans, High Protein, Full Fat</v>
      </c>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4" hidden="1" x14ac:dyDescent="0.2">
      <c r="A73" t="str">
        <f>Nutrients!B73</f>
        <v>Soybeans, Low Oligosaccharide, Full Fat</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64" hidden="1" x14ac:dyDescent="0.2">
      <c r="A74" t="str">
        <f>Nutrients!B74</f>
        <v>Soybean Meal, High Protein, Expelled</v>
      </c>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4" hidden="1" x14ac:dyDescent="0.2">
      <c r="A75" t="str">
        <f>Nutrients!B75</f>
        <v>Soybean Meal, Low Oligosacch, Expell</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hidden="1" x14ac:dyDescent="0.2">
      <c r="A76" t="str">
        <f>Nutrients!B76</f>
        <v>Soybean Meal, Expelled</v>
      </c>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64" hidden="1" x14ac:dyDescent="0.2">
      <c r="A77" t="str">
        <f>Nutrients!B77</f>
        <v>Soybean Meal, Dehulled, Expelled</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64" hidden="1" x14ac:dyDescent="0.2">
      <c r="A78" t="str">
        <f>Nutrients!B78</f>
        <v>Soybean Meal, Solvent Extracted</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64" hidden="1" x14ac:dyDescent="0.2">
      <c r="A79" t="str">
        <f>Nutrients!B79</f>
        <v>Soybean Meal, Dehull, Sol Extr</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64" hidden="1" x14ac:dyDescent="0.2">
      <c r="A80" t="str">
        <f>Nutrients!B80</f>
        <v>Soybean Meal, High Prot, Dehull, Solv Extr</v>
      </c>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hidden="1" x14ac:dyDescent="0.2">
      <c r="A81" t="str">
        <f>Nutrients!B81</f>
        <v>Soybean Meal, Enzyme Treated</v>
      </c>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idden="1" x14ac:dyDescent="0.2">
      <c r="A82" t="str">
        <f>Nutrients!B82</f>
        <v>Soybean Meal, Fermented</v>
      </c>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idden="1" x14ac:dyDescent="0.2">
      <c r="A83" t="str">
        <f>Nutrients!B83</f>
        <v>Soybean Hulls</v>
      </c>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idden="1" x14ac:dyDescent="0.2">
      <c r="A84" t="str">
        <f>Nutrients!B84</f>
        <v>Soy Protein Concentrate</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idden="1" x14ac:dyDescent="0.2">
      <c r="A85" t="str">
        <f>Nutrients!B85</f>
        <v>Soy Protein Isolate</v>
      </c>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idden="1" x14ac:dyDescent="0.2">
      <c r="A86" t="str">
        <f>Nutrients!B86</f>
        <v>Sugar Beet Pulp</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spans="1:64" hidden="1" x14ac:dyDescent="0.2">
      <c r="A87" t="str">
        <f>Nutrients!B87</f>
        <v>Sunflower, Full Fat</v>
      </c>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8" spans="1:64" hidden="1" x14ac:dyDescent="0.2">
      <c r="A88" t="str">
        <f>Nutrients!B88</f>
        <v>Sunflower Meal, Solvent Extracted</v>
      </c>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89" spans="1:64" hidden="1" x14ac:dyDescent="0.2">
      <c r="A89" t="str">
        <f>Nutrients!B89</f>
        <v>Sunflower Meal, Dehulled, Solvent Extr</v>
      </c>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0" spans="1:64" hidden="1" x14ac:dyDescent="0.2">
      <c r="A90" t="str">
        <f>Nutrients!B90</f>
        <v>Triticale</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64" hidden="1" x14ac:dyDescent="0.2">
      <c r="A91" t="str">
        <f>Nutrients!B91</f>
        <v>Wheat, Hard Red</v>
      </c>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2" spans="1:64" hidden="1" x14ac:dyDescent="0.2">
      <c r="A92" t="str">
        <f>Nutrients!B92</f>
        <v>Wheat, Soft Red</v>
      </c>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3" spans="1:64" hidden="1" x14ac:dyDescent="0.2">
      <c r="A93" t="str">
        <f>Nutrients!B93</f>
        <v>Wheat Bran</v>
      </c>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64" hidden="1" x14ac:dyDescent="0.2">
      <c r="A94" t="str">
        <f>Nutrients!B94</f>
        <v>Wheat Middlings</v>
      </c>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64" hidden="1" x14ac:dyDescent="0.2">
      <c r="A95" t="str">
        <f>Nutrients!B95</f>
        <v>Wheat Shorts</v>
      </c>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64" hidden="1" x14ac:dyDescent="0.2">
      <c r="A96" t="str">
        <f>Nutrients!B96</f>
        <v>Wheat DDGS</v>
      </c>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idden="1" x14ac:dyDescent="0.2">
      <c r="A97" t="str">
        <f>Nutrients!B97</f>
        <v>Yeast, Brewers' Yeast</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idden="1" x14ac:dyDescent="0.2">
      <c r="A98" t="str">
        <f>Nutrients!B98</f>
        <v>Yeast, Single Cell Protein</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idden="1" x14ac:dyDescent="0.2">
      <c r="A99" t="str">
        <f>Nutrients!B99</f>
        <v>Beef Tallow</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x14ac:dyDescent="0.2">
      <c r="A100" t="str">
        <f>Nutrients!B100</f>
        <v>Choice White Grease</v>
      </c>
      <c r="B100" s="15"/>
      <c r="C100" s="15"/>
      <c r="D100" s="15"/>
      <c r="E100" s="15"/>
      <c r="F100" s="15"/>
      <c r="G100" s="15"/>
      <c r="H100" s="15"/>
      <c r="I100" s="273">
        <f>IF('GF diets'!B208-'GF diets'!I208&lt;0,0,'GF diets'!B208-'GF diets'!I208+0.1)</f>
        <v>2.2678847560776831</v>
      </c>
      <c r="J100" s="273">
        <f>IF('GF diets'!C208-'GF diets'!J208&lt;0,0,'GF diets'!C208-'GF diets'!J208+0.1)</f>
        <v>2.2265833754082451</v>
      </c>
      <c r="K100" s="273">
        <f>IF('GF diets'!D208-'GF diets'!K208&lt;0,0,'GF diets'!D208-'GF diets'!K208+0.1)</f>
        <v>2.377734478788716</v>
      </c>
      <c r="L100" s="273">
        <f>IF('GF diets'!E208-'GF diets'!L208&lt;0,0,'GF diets'!E208-'GF diets'!L208+0.1)</f>
        <v>2.2742411858203924</v>
      </c>
      <c r="M100" s="273">
        <f>IF('GF diets'!F208-'GF diets'!M208&lt;0,0,'GF diets'!F208-'GF diets'!M208+0.1)</f>
        <v>2.3913495601562773</v>
      </c>
      <c r="N100" s="273">
        <f>IF('GF diets'!G208-'GF diets'!N208&lt;0,0,'GF diets'!G208-'GF diets'!N208+0.1)</f>
        <v>2.2199676795556571</v>
      </c>
      <c r="O100" s="15"/>
      <c r="P100" s="273">
        <f>IF('GF diets'!B208-'GF diets'!P208&lt;0,0,'GF diets'!B208-'GF diets'!P208+0.2)</f>
        <v>4.4593817120307451</v>
      </c>
      <c r="Q100" s="273">
        <f>IF('GF diets'!C208-'GF diets'!Q208&lt;0,0,'GF diets'!C208-'GF diets'!Q208+0.2)</f>
        <v>4.5573945251998795</v>
      </c>
      <c r="R100" s="273">
        <f>IF('GF diets'!D208-'GF diets'!R208&lt;0,0,'GF diets'!D208-'GF diets'!R208+0.2)</f>
        <v>5.0044638528645011</v>
      </c>
      <c r="S100" s="273">
        <f>IF('GF diets'!E208-'GF diets'!S208&lt;0,0,'GF diets'!E208-'GF diets'!S208+0.2)</f>
        <v>5.5110531275842733</v>
      </c>
      <c r="T100" s="273">
        <f>IF('GF diets'!F208-'GF diets'!T208&lt;0,0,'GF diets'!F208-'GF diets'!T208+0.2)</f>
        <v>5.1469220855028199</v>
      </c>
      <c r="U100" s="273">
        <f>IF('GF diets'!G208-'GF diets'!U208&lt;0,0,'GF diets'!G208-'GF diets'!U208+0.2)</f>
        <v>4.9120351791522809</v>
      </c>
      <c r="V100" s="15"/>
      <c r="W100" s="273">
        <f>IF('GF diets'!B208-'GF diets'!W208&lt;0,0,'GF diets'!B208-'GF diets'!W208+0.35)</f>
        <v>6.9240151658765168</v>
      </c>
      <c r="X100" s="273">
        <f>IF('GF diets'!C208-'GF diets'!X208&lt;0,0,'GF diets'!C208-'GF diets'!X208+0.35)</f>
        <v>7.0606330321089441</v>
      </c>
      <c r="Y100" s="273">
        <f>IF('GF diets'!D208-'GF diets'!Y208&lt;0,0,'GF diets'!D208-'GF diets'!Y208+0.35)</f>
        <v>7.8805070464387423</v>
      </c>
      <c r="Z100" s="273">
        <f>IF('GF diets'!E208-'GF diets'!Z208&lt;0,0,'GF diets'!E208-'GF diets'!Z208+0.35)</f>
        <v>8.5897517741283078</v>
      </c>
      <c r="AA100" s="273">
        <f>IF('GF diets'!F208-'GF diets'!AA208&lt;0,0,'GF diets'!F208-'GF diets'!AA208+0.35)</f>
        <v>8.7393980374753024</v>
      </c>
      <c r="AB100" s="273">
        <f>IF('GF diets'!G208-'GF diets'!AB208&lt;0,0,'GF diets'!G208-'GF diets'!AB208+0.35)</f>
        <v>8.8872261976042406</v>
      </c>
      <c r="AC100" s="15"/>
      <c r="AD100" s="273">
        <f>IF('GF diets'!B208-'GF diets'!AD208&lt;0,0,'GF diets'!B208-'GF diets'!AD208+0.55)</f>
        <v>9.6148733431776243</v>
      </c>
      <c r="AE100" s="273">
        <f>IF('GF diets'!C208-'GF diets'!AE208&lt;0,0,'GF diets'!C208-'GF diets'!AE208+0.55)</f>
        <v>10.13749242049089</v>
      </c>
      <c r="AF100" s="273">
        <f>IF('GF diets'!D208-'GF diets'!AF208&lt;0,0,'GF diets'!D208-'GF diets'!AF208+0.55)</f>
        <v>11.777689204167974</v>
      </c>
      <c r="AG100" s="273">
        <f>IF('GF diets'!E208-'GF diets'!AG208&lt;0,0,'GF diets'!E208-'GF diets'!AG208+0.55)</f>
        <v>12.560370508518918</v>
      </c>
      <c r="AH100" s="273">
        <f>IF('GF diets'!F208-'GF diets'!AH208&lt;0,0,'GF diets'!F208-'GF diets'!AH208+0.55)</f>
        <v>12.898691914971597</v>
      </c>
      <c r="AI100" s="273">
        <f>IF('GF diets'!G208-'GF diets'!AI208&lt;0,0,'GF diets'!G208-'GF diets'!AI208+0.55)</f>
        <v>12.82393739365175</v>
      </c>
      <c r="AJ100" s="15"/>
      <c r="AK100" s="273">
        <f>IF('GF diets'!B208-'GF diets'!AK208&lt;0,0,'GF diets'!B208-'GF diets'!AK208+0.75)</f>
        <v>11.80142017976118</v>
      </c>
      <c r="AL100" s="273">
        <f>IF('GF diets'!C208-'GF diets'!AL208&lt;0,0,'GF diets'!C208-'GF diets'!AL208+0.75)</f>
        <v>12.769744055694446</v>
      </c>
      <c r="AM100" s="273">
        <f>IF('GF diets'!D208-'GF diets'!AM208&lt;0,0,'GF diets'!D208-'GF diets'!AM208+0.75)</f>
        <v>15.135206980174644</v>
      </c>
      <c r="AN100" s="273">
        <f>IF('GF diets'!E208-'GF diets'!AN208&lt;0,0,'GF diets'!E208-'GF diets'!AN208+0.75)</f>
        <v>15.900465294103242</v>
      </c>
      <c r="AO100" s="273">
        <f>IF('GF diets'!F208-'GF diets'!AO208&lt;0,0,'GF diets'!F208-'GF diets'!AO208+0.75)</f>
        <v>16.439194499496125</v>
      </c>
      <c r="AP100" s="273">
        <f>IF('GF diets'!G208-'GF diets'!AP208&lt;0,0,'GF diets'!G208-'GF diets'!AP208+0.75)</f>
        <v>16.393979714966918</v>
      </c>
      <c r="AQ100" s="273"/>
      <c r="AR100" s="273">
        <f>IF('GF diets'!B208-'GF diets'!AR208&lt;0,0,'GF diets'!B208-'GF diets'!AR208+0.95)</f>
        <v>14.75659505276003</v>
      </c>
      <c r="AS100" s="273">
        <f>IF('GF diets'!C208-'GF diets'!AS208&lt;0,0,'GF diets'!C208-'GF diets'!AS208+0.95)</f>
        <v>16.250089242860621</v>
      </c>
      <c r="AT100" s="273">
        <f>IF('GF diets'!D208-'GF diets'!AT208&lt;0,0,'GF diets'!D208-'GF diets'!AT208+0.95)</f>
        <v>18.651259735053099</v>
      </c>
      <c r="AU100" s="273">
        <f>IF('GF diets'!E208-'GF diets'!AU208&lt;0,0,'GF diets'!E208-'GF diets'!AU208+0.95)</f>
        <v>19.423177503742362</v>
      </c>
      <c r="AV100" s="273">
        <f>IF('GF diets'!F208-'GF diets'!AV208&lt;0,0,'GF diets'!F208-'GF diets'!AV208+0.95)</f>
        <v>19.994202374420819</v>
      </c>
      <c r="AW100" s="273">
        <f>IF('GF diets'!G208-'GF diets'!AW208&lt;0,0,'GF diets'!G208-'GF diets'!AW208+0.95)</f>
        <v>19.964022036281857</v>
      </c>
      <c r="AX100" s="273"/>
      <c r="AY100" s="273">
        <f>IF('GF diets'!B208-'GF diets'!AY208&lt;0,0,'GF diets'!B208-'GF diets'!AY208+1.1)</f>
        <v>18.123018017089045</v>
      </c>
      <c r="AZ100" s="273">
        <f>IF('GF diets'!C208-'GF diets'!AZ208&lt;0,0,'GF diets'!C208-'GF diets'!AZ208+1.1)</f>
        <v>19.6804344300268</v>
      </c>
      <c r="BA100" s="273">
        <f>IF('GF diets'!D208-'GF diets'!BA208&lt;0,0,'GF diets'!D208-'GF diets'!BA208+1.1)</f>
        <v>22.425325767854112</v>
      </c>
      <c r="BB100" s="273">
        <f>IF('GF diets'!E208-'GF diets'!BB208&lt;0,0,'GF diets'!E208-'GF diets'!BB208+1.1)</f>
        <v>23.505662976794476</v>
      </c>
      <c r="BC100" s="273">
        <f>IF('GF diets'!F208-'GF diets'!BC208&lt;0,0,'GF diets'!F208-'GF diets'!BC208+1.1)</f>
        <v>24.080499834821104</v>
      </c>
      <c r="BD100" s="273">
        <f>IF('GF diets'!G208-'GF diets'!BD208&lt;0,0,'GF diets'!G208-'GF diets'!BD208+1.1)</f>
        <v>23.867125838020776</v>
      </c>
      <c r="BE100" s="273"/>
      <c r="BF100" s="273">
        <f>IF('GF diets'!B208-'GF diets'!BF208&lt;0,0,'GF diets'!B208-'GF diets'!BF208+1.2)</f>
        <v>21.463255023660121</v>
      </c>
      <c r="BG100" s="273">
        <f>IF('GF diets'!C208-'GF diets'!BG208&lt;0,0,'GF diets'!C208-'GF diets'!BG208+1.2)</f>
        <v>23.040218639995782</v>
      </c>
      <c r="BH100" s="273">
        <f>IF('GF diets'!D208-'GF diets'!BH208&lt;0,0,'GF diets'!D208-'GF diets'!BH208+1.2)</f>
        <v>25.823713688881025</v>
      </c>
      <c r="BI100" s="273">
        <f>IF('GF diets'!E208-'GF diets'!BI208&lt;0,0,'GF diets'!E208-'GF diets'!BI208+1.2)</f>
        <v>26.928375186433595</v>
      </c>
      <c r="BJ100" s="273">
        <f>IF('GF diets'!F208-'GF diets'!BJ208&lt;0,0,'GF diets'!F208-'GF diets'!BJ208+1.2)</f>
        <v>27.521002419345404</v>
      </c>
      <c r="BK100" s="273">
        <f>IF('GF diets'!G208-'GF diets'!BK208&lt;0,0,'GF diets'!G208-'GF diets'!BK208+1.2)</f>
        <v>27.939908827687258</v>
      </c>
      <c r="BL100" s="15"/>
    </row>
    <row r="101" spans="1:64" hidden="1" x14ac:dyDescent="0.2">
      <c r="A101" t="str">
        <f>Nutrients!B101</f>
        <v>Poultry Fat</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hidden="1" x14ac:dyDescent="0.2">
      <c r="A102" t="str">
        <f>Nutrients!B102</f>
        <v>Lard</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hidden="1" x14ac:dyDescent="0.2">
      <c r="A103" t="str">
        <f>Nutrients!B103</f>
        <v>Restaurant Grease</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idden="1" x14ac:dyDescent="0.2">
      <c r="A104" t="str">
        <f>Nutrients!B104</f>
        <v>Canola oil</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hidden="1" x14ac:dyDescent="0.2">
      <c r="A105" t="str">
        <f>Nutrients!B105</f>
        <v>Coconut oil</v>
      </c>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64" hidden="1" x14ac:dyDescent="0.2">
      <c r="A106" t="str">
        <f>Nutrients!B106</f>
        <v>Corn oil</v>
      </c>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64" hidden="1" x14ac:dyDescent="0.2">
      <c r="A107" t="str">
        <f>Nutrients!B107</f>
        <v>Palm Kernel oil</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64" hidden="1" x14ac:dyDescent="0.2">
      <c r="A108" t="str">
        <f>Nutrients!B108</f>
        <v>Soybean oil</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64" hidden="1" x14ac:dyDescent="0.2">
      <c r="A109" t="str">
        <f>Nutrients!B109</f>
        <v>Soybean Lecithin</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64" hidden="1" x14ac:dyDescent="0.2">
      <c r="A110" t="str">
        <f>Nutrients!B110</f>
        <v>Sunflower oil</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64" hidden="1" x14ac:dyDescent="0.2">
      <c r="A111" t="str">
        <f>Nutrients!B111</f>
        <v>Fat, A/V blend</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64" hidden="1" x14ac:dyDescent="0.2">
      <c r="A112" t="str">
        <f>Nutrients!B112</f>
        <v>Calcium carbonate</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4" hidden="1" x14ac:dyDescent="0.2">
      <c r="A113" t="str">
        <f>Nutrients!B113</f>
        <v>Calcium phosphate (tricalcium)</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hidden="1" x14ac:dyDescent="0.2">
      <c r="A114" t="str">
        <f>Nutrients!B114</f>
        <v>Calcium phosphate (dicalcium)</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x14ac:dyDescent="0.2">
      <c r="A115" t="str">
        <f>Nutrients!B115</f>
        <v>Calcium phosphate (monocalcium)</v>
      </c>
      <c r="B115" s="15">
        <v>10</v>
      </c>
      <c r="C115" s="15">
        <v>8</v>
      </c>
      <c r="D115" s="15">
        <v>5.5</v>
      </c>
      <c r="E115" s="15">
        <v>4.5</v>
      </c>
      <c r="F115" s="15">
        <v>4</v>
      </c>
      <c r="G115" s="15">
        <v>4</v>
      </c>
      <c r="H115" s="15"/>
      <c r="I115" s="15">
        <v>8.1999999999999993</v>
      </c>
      <c r="J115" s="15">
        <v>6.4</v>
      </c>
      <c r="K115" s="15">
        <v>3.5</v>
      </c>
      <c r="L115" s="15">
        <v>2.5</v>
      </c>
      <c r="M115" s="15">
        <v>2</v>
      </c>
      <c r="N115" s="15">
        <v>2</v>
      </c>
      <c r="O115" s="15"/>
      <c r="P115" s="15">
        <v>6.5</v>
      </c>
      <c r="Q115" s="15">
        <v>4.7</v>
      </c>
      <c r="R115" s="15">
        <v>1.5</v>
      </c>
      <c r="S115" s="15">
        <v>1.5</v>
      </c>
      <c r="T115" s="15">
        <v>0.5</v>
      </c>
      <c r="U115" s="15"/>
      <c r="V115" s="15"/>
      <c r="W115" s="15">
        <v>5</v>
      </c>
      <c r="X115" s="15">
        <v>2.5</v>
      </c>
      <c r="Y115" s="15"/>
      <c r="Z115" s="15"/>
      <c r="AA115" s="15"/>
      <c r="AB115" s="15"/>
      <c r="AC115" s="15"/>
      <c r="AD115" s="15">
        <v>3</v>
      </c>
      <c r="AE115" s="15">
        <v>1</v>
      </c>
      <c r="AF115" s="15"/>
      <c r="AG115" s="15"/>
      <c r="AH115" s="15"/>
      <c r="AI115" s="15"/>
      <c r="AJ115" s="15"/>
      <c r="AK115" s="15">
        <v>1</v>
      </c>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4" hidden="1" x14ac:dyDescent="0.2">
      <c r="A116" t="str">
        <f>Nutrients!B116</f>
        <v>Calcium sulfate, dihydrate</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64" x14ac:dyDescent="0.2">
      <c r="A117" t="str">
        <f>Nutrients!B117</f>
        <v>Limestone, ground</v>
      </c>
      <c r="B117" s="15">
        <v>22</v>
      </c>
      <c r="C117" s="15">
        <v>21</v>
      </c>
      <c r="D117" s="15">
        <v>19.5</v>
      </c>
      <c r="E117" s="15">
        <v>19</v>
      </c>
      <c r="F117" s="15">
        <v>19</v>
      </c>
      <c r="G117" s="15">
        <v>18.5</v>
      </c>
      <c r="H117" s="15"/>
      <c r="I117" s="15">
        <v>22.5</v>
      </c>
      <c r="J117" s="15">
        <v>21.5</v>
      </c>
      <c r="K117" s="15">
        <v>20</v>
      </c>
      <c r="L117" s="15">
        <v>19.5</v>
      </c>
      <c r="M117" s="15">
        <v>19.5</v>
      </c>
      <c r="N117" s="15">
        <v>19</v>
      </c>
      <c r="O117" s="15"/>
      <c r="P117" s="15">
        <v>23</v>
      </c>
      <c r="Q117" s="15">
        <v>22</v>
      </c>
      <c r="R117" s="15">
        <v>21</v>
      </c>
      <c r="S117" s="15">
        <v>20.5</v>
      </c>
      <c r="T117" s="15">
        <v>20</v>
      </c>
      <c r="U117" s="15">
        <v>20</v>
      </c>
      <c r="V117" s="15"/>
      <c r="W117" s="15">
        <v>24</v>
      </c>
      <c r="X117" s="15">
        <v>23</v>
      </c>
      <c r="Y117" s="15">
        <v>22</v>
      </c>
      <c r="Z117" s="15">
        <v>21.5</v>
      </c>
      <c r="AA117" s="15">
        <v>21</v>
      </c>
      <c r="AB117" s="15">
        <v>21</v>
      </c>
      <c r="AC117" s="15"/>
      <c r="AD117" s="15">
        <v>25</v>
      </c>
      <c r="AE117" s="15">
        <v>24</v>
      </c>
      <c r="AF117" s="15">
        <v>23</v>
      </c>
      <c r="AG117" s="15">
        <v>22.5</v>
      </c>
      <c r="AH117" s="15">
        <v>22.5</v>
      </c>
      <c r="AI117" s="15">
        <v>22</v>
      </c>
      <c r="AJ117" s="15"/>
      <c r="AK117" s="15">
        <v>25.5</v>
      </c>
      <c r="AL117" s="15">
        <v>24</v>
      </c>
      <c r="AM117" s="15">
        <v>23</v>
      </c>
      <c r="AN117" s="15">
        <v>22.5</v>
      </c>
      <c r="AO117" s="15">
        <v>22.5</v>
      </c>
      <c r="AP117" s="15">
        <v>22</v>
      </c>
      <c r="AQ117" s="15"/>
      <c r="AR117" s="15">
        <v>26</v>
      </c>
      <c r="AS117" s="15">
        <v>24</v>
      </c>
      <c r="AT117" s="15">
        <v>23</v>
      </c>
      <c r="AU117" s="15">
        <v>22.5</v>
      </c>
      <c r="AV117" s="15">
        <v>22.5</v>
      </c>
      <c r="AW117" s="15">
        <v>22</v>
      </c>
      <c r="AX117" s="15"/>
      <c r="AY117" s="15">
        <v>26</v>
      </c>
      <c r="AZ117" s="15">
        <v>24</v>
      </c>
      <c r="BA117" s="15">
        <v>23</v>
      </c>
      <c r="BB117" s="15">
        <v>23</v>
      </c>
      <c r="BC117" s="15">
        <v>23</v>
      </c>
      <c r="BD117" s="15">
        <v>23</v>
      </c>
      <c r="BE117" s="15"/>
      <c r="BF117" s="15">
        <v>26</v>
      </c>
      <c r="BG117" s="15">
        <v>24</v>
      </c>
      <c r="BH117" s="15">
        <v>23</v>
      </c>
      <c r="BI117" s="15">
        <v>23</v>
      </c>
      <c r="BJ117" s="15">
        <v>23</v>
      </c>
      <c r="BK117" s="15">
        <v>23</v>
      </c>
      <c r="BL117" s="15"/>
    </row>
    <row r="118" spans="1:64" hidden="1" x14ac:dyDescent="0.2">
      <c r="A118" t="str">
        <f>Nutrients!B118</f>
        <v>Magnesium phosphate</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64" hidden="1" x14ac:dyDescent="0.2">
      <c r="A119" t="str">
        <f>Nutrients!B119</f>
        <v>Sodium carbonate</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row>
    <row r="120" spans="1:64" hidden="1" x14ac:dyDescent="0.2">
      <c r="A120" t="str">
        <f>Nutrients!B120</f>
        <v>Sodium bicarbonate</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row>
    <row r="121" spans="1:64" x14ac:dyDescent="0.2">
      <c r="A121" t="str">
        <f>Nutrients!B121</f>
        <v>Sodium chloride</v>
      </c>
      <c r="B121" s="15">
        <v>7</v>
      </c>
      <c r="C121" s="15">
        <v>7</v>
      </c>
      <c r="D121" s="15">
        <v>7</v>
      </c>
      <c r="E121" s="15">
        <v>7</v>
      </c>
      <c r="F121" s="15">
        <v>7</v>
      </c>
      <c r="G121" s="15">
        <v>7</v>
      </c>
      <c r="H121" s="15"/>
      <c r="I121" s="15">
        <v>7</v>
      </c>
      <c r="J121" s="15">
        <v>7</v>
      </c>
      <c r="K121" s="15">
        <v>7</v>
      </c>
      <c r="L121" s="15">
        <v>7</v>
      </c>
      <c r="M121" s="15">
        <v>7</v>
      </c>
      <c r="N121" s="15">
        <v>7</v>
      </c>
      <c r="O121" s="15"/>
      <c r="P121" s="15">
        <v>7</v>
      </c>
      <c r="Q121" s="15">
        <v>7</v>
      </c>
      <c r="R121" s="15">
        <v>7</v>
      </c>
      <c r="S121" s="15">
        <v>7</v>
      </c>
      <c r="T121" s="15">
        <v>7</v>
      </c>
      <c r="U121" s="15">
        <v>7</v>
      </c>
      <c r="V121" s="15"/>
      <c r="W121" s="15">
        <v>7</v>
      </c>
      <c r="X121" s="15">
        <v>7</v>
      </c>
      <c r="Y121" s="15">
        <v>7</v>
      </c>
      <c r="Z121" s="15">
        <v>7</v>
      </c>
      <c r="AA121" s="15">
        <v>7</v>
      </c>
      <c r="AB121" s="15">
        <v>7</v>
      </c>
      <c r="AC121" s="15"/>
      <c r="AD121" s="15">
        <v>7</v>
      </c>
      <c r="AE121" s="15">
        <v>7</v>
      </c>
      <c r="AF121" s="15">
        <v>7</v>
      </c>
      <c r="AG121" s="15">
        <v>7</v>
      </c>
      <c r="AH121" s="15">
        <v>7</v>
      </c>
      <c r="AI121" s="15">
        <v>7</v>
      </c>
      <c r="AJ121" s="15"/>
      <c r="AK121" s="15">
        <v>7</v>
      </c>
      <c r="AL121" s="15">
        <v>7</v>
      </c>
      <c r="AM121" s="15">
        <v>7</v>
      </c>
      <c r="AN121" s="15">
        <v>7</v>
      </c>
      <c r="AO121" s="15">
        <v>7</v>
      </c>
      <c r="AP121" s="15">
        <v>7</v>
      </c>
      <c r="AQ121" s="15"/>
      <c r="AR121" s="15">
        <v>7</v>
      </c>
      <c r="AS121" s="15">
        <v>7</v>
      </c>
      <c r="AT121" s="15">
        <v>7</v>
      </c>
      <c r="AU121" s="15">
        <v>7</v>
      </c>
      <c r="AV121" s="15">
        <v>7</v>
      </c>
      <c r="AW121" s="15">
        <v>7</v>
      </c>
      <c r="AX121" s="15"/>
      <c r="AY121" s="15">
        <v>7</v>
      </c>
      <c r="AZ121" s="15">
        <v>7</v>
      </c>
      <c r="BA121" s="15">
        <v>7</v>
      </c>
      <c r="BB121" s="15">
        <v>7</v>
      </c>
      <c r="BC121" s="15">
        <v>7</v>
      </c>
      <c r="BD121" s="15">
        <v>7</v>
      </c>
      <c r="BE121" s="15"/>
      <c r="BF121" s="15">
        <v>7</v>
      </c>
      <c r="BG121" s="15">
        <v>7</v>
      </c>
      <c r="BH121" s="15">
        <v>7</v>
      </c>
      <c r="BI121" s="15">
        <v>7</v>
      </c>
      <c r="BJ121" s="15">
        <v>7</v>
      </c>
      <c r="BK121" s="15">
        <v>7</v>
      </c>
      <c r="BL121" s="15"/>
    </row>
    <row r="122" spans="1:64" hidden="1" x14ac:dyDescent="0.2">
      <c r="A122" t="str">
        <f>Nutrients!B122</f>
        <v>Sodium phosphate, monobasic</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row>
    <row r="123" spans="1:64" hidden="1" x14ac:dyDescent="0.2">
      <c r="A123" t="str">
        <f>Nutrients!B123</f>
        <v>Sodium sulfate, decahydrate</v>
      </c>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row>
    <row r="124" spans="1:64" x14ac:dyDescent="0.2">
      <c r="A124" t="str">
        <f>Nutrients!B124</f>
        <v>L-Lys-HCL</v>
      </c>
      <c r="B124" s="15">
        <v>7</v>
      </c>
      <c r="C124" s="15">
        <v>6.2</v>
      </c>
      <c r="D124" s="15">
        <v>5.5</v>
      </c>
      <c r="E124" s="15">
        <v>5</v>
      </c>
      <c r="F124" s="15">
        <v>4.7</v>
      </c>
      <c r="G124" s="15">
        <v>4.3499999999999996</v>
      </c>
      <c r="H124" s="15"/>
      <c r="I124" s="15">
        <v>7.05</v>
      </c>
      <c r="J124" s="15">
        <v>6.3</v>
      </c>
      <c r="K124" s="15">
        <v>5.55</v>
      </c>
      <c r="L124" s="15">
        <v>5.0999999999999996</v>
      </c>
      <c r="M124" s="15">
        <v>4.75</v>
      </c>
      <c r="N124" s="15">
        <v>4.45</v>
      </c>
      <c r="O124" s="15"/>
      <c r="P124" s="15">
        <v>7.1</v>
      </c>
      <c r="Q124" s="15">
        <v>6.35</v>
      </c>
      <c r="R124" s="15">
        <v>5.6</v>
      </c>
      <c r="S124" s="15">
        <v>5.15</v>
      </c>
      <c r="T124" s="15">
        <v>4.8</v>
      </c>
      <c r="U124" s="15">
        <v>4.5</v>
      </c>
      <c r="V124" s="15"/>
      <c r="W124" s="15">
        <v>7.2</v>
      </c>
      <c r="X124" s="15">
        <v>6.4</v>
      </c>
      <c r="Y124" s="15">
        <v>5.7</v>
      </c>
      <c r="Z124" s="15">
        <v>5.2</v>
      </c>
      <c r="AA124" s="15">
        <v>4.8499999999999996</v>
      </c>
      <c r="AB124" s="15">
        <v>4.55</v>
      </c>
      <c r="AC124" s="15"/>
      <c r="AD124" s="15">
        <v>7.25</v>
      </c>
      <c r="AE124" s="15">
        <v>6.45</v>
      </c>
      <c r="AF124" s="15">
        <v>5.75</v>
      </c>
      <c r="AG124" s="15">
        <v>5.25</v>
      </c>
      <c r="AH124" s="15">
        <v>4.95</v>
      </c>
      <c r="AI124" s="15">
        <v>4.5999999999999996</v>
      </c>
      <c r="AJ124" s="15"/>
      <c r="AK124" s="15">
        <v>7.3</v>
      </c>
      <c r="AL124" s="15">
        <v>6.5</v>
      </c>
      <c r="AM124" s="15">
        <v>5.8</v>
      </c>
      <c r="AN124" s="15">
        <v>5.35</v>
      </c>
      <c r="AO124" s="15">
        <v>5</v>
      </c>
      <c r="AP124" s="15">
        <v>4.6500000000000004</v>
      </c>
      <c r="AQ124" s="15"/>
      <c r="AR124" s="15">
        <v>7.35</v>
      </c>
      <c r="AS124" s="15">
        <v>6.55</v>
      </c>
      <c r="AT124" s="15">
        <v>5.85</v>
      </c>
      <c r="AU124" s="15">
        <v>5.4</v>
      </c>
      <c r="AV124" s="15">
        <v>5.05</v>
      </c>
      <c r="AW124" s="15">
        <v>4.75</v>
      </c>
      <c r="AX124" s="15"/>
      <c r="AY124" s="15">
        <v>7.4</v>
      </c>
      <c r="AZ124" s="15">
        <v>6.6</v>
      </c>
      <c r="BA124" s="15">
        <v>5.9</v>
      </c>
      <c r="BB124" s="15">
        <v>5.45</v>
      </c>
      <c r="BC124" s="15">
        <v>5.0999999999999996</v>
      </c>
      <c r="BD124" s="15">
        <v>4.8</v>
      </c>
      <c r="BE124" s="15"/>
      <c r="BF124" s="15">
        <v>7.5</v>
      </c>
      <c r="BG124" s="15">
        <v>6.7</v>
      </c>
      <c r="BH124" s="15">
        <v>6</v>
      </c>
      <c r="BI124" s="15">
        <v>5.55</v>
      </c>
      <c r="BJ124" s="15">
        <v>5.2</v>
      </c>
      <c r="BK124" s="15">
        <v>4.9000000000000004</v>
      </c>
      <c r="BL124" s="15"/>
    </row>
    <row r="125" spans="1:64" x14ac:dyDescent="0.2">
      <c r="A125" t="str">
        <f>Nutrients!B125</f>
        <v>DL-Met</v>
      </c>
      <c r="B125" s="15">
        <v>1.6</v>
      </c>
      <c r="C125" s="15">
        <v>0.8</v>
      </c>
      <c r="D125" s="15">
        <v>0.1</v>
      </c>
      <c r="E125" s="15"/>
      <c r="F125" s="15"/>
      <c r="G125" s="15"/>
      <c r="H125" s="15"/>
      <c r="I125" s="15">
        <v>1.3</v>
      </c>
      <c r="J125" s="15">
        <v>0.55000000000000004</v>
      </c>
      <c r="K125" s="15"/>
      <c r="L125" s="15"/>
      <c r="M125" s="15"/>
      <c r="N125" s="15"/>
      <c r="O125" s="15"/>
      <c r="P125" s="15">
        <v>0.95</v>
      </c>
      <c r="Q125" s="15">
        <v>0.2</v>
      </c>
      <c r="R125" s="15"/>
      <c r="S125" s="15"/>
      <c r="T125" s="15"/>
      <c r="U125" s="15"/>
      <c r="V125" s="15"/>
      <c r="W125" s="15">
        <v>0.7</v>
      </c>
      <c r="X125" s="15"/>
      <c r="Y125" s="15"/>
      <c r="Z125" s="15"/>
      <c r="AA125" s="15"/>
      <c r="AB125" s="15"/>
      <c r="AC125" s="15"/>
      <c r="AD125" s="15">
        <v>0.3</v>
      </c>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row>
    <row r="126" spans="1:64" x14ac:dyDescent="0.2">
      <c r="A126" t="str">
        <f>Nutrients!B126</f>
        <v>L-Thr</v>
      </c>
      <c r="B126" s="15">
        <v>1.8</v>
      </c>
      <c r="C126" s="15">
        <v>1.3</v>
      </c>
      <c r="D126" s="15">
        <v>1.2</v>
      </c>
      <c r="E126" s="15">
        <v>0.9</v>
      </c>
      <c r="F126" s="15">
        <v>0.9</v>
      </c>
      <c r="G126" s="15">
        <v>1.1000000000000001</v>
      </c>
      <c r="H126" s="15"/>
      <c r="I126" s="15">
        <v>1.5</v>
      </c>
      <c r="J126" s="15">
        <v>1.1000000000000001</v>
      </c>
      <c r="K126" s="15">
        <v>1</v>
      </c>
      <c r="L126" s="15">
        <v>0.7</v>
      </c>
      <c r="M126" s="15">
        <v>0.6</v>
      </c>
      <c r="N126" s="15">
        <v>0.8</v>
      </c>
      <c r="O126" s="15"/>
      <c r="P126" s="15">
        <v>1.3</v>
      </c>
      <c r="Q126" s="15">
        <v>0.8</v>
      </c>
      <c r="R126" s="15">
        <v>0.7</v>
      </c>
      <c r="S126" s="15">
        <v>0.4</v>
      </c>
      <c r="T126" s="15">
        <v>0.4</v>
      </c>
      <c r="U126" s="15">
        <v>0.5</v>
      </c>
      <c r="V126" s="15"/>
      <c r="W126" s="15">
        <v>1</v>
      </c>
      <c r="X126" s="15">
        <v>0.6</v>
      </c>
      <c r="Y126" s="15">
        <v>0.5</v>
      </c>
      <c r="Z126" s="15">
        <v>0.2</v>
      </c>
      <c r="AA126" s="15">
        <v>0.1</v>
      </c>
      <c r="AB126" s="15">
        <v>0.3</v>
      </c>
      <c r="AC126" s="15"/>
      <c r="AD126" s="15">
        <v>0.8</v>
      </c>
      <c r="AE126" s="15">
        <v>0.4</v>
      </c>
      <c r="AF126" s="15">
        <v>0.2</v>
      </c>
      <c r="AG126" s="15"/>
      <c r="AH126" s="15"/>
      <c r="AI126" s="15"/>
      <c r="AJ126" s="15"/>
      <c r="AK126" s="15">
        <v>0.5</v>
      </c>
      <c r="AL126" s="15"/>
      <c r="AM126" s="15"/>
      <c r="AN126" s="15"/>
      <c r="AO126" s="15"/>
      <c r="AP126" s="15"/>
      <c r="AQ126" s="15"/>
      <c r="AR126" s="15">
        <v>0.2</v>
      </c>
      <c r="AS126" s="15"/>
      <c r="AT126" s="15"/>
      <c r="AU126" s="15"/>
      <c r="AV126" s="15"/>
      <c r="AW126" s="15"/>
      <c r="AX126" s="15"/>
      <c r="AY126" s="15">
        <v>0.2</v>
      </c>
      <c r="AZ126" s="15"/>
      <c r="BA126" s="15"/>
      <c r="BB126" s="15"/>
      <c r="BC126" s="15"/>
      <c r="BD126" s="15"/>
      <c r="BE126" s="15"/>
      <c r="BF126" s="15">
        <v>0.2</v>
      </c>
      <c r="BG126" s="15"/>
      <c r="BH126" s="15"/>
      <c r="BI126" s="15"/>
      <c r="BJ126" s="15"/>
      <c r="BK126" s="15"/>
      <c r="BL126" s="15"/>
    </row>
    <row r="127" spans="1:64" hidden="1" x14ac:dyDescent="0.2">
      <c r="A127" t="str">
        <f>Nutrients!B127</f>
        <v>L-Trp</v>
      </c>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row>
    <row r="128" spans="1:64" hidden="1" x14ac:dyDescent="0.2">
      <c r="A128" t="str">
        <f>Nutrients!B128</f>
        <v>L-Val</v>
      </c>
      <c r="B128" s="15"/>
      <c r="C128" s="15"/>
      <c r="D128" s="15"/>
      <c r="E128" s="15"/>
      <c r="F128" s="15"/>
      <c r="G128" s="15"/>
      <c r="I128" s="15"/>
      <c r="J128" s="15"/>
      <c r="K128" s="15"/>
      <c r="L128" s="15"/>
      <c r="M128" s="15"/>
      <c r="N128" s="15"/>
      <c r="P128" s="15"/>
      <c r="Q128" s="15"/>
      <c r="R128" s="15"/>
      <c r="S128" s="15"/>
      <c r="T128" s="15"/>
      <c r="U128" s="15"/>
      <c r="W128" s="15"/>
      <c r="X128" s="15"/>
      <c r="Y128" s="15"/>
      <c r="Z128" s="15"/>
      <c r="AA128" s="15"/>
      <c r="AB128" s="15"/>
      <c r="AD128" s="15"/>
      <c r="AE128" s="15"/>
      <c r="AF128" s="15"/>
      <c r="AG128" s="15"/>
      <c r="AH128" s="15"/>
      <c r="AI128" s="15"/>
      <c r="AK128" s="15"/>
      <c r="AL128" s="15"/>
      <c r="AM128" s="15"/>
      <c r="AN128" s="15"/>
      <c r="AO128" s="15"/>
      <c r="AP128" s="15"/>
      <c r="AR128" s="15"/>
      <c r="AS128" s="15"/>
      <c r="AT128" s="15"/>
      <c r="AU128" s="15"/>
      <c r="AV128" s="15"/>
      <c r="AW128" s="15"/>
      <c r="AY128" s="15"/>
      <c r="AZ128" s="15"/>
      <c r="BA128" s="15"/>
      <c r="BB128" s="15"/>
      <c r="BC128" s="15"/>
      <c r="BD128" s="15"/>
      <c r="BF128" s="15"/>
      <c r="BG128" s="15"/>
      <c r="BH128" s="15"/>
      <c r="BI128" s="15"/>
      <c r="BJ128" s="15"/>
      <c r="BK128" s="15"/>
    </row>
    <row r="129" spans="1:64" hidden="1" x14ac:dyDescent="0.2">
      <c r="A129" t="str">
        <f>Nutrients!B129</f>
        <v>L-Ileu</v>
      </c>
      <c r="B129" s="15"/>
      <c r="C129" s="15"/>
      <c r="D129" s="15"/>
      <c r="E129" s="15"/>
      <c r="F129" s="15"/>
      <c r="G129" s="15"/>
      <c r="I129" s="15"/>
      <c r="J129" s="15"/>
      <c r="K129" s="15"/>
      <c r="L129" s="15"/>
      <c r="M129" s="15"/>
      <c r="N129" s="15"/>
      <c r="P129" s="15"/>
      <c r="Q129" s="15"/>
      <c r="R129" s="15"/>
      <c r="S129" s="15"/>
      <c r="T129" s="15"/>
      <c r="U129" s="15"/>
      <c r="W129" s="15"/>
      <c r="X129" s="15"/>
      <c r="Y129" s="15"/>
      <c r="Z129" s="15"/>
      <c r="AA129" s="15"/>
      <c r="AB129" s="15"/>
      <c r="AD129" s="15"/>
      <c r="AE129" s="15"/>
      <c r="AF129" s="15"/>
      <c r="AG129" s="15"/>
      <c r="AH129" s="15"/>
      <c r="AI129" s="15"/>
      <c r="AK129" s="15"/>
      <c r="AL129" s="15"/>
      <c r="AM129" s="15"/>
      <c r="AN129" s="15"/>
      <c r="AO129" s="15"/>
      <c r="AP129" s="15"/>
      <c r="AR129" s="15"/>
      <c r="AS129" s="15"/>
      <c r="AT129" s="15"/>
      <c r="AU129" s="15"/>
      <c r="AV129" s="15"/>
      <c r="AW129" s="15"/>
      <c r="AY129" s="15"/>
      <c r="AZ129" s="15"/>
      <c r="BA129" s="15"/>
      <c r="BB129" s="15"/>
      <c r="BC129" s="15"/>
      <c r="BD129" s="15"/>
      <c r="BF129" s="15"/>
      <c r="BG129" s="15"/>
      <c r="BH129" s="15"/>
      <c r="BI129" s="15"/>
      <c r="BJ129" s="15"/>
      <c r="BK129" s="15"/>
    </row>
    <row r="130" spans="1:64" hidden="1" x14ac:dyDescent="0.2">
      <c r="A130" t="str">
        <f>Nutrients!B130</f>
        <v>Methionine hydroxy analog</v>
      </c>
      <c r="B130" s="15"/>
      <c r="C130" s="15"/>
      <c r="D130" s="15"/>
      <c r="E130" s="15"/>
      <c r="F130" s="15"/>
      <c r="G130" s="15"/>
      <c r="I130" s="15"/>
      <c r="J130" s="15"/>
      <c r="K130" s="15"/>
      <c r="L130" s="15"/>
      <c r="M130" s="15"/>
      <c r="N130" s="15"/>
      <c r="P130" s="15"/>
      <c r="Q130" s="15"/>
      <c r="R130" s="15"/>
      <c r="S130" s="15"/>
      <c r="T130" s="15"/>
      <c r="U130" s="15"/>
      <c r="W130" s="15"/>
      <c r="X130" s="15"/>
      <c r="Y130" s="15"/>
      <c r="Z130" s="15"/>
      <c r="AA130" s="15"/>
      <c r="AB130" s="15"/>
      <c r="AD130" s="15"/>
      <c r="AE130" s="15"/>
      <c r="AF130" s="15"/>
      <c r="AG130" s="15"/>
      <c r="AH130" s="15"/>
      <c r="AI130" s="15"/>
      <c r="AK130" s="15"/>
      <c r="AL130" s="15"/>
      <c r="AM130" s="15"/>
      <c r="AN130" s="15"/>
      <c r="AO130" s="15"/>
      <c r="AP130" s="15"/>
      <c r="AR130" s="15"/>
      <c r="AS130" s="15"/>
      <c r="AT130" s="15"/>
      <c r="AU130" s="15"/>
      <c r="AV130" s="15"/>
      <c r="AW130" s="15"/>
      <c r="AY130" s="15"/>
      <c r="AZ130" s="15"/>
      <c r="BA130" s="15"/>
      <c r="BB130" s="15"/>
      <c r="BC130" s="15"/>
      <c r="BD130" s="15"/>
      <c r="BF130" s="15"/>
      <c r="BG130" s="15"/>
      <c r="BH130" s="15"/>
      <c r="BI130" s="15"/>
      <c r="BJ130" s="15"/>
      <c r="BK130" s="15"/>
    </row>
    <row r="131" spans="1:64" hidden="1" x14ac:dyDescent="0.2">
      <c r="A131" t="str">
        <f>Nutrients!B131</f>
        <v>Glutamine</v>
      </c>
      <c r="B131" s="15"/>
      <c r="C131" s="15"/>
      <c r="D131" s="15"/>
      <c r="E131" s="15"/>
      <c r="F131" s="15"/>
      <c r="G131" s="15"/>
      <c r="I131" s="15"/>
      <c r="J131" s="15"/>
      <c r="K131" s="15"/>
      <c r="L131" s="15"/>
      <c r="M131" s="15"/>
      <c r="N131" s="15"/>
      <c r="P131" s="15"/>
      <c r="Q131" s="15"/>
      <c r="R131" s="15"/>
      <c r="S131" s="15"/>
      <c r="T131" s="15"/>
      <c r="U131" s="15"/>
      <c r="W131" s="15"/>
      <c r="X131" s="15"/>
      <c r="Y131" s="15"/>
      <c r="Z131" s="15"/>
      <c r="AA131" s="15"/>
      <c r="AB131" s="15"/>
      <c r="AD131" s="15"/>
      <c r="AE131" s="15"/>
      <c r="AF131" s="15"/>
      <c r="AG131" s="15"/>
      <c r="AH131" s="15"/>
      <c r="AI131" s="15"/>
      <c r="AK131" s="15"/>
      <c r="AL131" s="15"/>
      <c r="AM131" s="15"/>
      <c r="AN131" s="15"/>
      <c r="AO131" s="15"/>
      <c r="AP131" s="15"/>
      <c r="AR131" s="15"/>
      <c r="AS131" s="15"/>
      <c r="AT131" s="15"/>
      <c r="AU131" s="15"/>
      <c r="AV131" s="15"/>
      <c r="AW131" s="15"/>
      <c r="AY131" s="15"/>
      <c r="AZ131" s="15"/>
      <c r="BA131" s="15"/>
      <c r="BB131" s="15"/>
      <c r="BC131" s="15"/>
      <c r="BD131" s="15"/>
      <c r="BF131" s="15"/>
      <c r="BG131" s="15"/>
      <c r="BH131" s="15"/>
      <c r="BI131" s="15"/>
      <c r="BJ131" s="15"/>
      <c r="BK131" s="15"/>
    </row>
    <row r="132" spans="1:64" hidden="1" x14ac:dyDescent="0.2">
      <c r="A132" t="str">
        <f>Nutrients!B132</f>
        <v>Glutamic acid</v>
      </c>
      <c r="B132" s="15"/>
      <c r="C132" s="15"/>
      <c r="D132" s="15"/>
      <c r="E132" s="15"/>
      <c r="F132" s="15"/>
      <c r="G132" s="15"/>
      <c r="I132" s="15"/>
      <c r="J132" s="15"/>
      <c r="K132" s="15"/>
      <c r="L132" s="15"/>
      <c r="M132" s="15"/>
      <c r="N132" s="15"/>
      <c r="P132" s="15"/>
      <c r="Q132" s="15"/>
      <c r="R132" s="15"/>
      <c r="S132" s="15"/>
      <c r="T132" s="15"/>
      <c r="U132" s="15"/>
      <c r="W132" s="15"/>
      <c r="X132" s="15"/>
      <c r="Y132" s="15"/>
      <c r="Z132" s="15"/>
      <c r="AA132" s="15"/>
      <c r="AB132" s="15"/>
      <c r="AD132" s="15"/>
      <c r="AE132" s="15"/>
      <c r="AF132" s="15"/>
      <c r="AG132" s="15"/>
      <c r="AH132" s="15"/>
      <c r="AI132" s="15"/>
      <c r="AK132" s="15"/>
      <c r="AL132" s="15"/>
      <c r="AM132" s="15"/>
      <c r="AN132" s="15"/>
      <c r="AO132" s="15"/>
      <c r="AP132" s="15"/>
      <c r="AR132" s="15"/>
      <c r="AS132" s="15"/>
      <c r="AT132" s="15"/>
      <c r="AU132" s="15"/>
      <c r="AV132" s="15"/>
      <c r="AW132" s="15"/>
      <c r="AY132" s="15"/>
      <c r="AZ132" s="15"/>
      <c r="BA132" s="15"/>
      <c r="BB132" s="15"/>
      <c r="BC132" s="15"/>
      <c r="BD132" s="15"/>
      <c r="BF132" s="15"/>
      <c r="BG132" s="15"/>
      <c r="BH132" s="15"/>
      <c r="BI132" s="15"/>
      <c r="BJ132" s="15"/>
      <c r="BK132" s="15"/>
    </row>
    <row r="133" spans="1:64" hidden="1" x14ac:dyDescent="0.2">
      <c r="A133" t="str">
        <f>Nutrients!B133</f>
        <v>Biolys</v>
      </c>
      <c r="B133" s="15"/>
      <c r="C133" s="15"/>
      <c r="D133" s="15"/>
      <c r="E133" s="15"/>
      <c r="F133" s="15"/>
      <c r="G133" s="15"/>
      <c r="I133" s="15"/>
      <c r="J133" s="15"/>
      <c r="K133" s="15"/>
      <c r="L133" s="15"/>
      <c r="M133" s="15"/>
      <c r="N133" s="15"/>
      <c r="P133" s="15"/>
      <c r="Q133" s="15"/>
      <c r="R133" s="15"/>
      <c r="S133" s="15"/>
      <c r="T133" s="15"/>
      <c r="U133" s="15"/>
      <c r="W133" s="15"/>
      <c r="X133" s="15"/>
      <c r="Y133" s="15"/>
      <c r="Z133" s="15"/>
      <c r="AA133" s="15"/>
      <c r="AB133" s="15"/>
      <c r="AD133" s="15"/>
      <c r="AE133" s="15"/>
      <c r="AF133" s="15"/>
      <c r="AG133" s="15"/>
      <c r="AH133" s="15"/>
      <c r="AI133" s="15"/>
      <c r="AK133" s="15"/>
      <c r="AL133" s="15"/>
      <c r="AM133" s="15"/>
      <c r="AN133" s="15"/>
      <c r="AO133" s="15"/>
      <c r="AP133" s="15"/>
      <c r="AR133" s="15"/>
      <c r="AS133" s="15"/>
      <c r="AT133" s="15"/>
      <c r="AU133" s="15"/>
      <c r="AV133" s="15"/>
      <c r="AW133" s="15"/>
      <c r="AY133" s="15"/>
      <c r="AZ133" s="15"/>
      <c r="BA133" s="15"/>
      <c r="BB133" s="15"/>
      <c r="BC133" s="15"/>
      <c r="BD133" s="15"/>
      <c r="BF133" s="15"/>
      <c r="BG133" s="15"/>
      <c r="BH133" s="15"/>
      <c r="BI133" s="15"/>
      <c r="BJ133" s="15"/>
      <c r="BK133" s="15"/>
    </row>
    <row r="134" spans="1:64" hidden="1" x14ac:dyDescent="0.2">
      <c r="A134" t="str">
        <f>Nutrients!B134</f>
        <v>Liquid lysine 60%</v>
      </c>
      <c r="B134" s="15"/>
      <c r="C134" s="15"/>
      <c r="D134" s="15"/>
      <c r="E134" s="15"/>
      <c r="F134" s="15"/>
      <c r="G134" s="15"/>
      <c r="I134" s="15"/>
      <c r="J134" s="15"/>
      <c r="K134" s="15"/>
      <c r="L134" s="15"/>
      <c r="M134" s="15"/>
      <c r="N134" s="15"/>
      <c r="P134" s="15"/>
      <c r="Q134" s="15"/>
      <c r="R134" s="15"/>
      <c r="S134" s="15"/>
      <c r="T134" s="15"/>
      <c r="U134" s="15"/>
      <c r="W134" s="15"/>
      <c r="X134" s="15"/>
      <c r="Y134" s="15"/>
      <c r="Z134" s="15"/>
      <c r="AA134" s="15"/>
      <c r="AB134" s="15"/>
      <c r="AD134" s="15"/>
      <c r="AE134" s="15"/>
      <c r="AF134" s="15"/>
      <c r="AG134" s="15"/>
      <c r="AH134" s="15"/>
      <c r="AI134" s="15"/>
      <c r="AK134" s="15"/>
      <c r="AL134" s="15"/>
      <c r="AM134" s="15"/>
      <c r="AN134" s="15"/>
      <c r="AO134" s="15"/>
      <c r="AP134" s="15"/>
      <c r="AR134" s="15"/>
      <c r="AS134" s="15"/>
      <c r="AT134" s="15"/>
      <c r="AU134" s="15"/>
      <c r="AV134" s="15"/>
      <c r="AW134" s="15"/>
      <c r="AY134" s="15"/>
      <c r="AZ134" s="15"/>
      <c r="BA134" s="15"/>
      <c r="BB134" s="15"/>
      <c r="BC134" s="15"/>
      <c r="BD134" s="15"/>
      <c r="BF134" s="15"/>
      <c r="BG134" s="15"/>
      <c r="BH134" s="15"/>
      <c r="BI134" s="15"/>
      <c r="BJ134" s="15"/>
      <c r="BK134" s="15"/>
    </row>
    <row r="135" spans="1:64" hidden="1" x14ac:dyDescent="0.2">
      <c r="A135" t="str">
        <f>Nutrients!B135</f>
        <v>MHA dry</v>
      </c>
      <c r="B135" s="15"/>
      <c r="C135" s="15"/>
      <c r="D135" s="15"/>
      <c r="E135" s="15"/>
      <c r="F135" s="15"/>
      <c r="G135" s="15"/>
      <c r="I135" s="15"/>
      <c r="J135" s="15"/>
      <c r="K135" s="15"/>
      <c r="L135" s="15"/>
      <c r="M135" s="15"/>
      <c r="N135" s="15"/>
      <c r="P135" s="15"/>
      <c r="Q135" s="15"/>
      <c r="R135" s="15"/>
      <c r="S135" s="15"/>
      <c r="T135" s="15"/>
      <c r="U135" s="15"/>
      <c r="W135" s="15"/>
      <c r="X135" s="15"/>
      <c r="Y135" s="15"/>
      <c r="Z135" s="15"/>
      <c r="AA135" s="15"/>
      <c r="AB135" s="15"/>
      <c r="AD135" s="15"/>
      <c r="AE135" s="15"/>
      <c r="AF135" s="15"/>
      <c r="AG135" s="15"/>
      <c r="AH135" s="15"/>
      <c r="AI135" s="15"/>
      <c r="AK135" s="15"/>
      <c r="AL135" s="15"/>
      <c r="AM135" s="15"/>
      <c r="AN135" s="15"/>
      <c r="AO135" s="15"/>
      <c r="AP135" s="15"/>
      <c r="AR135" s="15"/>
      <c r="AS135" s="15"/>
      <c r="AT135" s="15"/>
      <c r="AU135" s="15"/>
      <c r="AV135" s="15"/>
      <c r="AW135" s="15"/>
      <c r="AY135" s="15"/>
      <c r="AZ135" s="15"/>
      <c r="BA135" s="15"/>
      <c r="BB135" s="15"/>
      <c r="BC135" s="15"/>
      <c r="BD135" s="15"/>
      <c r="BF135" s="15"/>
      <c r="BG135" s="15"/>
      <c r="BH135" s="15"/>
      <c r="BI135" s="15"/>
      <c r="BJ135" s="15"/>
      <c r="BK135" s="15"/>
    </row>
    <row r="136" spans="1:64" hidden="1" x14ac:dyDescent="0.2">
      <c r="A136" t="str">
        <f>Nutrients!B136</f>
        <v>Paylean, 9 g/lb</v>
      </c>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row>
    <row r="137" spans="1:64" hidden="1" x14ac:dyDescent="0.2">
      <c r="A137" t="str">
        <f>Nutrients!B137</f>
        <v>Phase 2 supplement (PEP2)</v>
      </c>
      <c r="B137" s="15"/>
      <c r="C137" s="15"/>
      <c r="D137" s="15"/>
      <c r="E137" s="15"/>
      <c r="F137" s="15"/>
      <c r="G137" s="15"/>
      <c r="I137" s="15"/>
      <c r="J137" s="15"/>
      <c r="K137" s="15"/>
      <c r="L137" s="15"/>
      <c r="M137" s="15"/>
      <c r="N137" s="15"/>
      <c r="P137" s="15"/>
      <c r="Q137" s="15"/>
      <c r="R137" s="15"/>
      <c r="S137" s="15"/>
      <c r="T137" s="15"/>
      <c r="U137" s="15"/>
      <c r="W137" s="15"/>
      <c r="X137" s="15"/>
      <c r="Y137" s="15"/>
      <c r="Z137" s="15"/>
      <c r="AA137" s="15"/>
      <c r="AB137" s="15"/>
      <c r="AD137" s="15"/>
      <c r="AE137" s="15"/>
      <c r="AF137" s="15"/>
      <c r="AG137" s="15"/>
      <c r="AH137" s="15"/>
      <c r="AI137" s="15"/>
      <c r="AK137" s="15"/>
      <c r="AL137" s="15"/>
      <c r="AM137" s="15"/>
      <c r="AN137" s="15"/>
      <c r="AO137" s="15"/>
      <c r="AP137" s="15"/>
      <c r="AR137" s="15"/>
      <c r="AS137" s="15"/>
      <c r="AT137" s="15"/>
      <c r="AU137" s="15"/>
      <c r="AV137" s="15"/>
      <c r="AW137" s="15"/>
      <c r="AY137" s="15"/>
      <c r="AZ137" s="15"/>
      <c r="BA137" s="15"/>
      <c r="BB137" s="15"/>
      <c r="BC137" s="15"/>
      <c r="BD137" s="15"/>
      <c r="BF137" s="15"/>
      <c r="BG137" s="15"/>
      <c r="BH137" s="15"/>
      <c r="BI137" s="15"/>
      <c r="BJ137" s="15"/>
      <c r="BK137" s="15"/>
    </row>
    <row r="138" spans="1:64" hidden="1" x14ac:dyDescent="0.2">
      <c r="A138" t="str">
        <f>Nutrients!B138</f>
        <v>2007 Starter base mix</v>
      </c>
      <c r="B138" s="15"/>
      <c r="C138" s="15"/>
      <c r="D138" s="15"/>
      <c r="E138" s="15"/>
      <c r="F138" s="15"/>
      <c r="G138" s="15"/>
      <c r="I138" s="15"/>
      <c r="J138" s="15"/>
      <c r="K138" s="15"/>
      <c r="L138" s="15"/>
      <c r="M138" s="15"/>
      <c r="N138" s="15"/>
      <c r="P138" s="15"/>
      <c r="Q138" s="15"/>
      <c r="R138" s="15"/>
      <c r="S138" s="15"/>
      <c r="T138" s="15"/>
      <c r="U138" s="15"/>
      <c r="W138" s="15"/>
      <c r="X138" s="15"/>
      <c r="Y138" s="15"/>
      <c r="Z138" s="15"/>
      <c r="AA138" s="15"/>
      <c r="AB138" s="15"/>
      <c r="AD138" s="15"/>
      <c r="AE138" s="15"/>
      <c r="AF138" s="15"/>
      <c r="AG138" s="15"/>
      <c r="AH138" s="15"/>
      <c r="AI138" s="15"/>
      <c r="AK138" s="15"/>
      <c r="AL138" s="15"/>
      <c r="AM138" s="15"/>
      <c r="AN138" s="15"/>
      <c r="AO138" s="15"/>
      <c r="AP138" s="15"/>
      <c r="AR138" s="15"/>
      <c r="AS138" s="15"/>
      <c r="AT138" s="15"/>
      <c r="AU138" s="15"/>
      <c r="AV138" s="15"/>
      <c r="AW138" s="15"/>
      <c r="AY138" s="15"/>
      <c r="AZ138" s="15"/>
      <c r="BA138" s="15"/>
      <c r="BB138" s="15"/>
      <c r="BC138" s="15"/>
      <c r="BD138" s="15"/>
      <c r="BF138" s="15"/>
      <c r="BG138" s="15"/>
      <c r="BH138" s="15"/>
      <c r="BI138" s="15"/>
      <c r="BJ138" s="15"/>
      <c r="BK138" s="15"/>
    </row>
    <row r="139" spans="1:64" hidden="1" x14ac:dyDescent="0.2">
      <c r="A139" t="str">
        <f>Nutrients!B139</f>
        <v>2007 Grow-finish base mix</v>
      </c>
      <c r="B139" s="15"/>
      <c r="C139" s="15"/>
      <c r="D139" s="15"/>
      <c r="E139" s="15"/>
      <c r="F139" s="15"/>
      <c r="G139" s="15"/>
      <c r="I139" s="15"/>
      <c r="J139" s="15"/>
      <c r="K139" s="15"/>
      <c r="L139" s="15"/>
      <c r="M139" s="15"/>
      <c r="N139" s="15"/>
      <c r="P139" s="15"/>
      <c r="Q139" s="15"/>
      <c r="R139" s="15"/>
      <c r="S139" s="15"/>
      <c r="T139" s="15"/>
      <c r="U139" s="15"/>
      <c r="W139" s="15"/>
      <c r="X139" s="15"/>
      <c r="Y139" s="15"/>
      <c r="Z139" s="15"/>
      <c r="AA139" s="15"/>
      <c r="AB139" s="15"/>
      <c r="AD139" s="15"/>
      <c r="AE139" s="15"/>
      <c r="AF139" s="15"/>
      <c r="AG139" s="15"/>
      <c r="AH139" s="15"/>
      <c r="AI139" s="15"/>
      <c r="AK139" s="15"/>
      <c r="AL139" s="15"/>
      <c r="AM139" s="15"/>
      <c r="AN139" s="15"/>
      <c r="AO139" s="15"/>
      <c r="AP139" s="15"/>
      <c r="AR139" s="15"/>
      <c r="AS139" s="15"/>
      <c r="AT139" s="15"/>
      <c r="AU139" s="15"/>
      <c r="AV139" s="15"/>
      <c r="AW139" s="15"/>
      <c r="AY139" s="15"/>
      <c r="AZ139" s="15"/>
      <c r="BA139" s="15"/>
      <c r="BB139" s="15"/>
      <c r="BC139" s="15"/>
      <c r="BD139" s="15"/>
      <c r="BF139" s="15"/>
      <c r="BG139" s="15"/>
      <c r="BH139" s="15"/>
      <c r="BI139" s="15"/>
      <c r="BJ139" s="15"/>
      <c r="BK139" s="15"/>
    </row>
    <row r="140" spans="1:64" hidden="1" x14ac:dyDescent="0.2">
      <c r="A140" t="str">
        <f>Nutrients!B140</f>
        <v>Developer base mix</v>
      </c>
      <c r="B140" s="15"/>
      <c r="C140" s="15"/>
      <c r="D140" s="15"/>
      <c r="E140" s="15"/>
      <c r="F140" s="15"/>
      <c r="G140" s="15"/>
      <c r="I140" s="15"/>
      <c r="J140" s="15"/>
      <c r="K140" s="15"/>
      <c r="L140" s="15"/>
      <c r="M140" s="15"/>
      <c r="N140" s="15"/>
      <c r="P140" s="15"/>
      <c r="Q140" s="15"/>
      <c r="R140" s="15"/>
      <c r="S140" s="15"/>
      <c r="T140" s="15"/>
      <c r="U140" s="15"/>
      <c r="W140" s="15"/>
      <c r="X140" s="15"/>
      <c r="Y140" s="15"/>
      <c r="Z140" s="15"/>
      <c r="AA140" s="15"/>
      <c r="AB140" s="15"/>
      <c r="AD140" s="15"/>
      <c r="AE140" s="15"/>
      <c r="AF140" s="15"/>
      <c r="AG140" s="15"/>
      <c r="AH140" s="15"/>
      <c r="AI140" s="15"/>
      <c r="AK140" s="15"/>
      <c r="AL140" s="15"/>
      <c r="AM140" s="15"/>
      <c r="AN140" s="15"/>
      <c r="AO140" s="15"/>
      <c r="AP140" s="15"/>
      <c r="AR140" s="15"/>
      <c r="AS140" s="15"/>
      <c r="AT140" s="15"/>
      <c r="AU140" s="15"/>
      <c r="AV140" s="15"/>
      <c r="AW140" s="15"/>
      <c r="AY140" s="15"/>
      <c r="AZ140" s="15"/>
      <c r="BA140" s="15"/>
      <c r="BB140" s="15"/>
      <c r="BC140" s="15"/>
      <c r="BD140" s="15"/>
      <c r="BF140" s="15"/>
      <c r="BG140" s="15"/>
      <c r="BH140" s="15"/>
      <c r="BI140" s="15"/>
      <c r="BJ140" s="15"/>
      <c r="BK140" s="15"/>
    </row>
    <row r="141" spans="1:64" hidden="1" x14ac:dyDescent="0.2">
      <c r="A141" t="str">
        <f>Nutrients!B141</f>
        <v>2007 Sow base mix</v>
      </c>
      <c r="B141" s="15"/>
      <c r="C141" s="15"/>
      <c r="D141" s="15"/>
      <c r="E141" s="15"/>
      <c r="F141" s="15"/>
      <c r="G141" s="15"/>
      <c r="I141" s="15"/>
      <c r="J141" s="15"/>
      <c r="K141" s="15"/>
      <c r="L141" s="15"/>
      <c r="M141" s="15"/>
      <c r="N141" s="15"/>
      <c r="P141" s="15"/>
      <c r="Q141" s="15"/>
      <c r="R141" s="15"/>
      <c r="S141" s="15"/>
      <c r="T141" s="15"/>
      <c r="U141" s="15"/>
      <c r="W141" s="15"/>
      <c r="X141" s="15"/>
      <c r="Y141" s="15"/>
      <c r="Z141" s="15"/>
      <c r="AA141" s="15"/>
      <c r="AB141" s="15"/>
      <c r="AD141" s="15"/>
      <c r="AE141" s="15"/>
      <c r="AF141" s="15"/>
      <c r="AG141" s="15"/>
      <c r="AH141" s="15"/>
      <c r="AI141" s="15"/>
      <c r="AK141" s="15"/>
      <c r="AL141" s="15"/>
      <c r="AM141" s="15"/>
      <c r="AN141" s="15"/>
      <c r="AO141" s="15"/>
      <c r="AP141" s="15"/>
      <c r="AR141" s="15"/>
      <c r="AS141" s="15"/>
      <c r="AT141" s="15"/>
      <c r="AU141" s="15"/>
      <c r="AV141" s="15"/>
      <c r="AW141" s="15"/>
      <c r="AY141" s="15"/>
      <c r="AZ141" s="15"/>
      <c r="BA141" s="15"/>
      <c r="BB141" s="15"/>
      <c r="BC141" s="15"/>
      <c r="BD141" s="15"/>
      <c r="BF141" s="15"/>
      <c r="BG141" s="15"/>
      <c r="BH141" s="15"/>
      <c r="BI141" s="15"/>
      <c r="BJ141" s="15"/>
      <c r="BK141" s="15"/>
    </row>
    <row r="142" spans="1:64" hidden="1" x14ac:dyDescent="0.2">
      <c r="A142" t="str">
        <f>Nutrients!B142</f>
        <v>Vitamin premix with phytase</v>
      </c>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row>
    <row r="143" spans="1:64" x14ac:dyDescent="0.2">
      <c r="A143" t="str">
        <f>Nutrients!B143</f>
        <v>Trace mineral premix</v>
      </c>
      <c r="B143" s="15">
        <v>3</v>
      </c>
      <c r="C143" s="15">
        <v>3</v>
      </c>
      <c r="D143" s="15">
        <v>2.5</v>
      </c>
      <c r="E143" s="15">
        <v>2</v>
      </c>
      <c r="F143" s="15">
        <v>1.5</v>
      </c>
      <c r="G143" s="15">
        <v>1.5</v>
      </c>
      <c r="H143" s="15"/>
      <c r="I143" s="15">
        <v>3</v>
      </c>
      <c r="J143" s="15">
        <v>3</v>
      </c>
      <c r="K143" s="15">
        <v>2.5</v>
      </c>
      <c r="L143" s="15">
        <v>2</v>
      </c>
      <c r="M143" s="15">
        <v>1.5</v>
      </c>
      <c r="N143" s="15">
        <v>1.5</v>
      </c>
      <c r="O143" s="15"/>
      <c r="P143" s="15">
        <v>3</v>
      </c>
      <c r="Q143" s="15">
        <v>3</v>
      </c>
      <c r="R143" s="15">
        <v>2.5</v>
      </c>
      <c r="S143" s="15">
        <v>2</v>
      </c>
      <c r="T143" s="15">
        <v>1.5</v>
      </c>
      <c r="U143" s="15">
        <v>1.5</v>
      </c>
      <c r="V143" s="15"/>
      <c r="W143" s="15">
        <v>3</v>
      </c>
      <c r="X143" s="15">
        <v>3</v>
      </c>
      <c r="Y143" s="15">
        <v>2.5</v>
      </c>
      <c r="Z143" s="15">
        <v>2</v>
      </c>
      <c r="AA143" s="15">
        <v>1.5</v>
      </c>
      <c r="AB143" s="15">
        <v>1.5</v>
      </c>
      <c r="AC143" s="15"/>
      <c r="AD143" s="15">
        <v>3</v>
      </c>
      <c r="AE143" s="15">
        <v>3</v>
      </c>
      <c r="AF143" s="15">
        <v>2.5</v>
      </c>
      <c r="AG143" s="15">
        <v>2</v>
      </c>
      <c r="AH143" s="15">
        <v>1.5</v>
      </c>
      <c r="AI143" s="15">
        <v>1.5</v>
      </c>
      <c r="AJ143" s="15"/>
      <c r="AK143" s="15">
        <v>3</v>
      </c>
      <c r="AL143" s="15">
        <v>3</v>
      </c>
      <c r="AM143" s="15">
        <v>2.5</v>
      </c>
      <c r="AN143" s="15">
        <v>2</v>
      </c>
      <c r="AO143" s="15">
        <v>1.5</v>
      </c>
      <c r="AP143" s="15">
        <v>1.5</v>
      </c>
      <c r="AQ143" s="15"/>
      <c r="AR143" s="15">
        <v>3</v>
      </c>
      <c r="AS143" s="15">
        <v>3</v>
      </c>
      <c r="AT143" s="15">
        <v>2.5</v>
      </c>
      <c r="AU143" s="15">
        <v>2</v>
      </c>
      <c r="AV143" s="15">
        <v>1.5</v>
      </c>
      <c r="AW143" s="15">
        <v>1.5</v>
      </c>
      <c r="AX143" s="15"/>
      <c r="AY143" s="15">
        <v>3</v>
      </c>
      <c r="AZ143" s="15">
        <v>3</v>
      </c>
      <c r="BA143" s="15">
        <v>2.5</v>
      </c>
      <c r="BB143" s="15">
        <v>2</v>
      </c>
      <c r="BC143" s="15">
        <v>1.5</v>
      </c>
      <c r="BD143" s="15">
        <v>1.5</v>
      </c>
      <c r="BE143" s="15"/>
      <c r="BF143" s="15">
        <v>3</v>
      </c>
      <c r="BG143" s="15">
        <v>3</v>
      </c>
      <c r="BH143" s="15">
        <v>2.5</v>
      </c>
      <c r="BI143" s="15">
        <v>2</v>
      </c>
      <c r="BJ143" s="15">
        <v>1.5</v>
      </c>
      <c r="BK143" s="15">
        <v>1.5</v>
      </c>
      <c r="BL143" s="15"/>
    </row>
    <row r="144" spans="1:64" hidden="1" x14ac:dyDescent="0.2">
      <c r="A144" t="str">
        <f>Nutrients!B144</f>
        <v>Sow add pack</v>
      </c>
      <c r="B144" s="15"/>
      <c r="C144" s="15"/>
      <c r="D144" s="15"/>
      <c r="E144" s="15"/>
      <c r="F144" s="15"/>
      <c r="G144" s="15"/>
      <c r="I144" s="15"/>
      <c r="J144" s="15"/>
      <c r="K144" s="15"/>
      <c r="L144" s="15"/>
      <c r="M144" s="15"/>
      <c r="N144" s="15"/>
      <c r="P144" s="15"/>
      <c r="Q144" s="15"/>
      <c r="R144" s="15"/>
      <c r="S144" s="15"/>
      <c r="T144" s="15"/>
      <c r="U144" s="15"/>
      <c r="W144" s="15"/>
      <c r="X144" s="15"/>
      <c r="Y144" s="15"/>
      <c r="Z144" s="15"/>
      <c r="AA144" s="15"/>
      <c r="AB144" s="15"/>
      <c r="AD144" s="15"/>
      <c r="AE144" s="15"/>
      <c r="AF144" s="15"/>
      <c r="AG144" s="15"/>
      <c r="AH144" s="15"/>
      <c r="AI144" s="15"/>
      <c r="AK144" s="15"/>
      <c r="AL144" s="15"/>
      <c r="AM144" s="15"/>
      <c r="AN144" s="15"/>
      <c r="AO144" s="15"/>
      <c r="AP144" s="15"/>
      <c r="AR144" s="15"/>
      <c r="AS144" s="15"/>
      <c r="AT144" s="15"/>
      <c r="AU144" s="15"/>
      <c r="AV144" s="15"/>
      <c r="AW144" s="15"/>
      <c r="AY144" s="15"/>
      <c r="AZ144" s="15"/>
      <c r="BA144" s="15"/>
      <c r="BB144" s="15"/>
      <c r="BC144" s="15"/>
      <c r="BD144" s="15"/>
      <c r="BF144" s="15"/>
      <c r="BG144" s="15"/>
      <c r="BH144" s="15"/>
      <c r="BI144" s="15"/>
      <c r="BJ144" s="15"/>
      <c r="BK144" s="15"/>
    </row>
    <row r="145" spans="1:64" x14ac:dyDescent="0.2">
      <c r="A145" t="str">
        <f>Nutrients!B145</f>
        <v>Vitamin premix without phytase</v>
      </c>
      <c r="B145" s="15">
        <v>3</v>
      </c>
      <c r="C145" s="15">
        <v>3</v>
      </c>
      <c r="D145" s="15">
        <v>2.5</v>
      </c>
      <c r="E145" s="15">
        <v>2</v>
      </c>
      <c r="F145" s="15">
        <v>1.5</v>
      </c>
      <c r="G145" s="15">
        <v>1.5</v>
      </c>
      <c r="H145" s="15"/>
      <c r="I145" s="15">
        <v>3</v>
      </c>
      <c r="J145" s="15">
        <v>3</v>
      </c>
      <c r="K145" s="15">
        <v>2.5</v>
      </c>
      <c r="L145" s="15">
        <v>2</v>
      </c>
      <c r="M145" s="15">
        <v>1.5</v>
      </c>
      <c r="N145" s="15">
        <v>1.5</v>
      </c>
      <c r="O145" s="15"/>
      <c r="P145" s="15">
        <v>3</v>
      </c>
      <c r="Q145" s="15">
        <v>3</v>
      </c>
      <c r="R145" s="15">
        <v>2.5</v>
      </c>
      <c r="S145" s="15">
        <v>2</v>
      </c>
      <c r="T145" s="15">
        <v>1.5</v>
      </c>
      <c r="U145" s="15">
        <v>1.5</v>
      </c>
      <c r="V145" s="15"/>
      <c r="W145" s="15">
        <v>3</v>
      </c>
      <c r="X145" s="15">
        <v>3</v>
      </c>
      <c r="Y145" s="15">
        <v>2.5</v>
      </c>
      <c r="Z145" s="15">
        <v>2</v>
      </c>
      <c r="AA145" s="15">
        <v>1.5</v>
      </c>
      <c r="AB145" s="15">
        <v>1.5</v>
      </c>
      <c r="AC145" s="15"/>
      <c r="AD145" s="15">
        <v>3</v>
      </c>
      <c r="AE145" s="15">
        <v>3</v>
      </c>
      <c r="AF145" s="15">
        <v>2.5</v>
      </c>
      <c r="AG145" s="15">
        <v>2</v>
      </c>
      <c r="AH145" s="15">
        <v>1.5</v>
      </c>
      <c r="AI145" s="15">
        <v>1.5</v>
      </c>
      <c r="AJ145" s="15"/>
      <c r="AK145" s="15">
        <v>3</v>
      </c>
      <c r="AL145" s="15">
        <v>3</v>
      </c>
      <c r="AM145" s="15">
        <v>2.5</v>
      </c>
      <c r="AN145" s="15">
        <v>2</v>
      </c>
      <c r="AO145" s="15">
        <v>1.5</v>
      </c>
      <c r="AP145" s="15">
        <v>1.5</v>
      </c>
      <c r="AQ145" s="15"/>
      <c r="AR145" s="15">
        <v>3</v>
      </c>
      <c r="AS145" s="15">
        <v>3</v>
      </c>
      <c r="AT145" s="15">
        <v>2.5</v>
      </c>
      <c r="AU145" s="15">
        <v>2</v>
      </c>
      <c r="AV145" s="15">
        <v>1.5</v>
      </c>
      <c r="AW145" s="15">
        <v>1.5</v>
      </c>
      <c r="AX145" s="15"/>
      <c r="AY145" s="15">
        <v>3</v>
      </c>
      <c r="AZ145" s="15">
        <v>3</v>
      </c>
      <c r="BA145" s="15">
        <v>2.5</v>
      </c>
      <c r="BB145" s="15">
        <v>2</v>
      </c>
      <c r="BC145" s="15">
        <v>1.5</v>
      </c>
      <c r="BD145" s="15">
        <v>1.5</v>
      </c>
      <c r="BE145" s="15"/>
      <c r="BF145" s="15">
        <v>3</v>
      </c>
      <c r="BG145" s="15">
        <v>3</v>
      </c>
      <c r="BH145" s="15">
        <v>2.5</v>
      </c>
      <c r="BI145" s="15">
        <v>2</v>
      </c>
      <c r="BJ145" s="15">
        <v>1.5</v>
      </c>
      <c r="BK145" s="15">
        <v>1.5</v>
      </c>
      <c r="BL145" s="15"/>
    </row>
    <row r="146" spans="1:64" hidden="1" x14ac:dyDescent="0.2">
      <c r="A146" t="str">
        <f>Nutrients!B146</f>
        <v>GF DDGS Base Mix</v>
      </c>
      <c r="B146" s="15"/>
      <c r="C146" s="15"/>
      <c r="D146" s="15"/>
      <c r="E146" s="15"/>
      <c r="F146" s="15"/>
      <c r="G146" s="15"/>
      <c r="I146" s="15"/>
      <c r="J146" s="15"/>
      <c r="K146" s="15"/>
      <c r="L146" s="15"/>
      <c r="M146" s="15"/>
      <c r="N146" s="15"/>
      <c r="P146" s="15"/>
      <c r="Q146" s="15"/>
      <c r="R146" s="15"/>
      <c r="S146" s="15"/>
      <c r="T146" s="15"/>
      <c r="U146" s="15"/>
      <c r="W146" s="15"/>
      <c r="X146" s="15"/>
      <c r="Y146" s="15"/>
      <c r="Z146" s="15"/>
      <c r="AA146" s="15"/>
      <c r="AB146" s="15"/>
      <c r="AD146" s="15"/>
      <c r="AE146" s="15"/>
      <c r="AF146" s="15"/>
      <c r="AG146" s="15"/>
      <c r="AH146" s="15"/>
      <c r="AI146" s="15"/>
      <c r="AK146" s="15"/>
      <c r="AL146" s="15"/>
      <c r="AM146" s="15"/>
      <c r="AN146" s="15"/>
      <c r="AO146" s="15"/>
      <c r="AP146" s="15"/>
      <c r="AR146" s="15"/>
      <c r="AS146" s="15"/>
      <c r="AT146" s="15"/>
      <c r="AU146" s="15"/>
      <c r="AV146" s="15"/>
      <c r="AW146" s="15"/>
      <c r="AY146" s="15"/>
      <c r="AZ146" s="15"/>
      <c r="BA146" s="15"/>
      <c r="BB146" s="15"/>
      <c r="BC146" s="15"/>
      <c r="BD146" s="15"/>
      <c r="BF146" s="15"/>
      <c r="BG146" s="15"/>
      <c r="BH146" s="15"/>
      <c r="BI146" s="15"/>
      <c r="BJ146" s="15"/>
      <c r="BK146" s="15"/>
    </row>
    <row r="147" spans="1:64" hidden="1" x14ac:dyDescent="0.2">
      <c r="A147" t="str">
        <f>Nutrients!B147</f>
        <v>GF synthetics Base Mix</v>
      </c>
      <c r="B147" s="15"/>
      <c r="C147" s="15"/>
      <c r="D147" s="15"/>
      <c r="E147" s="15"/>
      <c r="F147" s="15"/>
      <c r="G147" s="15"/>
      <c r="I147" s="15"/>
      <c r="J147" s="15"/>
      <c r="K147" s="15"/>
      <c r="L147" s="15"/>
      <c r="M147" s="15"/>
      <c r="N147" s="15"/>
      <c r="P147" s="15"/>
      <c r="Q147" s="15"/>
      <c r="R147" s="15"/>
      <c r="S147" s="15"/>
      <c r="T147" s="15"/>
      <c r="U147" s="15"/>
      <c r="W147" s="15"/>
      <c r="X147" s="15"/>
      <c r="Y147" s="15"/>
      <c r="Z147" s="15"/>
      <c r="AA147" s="15"/>
      <c r="AB147" s="15"/>
      <c r="AD147" s="15"/>
      <c r="AE147" s="15"/>
      <c r="AF147" s="15"/>
      <c r="AG147" s="15"/>
      <c r="AH147" s="15"/>
      <c r="AI147" s="15"/>
      <c r="AK147" s="15"/>
      <c r="AL147" s="15"/>
      <c r="AM147" s="15"/>
      <c r="AN147" s="15"/>
      <c r="AO147" s="15"/>
      <c r="AP147" s="15"/>
      <c r="AR147" s="15"/>
      <c r="AS147" s="15"/>
      <c r="AT147" s="15"/>
      <c r="AU147" s="15"/>
      <c r="AV147" s="15"/>
      <c r="AW147" s="15"/>
      <c r="AY147" s="15"/>
      <c r="AZ147" s="15"/>
      <c r="BA147" s="15"/>
      <c r="BB147" s="15"/>
      <c r="BC147" s="15"/>
      <c r="BD147" s="15"/>
      <c r="BF147" s="15"/>
      <c r="BG147" s="15"/>
      <c r="BH147" s="15"/>
      <c r="BI147" s="15"/>
      <c r="BJ147" s="15"/>
      <c r="BK147" s="15"/>
    </row>
    <row r="148" spans="1:64" hidden="1" x14ac:dyDescent="0.2">
      <c r="A148" t="str">
        <f>Nutrients!B148</f>
        <v>Choline chloride 60%</v>
      </c>
      <c r="B148" s="15"/>
      <c r="C148" s="15"/>
      <c r="D148" s="15"/>
      <c r="E148" s="15"/>
      <c r="F148" s="15"/>
      <c r="G148" s="15"/>
      <c r="I148" s="15"/>
      <c r="J148" s="15"/>
      <c r="K148" s="15"/>
      <c r="L148" s="15"/>
      <c r="M148" s="15"/>
      <c r="N148" s="15"/>
      <c r="P148" s="15"/>
      <c r="Q148" s="15"/>
      <c r="R148" s="15"/>
      <c r="S148" s="15"/>
      <c r="T148" s="15"/>
      <c r="U148" s="15"/>
      <c r="W148" s="15"/>
      <c r="X148" s="15"/>
      <c r="Y148" s="15"/>
      <c r="Z148" s="15"/>
      <c r="AA148" s="15"/>
      <c r="AB148" s="15"/>
      <c r="AD148" s="15"/>
      <c r="AE148" s="15"/>
      <c r="AF148" s="15"/>
      <c r="AG148" s="15"/>
      <c r="AH148" s="15"/>
      <c r="AI148" s="15"/>
      <c r="AK148" s="15"/>
      <c r="AL148" s="15"/>
      <c r="AM148" s="15"/>
      <c r="AN148" s="15"/>
      <c r="AO148" s="15"/>
      <c r="AP148" s="15"/>
      <c r="AR148" s="15"/>
      <c r="AS148" s="15"/>
      <c r="AT148" s="15"/>
      <c r="AU148" s="15"/>
      <c r="AV148" s="15"/>
      <c r="AW148" s="15"/>
      <c r="AY148" s="15"/>
      <c r="AZ148" s="15"/>
      <c r="BA148" s="15"/>
      <c r="BB148" s="15"/>
      <c r="BC148" s="15"/>
      <c r="BD148" s="15"/>
      <c r="BF148" s="15"/>
      <c r="BG148" s="15"/>
      <c r="BH148" s="15"/>
      <c r="BI148" s="15"/>
      <c r="BJ148" s="15"/>
      <c r="BK148" s="15"/>
    </row>
    <row r="149" spans="1:64" hidden="1" x14ac:dyDescent="0.2">
      <c r="A149" t="str">
        <f>Nutrients!B149</f>
        <v>Natuphos 600</v>
      </c>
      <c r="B149" s="15"/>
      <c r="C149" s="15"/>
      <c r="D149" s="15"/>
      <c r="E149" s="15"/>
      <c r="F149" s="15"/>
      <c r="G149" s="15"/>
      <c r="I149" s="15"/>
      <c r="J149" s="15"/>
      <c r="K149" s="15"/>
      <c r="L149" s="15"/>
      <c r="M149" s="15"/>
      <c r="N149" s="15"/>
      <c r="P149" s="15"/>
      <c r="Q149" s="15"/>
      <c r="R149" s="15"/>
      <c r="S149" s="15"/>
      <c r="T149" s="15"/>
      <c r="U149" s="15"/>
      <c r="W149" s="15"/>
      <c r="X149" s="15"/>
      <c r="Y149" s="15"/>
      <c r="Z149" s="15"/>
      <c r="AA149" s="15"/>
      <c r="AB149" s="15"/>
      <c r="AD149" s="15"/>
      <c r="AE149" s="15"/>
      <c r="AF149" s="15"/>
      <c r="AG149" s="15"/>
      <c r="AH149" s="15"/>
      <c r="AI149" s="15"/>
      <c r="AK149" s="15"/>
      <c r="AL149" s="15"/>
      <c r="AM149" s="15"/>
      <c r="AN149" s="15"/>
      <c r="AO149" s="15"/>
      <c r="AP149" s="15"/>
      <c r="AR149" s="15"/>
      <c r="AS149" s="15"/>
      <c r="AT149" s="15"/>
      <c r="AU149" s="15"/>
      <c r="AV149" s="15"/>
      <c r="AW149" s="15"/>
      <c r="AY149" s="15"/>
      <c r="AZ149" s="15"/>
      <c r="BA149" s="15"/>
      <c r="BB149" s="15"/>
      <c r="BC149" s="15"/>
      <c r="BD149" s="15"/>
      <c r="BF149" s="15"/>
      <c r="BG149" s="15"/>
      <c r="BH149" s="15"/>
      <c r="BI149" s="15"/>
      <c r="BJ149" s="15"/>
      <c r="BK149" s="15"/>
    </row>
    <row r="150" spans="1:64" hidden="1" x14ac:dyDescent="0.2">
      <c r="A150" t="str">
        <f>Nutrients!B150</f>
        <v>Natuphos 1200</v>
      </c>
      <c r="B150" s="15"/>
      <c r="C150" s="15"/>
      <c r="D150" s="15"/>
      <c r="E150" s="15"/>
      <c r="F150" s="15"/>
      <c r="G150" s="15"/>
      <c r="I150" s="15"/>
      <c r="J150" s="15"/>
      <c r="K150" s="15"/>
      <c r="L150" s="15"/>
      <c r="M150" s="15"/>
      <c r="N150" s="15"/>
      <c r="P150" s="15"/>
      <c r="Q150" s="15"/>
      <c r="R150" s="15"/>
      <c r="S150" s="15"/>
      <c r="T150" s="15"/>
      <c r="U150" s="15"/>
      <c r="W150" s="15"/>
      <c r="X150" s="15"/>
      <c r="Y150" s="15"/>
      <c r="Z150" s="15"/>
      <c r="AA150" s="15"/>
      <c r="AB150" s="15"/>
      <c r="AD150" s="15"/>
      <c r="AE150" s="15"/>
      <c r="AF150" s="15"/>
      <c r="AG150" s="15"/>
      <c r="AH150" s="15"/>
      <c r="AI150" s="15"/>
      <c r="AK150" s="15"/>
      <c r="AL150" s="15"/>
      <c r="AM150" s="15"/>
      <c r="AN150" s="15"/>
      <c r="AO150" s="15"/>
      <c r="AP150" s="15"/>
      <c r="AR150" s="15"/>
      <c r="AS150" s="15"/>
      <c r="AT150" s="15"/>
      <c r="AU150" s="15"/>
      <c r="AV150" s="15"/>
      <c r="AW150" s="15"/>
      <c r="AY150" s="15"/>
      <c r="AZ150" s="15"/>
      <c r="BA150" s="15"/>
      <c r="BB150" s="15"/>
      <c r="BC150" s="15"/>
      <c r="BD150" s="15"/>
      <c r="BF150" s="15"/>
      <c r="BG150" s="15"/>
      <c r="BH150" s="15"/>
      <c r="BI150" s="15"/>
      <c r="BJ150" s="15"/>
      <c r="BK150" s="15"/>
    </row>
    <row r="151" spans="1:64" x14ac:dyDescent="0.2">
      <c r="A151" t="str">
        <f>Nutrients!B151</f>
        <v>Optiphos 2000</v>
      </c>
      <c r="B151" s="15">
        <v>0.25</v>
      </c>
      <c r="C151" s="15">
        <v>0.25</v>
      </c>
      <c r="D151" s="15">
        <v>0.25</v>
      </c>
      <c r="E151" s="15">
        <v>0.25</v>
      </c>
      <c r="F151" s="15">
        <v>0.25</v>
      </c>
      <c r="G151" s="15">
        <v>0.25</v>
      </c>
      <c r="I151" s="15">
        <v>0.25</v>
      </c>
      <c r="J151" s="15">
        <v>0.25</v>
      </c>
      <c r="K151" s="15">
        <v>0.25</v>
      </c>
      <c r="L151" s="15">
        <v>0.25</v>
      </c>
      <c r="M151" s="15">
        <v>0.25</v>
      </c>
      <c r="N151" s="15">
        <v>0.25</v>
      </c>
      <c r="P151" s="15">
        <v>0.25</v>
      </c>
      <c r="Q151" s="15">
        <v>0.25</v>
      </c>
      <c r="R151" s="15">
        <v>0.25</v>
      </c>
      <c r="S151" s="15">
        <v>0.25</v>
      </c>
      <c r="T151" s="15">
        <v>0.25</v>
      </c>
      <c r="U151" s="15">
        <v>0.25</v>
      </c>
      <c r="W151" s="15">
        <v>0.25</v>
      </c>
      <c r="X151" s="15">
        <v>0.25</v>
      </c>
      <c r="Y151" s="15">
        <v>0.25</v>
      </c>
      <c r="Z151" s="15">
        <v>0.25</v>
      </c>
      <c r="AA151" s="15">
        <v>0.25</v>
      </c>
      <c r="AB151" s="15">
        <v>0.25</v>
      </c>
      <c r="AD151" s="15">
        <v>0.25</v>
      </c>
      <c r="AE151" s="15">
        <v>0.25</v>
      </c>
      <c r="AF151" s="15">
        <v>0.25</v>
      </c>
      <c r="AG151" s="15">
        <v>0.25</v>
      </c>
      <c r="AH151" s="15">
        <v>0.25</v>
      </c>
      <c r="AI151" s="15">
        <v>0.25</v>
      </c>
      <c r="AK151" s="15">
        <v>0.25</v>
      </c>
      <c r="AL151" s="15">
        <v>0.25</v>
      </c>
      <c r="AM151" s="15">
        <v>0.25</v>
      </c>
      <c r="AN151" s="15">
        <v>0.25</v>
      </c>
      <c r="AO151" s="15">
        <v>0.25</v>
      </c>
      <c r="AP151" s="15">
        <v>0.25</v>
      </c>
      <c r="AR151" s="15">
        <v>0.25</v>
      </c>
      <c r="AS151" s="15">
        <v>0.25</v>
      </c>
      <c r="AT151" s="15">
        <v>0.25</v>
      </c>
      <c r="AU151" s="15">
        <v>0.25</v>
      </c>
      <c r="AV151" s="15">
        <v>0.25</v>
      </c>
      <c r="AW151" s="15">
        <v>0.25</v>
      </c>
      <c r="AY151" s="15">
        <v>0.25</v>
      </c>
      <c r="AZ151" s="15">
        <v>0.25</v>
      </c>
      <c r="BA151" s="15">
        <v>0.25</v>
      </c>
      <c r="BB151" s="15">
        <v>0.25</v>
      </c>
      <c r="BC151" s="15">
        <v>0.25</v>
      </c>
      <c r="BD151" s="15">
        <v>0.25</v>
      </c>
      <c r="BF151" s="15">
        <v>0.25</v>
      </c>
      <c r="BG151" s="15">
        <v>0.25</v>
      </c>
      <c r="BH151" s="15">
        <v>0.25</v>
      </c>
      <c r="BI151" s="15">
        <v>0.25</v>
      </c>
      <c r="BJ151" s="15">
        <v>0.25</v>
      </c>
      <c r="BK151" s="15">
        <v>0.25</v>
      </c>
    </row>
    <row r="152" spans="1:64" hidden="1" x14ac:dyDescent="0.2">
      <c r="A152" t="str">
        <f>Nutrients!B152</f>
        <v>Phyzyme 1200</v>
      </c>
      <c r="B152" s="15"/>
      <c r="C152" s="15"/>
      <c r="D152" s="15"/>
      <c r="E152" s="15"/>
      <c r="F152" s="15"/>
      <c r="G152" s="15"/>
      <c r="I152" s="15"/>
      <c r="J152" s="15"/>
      <c r="K152" s="15"/>
      <c r="L152" s="15"/>
      <c r="M152" s="15"/>
      <c r="N152" s="15"/>
      <c r="P152" s="15"/>
      <c r="Q152" s="15"/>
      <c r="R152" s="15"/>
      <c r="S152" s="15"/>
      <c r="T152" s="15"/>
      <c r="U152" s="15"/>
      <c r="W152" s="15"/>
      <c r="X152" s="15"/>
      <c r="Y152" s="15"/>
      <c r="Z152" s="15"/>
      <c r="AA152" s="15"/>
      <c r="AB152" s="15"/>
      <c r="AD152" s="15"/>
      <c r="AE152" s="15"/>
      <c r="AF152" s="15"/>
      <c r="AG152" s="15"/>
      <c r="AH152" s="15"/>
      <c r="AI152" s="15"/>
      <c r="AK152" s="15"/>
      <c r="AL152" s="15"/>
      <c r="AM152" s="15"/>
      <c r="AN152" s="15"/>
      <c r="AO152" s="15"/>
      <c r="AP152" s="15"/>
      <c r="AR152" s="15"/>
      <c r="AS152" s="15"/>
      <c r="AT152" s="15"/>
      <c r="AU152" s="15"/>
      <c r="AV152" s="15"/>
      <c r="AW152" s="15"/>
      <c r="AY152" s="15"/>
      <c r="AZ152" s="15"/>
      <c r="BA152" s="15"/>
      <c r="BB152" s="15"/>
      <c r="BC152" s="15"/>
      <c r="BD152" s="15"/>
      <c r="BF152" s="15"/>
      <c r="BG152" s="15"/>
      <c r="BH152" s="15"/>
      <c r="BI152" s="15"/>
      <c r="BJ152" s="15"/>
      <c r="BK152" s="15"/>
    </row>
    <row r="153" spans="1:64" hidden="1" x14ac:dyDescent="0.2">
      <c r="A153" t="str">
        <f>Nutrients!B153</f>
        <v>Phyzyme 5000</v>
      </c>
      <c r="B153" s="15"/>
      <c r="C153" s="15"/>
      <c r="D153" s="15"/>
      <c r="E153" s="15"/>
      <c r="F153" s="15"/>
      <c r="G153" s="15"/>
      <c r="I153" s="15"/>
      <c r="J153" s="15"/>
      <c r="K153" s="15"/>
      <c r="L153" s="15"/>
      <c r="M153" s="15"/>
      <c r="N153" s="15"/>
      <c r="P153" s="15"/>
      <c r="Q153" s="15"/>
      <c r="R153" s="15"/>
      <c r="S153" s="15"/>
      <c r="T153" s="15"/>
      <c r="U153" s="15"/>
      <c r="W153" s="15"/>
      <c r="X153" s="15"/>
      <c r="Y153" s="15"/>
      <c r="Z153" s="15"/>
      <c r="AA153" s="15"/>
      <c r="AB153" s="15"/>
      <c r="AD153" s="15"/>
      <c r="AE153" s="15"/>
      <c r="AF153" s="15"/>
      <c r="AG153" s="15"/>
      <c r="AH153" s="15"/>
      <c r="AI153" s="15"/>
      <c r="AK153" s="15"/>
      <c r="AL153" s="15"/>
      <c r="AM153" s="15"/>
      <c r="AN153" s="15"/>
      <c r="AO153" s="15"/>
      <c r="AP153" s="15"/>
      <c r="AR153" s="15"/>
      <c r="AS153" s="15"/>
      <c r="AT153" s="15"/>
      <c r="AU153" s="15"/>
      <c r="AV153" s="15"/>
      <c r="AW153" s="15"/>
      <c r="AY153" s="15"/>
      <c r="AZ153" s="15"/>
      <c r="BA153" s="15"/>
      <c r="BB153" s="15"/>
      <c r="BC153" s="15"/>
      <c r="BD153" s="15"/>
      <c r="BF153" s="15"/>
      <c r="BG153" s="15"/>
      <c r="BH153" s="15"/>
      <c r="BI153" s="15"/>
      <c r="BJ153" s="15"/>
      <c r="BK153" s="15"/>
    </row>
    <row r="154" spans="1:64" hidden="1" x14ac:dyDescent="0.2">
      <c r="A154" t="str">
        <f>Nutrients!B154</f>
        <v>Ronozyme CT (10,000)</v>
      </c>
      <c r="B154" s="15"/>
      <c r="C154" s="15"/>
      <c r="D154" s="15"/>
      <c r="E154" s="15"/>
      <c r="F154" s="15"/>
      <c r="G154" s="15"/>
      <c r="I154" s="15"/>
      <c r="J154" s="15"/>
      <c r="K154" s="15"/>
      <c r="L154" s="15"/>
      <c r="M154" s="15"/>
      <c r="N154" s="15"/>
      <c r="P154" s="15"/>
      <c r="Q154" s="15"/>
      <c r="R154" s="15"/>
      <c r="S154" s="15"/>
      <c r="T154" s="15"/>
      <c r="U154" s="15"/>
      <c r="W154" s="15"/>
      <c r="X154" s="15"/>
      <c r="Y154" s="15"/>
      <c r="Z154" s="15"/>
      <c r="AA154" s="15"/>
      <c r="AB154" s="15"/>
      <c r="AD154" s="15"/>
      <c r="AE154" s="15"/>
      <c r="AF154" s="15"/>
      <c r="AG154" s="15"/>
      <c r="AH154" s="15"/>
      <c r="AI154" s="15"/>
      <c r="AK154" s="15"/>
      <c r="AL154" s="15"/>
      <c r="AM154" s="15"/>
      <c r="AN154" s="15"/>
      <c r="AO154" s="15"/>
      <c r="AP154" s="15"/>
      <c r="AR154" s="15"/>
      <c r="AS154" s="15"/>
      <c r="AT154" s="15"/>
      <c r="AU154" s="15"/>
      <c r="AV154" s="15"/>
      <c r="AW154" s="15"/>
      <c r="AY154" s="15"/>
      <c r="AZ154" s="15"/>
      <c r="BA154" s="15"/>
      <c r="BB154" s="15"/>
      <c r="BC154" s="15"/>
      <c r="BD154" s="15"/>
      <c r="BF154" s="15"/>
      <c r="BG154" s="15"/>
      <c r="BH154" s="15"/>
      <c r="BI154" s="15"/>
      <c r="BJ154" s="15"/>
      <c r="BK154" s="15"/>
    </row>
    <row r="155" spans="1:64" hidden="1" x14ac:dyDescent="0.2">
      <c r="A155" t="str">
        <f>Nutrients!B155</f>
        <v>Ronozyme M (50,000)</v>
      </c>
      <c r="B155" s="15"/>
      <c r="C155" s="15"/>
      <c r="D155" s="15"/>
      <c r="E155" s="15"/>
      <c r="F155" s="15"/>
      <c r="G155" s="15"/>
      <c r="I155" s="15"/>
      <c r="J155" s="15"/>
      <c r="K155" s="15"/>
      <c r="L155" s="15"/>
      <c r="M155" s="15"/>
      <c r="N155" s="15"/>
      <c r="P155" s="15"/>
      <c r="Q155" s="15"/>
      <c r="R155" s="15"/>
      <c r="S155" s="15"/>
      <c r="T155" s="15"/>
      <c r="U155" s="15"/>
      <c r="W155" s="15"/>
      <c r="X155" s="15"/>
      <c r="Y155" s="15"/>
      <c r="Z155" s="15"/>
      <c r="AA155" s="15"/>
      <c r="AB155" s="15"/>
      <c r="AD155" s="15"/>
      <c r="AE155" s="15"/>
      <c r="AF155" s="15"/>
      <c r="AG155" s="15"/>
      <c r="AH155" s="15"/>
      <c r="AI155" s="15"/>
      <c r="AK155" s="15"/>
      <c r="AL155" s="15"/>
      <c r="AM155" s="15"/>
      <c r="AN155" s="15"/>
      <c r="AO155" s="15"/>
      <c r="AP155" s="15"/>
      <c r="AR155" s="15"/>
      <c r="AS155" s="15"/>
      <c r="AT155" s="15"/>
      <c r="AU155" s="15"/>
      <c r="AV155" s="15"/>
      <c r="AW155" s="15"/>
      <c r="AY155" s="15"/>
      <c r="AZ155" s="15"/>
      <c r="BA155" s="15"/>
      <c r="BB155" s="15"/>
      <c r="BC155" s="15"/>
      <c r="BD155" s="15"/>
      <c r="BF155" s="15"/>
      <c r="BG155" s="15"/>
      <c r="BH155" s="15"/>
      <c r="BI155" s="15"/>
      <c r="BJ155" s="15"/>
      <c r="BK155" s="15"/>
    </row>
    <row r="156" spans="1:64" hidden="1" x14ac:dyDescent="0.2">
      <c r="A156" t="str">
        <f>Nutrients!B156</f>
        <v>Other phytase source</v>
      </c>
      <c r="B156" s="15"/>
      <c r="C156" s="15"/>
      <c r="D156" s="15"/>
      <c r="E156" s="15"/>
      <c r="F156" s="15"/>
      <c r="G156" s="15"/>
      <c r="I156" s="15"/>
      <c r="J156" s="15"/>
      <c r="K156" s="15"/>
      <c r="L156" s="15"/>
      <c r="M156" s="15"/>
      <c r="N156" s="15"/>
      <c r="P156" s="15"/>
      <c r="Q156" s="15"/>
      <c r="R156" s="15"/>
      <c r="S156" s="15"/>
      <c r="T156" s="15"/>
      <c r="U156" s="15"/>
      <c r="W156" s="15"/>
      <c r="X156" s="15"/>
      <c r="Y156" s="15"/>
      <c r="Z156" s="15"/>
      <c r="AA156" s="15"/>
      <c r="AB156" s="15"/>
      <c r="AD156" s="15"/>
      <c r="AE156" s="15"/>
      <c r="AF156" s="15"/>
      <c r="AG156" s="15"/>
      <c r="AH156" s="15"/>
      <c r="AI156" s="15"/>
      <c r="AK156" s="15"/>
      <c r="AL156" s="15"/>
      <c r="AM156" s="15"/>
      <c r="AN156" s="15"/>
      <c r="AO156" s="15"/>
      <c r="AP156" s="15"/>
      <c r="AR156" s="15"/>
      <c r="AS156" s="15"/>
      <c r="AT156" s="15"/>
      <c r="AU156" s="15"/>
      <c r="AV156" s="15"/>
      <c r="AW156" s="15"/>
      <c r="AY156" s="15"/>
      <c r="AZ156" s="15"/>
      <c r="BA156" s="15"/>
      <c r="BB156" s="15"/>
      <c r="BC156" s="15"/>
      <c r="BD156" s="15"/>
      <c r="BF156" s="15"/>
      <c r="BG156" s="15"/>
      <c r="BH156" s="15"/>
      <c r="BI156" s="15"/>
      <c r="BJ156" s="15"/>
      <c r="BK156" s="15"/>
    </row>
    <row r="157" spans="1:64" hidden="1" x14ac:dyDescent="0.2">
      <c r="A157" t="str">
        <f>Nutrients!B157</f>
        <v>Zinc oxide</v>
      </c>
      <c r="B157" s="15"/>
      <c r="C157" s="15"/>
      <c r="D157" s="15"/>
      <c r="E157" s="15"/>
      <c r="F157" s="15"/>
      <c r="G157" s="15"/>
      <c r="I157" s="15"/>
      <c r="J157" s="15"/>
      <c r="K157" s="15"/>
      <c r="L157" s="15"/>
      <c r="M157" s="15"/>
      <c r="N157" s="15"/>
      <c r="P157" s="15"/>
      <c r="Q157" s="15"/>
      <c r="R157" s="15"/>
      <c r="S157" s="15"/>
      <c r="T157" s="15"/>
      <c r="U157" s="15"/>
      <c r="W157" s="15"/>
      <c r="X157" s="15"/>
      <c r="Y157" s="15"/>
      <c r="Z157" s="15"/>
      <c r="AA157" s="15"/>
      <c r="AB157" s="15"/>
      <c r="AD157" s="15"/>
      <c r="AE157" s="15"/>
      <c r="AF157" s="15"/>
      <c r="AG157" s="15"/>
      <c r="AH157" s="15"/>
      <c r="AI157" s="15"/>
      <c r="AK157" s="15"/>
      <c r="AL157" s="15"/>
      <c r="AM157" s="15"/>
      <c r="AN157" s="15"/>
      <c r="AO157" s="15"/>
      <c r="AP157" s="15"/>
      <c r="AR157" s="15"/>
      <c r="AS157" s="15"/>
      <c r="AT157" s="15"/>
      <c r="AU157" s="15"/>
      <c r="AV157" s="15"/>
      <c r="AW157" s="15"/>
      <c r="AY157" s="15"/>
      <c r="AZ157" s="15"/>
      <c r="BA157" s="15"/>
      <c r="BB157" s="15"/>
      <c r="BC157" s="15"/>
      <c r="BD157" s="15"/>
      <c r="BF157" s="15"/>
      <c r="BG157" s="15"/>
      <c r="BH157" s="15"/>
      <c r="BI157" s="15"/>
      <c r="BJ157" s="15"/>
      <c r="BK157" s="15"/>
    </row>
    <row r="158" spans="1:64" hidden="1" x14ac:dyDescent="0.2">
      <c r="A158" t="str">
        <f>Nutrients!B158</f>
        <v>Copper sulfate</v>
      </c>
      <c r="B158" s="15"/>
      <c r="C158" s="15"/>
      <c r="D158" s="15"/>
      <c r="E158" s="15"/>
      <c r="F158" s="15"/>
      <c r="G158" s="15"/>
      <c r="I158" s="15"/>
      <c r="J158" s="15"/>
      <c r="K158" s="15"/>
      <c r="L158" s="15"/>
      <c r="M158" s="15"/>
      <c r="N158" s="15"/>
      <c r="P158" s="15"/>
      <c r="Q158" s="15"/>
      <c r="R158" s="15"/>
      <c r="S158" s="15"/>
      <c r="T158" s="15"/>
      <c r="U158" s="15"/>
      <c r="W158" s="15"/>
      <c r="X158" s="15"/>
      <c r="Y158" s="15"/>
      <c r="Z158" s="15"/>
      <c r="AA158" s="15"/>
      <c r="AB158" s="15"/>
      <c r="AD158" s="15"/>
      <c r="AE158" s="15"/>
      <c r="AF158" s="15"/>
      <c r="AG158" s="15"/>
      <c r="AH158" s="15"/>
      <c r="AI158" s="15"/>
      <c r="AK158" s="15"/>
      <c r="AL158" s="15"/>
      <c r="AM158" s="15"/>
      <c r="AN158" s="15"/>
      <c r="AO158" s="15"/>
      <c r="AP158" s="15"/>
      <c r="AR158" s="15"/>
      <c r="AS158" s="15"/>
      <c r="AT158" s="15"/>
      <c r="AU158" s="15"/>
      <c r="AV158" s="15"/>
      <c r="AW158" s="15"/>
      <c r="AY158" s="15"/>
      <c r="AZ158" s="15"/>
      <c r="BA158" s="15"/>
      <c r="BB158" s="15"/>
      <c r="BC158" s="15"/>
      <c r="BD158" s="15"/>
      <c r="BF158" s="15"/>
      <c r="BG158" s="15"/>
      <c r="BH158" s="15"/>
      <c r="BI158" s="15"/>
      <c r="BJ158" s="15"/>
      <c r="BK158" s="15"/>
    </row>
    <row r="159" spans="1:64" hidden="1" x14ac:dyDescent="0.2">
      <c r="A159" t="str">
        <f>Nutrients!B159</f>
        <v>Potassium chloride</v>
      </c>
      <c r="B159" s="15"/>
      <c r="C159" s="15"/>
      <c r="D159" s="15"/>
      <c r="E159" s="15"/>
      <c r="F159" s="15"/>
      <c r="G159" s="15"/>
      <c r="I159" s="15"/>
      <c r="J159" s="15"/>
      <c r="K159" s="15"/>
      <c r="L159" s="15"/>
      <c r="M159" s="15"/>
      <c r="N159" s="15"/>
      <c r="P159" s="15"/>
      <c r="Q159" s="15"/>
      <c r="R159" s="15"/>
      <c r="S159" s="15"/>
      <c r="T159" s="15"/>
      <c r="U159" s="15"/>
      <c r="W159" s="15"/>
      <c r="X159" s="15"/>
      <c r="Y159" s="15"/>
      <c r="Z159" s="15"/>
      <c r="AA159" s="15"/>
      <c r="AB159" s="15"/>
      <c r="AD159" s="15"/>
      <c r="AE159" s="15"/>
      <c r="AF159" s="15"/>
      <c r="AG159" s="15"/>
      <c r="AH159" s="15"/>
      <c r="AI159" s="15"/>
      <c r="AK159" s="15"/>
      <c r="AL159" s="15"/>
      <c r="AM159" s="15"/>
      <c r="AN159" s="15"/>
      <c r="AO159" s="15"/>
      <c r="AP159" s="15"/>
      <c r="AR159" s="15"/>
      <c r="AS159" s="15"/>
      <c r="AT159" s="15"/>
      <c r="AU159" s="15"/>
      <c r="AV159" s="15"/>
      <c r="AW159" s="15"/>
      <c r="AY159" s="15"/>
      <c r="AZ159" s="15"/>
      <c r="BA159" s="15"/>
      <c r="BB159" s="15"/>
      <c r="BC159" s="15"/>
      <c r="BD159" s="15"/>
      <c r="BF159" s="15"/>
      <c r="BG159" s="15"/>
      <c r="BH159" s="15"/>
      <c r="BI159" s="15"/>
      <c r="BJ159" s="15"/>
      <c r="BK159" s="15"/>
    </row>
    <row r="160" spans="1:64" hidden="1" x14ac:dyDescent="0.2">
      <c r="A160" t="str">
        <f>Nutrients!B160</f>
        <v>Calcium chloride</v>
      </c>
      <c r="B160" s="15"/>
      <c r="C160" s="15"/>
      <c r="D160" s="15"/>
      <c r="E160" s="15"/>
      <c r="F160" s="15"/>
      <c r="G160" s="15"/>
      <c r="I160" s="15"/>
      <c r="J160" s="15"/>
      <c r="K160" s="15"/>
      <c r="L160" s="15"/>
      <c r="M160" s="15"/>
      <c r="N160" s="15"/>
      <c r="P160" s="15"/>
      <c r="Q160" s="15"/>
      <c r="R160" s="15"/>
      <c r="S160" s="15"/>
      <c r="T160" s="15"/>
      <c r="U160" s="15"/>
      <c r="W160" s="15"/>
      <c r="X160" s="15"/>
      <c r="Y160" s="15"/>
      <c r="Z160" s="15"/>
      <c r="AA160" s="15"/>
      <c r="AB160" s="15"/>
      <c r="AD160" s="15"/>
      <c r="AE160" s="15"/>
      <c r="AF160" s="15"/>
      <c r="AG160" s="15"/>
      <c r="AH160" s="15"/>
      <c r="AI160" s="15"/>
      <c r="AK160" s="15"/>
      <c r="AL160" s="15"/>
      <c r="AM160" s="15"/>
      <c r="AN160" s="15"/>
      <c r="AO160" s="15"/>
      <c r="AP160" s="15"/>
      <c r="AR160" s="15"/>
      <c r="AS160" s="15"/>
      <c r="AT160" s="15"/>
      <c r="AU160" s="15"/>
      <c r="AV160" s="15"/>
      <c r="AW160" s="15"/>
      <c r="AY160" s="15"/>
      <c r="AZ160" s="15"/>
      <c r="BA160" s="15"/>
      <c r="BB160" s="15"/>
      <c r="BC160" s="15"/>
      <c r="BD160" s="15"/>
      <c r="BF160" s="15"/>
      <c r="BG160" s="15"/>
      <c r="BH160" s="15"/>
      <c r="BI160" s="15"/>
      <c r="BJ160" s="15"/>
      <c r="BK160" s="15"/>
    </row>
    <row r="161" spans="1:63" hidden="1" x14ac:dyDescent="0.2">
      <c r="A161" t="str">
        <f>Nutrients!B161</f>
        <v>Acidifier</v>
      </c>
      <c r="B161" s="15"/>
      <c r="C161" s="15"/>
      <c r="D161" s="15"/>
      <c r="E161" s="15"/>
      <c r="F161" s="15"/>
      <c r="G161" s="15"/>
      <c r="I161" s="15"/>
      <c r="J161" s="15"/>
      <c r="K161" s="15"/>
      <c r="L161" s="15"/>
      <c r="M161" s="15"/>
      <c r="N161" s="15"/>
      <c r="P161" s="15"/>
      <c r="Q161" s="15"/>
      <c r="R161" s="15"/>
      <c r="S161" s="15"/>
      <c r="T161" s="15"/>
      <c r="U161" s="15"/>
      <c r="W161" s="15"/>
      <c r="X161" s="15"/>
      <c r="Y161" s="15"/>
      <c r="Z161" s="15"/>
      <c r="AA161" s="15"/>
      <c r="AB161" s="15"/>
      <c r="AD161" s="15"/>
      <c r="AE161" s="15"/>
      <c r="AF161" s="15"/>
      <c r="AG161" s="15"/>
      <c r="AH161" s="15"/>
      <c r="AI161" s="15"/>
      <c r="AK161" s="15"/>
      <c r="AL161" s="15"/>
      <c r="AM161" s="15"/>
      <c r="AN161" s="15"/>
      <c r="AO161" s="15"/>
      <c r="AP161" s="15"/>
      <c r="AR161" s="15"/>
      <c r="AS161" s="15"/>
      <c r="AT161" s="15"/>
      <c r="AU161" s="15"/>
      <c r="AV161" s="15"/>
      <c r="AW161" s="15"/>
      <c r="AY161" s="15"/>
      <c r="AZ161" s="15"/>
      <c r="BA161" s="15"/>
      <c r="BB161" s="15"/>
      <c r="BC161" s="15"/>
      <c r="BD161" s="15"/>
      <c r="BF161" s="15"/>
      <c r="BG161" s="15"/>
      <c r="BH161" s="15"/>
      <c r="BI161" s="15"/>
      <c r="BJ161" s="15"/>
      <c r="BK161" s="15"/>
    </row>
    <row r="162" spans="1:63" hidden="1" x14ac:dyDescent="0.2">
      <c r="A162" t="str">
        <f>Nutrients!B162</f>
        <v>Vitamin E, 20,000 IU</v>
      </c>
      <c r="B162" s="15"/>
      <c r="C162" s="15"/>
      <c r="D162" s="15"/>
      <c r="E162" s="15"/>
      <c r="F162" s="15"/>
      <c r="G162" s="15"/>
      <c r="I162" s="15"/>
      <c r="J162" s="15"/>
      <c r="K162" s="15"/>
      <c r="L162" s="15"/>
      <c r="M162" s="15"/>
      <c r="N162" s="15"/>
      <c r="P162" s="15"/>
      <c r="Q162" s="15"/>
      <c r="R162" s="15"/>
      <c r="S162" s="15"/>
      <c r="T162" s="15"/>
      <c r="U162" s="15"/>
      <c r="W162" s="15"/>
      <c r="X162" s="15"/>
      <c r="Y162" s="15"/>
      <c r="Z162" s="15"/>
      <c r="AA162" s="15"/>
      <c r="AB162" s="15"/>
      <c r="AD162" s="15"/>
      <c r="AE162" s="15"/>
      <c r="AF162" s="15"/>
      <c r="AG162" s="15"/>
      <c r="AH162" s="15"/>
      <c r="AI162" s="15"/>
      <c r="AK162" s="15"/>
      <c r="AL162" s="15"/>
      <c r="AM162" s="15"/>
      <c r="AN162" s="15"/>
      <c r="AO162" s="15"/>
      <c r="AP162" s="15"/>
      <c r="AR162" s="15"/>
      <c r="AS162" s="15"/>
      <c r="AT162" s="15"/>
      <c r="AU162" s="15"/>
      <c r="AV162" s="15"/>
      <c r="AW162" s="15"/>
      <c r="AY162" s="15"/>
      <c r="AZ162" s="15"/>
      <c r="BA162" s="15"/>
      <c r="BB162" s="15"/>
      <c r="BC162" s="15"/>
      <c r="BD162" s="15"/>
      <c r="BF162" s="15"/>
      <c r="BG162" s="15"/>
      <c r="BH162" s="15"/>
      <c r="BI162" s="15"/>
      <c r="BJ162" s="15"/>
      <c r="BK162" s="15"/>
    </row>
    <row r="163" spans="1:63" hidden="1" x14ac:dyDescent="0.2">
      <c r="A163" t="str">
        <f>Nutrients!B163</f>
        <v>Phase 2 supplement D</v>
      </c>
      <c r="B163" s="15"/>
      <c r="C163" s="15"/>
      <c r="D163" s="15"/>
      <c r="E163" s="15"/>
      <c r="F163" s="15"/>
      <c r="G163" s="15"/>
      <c r="I163" s="15"/>
      <c r="J163" s="15"/>
      <c r="K163" s="15"/>
      <c r="L163" s="15"/>
      <c r="M163" s="15"/>
      <c r="N163" s="15"/>
      <c r="P163" s="15"/>
      <c r="Q163" s="15"/>
      <c r="R163" s="15"/>
      <c r="S163" s="15"/>
      <c r="T163" s="15"/>
      <c r="U163" s="15"/>
      <c r="W163" s="15"/>
      <c r="X163" s="15"/>
      <c r="Y163" s="15"/>
      <c r="Z163" s="15"/>
      <c r="AA163" s="15"/>
      <c r="AB163" s="15"/>
      <c r="AD163" s="15"/>
      <c r="AE163" s="15"/>
      <c r="AF163" s="15"/>
      <c r="AG163" s="15"/>
      <c r="AH163" s="15"/>
      <c r="AI163" s="15"/>
      <c r="AK163" s="15"/>
      <c r="AL163" s="15"/>
      <c r="AM163" s="15"/>
      <c r="AN163" s="15"/>
      <c r="AO163" s="15"/>
      <c r="AP163" s="15"/>
      <c r="AR163" s="15"/>
      <c r="AS163" s="15"/>
      <c r="AT163" s="15"/>
      <c r="AU163" s="15"/>
      <c r="AV163" s="15"/>
      <c r="AW163" s="15"/>
      <c r="AY163" s="15"/>
      <c r="AZ163" s="15"/>
      <c r="BA163" s="15"/>
      <c r="BB163" s="15"/>
      <c r="BC163" s="15"/>
      <c r="BD163" s="15"/>
      <c r="BF163" s="15"/>
      <c r="BG163" s="15"/>
      <c r="BH163" s="15"/>
      <c r="BI163" s="15"/>
      <c r="BJ163" s="15"/>
      <c r="BK163" s="15"/>
    </row>
    <row r="164" spans="1:63" hidden="1" x14ac:dyDescent="0.2">
      <c r="A164" t="str">
        <f>Nutrients!B164</f>
        <v>DPS 50</v>
      </c>
      <c r="B164" s="15"/>
      <c r="C164" s="15"/>
      <c r="D164" s="15"/>
      <c r="E164" s="15"/>
      <c r="F164" s="15"/>
      <c r="G164" s="15"/>
      <c r="I164" s="15"/>
      <c r="J164" s="15"/>
      <c r="K164" s="15"/>
      <c r="L164" s="15"/>
      <c r="M164" s="15"/>
      <c r="N164" s="15"/>
      <c r="P164" s="15"/>
      <c r="Q164" s="15"/>
      <c r="R164" s="15"/>
      <c r="S164" s="15"/>
      <c r="T164" s="15"/>
      <c r="U164" s="15"/>
      <c r="W164" s="15"/>
      <c r="X164" s="15"/>
      <c r="Y164" s="15"/>
      <c r="Z164" s="15"/>
      <c r="AA164" s="15"/>
      <c r="AB164" s="15"/>
      <c r="AD164" s="15"/>
      <c r="AE164" s="15"/>
      <c r="AF164" s="15"/>
      <c r="AG164" s="15"/>
      <c r="AH164" s="15"/>
      <c r="AI164" s="15"/>
      <c r="AK164" s="15"/>
      <c r="AL164" s="15"/>
      <c r="AM164" s="15"/>
      <c r="AN164" s="15"/>
      <c r="AO164" s="15"/>
      <c r="AP164" s="15"/>
      <c r="AR164" s="15"/>
      <c r="AS164" s="15"/>
      <c r="AT164" s="15"/>
      <c r="AU164" s="15"/>
      <c r="AV164" s="15"/>
      <c r="AW164" s="15"/>
      <c r="AY164" s="15"/>
      <c r="AZ164" s="15"/>
      <c r="BA164" s="15"/>
      <c r="BB164" s="15"/>
      <c r="BC164" s="15"/>
      <c r="BD164" s="15"/>
      <c r="BF164" s="15"/>
      <c r="BG164" s="15"/>
      <c r="BH164" s="15"/>
      <c r="BI164" s="15"/>
      <c r="BJ164" s="15"/>
      <c r="BK164" s="15"/>
    </row>
    <row r="165" spans="1:63" hidden="1" x14ac:dyDescent="0.2">
      <c r="A165" t="str">
        <f>Nutrients!B165</f>
        <v>PEP2+</v>
      </c>
      <c r="B165" s="15"/>
      <c r="C165" s="15"/>
      <c r="D165" s="15"/>
      <c r="E165" s="15"/>
      <c r="F165" s="15"/>
      <c r="G165" s="15"/>
      <c r="I165" s="15"/>
      <c r="J165" s="15"/>
      <c r="K165" s="15"/>
      <c r="L165" s="15"/>
      <c r="M165" s="15"/>
      <c r="N165" s="15"/>
      <c r="P165" s="15"/>
      <c r="Q165" s="15"/>
      <c r="R165" s="15"/>
      <c r="S165" s="15"/>
      <c r="T165" s="15"/>
      <c r="U165" s="15"/>
      <c r="W165" s="15"/>
      <c r="X165" s="15"/>
      <c r="Y165" s="15"/>
      <c r="Z165" s="15"/>
      <c r="AA165" s="15"/>
      <c r="AB165" s="15"/>
      <c r="AD165" s="15"/>
      <c r="AE165" s="15"/>
      <c r="AF165" s="15"/>
      <c r="AG165" s="15"/>
      <c r="AH165" s="15"/>
      <c r="AI165" s="15"/>
      <c r="AK165" s="15"/>
      <c r="AL165" s="15"/>
      <c r="AM165" s="15"/>
      <c r="AN165" s="15"/>
      <c r="AO165" s="15"/>
      <c r="AP165" s="15"/>
      <c r="AR165" s="15"/>
      <c r="AS165" s="15"/>
      <c r="AT165" s="15"/>
      <c r="AU165" s="15"/>
      <c r="AV165" s="15"/>
      <c r="AW165" s="15"/>
      <c r="AY165" s="15"/>
      <c r="AZ165" s="15"/>
      <c r="BA165" s="15"/>
      <c r="BB165" s="15"/>
      <c r="BC165" s="15"/>
      <c r="BD165" s="15"/>
      <c r="BF165" s="15"/>
      <c r="BG165" s="15"/>
      <c r="BH165" s="15"/>
      <c r="BI165" s="15"/>
      <c r="BJ165" s="15"/>
      <c r="BK165" s="15"/>
    </row>
    <row r="166" spans="1:63" hidden="1" x14ac:dyDescent="0.2">
      <c r="A166" t="str">
        <f>Nutrients!B166</f>
        <v>PEP NS</v>
      </c>
      <c r="B166" s="15"/>
      <c r="C166" s="15"/>
      <c r="D166" s="15"/>
      <c r="E166" s="15"/>
      <c r="F166" s="15"/>
      <c r="G166" s="15"/>
      <c r="I166" s="15"/>
      <c r="J166" s="15"/>
      <c r="K166" s="15"/>
      <c r="L166" s="15"/>
      <c r="M166" s="15"/>
      <c r="N166" s="15"/>
      <c r="P166" s="15"/>
      <c r="Q166" s="15"/>
      <c r="R166" s="15"/>
      <c r="S166" s="15"/>
      <c r="T166" s="15"/>
      <c r="U166" s="15"/>
      <c r="W166" s="15"/>
      <c r="X166" s="15"/>
      <c r="Y166" s="15"/>
      <c r="Z166" s="15"/>
      <c r="AA166" s="15"/>
      <c r="AB166" s="15"/>
      <c r="AD166" s="15"/>
      <c r="AE166" s="15"/>
      <c r="AF166" s="15"/>
      <c r="AG166" s="15"/>
      <c r="AH166" s="15"/>
      <c r="AI166" s="15"/>
      <c r="AK166" s="15"/>
      <c r="AL166" s="15"/>
      <c r="AM166" s="15"/>
      <c r="AN166" s="15"/>
      <c r="AO166" s="15"/>
      <c r="AP166" s="15"/>
      <c r="AR166" s="15"/>
      <c r="AS166" s="15"/>
      <c r="AT166" s="15"/>
      <c r="AU166" s="15"/>
      <c r="AV166" s="15"/>
      <c r="AW166" s="15"/>
      <c r="AY166" s="15"/>
      <c r="AZ166" s="15"/>
      <c r="BA166" s="15"/>
      <c r="BB166" s="15"/>
      <c r="BC166" s="15"/>
      <c r="BD166" s="15"/>
      <c r="BF166" s="15"/>
      <c r="BG166" s="15"/>
      <c r="BH166" s="15"/>
      <c r="BI166" s="15"/>
      <c r="BJ166" s="15"/>
      <c r="BK166" s="15"/>
    </row>
    <row r="167" spans="1:63" hidden="1" x14ac:dyDescent="0.2">
      <c r="A167" t="str">
        <f>Nutrients!B167</f>
        <v>Other ingredient</v>
      </c>
      <c r="B167" s="15"/>
      <c r="C167" s="15"/>
      <c r="D167" s="15"/>
      <c r="E167" s="15"/>
      <c r="F167" s="15"/>
      <c r="G167" s="15"/>
      <c r="I167" s="15"/>
      <c r="J167" s="15"/>
      <c r="K167" s="15"/>
      <c r="L167" s="15"/>
      <c r="M167" s="15"/>
      <c r="N167" s="15"/>
      <c r="P167" s="15"/>
      <c r="Q167" s="15"/>
      <c r="R167" s="15"/>
      <c r="S167" s="15"/>
      <c r="T167" s="15"/>
      <c r="U167" s="15"/>
      <c r="W167" s="15"/>
      <c r="X167" s="15"/>
      <c r="Y167" s="15"/>
      <c r="Z167" s="15"/>
      <c r="AA167" s="15"/>
      <c r="AB167" s="15"/>
      <c r="AD167" s="15"/>
      <c r="AE167" s="15"/>
      <c r="AF167" s="15"/>
      <c r="AG167" s="15"/>
      <c r="AH167" s="15"/>
      <c r="AI167" s="15"/>
      <c r="AK167" s="15"/>
      <c r="AL167" s="15"/>
      <c r="AM167" s="15"/>
      <c r="AN167" s="15"/>
      <c r="AO167" s="15"/>
      <c r="AP167" s="15"/>
      <c r="AR167" s="15"/>
      <c r="AS167" s="15"/>
      <c r="AT167" s="15"/>
      <c r="AU167" s="15"/>
      <c r="AV167" s="15"/>
      <c r="AW167" s="15"/>
      <c r="AY167" s="15"/>
      <c r="AZ167" s="15"/>
      <c r="BA167" s="15"/>
      <c r="BB167" s="15"/>
      <c r="BC167" s="15"/>
      <c r="BD167" s="15"/>
      <c r="BF167" s="15"/>
      <c r="BG167" s="15"/>
      <c r="BH167" s="15"/>
      <c r="BI167" s="15"/>
      <c r="BJ167" s="15"/>
      <c r="BK167" s="15"/>
    </row>
    <row r="168" spans="1:63" hidden="1" x14ac:dyDescent="0.2">
      <c r="A168" t="str">
        <f>Nutrients!B168</f>
        <v>Other ingredient</v>
      </c>
      <c r="B168" s="15"/>
      <c r="C168" s="15"/>
      <c r="D168" s="15"/>
      <c r="E168" s="15"/>
      <c r="F168" s="15"/>
      <c r="G168" s="15"/>
      <c r="I168" s="15"/>
      <c r="J168" s="15"/>
      <c r="K168" s="15"/>
      <c r="L168" s="15"/>
      <c r="M168" s="15"/>
      <c r="N168" s="15"/>
      <c r="P168" s="15"/>
      <c r="Q168" s="15"/>
      <c r="R168" s="15"/>
      <c r="S168" s="15"/>
      <c r="T168" s="15"/>
      <c r="U168" s="15"/>
      <c r="W168" s="15"/>
      <c r="X168" s="15"/>
      <c r="Y168" s="15"/>
      <c r="Z168" s="15"/>
      <c r="AA168" s="15"/>
      <c r="AB168" s="15"/>
      <c r="AD168" s="15"/>
      <c r="AE168" s="15"/>
      <c r="AF168" s="15"/>
      <c r="AG168" s="15"/>
      <c r="AH168" s="15"/>
      <c r="AI168" s="15"/>
      <c r="AK168" s="15"/>
      <c r="AL168" s="15"/>
      <c r="AM168" s="15"/>
      <c r="AN168" s="15"/>
      <c r="AO168" s="15"/>
      <c r="AP168" s="15"/>
      <c r="AR168" s="15"/>
      <c r="AS168" s="15"/>
      <c r="AT168" s="15"/>
      <c r="AU168" s="15"/>
      <c r="AV168" s="15"/>
      <c r="AW168" s="15"/>
      <c r="AY168" s="15"/>
      <c r="AZ168" s="15"/>
      <c r="BA168" s="15"/>
      <c r="BB168" s="15"/>
      <c r="BC168" s="15"/>
      <c r="BD168" s="15"/>
      <c r="BF168" s="15"/>
      <c r="BG168" s="15"/>
      <c r="BH168" s="15"/>
      <c r="BI168" s="15"/>
      <c r="BJ168" s="15"/>
      <c r="BK168" s="15"/>
    </row>
    <row r="169" spans="1:63" x14ac:dyDescent="0.2">
      <c r="A169" t="str">
        <f>Nutrients!B169</f>
        <v>Corn DDGS, 10.5% Oil</v>
      </c>
      <c r="B169" s="15"/>
      <c r="C169" s="15"/>
      <c r="D169" s="15"/>
      <c r="E169" s="15"/>
      <c r="F169" s="15"/>
      <c r="G169" s="15"/>
      <c r="I169" s="15"/>
      <c r="J169" s="15"/>
      <c r="K169" s="15"/>
      <c r="L169" s="15"/>
      <c r="M169" s="15"/>
      <c r="N169" s="15"/>
      <c r="P169" s="15"/>
      <c r="Q169" s="15"/>
      <c r="R169" s="15"/>
      <c r="S169" s="15"/>
      <c r="T169" s="15"/>
      <c r="U169" s="15"/>
      <c r="W169" s="15"/>
      <c r="X169" s="15"/>
      <c r="Y169" s="15"/>
      <c r="Z169" s="15"/>
      <c r="AA169" s="15"/>
      <c r="AB169" s="15"/>
      <c r="AD169" s="15"/>
      <c r="AE169" s="15"/>
      <c r="AF169" s="15"/>
      <c r="AG169" s="15"/>
      <c r="AH169" s="15"/>
      <c r="AI169" s="15"/>
      <c r="AK169" s="15"/>
      <c r="AL169" s="15"/>
      <c r="AM169" s="15"/>
      <c r="AN169" s="15"/>
      <c r="AO169" s="15"/>
      <c r="AP169" s="15"/>
      <c r="AR169" s="15"/>
      <c r="AS169" s="15"/>
      <c r="AT169" s="15"/>
      <c r="AU169" s="15"/>
      <c r="AV169" s="15"/>
      <c r="AW169" s="15"/>
      <c r="AY169" s="15"/>
      <c r="AZ169" s="15"/>
      <c r="BA169" s="15"/>
      <c r="BB169" s="15"/>
      <c r="BC169" s="15"/>
      <c r="BD169" s="15"/>
      <c r="BF169" s="15"/>
      <c r="BG169" s="15"/>
      <c r="BH169" s="15"/>
      <c r="BI169" s="15"/>
      <c r="BJ169" s="15"/>
      <c r="BK169" s="15"/>
    </row>
    <row r="170" spans="1:63" x14ac:dyDescent="0.2">
      <c r="A170" t="str">
        <f>Nutrients!B170</f>
        <v>Corn DDGS, 7.5% Oil</v>
      </c>
      <c r="B170" s="15"/>
      <c r="C170" s="15"/>
      <c r="D170" s="15"/>
      <c r="E170" s="15"/>
      <c r="F170" s="15"/>
      <c r="G170" s="15"/>
      <c r="I170" s="15"/>
      <c r="J170" s="15"/>
      <c r="K170" s="15"/>
      <c r="L170" s="15"/>
      <c r="M170" s="15"/>
      <c r="N170" s="15"/>
      <c r="P170" s="15"/>
      <c r="Q170" s="15"/>
      <c r="R170" s="15"/>
      <c r="S170" s="15"/>
      <c r="T170" s="15"/>
      <c r="U170" s="15"/>
      <c r="W170" s="15"/>
      <c r="X170" s="15"/>
      <c r="Y170" s="15"/>
      <c r="Z170" s="15"/>
      <c r="AA170" s="15"/>
      <c r="AB170" s="15"/>
      <c r="AD170" s="15"/>
      <c r="AE170" s="15"/>
      <c r="AF170" s="15"/>
      <c r="AG170" s="15"/>
      <c r="AH170" s="15"/>
      <c r="AI170" s="15"/>
      <c r="AK170" s="15"/>
      <c r="AL170" s="15"/>
      <c r="AM170" s="15"/>
      <c r="AN170" s="15"/>
      <c r="AO170" s="15"/>
      <c r="AP170" s="15"/>
      <c r="AR170" s="15"/>
      <c r="AS170" s="15"/>
      <c r="AT170" s="15"/>
      <c r="AU170" s="15"/>
      <c r="AV170" s="15"/>
      <c r="AW170" s="15"/>
      <c r="AY170" s="15"/>
      <c r="AZ170" s="15"/>
      <c r="BA170" s="15"/>
      <c r="BB170" s="15"/>
      <c r="BC170" s="15"/>
      <c r="BD170" s="15"/>
      <c r="BF170" s="15"/>
      <c r="BG170" s="15"/>
      <c r="BH170" s="15"/>
      <c r="BI170" s="15"/>
      <c r="BJ170" s="15"/>
      <c r="BK170" s="15"/>
    </row>
    <row r="171" spans="1:63" x14ac:dyDescent="0.2">
      <c r="A171" t="str">
        <f>Nutrients!B171</f>
        <v>Corn DDGS, 4.5% Oil</v>
      </c>
      <c r="B171" s="15"/>
      <c r="C171" s="15"/>
      <c r="D171" s="15"/>
      <c r="E171" s="15"/>
      <c r="F171" s="15"/>
      <c r="G171" s="15"/>
      <c r="I171" s="15"/>
      <c r="J171" s="15"/>
      <c r="K171" s="15"/>
      <c r="L171" s="15"/>
      <c r="M171" s="15"/>
      <c r="N171" s="15"/>
      <c r="P171" s="15"/>
      <c r="Q171" s="15"/>
      <c r="R171" s="15"/>
      <c r="S171" s="15"/>
      <c r="T171" s="15"/>
      <c r="U171" s="15"/>
      <c r="W171" s="15"/>
      <c r="X171" s="15"/>
      <c r="Y171" s="15"/>
      <c r="Z171" s="15"/>
      <c r="AA171" s="15"/>
      <c r="AB171" s="15"/>
      <c r="AD171" s="15"/>
      <c r="AE171" s="15"/>
      <c r="AF171" s="15"/>
      <c r="AG171" s="15"/>
      <c r="AH171" s="15"/>
      <c r="AI171" s="15"/>
      <c r="AK171" s="15"/>
      <c r="AL171" s="15"/>
      <c r="AM171" s="15"/>
      <c r="AN171" s="15"/>
      <c r="AO171" s="15"/>
      <c r="AP171" s="15"/>
      <c r="AR171" s="15"/>
      <c r="AS171" s="15"/>
      <c r="AT171" s="15"/>
      <c r="AU171" s="15"/>
      <c r="AV171" s="15"/>
      <c r="AW171" s="15"/>
      <c r="AY171" s="15"/>
      <c r="AZ171" s="15"/>
      <c r="BA171" s="15"/>
      <c r="BB171" s="15"/>
      <c r="BC171" s="15"/>
      <c r="BD171" s="15"/>
      <c r="BF171" s="15"/>
      <c r="BG171" s="15"/>
      <c r="BH171" s="15"/>
      <c r="BI171" s="15"/>
      <c r="BJ171" s="15"/>
      <c r="BK171" s="15"/>
    </row>
    <row r="172" spans="1:63" ht="13.5" thickBot="1" x14ac:dyDescent="0.25">
      <c r="A172" t="str">
        <f>Nutrients!B172</f>
        <v>Corn DDGS with varying energy</v>
      </c>
      <c r="B172" s="15"/>
      <c r="C172" s="15"/>
      <c r="D172" s="15"/>
      <c r="E172" s="15"/>
      <c r="F172" s="15"/>
      <c r="G172" s="15"/>
      <c r="I172" s="15">
        <v>100</v>
      </c>
      <c r="J172" s="15">
        <v>100</v>
      </c>
      <c r="K172" s="15">
        <v>100</v>
      </c>
      <c r="L172" s="15">
        <v>100</v>
      </c>
      <c r="M172" s="15">
        <v>100</v>
      </c>
      <c r="N172" s="15">
        <v>100</v>
      </c>
      <c r="P172" s="15">
        <v>200</v>
      </c>
      <c r="Q172" s="15">
        <v>200</v>
      </c>
      <c r="R172" s="15">
        <v>200</v>
      </c>
      <c r="S172" s="15">
        <v>200</v>
      </c>
      <c r="T172" s="15">
        <v>200</v>
      </c>
      <c r="U172" s="15">
        <v>200</v>
      </c>
      <c r="W172" s="15">
        <v>300</v>
      </c>
      <c r="X172" s="15">
        <v>300</v>
      </c>
      <c r="Y172" s="15">
        <v>300</v>
      </c>
      <c r="Z172" s="15">
        <v>300</v>
      </c>
      <c r="AA172" s="15">
        <v>300</v>
      </c>
      <c r="AB172" s="15">
        <v>300</v>
      </c>
      <c r="AD172" s="15">
        <v>400</v>
      </c>
      <c r="AE172" s="15">
        <v>400</v>
      </c>
      <c r="AF172" s="15">
        <v>400</v>
      </c>
      <c r="AG172" s="15">
        <v>400</v>
      </c>
      <c r="AH172" s="15">
        <v>400</v>
      </c>
      <c r="AI172" s="15">
        <v>400</v>
      </c>
      <c r="AK172" s="15">
        <v>500</v>
      </c>
      <c r="AL172" s="15">
        <v>500</v>
      </c>
      <c r="AM172" s="15">
        <v>500</v>
      </c>
      <c r="AN172" s="15">
        <v>500</v>
      </c>
      <c r="AO172" s="15">
        <v>500</v>
      </c>
      <c r="AP172" s="15">
        <v>500</v>
      </c>
      <c r="AR172" s="15">
        <v>600</v>
      </c>
      <c r="AS172" s="15">
        <v>600</v>
      </c>
      <c r="AT172" s="15">
        <v>600</v>
      </c>
      <c r="AU172" s="15">
        <v>600</v>
      </c>
      <c r="AV172" s="15">
        <v>600</v>
      </c>
      <c r="AW172" s="15">
        <v>600</v>
      </c>
      <c r="AY172" s="15">
        <v>700</v>
      </c>
      <c r="AZ172" s="15">
        <v>700</v>
      </c>
      <c r="BA172" s="15">
        <v>700</v>
      </c>
      <c r="BB172" s="15">
        <v>700</v>
      </c>
      <c r="BC172" s="15">
        <v>700</v>
      </c>
      <c r="BD172" s="15">
        <v>700</v>
      </c>
      <c r="BF172" s="15">
        <v>800</v>
      </c>
      <c r="BG172" s="15">
        <v>800</v>
      </c>
      <c r="BH172" s="15">
        <v>800</v>
      </c>
      <c r="BI172" s="15">
        <v>800</v>
      </c>
      <c r="BJ172" s="15">
        <v>800</v>
      </c>
      <c r="BK172" s="15">
        <v>800</v>
      </c>
    </row>
    <row r="173" spans="1:63" ht="13.5" hidden="1" thickBot="1" x14ac:dyDescent="0.25">
      <c r="A173" t="str">
        <f>Nutrients!B173</f>
        <v>Other ingredient</v>
      </c>
      <c r="B173" s="15"/>
      <c r="C173" s="15"/>
      <c r="D173" s="15"/>
      <c r="E173" s="15"/>
      <c r="F173" s="15"/>
      <c r="G173" s="15"/>
      <c r="I173" s="15"/>
      <c r="J173" s="15"/>
      <c r="K173" s="15"/>
      <c r="L173" s="15"/>
      <c r="M173" s="15"/>
      <c r="N173" s="15"/>
      <c r="P173" s="15"/>
      <c r="Q173" s="15"/>
      <c r="R173" s="15"/>
      <c r="S173" s="15"/>
      <c r="T173" s="15"/>
      <c r="U173" s="15"/>
      <c r="W173" s="15"/>
      <c r="X173" s="15"/>
      <c r="Y173" s="15"/>
      <c r="Z173" s="15"/>
      <c r="AA173" s="15"/>
      <c r="AB173" s="15"/>
      <c r="AD173" s="15"/>
      <c r="AE173" s="15"/>
      <c r="AF173" s="15"/>
      <c r="AG173" s="15"/>
      <c r="AH173" s="15"/>
      <c r="AI173" s="15"/>
      <c r="AK173" s="15"/>
      <c r="AL173" s="15"/>
      <c r="AM173" s="15"/>
      <c r="AN173" s="15"/>
      <c r="AO173" s="15"/>
      <c r="AP173" s="15"/>
      <c r="AR173" s="15"/>
      <c r="AS173" s="15"/>
      <c r="AT173" s="15"/>
      <c r="AU173" s="15"/>
      <c r="AV173" s="15"/>
      <c r="AW173" s="15"/>
      <c r="AY173" s="15"/>
      <c r="AZ173" s="15"/>
      <c r="BA173" s="15"/>
      <c r="BB173" s="15"/>
      <c r="BC173" s="15"/>
      <c r="BD173" s="15"/>
      <c r="BF173" s="15"/>
      <c r="BG173" s="15"/>
      <c r="BH173" s="15"/>
      <c r="BI173" s="15"/>
      <c r="BJ173" s="15"/>
      <c r="BK173" s="15"/>
    </row>
    <row r="174" spans="1:63" ht="13.5" hidden="1" thickBot="1" x14ac:dyDescent="0.25">
      <c r="A174" t="str">
        <f>Nutrients!B174</f>
        <v>Other ingredient</v>
      </c>
      <c r="B174" s="15"/>
      <c r="C174" s="15"/>
      <c r="D174" s="15"/>
      <c r="E174" s="15"/>
      <c r="F174" s="15"/>
      <c r="G174" s="15"/>
      <c r="I174" s="15"/>
      <c r="J174" s="15"/>
      <c r="K174" s="15"/>
      <c r="L174" s="15"/>
      <c r="M174" s="15"/>
      <c r="N174" s="15"/>
      <c r="P174" s="15"/>
      <c r="Q174" s="15"/>
      <c r="R174" s="15"/>
      <c r="S174" s="15"/>
      <c r="T174" s="15"/>
      <c r="U174" s="15"/>
      <c r="W174" s="15"/>
      <c r="X174" s="15"/>
      <c r="Y174" s="15"/>
      <c r="Z174" s="15"/>
      <c r="AA174" s="15"/>
      <c r="AB174" s="15"/>
      <c r="AD174" s="15"/>
      <c r="AE174" s="15"/>
      <c r="AF174" s="15"/>
      <c r="AG174" s="15"/>
      <c r="AH174" s="15"/>
      <c r="AI174" s="15"/>
      <c r="AK174" s="15"/>
      <c r="AL174" s="15"/>
      <c r="AM174" s="15"/>
      <c r="AN174" s="15"/>
      <c r="AO174" s="15"/>
      <c r="AP174" s="15"/>
      <c r="AR174" s="15"/>
      <c r="AS174" s="15"/>
      <c r="AT174" s="15"/>
      <c r="AU174" s="15"/>
      <c r="AV174" s="15"/>
      <c r="AW174" s="15"/>
      <c r="AY174" s="15"/>
      <c r="AZ174" s="15"/>
      <c r="BA174" s="15"/>
      <c r="BB174" s="15"/>
      <c r="BC174" s="15"/>
      <c r="BD174" s="15"/>
      <c r="BF174" s="15"/>
      <c r="BG174" s="15"/>
      <c r="BH174" s="15"/>
      <c r="BI174" s="15"/>
      <c r="BJ174" s="15"/>
      <c r="BK174" s="15"/>
    </row>
    <row r="175" spans="1:63" ht="13.5" hidden="1" thickBot="1" x14ac:dyDescent="0.25">
      <c r="A175" t="str">
        <f>Nutrients!B175</f>
        <v>Other ingredient</v>
      </c>
      <c r="B175" s="15"/>
      <c r="C175" s="15"/>
      <c r="D175" s="15"/>
      <c r="E175" s="15"/>
      <c r="F175" s="15"/>
      <c r="G175" s="15"/>
      <c r="I175" s="15"/>
      <c r="J175" s="15"/>
      <c r="K175" s="15"/>
      <c r="L175" s="15"/>
      <c r="M175" s="15"/>
      <c r="N175" s="15"/>
      <c r="P175" s="15"/>
      <c r="Q175" s="15"/>
      <c r="R175" s="15"/>
      <c r="S175" s="15"/>
      <c r="T175" s="15"/>
      <c r="U175" s="15"/>
      <c r="W175" s="15"/>
      <c r="X175" s="15"/>
      <c r="Y175" s="15"/>
      <c r="Z175" s="15"/>
      <c r="AA175" s="15"/>
      <c r="AB175" s="15"/>
      <c r="AD175" s="15"/>
      <c r="AE175" s="15"/>
      <c r="AF175" s="15"/>
      <c r="AG175" s="15"/>
      <c r="AH175" s="15"/>
      <c r="AI175" s="15"/>
      <c r="AK175" s="15"/>
      <c r="AL175" s="15"/>
      <c r="AM175" s="15"/>
      <c r="AN175" s="15"/>
      <c r="AO175" s="15"/>
      <c r="AP175" s="15"/>
      <c r="AR175" s="15"/>
      <c r="AS175" s="15"/>
      <c r="AT175" s="15"/>
      <c r="AU175" s="15"/>
      <c r="AV175" s="15"/>
      <c r="AW175" s="15"/>
      <c r="AY175" s="15"/>
      <c r="AZ175" s="15"/>
      <c r="BA175" s="15"/>
      <c r="BB175" s="15"/>
      <c r="BC175" s="15"/>
      <c r="BD175" s="15"/>
      <c r="BF175" s="15"/>
      <c r="BG175" s="15"/>
      <c r="BH175" s="15"/>
      <c r="BI175" s="15"/>
      <c r="BJ175" s="15"/>
      <c r="BK175" s="15"/>
    </row>
    <row r="176" spans="1:63" ht="13.5" hidden="1" thickBot="1" x14ac:dyDescent="0.25">
      <c r="A176" t="str">
        <f>Nutrients!B176</f>
        <v>Other ingredient</v>
      </c>
      <c r="B176" s="15"/>
      <c r="C176" s="15"/>
      <c r="D176" s="15"/>
      <c r="E176" s="15"/>
      <c r="F176" s="15"/>
      <c r="G176" s="15"/>
      <c r="I176" s="15"/>
      <c r="J176" s="15"/>
      <c r="K176" s="15"/>
      <c r="L176" s="15"/>
      <c r="M176" s="15"/>
      <c r="N176" s="15"/>
      <c r="P176" s="15"/>
      <c r="Q176" s="15"/>
      <c r="R176" s="15"/>
      <c r="S176" s="15"/>
      <c r="T176" s="15"/>
      <c r="U176" s="15"/>
      <c r="W176" s="15"/>
      <c r="X176" s="15"/>
      <c r="Y176" s="15"/>
      <c r="Z176" s="15"/>
      <c r="AA176" s="15"/>
      <c r="AB176" s="15"/>
      <c r="AD176" s="15"/>
      <c r="AE176" s="15"/>
      <c r="AF176" s="15"/>
      <c r="AG176" s="15"/>
      <c r="AH176" s="15"/>
      <c r="AI176" s="15"/>
      <c r="AK176" s="15"/>
      <c r="AL176" s="15"/>
      <c r="AM176" s="15"/>
      <c r="AN176" s="15"/>
      <c r="AO176" s="15"/>
      <c r="AP176" s="15"/>
      <c r="AR176" s="15"/>
      <c r="AS176" s="15"/>
      <c r="AT176" s="15"/>
      <c r="AU176" s="15"/>
      <c r="AV176" s="15"/>
      <c r="AW176" s="15"/>
      <c r="AY176" s="15"/>
      <c r="AZ176" s="15"/>
      <c r="BA176" s="15"/>
      <c r="BB176" s="15"/>
      <c r="BC176" s="15"/>
      <c r="BD176" s="15"/>
      <c r="BF176" s="15"/>
      <c r="BG176" s="15"/>
      <c r="BH176" s="15"/>
      <c r="BI176" s="15"/>
      <c r="BJ176" s="15"/>
      <c r="BK176" s="15"/>
    </row>
    <row r="177" spans="1:63" ht="13.5" hidden="1" thickBot="1" x14ac:dyDescent="0.25">
      <c r="A177" t="str">
        <f>Nutrients!B177</f>
        <v>Other ingredient</v>
      </c>
      <c r="B177" s="15"/>
      <c r="C177" s="15"/>
      <c r="D177" s="15"/>
      <c r="E177" s="15"/>
      <c r="F177" s="15"/>
      <c r="G177" s="15"/>
      <c r="I177" s="15"/>
      <c r="J177" s="15"/>
      <c r="K177" s="15"/>
      <c r="L177" s="15"/>
      <c r="M177" s="15"/>
      <c r="N177" s="15"/>
      <c r="P177" s="15"/>
      <c r="Q177" s="15"/>
      <c r="R177" s="15"/>
      <c r="S177" s="15"/>
      <c r="T177" s="15"/>
      <c r="U177" s="15"/>
      <c r="W177" s="15"/>
      <c r="X177" s="15"/>
      <c r="Y177" s="15"/>
      <c r="Z177" s="15"/>
      <c r="AA177" s="15"/>
      <c r="AB177" s="15"/>
      <c r="AD177" s="15"/>
      <c r="AE177" s="15"/>
      <c r="AF177" s="15"/>
      <c r="AG177" s="15"/>
      <c r="AH177" s="15"/>
      <c r="AI177" s="15"/>
      <c r="AK177" s="15"/>
      <c r="AL177" s="15"/>
      <c r="AM177" s="15"/>
      <c r="AN177" s="15"/>
      <c r="AO177" s="15"/>
      <c r="AP177" s="15"/>
      <c r="AR177" s="15"/>
      <c r="AS177" s="15"/>
      <c r="AT177" s="15"/>
      <c r="AU177" s="15"/>
      <c r="AV177" s="15"/>
      <c r="AW177" s="15"/>
      <c r="AY177" s="15"/>
      <c r="AZ177" s="15"/>
      <c r="BA177" s="15"/>
      <c r="BB177" s="15"/>
      <c r="BC177" s="15"/>
      <c r="BD177" s="15"/>
      <c r="BF177" s="15"/>
      <c r="BG177" s="15"/>
      <c r="BH177" s="15"/>
      <c r="BI177" s="15"/>
      <c r="BJ177" s="15"/>
      <c r="BK177" s="15"/>
    </row>
    <row r="178" spans="1:63" ht="13.5" hidden="1" thickBot="1" x14ac:dyDescent="0.25">
      <c r="A178" t="str">
        <f>Nutrients!B178</f>
        <v>Other ingredient</v>
      </c>
      <c r="B178" s="15"/>
      <c r="C178" s="15"/>
      <c r="D178" s="15"/>
      <c r="E178" s="15"/>
      <c r="F178" s="15"/>
      <c r="G178" s="15"/>
      <c r="I178" s="15"/>
      <c r="J178" s="15"/>
      <c r="K178" s="15"/>
      <c r="L178" s="15"/>
      <c r="M178" s="15"/>
      <c r="N178" s="15"/>
      <c r="P178" s="15"/>
      <c r="Q178" s="15"/>
      <c r="R178" s="15"/>
      <c r="S178" s="15"/>
      <c r="T178" s="15"/>
      <c r="U178" s="15"/>
      <c r="W178" s="15"/>
      <c r="X178" s="15"/>
      <c r="Y178" s="15"/>
      <c r="Z178" s="15"/>
      <c r="AA178" s="15"/>
      <c r="AB178" s="15"/>
      <c r="AD178" s="15"/>
      <c r="AE178" s="15"/>
      <c r="AF178" s="15"/>
      <c r="AG178" s="15"/>
      <c r="AH178" s="15"/>
      <c r="AI178" s="15"/>
      <c r="AK178" s="15"/>
      <c r="AL178" s="15"/>
      <c r="AM178" s="15"/>
      <c r="AN178" s="15"/>
      <c r="AO178" s="15"/>
      <c r="AP178" s="15"/>
      <c r="AR178" s="15"/>
      <c r="AS178" s="15"/>
      <c r="AT178" s="15"/>
      <c r="AU178" s="15"/>
      <c r="AV178" s="15"/>
      <c r="AW178" s="15"/>
      <c r="AY178" s="15"/>
      <c r="AZ178" s="15"/>
      <c r="BA178" s="15"/>
      <c r="BB178" s="15"/>
      <c r="BC178" s="15"/>
      <c r="BD178" s="15"/>
      <c r="BF178" s="15"/>
      <c r="BG178" s="15"/>
      <c r="BH178" s="15"/>
      <c r="BI178" s="15"/>
      <c r="BJ178" s="15"/>
      <c r="BK178" s="15"/>
    </row>
    <row r="179" spans="1:63" ht="13.5" hidden="1" thickBot="1" x14ac:dyDescent="0.25">
      <c r="A179" t="str">
        <f>Nutrients!B179</f>
        <v>Other ingredient</v>
      </c>
      <c r="B179" s="15"/>
      <c r="C179" s="15"/>
      <c r="D179" s="15"/>
      <c r="E179" s="15"/>
      <c r="F179" s="15"/>
      <c r="G179" s="15"/>
      <c r="I179" s="15"/>
      <c r="J179" s="15"/>
      <c r="K179" s="15"/>
      <c r="L179" s="15"/>
      <c r="M179" s="15"/>
      <c r="N179" s="15"/>
      <c r="P179" s="15"/>
      <c r="Q179" s="15"/>
      <c r="R179" s="15"/>
      <c r="S179" s="15"/>
      <c r="T179" s="15"/>
      <c r="U179" s="15"/>
      <c r="W179" s="15"/>
      <c r="X179" s="15"/>
      <c r="Y179" s="15"/>
      <c r="Z179" s="15"/>
      <c r="AA179" s="15"/>
      <c r="AB179" s="15"/>
      <c r="AD179" s="15"/>
      <c r="AE179" s="15"/>
      <c r="AF179" s="15"/>
      <c r="AG179" s="15"/>
      <c r="AH179" s="15"/>
      <c r="AI179" s="15"/>
      <c r="AK179" s="15"/>
      <c r="AL179" s="15"/>
      <c r="AM179" s="15"/>
      <c r="AN179" s="15"/>
      <c r="AO179" s="15"/>
      <c r="AP179" s="15"/>
      <c r="AR179" s="15"/>
      <c r="AS179" s="15"/>
      <c r="AT179" s="15"/>
      <c r="AU179" s="15"/>
      <c r="AV179" s="15"/>
      <c r="AW179" s="15"/>
      <c r="AY179" s="15"/>
      <c r="AZ179" s="15"/>
      <c r="BA179" s="15"/>
      <c r="BB179" s="15"/>
      <c r="BC179" s="15"/>
      <c r="BD179" s="15"/>
      <c r="BF179" s="15"/>
      <c r="BG179" s="15"/>
      <c r="BH179" s="15"/>
      <c r="BI179" s="15"/>
      <c r="BJ179" s="15"/>
      <c r="BK179" s="15"/>
    </row>
    <row r="180" spans="1:63" ht="13.5" hidden="1" thickBot="1" x14ac:dyDescent="0.25">
      <c r="A180" t="str">
        <f>Nutrients!B180</f>
        <v>Other ingredient</v>
      </c>
      <c r="B180" s="15"/>
      <c r="C180" s="15"/>
      <c r="D180" s="15"/>
      <c r="E180" s="15"/>
      <c r="F180" s="15"/>
      <c r="G180" s="15"/>
      <c r="I180" s="15"/>
      <c r="J180" s="15"/>
      <c r="K180" s="15"/>
      <c r="L180" s="15"/>
      <c r="M180" s="15"/>
      <c r="N180" s="15"/>
      <c r="P180" s="15"/>
      <c r="Q180" s="15"/>
      <c r="R180" s="15"/>
      <c r="S180" s="15"/>
      <c r="T180" s="15"/>
      <c r="U180" s="15"/>
      <c r="W180" s="15"/>
      <c r="X180" s="15"/>
      <c r="Y180" s="15"/>
      <c r="Z180" s="15"/>
      <c r="AA180" s="15"/>
      <c r="AB180" s="15"/>
      <c r="AD180" s="15"/>
      <c r="AE180" s="15"/>
      <c r="AF180" s="15"/>
      <c r="AG180" s="15"/>
      <c r="AH180" s="15"/>
      <c r="AI180" s="15"/>
      <c r="AK180" s="15"/>
      <c r="AL180" s="15"/>
      <c r="AM180" s="15"/>
      <c r="AN180" s="15"/>
      <c r="AO180" s="15"/>
      <c r="AP180" s="15"/>
      <c r="AR180" s="15"/>
      <c r="AS180" s="15"/>
      <c r="AT180" s="15"/>
      <c r="AU180" s="15"/>
      <c r="AV180" s="15"/>
      <c r="AW180" s="15"/>
      <c r="AY180" s="15"/>
      <c r="AZ180" s="15"/>
      <c r="BA180" s="15"/>
      <c r="BB180" s="15"/>
      <c r="BC180" s="15"/>
      <c r="BD180" s="15"/>
      <c r="BF180" s="15"/>
      <c r="BG180" s="15"/>
      <c r="BH180" s="15"/>
      <c r="BI180" s="15"/>
      <c r="BJ180" s="15"/>
      <c r="BK180" s="15"/>
    </row>
    <row r="181" spans="1:63" ht="13.5" hidden="1" thickBot="1" x14ac:dyDescent="0.25">
      <c r="A181" t="str">
        <f>Nutrients!B181</f>
        <v>Other ingredient</v>
      </c>
      <c r="B181" s="15"/>
      <c r="C181" s="15"/>
      <c r="D181" s="15"/>
      <c r="E181" s="15"/>
      <c r="F181" s="15"/>
      <c r="G181" s="15"/>
      <c r="I181" s="15"/>
      <c r="J181" s="15"/>
      <c r="K181" s="15"/>
      <c r="L181" s="15"/>
      <c r="M181" s="15"/>
      <c r="N181" s="15"/>
      <c r="P181" s="15"/>
      <c r="Q181" s="15"/>
      <c r="R181" s="15"/>
      <c r="S181" s="15"/>
      <c r="T181" s="15"/>
      <c r="U181" s="15"/>
      <c r="W181" s="15"/>
      <c r="X181" s="15"/>
      <c r="Y181" s="15"/>
      <c r="Z181" s="15"/>
      <c r="AA181" s="15"/>
      <c r="AB181" s="15"/>
      <c r="AD181" s="15"/>
      <c r="AE181" s="15"/>
      <c r="AF181" s="15"/>
      <c r="AG181" s="15"/>
      <c r="AH181" s="15"/>
      <c r="AI181" s="15"/>
      <c r="AK181" s="15"/>
      <c r="AL181" s="15"/>
      <c r="AM181" s="15"/>
      <c r="AN181" s="15"/>
      <c r="AO181" s="15"/>
      <c r="AP181" s="15"/>
      <c r="AR181" s="15"/>
      <c r="AS181" s="15"/>
      <c r="AT181" s="15"/>
      <c r="AU181" s="15"/>
      <c r="AV181" s="15"/>
      <c r="AW181" s="15"/>
      <c r="AY181" s="15"/>
      <c r="AZ181" s="15"/>
      <c r="BA181" s="15"/>
      <c r="BB181" s="15"/>
      <c r="BC181" s="15"/>
      <c r="BD181" s="15"/>
      <c r="BF181" s="15"/>
      <c r="BG181" s="15"/>
      <c r="BH181" s="15"/>
      <c r="BI181" s="15"/>
      <c r="BJ181" s="15"/>
      <c r="BK181" s="15"/>
    </row>
    <row r="182" spans="1:63" ht="13.5" hidden="1" thickBot="1" x14ac:dyDescent="0.25">
      <c r="A182" t="str">
        <f>Nutrients!B182</f>
        <v>Other ingredient</v>
      </c>
      <c r="B182" s="15"/>
      <c r="C182" s="15"/>
      <c r="D182" s="15"/>
      <c r="E182" s="15"/>
      <c r="F182" s="15"/>
      <c r="G182" s="15"/>
      <c r="I182" s="15"/>
      <c r="J182" s="15"/>
      <c r="K182" s="15"/>
      <c r="L182" s="15"/>
      <c r="M182" s="15"/>
      <c r="N182" s="15"/>
      <c r="P182" s="15"/>
      <c r="Q182" s="15"/>
      <c r="R182" s="15"/>
      <c r="S182" s="15"/>
      <c r="T182" s="15"/>
      <c r="U182" s="15"/>
      <c r="W182" s="15"/>
      <c r="X182" s="15"/>
      <c r="Y182" s="15"/>
      <c r="Z182" s="15"/>
      <c r="AA182" s="15"/>
      <c r="AB182" s="15"/>
      <c r="AD182" s="15"/>
      <c r="AE182" s="15"/>
      <c r="AF182" s="15"/>
      <c r="AG182" s="15"/>
      <c r="AH182" s="15"/>
      <c r="AI182" s="15"/>
      <c r="AK182" s="15"/>
      <c r="AL182" s="15"/>
      <c r="AM182" s="15"/>
      <c r="AN182" s="15"/>
      <c r="AO182" s="15"/>
      <c r="AP182" s="15"/>
      <c r="AR182" s="15"/>
      <c r="AS182" s="15"/>
      <c r="AT182" s="15"/>
      <c r="AU182" s="15"/>
      <c r="AV182" s="15"/>
      <c r="AW182" s="15"/>
      <c r="AY182" s="15"/>
      <c r="AZ182" s="15"/>
      <c r="BA182" s="15"/>
      <c r="BB182" s="15"/>
      <c r="BC182" s="15"/>
      <c r="BD182" s="15"/>
      <c r="BF182" s="15"/>
      <c r="BG182" s="15"/>
      <c r="BH182" s="15"/>
      <c r="BI182" s="15"/>
      <c r="BJ182" s="15"/>
      <c r="BK182" s="15"/>
    </row>
    <row r="183" spans="1:63" ht="13.5" hidden="1" thickBot="1" x14ac:dyDescent="0.25">
      <c r="A183" t="str">
        <f>Nutrients!B183</f>
        <v>Other ingredient</v>
      </c>
      <c r="B183" s="15"/>
      <c r="C183" s="15"/>
      <c r="D183" s="15"/>
      <c r="E183" s="15"/>
      <c r="F183" s="15"/>
      <c r="G183" s="15"/>
      <c r="I183" s="15"/>
      <c r="J183" s="15"/>
      <c r="K183" s="15"/>
      <c r="L183" s="15"/>
      <c r="M183" s="15"/>
      <c r="N183" s="15"/>
      <c r="P183" s="15"/>
      <c r="Q183" s="15"/>
      <c r="R183" s="15"/>
      <c r="S183" s="15"/>
      <c r="T183" s="15"/>
      <c r="U183" s="15"/>
      <c r="W183" s="15"/>
      <c r="X183" s="15"/>
      <c r="Y183" s="15"/>
      <c r="Z183" s="15"/>
      <c r="AA183" s="15"/>
      <c r="AB183" s="15"/>
      <c r="AD183" s="15"/>
      <c r="AE183" s="15"/>
      <c r="AF183" s="15"/>
      <c r="AG183" s="15"/>
      <c r="AH183" s="15"/>
      <c r="AI183" s="15"/>
      <c r="AK183" s="15"/>
      <c r="AL183" s="15"/>
      <c r="AM183" s="15"/>
      <c r="AN183" s="15"/>
      <c r="AO183" s="15"/>
      <c r="AP183" s="15"/>
      <c r="AR183" s="15"/>
      <c r="AS183" s="15"/>
      <c r="AT183" s="15"/>
      <c r="AU183" s="15"/>
      <c r="AV183" s="15"/>
      <c r="AW183" s="15"/>
      <c r="AY183" s="15"/>
      <c r="AZ183" s="15"/>
      <c r="BA183" s="15"/>
      <c r="BB183" s="15"/>
      <c r="BC183" s="15"/>
      <c r="BD183" s="15"/>
      <c r="BF183" s="15"/>
      <c r="BG183" s="15"/>
      <c r="BH183" s="15"/>
      <c r="BI183" s="15"/>
      <c r="BJ183" s="15"/>
      <c r="BK183" s="15"/>
    </row>
    <row r="184" spans="1:63" ht="13.5" hidden="1" thickBot="1" x14ac:dyDescent="0.25">
      <c r="A184" t="str">
        <f>Nutrients!B184</f>
        <v>Other ingredient</v>
      </c>
      <c r="B184" s="15"/>
      <c r="C184" s="15"/>
      <c r="D184" s="15"/>
      <c r="E184" s="15"/>
      <c r="F184" s="15"/>
      <c r="G184" s="15"/>
      <c r="I184" s="15"/>
      <c r="J184" s="15"/>
      <c r="K184" s="15"/>
      <c r="L184" s="15"/>
      <c r="M184" s="15"/>
      <c r="N184" s="15"/>
      <c r="P184" s="15"/>
      <c r="Q184" s="15"/>
      <c r="R184" s="15"/>
      <c r="S184" s="15"/>
      <c r="T184" s="15"/>
      <c r="U184" s="15"/>
      <c r="W184" s="15"/>
      <c r="X184" s="15"/>
      <c r="Y184" s="15"/>
      <c r="Z184" s="15"/>
      <c r="AA184" s="15"/>
      <c r="AB184" s="15"/>
      <c r="AD184" s="15"/>
      <c r="AE184" s="15"/>
      <c r="AF184" s="15"/>
      <c r="AG184" s="15"/>
      <c r="AH184" s="15"/>
      <c r="AI184" s="15"/>
      <c r="AK184" s="15"/>
      <c r="AL184" s="15"/>
      <c r="AM184" s="15"/>
      <c r="AN184" s="15"/>
      <c r="AO184" s="15"/>
      <c r="AP184" s="15"/>
      <c r="AR184" s="15"/>
      <c r="AS184" s="15"/>
      <c r="AT184" s="15"/>
      <c r="AU184" s="15"/>
      <c r="AV184" s="15"/>
      <c r="AW184" s="15"/>
      <c r="AY184" s="15"/>
      <c r="AZ184" s="15"/>
      <c r="BA184" s="15"/>
      <c r="BB184" s="15"/>
      <c r="BC184" s="15"/>
      <c r="BD184" s="15"/>
      <c r="BF184" s="15"/>
      <c r="BG184" s="15"/>
      <c r="BH184" s="15"/>
      <c r="BI184" s="15"/>
      <c r="BJ184" s="15"/>
      <c r="BK184" s="15"/>
    </row>
    <row r="185" spans="1:63" ht="13.5" hidden="1" thickBot="1" x14ac:dyDescent="0.25">
      <c r="A185" t="str">
        <f>Nutrients!B185</f>
        <v>Other ingredient</v>
      </c>
      <c r="B185" s="15"/>
      <c r="C185" s="15"/>
      <c r="D185" s="15"/>
      <c r="E185" s="15"/>
      <c r="F185" s="15"/>
      <c r="G185" s="15"/>
      <c r="I185" s="15"/>
      <c r="J185" s="15"/>
      <c r="K185" s="15"/>
      <c r="L185" s="15"/>
      <c r="M185" s="15"/>
      <c r="N185" s="15"/>
      <c r="P185" s="15"/>
      <c r="Q185" s="15"/>
      <c r="R185" s="15"/>
      <c r="S185" s="15"/>
      <c r="T185" s="15"/>
      <c r="U185" s="15"/>
      <c r="W185" s="15"/>
      <c r="X185" s="15"/>
      <c r="Y185" s="15"/>
      <c r="Z185" s="15"/>
      <c r="AA185" s="15"/>
      <c r="AB185" s="15"/>
      <c r="AD185" s="15"/>
      <c r="AE185" s="15"/>
      <c r="AF185" s="15"/>
      <c r="AG185" s="15"/>
      <c r="AH185" s="15"/>
      <c r="AI185" s="15"/>
      <c r="AK185" s="15"/>
      <c r="AL185" s="15"/>
      <c r="AM185" s="15"/>
      <c r="AN185" s="15"/>
      <c r="AO185" s="15"/>
      <c r="AP185" s="15"/>
      <c r="AR185" s="15"/>
      <c r="AS185" s="15"/>
      <c r="AT185" s="15"/>
      <c r="AU185" s="15"/>
      <c r="AV185" s="15"/>
      <c r="AW185" s="15"/>
      <c r="AY185" s="15"/>
      <c r="AZ185" s="15"/>
      <c r="BA185" s="15"/>
      <c r="BB185" s="15"/>
      <c r="BC185" s="15"/>
      <c r="BD185" s="15"/>
      <c r="BF185" s="15"/>
      <c r="BG185" s="15"/>
      <c r="BH185" s="15"/>
      <c r="BI185" s="15"/>
      <c r="BJ185" s="15"/>
      <c r="BK185" s="15"/>
    </row>
    <row r="186" spans="1:63" ht="13.5" hidden="1" thickBot="1" x14ac:dyDescent="0.25">
      <c r="A186" t="str">
        <f>Nutrients!B186</f>
        <v>Other ingredient</v>
      </c>
      <c r="B186" s="15"/>
      <c r="C186" s="15"/>
      <c r="D186" s="15"/>
      <c r="E186" s="15"/>
      <c r="F186" s="15"/>
      <c r="G186" s="15"/>
      <c r="I186" s="15"/>
      <c r="J186" s="15"/>
      <c r="K186" s="15"/>
      <c r="L186" s="15"/>
      <c r="M186" s="15"/>
      <c r="N186" s="15"/>
      <c r="P186" s="15"/>
      <c r="Q186" s="15"/>
      <c r="R186" s="15"/>
      <c r="S186" s="15"/>
      <c r="T186" s="15"/>
      <c r="U186" s="15"/>
      <c r="W186" s="15"/>
      <c r="X186" s="15"/>
      <c r="Y186" s="15"/>
      <c r="Z186" s="15"/>
      <c r="AA186" s="15"/>
      <c r="AB186" s="15"/>
      <c r="AD186" s="15"/>
      <c r="AE186" s="15"/>
      <c r="AF186" s="15"/>
      <c r="AG186" s="15"/>
      <c r="AH186" s="15"/>
      <c r="AI186" s="15"/>
      <c r="AK186" s="15"/>
      <c r="AL186" s="15"/>
      <c r="AM186" s="15"/>
      <c r="AN186" s="15"/>
      <c r="AO186" s="15"/>
      <c r="AP186" s="15"/>
      <c r="AR186" s="15"/>
      <c r="AS186" s="15"/>
      <c r="AT186" s="15"/>
      <c r="AU186" s="15"/>
      <c r="AV186" s="15"/>
      <c r="AW186" s="15"/>
      <c r="AY186" s="15"/>
      <c r="AZ186" s="15"/>
      <c r="BA186" s="15"/>
      <c r="BB186" s="15"/>
      <c r="BC186" s="15"/>
      <c r="BD186" s="15"/>
      <c r="BF186" s="15"/>
      <c r="BG186" s="15"/>
      <c r="BH186" s="15"/>
      <c r="BI186" s="15"/>
      <c r="BJ186" s="15"/>
      <c r="BK186" s="15"/>
    </row>
    <row r="187" spans="1:63" ht="13.5" hidden="1" thickBot="1" x14ac:dyDescent="0.25">
      <c r="A187" t="str">
        <f>Nutrients!B187</f>
        <v>Other ingredient</v>
      </c>
      <c r="B187" s="15"/>
      <c r="C187" s="15"/>
      <c r="D187" s="15"/>
      <c r="E187" s="15"/>
      <c r="F187" s="15"/>
      <c r="G187" s="15"/>
      <c r="I187" s="15"/>
      <c r="J187" s="15"/>
      <c r="K187" s="15"/>
      <c r="L187" s="15"/>
      <c r="M187" s="15"/>
      <c r="N187" s="15"/>
      <c r="P187" s="15"/>
      <c r="Q187" s="15"/>
      <c r="R187" s="15"/>
      <c r="S187" s="15"/>
      <c r="T187" s="15"/>
      <c r="U187" s="15"/>
      <c r="W187" s="15"/>
      <c r="X187" s="15"/>
      <c r="Y187" s="15"/>
      <c r="Z187" s="15"/>
      <c r="AA187" s="15"/>
      <c r="AB187" s="15"/>
      <c r="AD187" s="15"/>
      <c r="AE187" s="15"/>
      <c r="AF187" s="15"/>
      <c r="AG187" s="15"/>
      <c r="AH187" s="15"/>
      <c r="AI187" s="15"/>
      <c r="AK187" s="15"/>
      <c r="AL187" s="15"/>
      <c r="AM187" s="15"/>
      <c r="AN187" s="15"/>
      <c r="AO187" s="15"/>
      <c r="AP187" s="15"/>
      <c r="AR187" s="15"/>
      <c r="AS187" s="15"/>
      <c r="AT187" s="15"/>
      <c r="AU187" s="15"/>
      <c r="AV187" s="15"/>
      <c r="AW187" s="15"/>
      <c r="AY187" s="15"/>
      <c r="AZ187" s="15"/>
      <c r="BA187" s="15"/>
      <c r="BB187" s="15"/>
      <c r="BC187" s="15"/>
      <c r="BD187" s="15"/>
      <c r="BF187" s="15"/>
      <c r="BG187" s="15"/>
      <c r="BH187" s="15"/>
      <c r="BI187" s="15"/>
      <c r="BJ187" s="15"/>
      <c r="BK187" s="15"/>
    </row>
    <row r="188" spans="1:63" x14ac:dyDescent="0.2">
      <c r="A188" s="3" t="s">
        <v>17</v>
      </c>
      <c r="B188" s="3">
        <f>SUM(B6:B187)</f>
        <v>1999.9999999999998</v>
      </c>
      <c r="C188" s="3">
        <f t="shared" ref="C188:G188" si="9">SUM(C6:C187)</f>
        <v>2000</v>
      </c>
      <c r="D188" s="3">
        <f t="shared" si="9"/>
        <v>2000</v>
      </c>
      <c r="E188" s="3">
        <f t="shared" si="9"/>
        <v>2000</v>
      </c>
      <c r="F188" s="3">
        <f t="shared" si="9"/>
        <v>2000.0000000000002</v>
      </c>
      <c r="G188" s="3">
        <f t="shared" si="9"/>
        <v>1999.9999999999998</v>
      </c>
      <c r="I188" s="3">
        <f>SUM(I6:I187)</f>
        <v>2000</v>
      </c>
      <c r="J188" s="3">
        <f t="shared" ref="J188:N188" si="10">SUM(J6:J187)</f>
        <v>1999.9999999999998</v>
      </c>
      <c r="K188" s="3">
        <f t="shared" si="10"/>
        <v>1999.9999999999998</v>
      </c>
      <c r="L188" s="3">
        <f t="shared" si="10"/>
        <v>1999.9999999999998</v>
      </c>
      <c r="M188" s="3">
        <f t="shared" si="10"/>
        <v>1999.9999999999998</v>
      </c>
      <c r="N188" s="3">
        <f t="shared" si="10"/>
        <v>2000</v>
      </c>
      <c r="P188" s="3">
        <f>SUM(P6:P187)</f>
        <v>2000</v>
      </c>
      <c r="Q188" s="3">
        <f t="shared" ref="Q188:U188" si="11">SUM(Q6:Q187)</f>
        <v>2000</v>
      </c>
      <c r="R188" s="3">
        <f t="shared" si="11"/>
        <v>2000</v>
      </c>
      <c r="S188" s="3">
        <f t="shared" si="11"/>
        <v>2000.0000000000002</v>
      </c>
      <c r="T188" s="3">
        <f t="shared" si="11"/>
        <v>2000</v>
      </c>
      <c r="U188" s="3">
        <f t="shared" si="11"/>
        <v>2000</v>
      </c>
      <c r="W188" s="3">
        <f>SUM(W6:W187)</f>
        <v>2000</v>
      </c>
      <c r="X188" s="3">
        <f t="shared" ref="X188:AB188" si="12">SUM(X6:X187)</f>
        <v>2000</v>
      </c>
      <c r="Y188" s="3">
        <f t="shared" si="12"/>
        <v>2000</v>
      </c>
      <c r="Z188" s="3">
        <f t="shared" si="12"/>
        <v>2000</v>
      </c>
      <c r="AA188" s="3">
        <f t="shared" si="12"/>
        <v>1999.9999999999998</v>
      </c>
      <c r="AB188" s="3">
        <f t="shared" si="12"/>
        <v>1999.9999999999998</v>
      </c>
      <c r="AD188" s="3">
        <f>SUM(AD6:AD187)</f>
        <v>1999.9999999999998</v>
      </c>
      <c r="AE188" s="3">
        <f t="shared" ref="AE188:AI188" si="13">SUM(AE6:AE187)</f>
        <v>2000</v>
      </c>
      <c r="AF188" s="3">
        <f t="shared" si="13"/>
        <v>2000</v>
      </c>
      <c r="AG188" s="3">
        <f t="shared" si="13"/>
        <v>2000</v>
      </c>
      <c r="AH188" s="3">
        <f t="shared" si="13"/>
        <v>2000</v>
      </c>
      <c r="AI188" s="3">
        <f t="shared" si="13"/>
        <v>2000</v>
      </c>
      <c r="AK188" s="3">
        <f>SUM(AK6:AK187)</f>
        <v>2000</v>
      </c>
      <c r="AL188" s="3">
        <f t="shared" ref="AL188:AP188" si="14">SUM(AL6:AL187)</f>
        <v>2000</v>
      </c>
      <c r="AM188" s="3">
        <f t="shared" si="14"/>
        <v>2000</v>
      </c>
      <c r="AN188" s="3">
        <f t="shared" si="14"/>
        <v>1999.9999999999998</v>
      </c>
      <c r="AO188" s="3">
        <f t="shared" si="14"/>
        <v>2000</v>
      </c>
      <c r="AP188" s="3">
        <f t="shared" si="14"/>
        <v>2000</v>
      </c>
      <c r="AR188" s="3">
        <f>SUM(AR6:AR187)</f>
        <v>2000</v>
      </c>
      <c r="AS188" s="3">
        <f t="shared" ref="AS188:AW188" si="15">SUM(AS6:AS187)</f>
        <v>2000</v>
      </c>
      <c r="AT188" s="3">
        <f t="shared" si="15"/>
        <v>2000</v>
      </c>
      <c r="AU188" s="3">
        <f t="shared" si="15"/>
        <v>2000</v>
      </c>
      <c r="AV188" s="3">
        <f t="shared" si="15"/>
        <v>2000</v>
      </c>
      <c r="AW188" s="3">
        <f t="shared" si="15"/>
        <v>2000</v>
      </c>
      <c r="AY188" s="3">
        <f>SUM(AY6:AY187)</f>
        <v>2000</v>
      </c>
      <c r="AZ188" s="3">
        <f t="shared" ref="AZ188:BD188" si="16">SUM(AZ6:AZ187)</f>
        <v>1999.9999999999998</v>
      </c>
      <c r="BA188" s="3">
        <f t="shared" si="16"/>
        <v>2000</v>
      </c>
      <c r="BB188" s="3">
        <f t="shared" si="16"/>
        <v>2000</v>
      </c>
      <c r="BC188" s="3">
        <f t="shared" si="16"/>
        <v>1999.9999999999998</v>
      </c>
      <c r="BD188" s="3">
        <f t="shared" si="16"/>
        <v>2000</v>
      </c>
      <c r="BF188" s="3">
        <f>SUM(BF6:BF187)</f>
        <v>2000.0000000000002</v>
      </c>
      <c r="BG188" s="3">
        <f t="shared" ref="BG188:BK188" si="17">SUM(BG6:BG187)</f>
        <v>2000</v>
      </c>
      <c r="BH188" s="3">
        <f t="shared" si="17"/>
        <v>2000</v>
      </c>
      <c r="BI188" s="3">
        <f t="shared" si="17"/>
        <v>2000</v>
      </c>
      <c r="BJ188" s="3">
        <f t="shared" si="17"/>
        <v>2000</v>
      </c>
      <c r="BK188" s="3">
        <f t="shared" si="17"/>
        <v>2000</v>
      </c>
    </row>
    <row r="189" spans="1:63" x14ac:dyDescent="0.2">
      <c r="A189" s="14"/>
      <c r="B189" s="11"/>
      <c r="C189" s="11"/>
      <c r="D189" s="11"/>
      <c r="E189" s="11"/>
      <c r="F189" s="11"/>
      <c r="G189" s="11"/>
      <c r="I189" s="11"/>
      <c r="J189" s="11"/>
      <c r="K189" s="11"/>
      <c r="L189" s="11"/>
      <c r="M189" s="11"/>
      <c r="N189" s="11"/>
      <c r="P189" s="11"/>
      <c r="Q189" s="11"/>
      <c r="R189" s="11"/>
      <c r="S189" s="11"/>
      <c r="T189" s="11"/>
      <c r="U189" s="11"/>
      <c r="W189" s="11"/>
      <c r="X189" s="11"/>
      <c r="Y189" s="11"/>
      <c r="Z189" s="11"/>
      <c r="AA189" s="11"/>
      <c r="AB189" s="11"/>
      <c r="AD189" s="11"/>
      <c r="AE189" s="11"/>
      <c r="AF189" s="11"/>
      <c r="AG189" s="11"/>
      <c r="AH189" s="11"/>
      <c r="AI189" s="11"/>
      <c r="AK189" s="11"/>
      <c r="AL189" s="11"/>
      <c r="AM189" s="11"/>
      <c r="AN189" s="11"/>
      <c r="AO189" s="11"/>
      <c r="AP189" s="11"/>
      <c r="AR189" s="11"/>
      <c r="AS189" s="11"/>
      <c r="AT189" s="11"/>
      <c r="AU189" s="11"/>
      <c r="AV189" s="11"/>
      <c r="AW189" s="11"/>
      <c r="AY189" s="11"/>
      <c r="AZ189" s="11"/>
      <c r="BA189" s="11"/>
      <c r="BB189" s="11"/>
      <c r="BC189" s="11"/>
      <c r="BD189" s="11"/>
      <c r="BF189" s="11">
        <f>('GF diets'!BF208-'GF diets'!B208)</f>
        <v>-20.263255023660122</v>
      </c>
      <c r="BG189" s="11">
        <f>('GF diets'!BG208-'GF diets'!C208)</f>
        <v>-21.840218639995783</v>
      </c>
      <c r="BH189" s="11">
        <f>('GF diets'!BH208-'GF diets'!D208)</f>
        <v>-24.623713688881026</v>
      </c>
      <c r="BI189" s="11">
        <f>('GF diets'!BI208-'GF diets'!E208)</f>
        <v>-25.728375186433595</v>
      </c>
      <c r="BJ189" s="11">
        <f>('GF diets'!BJ208-'GF diets'!F208)</f>
        <v>-26.321002419345405</v>
      </c>
      <c r="BK189" s="11">
        <f>('GF diets'!BK208-'GF diets'!G208)</f>
        <v>-26.739908827687259</v>
      </c>
    </row>
    <row r="190" spans="1:63" x14ac:dyDescent="0.2">
      <c r="A190" s="128" t="s">
        <v>420</v>
      </c>
      <c r="B190" s="100">
        <f t="shared" ref="B190:G190" si="18" xml:space="preserve">  -0.000000153*((B4+B5)/2)^3 + 0.000104928*((B4+B5)/2)^2 - 0.030414451*((B4+B5)/2) + 6.043540689</f>
        <v>4.5151589858750008</v>
      </c>
      <c r="C190" s="100">
        <f t="shared" si="18"/>
        <v>3.8983755890000005</v>
      </c>
      <c r="D190" s="100">
        <f t="shared" si="18"/>
        <v>3.3492647946250003</v>
      </c>
      <c r="E190" s="100">
        <f t="shared" si="18"/>
        <v>3.0032687989999998</v>
      </c>
      <c r="F190" s="100">
        <f t="shared" si="18"/>
        <v>2.7502131570000001</v>
      </c>
      <c r="G190" s="100">
        <f t="shared" si="18"/>
        <v>2.5190135169999994</v>
      </c>
      <c r="I190" s="100">
        <f t="shared" ref="I190:N190" si="19" xml:space="preserve">  -0.000000153*((I4+I5)/2)^3 + 0.000104928*((I4+I5)/2)^2 - 0.030414451*((I4+I5)/2) + 6.043540689</f>
        <v>4.5151589858750008</v>
      </c>
      <c r="J190" s="100">
        <f t="shared" si="19"/>
        <v>3.8983755890000005</v>
      </c>
      <c r="K190" s="100">
        <f t="shared" si="19"/>
        <v>3.3492647946250003</v>
      </c>
      <c r="L190" s="100">
        <f t="shared" si="19"/>
        <v>3.0032687989999998</v>
      </c>
      <c r="M190" s="100">
        <f t="shared" si="19"/>
        <v>2.7502131570000001</v>
      </c>
      <c r="N190" s="100">
        <f t="shared" si="19"/>
        <v>2.5190135169999994</v>
      </c>
      <c r="P190" s="100">
        <f t="shared" ref="P190:U190" si="20" xml:space="preserve">  -0.000000153*((P4+P5)/2)^3 + 0.000104928*((P4+P5)/2)^2 - 0.030414451*((P4+P5)/2) + 6.043540689</f>
        <v>4.5151589858750008</v>
      </c>
      <c r="Q190" s="100">
        <f t="shared" si="20"/>
        <v>3.8983755890000005</v>
      </c>
      <c r="R190" s="100">
        <f t="shared" si="20"/>
        <v>3.3492647946250003</v>
      </c>
      <c r="S190" s="100">
        <f t="shared" si="20"/>
        <v>3.0032687989999998</v>
      </c>
      <c r="T190" s="100">
        <f t="shared" si="20"/>
        <v>2.7502131570000001</v>
      </c>
      <c r="U190" s="100">
        <f t="shared" si="20"/>
        <v>2.5190135169999994</v>
      </c>
      <c r="W190" s="100">
        <f t="shared" ref="W190:AB190" si="21" xml:space="preserve">  -0.000000153*((W4+W5)/2)^3 + 0.000104928*((W4+W5)/2)^2 - 0.030414451*((W4+W5)/2) + 6.043540689</f>
        <v>4.5151589858750008</v>
      </c>
      <c r="X190" s="100">
        <f t="shared" si="21"/>
        <v>3.8983755890000005</v>
      </c>
      <c r="Y190" s="100">
        <f t="shared" si="21"/>
        <v>3.3492647946250003</v>
      </c>
      <c r="Z190" s="100">
        <f t="shared" si="21"/>
        <v>3.0032687989999998</v>
      </c>
      <c r="AA190" s="100">
        <f t="shared" si="21"/>
        <v>2.7502131570000001</v>
      </c>
      <c r="AB190" s="100">
        <f t="shared" si="21"/>
        <v>2.5190135169999994</v>
      </c>
      <c r="AD190" s="100">
        <f t="shared" ref="AD190:AI190" si="22" xml:space="preserve">  -0.000000153*((AD4+AD5)/2)^3 + 0.000104928*((AD4+AD5)/2)^2 - 0.030414451*((AD4+AD5)/2) + 6.043540689</f>
        <v>4.5151589858750008</v>
      </c>
      <c r="AE190" s="100">
        <f t="shared" si="22"/>
        <v>3.8983755890000005</v>
      </c>
      <c r="AF190" s="100">
        <f t="shared" si="22"/>
        <v>3.3492647946250003</v>
      </c>
      <c r="AG190" s="100">
        <f t="shared" si="22"/>
        <v>3.0032687989999998</v>
      </c>
      <c r="AH190" s="100">
        <f t="shared" si="22"/>
        <v>2.7502131570000001</v>
      </c>
      <c r="AI190" s="100">
        <f t="shared" si="22"/>
        <v>2.5190135169999994</v>
      </c>
      <c r="AK190" s="100">
        <f t="shared" ref="AK190:AP190" si="23" xml:space="preserve">  -0.000000153*((AK4+AK5)/2)^3 + 0.000104928*((AK4+AK5)/2)^2 - 0.030414451*((AK4+AK5)/2) + 6.043540689</f>
        <v>4.5151589858750008</v>
      </c>
      <c r="AL190" s="100">
        <f t="shared" si="23"/>
        <v>3.8983755890000005</v>
      </c>
      <c r="AM190" s="100">
        <f t="shared" si="23"/>
        <v>3.3492647946250003</v>
      </c>
      <c r="AN190" s="100">
        <f t="shared" si="23"/>
        <v>3.0032687989999998</v>
      </c>
      <c r="AO190" s="100">
        <f t="shared" si="23"/>
        <v>2.7502131570000001</v>
      </c>
      <c r="AP190" s="100">
        <f t="shared" si="23"/>
        <v>2.5190135169999994</v>
      </c>
      <c r="AR190" s="100">
        <f t="shared" ref="AR190:AW190" si="24" xml:space="preserve">  -0.000000153*((AR4+AR5)/2)^3 + 0.000104928*((AR4+AR5)/2)^2 - 0.030414451*((AR4+AR5)/2) + 6.043540689</f>
        <v>4.5151589858750008</v>
      </c>
      <c r="AS190" s="100">
        <f t="shared" si="24"/>
        <v>3.8983755890000005</v>
      </c>
      <c r="AT190" s="100">
        <f t="shared" si="24"/>
        <v>3.3492647946250003</v>
      </c>
      <c r="AU190" s="100">
        <f t="shared" si="24"/>
        <v>3.0032687989999998</v>
      </c>
      <c r="AV190" s="100">
        <f t="shared" si="24"/>
        <v>2.7502131570000001</v>
      </c>
      <c r="AW190" s="100">
        <f t="shared" si="24"/>
        <v>2.5190135169999994</v>
      </c>
      <c r="AY190" s="100">
        <f t="shared" ref="AY190:BD190" si="25" xml:space="preserve">  -0.000000153*((AY4+AY5)/2)^3 + 0.000104928*((AY4+AY5)/2)^2 - 0.030414451*((AY4+AY5)/2) + 6.043540689</f>
        <v>4.5151589858750008</v>
      </c>
      <c r="AZ190" s="100">
        <f t="shared" si="25"/>
        <v>3.8983755890000005</v>
      </c>
      <c r="BA190" s="100">
        <f t="shared" si="25"/>
        <v>3.3492647946250003</v>
      </c>
      <c r="BB190" s="100">
        <f t="shared" si="25"/>
        <v>3.0032687989999998</v>
      </c>
      <c r="BC190" s="100">
        <f t="shared" si="25"/>
        <v>2.7502131570000001</v>
      </c>
      <c r="BD190" s="100">
        <f t="shared" si="25"/>
        <v>2.5190135169999994</v>
      </c>
      <c r="BF190" s="100">
        <f t="shared" ref="BF190:BK190" si="26" xml:space="preserve">  -0.000000153*((BF4+BF5)/2)^3 + 0.000104928*((BF4+BF5)/2)^2 - 0.030414451*((BF4+BF5)/2) + 6.043540689</f>
        <v>4.5151589858750008</v>
      </c>
      <c r="BG190" s="100">
        <f t="shared" si="26"/>
        <v>3.8983755890000005</v>
      </c>
      <c r="BH190" s="100">
        <f t="shared" si="26"/>
        <v>3.3492647946250003</v>
      </c>
      <c r="BI190" s="100">
        <f t="shared" si="26"/>
        <v>3.0032687989999998</v>
      </c>
      <c r="BJ190" s="100">
        <f t="shared" si="26"/>
        <v>2.7502131570000001</v>
      </c>
      <c r="BK190" s="100">
        <f t="shared" si="26"/>
        <v>2.5190135169999994</v>
      </c>
    </row>
    <row r="191" spans="1:63" x14ac:dyDescent="0.2">
      <c r="A191" s="127" t="s">
        <v>139</v>
      </c>
      <c r="B191" s="70">
        <f t="shared" ref="B191:G191" si="27">IF(B190="","",B208*2.2046*B190/10000)</f>
        <v>1.1022368117306451</v>
      </c>
      <c r="C191" s="70">
        <f t="shared" si="27"/>
        <v>0.96453374665067237</v>
      </c>
      <c r="D191" s="70">
        <f t="shared" si="27"/>
        <v>0.83955671491247374</v>
      </c>
      <c r="E191" s="70">
        <f t="shared" si="27"/>
        <v>0.75865996011001657</v>
      </c>
      <c r="F191" s="70">
        <f t="shared" si="27"/>
        <v>0.69860378056741523</v>
      </c>
      <c r="G191" s="70">
        <f t="shared" si="27"/>
        <v>0.64264710463645414</v>
      </c>
      <c r="I191" s="70">
        <f t="shared" ref="I191:N191" si="28">IF(I190="","",I208*2.2046*I190/10000)</f>
        <v>1.1021538275510145</v>
      </c>
      <c r="J191" s="70">
        <f t="shared" si="28"/>
        <v>0.96439805794089128</v>
      </c>
      <c r="K191" s="70">
        <f t="shared" si="28"/>
        <v>0.83953121776774497</v>
      </c>
      <c r="L191" s="70">
        <f t="shared" si="28"/>
        <v>0.75864833091985306</v>
      </c>
      <c r="M191" s="70">
        <f t="shared" si="28"/>
        <v>0.69859114305914627</v>
      </c>
      <c r="N191" s="70">
        <f t="shared" si="28"/>
        <v>0.64264125931922311</v>
      </c>
      <c r="P191" s="70">
        <f t="shared" ref="P191:U191" si="29">IF(P190="","",P208*2.2046*P190/10000)</f>
        <v>1.1019024187564859</v>
      </c>
      <c r="Q191" s="70">
        <f t="shared" si="29"/>
        <v>0.9643543087269465</v>
      </c>
      <c r="R191" s="70">
        <f t="shared" si="29"/>
        <v>0.83946312740945928</v>
      </c>
      <c r="S191" s="70">
        <f t="shared" si="29"/>
        <v>0.75858550260636859</v>
      </c>
      <c r="T191" s="70">
        <f t="shared" si="29"/>
        <v>0.69857641851147145</v>
      </c>
      <c r="U191" s="70">
        <f t="shared" si="29"/>
        <v>0.64262652725075753</v>
      </c>
      <c r="W191" s="70">
        <f t="shared" ref="W191:AB191" si="30">IF(W190="","",W208*2.2046*W190/10000)</f>
        <v>1.1016768889347612</v>
      </c>
      <c r="X191" s="70">
        <f t="shared" si="30"/>
        <v>0.96432718464735312</v>
      </c>
      <c r="Y191" s="70">
        <f t="shared" si="30"/>
        <v>0.83944203533943795</v>
      </c>
      <c r="Z191" s="70">
        <f t="shared" si="30"/>
        <v>0.75858057530569245</v>
      </c>
      <c r="AA191" s="70">
        <f t="shared" si="30"/>
        <v>0.69854893031408649</v>
      </c>
      <c r="AB191" s="70">
        <f t="shared" si="30"/>
        <v>0.64260976272670856</v>
      </c>
      <c r="AD191" s="70">
        <f t="shared" ref="AD191:AI191" si="31">IF(AD190="","",AD208*2.2046*AD190/10000)</f>
        <v>1.1018332325495792</v>
      </c>
      <c r="AE191" s="70">
        <f t="shared" si="31"/>
        <v>0.96431919960254764</v>
      </c>
      <c r="AF191" s="70">
        <f t="shared" si="31"/>
        <v>0.83940732282937902</v>
      </c>
      <c r="AG191" s="70">
        <f t="shared" si="31"/>
        <v>0.75855754444220969</v>
      </c>
      <c r="AH191" s="70">
        <f t="shared" si="31"/>
        <v>0.69852946930177418</v>
      </c>
      <c r="AI191" s="70">
        <f t="shared" si="31"/>
        <v>0.64260572482166123</v>
      </c>
      <c r="AK191" s="70">
        <f t="shared" ref="AK191:AP191" si="32">IF(AK190="","",AK208*2.2046*AK190/10000)</f>
        <v>1.1017914900241679</v>
      </c>
      <c r="AL191" s="70">
        <f t="shared" si="32"/>
        <v>0.96429766083557333</v>
      </c>
      <c r="AM191" s="70">
        <f t="shared" si="32"/>
        <v>0.83938137419173597</v>
      </c>
      <c r="AN191" s="70">
        <f t="shared" si="32"/>
        <v>0.75856201566923787</v>
      </c>
      <c r="AO191" s="70">
        <f t="shared" si="32"/>
        <v>0.69854500110719542</v>
      </c>
      <c r="AP191" s="70">
        <f t="shared" si="32"/>
        <v>0.64263644344074278</v>
      </c>
      <c r="AR191" s="70">
        <f t="shared" ref="AR191:AW191" si="33">IF(AR190="","",AR208*2.2046*AR190/10000)</f>
        <v>1.1017217866673834</v>
      </c>
      <c r="AS191" s="70">
        <f t="shared" si="33"/>
        <v>0.96426769853944372</v>
      </c>
      <c r="AT191" s="70">
        <f t="shared" si="33"/>
        <v>0.83938213920417293</v>
      </c>
      <c r="AU191" s="70">
        <f t="shared" si="33"/>
        <v>0.75856713449714186</v>
      </c>
      <c r="AV191" s="70">
        <f t="shared" si="33"/>
        <v>0.69856937474879344</v>
      </c>
      <c r="AW191" s="70">
        <f t="shared" si="33"/>
        <v>0.64276857713419311</v>
      </c>
      <c r="AY191" s="70">
        <f t="shared" ref="AY191:BD191" si="34">IF(AY190="","",AY208*2.2046*AY190/10000)</f>
        <v>1.1015730769611183</v>
      </c>
      <c r="AZ191" s="70">
        <f t="shared" si="34"/>
        <v>0.96419453429192892</v>
      </c>
      <c r="BA191" s="70">
        <f t="shared" si="34"/>
        <v>0.83957443616267879</v>
      </c>
      <c r="BB191" s="70">
        <f t="shared" si="34"/>
        <v>0.75874092884946254</v>
      </c>
      <c r="BC191" s="70">
        <f t="shared" si="34"/>
        <v>0.69873084880939929</v>
      </c>
      <c r="BD191" s="70">
        <f t="shared" si="34"/>
        <v>0.64264314410454326</v>
      </c>
      <c r="BF191" s="70">
        <f t="shared" ref="BF191:BK191" si="35">IF(BF190="","",BF208*2.2046*BF190/10000)</f>
        <v>1.1015799413970535</v>
      </c>
      <c r="BG191" s="70">
        <f t="shared" si="35"/>
        <v>0.96421735057325697</v>
      </c>
      <c r="BH191" s="70">
        <f t="shared" si="35"/>
        <v>0.83962269546173507</v>
      </c>
      <c r="BI191" s="70">
        <f t="shared" si="35"/>
        <v>0.75880039410503664</v>
      </c>
      <c r="BJ191" s="70">
        <f t="shared" si="35"/>
        <v>0.69879614780864041</v>
      </c>
      <c r="BK191" s="70">
        <f t="shared" si="35"/>
        <v>0.64305596602464854</v>
      </c>
    </row>
    <row r="192" spans="1:63" x14ac:dyDescent="0.2">
      <c r="A192" s="128" t="s">
        <v>421</v>
      </c>
      <c r="B192" s="100">
        <f t="shared" ref="B192:G192" si="36" xml:space="preserve">  0.0000454*((B4+B5)/2)^2 - 0.0249885*((B4+B5)/2) + 5.8980083</f>
        <v>4.5135708000000001</v>
      </c>
      <c r="C192" s="100">
        <f t="shared" si="36"/>
        <v>3.8531583</v>
      </c>
      <c r="D192" s="100">
        <f t="shared" si="36"/>
        <v>3.1999382999999999</v>
      </c>
      <c r="E192" s="100">
        <f t="shared" si="36"/>
        <v>2.7891332999999996</v>
      </c>
      <c r="F192" s="100">
        <f t="shared" si="36"/>
        <v>2.5607038999999991</v>
      </c>
      <c r="G192" s="100">
        <f t="shared" si="36"/>
        <v>2.4663054</v>
      </c>
      <c r="I192" s="100">
        <f t="shared" ref="I192:N192" si="37" xml:space="preserve">  0.0000454*((I4+I5)/2)^2 - 0.0249885*((I4+I5)/2) + 5.8980083</f>
        <v>4.5135708000000001</v>
      </c>
      <c r="J192" s="100">
        <f t="shared" si="37"/>
        <v>3.8531583</v>
      </c>
      <c r="K192" s="100">
        <f t="shared" si="37"/>
        <v>3.1999382999999999</v>
      </c>
      <c r="L192" s="100">
        <f t="shared" si="37"/>
        <v>2.7891332999999996</v>
      </c>
      <c r="M192" s="100">
        <f t="shared" si="37"/>
        <v>2.5607038999999991</v>
      </c>
      <c r="N192" s="100">
        <f t="shared" si="37"/>
        <v>2.4663054</v>
      </c>
      <c r="P192" s="100">
        <f t="shared" ref="P192:U192" si="38" xml:space="preserve">  0.0000454*((P4+P5)/2)^2 - 0.0249885*((P4+P5)/2) + 5.8980083</f>
        <v>4.5135708000000001</v>
      </c>
      <c r="Q192" s="100">
        <f t="shared" si="38"/>
        <v>3.8531583</v>
      </c>
      <c r="R192" s="100">
        <f t="shared" si="38"/>
        <v>3.1999382999999999</v>
      </c>
      <c r="S192" s="100">
        <f t="shared" si="38"/>
        <v>2.7891332999999996</v>
      </c>
      <c r="T192" s="100">
        <f t="shared" si="38"/>
        <v>2.5607038999999991</v>
      </c>
      <c r="U192" s="100">
        <f t="shared" si="38"/>
        <v>2.4663054</v>
      </c>
      <c r="W192" s="100">
        <f t="shared" ref="W192:AB192" si="39" xml:space="preserve">  0.0000454*((W4+W5)/2)^2 - 0.0249885*((W4+W5)/2) + 5.8980083</f>
        <v>4.5135708000000001</v>
      </c>
      <c r="X192" s="100">
        <f t="shared" si="39"/>
        <v>3.8531583</v>
      </c>
      <c r="Y192" s="100">
        <f t="shared" si="39"/>
        <v>3.1999382999999999</v>
      </c>
      <c r="Z192" s="100">
        <f t="shared" si="39"/>
        <v>2.7891332999999996</v>
      </c>
      <c r="AA192" s="100">
        <f t="shared" si="39"/>
        <v>2.5607038999999991</v>
      </c>
      <c r="AB192" s="100">
        <f t="shared" si="39"/>
        <v>2.4663054</v>
      </c>
      <c r="AD192" s="100">
        <f t="shared" ref="AD192:AI192" si="40" xml:space="preserve">  0.0000454*((AD4+AD5)/2)^2 - 0.0249885*((AD4+AD5)/2) + 5.8980083</f>
        <v>4.5135708000000001</v>
      </c>
      <c r="AE192" s="100">
        <f t="shared" si="40"/>
        <v>3.8531583</v>
      </c>
      <c r="AF192" s="100">
        <f t="shared" si="40"/>
        <v>3.1999382999999999</v>
      </c>
      <c r="AG192" s="100">
        <f t="shared" si="40"/>
        <v>2.7891332999999996</v>
      </c>
      <c r="AH192" s="100">
        <f t="shared" si="40"/>
        <v>2.5607038999999991</v>
      </c>
      <c r="AI192" s="100">
        <f t="shared" si="40"/>
        <v>2.4663054</v>
      </c>
      <c r="AK192" s="100">
        <f t="shared" ref="AK192:AP192" si="41" xml:space="preserve">  0.0000454*((AK4+AK5)/2)^2 - 0.0249885*((AK4+AK5)/2) + 5.8980083</f>
        <v>4.5135708000000001</v>
      </c>
      <c r="AL192" s="100">
        <f t="shared" si="41"/>
        <v>3.8531583</v>
      </c>
      <c r="AM192" s="100">
        <f t="shared" si="41"/>
        <v>3.1999382999999999</v>
      </c>
      <c r="AN192" s="100">
        <f t="shared" si="41"/>
        <v>2.7891332999999996</v>
      </c>
      <c r="AO192" s="100">
        <f t="shared" si="41"/>
        <v>2.5607038999999991</v>
      </c>
      <c r="AP192" s="100">
        <f t="shared" si="41"/>
        <v>2.4663054</v>
      </c>
      <c r="AR192" s="100">
        <f t="shared" ref="AR192:AW192" si="42" xml:space="preserve">  0.0000454*((AR4+AR5)/2)^2 - 0.0249885*((AR4+AR5)/2) + 5.8980083</f>
        <v>4.5135708000000001</v>
      </c>
      <c r="AS192" s="100">
        <f t="shared" si="42"/>
        <v>3.8531583</v>
      </c>
      <c r="AT192" s="100">
        <f t="shared" si="42"/>
        <v>3.1999382999999999</v>
      </c>
      <c r="AU192" s="100">
        <f t="shared" si="42"/>
        <v>2.7891332999999996</v>
      </c>
      <c r="AV192" s="100">
        <f t="shared" si="42"/>
        <v>2.5607038999999991</v>
      </c>
      <c r="AW192" s="100">
        <f t="shared" si="42"/>
        <v>2.4663054</v>
      </c>
      <c r="AY192" s="100">
        <f t="shared" ref="AY192:BD192" si="43" xml:space="preserve">  0.0000454*((AY4+AY5)/2)^2 - 0.0249885*((AY4+AY5)/2) + 5.8980083</f>
        <v>4.5135708000000001</v>
      </c>
      <c r="AZ192" s="100">
        <f t="shared" si="43"/>
        <v>3.8531583</v>
      </c>
      <c r="BA192" s="100">
        <f t="shared" si="43"/>
        <v>3.1999382999999999</v>
      </c>
      <c r="BB192" s="100">
        <f t="shared" si="43"/>
        <v>2.7891332999999996</v>
      </c>
      <c r="BC192" s="100">
        <f t="shared" si="43"/>
        <v>2.5607038999999991</v>
      </c>
      <c r="BD192" s="100">
        <f t="shared" si="43"/>
        <v>2.4663054</v>
      </c>
      <c r="BF192" s="100">
        <f t="shared" ref="BF192:BK192" si="44" xml:space="preserve">  0.0000454*((BF4+BF5)/2)^2 - 0.0249885*((BF4+BF5)/2) + 5.8980083</f>
        <v>4.5135708000000001</v>
      </c>
      <c r="BG192" s="100">
        <f t="shared" si="44"/>
        <v>3.8531583</v>
      </c>
      <c r="BH192" s="100">
        <f t="shared" si="44"/>
        <v>3.1999382999999999</v>
      </c>
      <c r="BI192" s="100">
        <f t="shared" si="44"/>
        <v>2.7891332999999996</v>
      </c>
      <c r="BJ192" s="100">
        <f t="shared" si="44"/>
        <v>2.5607038999999991</v>
      </c>
      <c r="BK192" s="100">
        <f t="shared" si="44"/>
        <v>2.4663054</v>
      </c>
    </row>
    <row r="193" spans="1:64" x14ac:dyDescent="0.2">
      <c r="A193" s="127" t="s">
        <v>139</v>
      </c>
      <c r="B193" s="70">
        <f t="shared" ref="B193:G193" si="45">IF(B192="","",B208*2.2046*B192/10000)</f>
        <v>1.1018491051314374</v>
      </c>
      <c r="C193" s="70">
        <f t="shared" si="45"/>
        <v>0.95334611216629361</v>
      </c>
      <c r="D193" s="70">
        <f t="shared" si="45"/>
        <v>0.80212519815752659</v>
      </c>
      <c r="E193" s="70">
        <f t="shared" si="45"/>
        <v>0.70456689019114305</v>
      </c>
      <c r="F193" s="70">
        <f t="shared" si="45"/>
        <v>0.65046500883048597</v>
      </c>
      <c r="G193" s="70">
        <f t="shared" si="45"/>
        <v>0.62920028565263642</v>
      </c>
      <c r="I193" s="70">
        <f t="shared" ref="I193:N193" si="46">IF(I192="","",I208*2.2046*I192/10000)</f>
        <v>1.1017661501411002</v>
      </c>
      <c r="J193" s="70">
        <f t="shared" si="46"/>
        <v>0.95321199731092043</v>
      </c>
      <c r="K193" s="70">
        <f t="shared" si="46"/>
        <v>0.80210083779937003</v>
      </c>
      <c r="L193" s="70">
        <f t="shared" si="46"/>
        <v>0.70455609017166154</v>
      </c>
      <c r="M193" s="70">
        <f t="shared" si="46"/>
        <v>0.65045324213646505</v>
      </c>
      <c r="N193" s="70">
        <f t="shared" si="46"/>
        <v>0.62919456264346851</v>
      </c>
      <c r="P193" s="70">
        <f t="shared" ref="P193:U193" si="47">IF(P192="","",P208*2.2046*P192/10000)</f>
        <v>1.1015148297784294</v>
      </c>
      <c r="Q193" s="70">
        <f t="shared" si="47"/>
        <v>0.95316875554445102</v>
      </c>
      <c r="R193" s="70">
        <f t="shared" si="47"/>
        <v>0.80203578324002633</v>
      </c>
      <c r="S193" s="70">
        <f t="shared" si="47"/>
        <v>0.70449774156783995</v>
      </c>
      <c r="T193" s="70">
        <f t="shared" si="47"/>
        <v>0.6504395322149048</v>
      </c>
      <c r="U193" s="70">
        <f t="shared" si="47"/>
        <v>0.62918013883043045</v>
      </c>
      <c r="W193" s="70">
        <f t="shared" ref="W193:AB193" si="48">IF(W192="","",W208*2.2046*W192/10000)</f>
        <v>1.1012893792857557</v>
      </c>
      <c r="X193" s="70">
        <f t="shared" si="48"/>
        <v>0.95314194607726932</v>
      </c>
      <c r="Y193" s="70">
        <f t="shared" si="48"/>
        <v>0.80201563155694788</v>
      </c>
      <c r="Z193" s="70">
        <f t="shared" si="48"/>
        <v>0.70449316558769493</v>
      </c>
      <c r="AA193" s="70">
        <f t="shared" si="48"/>
        <v>0.65041393814992521</v>
      </c>
      <c r="AB193" s="70">
        <f t="shared" si="48"/>
        <v>0.62916372508913387</v>
      </c>
      <c r="AD193" s="70">
        <f t="shared" ref="AD193:AI193" si="49">IF(AD192="","",AD208*2.2046*AD192/10000)</f>
        <v>1.1014456679074447</v>
      </c>
      <c r="AE193" s="70">
        <f t="shared" si="49"/>
        <v>0.95313405365106119</v>
      </c>
      <c r="AF193" s="70">
        <f t="shared" si="49"/>
        <v>0.80198246669921391</v>
      </c>
      <c r="AG193" s="70">
        <f t="shared" si="49"/>
        <v>0.70447177684344087</v>
      </c>
      <c r="AH193" s="70">
        <f t="shared" si="49"/>
        <v>0.65039581813984559</v>
      </c>
      <c r="AI193" s="70">
        <f t="shared" si="49"/>
        <v>0.62915977167365778</v>
      </c>
      <c r="AK193" s="70">
        <f t="shared" ref="AK193:AP193" si="50">IF(AK192="","",AK208*2.2046*AK192/10000)</f>
        <v>1.1014039400647697</v>
      </c>
      <c r="AL193" s="70">
        <f t="shared" si="50"/>
        <v>0.95311276471241357</v>
      </c>
      <c r="AM193" s="70">
        <f t="shared" si="50"/>
        <v>0.80195767497789061</v>
      </c>
      <c r="AN193" s="70">
        <f t="shared" si="50"/>
        <v>0.70447592926835878</v>
      </c>
      <c r="AO193" s="70">
        <f t="shared" si="50"/>
        <v>0.6504102796933493</v>
      </c>
      <c r="AP193" s="70">
        <f t="shared" si="50"/>
        <v>0.62918984753296137</v>
      </c>
      <c r="AR193" s="70">
        <f t="shared" ref="AR193:AW193" si="51">IF(AR192="","",AR208*2.2046*AR192/10000)</f>
        <v>1.1013342612258121</v>
      </c>
      <c r="AS193" s="70">
        <f t="shared" si="51"/>
        <v>0.95308314994919141</v>
      </c>
      <c r="AT193" s="70">
        <f t="shared" si="51"/>
        <v>0.8019584058823569</v>
      </c>
      <c r="AU193" s="70">
        <f t="shared" si="51"/>
        <v>0.70448068311968537</v>
      </c>
      <c r="AV193" s="70">
        <f t="shared" si="51"/>
        <v>0.65043297381759857</v>
      </c>
      <c r="AW193" s="70">
        <f t="shared" si="51"/>
        <v>0.62931921644641875</v>
      </c>
      <c r="AY193" s="70">
        <f t="shared" ref="AY193:BD193" si="52">IF(AY192="","",AY208*2.2046*AY192/10000)</f>
        <v>1.101185603827485</v>
      </c>
      <c r="AZ193" s="70">
        <f t="shared" si="52"/>
        <v>0.95301083433435685</v>
      </c>
      <c r="BA193" s="70">
        <f t="shared" si="52"/>
        <v>0.80214212930831119</v>
      </c>
      <c r="BB193" s="70">
        <f t="shared" si="52"/>
        <v>0.70464208579385523</v>
      </c>
      <c r="BC193" s="70">
        <f t="shared" si="52"/>
        <v>0.65058332116638129</v>
      </c>
      <c r="BD193" s="70">
        <f t="shared" si="52"/>
        <v>0.62919640799133258</v>
      </c>
      <c r="BF193" s="70">
        <f t="shared" ref="BF193:BK193" si="53">IF(BF192="","",BF208*2.2046*BF192/10000)</f>
        <v>1.101192465848887</v>
      </c>
      <c r="BG193" s="70">
        <f t="shared" si="53"/>
        <v>0.95303338596945908</v>
      </c>
      <c r="BH193" s="70">
        <f t="shared" si="53"/>
        <v>0.80218823697338115</v>
      </c>
      <c r="BI193" s="70">
        <f t="shared" si="53"/>
        <v>0.70469731112852052</v>
      </c>
      <c r="BJ193" s="70">
        <f t="shared" si="53"/>
        <v>0.65064412059990784</v>
      </c>
      <c r="BK193" s="70">
        <f t="shared" si="53"/>
        <v>0.62960059197999441</v>
      </c>
    </row>
    <row r="194" spans="1:64" x14ac:dyDescent="0.2">
      <c r="A194" s="131" t="s">
        <v>194</v>
      </c>
      <c r="B194" s="70"/>
      <c r="C194" s="70"/>
      <c r="D194" s="70"/>
      <c r="E194" s="70"/>
      <c r="F194" s="70"/>
      <c r="G194" s="70"/>
      <c r="I194" s="70">
        <f>I208-B208</f>
        <v>-8.3366670079385585E-2</v>
      </c>
      <c r="J194" s="70">
        <f t="shared" ref="J194:N194" si="54">J208-C208</f>
        <v>-0.15788113176063234</v>
      </c>
      <c r="K194" s="70">
        <f t="shared" si="54"/>
        <v>-3.4531246971710061E-2</v>
      </c>
      <c r="L194" s="70">
        <f t="shared" si="54"/>
        <v>-1.7564082363151101E-2</v>
      </c>
      <c r="M194" s="70">
        <f t="shared" si="54"/>
        <v>-2.084324312136232E-2</v>
      </c>
      <c r="N194" s="70">
        <f t="shared" si="54"/>
        <v>-1.0525622371005738E-2</v>
      </c>
      <c r="P194" s="70">
        <f>P208-B208</f>
        <v>-0.33593425731987736</v>
      </c>
      <c r="Q194" s="70">
        <f t="shared" ref="Q194:U194" si="55">Q208-C208</f>
        <v>-0.20878570165700694</v>
      </c>
      <c r="R194" s="70">
        <f t="shared" si="55"/>
        <v>-0.12674725795591257</v>
      </c>
      <c r="S194" s="70">
        <f t="shared" si="55"/>
        <v>-0.11245647446048679</v>
      </c>
      <c r="T194" s="70">
        <f t="shared" si="55"/>
        <v>-4.5128673484896353E-2</v>
      </c>
      <c r="U194" s="70">
        <f t="shared" si="55"/>
        <v>-3.7053556319051495E-2</v>
      </c>
      <c r="W194" s="70">
        <f>W208-B208</f>
        <v>-0.56250359046771337</v>
      </c>
      <c r="X194" s="70">
        <f t="shared" ref="X194:AB194" si="56">X208-C208</f>
        <v>-0.24034603111317665</v>
      </c>
      <c r="Y194" s="70">
        <f t="shared" si="56"/>
        <v>-0.15531263211073565</v>
      </c>
      <c r="Z194" s="70">
        <f t="shared" si="56"/>
        <v>-0.11989839549573844</v>
      </c>
      <c r="AA194" s="70">
        <f t="shared" si="56"/>
        <v>-9.04653940526714E-2</v>
      </c>
      <c r="AB194" s="70">
        <f t="shared" si="56"/>
        <v>-6.7241319000004296E-2</v>
      </c>
      <c r="AC194" s="70"/>
      <c r="AD194" s="70">
        <f>AD208-B208</f>
        <v>-0.40543935709774814</v>
      </c>
      <c r="AE194" s="70">
        <f t="shared" ref="AE194:AI194" si="57">AE208-C208</f>
        <v>-0.24963706139192254</v>
      </c>
      <c r="AF194" s="70">
        <f t="shared" si="57"/>
        <v>-0.20232441600319362</v>
      </c>
      <c r="AG194" s="70">
        <f t="shared" si="57"/>
        <v>-0.15468293142794209</v>
      </c>
      <c r="AH194" s="70">
        <f t="shared" si="57"/>
        <v>-0.12256275077675127</v>
      </c>
      <c r="AI194" s="70">
        <f t="shared" si="57"/>
        <v>-7.4512346733399681E-2</v>
      </c>
      <c r="AK194" s="70">
        <f>AK208-B208</f>
        <v>-0.44737428204052776</v>
      </c>
      <c r="AL194" s="70">
        <f t="shared" ref="AL194:AP194" si="58">AL208-C208</f>
        <v>-0.27469857838991629</v>
      </c>
      <c r="AM194" s="70">
        <f t="shared" si="58"/>
        <v>-0.23746712804245362</v>
      </c>
      <c r="AN194" s="70">
        <f t="shared" si="58"/>
        <v>-0.14792983867755538</v>
      </c>
      <c r="AO194" s="70">
        <f t="shared" si="58"/>
        <v>-9.6945897389332458E-2</v>
      </c>
      <c r="AP194" s="70">
        <f t="shared" si="58"/>
        <v>-1.9197541492530945E-2</v>
      </c>
      <c r="AQ194" s="70"/>
      <c r="AR194" s="70">
        <f>AR208-B208</f>
        <v>-0.51739891534202798</v>
      </c>
      <c r="AS194" s="70">
        <f t="shared" ref="AS194:AW194" si="59">AS208-C208</f>
        <v>-0.30956132585606611</v>
      </c>
      <c r="AT194" s="70">
        <f t="shared" si="59"/>
        <v>-0.23643105778137397</v>
      </c>
      <c r="AU194" s="70">
        <f t="shared" si="59"/>
        <v>-0.14019864556394168</v>
      </c>
      <c r="AV194" s="70">
        <f t="shared" si="59"/>
        <v>-5.6746063152559145E-2</v>
      </c>
      <c r="AW194" s="70">
        <f t="shared" si="59"/>
        <v>0.21873468780313488</v>
      </c>
      <c r="AX194" s="70"/>
      <c r="AY194" s="70">
        <f t="shared" ref="AY194:BD194" si="60">AY208-B208</f>
        <v>-0.66679405396871516</v>
      </c>
      <c r="AZ194" s="70">
        <f t="shared" si="60"/>
        <v>-0.39469187371582848</v>
      </c>
      <c r="BA194" s="70">
        <f t="shared" si="60"/>
        <v>2.4000211552902329E-2</v>
      </c>
      <c r="BB194" s="70">
        <f t="shared" si="60"/>
        <v>0.12229068305373403</v>
      </c>
      <c r="BC194" s="70">
        <f t="shared" si="60"/>
        <v>0.20957566984748155</v>
      </c>
      <c r="BD194" s="70">
        <f t="shared" si="60"/>
        <v>-7.1317024610380031E-3</v>
      </c>
      <c r="BF194" s="70">
        <f t="shared" ref="BF194:BK194" si="61">BF208-B208</f>
        <v>-0.65989797849488241</v>
      </c>
      <c r="BG194" s="70">
        <f t="shared" si="61"/>
        <v>-0.36814389986852802</v>
      </c>
      <c r="BH194" s="70">
        <f t="shared" si="61"/>
        <v>8.9358658239007127E-2</v>
      </c>
      <c r="BI194" s="70">
        <f t="shared" si="61"/>
        <v>0.21210369943355545</v>
      </c>
      <c r="BJ194" s="70">
        <f t="shared" si="61"/>
        <v>0.31727434650065334</v>
      </c>
      <c r="BK194" s="70">
        <f t="shared" si="61"/>
        <v>0.73623387817042385</v>
      </c>
    </row>
    <row r="195" spans="1:64" x14ac:dyDescent="0.2">
      <c r="A195" s="236" t="s">
        <v>195</v>
      </c>
      <c r="B195" s="71">
        <v>1.1107517987318332</v>
      </c>
      <c r="C195" s="71">
        <v>0.97005078026382829</v>
      </c>
      <c r="D195" s="71">
        <v>0.84337272913108041</v>
      </c>
      <c r="E195" s="71">
        <v>0.76167573127487698</v>
      </c>
      <c r="F195" s="71">
        <v>0.70119497180913182</v>
      </c>
      <c r="G195" s="71">
        <v>0.64502254764908884</v>
      </c>
      <c r="H195" s="15"/>
      <c r="I195" s="71">
        <v>1.1107517987318332</v>
      </c>
      <c r="J195" s="71">
        <v>0.97005078026382829</v>
      </c>
      <c r="K195" s="71">
        <v>0.84337272913108041</v>
      </c>
      <c r="L195" s="71">
        <v>0.76167573127487698</v>
      </c>
      <c r="M195" s="71">
        <v>0.70119497180913182</v>
      </c>
      <c r="N195" s="71">
        <v>0.64502254764908884</v>
      </c>
      <c r="O195" s="15"/>
      <c r="P195" s="71">
        <v>1.1107517987318332</v>
      </c>
      <c r="Q195" s="71">
        <v>0.97005078026382829</v>
      </c>
      <c r="R195" s="71">
        <v>0.84337272913108041</v>
      </c>
      <c r="S195" s="71">
        <v>0.76167573127487698</v>
      </c>
      <c r="T195" s="71">
        <v>0.70119497180913182</v>
      </c>
      <c r="U195" s="71">
        <v>0.64502254764908884</v>
      </c>
      <c r="V195" s="15"/>
      <c r="W195" s="71">
        <v>1.1107517987318332</v>
      </c>
      <c r="X195" s="71">
        <v>0.97005078026382829</v>
      </c>
      <c r="Y195" s="71">
        <v>0.84337272913108041</v>
      </c>
      <c r="Z195" s="71">
        <v>0.76167573127487698</v>
      </c>
      <c r="AA195" s="71">
        <v>0.70119497180913182</v>
      </c>
      <c r="AB195" s="71">
        <v>0.64502254764908884</v>
      </c>
      <c r="AC195" s="15"/>
      <c r="AD195" s="71">
        <v>1.1107517987318332</v>
      </c>
      <c r="AE195" s="71">
        <v>0.97005078026382829</v>
      </c>
      <c r="AF195" s="71">
        <v>0.84337272913108041</v>
      </c>
      <c r="AG195" s="71">
        <v>0.76167573127487698</v>
      </c>
      <c r="AH195" s="71">
        <v>0.70119497180913182</v>
      </c>
      <c r="AI195" s="71">
        <v>0.64502254764908884</v>
      </c>
      <c r="AJ195" s="15"/>
      <c r="AK195" s="71">
        <v>1.1107517987318332</v>
      </c>
      <c r="AL195" s="71">
        <v>0.97005078026382829</v>
      </c>
      <c r="AM195" s="71">
        <v>0.84337272913108041</v>
      </c>
      <c r="AN195" s="71">
        <v>0.76167573127487698</v>
      </c>
      <c r="AO195" s="71">
        <v>0.70119497180913182</v>
      </c>
      <c r="AP195" s="71">
        <v>0.64502254764908884</v>
      </c>
      <c r="AQ195" s="15"/>
      <c r="AR195" s="71">
        <v>1.1107517987318332</v>
      </c>
      <c r="AS195" s="71">
        <v>0.97005078026382829</v>
      </c>
      <c r="AT195" s="71">
        <v>0.84337272913108041</v>
      </c>
      <c r="AU195" s="71">
        <v>0.76167573127487698</v>
      </c>
      <c r="AV195" s="71">
        <v>0.70119497180913182</v>
      </c>
      <c r="AW195" s="71">
        <v>0.64502254764908884</v>
      </c>
      <c r="AX195" s="15"/>
      <c r="AY195" s="71">
        <v>1.1107517987318332</v>
      </c>
      <c r="AZ195" s="71">
        <v>0.97005078026382829</v>
      </c>
      <c r="BA195" s="71">
        <v>0.84337272913108041</v>
      </c>
      <c r="BB195" s="71">
        <v>0.76167573127487698</v>
      </c>
      <c r="BC195" s="71">
        <v>0.70119497180913182</v>
      </c>
      <c r="BD195" s="71">
        <v>0.64502254764908884</v>
      </c>
      <c r="BE195" s="15"/>
      <c r="BF195" s="71">
        <v>1.1107517987318332</v>
      </c>
      <c r="BG195" s="71">
        <v>0.97005078026382829</v>
      </c>
      <c r="BH195" s="71">
        <v>0.84337272913108041</v>
      </c>
      <c r="BI195" s="71">
        <v>0.76167573127487698</v>
      </c>
      <c r="BJ195" s="71">
        <v>0.70119497180913182</v>
      </c>
      <c r="BK195" s="71">
        <v>0.64502254764908884</v>
      </c>
      <c r="BL195" s="15"/>
    </row>
    <row r="196" spans="1:64" x14ac:dyDescent="0.2">
      <c r="A196" s="126" t="s">
        <v>196</v>
      </c>
      <c r="B196" s="183">
        <f>(SUMPRODUCT(B$8:B$187,Nutrients!$CM$8:$CM$187)+(IF($A$6=Nutrients!$B$8,Nutrients!$CM$8,Nutrients!$CM$9)*B$6)+(((IF($A$7=Nutrients!$B$79,Nutrients!$CM$79,(IF($A$7=Nutrients!$B$77,Nutrients!$CM$77,Nutrients!$CM$78)))))*B$7))/2000/B$195*100</f>
        <v>60.427107739357069</v>
      </c>
      <c r="C196" s="183">
        <f>(SUMPRODUCT(C$8:C$187,Nutrients!$CM$8:$CM$187)+(IF($A$6=Nutrients!$B$8,Nutrients!$CM$8,Nutrients!$CM$9)*C$6)+(((IF($A$7=Nutrients!$B$79,Nutrients!$CM$79,(IF($A$7=Nutrients!$B$77,Nutrients!$CM$77,Nutrients!$CM$78)))))*C$7))/2000/C$195*100</f>
        <v>61.522100280300805</v>
      </c>
      <c r="D196" s="183">
        <f>(SUMPRODUCT(D$8:D$187,Nutrients!$CM$8:$CM$187)+(IF($A$6=Nutrients!$B$8,Nutrients!$CM$8,Nutrients!$CM$9)*D$6)+(((IF($A$7=Nutrients!$B$79,Nutrients!$CM$79,(IF($A$7=Nutrients!$B$77,Nutrients!$CM$77,Nutrients!$CM$78)))))*D$7))/2000/D$195*100</f>
        <v>62.767425558273558</v>
      </c>
      <c r="E196" s="183">
        <f>(SUMPRODUCT(E$8:E$187,Nutrients!$CM$8:$CM$187)+(IF($A$6=Nutrients!$B$8,Nutrients!$CM$8,Nutrients!$CM$9)*E$6)+(((IF($A$7=Nutrients!$B$79,Nutrients!$CM$79,(IF($A$7=Nutrients!$B$77,Nutrients!$CM$77,Nutrients!$CM$78)))))*E$7))/2000/E$195*100</f>
        <v>63.956680858687797</v>
      </c>
      <c r="F196" s="183">
        <f>(SUMPRODUCT(F$8:F$187,Nutrients!$CM$8:$CM$187)+(IF($A$6=Nutrients!$B$8,Nutrients!$CM$8,Nutrients!$CM$9)*F$6)+(((IF($A$7=Nutrients!$B$79,Nutrients!$CM$79,(IF($A$7=Nutrients!$B$77,Nutrients!$CM$77,Nutrients!$CM$78)))))*F$7))/2000/F$195*100</f>
        <v>64.740777649395724</v>
      </c>
      <c r="G196" s="183">
        <f>(SUMPRODUCT(G$8:G$187,Nutrients!$CM$8:$CM$187)+(IF($A$6=Nutrients!$B$8,Nutrients!$CM$8,Nutrients!$CM$9)*G$6)+(((IF($A$7=Nutrients!$B$79,Nutrients!$CM$79,(IF($A$7=Nutrients!$B$77,Nutrients!$CM$77,Nutrients!$CM$78)))))*G$7))/2000/G$195*100</f>
        <v>65.890680317459299</v>
      </c>
      <c r="H196" s="183"/>
      <c r="I196" s="183">
        <f>(SUMPRODUCT(I$8:I$187,Nutrients!$CM$8:$CM$187)+(IF($A$6=Nutrients!$B$8,Nutrients!$CM$8,Nutrients!$CM$9)*I$6)+(((IF($A$7=Nutrients!$B$79,Nutrients!$CM$79,(IF($A$7=Nutrients!$B$77,Nutrients!$CM$77,Nutrients!$CM$78)))))*I$7))/2000/I$195*100</f>
        <v>61.776228982700097</v>
      </c>
      <c r="J196" s="183">
        <f>(SUMPRODUCT(J$8:J$187,Nutrients!$CM$8:$CM$187)+(IF($A$6=Nutrients!$B$8,Nutrients!$CM$8,Nutrients!$CM$9)*J$6)+(((IF($A$7=Nutrients!$B$79,Nutrients!$CM$79,(IF($A$7=Nutrients!$B$77,Nutrients!$CM$77,Nutrients!$CM$78)))))*J$7))/2000/J$195*100</f>
        <v>62.926122944285453</v>
      </c>
      <c r="K196" s="183">
        <f>(SUMPRODUCT(K$8:K$187,Nutrients!$CM$8:$CM$187)+(IF($A$6=Nutrients!$B$8,Nutrients!$CM$8,Nutrients!$CM$9)*K$6)+(((IF($A$7=Nutrients!$B$79,Nutrients!$CM$79,(IF($A$7=Nutrients!$B$77,Nutrients!$CM$77,Nutrients!$CM$78)))))*K$7))/2000/K$195*100</f>
        <v>64.54298354308122</v>
      </c>
      <c r="L196" s="183">
        <f>(SUMPRODUCT(L$8:L$187,Nutrients!$CM$8:$CM$187)+(IF($A$6=Nutrients!$B$8,Nutrients!$CM$8,Nutrients!$CM$9)*L$6)+(((IF($A$7=Nutrients!$B$79,Nutrients!$CM$79,(IF($A$7=Nutrients!$B$77,Nutrients!$CM$77,Nutrients!$CM$78)))))*L$7))/2000/L$195*100</f>
        <v>65.745500883588463</v>
      </c>
      <c r="M196" s="183">
        <f>(SUMPRODUCT(M$8:M$187,Nutrients!$CM$8:$CM$187)+(IF($A$6=Nutrients!$B$8,Nutrients!$CM$8,Nutrients!$CM$9)*M$6)+(((IF($A$7=Nutrients!$B$79,Nutrients!$CM$79,(IF($A$7=Nutrients!$B$77,Nutrients!$CM$77,Nutrients!$CM$78)))))*M$7))/2000/M$195*100</f>
        <v>66.876256460614584</v>
      </c>
      <c r="N196" s="183">
        <f>(SUMPRODUCT(N$8:N$187,Nutrients!$CM$8:$CM$187)+(IF($A$6=Nutrients!$B$8,Nutrients!$CM$8,Nutrients!$CM$9)*N$6)+(((IF($A$7=Nutrients!$B$79,Nutrients!$CM$79,(IF($A$7=Nutrients!$B$77,Nutrients!$CM$77,Nutrients!$CM$78)))))*N$7))/2000/N$195*100</f>
        <v>68.004243640035227</v>
      </c>
      <c r="O196" s="183"/>
      <c r="P196" s="183">
        <f>(SUMPRODUCT(P$8:P$187,Nutrients!$CM$8:$CM$187)+(IF($A$6=Nutrients!$B$8,Nutrients!$CM$8,Nutrients!$CM$9)*P$6)+(((IF($A$7=Nutrients!$B$79,Nutrients!$CM$79,(IF($A$7=Nutrients!$B$77,Nutrients!$CM$77,Nutrients!$CM$78)))))*P$7))/2000/P$195*100</f>
        <v>63.125008626801971</v>
      </c>
      <c r="Q196" s="183">
        <f>(SUMPRODUCT(Q$8:Q$187,Nutrients!$CM$8:$CM$187)+(IF($A$6=Nutrients!$B$8,Nutrients!$CM$8,Nutrients!$CM$9)*Q$6)+(((IF($A$7=Nutrients!$B$79,Nutrients!$CM$79,(IF($A$7=Nutrients!$B$77,Nutrients!$CM$77,Nutrients!$CM$78)))))*Q$7))/2000/Q$195*100</f>
        <v>64.47032743581515</v>
      </c>
      <c r="R196" s="183">
        <f>(SUMPRODUCT(R$8:R$187,Nutrients!$CM$8:$CM$187)+(IF($A$6=Nutrients!$B$8,Nutrients!$CM$8,Nutrients!$CM$9)*R$6)+(((IF($A$7=Nutrients!$B$79,Nutrients!$CM$79,(IF($A$7=Nutrients!$B$77,Nutrients!$CM$77,Nutrients!$CM$78)))))*R$7))/2000/R$195*100</f>
        <v>66.313963868975435</v>
      </c>
      <c r="S196" s="183">
        <f>(SUMPRODUCT(S$8:S$187,Nutrients!$CM$8:$CM$187)+(IF($A$6=Nutrients!$B$8,Nutrients!$CM$8,Nutrients!$CM$9)*S$6)+(((IF($A$7=Nutrients!$B$79,Nutrients!$CM$79,(IF($A$7=Nutrients!$B$77,Nutrients!$CM$77,Nutrients!$CM$78)))))*S$7))/2000/S$195*100</f>
        <v>67.695539890104257</v>
      </c>
      <c r="T196" s="183">
        <f>(SUMPRODUCT(T$8:T$187,Nutrients!$CM$8:$CM$187)+(IF($A$6=Nutrients!$B$8,Nutrients!$CM$8,Nutrients!$CM$9)*T$6)+(((IF($A$7=Nutrients!$B$79,Nutrients!$CM$79,(IF($A$7=Nutrients!$B$77,Nutrients!$CM$77,Nutrients!$CM$78)))))*T$7))/2000/T$195*100</f>
        <v>69.004647286608446</v>
      </c>
      <c r="U196" s="183">
        <f>(SUMPRODUCT(U$8:U$187,Nutrients!$CM$8:$CM$187)+(IF($A$6=Nutrients!$B$8,Nutrients!$CM$8,Nutrients!$CM$9)*U$6)+(((IF($A$7=Nutrients!$B$79,Nutrients!$CM$79,(IF($A$7=Nutrients!$B$77,Nutrients!$CM$77,Nutrients!$CM$78)))))*U$7))/2000/U$195*100</f>
        <v>70.319294071429496</v>
      </c>
      <c r="V196" s="183"/>
      <c r="W196" s="183">
        <f>(SUMPRODUCT(W$8:W$187,Nutrients!$CM$8:$CM$187)+(IF($A$6=Nutrients!$B$8,Nutrients!$CM$8,Nutrients!$CM$9)*W$6)+(((IF($A$7=Nutrients!$B$79,Nutrients!$CM$79,(IF($A$7=Nutrients!$B$77,Nutrients!$CM$77,Nutrients!$CM$78)))))*W$7))/2000/W$195*100</f>
        <v>64.347756160778928</v>
      </c>
      <c r="X196" s="183">
        <f>(SUMPRODUCT(X$8:X$187,Nutrients!$CM$8:$CM$187)+(IF($A$6=Nutrients!$B$8,Nutrients!$CM$8,Nutrients!$CM$9)*X$6)+(((IF($A$7=Nutrients!$B$79,Nutrients!$CM$79,(IF($A$7=Nutrients!$B$77,Nutrients!$CM$77,Nutrients!$CM$78)))))*X$7))/2000/X$195*100</f>
        <v>66.012287313214784</v>
      </c>
      <c r="Y196" s="183">
        <f>(SUMPRODUCT(Y$8:Y$187,Nutrients!$CM$8:$CM$187)+(IF($A$6=Nutrients!$B$8,Nutrients!$CM$8,Nutrients!$CM$9)*Y$6)+(((IF($A$7=Nutrients!$B$79,Nutrients!$CM$79,(IF($A$7=Nutrients!$B$77,Nutrients!$CM$77,Nutrients!$CM$78)))))*Y$7))/2000/Y$195*100</f>
        <v>67.919712206966835</v>
      </c>
      <c r="Z196" s="183">
        <f>(SUMPRODUCT(Z$8:Z$187,Nutrients!$CM$8:$CM$187)+(IF($A$6=Nutrients!$B$8,Nutrients!$CM$8,Nutrients!$CM$9)*Z$6)+(((IF($A$7=Nutrients!$B$79,Nutrients!$CM$79,(IF($A$7=Nutrients!$B$77,Nutrients!$CM$77,Nutrients!$CM$78)))))*Z$7))/2000/Z$195*100</f>
        <v>69.64935580435619</v>
      </c>
      <c r="AA196" s="183">
        <f>(SUMPRODUCT(AA$8:AA$187,Nutrients!$CM$8:$CM$187)+(IF($A$6=Nutrients!$B$8,Nutrients!$CM$8,Nutrients!$CM$9)*AA$6)+(((IF($A$7=Nutrients!$B$79,Nutrients!$CM$79,(IF($A$7=Nutrients!$B$77,Nutrients!$CM$77,Nutrients!$CM$78)))))*AA$7))/2000/AA$195*100</f>
        <v>71.116594676789248</v>
      </c>
      <c r="AB196" s="183">
        <f>(SUMPRODUCT(AB$8:AB$187,Nutrients!$CM$8:$CM$187)+(IF($A$6=Nutrients!$B$8,Nutrients!$CM$8,Nutrients!$CM$9)*AB$6)+(((IF($A$7=Nutrients!$B$79,Nutrients!$CM$79,(IF($A$7=Nutrients!$B$77,Nutrients!$CM$77,Nutrients!$CM$78)))))*AB$7))/2000/AB$195*100</f>
        <v>72.607309458633793</v>
      </c>
      <c r="AC196" s="183"/>
      <c r="AD196" s="183">
        <f>(SUMPRODUCT(AD$8:AD$187,Nutrients!$CM$8:$CM$187)+(IF($A$6=Nutrients!$B$8,Nutrients!$CM$8,Nutrients!$CM$9)*AD$6)+(((IF($A$7=Nutrients!$B$79,Nutrients!$CM$79,(IF($A$7=Nutrients!$B$77,Nutrients!$CM$77,Nutrients!$CM$78)))))*AD$7))/2000/AD$195*100</f>
        <v>65.693522428011192</v>
      </c>
      <c r="AE196" s="183">
        <f>(SUMPRODUCT(AE$8:AE$187,Nutrients!$CM$8:$CM$187)+(IF($A$6=Nutrients!$B$8,Nutrients!$CM$8,Nutrients!$CM$9)*AE$6)+(((IF($A$7=Nutrients!$B$79,Nutrients!$CM$79,(IF($A$7=Nutrients!$B$77,Nutrients!$CM$77,Nutrients!$CM$78)))))*AE$7))/2000/AE$195*100</f>
        <v>67.546416944307893</v>
      </c>
      <c r="AF196" s="183">
        <f>(SUMPRODUCT(AF$8:AF$187,Nutrients!$CM$8:$CM$187)+(IF($A$6=Nutrients!$B$8,Nutrients!$CM$8,Nutrients!$CM$9)*AF$6)+(((IF($A$7=Nutrients!$B$79,Nutrients!$CM$79,(IF($A$7=Nutrients!$B$77,Nutrients!$CM$77,Nutrients!$CM$78)))))*AF$7))/2000/AF$195*100</f>
        <v>69.670704389509808</v>
      </c>
      <c r="AG196" s="183">
        <f>(SUMPRODUCT(AG$8:AG$187,Nutrients!$CM$8:$CM$187)+(IF($A$6=Nutrients!$B$8,Nutrients!$CM$8,Nutrients!$CM$9)*AG$6)+(((IF($A$7=Nutrients!$B$79,Nutrients!$CM$79,(IF($A$7=Nutrients!$B$77,Nutrients!$CM$77,Nutrients!$CM$78)))))*AG$7))/2000/AG$195*100</f>
        <v>71.586984930797698</v>
      </c>
      <c r="AH196" s="183">
        <f>(SUMPRODUCT(AH$8:AH$187,Nutrients!$CM$8:$CM$187)+(IF($A$6=Nutrients!$B$8,Nutrients!$CM$8,Nutrients!$CM$9)*AH$6)+(((IF($A$7=Nutrients!$B$79,Nutrients!$CM$79,(IF($A$7=Nutrients!$B$77,Nutrients!$CM$77,Nutrients!$CM$78)))))*AH$7))/2000/AH$195*100</f>
        <v>73.023062268980581</v>
      </c>
      <c r="AI196" s="183">
        <f>(SUMPRODUCT(AI$8:AI$187,Nutrients!$CM$8:$CM$187)+(IF($A$6=Nutrients!$B$8,Nutrients!$CM$8,Nutrients!$CM$9)*AI$6)+(((IF($A$7=Nutrients!$B$79,Nutrients!$CM$79,(IF($A$7=Nutrients!$B$77,Nutrients!$CM$77,Nutrients!$CM$78)))))*AI$7))/2000/AI$195*100</f>
        <v>74.896431458735108</v>
      </c>
      <c r="AJ196" s="183"/>
      <c r="AK196" s="183">
        <f>(SUMPRODUCT(AK$8:AK$187,Nutrients!$CM$8:$CM$187)+(IF($A$6=Nutrients!$B$8,Nutrients!$CM$8,Nutrients!$CM$9)*AK$6)+(((IF($A$7=Nutrients!$B$79,Nutrients!$CM$79,(IF($A$7=Nutrients!$B$77,Nutrients!$CM$77,Nutrients!$CM$78)))))*AK$7))/2000/AK$195*100</f>
        <v>67.043949226954496</v>
      </c>
      <c r="AL196" s="183">
        <f>(SUMPRODUCT(AL$8:AL$187,Nutrients!$CM$8:$CM$187)+(IF($A$6=Nutrients!$B$8,Nutrients!$CM$8,Nutrients!$CM$9)*AL$6)+(((IF($A$7=Nutrients!$B$79,Nutrients!$CM$79,(IF($A$7=Nutrients!$B$77,Nutrients!$CM$77,Nutrients!$CM$78)))))*AL$7))/2000/AL$195*100</f>
        <v>69.086628574336046</v>
      </c>
      <c r="AM196" s="183">
        <f>(SUMPRODUCT(AM$8:AM$187,Nutrients!$CM$8:$CM$187)+(IF($A$6=Nutrients!$B$8,Nutrients!$CM$8,Nutrients!$CM$9)*AM$6)+(((IF($A$7=Nutrients!$B$79,Nutrients!$CM$79,(IF($A$7=Nutrients!$B$77,Nutrients!$CM$77,Nutrients!$CM$78)))))*AM$7))/2000/AM$195*100</f>
        <v>71.430495420390599</v>
      </c>
      <c r="AN196" s="183">
        <f>(SUMPRODUCT(AN$8:AN$187,Nutrients!$CM$8:$CM$187)+(IF($A$6=Nutrients!$B$8,Nutrients!$CM$8,Nutrients!$CM$9)*AN$6)+(((IF($A$7=Nutrients!$B$79,Nutrients!$CM$79,(IF($A$7=Nutrients!$B$77,Nutrients!$CM$77,Nutrients!$CM$78)))))*AN$7))/2000/AN$195*100</f>
        <v>73.357087655918249</v>
      </c>
      <c r="AO196" s="183">
        <f>(SUMPRODUCT(AO$8:AO$187,Nutrients!$CM$8:$CM$187)+(IF($A$6=Nutrients!$B$8,Nutrients!$CM$8,Nutrients!$CM$9)*AO$6)+(((IF($A$7=Nutrients!$B$79,Nutrients!$CM$79,(IF($A$7=Nutrients!$B$77,Nutrients!$CM$77,Nutrients!$CM$78)))))*AO$7))/2000/AO$195*100</f>
        <v>75.136861910736002</v>
      </c>
      <c r="AP196" s="183">
        <f>(SUMPRODUCT(AP$8:AP$187,Nutrients!$CM$8:$CM$187)+(IF($A$6=Nutrients!$B$8,Nutrients!$CM$8,Nutrients!$CM$9)*AP$6)+(((IF($A$7=Nutrients!$B$79,Nutrients!$CM$79,(IF($A$7=Nutrients!$B$77,Nutrients!$CM$77,Nutrients!$CM$78)))))*AP$7))/2000/AP$195*100</f>
        <v>77.194077368768731</v>
      </c>
      <c r="AQ196" s="183"/>
      <c r="AR196" s="183">
        <f>(SUMPRODUCT(AR$8:AR$187,Nutrients!$CM$8:$CM$187)+(IF($A$6=Nutrients!$B$8,Nutrients!$CM$8,Nutrients!$CM$9)*AR$6)+(((IF($A$7=Nutrients!$B$79,Nutrients!$CM$79,(IF($A$7=Nutrients!$B$77,Nutrients!$CM$77,Nutrients!$CM$78)))))*AR$7))/2000/AR$195*100</f>
        <v>68.384776506136149</v>
      </c>
      <c r="AS196" s="183">
        <f>(SUMPRODUCT(AS$8:AS$187,Nutrients!$CM$8:$CM$187)+(IF($A$6=Nutrients!$B$8,Nutrients!$CM$8,Nutrients!$CM$9)*AS$6)+(((IF($A$7=Nutrients!$B$79,Nutrients!$CM$79,(IF($A$7=Nutrients!$B$77,Nutrients!$CM$77,Nutrients!$CM$78)))))*AS$7))/2000/AS$195*100</f>
        <v>70.614894712512594</v>
      </c>
      <c r="AT196" s="183">
        <f>(SUMPRODUCT(AT$8:AT$187,Nutrients!$CM$8:$CM$187)+(IF($A$6=Nutrients!$B$8,Nutrients!$CM$8,Nutrients!$CM$9)*AT$6)+(((IF($A$7=Nutrients!$B$79,Nutrients!$CM$79,(IF($A$7=Nutrients!$B$77,Nutrients!$CM$77,Nutrients!$CM$78)))))*AT$7))/2000/AT$195*100</f>
        <v>73.188095180206446</v>
      </c>
      <c r="AU196" s="183">
        <f>(SUMPRODUCT(AU$8:AU$187,Nutrients!$CM$8:$CM$187)+(IF($A$6=Nutrients!$B$8,Nutrients!$CM$8,Nutrients!$CM$9)*AU$6)+(((IF($A$7=Nutrients!$B$79,Nutrients!$CM$79,(IF($A$7=Nutrients!$B$77,Nutrients!$CM$77,Nutrients!$CM$78)))))*AU$7))/2000/AU$195*100</f>
        <v>75.303161712533637</v>
      </c>
      <c r="AV196" s="183">
        <f>(SUMPRODUCT(AV$8:AV$187,Nutrients!$CM$8:$CM$187)+(IF($A$6=Nutrients!$B$8,Nutrients!$CM$8,Nutrients!$CM$9)*AV$6)+(((IF($A$7=Nutrients!$B$79,Nutrients!$CM$79,(IF($A$7=Nutrients!$B$77,Nutrients!$CM$77,Nutrients!$CM$78)))))*AV$7))/2000/AV$195*100</f>
        <v>77.250554924369339</v>
      </c>
      <c r="AW196" s="183">
        <f>(SUMPRODUCT(AW$8:AW$187,Nutrients!$CM$8:$CM$187)+(IF($A$6=Nutrients!$B$8,Nutrients!$CM$8,Nutrients!$CM$9)*AW$6)+(((IF($A$7=Nutrients!$B$79,Nutrients!$CM$79,(IF($A$7=Nutrients!$B$77,Nutrients!$CM$77,Nutrients!$CM$78)))))*AW$7))/2000/AW$195*100</f>
        <v>79.282467975460307</v>
      </c>
      <c r="AX196" s="183"/>
      <c r="AY196" s="183">
        <f>(SUMPRODUCT(AY$8:AY$187,Nutrients!$CM$8:$CM$187)+(IF($A$6=Nutrients!$B$8,Nutrients!$CM$8,Nutrients!$CM$9)*AY$6)+(((IF($A$7=Nutrients!$B$79,Nutrients!$CM$79,(IF($A$7=Nutrients!$B$77,Nutrients!$CM$77,Nutrients!$CM$78)))))*AY$7))/2000/AY$195*100</f>
        <v>69.719982958477857</v>
      </c>
      <c r="AZ196" s="183">
        <f>(SUMPRODUCT(AZ$8:AZ$187,Nutrients!$CM$8:$CM$187)+(IF($A$6=Nutrients!$B$8,Nutrients!$CM$8,Nutrients!$CM$9)*AZ$6)+(((IF($A$7=Nutrients!$B$79,Nutrients!$CM$79,(IF($A$7=Nutrients!$B$77,Nutrients!$CM$77,Nutrients!$CM$78)))))*AZ$7))/2000/AZ$195*100</f>
        <v>72.14342653117744</v>
      </c>
      <c r="BA196" s="183">
        <f>(SUMPRODUCT(BA$8:BA$187,Nutrients!$CM$8:$CM$187)+(IF($A$6=Nutrients!$B$8,Nutrients!$CM$8,Nutrients!$CM$9)*BA$6)+(((IF($A$7=Nutrients!$B$79,Nutrients!$CM$79,(IF($A$7=Nutrients!$B$77,Nutrients!$CM$77,Nutrients!$CM$78)))))*BA$7))/2000/BA$195*100</f>
        <v>74.94411803103543</v>
      </c>
      <c r="BB196" s="183">
        <f>(SUMPRODUCT(BB$8:BB$187,Nutrients!$CM$8:$CM$187)+(IF($A$6=Nutrients!$B$8,Nutrients!$CM$8,Nutrients!$CM$9)*BB$6)+(((IF($A$7=Nutrients!$B$79,Nutrients!$CM$79,(IF($A$7=Nutrients!$B$77,Nutrients!$CM$77,Nutrients!$CM$78)))))*BB$7))/2000/BB$195*100</f>
        <v>77.242063989025894</v>
      </c>
      <c r="BC196" s="183">
        <f>(SUMPRODUCT(BC$8:BC$187,Nutrients!$CM$8:$CM$187)+(IF($A$6=Nutrients!$B$8,Nutrients!$CM$8,Nutrients!$CM$9)*BC$6)+(((IF($A$7=Nutrients!$B$79,Nutrients!$CM$79,(IF($A$7=Nutrients!$B$77,Nutrients!$CM$77,Nutrients!$CM$78)))))*BC$7))/2000/BC$195*100</f>
        <v>79.356666947289526</v>
      </c>
      <c r="BD196" s="183">
        <f>(SUMPRODUCT(BD$8:BD$187,Nutrients!$CM$8:$CM$187)+(IF($A$6=Nutrients!$B$8,Nutrients!$CM$8,Nutrients!$CM$9)*BD$6)+(((IF($A$7=Nutrients!$B$79,Nutrients!$CM$79,(IF($A$7=Nutrients!$B$77,Nutrients!$CM$77,Nutrients!$CM$78)))))*BD$7))/2000/BD$195*100</f>
        <v>81.569461192551856</v>
      </c>
      <c r="BE196" s="183"/>
      <c r="BF196" s="183">
        <f>(SUMPRODUCT(BF$8:BF$187,Nutrients!$CM$8:$CM$187)+(IF($A$6=Nutrients!$B$8,Nutrients!$CM$8,Nutrients!$CM$9)*BF$6)+(((IF($A$7=Nutrients!$B$79,Nutrients!$CM$79,(IF($A$7=Nutrients!$B$77,Nutrients!$CM$77,Nutrients!$CM$78)))))*BF$7))/2000/BF$195*100</f>
        <v>70.933794681360666</v>
      </c>
      <c r="BG196" s="183">
        <f>(SUMPRODUCT(BG$8:BG$187,Nutrients!$CM$8:$CM$187)+(IF($A$6=Nutrients!$B$8,Nutrients!$CM$8,Nutrients!$CM$9)*BG$6)+(((IF($A$7=Nutrients!$B$79,Nutrients!$CM$79,(IF($A$7=Nutrients!$B$77,Nutrients!$CM$77,Nutrients!$CM$78)))))*BG$7))/2000/BG$195*100</f>
        <v>73.533191713004626</v>
      </c>
      <c r="BH196" s="183">
        <f>(SUMPRODUCT(BH$8:BH$187,Nutrients!$CM$8:$CM$187)+(IF($A$6=Nutrients!$B$8,Nutrients!$CM$8,Nutrients!$CM$9)*BH$6)+(((IF($A$7=Nutrients!$B$79,Nutrients!$CM$79,(IF($A$7=Nutrients!$B$77,Nutrients!$CM$77,Nutrients!$CM$78)))))*BH$7))/2000/BH$195*100</f>
        <v>76.542395720999451</v>
      </c>
      <c r="BI196" s="183">
        <f>(SUMPRODUCT(BI$8:BI$187,Nutrients!$CM$8:$CM$187)+(IF($A$6=Nutrients!$B$8,Nutrients!$CM$8,Nutrients!$CM$9)*BI$6)+(((IF($A$7=Nutrients!$B$79,Nutrients!$CM$79,(IF($A$7=Nutrients!$B$77,Nutrients!$CM$77,Nutrients!$CM$78)))))*BI$7))/2000/BI$195*100</f>
        <v>79.011607619083264</v>
      </c>
      <c r="BJ196" s="183">
        <f>(SUMPRODUCT(BJ$8:BJ$187,Nutrients!$CM$8:$CM$187)+(IF($A$6=Nutrients!$B$8,Nutrients!$CM$8,Nutrients!$CM$9)*BJ$6)+(((IF($A$7=Nutrients!$B$79,Nutrients!$CM$79,(IF($A$7=Nutrients!$B$77,Nutrients!$CM$77,Nutrients!$CM$78)))))*BJ$7))/2000/BJ$195*100</f>
        <v>81.278709735178865</v>
      </c>
      <c r="BK196" s="183">
        <f>(SUMPRODUCT(BK$8:BK$187,Nutrients!$CM$8:$CM$187)+(IF($A$6=Nutrients!$B$8,Nutrients!$CM$8,Nutrients!$CM$9)*BK$6)+(((IF($A$7=Nutrients!$B$79,Nutrients!$CM$79,(IF($A$7=Nutrients!$B$77,Nutrients!$CM$77,Nutrients!$CM$78)))))*BK$7))/2000/BK$195*100</f>
        <v>83.653834323644588</v>
      </c>
      <c r="BL196" s="183"/>
    </row>
    <row r="197" spans="1:64" x14ac:dyDescent="0.2">
      <c r="A197" s="126" t="s">
        <v>197</v>
      </c>
      <c r="B197" s="183">
        <f>(SUMPRODUCT(B$8:B$187,Nutrients!$CN$8:$CN$187)+(IF($A$6=Nutrients!$B$8,Nutrients!$CN$8,Nutrients!$CN$9)*B$6)+(((IF($A$7=Nutrients!$B$79,Nutrients!$CN$79,(IF($A$7=Nutrients!$B$77,Nutrients!$CN$77,Nutrients!$CN$78)))))*B$7))/2000/B$195*100</f>
        <v>129.69433284161818</v>
      </c>
      <c r="C197" s="183">
        <f>(SUMPRODUCT(C$8:C$187,Nutrients!$CN$8:$CN$187)+(IF($A$6=Nutrients!$B$8,Nutrients!$CN$8,Nutrients!$CN$9)*C$6)+(((IF($A$7=Nutrients!$B$79,Nutrients!$CN$79,(IF($A$7=Nutrients!$B$77,Nutrients!$CN$77,Nutrients!$CN$78)))))*C$7))/2000/C$195*100</f>
        <v>137.87846017778472</v>
      </c>
      <c r="D197" s="183">
        <f>(SUMPRODUCT(D$8:D$187,Nutrients!$CN$8:$CN$187)+(IF($A$6=Nutrients!$B$8,Nutrients!$CN$8,Nutrients!$CN$9)*D$6)+(((IF($A$7=Nutrients!$B$79,Nutrients!$CN$79,(IF($A$7=Nutrients!$B$77,Nutrients!$CN$77,Nutrients!$CN$78)))))*D$7))/2000/D$195*100</f>
        <v>147.5665251129378</v>
      </c>
      <c r="E197" s="183">
        <f>(SUMPRODUCT(E$8:E$187,Nutrients!$CN$8:$CN$187)+(IF($A$6=Nutrients!$B$8,Nutrients!$CN$8,Nutrients!$CN$9)*E$6)+(((IF($A$7=Nutrients!$B$79,Nutrients!$CN$79,(IF($A$7=Nutrients!$B$77,Nutrients!$CN$77,Nutrients!$CN$78)))))*E$7))/2000/E$195*100</f>
        <v>155.73066510126753</v>
      </c>
      <c r="F197" s="183">
        <f>(SUMPRODUCT(F$8:F$187,Nutrients!$CN$8:$CN$187)+(IF($A$6=Nutrients!$B$8,Nutrients!$CN$8,Nutrients!$CN$9)*F$6)+(((IF($A$7=Nutrients!$B$79,Nutrients!$CN$79,(IF($A$7=Nutrients!$B$77,Nutrients!$CN$77,Nutrients!$CN$78)))))*F$7))/2000/F$195*100</f>
        <v>162.58824603395524</v>
      </c>
      <c r="G197" s="183">
        <f>(SUMPRODUCT(G$8:G$187,Nutrients!$CN$8:$CN$187)+(IF($A$6=Nutrients!$B$8,Nutrients!$CN$8,Nutrients!$CN$9)*G$6)+(((IF($A$7=Nutrients!$B$79,Nutrients!$CN$79,(IF($A$7=Nutrients!$B$77,Nutrients!$CN$77,Nutrients!$CN$78)))))*G$7))/2000/G$195*100</f>
        <v>170.4754269994763</v>
      </c>
      <c r="H197" s="183"/>
      <c r="I197" s="183">
        <f>(SUMPRODUCT(I$8:I$187,Nutrients!$CN$8:$CN$187)+(IF($A$6=Nutrients!$B$8,Nutrients!$CN$8,Nutrients!$CN$9)*I$6)+(((IF($A$7=Nutrients!$B$79,Nutrients!$CN$79,(IF($A$7=Nutrients!$B$77,Nutrients!$CN$77,Nutrients!$CN$78)))))*I$7))/2000/I$195*100</f>
        <v>136.46882699233737</v>
      </c>
      <c r="J197" s="183">
        <f>(SUMPRODUCT(J$8:J$187,Nutrients!$CN$8:$CN$187)+(IF($A$6=Nutrients!$B$8,Nutrients!$CN$8,Nutrients!$CN$9)*J$6)+(((IF($A$7=Nutrients!$B$79,Nutrients!$CN$79,(IF($A$7=Nutrients!$B$77,Nutrients!$CN$77,Nutrients!$CN$78)))))*J$7))/2000/J$195*100</f>
        <v>145.42852732151727</v>
      </c>
      <c r="K197" s="183">
        <f>(SUMPRODUCT(K$8:K$187,Nutrients!$CN$8:$CN$187)+(IF($A$6=Nutrients!$B$8,Nutrients!$CN$8,Nutrients!$CN$9)*K$6)+(((IF($A$7=Nutrients!$B$79,Nutrients!$CN$79,(IF($A$7=Nutrients!$B$77,Nutrients!$CN$77,Nutrients!$CN$78)))))*K$7))/2000/K$195*100</f>
        <v>156.48059197014933</v>
      </c>
      <c r="L197" s="183">
        <f>(SUMPRODUCT(L$8:L$187,Nutrients!$CN$8:$CN$187)+(IF($A$6=Nutrients!$B$8,Nutrients!$CN$8,Nutrients!$CN$9)*L$6)+(((IF($A$7=Nutrients!$B$79,Nutrients!$CN$79,(IF($A$7=Nutrients!$B$77,Nutrients!$CN$77,Nutrients!$CN$78)))))*L$7))/2000/L$195*100</f>
        <v>165.35065643080063</v>
      </c>
      <c r="M197" s="183">
        <f>(SUMPRODUCT(M$8:M$187,Nutrients!$CN$8:$CN$187)+(IF($A$6=Nutrients!$B$8,Nutrients!$CN$8,Nutrients!$CN$9)*M$6)+(((IF($A$7=Nutrients!$B$79,Nutrients!$CN$79,(IF($A$7=Nutrients!$B$77,Nutrients!$CN$77,Nutrients!$CN$78)))))*M$7))/2000/M$195*100</f>
        <v>173.3091346294654</v>
      </c>
      <c r="N197" s="183">
        <f>(SUMPRODUCT(N$8:N$187,Nutrients!$CN$8:$CN$187)+(IF($A$6=Nutrients!$B$8,Nutrients!$CN$8,Nutrients!$CN$9)*N$6)+(((IF($A$7=Nutrients!$B$79,Nutrients!$CN$79,(IF($A$7=Nutrients!$B$77,Nutrients!$CN$77,Nutrients!$CN$78)))))*N$7))/2000/N$195*100</f>
        <v>181.84307153682886</v>
      </c>
      <c r="O197" s="183"/>
      <c r="P197" s="183">
        <f>(SUMPRODUCT(P$8:P$187,Nutrients!$CN$8:$CN$187)+(IF($A$6=Nutrients!$B$8,Nutrients!$CN$8,Nutrients!$CN$9)*P$6)+(((IF($A$7=Nutrients!$B$79,Nutrients!$CN$79,(IF($A$7=Nutrients!$B$77,Nutrients!$CN$77,Nutrients!$CN$78)))))*P$7))/2000/P$195*100</f>
        <v>143.24114184989836</v>
      </c>
      <c r="Q197" s="183">
        <f>(SUMPRODUCT(Q$8:Q$187,Nutrients!$CN$8:$CN$187)+(IF($A$6=Nutrients!$B$8,Nutrients!$CN$8,Nutrients!$CN$9)*Q$6)+(((IF($A$7=Nutrients!$B$79,Nutrients!$CN$79,(IF($A$7=Nutrients!$B$77,Nutrients!$CN$77,Nutrients!$CN$78)))))*Q$7))/2000/Q$195*100</f>
        <v>153.18179989230433</v>
      </c>
      <c r="R197" s="183">
        <f>(SUMPRODUCT(R$8:R$187,Nutrients!$CN$8:$CN$187)+(IF($A$6=Nutrients!$B$8,Nutrients!$CN$8,Nutrients!$CN$9)*R$6)+(((IF($A$7=Nutrients!$B$79,Nutrients!$CN$79,(IF($A$7=Nutrients!$B$77,Nutrients!$CN$77,Nutrients!$CN$78)))))*R$7))/2000/R$195*100</f>
        <v>165.36545483756899</v>
      </c>
      <c r="S197" s="183">
        <f>(SUMPRODUCT(S$8:S$187,Nutrients!$CN$8:$CN$187)+(IF($A$6=Nutrients!$B$8,Nutrients!$CN$8,Nutrients!$CN$9)*S$6)+(((IF($A$7=Nutrients!$B$79,Nutrients!$CN$79,(IF($A$7=Nutrients!$B$77,Nutrients!$CN$77,Nutrients!$CN$78)))))*S$7))/2000/S$195*100</f>
        <v>175.11899352993709</v>
      </c>
      <c r="T197" s="183">
        <f>(SUMPRODUCT(T$8:T$187,Nutrients!$CN$8:$CN$187)+(IF($A$6=Nutrients!$B$8,Nutrients!$CN$8,Nutrients!$CN$9)*T$6)+(((IF($A$7=Nutrients!$B$79,Nutrients!$CN$79,(IF($A$7=Nutrients!$B$77,Nutrients!$CN$77,Nutrients!$CN$78)))))*T$7))/2000/T$195*100</f>
        <v>183.98480416168016</v>
      </c>
      <c r="U197" s="183">
        <f>(SUMPRODUCT(U$8:U$187,Nutrients!$CN$8:$CN$187)+(IF($A$6=Nutrients!$B$8,Nutrients!$CN$8,Nutrients!$CN$9)*U$6)+(((IF($A$7=Nutrients!$B$79,Nutrients!$CN$79,(IF($A$7=Nutrients!$B$77,Nutrients!$CN$77,Nutrients!$CN$78)))))*U$7))/2000/U$195*100</f>
        <v>193.45677791270617</v>
      </c>
      <c r="V197" s="183"/>
      <c r="W197" s="183">
        <f>(SUMPRODUCT(W$8:W$187,Nutrients!$CN$8:$CN$187)+(IF($A$6=Nutrients!$B$8,Nutrients!$CN$8,Nutrients!$CN$9)*W$6)+(((IF($A$7=Nutrients!$B$79,Nutrients!$CN$79,(IF($A$7=Nutrients!$B$77,Nutrients!$CN$77,Nutrients!$CN$78)))))*W$7))/2000/W$195*100</f>
        <v>149.81297778253989</v>
      </c>
      <c r="X197" s="183">
        <f>(SUMPRODUCT(X$8:X$187,Nutrients!$CN$8:$CN$187)+(IF($A$6=Nutrients!$B$8,Nutrients!$CN$8,Nutrients!$CN$9)*X$6)+(((IF($A$7=Nutrients!$B$79,Nutrients!$CN$79,(IF($A$7=Nutrients!$B$77,Nutrients!$CN$77,Nutrients!$CN$78)))))*X$7))/2000/X$195*100</f>
        <v>160.92075254774193</v>
      </c>
      <c r="Y197" s="183">
        <f>(SUMPRODUCT(Y$8:Y$187,Nutrients!$CN$8:$CN$187)+(IF($A$6=Nutrients!$B$8,Nutrients!$CN$8,Nutrients!$CN$9)*Y$6)+(((IF($A$7=Nutrients!$B$79,Nutrients!$CN$79,(IF($A$7=Nutrients!$B$77,Nutrients!$CN$77,Nutrients!$CN$78)))))*Y$7))/2000/Y$195*100</f>
        <v>173.99110780832652</v>
      </c>
      <c r="Z197" s="183">
        <f>(SUMPRODUCT(Z$8:Z$187,Nutrients!$CN$8:$CN$187)+(IF($A$6=Nutrients!$B$8,Nutrients!$CN$8,Nutrients!$CN$9)*Z$6)+(((IF($A$7=Nutrients!$B$79,Nutrients!$CN$79,(IF($A$7=Nutrients!$B$77,Nutrients!$CN$77,Nutrients!$CN$78)))))*Z$7))/2000/Z$195*100</f>
        <v>184.91142608420776</v>
      </c>
      <c r="AA197" s="183">
        <f>(SUMPRODUCT(AA$8:AA$187,Nutrients!$CN$8:$CN$187)+(IF($A$6=Nutrients!$B$8,Nutrients!$CN$8,Nutrients!$CN$9)*AA$6)+(((IF($A$7=Nutrients!$B$79,Nutrients!$CN$79,(IF($A$7=Nutrients!$B$77,Nutrients!$CN$77,Nutrients!$CN$78)))))*AA$7))/2000/AA$195*100</f>
        <v>194.55556986844579</v>
      </c>
      <c r="AB197" s="183">
        <f>(SUMPRODUCT(AB$8:AB$187,Nutrients!$CN$8:$CN$187)+(IF($A$6=Nutrients!$B$8,Nutrients!$CN$8,Nutrients!$CN$9)*AB$6)+(((IF($A$7=Nutrients!$B$79,Nutrients!$CN$79,(IF($A$7=Nutrients!$B$77,Nutrients!$CN$77,Nutrients!$CN$78)))))*AB$7))/2000/AB$195*100</f>
        <v>204.89800941234981</v>
      </c>
      <c r="AC197" s="183"/>
      <c r="AD197" s="183">
        <f>(SUMPRODUCT(AD$8:AD$187,Nutrients!$CN$8:$CN$187)+(IF($A$6=Nutrients!$B$8,Nutrients!$CN$8,Nutrients!$CN$9)*AD$6)+(((IF($A$7=Nutrients!$B$79,Nutrients!$CN$79,(IF($A$7=Nutrients!$B$77,Nutrients!$CN$77,Nutrients!$CN$78)))))*AD$7))/2000/AD$195*100</f>
        <v>156.56606826602626</v>
      </c>
      <c r="AE197" s="183">
        <f>(SUMPRODUCT(AE$8:AE$187,Nutrients!$CN$8:$CN$187)+(IF($A$6=Nutrients!$B$8,Nutrients!$CN$8,Nutrients!$CN$9)*AE$6)+(((IF($A$7=Nutrients!$B$79,Nutrients!$CN$79,(IF($A$7=Nutrients!$B$77,Nutrients!$CN$77,Nutrients!$CN$78)))))*AE$7))/2000/AE$195*100</f>
        <v>168.6097507532032</v>
      </c>
      <c r="AF197" s="183">
        <f>(SUMPRODUCT(AF$8:AF$187,Nutrients!$CN$8:$CN$187)+(IF($A$6=Nutrients!$B$8,Nutrients!$CN$8,Nutrients!$CN$9)*AF$6)+(((IF($A$7=Nutrients!$B$79,Nutrients!$CN$79,(IF($A$7=Nutrients!$B$77,Nutrients!$CN$77,Nutrients!$CN$78)))))*AF$7))/2000/AF$195*100</f>
        <v>182.74845275765381</v>
      </c>
      <c r="AG197" s="183">
        <f>(SUMPRODUCT(AG$8:AG$187,Nutrients!$CN$8:$CN$187)+(IF($A$6=Nutrients!$B$8,Nutrients!$CN$8,Nutrients!$CN$9)*AG$6)+(((IF($A$7=Nutrients!$B$79,Nutrients!$CN$79,(IF($A$7=Nutrients!$B$77,Nutrients!$CN$77,Nutrients!$CN$78)))))*AG$7))/2000/AG$195*100</f>
        <v>194.60059214464133</v>
      </c>
      <c r="AH197" s="183">
        <f>(SUMPRODUCT(AH$8:AH$187,Nutrients!$CN$8:$CN$187)+(IF($A$6=Nutrients!$B$8,Nutrients!$CN$8,Nutrients!$CN$9)*AH$6)+(((IF($A$7=Nutrients!$B$79,Nutrients!$CN$79,(IF($A$7=Nutrients!$B$77,Nutrients!$CN$77,Nutrients!$CN$78)))))*AH$7))/2000/AH$195*100</f>
        <v>204.77153890520387</v>
      </c>
      <c r="AI197" s="183">
        <f>(SUMPRODUCT(AI$8:AI$187,Nutrients!$CN$8:$CN$187)+(IF($A$6=Nutrients!$B$8,Nutrients!$CN$8,Nutrients!$CN$9)*AI$6)+(((IF($A$7=Nutrients!$B$79,Nutrients!$CN$79,(IF($A$7=Nutrients!$B$77,Nutrients!$CN$77,Nutrients!$CN$78)))))*AI$7))/2000/AI$195*100</f>
        <v>216.34630074593008</v>
      </c>
      <c r="AJ197" s="183"/>
      <c r="AK197" s="183">
        <f>(SUMPRODUCT(AK$8:AK$187,Nutrients!$CN$8:$CN$187)+(IF($A$6=Nutrients!$B$8,Nutrients!$CN$8,Nutrients!$CN$9)*AK$6)+(((IF($A$7=Nutrients!$B$79,Nutrients!$CN$79,(IF($A$7=Nutrients!$B$77,Nutrients!$CN$77,Nutrients!$CN$78)))))*AK$7))/2000/AK$195*100</f>
        <v>163.34889144106646</v>
      </c>
      <c r="AL197" s="183">
        <f>(SUMPRODUCT(AL$8:AL$187,Nutrients!$CN$8:$CN$187)+(IF($A$6=Nutrients!$B$8,Nutrients!$CN$8,Nutrients!$CN$9)*AL$6)+(((IF($A$7=Nutrients!$B$79,Nutrients!$CN$79,(IF($A$7=Nutrients!$B$77,Nutrients!$CN$77,Nutrients!$CN$78)))))*AL$7))/2000/AL$195*100</f>
        <v>176.33755015337317</v>
      </c>
      <c r="AM197" s="183">
        <f>(SUMPRODUCT(AM$8:AM$187,Nutrients!$CN$8:$CN$187)+(IF($A$6=Nutrients!$B$8,Nutrients!$CN$8,Nutrients!$CN$9)*AM$6)+(((IF($A$7=Nutrients!$B$79,Nutrients!$CN$79,(IF($A$7=Nutrients!$B$77,Nutrients!$CN$77,Nutrients!$CN$78)))))*AM$7))/2000/AM$195*100</f>
        <v>191.56193152601259</v>
      </c>
      <c r="AN197" s="183">
        <f>(SUMPRODUCT(AN$8:AN$187,Nutrients!$CN$8:$CN$187)+(IF($A$6=Nutrients!$B$8,Nutrients!$CN$8,Nutrients!$CN$9)*AN$6)+(((IF($A$7=Nutrients!$B$79,Nutrients!$CN$79,(IF($A$7=Nutrients!$B$77,Nutrients!$CN$77,Nutrients!$CN$78)))))*AN$7))/2000/AN$195*100</f>
        <v>204.10117312883483</v>
      </c>
      <c r="AO197" s="183">
        <f>(SUMPRODUCT(AO$8:AO$187,Nutrients!$CN$8:$CN$187)+(IF($A$6=Nutrients!$B$8,Nutrients!$CN$8,Nutrients!$CN$9)*AO$6)+(((IF($A$7=Nutrients!$B$79,Nutrients!$CN$79,(IF($A$7=Nutrients!$B$77,Nutrients!$CN$77,Nutrients!$CN$78)))))*AO$7))/2000/AO$195*100</f>
        <v>215.35412138056219</v>
      </c>
      <c r="AP197" s="183">
        <f>(SUMPRODUCT(AP$8:AP$187,Nutrients!$CN$8:$CN$187)+(IF($A$6=Nutrients!$B$8,Nutrients!$CN$8,Nutrients!$CN$9)*AP$6)+(((IF($A$7=Nutrients!$B$79,Nutrients!$CN$79,(IF($A$7=Nutrients!$B$77,Nutrients!$CN$77,Nutrients!$CN$78)))))*AP$7))/2000/AP$195*100</f>
        <v>227.84897188004862</v>
      </c>
      <c r="AQ197" s="183"/>
      <c r="AR197" s="183">
        <f>(SUMPRODUCT(AR$8:AR$187,Nutrients!$CN$8:$CN$187)+(IF($A$6=Nutrients!$B$8,Nutrients!$CN$8,Nutrients!$CN$9)*AR$6)+(((IF($A$7=Nutrients!$B$79,Nutrients!$CN$79,(IF($A$7=Nutrients!$B$77,Nutrients!$CN$77,Nutrients!$CN$78)))))*AR$7))/2000/AR$195*100</f>
        <v>170.07047277121981</v>
      </c>
      <c r="AS197" s="183">
        <f>(SUMPRODUCT(AS$8:AS$187,Nutrients!$CN$8:$CN$187)+(IF($A$6=Nutrients!$B$8,Nutrients!$CN$8,Nutrients!$CN$9)*AS$6)+(((IF($A$7=Nutrients!$B$79,Nutrients!$CN$79,(IF($A$7=Nutrients!$B$77,Nutrients!$CN$77,Nutrients!$CN$78)))))*AS$7))/2000/AS$195*100</f>
        <v>183.9891411621613</v>
      </c>
      <c r="AT197" s="183">
        <f>(SUMPRODUCT(AT$8:AT$187,Nutrients!$CN$8:$CN$187)+(IF($A$6=Nutrients!$B$8,Nutrients!$CN$8,Nutrients!$CN$9)*AT$6)+(((IF($A$7=Nutrients!$B$79,Nutrients!$CN$79,(IF($A$7=Nutrients!$B$77,Nutrients!$CN$77,Nutrients!$CN$78)))))*AT$7))/2000/AT$195*100</f>
        <v>200.36143069059986</v>
      </c>
      <c r="AU197" s="183">
        <f>(SUMPRODUCT(AU$8:AU$187,Nutrients!$CN$8:$CN$187)+(IF($A$6=Nutrients!$B$8,Nutrients!$CN$8,Nutrients!$CN$9)*AU$6)+(((IF($A$7=Nutrients!$B$79,Nutrients!$CN$79,(IF($A$7=Nutrients!$B$77,Nutrients!$CN$77,Nutrients!$CN$78)))))*AU$7))/2000/AU$195*100</f>
        <v>213.84421512438104</v>
      </c>
      <c r="AV197" s="183">
        <f>(SUMPRODUCT(AV$8:AV$187,Nutrients!$CN$8:$CN$187)+(IF($A$6=Nutrients!$B$8,Nutrients!$CN$8,Nutrients!$CN$9)*AV$6)+(((IF($A$7=Nutrients!$B$79,Nutrients!$CN$79,(IF($A$7=Nutrients!$B$77,Nutrients!$CN$77,Nutrients!$CN$78)))))*AV$7))/2000/AV$195*100</f>
        <v>225.93602360283757</v>
      </c>
      <c r="AW197" s="183">
        <f>(SUMPRODUCT(AW$8:AW$187,Nutrients!$CN$8:$CN$187)+(IF($A$6=Nutrients!$B$8,Nutrients!$CN$8,Nutrients!$CN$9)*AW$6)+(((IF($A$7=Nutrients!$B$79,Nutrients!$CN$79,(IF($A$7=Nutrients!$B$77,Nutrients!$CN$77,Nutrients!$CN$78)))))*AW$7))/2000/AW$195*100</f>
        <v>239.05602259605945</v>
      </c>
      <c r="AX197" s="183"/>
      <c r="AY197" s="183">
        <f>(SUMPRODUCT(AY$8:AY$187,Nutrients!$CN$8:$CN$187)+(IF($A$6=Nutrients!$B$8,Nutrients!$CN$8,Nutrients!$CN$9)*AY$6)+(((IF($A$7=Nutrients!$B$79,Nutrients!$CN$79,(IF($A$7=Nutrients!$B$77,Nutrients!$CN$77,Nutrients!$CN$78)))))*AY$7))/2000/AY$195*100</f>
        <v>176.7561950361266</v>
      </c>
      <c r="AZ197" s="183">
        <f>(SUMPRODUCT(AZ$8:AZ$187,Nutrients!$CN$8:$CN$187)+(IF($A$6=Nutrients!$B$8,Nutrients!$CN$8,Nutrients!$CN$9)*AZ$6)+(((IF($A$7=Nutrients!$B$79,Nutrients!$CN$79,(IF($A$7=Nutrients!$B$77,Nutrients!$CN$77,Nutrients!$CN$78)))))*AZ$7))/2000/AZ$195*100</f>
        <v>191.64242712691149</v>
      </c>
      <c r="BA197" s="183">
        <f>(SUMPRODUCT(BA$8:BA$187,Nutrients!$CN$8:$CN$187)+(IF($A$6=Nutrients!$B$8,Nutrients!$CN$8,Nutrients!$CN$9)*BA$6)+(((IF($A$7=Nutrients!$B$79,Nutrients!$CN$79,(IF($A$7=Nutrients!$B$77,Nutrients!$CN$77,Nutrients!$CN$78)))))*BA$7))/2000/BA$195*100</f>
        <v>209.1508696836398</v>
      </c>
      <c r="BB197" s="183">
        <f>(SUMPRODUCT(BB$8:BB$187,Nutrients!$CN$8:$CN$187)+(IF($A$6=Nutrients!$B$8,Nutrients!$CN$8,Nutrients!$CN$9)*BB$6)+(((IF($A$7=Nutrients!$B$79,Nutrients!$CN$79,(IF($A$7=Nutrients!$B$77,Nutrients!$CN$77,Nutrients!$CN$78)))))*BB$7))/2000/BB$195*100</f>
        <v>223.54150347216492</v>
      </c>
      <c r="BC197" s="183">
        <f>(SUMPRODUCT(BC$8:BC$187,Nutrients!$CN$8:$CN$187)+(IF($A$6=Nutrients!$B$8,Nutrients!$CN$8,Nutrients!$CN$9)*BC$6)+(((IF($A$7=Nutrients!$B$79,Nutrients!$CN$79,(IF($A$7=Nutrients!$B$77,Nutrients!$CN$77,Nutrients!$CN$78)))))*BC$7))/2000/BC$195*100</f>
        <v>236.46956154555815</v>
      </c>
      <c r="BD197" s="183">
        <f>(SUMPRODUCT(BD$8:BD$187,Nutrients!$CN$8:$CN$187)+(IF($A$6=Nutrients!$B$8,Nutrients!$CN$8,Nutrients!$CN$9)*BD$6)+(((IF($A$7=Nutrients!$B$79,Nutrients!$CN$79,(IF($A$7=Nutrients!$B$77,Nutrients!$CN$77,Nutrients!$CN$78)))))*BD$7))/2000/BD$195*100</f>
        <v>250.49073297953834</v>
      </c>
      <c r="BE197" s="183"/>
      <c r="BF197" s="183">
        <f>(SUMPRODUCT(BF$8:BF$187,Nutrients!$CN$8:$CN$187)+(IF($A$6=Nutrients!$B$8,Nutrients!$CN$8,Nutrients!$CN$9)*BF$6)+(((IF($A$7=Nutrients!$B$79,Nutrients!$CN$79,(IF($A$7=Nutrients!$B$77,Nutrients!$CN$77,Nutrients!$CN$78)))))*BF$7))/2000/BF$195*100</f>
        <v>183.27102337145553</v>
      </c>
      <c r="BG197" s="183">
        <f>(SUMPRODUCT(BG$8:BG$187,Nutrients!$CN$8:$CN$187)+(IF($A$6=Nutrients!$B$8,Nutrients!$CN$8,Nutrients!$CN$9)*BG$6)+(((IF($A$7=Nutrients!$B$79,Nutrients!$CN$79,(IF($A$7=Nutrients!$B$77,Nutrients!$CN$77,Nutrients!$CN$78)))))*BG$7))/2000/BG$195*100</f>
        <v>199.10153612560708</v>
      </c>
      <c r="BH197" s="183">
        <f>(SUMPRODUCT(BH$8:BH$187,Nutrients!$CN$8:$CN$187)+(IF($A$6=Nutrients!$B$8,Nutrients!$CN$8,Nutrients!$CN$9)*BH$6)+(((IF($A$7=Nutrients!$B$79,Nutrients!$CN$79,(IF($A$7=Nutrients!$B$77,Nutrients!$CN$77,Nutrients!$CN$78)))))*BH$7))/2000/BH$195*100</f>
        <v>217.72886232564565</v>
      </c>
      <c r="BI197" s="183">
        <f>(SUMPRODUCT(BI$8:BI$187,Nutrients!$CN$8:$CN$187)+(IF($A$6=Nutrients!$B$8,Nutrients!$CN$8,Nutrients!$CN$9)*BI$6)+(((IF($A$7=Nutrients!$B$79,Nutrients!$CN$79,(IF($A$7=Nutrients!$B$77,Nutrients!$CN$77,Nutrients!$CN$78)))))*BI$7))/2000/BI$195*100</f>
        <v>233.03851760989249</v>
      </c>
      <c r="BJ197" s="183">
        <f>(SUMPRODUCT(BJ$8:BJ$187,Nutrients!$CN$8:$CN$187)+(IF($A$6=Nutrients!$B$8,Nutrients!$CN$8,Nutrients!$CN$9)*BJ$6)+(((IF($A$7=Nutrients!$B$79,Nutrients!$CN$79,(IF($A$7=Nutrients!$B$77,Nutrients!$CN$77,Nutrients!$CN$78)))))*BJ$7))/2000/BJ$195*100</f>
        <v>246.784895315418</v>
      </c>
      <c r="BK197" s="183">
        <f>(SUMPRODUCT(BK$8:BK$187,Nutrients!$CN$8:$CN$187)+(IF($A$6=Nutrients!$B$8,Nutrients!$CN$8,Nutrients!$CN$9)*BK$6)+(((IF($A$7=Nutrients!$B$79,Nutrients!$CN$79,(IF($A$7=Nutrients!$B$77,Nutrients!$CN$77,Nutrients!$CN$78)))))*BK$7))/2000/BK$195*100</f>
        <v>261.67215349491698</v>
      </c>
      <c r="BL197" s="183"/>
    </row>
    <row r="198" spans="1:64" x14ac:dyDescent="0.2">
      <c r="A198" s="125" t="s">
        <v>198</v>
      </c>
      <c r="B198" s="183">
        <f>(SUMPRODUCT(B$8:B$187,Nutrients!$CP$8:$CP$187)+(IF($A$6=Nutrients!$B$8,Nutrients!$CP$8,Nutrients!$CP$9)*B$6)+(((IF($A$7=Nutrients!$B$79,Nutrients!$CP$79,(IF($A$7=Nutrients!$B$77,Nutrients!$CP$77,Nutrients!$CP$78)))))*B$7))/2000/B$195*100</f>
        <v>30.91172640518522</v>
      </c>
      <c r="C198" s="183">
        <f>(SUMPRODUCT(C$8:C$187,Nutrients!$CP$8:$CP$187)+(IF($A$6=Nutrients!$B$8,Nutrients!$CP$8,Nutrients!$CP$9)*C$6)+(((IF($A$7=Nutrients!$B$79,Nutrients!$CP$79,(IF($A$7=Nutrients!$B$77,Nutrients!$CP$77,Nutrients!$CP$78)))))*C$7))/2000/C$195*100</f>
        <v>29.300531246672168</v>
      </c>
      <c r="D198" s="183">
        <f>(SUMPRODUCT(D$8:D$187,Nutrients!$CP$8:$CP$187)+(IF($A$6=Nutrients!$B$8,Nutrients!$CP$8,Nutrients!$CP$9)*D$6)+(((IF($A$7=Nutrients!$B$79,Nutrients!$CP$79,(IF($A$7=Nutrients!$B$77,Nutrients!$CP$77,Nutrients!$CP$78)))))*D$7))/2000/D$195*100</f>
        <v>27.50489445070038</v>
      </c>
      <c r="E198" s="183">
        <f>(SUMPRODUCT(E$8:E$187,Nutrients!$CP$8:$CP$187)+(IF($A$6=Nutrients!$B$8,Nutrients!$CP$8,Nutrients!$CP$9)*E$6)+(((IF($A$7=Nutrients!$B$79,Nutrients!$CP$79,(IF($A$7=Nutrients!$B$77,Nutrients!$CP$77,Nutrients!$CP$78)))))*E$7))/2000/E$195*100</f>
        <v>28.353582876043156</v>
      </c>
      <c r="F198" s="183">
        <f>(SUMPRODUCT(F$8:F$187,Nutrients!$CP$8:$CP$187)+(IF($A$6=Nutrients!$B$8,Nutrients!$CP$8,Nutrients!$CP$9)*F$6)+(((IF($A$7=Nutrients!$B$79,Nutrients!$CP$79,(IF($A$7=Nutrients!$B$77,Nutrients!$CP$77,Nutrients!$CP$78)))))*F$7))/2000/F$195*100</f>
        <v>29.554404220938441</v>
      </c>
      <c r="G198" s="183">
        <f>(SUMPRODUCT(G$8:G$187,Nutrients!$CP$8:$CP$187)+(IF($A$6=Nutrients!$B$8,Nutrients!$CP$8,Nutrients!$CP$9)*G$6)+(((IF($A$7=Nutrients!$B$79,Nutrients!$CP$79,(IF($A$7=Nutrients!$B$77,Nutrients!$CP$77,Nutrients!$CP$78)))))*G$7))/2000/G$195*100</f>
        <v>30.941343366999174</v>
      </c>
      <c r="H198" s="183"/>
      <c r="I198" s="183">
        <f>(SUMPRODUCT(I$8:I$187,Nutrients!$CP$8:$CP$187)+(IF($A$6=Nutrients!$B$8,Nutrients!$CP$8,Nutrients!$CP$9)*I$6)+(((IF($A$7=Nutrients!$B$79,Nutrients!$CP$79,(IF($A$7=Nutrients!$B$77,Nutrients!$CP$77,Nutrients!$CP$78)))))*I$7))/2000/I$195*100</f>
        <v>30.674469634418649</v>
      </c>
      <c r="J198" s="183">
        <f>(SUMPRODUCT(J$8:J$187,Nutrients!$CP$8:$CP$187)+(IF($A$6=Nutrients!$B$8,Nutrients!$CP$8,Nutrients!$CP$9)*J$6)+(((IF($A$7=Nutrients!$B$79,Nutrients!$CP$79,(IF($A$7=Nutrients!$B$77,Nutrients!$CP$77,Nutrients!$CP$78)))))*J$7))/2000/J$195*100</f>
        <v>29.244999273386242</v>
      </c>
      <c r="K198" s="183">
        <f>(SUMPRODUCT(K$8:K$187,Nutrients!$CP$8:$CP$187)+(IF($A$6=Nutrients!$B$8,Nutrients!$CP$8,Nutrients!$CP$9)*K$6)+(((IF($A$7=Nutrients!$B$79,Nutrients!$CP$79,(IF($A$7=Nutrients!$B$77,Nutrients!$CP$77,Nutrients!$CP$78)))))*K$7))/2000/K$195*100</f>
        <v>28.364836147827216</v>
      </c>
      <c r="L198" s="183">
        <f>(SUMPRODUCT(L$8:L$187,Nutrients!$CP$8:$CP$187)+(IF($A$6=Nutrients!$B$8,Nutrients!$CP$8,Nutrients!$CP$9)*L$6)+(((IF($A$7=Nutrients!$B$79,Nutrients!$CP$79,(IF($A$7=Nutrients!$B$77,Nutrients!$CP$77,Nutrients!$CP$78)))))*L$7))/2000/L$195*100</f>
        <v>29.908344017392618</v>
      </c>
      <c r="M198" s="183">
        <f>(SUMPRODUCT(M$8:M$187,Nutrients!$CP$8:$CP$187)+(IF($A$6=Nutrients!$B$8,Nutrients!$CP$8,Nutrients!$CP$9)*M$6)+(((IF($A$7=Nutrients!$B$79,Nutrients!$CP$79,(IF($A$7=Nutrients!$B$77,Nutrients!$CP$77,Nutrients!$CP$78)))))*M$7))/2000/M$195*100</f>
        <v>31.294537251208592</v>
      </c>
      <c r="N198" s="183">
        <f>(SUMPRODUCT(N$8:N$187,Nutrients!$CP$8:$CP$187)+(IF($A$6=Nutrients!$B$8,Nutrients!$CP$8,Nutrients!$CP$9)*N$6)+(((IF($A$7=Nutrients!$B$79,Nutrients!$CP$79,(IF($A$7=Nutrients!$B$77,Nutrients!$CP$77,Nutrients!$CP$78)))))*N$7))/2000/N$195*100</f>
        <v>32.778670187624598</v>
      </c>
      <c r="O198" s="183"/>
      <c r="P198" s="183">
        <f>(SUMPRODUCT(P$8:P$187,Nutrients!$CP$8:$CP$187)+(IF($A$6=Nutrients!$B$8,Nutrients!$CP$8,Nutrients!$CP$9)*P$6)+(((IF($A$7=Nutrients!$B$79,Nutrients!$CP$79,(IF($A$7=Nutrients!$B$77,Nutrients!$CP$77,Nutrients!$CP$78)))))*P$7))/2000/P$195*100</f>
        <v>30.214007023868451</v>
      </c>
      <c r="Q198" s="183">
        <f>(SUMPRODUCT(Q$8:Q$187,Nutrients!$CP$8:$CP$187)+(IF($A$6=Nutrients!$B$8,Nutrients!$CP$8,Nutrients!$CP$9)*Q$6)+(((IF($A$7=Nutrients!$B$79,Nutrients!$CP$79,(IF($A$7=Nutrients!$B$77,Nutrients!$CP$77,Nutrients!$CP$78)))))*Q$7))/2000/Q$195*100</f>
        <v>28.717514164662401</v>
      </c>
      <c r="R198" s="183">
        <f>(SUMPRODUCT(R$8:R$187,Nutrients!$CP$8:$CP$187)+(IF($A$6=Nutrients!$B$8,Nutrients!$CP$8,Nutrients!$CP$9)*R$6)+(((IF($A$7=Nutrients!$B$79,Nutrients!$CP$79,(IF($A$7=Nutrients!$B$77,Nutrients!$CP$77,Nutrients!$CP$78)))))*R$7))/2000/R$195*100</f>
        <v>29.806563994631617</v>
      </c>
      <c r="S198" s="183">
        <f>(SUMPRODUCT(S$8:S$187,Nutrients!$CP$8:$CP$187)+(IF($A$6=Nutrients!$B$8,Nutrients!$CP$8,Nutrients!$CP$9)*S$6)+(((IF($A$7=Nutrients!$B$79,Nutrients!$CP$79,(IF($A$7=Nutrients!$B$77,Nutrients!$CP$77,Nutrients!$CP$78)))))*S$7))/2000/S$195*100</f>
        <v>31.492469539573754</v>
      </c>
      <c r="T198" s="183">
        <f>(SUMPRODUCT(T$8:T$187,Nutrients!$CP$8:$CP$187)+(IF($A$6=Nutrients!$B$8,Nutrients!$CP$8,Nutrients!$CP$9)*T$6)+(((IF($A$7=Nutrients!$B$79,Nutrients!$CP$79,(IF($A$7=Nutrients!$B$77,Nutrients!$CP$77,Nutrients!$CP$78)))))*T$7))/2000/T$195*100</f>
        <v>33.026707000932177</v>
      </c>
      <c r="U198" s="183">
        <f>(SUMPRODUCT(U$8:U$187,Nutrients!$CP$8:$CP$187)+(IF($A$6=Nutrients!$B$8,Nutrients!$CP$8,Nutrients!$CP$9)*U$6)+(((IF($A$7=Nutrients!$B$79,Nutrients!$CP$79,(IF($A$7=Nutrients!$B$77,Nutrients!$CP$77,Nutrients!$CP$78)))))*U$7))/2000/U$195*100</f>
        <v>34.663155591067401</v>
      </c>
      <c r="V198" s="183"/>
      <c r="W198" s="183">
        <f>(SUMPRODUCT(W$8:W$187,Nutrients!$CP$8:$CP$187)+(IF($A$6=Nutrients!$B$8,Nutrients!$CP$8,Nutrients!$CP$9)*W$6)+(((IF($A$7=Nutrients!$B$79,Nutrients!$CP$79,(IF($A$7=Nutrients!$B$77,Nutrients!$CP$77,Nutrients!$CP$78)))))*W$7))/2000/W$195*100</f>
        <v>30.161661504503595</v>
      </c>
      <c r="X198" s="183">
        <f>(SUMPRODUCT(X$8:X$187,Nutrients!$CP$8:$CP$187)+(IF($A$6=Nutrients!$B$8,Nutrients!$CP$8,Nutrients!$CP$9)*X$6)+(((IF($A$7=Nutrients!$B$79,Nutrients!$CP$79,(IF($A$7=Nutrients!$B$77,Nutrients!$CP$77,Nutrients!$CP$78)))))*X$7))/2000/X$195*100</f>
        <v>28.952931101385982</v>
      </c>
      <c r="Y198" s="183">
        <f>(SUMPRODUCT(Y$8:Y$187,Nutrients!$CP$8:$CP$187)+(IF($A$6=Nutrients!$B$8,Nutrients!$CP$8,Nutrients!$CP$9)*Y$6)+(((IF($A$7=Nutrients!$B$79,Nutrients!$CP$79,(IF($A$7=Nutrients!$B$77,Nutrients!$CP$77,Nutrients!$CP$78)))))*Y$7))/2000/Y$195*100</f>
        <v>31.199717647961183</v>
      </c>
      <c r="Z198" s="183">
        <f>(SUMPRODUCT(Z$8:Z$187,Nutrients!$CP$8:$CP$187)+(IF($A$6=Nutrients!$B$8,Nutrients!$CP$8,Nutrients!$CP$9)*Z$6)+(((IF($A$7=Nutrients!$B$79,Nutrients!$CP$79,(IF($A$7=Nutrients!$B$77,Nutrients!$CP$77,Nutrients!$CP$78)))))*Z$7))/2000/Z$195*100</f>
        <v>33.080838379841261</v>
      </c>
      <c r="AA198" s="183">
        <f>(SUMPRODUCT(AA$8:AA$187,Nutrients!$CP$8:$CP$187)+(IF($A$6=Nutrients!$B$8,Nutrients!$CP$8,Nutrients!$CP$9)*AA$6)+(((IF($A$7=Nutrients!$B$79,Nutrients!$CP$79,(IF($A$7=Nutrients!$B$77,Nutrients!$CP$77,Nutrients!$CP$78)))))*AA$7))/2000/AA$195*100</f>
        <v>34.740402714893406</v>
      </c>
      <c r="AB198" s="183">
        <f>(SUMPRODUCT(AB$8:AB$187,Nutrients!$CP$8:$CP$187)+(IF($A$6=Nutrients!$B$8,Nutrients!$CP$8,Nutrients!$CP$9)*AB$6)+(((IF($A$7=Nutrients!$B$79,Nutrients!$CP$79,(IF($A$7=Nutrients!$B$77,Nutrients!$CP$77,Nutrients!$CP$78)))))*AB$7))/2000/AB$195*100</f>
        <v>36.51726739261337</v>
      </c>
      <c r="AC198" s="183"/>
      <c r="AD198" s="183">
        <f>(SUMPRODUCT(AD$8:AD$187,Nutrients!$CP$8:$CP$187)+(IF($A$6=Nutrients!$B$8,Nutrients!$CP$8,Nutrients!$CP$9)*AD$6)+(((IF($A$7=Nutrients!$B$79,Nutrients!$CP$79,(IF($A$7=Nutrients!$B$77,Nutrients!$CP$77,Nutrients!$CP$78)))))*AD$7))/2000/AD$195*100</f>
        <v>29.474991338712108</v>
      </c>
      <c r="AE198" s="183">
        <f>(SUMPRODUCT(AE$8:AE$187,Nutrients!$CP$8:$CP$187)+(IF($A$6=Nutrients!$B$8,Nutrients!$CP$8,Nutrients!$CP$9)*AE$6)+(((IF($A$7=Nutrients!$B$79,Nutrients!$CP$79,(IF($A$7=Nutrients!$B$77,Nutrients!$CP$77,Nutrients!$CP$78)))))*AE$7))/2000/AE$195*100</f>
        <v>30.200115963970596</v>
      </c>
      <c r="AF198" s="183">
        <f>(SUMPRODUCT(AF$8:AF$187,Nutrients!$CP$8:$CP$187)+(IF($A$6=Nutrients!$B$8,Nutrients!$CP$8,Nutrients!$CP$9)*AF$6)+(((IF($A$7=Nutrients!$B$79,Nutrients!$CP$79,(IF($A$7=Nutrients!$B$77,Nutrients!$CP$77,Nutrients!$CP$78)))))*AF$7))/2000/AF$195*100</f>
        <v>32.61898901551811</v>
      </c>
      <c r="AG198" s="183">
        <f>(SUMPRODUCT(AG$8:AG$187,Nutrients!$CP$8:$CP$187)+(IF($A$6=Nutrients!$B$8,Nutrients!$CP$8,Nutrients!$CP$9)*AG$6)+(((IF($A$7=Nutrients!$B$79,Nutrients!$CP$79,(IF($A$7=Nutrients!$B$77,Nutrients!$CP$77,Nutrients!$CP$78)))))*AG$7))/2000/AG$195*100</f>
        <v>34.651021525811828</v>
      </c>
      <c r="AH198" s="183">
        <f>(SUMPRODUCT(AH$8:AH$187,Nutrients!$CP$8:$CP$187)+(IF($A$6=Nutrients!$B$8,Nutrients!$CP$8,Nutrients!$CP$9)*AH$6)+(((IF($A$7=Nutrients!$B$79,Nutrients!$CP$79,(IF($A$7=Nutrients!$B$77,Nutrients!$CP$77,Nutrients!$CP$78)))))*AH$7))/2000/AH$195*100</f>
        <v>36.388097650921409</v>
      </c>
      <c r="AI198" s="183">
        <f>(SUMPRODUCT(AI$8:AI$187,Nutrients!$CP$8:$CP$187)+(IF($A$6=Nutrients!$B$8,Nutrients!$CP$8,Nutrients!$CP$9)*AI$6)+(((IF($A$7=Nutrients!$B$79,Nutrients!$CP$79,(IF($A$7=Nutrients!$B$77,Nutrients!$CP$77,Nutrients!$CP$78)))))*AI$7))/2000/AI$195*100</f>
        <v>38.37262246268709</v>
      </c>
      <c r="AJ198" s="183"/>
      <c r="AK198" s="183">
        <f>(SUMPRODUCT(AK$8:AK$187,Nutrients!$CP$8:$CP$187)+(IF($A$6=Nutrients!$B$8,Nutrients!$CP$8,Nutrients!$CP$9)*AK$6)+(((IF($A$7=Nutrients!$B$79,Nutrients!$CP$79,(IF($A$7=Nutrients!$B$77,Nutrients!$CP$77,Nutrients!$CP$78)))))*AK$7))/2000/AK$195*100</f>
        <v>29.239201346611733</v>
      </c>
      <c r="AL198" s="183">
        <f>(SUMPRODUCT(AL$8:AL$187,Nutrients!$CP$8:$CP$187)+(IF($A$6=Nutrients!$B$8,Nutrients!$CP$8,Nutrients!$CP$9)*AL$6)+(((IF($A$7=Nutrients!$B$79,Nutrients!$CP$79,(IF($A$7=Nutrients!$B$77,Nutrients!$CP$77,Nutrients!$CP$78)))))*AL$7))/2000/AL$195*100</f>
        <v>31.454133891561188</v>
      </c>
      <c r="AM198" s="183">
        <f>(SUMPRODUCT(AM$8:AM$187,Nutrients!$CP$8:$CP$187)+(IF($A$6=Nutrients!$B$8,Nutrients!$CP$8,Nutrients!$CP$9)*AM$6)+(((IF($A$7=Nutrients!$B$79,Nutrients!$CP$79,(IF($A$7=Nutrients!$B$77,Nutrients!$CP$77,Nutrients!$CP$78)))))*AM$7))/2000/AM$195*100</f>
        <v>34.048145801226632</v>
      </c>
      <c r="AN198" s="183">
        <f>(SUMPRODUCT(AN$8:AN$187,Nutrients!$CP$8:$CP$187)+(IF($A$6=Nutrients!$B$8,Nutrients!$CP$8,Nutrients!$CP$9)*AN$6)+(((IF($A$7=Nutrients!$B$79,Nutrients!$CP$79,(IF($A$7=Nutrients!$B$77,Nutrients!$CP$77,Nutrients!$CP$78)))))*AN$7))/2000/AN$195*100</f>
        <v>36.184753967962259</v>
      </c>
      <c r="AO198" s="183">
        <f>(SUMPRODUCT(AO$8:AO$187,Nutrients!$CP$8:$CP$187)+(IF($A$6=Nutrients!$B$8,Nutrients!$CP$8,Nutrients!$CP$9)*AO$6)+(((IF($A$7=Nutrients!$B$79,Nutrients!$CP$79,(IF($A$7=Nutrients!$B$77,Nutrients!$CP$77,Nutrients!$CP$78)))))*AO$7))/2000/AO$195*100</f>
        <v>38.103874351011058</v>
      </c>
      <c r="AP198" s="183">
        <f>(SUMPRODUCT(AP$8:AP$187,Nutrients!$CP$8:$CP$187)+(IF($A$6=Nutrients!$B$8,Nutrients!$CP$8,Nutrients!$CP$9)*AP$6)+(((IF($A$7=Nutrients!$B$79,Nutrients!$CP$79,(IF($A$7=Nutrients!$B$77,Nutrients!$CP$77,Nutrients!$CP$78)))))*AP$7))/2000/AP$195*100</f>
        <v>40.237554060362093</v>
      </c>
      <c r="AQ198" s="183"/>
      <c r="AR198" s="183">
        <f>(SUMPRODUCT(AR$8:AR$187,Nutrients!$CP$8:$CP$187)+(IF($A$6=Nutrients!$B$8,Nutrients!$CP$8,Nutrients!$CP$9)*AR$6)+(((IF($A$7=Nutrients!$B$79,Nutrients!$CP$79,(IF($A$7=Nutrients!$B$77,Nutrients!$CP$77,Nutrients!$CP$78)))))*AR$7))/2000/AR$195*100</f>
        <v>30.329558728724493</v>
      </c>
      <c r="AS198" s="183">
        <f>(SUMPRODUCT(AS$8:AS$187,Nutrients!$CP$8:$CP$187)+(IF($A$6=Nutrients!$B$8,Nutrients!$CP$8,Nutrients!$CP$9)*AS$6)+(((IF($A$7=Nutrients!$B$79,Nutrients!$CP$79,(IF($A$7=Nutrients!$B$77,Nutrients!$CP$77,Nutrients!$CP$78)))))*AS$7))/2000/AS$195*100</f>
        <v>32.694731178467315</v>
      </c>
      <c r="AT198" s="183">
        <f>(SUMPRODUCT(AT$8:AT$187,Nutrients!$CP$8:$CP$187)+(IF($A$6=Nutrients!$B$8,Nutrients!$CP$8,Nutrients!$CP$9)*AT$6)+(((IF($A$7=Nutrients!$B$79,Nutrients!$CP$79,(IF($A$7=Nutrients!$B$77,Nutrients!$CP$77,Nutrients!$CP$78)))))*AT$7))/2000/AT$195*100</f>
        <v>35.474840715798287</v>
      </c>
      <c r="AU198" s="183">
        <f>(SUMPRODUCT(AU$8:AU$187,Nutrients!$CP$8:$CP$187)+(IF($A$6=Nutrients!$B$8,Nutrients!$CP$8,Nutrients!$CP$9)*AU$6)+(((IF($A$7=Nutrients!$B$79,Nutrients!$CP$79,(IF($A$7=Nutrients!$B$77,Nutrients!$CP$77,Nutrients!$CP$78)))))*AU$7))/2000/AU$195*100</f>
        <v>37.764424908565097</v>
      </c>
      <c r="AV198" s="183">
        <f>(SUMPRODUCT(AV$8:AV$187,Nutrients!$CP$8:$CP$187)+(IF($A$6=Nutrients!$B$8,Nutrients!$CP$8,Nutrients!$CP$9)*AV$6)+(((IF($A$7=Nutrients!$B$79,Nutrients!$CP$79,(IF($A$7=Nutrients!$B$77,Nutrients!$CP$77,Nutrients!$CP$78)))))*AV$7))/2000/AV$195*100</f>
        <v>39.819531255471425</v>
      </c>
      <c r="AW198" s="183">
        <f>(SUMPRODUCT(AW$8:AW$187,Nutrients!$CP$8:$CP$187)+(IF($A$6=Nutrients!$B$8,Nutrients!$CP$8,Nutrients!$CP$9)*AW$6)+(((IF($A$7=Nutrients!$B$79,Nutrients!$CP$79,(IF($A$7=Nutrients!$B$77,Nutrients!$CP$77,Nutrients!$CP$78)))))*AW$7))/2000/AW$195*100</f>
        <v>42.046599586325684</v>
      </c>
      <c r="AX198" s="183"/>
      <c r="AY198" s="183">
        <f>(SUMPRODUCT(AY$8:AY$187,Nutrients!$CP$8:$CP$187)+(IF($A$6=Nutrients!$B$8,Nutrients!$CP$8,Nutrients!$CP$9)*AY$6)+(((IF($A$7=Nutrients!$B$79,Nutrients!$CP$79,(IF($A$7=Nutrients!$B$77,Nutrients!$CP$77,Nutrients!$CP$78)))))*AY$7))/2000/AY$195*100</f>
        <v>31.413601168070077</v>
      </c>
      <c r="AZ198" s="183">
        <f>(SUMPRODUCT(AZ$8:AZ$187,Nutrients!$CP$8:$CP$187)+(IF($A$6=Nutrients!$B$8,Nutrients!$CP$8,Nutrients!$CP$9)*AZ$6)+(((IF($A$7=Nutrients!$B$79,Nutrients!$CP$79,(IF($A$7=Nutrients!$B$77,Nutrients!$CP$77,Nutrients!$CP$78)))))*AZ$7))/2000/AZ$195*100</f>
        <v>33.935626954746205</v>
      </c>
      <c r="BA198" s="183">
        <f>(SUMPRODUCT(BA$8:BA$187,Nutrients!$CP$8:$CP$187)+(IF($A$6=Nutrients!$B$8,Nutrients!$CP$8,Nutrients!$CP$9)*BA$6)+(((IF($A$7=Nutrients!$B$79,Nutrients!$CP$79,(IF($A$7=Nutrients!$B$77,Nutrients!$CP$77,Nutrients!$CP$78)))))*BA$7))/2000/BA$195*100</f>
        <v>36.899763988886491</v>
      </c>
      <c r="BB198" s="183">
        <f>(SUMPRODUCT(BB$8:BB$187,Nutrients!$CP$8:$CP$187)+(IF($A$6=Nutrients!$B$8,Nutrients!$CP$8,Nutrients!$CP$9)*BB$6)+(((IF($A$7=Nutrients!$B$79,Nutrients!$CP$79,(IF($A$7=Nutrients!$B$77,Nutrients!$CP$77,Nutrients!$CP$78)))))*BB$7))/2000/BB$195*100</f>
        <v>39.336038425890941</v>
      </c>
      <c r="BC198" s="183">
        <f>(SUMPRODUCT(BC$8:BC$187,Nutrients!$CP$8:$CP$187)+(IF($A$6=Nutrients!$B$8,Nutrients!$CP$8,Nutrients!$CP$9)*BC$6)+(((IF($A$7=Nutrients!$B$79,Nutrients!$CP$79,(IF($A$7=Nutrients!$B$77,Nutrients!$CP$77,Nutrients!$CP$78)))))*BC$7))/2000/BC$195*100</f>
        <v>41.526670992647517</v>
      </c>
      <c r="BD198" s="183">
        <f>(SUMPRODUCT(BD$8:BD$187,Nutrients!$CP$8:$CP$187)+(IF($A$6=Nutrients!$B$8,Nutrients!$CP$8,Nutrients!$CP$9)*BD$6)+(((IF($A$7=Nutrients!$B$79,Nutrients!$CP$79,(IF($A$7=Nutrients!$B$77,Nutrients!$CP$77,Nutrients!$CP$78)))))*BD$7))/2000/BD$195*100</f>
        <v>43.899562989967933</v>
      </c>
      <c r="BE198" s="183"/>
      <c r="BF198" s="183">
        <f>(SUMPRODUCT(BF$8:BF$187,Nutrients!$CP$8:$CP$187)+(IF($A$6=Nutrients!$B$8,Nutrients!$CP$8,Nutrients!$CP$9)*BF$6)+(((IF($A$7=Nutrients!$B$79,Nutrients!$CP$79,(IF($A$7=Nutrients!$B$77,Nutrients!$CP$77,Nutrients!$CP$78)))))*BF$7))/2000/BF$195*100</f>
        <v>32.465326636520722</v>
      </c>
      <c r="BG198" s="183">
        <f>(SUMPRODUCT(BG$8:BG$187,Nutrients!$CP$8:$CP$187)+(IF($A$6=Nutrients!$B$8,Nutrients!$CP$8,Nutrients!$CP$9)*BG$6)+(((IF($A$7=Nutrients!$B$79,Nutrients!$CP$79,(IF($A$7=Nutrients!$B$77,Nutrients!$CP$77,Nutrients!$CP$78)))))*BG$7))/2000/BG$195*100</f>
        <v>35.139783254419619</v>
      </c>
      <c r="BH198" s="183">
        <f>(SUMPRODUCT(BH$8:BH$187,Nutrients!$CP$8:$CP$187)+(IF($A$6=Nutrients!$B$8,Nutrients!$CP$8,Nutrients!$CP$9)*BH$6)+(((IF($A$7=Nutrients!$B$79,Nutrients!$CP$79,(IF($A$7=Nutrients!$B$77,Nutrients!$CP$77,Nutrients!$CP$78)))))*BH$7))/2000/BH$195*100</f>
        <v>38.284524443836155</v>
      </c>
      <c r="BI198" s="183">
        <f>(SUMPRODUCT(BI$8:BI$187,Nutrients!$CP$8:$CP$187)+(IF($A$6=Nutrients!$B$8,Nutrients!$CP$8,Nutrients!$CP$9)*BI$6)+(((IF($A$7=Nutrients!$B$79,Nutrients!$CP$79,(IF($A$7=Nutrients!$B$77,Nutrients!$CP$77,Nutrients!$CP$78)))))*BI$7))/2000/BI$195*100</f>
        <v>40.869142730326779</v>
      </c>
      <c r="BJ198" s="183">
        <f>(SUMPRODUCT(BJ$8:BJ$187,Nutrients!$CP$8:$CP$187)+(IF($A$6=Nutrients!$B$8,Nutrients!$CP$8,Nutrients!$CP$9)*BJ$6)+(((IF($A$7=Nutrients!$B$79,Nutrients!$CP$79,(IF($A$7=Nutrients!$B$77,Nutrients!$CP$77,Nutrients!$CP$78)))))*BJ$7))/2000/BJ$195*100</f>
        <v>43.191864505347787</v>
      </c>
      <c r="BK198" s="183">
        <f>(SUMPRODUCT(BK$8:BK$187,Nutrients!$CP$8:$CP$187)+(IF($A$6=Nutrients!$B$8,Nutrients!$CP$8,Nutrients!$CP$9)*BK$6)+(((IF($A$7=Nutrients!$B$79,Nutrients!$CP$79,(IF($A$7=Nutrients!$B$77,Nutrients!$CP$77,Nutrients!$CP$78)))))*BK$7))/2000/BK$195*100</f>
        <v>45.704094922256104</v>
      </c>
      <c r="BL198" s="183"/>
    </row>
    <row r="199" spans="1:64" x14ac:dyDescent="0.2">
      <c r="A199" s="125" t="s">
        <v>206</v>
      </c>
      <c r="B199" s="183">
        <f>(SUMPRODUCT(B$8:B$187,Nutrients!$CQ$8:$CQ$187)+(IF($A$6=Nutrients!$B$8,Nutrients!$CQ$8,Nutrients!$CQ$9)*B$6)+(((IF($A$7=Nutrients!$B$79,Nutrients!$CQ$79,(IF($A$7=Nutrients!$B$77,Nutrients!$CQ$77,Nutrients!$CQ$78)))))*B$7))/2000/B$195*100</f>
        <v>54.713633942642325</v>
      </c>
      <c r="C199" s="183">
        <f>(SUMPRODUCT(C$8:C$187,Nutrients!$CQ$8:$CQ$187)+(IF($A$6=Nutrients!$B$8,Nutrients!$CQ$8,Nutrients!$CQ$9)*C$6)+(((IF($A$7=Nutrients!$B$79,Nutrients!$CQ$79,(IF($A$7=Nutrients!$B$77,Nutrients!$CQ$77,Nutrients!$CQ$78)))))*C$7))/2000/C$195*100</f>
        <v>54.582632337695216</v>
      </c>
      <c r="D199" s="183">
        <f>(SUMPRODUCT(D$8:D$187,Nutrients!$CQ$8:$CQ$187)+(IF($A$6=Nutrients!$B$8,Nutrients!$CQ$8,Nutrients!$CQ$9)*D$6)+(((IF($A$7=Nutrients!$B$79,Nutrients!$CQ$79,(IF($A$7=Nutrients!$B$77,Nutrients!$CQ$77,Nutrients!$CQ$78)))))*D$7))/2000/D$195*100</f>
        <v>54.538785711284653</v>
      </c>
      <c r="E199" s="183">
        <f>(SUMPRODUCT(E$8:E$187,Nutrients!$CQ$8:$CQ$187)+(IF($A$6=Nutrients!$B$8,Nutrients!$CQ$8,Nutrients!$CQ$9)*E$6)+(((IF($A$7=Nutrients!$B$79,Nutrients!$CQ$79,(IF($A$7=Nutrients!$B$77,Nutrients!$CQ$77,Nutrients!$CQ$78)))))*E$7))/2000/E$195*100</f>
        <v>56.864829590477392</v>
      </c>
      <c r="F199" s="183">
        <f>(SUMPRODUCT(F$8:F$187,Nutrients!$CQ$8:$CQ$187)+(IF($A$6=Nutrients!$B$8,Nutrients!$CQ$8,Nutrients!$CQ$9)*F$6)+(((IF($A$7=Nutrients!$B$79,Nutrients!$CQ$79,(IF($A$7=Nutrients!$B$77,Nutrients!$CQ$77,Nutrients!$CQ$78)))))*F$7))/2000/F$195*100</f>
        <v>59.30485417508887</v>
      </c>
      <c r="G199" s="183">
        <f>(SUMPRODUCT(G$8:G$187,Nutrients!$CQ$8:$CQ$187)+(IF($A$6=Nutrients!$B$8,Nutrients!$CQ$8,Nutrients!$CQ$9)*G$6)+(((IF($A$7=Nutrients!$B$79,Nutrients!$CQ$79,(IF($A$7=Nutrients!$B$77,Nutrients!$CQ$77,Nutrients!$CQ$78)))))*G$7))/2000/G$195*100</f>
        <v>62.119039142593849</v>
      </c>
      <c r="H199" s="183"/>
      <c r="I199" s="195">
        <f>(SUMPRODUCT(I$8:I$187,Nutrients!$CQ$8:$CQ$187)+(IF($A$6=Nutrients!$B$8,Nutrients!$CQ$8,Nutrients!$CQ$9)*I$6)+(((IF($A$7=Nutrients!$B$79,Nutrients!$CQ$79,(IF($A$7=Nutrients!$B$77,Nutrients!$CQ$77,Nutrients!$CQ$78)))))*I$7))/2000/I$195*100</f>
        <v>54.912550703004506</v>
      </c>
      <c r="J199" s="195">
        <f>(SUMPRODUCT(J$8:J$187,Nutrients!$CQ$8:$CQ$187)+(IF($A$6=Nutrients!$B$8,Nutrients!$CQ$8,Nutrients!$CQ$9)*J$6)+(((IF($A$7=Nutrients!$B$79,Nutrients!$CQ$79,(IF($A$7=Nutrients!$B$77,Nutrients!$CQ$77,Nutrients!$CQ$78)))))*J$7))/2000/J$195*100</f>
        <v>54.988188065622701</v>
      </c>
      <c r="K199" s="183">
        <f>(SUMPRODUCT(K$8:K$187,Nutrients!$CQ$8:$CQ$187)+(IF($A$6=Nutrients!$B$8,Nutrients!$CQ$8,Nutrients!$CQ$9)*K$6)+(((IF($A$7=Nutrients!$B$79,Nutrients!$CQ$79,(IF($A$7=Nutrients!$B$77,Nutrients!$CQ$77,Nutrients!$CQ$78)))))*K$7))/2000/K$195*100</f>
        <v>55.971702064377737</v>
      </c>
      <c r="L199" s="183">
        <f>(SUMPRODUCT(L$8:L$187,Nutrients!$CQ$8:$CQ$187)+(IF($A$6=Nutrients!$B$8,Nutrients!$CQ$8,Nutrients!$CQ$9)*L$6)+(((IF($A$7=Nutrients!$B$79,Nutrients!$CQ$79,(IF($A$7=Nutrients!$B$77,Nutrients!$CQ$77,Nutrients!$CQ$78)))))*L$7))/2000/L$195*100</f>
        <v>59.007620200981734</v>
      </c>
      <c r="M199" s="183">
        <f>(SUMPRODUCT(M$8:M$187,Nutrients!$CQ$8:$CQ$187)+(IF($A$6=Nutrients!$B$8,Nutrients!$CQ$8,Nutrients!$CQ$9)*M$6)+(((IF($A$7=Nutrients!$B$79,Nutrients!$CQ$79,(IF($A$7=Nutrients!$B$77,Nutrients!$CQ$77,Nutrients!$CQ$78)))))*M$7))/2000/M$195*100</f>
        <v>61.734025435398443</v>
      </c>
      <c r="N199" s="183">
        <f>(SUMPRODUCT(N$8:N$187,Nutrients!$CQ$8:$CQ$187)+(IF($A$6=Nutrients!$B$8,Nutrients!$CQ$8,Nutrients!$CQ$9)*N$6)+(((IF($A$7=Nutrients!$B$79,Nutrients!$CQ$79,(IF($A$7=Nutrients!$B$77,Nutrients!$CQ$77,Nutrients!$CQ$78)))))*N$7))/2000/N$195*100</f>
        <v>64.652165266551108</v>
      </c>
      <c r="O199" s="183"/>
      <c r="P199" s="195">
        <f>(SUMPRODUCT(P$8:P$187,Nutrients!$CQ$8:$CQ$187)+(IF($A$6=Nutrients!$B$8,Nutrients!$CQ$8,Nutrients!$CQ$9)*P$6)+(((IF($A$7=Nutrients!$B$79,Nutrients!$CQ$79,(IF($A$7=Nutrients!$B$77,Nutrients!$CQ$77,Nutrients!$CQ$78)))))*P$7))/2000/P$195*100</f>
        <v>54.887867072485221</v>
      </c>
      <c r="Q199" s="195">
        <f>(SUMPRODUCT(Q$8:Q$187,Nutrients!$CQ$8:$CQ$187)+(IF($A$6=Nutrients!$B$8,Nutrients!$CQ$8,Nutrients!$CQ$9)*Q$6)+(((IF($A$7=Nutrients!$B$79,Nutrients!$CQ$79,(IF($A$7=Nutrients!$B$77,Nutrients!$CQ$77,Nutrients!$CQ$78)))))*Q$7))/2000/Q$195*100</f>
        <v>54.959448218197295</v>
      </c>
      <c r="R199" s="183">
        <f>(SUMPRODUCT(R$8:R$187,Nutrients!$CQ$8:$CQ$187)+(IF($A$6=Nutrients!$B$8,Nutrients!$CQ$8,Nutrients!$CQ$9)*R$6)+(((IF($A$7=Nutrients!$B$79,Nutrients!$CQ$79,(IF($A$7=Nutrients!$B$77,Nutrients!$CQ$77,Nutrients!$CQ$78)))))*R$7))/2000/R$195*100</f>
        <v>57.981117317844436</v>
      </c>
      <c r="S199" s="183">
        <f>(SUMPRODUCT(S$8:S$187,Nutrients!$CQ$8:$CQ$187)+(IF($A$6=Nutrients!$B$8,Nutrients!$CQ$8,Nutrients!$CQ$9)*S$6)+(((IF($A$7=Nutrients!$B$79,Nutrients!$CQ$79,(IF($A$7=Nutrients!$B$77,Nutrients!$CQ$77,Nutrients!$CQ$78)))))*S$7))/2000/S$195*100</f>
        <v>61.207738163206351</v>
      </c>
      <c r="T199" s="183">
        <f>(SUMPRODUCT(T$8:T$187,Nutrients!$CQ$8:$CQ$187)+(IF($A$6=Nutrients!$B$8,Nutrients!$CQ$8,Nutrients!$CQ$9)*T$6)+(((IF($A$7=Nutrients!$B$79,Nutrients!$CQ$79,(IF($A$7=Nutrients!$B$77,Nutrients!$CQ$77,Nutrients!$CQ$78)))))*T$7))/2000/T$195*100</f>
        <v>64.147046709761341</v>
      </c>
      <c r="U199" s="183">
        <f>(SUMPRODUCT(U$8:U$187,Nutrients!$CQ$8:$CQ$187)+(IF($A$6=Nutrients!$B$8,Nutrients!$CQ$8,Nutrients!$CQ$9)*U$6)+(((IF($A$7=Nutrients!$B$79,Nutrients!$CQ$79,(IF($A$7=Nutrients!$B$77,Nutrients!$CQ$77,Nutrients!$CQ$78)))))*U$7))/2000/U$195*100</f>
        <v>67.278303950706714</v>
      </c>
      <c r="V199" s="183"/>
      <c r="W199" s="183">
        <f>(SUMPRODUCT(W$8:W$187,Nutrients!$CQ$8:$CQ$187)+(IF($A$6=Nutrients!$B$8,Nutrients!$CQ$8,Nutrients!$CQ$9)*W$6)+(((IF($A$7=Nutrients!$B$79,Nutrients!$CQ$79,(IF($A$7=Nutrients!$B$77,Nutrients!$CQ$77,Nutrients!$CQ$78)))))*W$7))/2000/W$195*100</f>
        <v>55.234246563197985</v>
      </c>
      <c r="X199" s="183">
        <f>(SUMPRODUCT(X$8:X$187,Nutrients!$CQ$8:$CQ$187)+(IF($A$6=Nutrients!$B$8,Nutrients!$CQ$8,Nutrients!$CQ$9)*X$6)+(((IF($A$7=Nutrients!$B$79,Nutrients!$CQ$79,(IF($A$7=Nutrients!$B$77,Nutrients!$CQ$77,Nutrients!$CQ$78)))))*X$7))/2000/X$195*100</f>
        <v>55.691017860784086</v>
      </c>
      <c r="Y199" s="183">
        <f>(SUMPRODUCT(Y$8:Y$187,Nutrients!$CQ$8:$CQ$187)+(IF($A$6=Nutrients!$B$8,Nutrients!$CQ$8,Nutrients!$CQ$9)*Y$6)+(((IF($A$7=Nutrients!$B$79,Nutrients!$CQ$79,(IF($A$7=Nutrients!$B$77,Nutrients!$CQ$77,Nutrients!$CQ$78)))))*Y$7))/2000/Y$195*100</f>
        <v>59.894031064984546</v>
      </c>
      <c r="Z199" s="183">
        <f>(SUMPRODUCT(Z$8:Z$187,Nutrients!$CQ$8:$CQ$187)+(IF($A$6=Nutrients!$B$8,Nutrients!$CQ$8,Nutrients!$CQ$9)*Z$6)+(((IF($A$7=Nutrients!$B$79,Nutrients!$CQ$79,(IF($A$7=Nutrients!$B$77,Nutrients!$CQ$77,Nutrients!$CQ$78)))))*Z$7))/2000/Z$195*100</f>
        <v>63.41646181589504</v>
      </c>
      <c r="AA199" s="183">
        <f>(SUMPRODUCT(AA$8:AA$187,Nutrients!$CQ$8:$CQ$187)+(IF($A$6=Nutrients!$B$8,Nutrients!$CQ$8,Nutrients!$CQ$9)*AA$6)+(((IF($A$7=Nutrients!$B$79,Nutrients!$CQ$79,(IF($A$7=Nutrients!$B$77,Nutrients!$CQ$77,Nutrients!$CQ$78)))))*AA$7))/2000/AA$195*100</f>
        <v>66.522601588686328</v>
      </c>
      <c r="AB199" s="183">
        <f>(SUMPRODUCT(AB$8:AB$187,Nutrients!$CQ$8:$CQ$187)+(IF($A$6=Nutrients!$B$8,Nutrients!$CQ$8,Nutrients!$CQ$9)*AB$6)+(((IF($A$7=Nutrients!$B$79,Nutrients!$CQ$79,(IF($A$7=Nutrients!$B$77,Nutrients!$CQ$77,Nutrients!$CQ$78)))))*AB$7))/2000/AB$195*100</f>
        <v>69.84284324238638</v>
      </c>
      <c r="AC199" s="183"/>
      <c r="AD199" s="183">
        <f>(SUMPRODUCT(AD$8:AD$187,Nutrients!$CQ$8:$CQ$187)+(IF($A$6=Nutrients!$B$8,Nutrients!$CQ$8,Nutrients!$CQ$9)*AD$6)+(((IF($A$7=Nutrients!$B$79,Nutrients!$CQ$79,(IF($A$7=Nutrients!$B$77,Nutrients!$CQ$77,Nutrients!$CQ$78)))))*AD$7))/2000/AD$195*100</f>
        <v>54.979874892093804</v>
      </c>
      <c r="AE199" s="183">
        <f>(SUMPRODUCT(AE$8:AE$187,Nutrients!$CQ$8:$CQ$187)+(IF($A$6=Nutrients!$B$8,Nutrients!$CQ$8,Nutrients!$CQ$9)*AE$6)+(((IF($A$7=Nutrients!$B$79,Nutrients!$CQ$79,(IF($A$7=Nutrients!$B$77,Nutrients!$CQ$77,Nutrients!$CQ$78)))))*AE$7))/2000/AE$195*100</f>
        <v>57.425311403646781</v>
      </c>
      <c r="AF199" s="183">
        <f>(SUMPRODUCT(AF$8:AF$187,Nutrients!$CQ$8:$CQ$187)+(IF($A$6=Nutrients!$B$8,Nutrients!$CQ$8,Nutrients!$CQ$9)*AF$6)+(((IF($A$7=Nutrients!$B$79,Nutrients!$CQ$79,(IF($A$7=Nutrients!$B$77,Nutrients!$CQ$77,Nutrients!$CQ$78)))))*AF$7))/2000/AF$195*100</f>
        <v>61.857903301080682</v>
      </c>
      <c r="AG199" s="183">
        <f>(SUMPRODUCT(AG$8:AG$187,Nutrients!$CQ$8:$CQ$187)+(IF($A$6=Nutrients!$B$8,Nutrients!$CQ$8,Nutrients!$CQ$9)*AG$6)+(((IF($A$7=Nutrients!$B$79,Nutrients!$CQ$79,(IF($A$7=Nutrients!$B$77,Nutrients!$CQ$77,Nutrients!$CQ$78)))))*AG$7))/2000/AG$195*100</f>
        <v>65.588303846040205</v>
      </c>
      <c r="AH199" s="183">
        <f>(SUMPRODUCT(AH$8:AH$187,Nutrients!$CQ$8:$CQ$187)+(IF($A$6=Nutrients!$B$8,Nutrients!$CQ$8,Nutrients!$CQ$9)*AH$6)+(((IF($A$7=Nutrients!$B$79,Nutrients!$CQ$79,(IF($A$7=Nutrients!$B$77,Nutrients!$CQ$77,Nutrients!$CQ$78)))))*AH$7))/2000/AH$195*100</f>
        <v>68.766720357683013</v>
      </c>
      <c r="AI199" s="183">
        <f>(SUMPRODUCT(AI$8:AI$187,Nutrients!$CQ$8:$CQ$187)+(IF($A$6=Nutrients!$B$8,Nutrients!$CQ$8,Nutrients!$CQ$9)*AI$6)+(((IF($A$7=Nutrients!$B$79,Nutrients!$CQ$79,(IF($A$7=Nutrients!$B$77,Nutrients!$CQ$77,Nutrients!$CQ$78)))))*AI$7))/2000/AI$195*100</f>
        <v>72.409903953364747</v>
      </c>
      <c r="AJ199" s="183"/>
      <c r="AK199" s="183">
        <f>(SUMPRODUCT(AK$8:AK$187,Nutrients!$CQ$8:$CQ$187)+(IF($A$6=Nutrients!$B$8,Nutrients!$CQ$8,Nutrients!$CQ$9)*AK$6)+(((IF($A$7=Nutrients!$B$79,Nutrients!$CQ$79,(IF($A$7=Nutrients!$B$77,Nutrients!$CQ$77,Nutrients!$CQ$78)))))*AK$7))/2000/AK$195*100</f>
        <v>55.181766363030029</v>
      </c>
      <c r="AL199" s="183">
        <f>(SUMPRODUCT(AL$8:AL$187,Nutrients!$CQ$8:$CQ$187)+(IF($A$6=Nutrients!$B$8,Nutrients!$CQ$8,Nutrients!$CQ$9)*AL$6)+(((IF($A$7=Nutrients!$B$79,Nutrients!$CQ$79,(IF($A$7=Nutrients!$B$77,Nutrients!$CQ$77,Nutrients!$CQ$78)))))*AL$7))/2000/AL$195*100</f>
        <v>59.173462791046518</v>
      </c>
      <c r="AM199" s="183">
        <f>(SUMPRODUCT(AM$8:AM$187,Nutrients!$CQ$8:$CQ$187)+(IF($A$6=Nutrients!$B$8,Nutrients!$CQ$8,Nutrients!$CQ$9)*AM$6)+(((IF($A$7=Nutrients!$B$79,Nutrients!$CQ$79,(IF($A$7=Nutrients!$B$77,Nutrients!$CQ$77,Nutrients!$CQ$78)))))*AM$7))/2000/AM$195*100</f>
        <v>63.841823727529004</v>
      </c>
      <c r="AN199" s="183">
        <f>(SUMPRODUCT(AN$8:AN$187,Nutrients!$CQ$8:$CQ$187)+(IF($A$6=Nutrients!$B$8,Nutrients!$CQ$8,Nutrients!$CQ$9)*AN$6)+(((IF($A$7=Nutrients!$B$79,Nutrients!$CQ$79,(IF($A$7=Nutrients!$B$77,Nutrients!$CQ$77,Nutrients!$CQ$78)))))*AN$7))/2000/AN$195*100</f>
        <v>67.68844705833277</v>
      </c>
      <c r="AO199" s="183">
        <f>(SUMPRODUCT(AO$8:AO$187,Nutrients!$CQ$8:$CQ$187)+(IF($A$6=Nutrients!$B$8,Nutrients!$CQ$8,Nutrients!$CQ$9)*AO$6)+(((IF($A$7=Nutrients!$B$79,Nutrients!$CQ$79,(IF($A$7=Nutrients!$B$77,Nutrients!$CQ$77,Nutrients!$CQ$78)))))*AO$7))/2000/AO$195*100</f>
        <v>71.146495594855153</v>
      </c>
      <c r="AP199" s="183">
        <f>(SUMPRODUCT(AP$8:AP$187,Nutrients!$CQ$8:$CQ$187)+(IF($A$6=Nutrients!$B$8,Nutrients!$CQ$8,Nutrients!$CQ$9)*AP$6)+(((IF($A$7=Nutrients!$B$79,Nutrients!$CQ$79,(IF($A$7=Nutrients!$B$77,Nutrients!$CQ$77,Nutrients!$CQ$78)))))*AP$7))/2000/AP$195*100</f>
        <v>74.996386407087741</v>
      </c>
      <c r="AQ199" s="183"/>
      <c r="AR199" s="183">
        <f>(SUMPRODUCT(AR$8:AR$187,Nutrients!$CQ$8:$CQ$187)+(IF($A$6=Nutrients!$B$8,Nutrients!$CQ$8,Nutrients!$CQ$9)*AR$6)+(((IF($A$7=Nutrients!$B$79,Nutrients!$CQ$79,(IF($A$7=Nutrients!$B$77,Nutrients!$CQ$77,Nutrients!$CQ$78)))))*AR$7))/2000/AR$195*100</f>
        <v>56.69871765116892</v>
      </c>
      <c r="AS199" s="183">
        <f>(SUMPRODUCT(AS$8:AS$187,Nutrients!$CQ$8:$CQ$187)+(IF($A$6=Nutrients!$B$8,Nutrients!$CQ$8,Nutrients!$CQ$9)*AS$6)+(((IF($A$7=Nutrients!$B$79,Nutrients!$CQ$79,(IF($A$7=Nutrients!$B$77,Nutrients!$CQ$77,Nutrients!$CQ$78)))))*AS$7))/2000/AS$195*100</f>
        <v>60.894396355693146</v>
      </c>
      <c r="AT199" s="183">
        <f>(SUMPRODUCT(AT$8:AT$187,Nutrients!$CQ$8:$CQ$187)+(IF($A$6=Nutrients!$B$8,Nutrients!$CQ$8,Nutrients!$CQ$9)*AT$6)+(((IF($A$7=Nutrients!$B$79,Nutrients!$CQ$79,(IF($A$7=Nutrients!$B$77,Nutrients!$CQ$77,Nutrients!$CQ$78)))))*AT$7))/2000/AT$195*100</f>
        <v>65.820751339266053</v>
      </c>
      <c r="AU199" s="183">
        <f>(SUMPRODUCT(AU$8:AU$187,Nutrients!$CQ$8:$CQ$187)+(IF($A$6=Nutrients!$B$8,Nutrients!$CQ$8,Nutrients!$CQ$9)*AU$6)+(((IF($A$7=Nutrients!$B$79,Nutrients!$CQ$79,(IF($A$7=Nutrients!$B$77,Nutrients!$CQ$77,Nutrients!$CQ$78)))))*AU$7))/2000/AU$195*100</f>
        <v>69.879530875713797</v>
      </c>
      <c r="AV199" s="183">
        <f>(SUMPRODUCT(AV$8:AV$187,Nutrients!$CQ$8:$CQ$187)+(IF($A$6=Nutrients!$B$8,Nutrients!$CQ$8,Nutrients!$CQ$9)*AV$6)+(((IF($A$7=Nutrients!$B$79,Nutrients!$CQ$79,(IF($A$7=Nutrients!$B$77,Nutrients!$CQ$77,Nutrients!$CQ$78)))))*AV$7))/2000/AV$195*100</f>
        <v>73.526027879676477</v>
      </c>
      <c r="AW199" s="183">
        <f>(SUMPRODUCT(AW$8:AW$187,Nutrients!$CQ$8:$CQ$187)+(IF($A$6=Nutrients!$B$8,Nutrients!$CQ$8,Nutrients!$CQ$9)*AW$6)+(((IF($A$7=Nutrients!$B$79,Nutrients!$CQ$79,(IF($A$7=Nutrients!$B$77,Nutrients!$CQ$77,Nutrients!$CQ$78)))))*AW$7))/2000/AW$195*100</f>
        <v>77.472156456664351</v>
      </c>
      <c r="AX199" s="183"/>
      <c r="AY199" s="183">
        <f>(SUMPRODUCT(AY$8:AY$187,Nutrients!$CQ$8:$CQ$187)+(IF($A$6=Nutrients!$B$8,Nutrients!$CQ$8,Nutrients!$CQ$9)*AY$6)+(((IF($A$7=Nutrients!$B$79,Nutrients!$CQ$79,(IF($A$7=Nutrients!$B$77,Nutrients!$CQ$77,Nutrients!$CQ$78)))))*AY$7))/2000/AY$195*100</f>
        <v>58.202861876144851</v>
      </c>
      <c r="AZ199" s="183">
        <f>(SUMPRODUCT(AZ$8:AZ$187,Nutrients!$CQ$8:$CQ$187)+(IF($A$6=Nutrients!$B$8,Nutrients!$CQ$8,Nutrients!$CQ$9)*AZ$6)+(((IF($A$7=Nutrients!$B$79,Nutrients!$CQ$79,(IF($A$7=Nutrients!$B$77,Nutrients!$CQ$77,Nutrients!$CQ$78)))))*AZ$7))/2000/AZ$195*100</f>
        <v>62.61593527376759</v>
      </c>
      <c r="BA199" s="183">
        <f>(SUMPRODUCT(BA$8:BA$187,Nutrients!$CQ$8:$CQ$187)+(IF($A$6=Nutrients!$B$8,Nutrients!$CQ$8,Nutrients!$CQ$9)*BA$6)+(((IF($A$7=Nutrients!$B$79,Nutrients!$CQ$79,(IF($A$7=Nutrients!$B$77,Nutrients!$CQ$77,Nutrients!$CQ$78)))))*BA$7))/2000/BA$195*100</f>
        <v>67.796085961293272</v>
      </c>
      <c r="BB199" s="183">
        <f>(SUMPRODUCT(BB$8:BB$187,Nutrients!$CQ$8:$CQ$187)+(IF($A$6=Nutrients!$B$8,Nutrients!$CQ$8,Nutrients!$CQ$9)*BB$6)+(((IF($A$7=Nutrients!$B$79,Nutrients!$CQ$79,(IF($A$7=Nutrients!$B$77,Nutrients!$CQ$77,Nutrients!$CQ$78)))))*BB$7))/2000/BB$195*100</f>
        <v>72.054273780335407</v>
      </c>
      <c r="BC199" s="183">
        <f>(SUMPRODUCT(BC$8:BC$187,Nutrients!$CQ$8:$CQ$187)+(IF($A$6=Nutrients!$B$8,Nutrients!$CQ$8,Nutrients!$CQ$9)*BC$6)+(((IF($A$7=Nutrients!$B$79,Nutrients!$CQ$79,(IF($A$7=Nutrients!$B$77,Nutrients!$CQ$77,Nutrients!$CQ$78)))))*BC$7))/2000/BC$195*100</f>
        <v>75.888286864738618</v>
      </c>
      <c r="BD199" s="183">
        <f>(SUMPRODUCT(BD$8:BD$187,Nutrients!$CQ$8:$CQ$187)+(IF($A$6=Nutrients!$B$8,Nutrients!$CQ$8,Nutrients!$CQ$9)*BD$6)+(((IF($A$7=Nutrients!$B$79,Nutrients!$CQ$79,(IF($A$7=Nutrients!$B$77,Nutrients!$CQ$77,Nutrients!$CQ$78)))))*BD$7))/2000/BD$195*100</f>
        <v>80.034366732067625</v>
      </c>
      <c r="BE199" s="183"/>
      <c r="BF199" s="183">
        <f>(SUMPRODUCT(BF$8:BF$187,Nutrients!$CQ$8:$CQ$187)+(IF($A$6=Nutrients!$B$8,Nutrients!$CQ$8,Nutrients!$CQ$9)*BF$6)+(((IF($A$7=Nutrients!$B$79,Nutrients!$CQ$79,(IF($A$7=Nutrients!$B$77,Nutrients!$CQ$77,Nutrients!$CQ$78)))))*BF$7))/2000/BF$195*100</f>
        <v>59.642991388895538</v>
      </c>
      <c r="BG199" s="183">
        <f>(SUMPRODUCT(BG$8:BG$187,Nutrients!$CQ$8:$CQ$187)+(IF($A$6=Nutrients!$B$8,Nutrients!$CQ$8,Nutrients!$CQ$9)*BG$6)+(((IF($A$7=Nutrients!$B$79,Nutrients!$CQ$79,(IF($A$7=Nutrients!$B$77,Nutrients!$CQ$77,Nutrients!$CQ$78)))))*BG$7))/2000/BG$195*100</f>
        <v>64.26471171688361</v>
      </c>
      <c r="BH199" s="183">
        <f>(SUMPRODUCT(BH$8:BH$187,Nutrients!$CQ$8:$CQ$187)+(IF($A$6=Nutrients!$B$8,Nutrients!$CQ$8,Nutrients!$CQ$9)*BH$6)+(((IF($A$7=Nutrients!$B$79,Nutrients!$CQ$79,(IF($A$7=Nutrients!$B$77,Nutrients!$CQ$77,Nutrients!$CQ$78)))))*BH$7))/2000/BH$195*100</f>
        <v>69.691977824664434</v>
      </c>
      <c r="BI199" s="183">
        <f>(SUMPRODUCT(BI$8:BI$187,Nutrients!$CQ$8:$CQ$187)+(IF($A$6=Nutrients!$B$8,Nutrients!$CQ$8,Nutrients!$CQ$9)*BI$6)+(((IF($A$7=Nutrients!$B$79,Nutrients!$CQ$79,(IF($A$7=Nutrients!$B$77,Nutrients!$CQ$77,Nutrients!$CQ$78)))))*BI$7))/2000/BI$195*100</f>
        <v>74.153143093610609</v>
      </c>
      <c r="BJ199" s="183">
        <f>(SUMPRODUCT(BJ$8:BJ$187,Nutrients!$CQ$8:$CQ$187)+(IF($A$6=Nutrients!$B$8,Nutrients!$CQ$8,Nutrients!$CQ$9)*BJ$6)+(((IF($A$7=Nutrients!$B$79,Nutrients!$CQ$79,(IF($A$7=Nutrients!$B$77,Nutrients!$CQ$77,Nutrients!$CQ$78)))))*BJ$7))/2000/BJ$195*100</f>
        <v>78.167893742648687</v>
      </c>
      <c r="BK199" s="183">
        <f>(SUMPRODUCT(BK$8:BK$187,Nutrients!$CQ$8:$CQ$187)+(IF($A$6=Nutrients!$B$8,Nutrients!$CQ$8,Nutrients!$CQ$9)*BK$6)+(((IF($A$7=Nutrients!$B$79,Nutrients!$CQ$79,(IF($A$7=Nutrients!$B$77,Nutrients!$CQ$77,Nutrients!$CQ$78)))))*BK$7))/2000/BK$195*100</f>
        <v>82.500982956910747</v>
      </c>
      <c r="BL199" s="183"/>
    </row>
    <row r="200" spans="1:64" x14ac:dyDescent="0.2">
      <c r="A200" s="125" t="s">
        <v>200</v>
      </c>
      <c r="B200" s="183">
        <f>(SUMPRODUCT(B$8:B$187,Nutrients!$CT$8:$CT$187)+(IF($A$6=Nutrients!$B$8,Nutrients!$CT$8,Nutrients!$CT$9)*B$6)+(((IF($A$7=Nutrients!$B$79,Nutrients!$CT$79,(IF($A$7=Nutrients!$B$77,Nutrients!$CT$77,Nutrients!$CT$78)))))*B$7))/2000/B$195*100</f>
        <v>59.768643394442513</v>
      </c>
      <c r="C200" s="183">
        <f>(SUMPRODUCT(C$8:C$187,Nutrients!$CT$8:$CT$187)+(IF($A$6=Nutrients!$B$8,Nutrients!$CT$8,Nutrients!$CT$9)*C$6)+(((IF($A$7=Nutrients!$B$79,Nutrients!$CT$79,(IF($A$7=Nutrients!$B$77,Nutrients!$CT$77,Nutrients!$CT$78)))))*C$7))/2000/C$195*100</f>
        <v>59.641819245181935</v>
      </c>
      <c r="D200" s="183">
        <f>(SUMPRODUCT(D$8:D$187,Nutrients!$CT$8:$CT$187)+(IF($A$6=Nutrients!$B$8,Nutrients!$CT$8,Nutrients!$CT$9)*D$6)+(((IF($A$7=Nutrients!$B$79,Nutrients!$CT$79,(IF($A$7=Nutrients!$B$77,Nutrients!$CT$77,Nutrients!$CT$78)))))*D$7))/2000/D$195*100</f>
        <v>61.506611905108443</v>
      </c>
      <c r="E200" s="183">
        <f>(SUMPRODUCT(E$8:E$187,Nutrients!$CT$8:$CT$187)+(IF($A$6=Nutrients!$B$8,Nutrients!$CT$8,Nutrients!$CT$9)*E$6)+(((IF($A$7=Nutrients!$B$79,Nutrients!$CT$79,(IF($A$7=Nutrients!$B$77,Nutrients!$CT$77,Nutrients!$CT$78)))))*E$7))/2000/E$195*100</f>
        <v>61.641904334862055</v>
      </c>
      <c r="F200" s="183">
        <f>(SUMPRODUCT(F$8:F$187,Nutrients!$CT$8:$CT$187)+(IF($A$6=Nutrients!$B$8,Nutrients!$CT$8,Nutrients!$CT$9)*F$6)+(((IF($A$7=Nutrients!$B$79,Nutrients!$CT$79,(IF($A$7=Nutrients!$B$77,Nutrients!$CT$77,Nutrients!$CT$78)))))*F$7))/2000/F$195*100</f>
        <v>63.104712245765903</v>
      </c>
      <c r="G200" s="183">
        <f>(SUMPRODUCT(G$8:G$187,Nutrients!$CT$8:$CT$187)+(IF($A$6=Nutrients!$B$8,Nutrients!$CT$8,Nutrients!$CT$9)*G$6)+(((IF($A$7=Nutrients!$B$79,Nutrients!$CT$79,(IF($A$7=Nutrients!$B$77,Nutrients!$CT$77,Nutrients!$CT$78)))))*G$7))/2000/G$195*100</f>
        <v>66.477963319969163</v>
      </c>
      <c r="H200" s="183"/>
      <c r="I200" s="183">
        <f>(SUMPRODUCT(I$8:I$187,Nutrients!$CT$8:$CT$187)+(IF($A$6=Nutrients!$B$8,Nutrients!$CT$8,Nutrients!$CT$9)*I$6)+(((IF($A$7=Nutrients!$B$79,Nutrients!$CT$79,(IF($A$7=Nutrients!$B$77,Nutrients!$CT$77,Nutrients!$CT$78)))))*I$7))/2000/I$195*100</f>
        <v>59.610901725210319</v>
      </c>
      <c r="J200" s="183">
        <f>(SUMPRODUCT(J$8:J$187,Nutrients!$CT$8:$CT$187)+(IF($A$6=Nutrients!$B$8,Nutrients!$CT$8,Nutrients!$CT$9)*J$6)+(((IF($A$7=Nutrients!$B$79,Nutrients!$CT$79,(IF($A$7=Nutrients!$B$77,Nutrients!$CT$77,Nutrients!$CT$78)))))*J$7))/2000/J$195*100</f>
        <v>59.856194372768243</v>
      </c>
      <c r="K200" s="183">
        <f>(SUMPRODUCT(K$8:K$187,Nutrients!$CT$8:$CT$187)+(IF($A$6=Nutrients!$B$8,Nutrients!$CT$8,Nutrients!$CT$9)*K$6)+(((IF($A$7=Nutrients!$B$79,Nutrients!$CT$79,(IF($A$7=Nutrients!$B$77,Nutrients!$CT$77,Nutrients!$CT$78)))))*K$7))/2000/K$195*100</f>
        <v>61.884390345878792</v>
      </c>
      <c r="L200" s="183">
        <f>(SUMPRODUCT(L$8:L$187,Nutrients!$CT$8:$CT$187)+(IF($A$6=Nutrients!$B$8,Nutrients!$CT$8,Nutrients!$CT$9)*L$6)+(((IF($A$7=Nutrients!$B$79,Nutrients!$CT$79,(IF($A$7=Nutrients!$B$77,Nutrients!$CT$77,Nutrients!$CT$78)))))*L$7))/2000/L$195*100</f>
        <v>61.915682648189339</v>
      </c>
      <c r="M200" s="183">
        <f>(SUMPRODUCT(M$8:M$187,Nutrients!$CT$8:$CT$187)+(IF($A$6=Nutrients!$B$8,Nutrients!$CT$8,Nutrients!$CT$9)*M$6)+(((IF($A$7=Nutrients!$B$79,Nutrients!$CT$79,(IF($A$7=Nutrients!$B$77,Nutrients!$CT$77,Nutrients!$CT$78)))))*M$7))/2000/M$195*100</f>
        <v>62.853043966579946</v>
      </c>
      <c r="N200" s="183">
        <f>(SUMPRODUCT(N$8:N$187,Nutrients!$CT$8:$CT$187)+(IF($A$6=Nutrients!$B$8,Nutrients!$CT$8,Nutrients!$CT$9)*N$6)+(((IF($A$7=Nutrients!$B$79,Nutrients!$CT$79,(IF($A$7=Nutrients!$B$77,Nutrients!$CT$77,Nutrients!$CT$78)))))*N$7))/2000/N$195*100</f>
        <v>66.035184810962903</v>
      </c>
      <c r="O200" s="183"/>
      <c r="P200" s="183">
        <f>(SUMPRODUCT(P$8:P$187,Nutrients!$CT$8:$CT$187)+(IF($A$6=Nutrients!$B$8,Nutrients!$CT$8,Nutrients!$CT$9)*P$6)+(((IF($A$7=Nutrients!$B$79,Nutrients!$CT$79,(IF($A$7=Nutrients!$B$77,Nutrients!$CT$77,Nutrients!$CT$78)))))*P$7))/2000/P$195*100</f>
        <v>59.898431475664694</v>
      </c>
      <c r="Q200" s="183">
        <f>(SUMPRODUCT(Q$8:Q$187,Nutrients!$CT$8:$CT$187)+(IF($A$6=Nutrients!$B$8,Nutrients!$CT$8,Nutrients!$CT$9)*Q$6)+(((IF($A$7=Nutrients!$B$79,Nutrients!$CT$79,(IF($A$7=Nutrients!$B$77,Nutrients!$CT$77,Nutrients!$CT$78)))))*Q$7))/2000/Q$195*100</f>
        <v>59.67491839674981</v>
      </c>
      <c r="R200" s="183">
        <f>(SUMPRODUCT(R$8:R$187,Nutrients!$CT$8:$CT$187)+(IF($A$6=Nutrients!$B$8,Nutrients!$CT$8,Nutrients!$CT$9)*R$6)+(((IF($A$7=Nutrients!$B$79,Nutrients!$CT$79,(IF($A$7=Nutrients!$B$77,Nutrients!$CT$77,Nutrients!$CT$78)))))*R$7))/2000/R$195*100</f>
        <v>61.670245343922439</v>
      </c>
      <c r="S200" s="183">
        <f>(SUMPRODUCT(S$8:S$187,Nutrients!$CT$8:$CT$187)+(IF($A$6=Nutrients!$B$8,Nutrients!$CT$8,Nutrients!$CT$9)*S$6)+(((IF($A$7=Nutrients!$B$79,Nutrients!$CT$79,(IF($A$7=Nutrients!$B$77,Nutrients!$CT$77,Nutrients!$CT$78)))))*S$7))/2000/S$195*100</f>
        <v>61.666680879099189</v>
      </c>
      <c r="T200" s="183">
        <f>(SUMPRODUCT(T$8:T$187,Nutrients!$CT$8:$CT$187)+(IF($A$6=Nutrients!$B$8,Nutrients!$CT$8,Nutrients!$CT$9)*T$6)+(((IF($A$7=Nutrients!$B$79,Nutrients!$CT$79,(IF($A$7=Nutrients!$B$77,Nutrients!$CT$77,Nutrients!$CT$78)))))*T$7))/2000/T$195*100</f>
        <v>63.299580269308628</v>
      </c>
      <c r="U200" s="183">
        <f>(SUMPRODUCT(U$8:U$187,Nutrients!$CT$8:$CT$187)+(IF($A$6=Nutrients!$B$8,Nutrients!$CT$8,Nutrients!$CT$9)*U$6)+(((IF($A$7=Nutrients!$B$79,Nutrients!$CT$79,(IF($A$7=Nutrients!$B$77,Nutrients!$CT$77,Nutrients!$CT$78)))))*U$7))/2000/U$195*100</f>
        <v>65.754618659432083</v>
      </c>
      <c r="V200" s="183"/>
      <c r="W200" s="183">
        <f>(SUMPRODUCT(W$8:W$187,Nutrients!$CT$8:$CT$187)+(IF($A$6=Nutrients!$B$8,Nutrients!$CT$8,Nutrients!$CT$9)*W$6)+(((IF($A$7=Nutrients!$B$79,Nutrients!$CT$79,(IF($A$7=Nutrients!$B$77,Nutrients!$CT$77,Nutrients!$CT$78)))))*W$7))/2000/W$195*100</f>
        <v>59.636270496049939</v>
      </c>
      <c r="X200" s="183">
        <f>(SUMPRODUCT(X$8:X$187,Nutrients!$CT$8:$CT$187)+(IF($A$6=Nutrients!$B$8,Nutrients!$CT$8,Nutrients!$CT$9)*X$6)+(((IF($A$7=Nutrients!$B$79,Nutrients!$CT$79,(IF($A$7=Nutrients!$B$77,Nutrients!$CT$77,Nutrients!$CT$78)))))*X$7))/2000/X$195*100</f>
        <v>60.001476055892333</v>
      </c>
      <c r="Y200" s="183">
        <f>(SUMPRODUCT(Y$8:Y$187,Nutrients!$CT$8:$CT$187)+(IF($A$6=Nutrients!$B$8,Nutrients!$CT$8,Nutrients!$CT$9)*Y$6)+(((IF($A$7=Nutrients!$B$79,Nutrients!$CT$79,(IF($A$7=Nutrients!$B$77,Nutrients!$CT$77,Nutrients!$CT$78)))))*Y$7))/2000/Y$195*100</f>
        <v>61.906822016733202</v>
      </c>
      <c r="Z200" s="183">
        <f>(SUMPRODUCT(Z$8:Z$187,Nutrients!$CT$8:$CT$187)+(IF($A$6=Nutrients!$B$8,Nutrients!$CT$8,Nutrients!$CT$9)*Z$6)+(((IF($A$7=Nutrients!$B$79,Nutrients!$CT$79,(IF($A$7=Nutrients!$B$77,Nutrients!$CT$77,Nutrients!$CT$78)))))*Z$7))/2000/Z$195*100</f>
        <v>62.07168266624452</v>
      </c>
      <c r="AA200" s="183">
        <f>(SUMPRODUCT(AA$8:AA$187,Nutrients!$CT$8:$CT$187)+(IF($A$6=Nutrients!$B$8,Nutrients!$CT$8,Nutrients!$CT$9)*AA$6)+(((IF($A$7=Nutrients!$B$79,Nutrients!$CT$79,(IF($A$7=Nutrients!$B$77,Nutrients!$CT$77,Nutrients!$CT$78)))))*AA$7))/2000/AA$195*100</f>
        <v>63.022238628149772</v>
      </c>
      <c r="AB200" s="183">
        <f>(SUMPRODUCT(AB$8:AB$187,Nutrients!$CT$8:$CT$187)+(IF($A$6=Nutrients!$B$8,Nutrients!$CT$8,Nutrients!$CT$9)*AB$6)+(((IF($A$7=Nutrients!$B$79,Nutrients!$CT$79,(IF($A$7=Nutrients!$B$77,Nutrients!$CT$77,Nutrients!$CT$78)))))*AB$7))/2000/AB$195*100</f>
        <v>66.211971639952182</v>
      </c>
      <c r="AC200" s="183"/>
      <c r="AD200" s="183">
        <f>(SUMPRODUCT(AD$8:AD$187,Nutrients!$CT$8:$CT$187)+(IF($A$6=Nutrients!$B$8,Nutrients!$CT$8,Nutrients!$CT$9)*AD$6)+(((IF($A$7=Nutrients!$B$79,Nutrients!$CT$79,(IF($A$7=Nutrients!$B$77,Nutrients!$CT$77,Nutrients!$CT$78)))))*AD$7))/2000/AD$195*100</f>
        <v>59.920512577858666</v>
      </c>
      <c r="AE200" s="183">
        <f>(SUMPRODUCT(AE$8:AE$187,Nutrients!$CT$8:$CT$187)+(IF($A$6=Nutrients!$B$8,Nutrients!$CT$8,Nutrients!$CT$9)*AE$6)+(((IF($A$7=Nutrients!$B$79,Nutrients!$CT$79,(IF($A$7=Nutrients!$B$77,Nutrients!$CT$77,Nutrients!$CT$78)))))*AE$7))/2000/AE$195*100</f>
        <v>60.319490722776145</v>
      </c>
      <c r="AF200" s="183">
        <f>(SUMPRODUCT(AF$8:AF$187,Nutrients!$CT$8:$CT$187)+(IF($A$6=Nutrients!$B$8,Nutrients!$CT$8,Nutrients!$CT$9)*AF$6)+(((IF($A$7=Nutrients!$B$79,Nutrients!$CT$79,(IF($A$7=Nutrients!$B$77,Nutrients!$CT$77,Nutrients!$CT$78)))))*AF$7))/2000/AF$195*100</f>
        <v>61.670869456338572</v>
      </c>
      <c r="AG200" s="183">
        <f>(SUMPRODUCT(AG$8:AG$187,Nutrients!$CT$8:$CT$187)+(IF($A$6=Nutrients!$B$8,Nutrients!$CT$8,Nutrients!$CT$9)*AG$6)+(((IF($A$7=Nutrients!$B$79,Nutrients!$CT$79,(IF($A$7=Nutrients!$B$77,Nutrients!$CT$77,Nutrients!$CT$78)))))*AG$7))/2000/AG$195*100</f>
        <v>62.459024267803763</v>
      </c>
      <c r="AH200" s="183">
        <f>(SUMPRODUCT(AH$8:AH$187,Nutrients!$CT$8:$CT$187)+(IF($A$6=Nutrients!$B$8,Nutrients!$CT$8,Nutrients!$CT$9)*AH$6)+(((IF($A$7=Nutrients!$B$79,Nutrients!$CT$79,(IF($A$7=Nutrients!$B$77,Nutrients!$CT$77,Nutrients!$CT$78)))))*AH$7))/2000/AH$195*100</f>
        <v>63.985588487656486</v>
      </c>
      <c r="AI200" s="183">
        <f>(SUMPRODUCT(AI$8:AI$187,Nutrients!$CT$8:$CT$187)+(IF($A$6=Nutrients!$B$8,Nutrients!$CT$8,Nutrients!$CT$9)*AI$6)+(((IF($A$7=Nutrients!$B$79,Nutrients!$CT$79,(IF($A$7=Nutrients!$B$77,Nutrients!$CT$77,Nutrients!$CT$78)))))*AI$7))/2000/AI$195*100</f>
        <v>65.903116929014018</v>
      </c>
      <c r="AJ200" s="183"/>
      <c r="AK200" s="183">
        <f>(SUMPRODUCT(AK$8:AK$187,Nutrients!$CT$8:$CT$187)+(IF($A$6=Nutrients!$B$8,Nutrients!$CT$8,Nutrients!$CT$9)*AK$6)+(((IF($A$7=Nutrients!$B$79,Nutrients!$CT$79,(IF($A$7=Nutrients!$B$77,Nutrients!$CT$77,Nutrients!$CT$78)))))*AK$7))/2000/AK$195*100</f>
        <v>59.764195302055498</v>
      </c>
      <c r="AL200" s="183">
        <f>(SUMPRODUCT(AL$8:AL$187,Nutrients!$CT$8:$CT$187)+(IF($A$6=Nutrients!$B$8,Nutrients!$CT$8,Nutrients!$CT$9)*AL$6)+(((IF($A$7=Nutrients!$B$79,Nutrients!$CT$79,(IF($A$7=Nutrients!$B$77,Nutrients!$CT$77,Nutrients!$CT$78)))))*AL$7))/2000/AL$195*100</f>
        <v>59.623575871512521</v>
      </c>
      <c r="AM200" s="183">
        <f>(SUMPRODUCT(AM$8:AM$187,Nutrients!$CT$8:$CT$187)+(IF($A$6=Nutrients!$B$8,Nutrients!$CT$8,Nutrients!$CT$9)*AM$6)+(((IF($A$7=Nutrients!$B$79,Nutrients!$CT$79,(IF($A$7=Nutrients!$B$77,Nutrients!$CT$77,Nutrients!$CT$78)))))*AM$7))/2000/AM$195*100</f>
        <v>62.031445760666735</v>
      </c>
      <c r="AN200" s="183">
        <f>(SUMPRODUCT(AN$8:AN$187,Nutrients!$CT$8:$CT$187)+(IF($A$6=Nutrients!$B$8,Nutrients!$CT$8,Nutrients!$CT$9)*AN$6)+(((IF($A$7=Nutrients!$B$79,Nutrients!$CT$79,(IF($A$7=Nutrients!$B$77,Nutrients!$CT$77,Nutrients!$CT$78)))))*AN$7))/2000/AN$195*100</f>
        <v>64.012147257525001</v>
      </c>
      <c r="AO200" s="183">
        <f>(SUMPRODUCT(AO$8:AO$187,Nutrients!$CT$8:$CT$187)+(IF($A$6=Nutrients!$B$8,Nutrients!$CT$8,Nutrients!$CT$9)*AO$6)+(((IF($A$7=Nutrients!$B$79,Nutrients!$CT$79,(IF($A$7=Nutrients!$B$77,Nutrients!$CT$77,Nutrients!$CT$78)))))*AO$7))/2000/AO$195*100</f>
        <v>65.828080945708422</v>
      </c>
      <c r="AP200" s="183">
        <f>(SUMPRODUCT(AP$8:AP$187,Nutrients!$CT$8:$CT$187)+(IF($A$6=Nutrients!$B$8,Nutrients!$CT$8,Nutrients!$CT$9)*AP$6)+(((IF($A$7=Nutrients!$B$79,Nutrients!$CT$79,(IF($A$7=Nutrients!$B$77,Nutrients!$CT$77,Nutrients!$CT$78)))))*AP$7))/2000/AP$195*100</f>
        <v>67.905807114937787</v>
      </c>
      <c r="AQ200" s="183"/>
      <c r="AR200" s="183">
        <f>(SUMPRODUCT(AR$8:AR$187,Nutrients!$CT$8:$CT$187)+(IF($A$6=Nutrients!$B$8,Nutrients!$CT$8,Nutrients!$CT$9)*AR$6)+(((IF($A$7=Nutrients!$B$79,Nutrients!$CT$79,(IF($A$7=Nutrients!$B$77,Nutrients!$CT$77,Nutrients!$CT$78)))))*AR$7))/2000/AR$195*100</f>
        <v>59.597404712923385</v>
      </c>
      <c r="AS200" s="183">
        <f>(SUMPRODUCT(AS$8:AS$187,Nutrients!$CT$8:$CT$187)+(IF($A$6=Nutrients!$B$8,Nutrients!$CT$8,Nutrients!$CT$9)*AS$6)+(((IF($A$7=Nutrients!$B$79,Nutrients!$CT$79,(IF($A$7=Nutrients!$B$77,Nutrients!$CT$77,Nutrients!$CT$78)))))*AS$7))/2000/AS$195*100</f>
        <v>60.955758452010713</v>
      </c>
      <c r="AT200" s="183">
        <f>(SUMPRODUCT(AT$8:AT$187,Nutrients!$CT$8:$CT$187)+(IF($A$6=Nutrients!$B$8,Nutrients!$CT$8,Nutrients!$CT$9)*AT$6)+(((IF($A$7=Nutrients!$B$79,Nutrients!$CT$79,(IF($A$7=Nutrients!$B$77,Nutrients!$CT$77,Nutrients!$CT$78)))))*AT$7))/2000/AT$195*100</f>
        <v>63.56348954151634</v>
      </c>
      <c r="AU200" s="183">
        <f>(SUMPRODUCT(AU$8:AU$187,Nutrients!$CT$8:$CT$187)+(IF($A$6=Nutrients!$B$8,Nutrients!$CT$8,Nutrients!$CT$9)*AU$6)+(((IF($A$7=Nutrients!$B$79,Nutrients!$CT$79,(IF($A$7=Nutrients!$B$77,Nutrients!$CT$77,Nutrients!$CT$78)))))*AU$7))/2000/AU$195*100</f>
        <v>65.708468199720201</v>
      </c>
      <c r="AV200" s="183">
        <f>(SUMPRODUCT(AV$8:AV$187,Nutrients!$CT$8:$CT$187)+(IF($A$6=Nutrients!$B$8,Nutrients!$CT$8,Nutrients!$CT$9)*AV$6)+(((IF($A$7=Nutrients!$B$79,Nutrients!$CT$79,(IF($A$7=Nutrients!$B$77,Nutrients!$CT$77,Nutrients!$CT$78)))))*AV$7))/2000/AV$195*100</f>
        <v>67.670457069843678</v>
      </c>
      <c r="AW200" s="183">
        <f>(SUMPRODUCT(AW$8:AW$187,Nutrients!$CT$8:$CT$187)+(IF($A$6=Nutrients!$B$8,Nutrients!$CT$8,Nutrients!$CT$9)*AW$6)+(((IF($A$7=Nutrients!$B$79,Nutrients!$CT$79,(IF($A$7=Nutrients!$B$77,Nutrients!$CT$77,Nutrients!$CT$78)))))*AW$7))/2000/AW$195*100</f>
        <v>69.73780965115624</v>
      </c>
      <c r="AX200" s="183"/>
      <c r="AY200" s="183">
        <f>(SUMPRODUCT(AY$8:AY$187,Nutrients!$CT$8:$CT$187)+(IF($A$6=Nutrients!$B$8,Nutrients!$CT$8,Nutrients!$CT$9)*AY$6)+(((IF($A$7=Nutrients!$B$79,Nutrients!$CT$79,(IF($A$7=Nutrients!$B$77,Nutrients!$CT$77,Nutrients!$CT$78)))))*AY$7))/2000/AY$195*100</f>
        <v>60.761414001485861</v>
      </c>
      <c r="AZ200" s="183">
        <f>(SUMPRODUCT(AZ$8:AZ$187,Nutrients!$CT$8:$CT$187)+(IF($A$6=Nutrients!$B$8,Nutrients!$CT$8,Nutrients!$CT$9)*AZ$6)+(((IF($A$7=Nutrients!$B$79,Nutrients!$CT$79,(IF($A$7=Nutrients!$B$77,Nutrients!$CT$77,Nutrients!$CT$78)))))*AZ$7))/2000/AZ$195*100</f>
        <v>62.288230896488386</v>
      </c>
      <c r="BA200" s="183">
        <f>(SUMPRODUCT(BA$8:BA$187,Nutrients!$CT$8:$CT$187)+(IF($A$6=Nutrients!$B$8,Nutrients!$CT$8,Nutrients!$CT$9)*BA$6)+(((IF($A$7=Nutrients!$B$79,Nutrients!$CT$79,(IF($A$7=Nutrients!$B$77,Nutrients!$CT$77,Nutrients!$CT$78)))))*BA$7))/2000/BA$195*100</f>
        <v>65.09381287568516</v>
      </c>
      <c r="BB200" s="183">
        <f>(SUMPRODUCT(BB$8:BB$187,Nutrients!$CT$8:$CT$187)+(IF($A$6=Nutrients!$B$8,Nutrients!$CT$8,Nutrients!$CT$9)*BB$6)+(((IF($A$7=Nutrients!$B$79,Nutrients!$CT$79,(IF($A$7=Nutrients!$B$77,Nutrients!$CT$77,Nutrients!$CT$78)))))*BB$7))/2000/BB$195*100</f>
        <v>67.39696455253798</v>
      </c>
      <c r="BC200" s="183">
        <f>(SUMPRODUCT(BC$8:BC$187,Nutrients!$CT$8:$CT$187)+(IF($A$6=Nutrients!$B$8,Nutrients!$CT$8,Nutrients!$CT$9)*BC$6)+(((IF($A$7=Nutrients!$B$79,Nutrients!$CT$79,(IF($A$7=Nutrients!$B$77,Nutrients!$CT$77,Nutrients!$CT$78)))))*BC$7))/2000/BC$195*100</f>
        <v>69.504562145733388</v>
      </c>
      <c r="BD200" s="183">
        <f>(SUMPRODUCT(BD$8:BD$187,Nutrients!$CT$8:$CT$187)+(IF($A$6=Nutrients!$B$8,Nutrients!$CT$8,Nutrients!$CT$9)*BD$6)+(((IF($A$7=Nutrients!$B$79,Nutrients!$CT$79,(IF($A$7=Nutrients!$B$77,Nutrients!$CT$77,Nutrients!$CT$78)))))*BD$7))/2000/BD$195*100</f>
        <v>71.728877485780231</v>
      </c>
      <c r="BE200" s="183"/>
      <c r="BF200" s="183">
        <f>(SUMPRODUCT(BF$8:BF$187,Nutrients!$CT$8:$CT$187)+(IF($A$6=Nutrients!$B$8,Nutrients!$CT$8,Nutrients!$CT$9)*BF$6)+(((IF($A$7=Nutrients!$B$79,Nutrients!$CT$79,(IF($A$7=Nutrients!$B$77,Nutrients!$CT$77,Nutrients!$CT$78)))))*BF$7))/2000/BF$195*100</f>
        <v>61.82643616980873</v>
      </c>
      <c r="BG200" s="183">
        <f>(SUMPRODUCT(BG$8:BG$187,Nutrients!$CT$8:$CT$187)+(IF($A$6=Nutrients!$B$8,Nutrients!$CT$8,Nutrients!$CT$9)*BG$6)+(((IF($A$7=Nutrients!$B$79,Nutrients!$CT$79,(IF($A$7=Nutrients!$B$77,Nutrients!$CT$77,Nutrients!$CT$78)))))*BG$7))/2000/BG$195*100</f>
        <v>63.507615887955062</v>
      </c>
      <c r="BH200" s="183">
        <f>(SUMPRODUCT(BH$8:BH$187,Nutrients!$CT$8:$CT$187)+(IF($A$6=Nutrients!$B$8,Nutrients!$CT$8,Nutrients!$CT$9)*BH$6)+(((IF($A$7=Nutrients!$B$79,Nutrients!$CT$79,(IF($A$7=Nutrients!$B$77,Nutrients!$CT$77,Nutrients!$CT$78)))))*BH$7))/2000/BH$195*100</f>
        <v>66.496097094262254</v>
      </c>
      <c r="BI200" s="183">
        <f>(SUMPRODUCT(BI$8:BI$187,Nutrients!$CT$8:$CT$187)+(IF($A$6=Nutrients!$B$8,Nutrients!$CT$8,Nutrients!$CT$9)*BI$6)+(((IF($A$7=Nutrients!$B$79,Nutrients!$CT$79,(IF($A$7=Nutrients!$B$77,Nutrients!$CT$77,Nutrients!$CT$78)))))*BI$7))/2000/BI$195*100</f>
        <v>68.949477555726261</v>
      </c>
      <c r="BJ200" s="183">
        <f>(SUMPRODUCT(BJ$8:BJ$187,Nutrients!$CT$8:$CT$187)+(IF($A$6=Nutrients!$B$8,Nutrients!$CT$8,Nutrients!$CT$9)*BJ$6)+(((IF($A$7=Nutrients!$B$79,Nutrients!$CT$79,(IF($A$7=Nutrients!$B$77,Nutrients!$CT$77,Nutrients!$CT$78)))))*BJ$7))/2000/BJ$195*100</f>
        <v>71.190842677702037</v>
      </c>
      <c r="BK200" s="183">
        <f>(SUMPRODUCT(BK$8:BK$187,Nutrients!$CT$8:$CT$187)+(IF($A$6=Nutrients!$B$8,Nutrients!$CT$8,Nutrients!$CT$9)*BK$6)+(((IF($A$7=Nutrients!$B$79,Nutrients!$CT$79,(IF($A$7=Nutrients!$B$77,Nutrients!$CT$77,Nutrients!$CT$78)))))*BK$7))/2000/BK$195*100</f>
        <v>73.556496856821369</v>
      </c>
      <c r="BL200" s="183"/>
    </row>
    <row r="201" spans="1:64" x14ac:dyDescent="0.2">
      <c r="A201" s="125" t="s">
        <v>199</v>
      </c>
      <c r="B201" s="195">
        <f>(SUMPRODUCT(B$8:B$187,Nutrients!$CU$8:$CU$187)+(IF($A$6=Nutrients!$B$8,Nutrients!$CU$8,Nutrients!$CU$9)*B$6)+(((IF($A$7=Nutrients!$B$79,Nutrients!$CU$79,(IF($A$7=Nutrients!$B$77,Nutrients!$CU$77,Nutrients!$CU$78)))))*B$7))/2000/B$195*100</f>
        <v>17.506965849101896</v>
      </c>
      <c r="C201" s="195">
        <f>(SUMPRODUCT(C$8:C$187,Nutrients!$CU$8:$CU$187)+(IF($A$6=Nutrients!$B$8,Nutrients!$CU$8,Nutrients!$CU$9)*C$6)+(((IF($A$7=Nutrients!$B$79,Nutrients!$CU$79,(IF($A$7=Nutrients!$B$77,Nutrients!$CU$77,Nutrients!$CU$78)))))*C$7))/2000/C$195*100</f>
        <v>17.508669580737891</v>
      </c>
      <c r="D201" s="195">
        <f>(SUMPRODUCT(D$8:D$187,Nutrients!$CU$8:$CU$187)+(IF($A$6=Nutrients!$B$8,Nutrients!$CU$8,Nutrients!$CU$9)*D$6)+(((IF($A$7=Nutrients!$B$79,Nutrients!$CU$79,(IF($A$7=Nutrients!$B$77,Nutrients!$CU$77,Nutrients!$CU$78)))))*D$7))/2000/D$195*100</f>
        <v>17.490036521752401</v>
      </c>
      <c r="E201" s="195">
        <f>(SUMPRODUCT(E$8:E$187,Nutrients!$CU$8:$CU$187)+(IF($A$6=Nutrients!$B$8,Nutrients!$CU$8,Nutrients!$CU$9)*E$6)+(((IF($A$7=Nutrients!$B$79,Nutrients!$CU$79,(IF($A$7=Nutrients!$B$77,Nutrients!$CU$77,Nutrients!$CU$78)))))*E$7))/2000/E$195*100</f>
        <v>17.531073682632787</v>
      </c>
      <c r="F201" s="195">
        <f>(SUMPRODUCT(F$8:F$187,Nutrients!$CU$8:$CU$187)+(IF($A$6=Nutrients!$B$8,Nutrients!$CU$8,Nutrients!$CU$9)*F$6)+(((IF($A$7=Nutrients!$B$79,Nutrients!$CU$79,(IF($A$7=Nutrients!$B$77,Nutrients!$CU$77,Nutrients!$CU$78)))))*F$7))/2000/F$195*100</f>
        <v>17.478362320374838</v>
      </c>
      <c r="G201" s="195">
        <f>(SUMPRODUCT(G$8:G$187,Nutrients!$CU$8:$CU$187)+(IF($A$6=Nutrients!$B$8,Nutrients!$CU$8,Nutrients!$CU$9)*G$6)+(((IF($A$7=Nutrients!$B$79,Nutrients!$CU$79,(IF($A$7=Nutrients!$B$77,Nutrients!$CU$77,Nutrients!$CU$78)))))*G$7))/2000/G$195*100</f>
        <v>17.518409691631447</v>
      </c>
      <c r="H201" s="183"/>
      <c r="I201" s="64">
        <f>(SUMPRODUCT(I$8:I$187,Nutrients!$CU$8:$CU$187)+(IF($A$6=Nutrients!$B$8,Nutrients!$CU$8,Nutrients!$CU$9)*I$6)+(((IF($A$7=Nutrients!$B$79,Nutrients!$CU$79,(IF($A$7=Nutrients!$B$77,Nutrients!$CU$77,Nutrients!$CU$78)))))*I$7))/2000/I$195*100</f>
        <v>17.520309328985054</v>
      </c>
      <c r="J201" s="64">
        <f>(SUMPRODUCT(J$8:J$187,Nutrients!$CU$8:$CU$187)+(IF($A$6=Nutrients!$B$8,Nutrients!$CU$8,Nutrients!$CU$9)*J$6)+(((IF($A$7=Nutrients!$B$79,Nutrients!$CU$79,(IF($A$7=Nutrients!$B$77,Nutrients!$CU$77,Nutrients!$CU$78)))))*J$7))/2000/J$195*100</f>
        <v>17.478016067235046</v>
      </c>
      <c r="K201" s="195">
        <f>(SUMPRODUCT(K$8:K$187,Nutrients!$CU$8:$CU$187)+(IF($A$6=Nutrients!$B$8,Nutrients!$CU$8,Nutrients!$CU$9)*K$6)+(((IF($A$7=Nutrients!$B$79,Nutrients!$CU$79,(IF($A$7=Nutrients!$B$77,Nutrients!$CU$77,Nutrients!$CU$78)))))*K$7))/2000/K$195*100</f>
        <v>17.507532441422651</v>
      </c>
      <c r="L201" s="195">
        <f>(SUMPRODUCT(L$8:L$187,Nutrients!$CU$8:$CU$187)+(IF($A$6=Nutrients!$B$8,Nutrients!$CU$8,Nutrients!$CU$9)*L$6)+(((IF($A$7=Nutrients!$B$79,Nutrients!$CU$79,(IF($A$7=Nutrients!$B$77,Nutrients!$CU$77,Nutrients!$CU$78)))))*L$7))/2000/L$195*100</f>
        <v>17.492076225008372</v>
      </c>
      <c r="M201" s="195">
        <f>(SUMPRODUCT(M$8:M$187,Nutrients!$CU$8:$CU$187)+(IF($A$6=Nutrients!$B$8,Nutrients!$CU$8,Nutrients!$CU$9)*M$6)+(((IF($A$7=Nutrients!$B$79,Nutrients!$CU$79,(IF($A$7=Nutrients!$B$77,Nutrients!$CU$77,Nutrients!$CU$78)))))*M$7))/2000/M$195*100</f>
        <v>17.499399718902055</v>
      </c>
      <c r="N201" s="195">
        <f>(SUMPRODUCT(N$8:N$187,Nutrients!$CU$8:$CU$187)+(IF($A$6=Nutrients!$B$8,Nutrients!$CU$8,Nutrients!$CU$9)*N$6)+(((IF($A$7=Nutrients!$B$79,Nutrients!$CU$79,(IF($A$7=Nutrients!$B$77,Nutrients!$CU$77,Nutrients!$CU$78)))))*N$7))/2000/N$195*100</f>
        <v>17.472434387901902</v>
      </c>
      <c r="O201" s="183"/>
      <c r="P201" s="195">
        <f>(SUMPRODUCT(P$8:P$187,Nutrients!$CU$8:$CU$187)+(IF($A$6=Nutrients!$B$8,Nutrients!$CU$8,Nutrients!$CU$9)*P$6)+(((IF($A$7=Nutrients!$B$79,Nutrients!$CU$79,(IF($A$7=Nutrients!$B$77,Nutrients!$CU$77,Nutrients!$CU$78)))))*P$7))/2000/P$195*100</f>
        <v>17.533632056193238</v>
      </c>
      <c r="Q201" s="195">
        <f>(SUMPRODUCT(Q$8:Q$187,Nutrients!$CU$8:$CU$187)+(IF($A$6=Nutrients!$B$8,Nutrients!$CU$8,Nutrients!$CU$9)*Q$6)+(((IF($A$7=Nutrients!$B$79,Nutrients!$CU$79,(IF($A$7=Nutrients!$B$77,Nutrients!$CU$77,Nutrients!$CU$78)))))*Q$7))/2000/Q$195*100</f>
        <v>17.493258498442049</v>
      </c>
      <c r="R201" s="195">
        <f>(SUMPRODUCT(R$8:R$187,Nutrients!$CU$8:$CU$187)+(IF($A$6=Nutrients!$B$8,Nutrients!$CU$8,Nutrients!$CU$9)*R$6)+(((IF($A$7=Nutrients!$B$79,Nutrients!$CU$79,(IF($A$7=Nutrients!$B$77,Nutrients!$CU$77,Nutrients!$CU$78)))))*R$7))/2000/R$195*100</f>
        <v>17.524750261331238</v>
      </c>
      <c r="S201" s="195">
        <f>(SUMPRODUCT(S$8:S$187,Nutrients!$CU$8:$CU$187)+(IF($A$6=Nutrients!$B$8,Nutrients!$CU$8,Nutrients!$CU$9)*S$6)+(((IF($A$7=Nutrients!$B$79,Nutrients!$CU$79,(IF($A$7=Nutrients!$B$77,Nutrients!$CU$77,Nutrients!$CU$78)))))*S$7))/2000/S$195*100</f>
        <v>17.510478879477656</v>
      </c>
      <c r="T201" s="195">
        <f>(SUMPRODUCT(T$8:T$187,Nutrients!$CU$8:$CU$187)+(IF($A$6=Nutrients!$B$8,Nutrients!$CU$8,Nutrients!$CU$9)*T$6)+(((IF($A$7=Nutrients!$B$79,Nutrients!$CU$79,(IF($A$7=Nutrients!$B$77,Nutrients!$CU$77,Nutrients!$CU$78)))))*T$7))/2000/T$195*100</f>
        <v>17.520006511514975</v>
      </c>
      <c r="U201" s="195">
        <f>(SUMPRODUCT(U$8:U$187,Nutrients!$CU$8:$CU$187)+(IF($A$6=Nutrients!$B$8,Nutrients!$CU$8,Nutrients!$CU$9)*U$6)+(((IF($A$7=Nutrients!$B$79,Nutrients!$CU$79,(IF($A$7=Nutrients!$B$77,Nutrients!$CU$77,Nutrients!$CU$78)))))*U$7))/2000/U$195*100</f>
        <v>17.494915120874595</v>
      </c>
      <c r="V201" s="183"/>
      <c r="W201" s="195">
        <f>(SUMPRODUCT(W$8:W$187,Nutrients!$CU$8:$CU$187)+(IF($A$6=Nutrients!$B$8,Nutrients!$CU$8,Nutrients!$CU$9)*W$6)+(((IF($A$7=Nutrients!$B$79,Nutrients!$CU$79,(IF($A$7=Nutrients!$B$77,Nutrients!$CU$77,Nutrients!$CU$78)))))*W$7))/2000/W$195*100</f>
        <v>17.506653410560009</v>
      </c>
      <c r="X201" s="195">
        <f>(SUMPRODUCT(X$8:X$187,Nutrients!$CU$8:$CU$187)+(IF($A$6=Nutrients!$B$8,Nutrients!$CU$8,Nutrients!$CU$9)*X$6)+(((IF($A$7=Nutrients!$B$79,Nutrients!$CU$79,(IF($A$7=Nutrients!$B$77,Nutrients!$CU$77,Nutrients!$CU$78)))))*X$7))/2000/X$195*100</f>
        <v>17.50836456591674</v>
      </c>
      <c r="Y201" s="195">
        <f>(SUMPRODUCT(Y$8:Y$187,Nutrients!$CU$8:$CU$187)+(IF($A$6=Nutrients!$B$8,Nutrients!$CU$8,Nutrients!$CU$9)*Y$6)+(((IF($A$7=Nutrients!$B$79,Nutrients!$CU$79,(IF($A$7=Nutrients!$B$77,Nutrients!$CU$77,Nutrients!$CU$78)))))*Y$7))/2000/Y$195*100</f>
        <v>17.488935718739011</v>
      </c>
      <c r="Z201" s="195">
        <f>(SUMPRODUCT(Z$8:Z$187,Nutrients!$CU$8:$CU$187)+(IF($A$6=Nutrients!$B$8,Nutrients!$CU$8,Nutrients!$CU$9)*Z$6)+(((IF($A$7=Nutrients!$B$79,Nutrients!$CU$79,(IF($A$7=Nutrients!$B$77,Nutrients!$CU$77,Nutrients!$CU$78)))))*Z$7))/2000/Z$195*100</f>
        <v>17.529110986853137</v>
      </c>
      <c r="AA201" s="195">
        <f>(SUMPRODUCT(AA$8:AA$187,Nutrients!$CU$8:$CU$187)+(IF($A$6=Nutrients!$B$8,Nutrients!$CU$8,Nutrients!$CU$9)*AA$6)+(((IF($A$7=Nutrients!$B$79,Nutrients!$CU$79,(IF($A$7=Nutrients!$B$77,Nutrients!$CU$77,Nutrients!$CU$78)))))*AA$7))/2000/AA$195*100</f>
        <v>17.539614340319716</v>
      </c>
      <c r="AB201" s="195">
        <f>(SUMPRODUCT(AB$8:AB$187,Nutrients!$CU$8:$CU$187)+(IF($A$6=Nutrients!$B$8,Nutrients!$CU$8,Nutrients!$CU$9)*AB$6)+(((IF($A$7=Nutrients!$B$79,Nutrients!$CU$79,(IF($A$7=Nutrients!$B$77,Nutrients!$CU$77,Nutrients!$CU$78)))))*AB$7))/2000/AB$195*100</f>
        <v>17.515753433673982</v>
      </c>
      <c r="AC201" s="183"/>
      <c r="AD201" s="195">
        <f>(SUMPRODUCT(AD$8:AD$187,Nutrients!$CU$8:$CU$187)+(IF($A$6=Nutrients!$B$8,Nutrients!$CU$8,Nutrients!$CU$9)*AD$6)+(((IF($A$7=Nutrients!$B$79,Nutrients!$CU$79,(IF($A$7=Nutrients!$B$77,Nutrients!$CU$77,Nutrients!$CU$78)))))*AD$7))/2000/AD$195*100</f>
        <v>17.519793070526816</v>
      </c>
      <c r="AE201" s="195">
        <f>(SUMPRODUCT(AE$8:AE$187,Nutrients!$CU$8:$CU$187)+(IF($A$6=Nutrients!$B$8,Nutrients!$CU$8,Nutrients!$CU$9)*AE$6)+(((IF($A$7=Nutrients!$B$79,Nutrients!$CU$79,(IF($A$7=Nutrients!$B$77,Nutrients!$CU$77,Nutrients!$CU$78)))))*AE$7))/2000/AE$195*100</f>
        <v>17.522994933984197</v>
      </c>
      <c r="AF201" s="195">
        <f>(SUMPRODUCT(AF$8:AF$187,Nutrients!$CU$8:$CU$187)+(IF($A$6=Nutrients!$B$8,Nutrients!$CU$8,Nutrients!$CU$9)*AF$6)+(((IF($A$7=Nutrients!$B$79,Nutrients!$CU$79,(IF($A$7=Nutrients!$B$77,Nutrients!$CU$77,Nutrients!$CU$78)))))*AF$7))/2000/AF$195*100</f>
        <v>17.504939228449448</v>
      </c>
      <c r="AG201" s="195">
        <f>(SUMPRODUCT(AG$8:AG$187,Nutrients!$CU$8:$CU$187)+(IF($A$6=Nutrients!$B$8,Nutrients!$CU$8,Nutrients!$CU$9)*AG$6)+(((IF($A$7=Nutrients!$B$79,Nutrients!$CU$79,(IF($A$7=Nutrients!$B$77,Nutrients!$CU$77,Nutrients!$CU$78)))))*AG$7))/2000/AG$195*100</f>
        <v>17.546759722178113</v>
      </c>
      <c r="AH201" s="195">
        <f>(SUMPRODUCT(AH$8:AH$187,Nutrients!$CU$8:$CU$187)+(IF($A$6=Nutrients!$B$8,Nutrients!$CU$8,Nutrients!$CU$9)*AH$6)+(((IF($A$7=Nutrients!$B$79,Nutrients!$CU$79,(IF($A$7=Nutrients!$B$77,Nutrients!$CU$77,Nutrients!$CU$78)))))*AH$7))/2000/AH$195*100</f>
        <v>17.495026960702408</v>
      </c>
      <c r="AI201" s="195">
        <f>(SUMPRODUCT(AI$8:AI$187,Nutrients!$CU$8:$CU$187)+(IF($A$6=Nutrients!$B$8,Nutrients!$CU$8,Nutrients!$CU$9)*AI$6)+(((IF($A$7=Nutrients!$B$79,Nutrients!$CU$79,(IF($A$7=Nutrients!$B$77,Nutrients!$CU$77,Nutrients!$CU$78)))))*AI$7))/2000/AI$195*100</f>
        <v>17.53665897489488</v>
      </c>
      <c r="AJ201" s="183"/>
      <c r="AK201" s="195">
        <f>(SUMPRODUCT(AK$8:AK$187,Nutrients!$CU$8:$CU$187)+(IF($A$6=Nutrients!$B$8,Nutrients!$CU$8,Nutrients!$CU$9)*AK$6)+(((IF($A$7=Nutrients!$B$79,Nutrients!$CU$79,(IF($A$7=Nutrients!$B$77,Nutrients!$CU$77,Nutrients!$CU$78)))))*AK$7))/2000/AK$195*100</f>
        <v>17.533215864904161</v>
      </c>
      <c r="AL201" s="195">
        <f>(SUMPRODUCT(AL$8:AL$187,Nutrients!$CU$8:$CU$187)+(IF($A$6=Nutrients!$B$8,Nutrients!$CU$8,Nutrients!$CU$9)*AL$6)+(((IF($A$7=Nutrients!$B$79,Nutrients!$CU$79,(IF($A$7=Nutrients!$B$77,Nutrients!$CU$77,Nutrients!$CU$78)))))*AL$7))/2000/AL$195*100</f>
        <v>17.53799479276433</v>
      </c>
      <c r="AM201" s="195">
        <f>(SUMPRODUCT(AM$8:AM$187,Nutrients!$CU$8:$CU$187)+(IF($A$6=Nutrients!$B$8,Nutrients!$CU$8,Nutrients!$CU$9)*AM$6)+(((IF($A$7=Nutrients!$B$79,Nutrients!$CU$79,(IF($A$7=Nutrients!$B$77,Nutrients!$CU$77,Nutrients!$CU$78)))))*AM$7))/2000/AM$195*100</f>
        <v>17.521477281618012</v>
      </c>
      <c r="AN201" s="195">
        <f>(SUMPRODUCT(AN$8:AN$187,Nutrients!$CU$8:$CU$187)+(IF($A$6=Nutrients!$B$8,Nutrients!$CU$8,Nutrients!$CU$9)*AN$6)+(((IF($A$7=Nutrients!$B$79,Nutrients!$CU$79,(IF($A$7=Nutrients!$B$77,Nutrients!$CU$77,Nutrients!$CU$78)))))*AN$7))/2000/AN$195*100</f>
        <v>17.506625160041011</v>
      </c>
      <c r="AO201" s="195">
        <f>(SUMPRODUCT(AO$8:AO$187,Nutrients!$CU$8:$CU$187)+(IF($A$6=Nutrients!$B$8,Nutrients!$CU$8,Nutrients!$CU$9)*AO$6)+(((IF($A$7=Nutrients!$B$79,Nutrients!$CU$79,(IF($A$7=Nutrients!$B$77,Nutrients!$CU$77,Nutrients!$CU$78)))))*AO$7))/2000/AO$195*100</f>
        <v>17.514747316615704</v>
      </c>
      <c r="AP201" s="195">
        <f>(SUMPRODUCT(AP$8:AP$187,Nutrients!$CU$8:$CU$187)+(IF($A$6=Nutrients!$B$8,Nutrients!$CU$8,Nutrients!$CU$9)*AP$6)+(((IF($A$7=Nutrients!$B$79,Nutrients!$CU$79,(IF($A$7=Nutrients!$B$77,Nutrients!$CU$77,Nutrients!$CU$78)))))*AP$7))/2000/AP$195*100</f>
        <v>17.558082356646388</v>
      </c>
      <c r="AQ201" s="183"/>
      <c r="AR201" s="195">
        <f>(SUMPRODUCT(AR$8:AR$187,Nutrients!$CU$8:$CU$187)+(IF($A$6=Nutrients!$B$8,Nutrients!$CU$8,Nutrients!$CU$9)*AR$6)+(((IF($A$7=Nutrients!$B$79,Nutrients!$CU$79,(IF($A$7=Nutrients!$B$77,Nutrients!$CU$77,Nutrients!$CU$78)))))*AR$7))/2000/AR$195*100</f>
        <v>17.546055473813041</v>
      </c>
      <c r="AS201" s="195">
        <f>(SUMPRODUCT(AS$8:AS$187,Nutrients!$CU$8:$CU$187)+(IF($A$6=Nutrients!$B$8,Nutrients!$CU$8,Nutrients!$CU$9)*AS$6)+(((IF($A$7=Nutrients!$B$79,Nutrients!$CU$79,(IF($A$7=Nutrients!$B$77,Nutrients!$CU$77,Nutrients!$CU$78)))))*AS$7))/2000/AS$195*100</f>
        <v>17.552268944693036</v>
      </c>
      <c r="AT201" s="195">
        <f>(SUMPRODUCT(AT$8:AT$187,Nutrients!$CU$8:$CU$187)+(IF($A$6=Nutrients!$B$8,Nutrients!$CU$8,Nutrients!$CU$9)*AT$6)+(((IF($A$7=Nutrients!$B$79,Nutrients!$CU$79,(IF($A$7=Nutrients!$B$77,Nutrients!$CU$77,Nutrients!$CU$78)))))*AT$7))/2000/AT$195*100</f>
        <v>17.537882211726853</v>
      </c>
      <c r="AU201" s="195">
        <f>(SUMPRODUCT(AU$8:AU$187,Nutrients!$CU$8:$CU$187)+(IF($A$6=Nutrients!$B$8,Nutrients!$CU$8,Nutrients!$CU$9)*AU$6)+(((IF($A$7=Nutrients!$B$79,Nutrients!$CU$79,(IF($A$7=Nutrients!$B$77,Nutrients!$CU$77,Nutrients!$CU$78)))))*AU$7))/2000/AU$195*100</f>
        <v>17.524786937755795</v>
      </c>
      <c r="AV201" s="195">
        <f>(SUMPRODUCT(AV$8:AV$187,Nutrients!$CU$8:$CU$187)+(IF($A$6=Nutrients!$B$8,Nutrients!$CU$8,Nutrients!$CU$9)*AV$6)+(((IF($A$7=Nutrients!$B$79,Nutrients!$CU$79,(IF($A$7=Nutrients!$B$77,Nutrients!$CU$77,Nutrients!$CU$78)))))*AV$7))/2000/AV$195*100</f>
        <v>17.534461194707934</v>
      </c>
      <c r="AW201" s="195">
        <f>(SUMPRODUCT(AW$8:AW$187,Nutrients!$CU$8:$CU$187)+(IF($A$6=Nutrients!$B$8,Nutrients!$CU$8,Nutrients!$CU$9)*AW$6)+(((IF($A$7=Nutrients!$B$79,Nutrients!$CU$79,(IF($A$7=Nutrients!$B$77,Nutrients!$CU$77,Nutrients!$CU$78)))))*AW$7))/2000/AW$195*100</f>
        <v>17.510577772028842</v>
      </c>
      <c r="AX201" s="183"/>
      <c r="AY201" s="195">
        <f>(SUMPRODUCT(AY$8:AY$187,Nutrients!$CU$8:$CU$187)+(IF($A$6=Nutrients!$B$8,Nutrients!$CU$8,Nutrients!$CU$9)*AY$6)+(((IF($A$7=Nutrients!$B$79,Nutrients!$CU$79,(IF($A$7=Nutrients!$B$77,Nutrients!$CU$77,Nutrients!$CU$78)))))*AY$7))/2000/AY$195*100</f>
        <v>17.558553608917496</v>
      </c>
      <c r="AZ201" s="195">
        <f>(SUMPRODUCT(AZ$8:AZ$187,Nutrients!$CU$8:$CU$187)+(IF($A$6=Nutrients!$B$8,Nutrients!$CU$8,Nutrients!$CU$9)*AZ$6)+(((IF($A$7=Nutrients!$B$79,Nutrients!$CU$79,(IF($A$7=Nutrients!$B$77,Nutrients!$CU$77,Nutrients!$CU$78)))))*AZ$7))/2000/AZ$195*100</f>
        <v>17.566559237116678</v>
      </c>
      <c r="BA201" s="195">
        <f>(SUMPRODUCT(BA$8:BA$187,Nutrients!$CU$8:$CU$187)+(IF($A$6=Nutrients!$B$8,Nutrients!$CU$8,Nutrients!$CU$9)*BA$6)+(((IF($A$7=Nutrients!$B$79,Nutrients!$CU$79,(IF($A$7=Nutrients!$B$77,Nutrients!$CU$77,Nutrients!$CU$78)))))*BA$7))/2000/BA$195*100</f>
        <v>17.55419134220935</v>
      </c>
      <c r="BB201" s="195">
        <f>(SUMPRODUCT(BB$8:BB$187,Nutrients!$CU$8:$CU$187)+(IF($A$6=Nutrients!$B$8,Nutrients!$CU$8,Nutrients!$CU$9)*BB$6)+(((IF($A$7=Nutrients!$B$79,Nutrients!$CU$79,(IF($A$7=Nutrients!$B$77,Nutrients!$CU$77,Nutrients!$CU$78)))))*BB$7))/2000/BB$195*100</f>
        <v>17.542513018888386</v>
      </c>
      <c r="BC201" s="195">
        <f>(SUMPRODUCT(BC$8:BC$187,Nutrients!$CU$8:$CU$187)+(IF($A$6=Nutrients!$B$8,Nutrients!$CU$8,Nutrients!$CU$9)*BC$6)+(((IF($A$7=Nutrients!$B$79,Nutrients!$CU$79,(IF($A$7=Nutrients!$B$77,Nutrients!$CU$77,Nutrients!$CU$78)))))*BC$7))/2000/BC$195*100</f>
        <v>17.55371451605043</v>
      </c>
      <c r="BD201" s="195">
        <f>(SUMPRODUCT(BD$8:BD$187,Nutrients!$CU$8:$CU$187)+(IF($A$6=Nutrients!$B$8,Nutrients!$CU$8,Nutrients!$CU$9)*BD$6)+(((IF($A$7=Nutrients!$B$79,Nutrients!$CU$79,(IF($A$7=Nutrients!$B$77,Nutrients!$CU$77,Nutrients!$CU$78)))))*BD$7))/2000/BD$195*100</f>
        <v>17.531353986434681</v>
      </c>
      <c r="BE201" s="183"/>
      <c r="BF201" s="195">
        <f>(SUMPRODUCT(BF$8:BF$187,Nutrients!$CU$8:$CU$187)+(IF($A$6=Nutrients!$B$8,Nutrients!$CU$8,Nutrients!$CU$9)*BF$6)+(((IF($A$7=Nutrients!$B$79,Nutrients!$CU$79,(IF($A$7=Nutrients!$B$77,Nutrients!$CU$77,Nutrients!$CU$78)))))*BF$7))/2000/BF$195*100</f>
        <v>17.531032099129774</v>
      </c>
      <c r="BG201" s="195">
        <f>(SUMPRODUCT(BG$8:BG$187,Nutrients!$CU$8:$CU$187)+(IF($A$6=Nutrients!$B$8,Nutrients!$CU$8,Nutrients!$CU$9)*BG$6)+(((IF($A$7=Nutrients!$B$79,Nutrients!$CU$79,(IF($A$7=Nutrients!$B$77,Nutrients!$CU$77,Nutrients!$CU$78)))))*BG$7))/2000/BG$195*100</f>
        <v>17.535039559824657</v>
      </c>
      <c r="BH201" s="195">
        <f>(SUMPRODUCT(BH$8:BH$187,Nutrients!$CU$8:$CU$187)+(IF($A$6=Nutrients!$B$8,Nutrients!$CU$8,Nutrients!$CU$9)*BH$6)+(((IF($A$7=Nutrients!$B$79,Nutrients!$CU$79,(IF($A$7=Nutrients!$B$77,Nutrients!$CU$77,Nutrients!$CU$78)))))*BH$7))/2000/BH$195*100</f>
        <v>17.517922946353874</v>
      </c>
      <c r="BI201" s="195">
        <f>(SUMPRODUCT(BI$8:BI$187,Nutrients!$CU$8:$CU$187)+(IF($A$6=Nutrients!$B$8,Nutrients!$CU$8,Nutrients!$CU$9)*BI$6)+(((IF($A$7=Nutrients!$B$79,Nutrients!$CU$79,(IF($A$7=Nutrients!$B$77,Nutrients!$CU$77,Nutrients!$CU$78)))))*BI$7))/2000/BI$195*100</f>
        <v>17.502344490873359</v>
      </c>
      <c r="BJ201" s="195">
        <f>(SUMPRODUCT(BJ$8:BJ$187,Nutrients!$CU$8:$CU$187)+(IF($A$6=Nutrients!$B$8,Nutrients!$CU$8,Nutrients!$CU$9)*BJ$6)+(((IF($A$7=Nutrients!$B$79,Nutrients!$CU$79,(IF($A$7=Nutrients!$B$77,Nutrients!$CU$77,Nutrients!$CU$78)))))*BJ$7))/2000/BJ$195*100</f>
        <v>17.510073353329901</v>
      </c>
      <c r="BK201" s="195">
        <f>(SUMPRODUCT(BK$8:BK$187,Nutrients!$CU$8:$CU$187)+(IF($A$6=Nutrients!$B$8,Nutrients!$CU$8,Nutrients!$CU$9)*BK$6)+(((IF($A$7=Nutrients!$B$79,Nutrients!$CU$79,(IF($A$7=Nutrients!$B$77,Nutrients!$CU$77,Nutrients!$CU$78)))))*BK$7))/2000/BK$195*100</f>
        <v>17.483605334046327</v>
      </c>
      <c r="BL201" s="183"/>
    </row>
    <row r="202" spans="1:64" x14ac:dyDescent="0.2">
      <c r="A202" s="125" t="s">
        <v>201</v>
      </c>
      <c r="B202" s="183">
        <f>(SUMPRODUCT(B$8:B$187,Nutrients!$CV$8:$CV$187)+(IF($A$6=Nutrients!$B$8,Nutrients!$CV$8,Nutrients!$CV$9)*B$6)+(((IF($A$7=Nutrients!$B$79,Nutrients!$CV$79,(IF($A$7=Nutrients!$B$77,Nutrients!$CV$77,Nutrients!$CV$78)))))*B$7))/2000/B$195*100</f>
        <v>66.484427179436267</v>
      </c>
      <c r="C202" s="183">
        <f>(SUMPRODUCT(C$8:C$187,Nutrients!$CV$8:$CV$187)+(IF($A$6=Nutrients!$B$8,Nutrients!$CV$8,Nutrients!$CV$9)*C$6)+(((IF($A$7=Nutrients!$B$79,Nutrients!$CV$79,(IF($A$7=Nutrients!$B$77,Nutrients!$CV$77,Nutrients!$CV$78)))))*C$7))/2000/C$195*100</f>
        <v>68.694153603513385</v>
      </c>
      <c r="D202" s="183">
        <f>(SUMPRODUCT(D$8:D$187,Nutrients!$CV$8:$CV$187)+(IF($A$6=Nutrients!$B$8,Nutrients!$CV$8,Nutrients!$CV$9)*D$6)+(((IF($A$7=Nutrients!$B$79,Nutrients!$CV$79,(IF($A$7=Nutrients!$B$77,Nutrients!$CV$77,Nutrients!$CV$78)))))*D$7))/2000/D$195*100</f>
        <v>71.272772282106118</v>
      </c>
      <c r="E202" s="183">
        <f>(SUMPRODUCT(E$8:E$187,Nutrients!$CV$8:$CV$187)+(IF($A$6=Nutrients!$B$8,Nutrients!$CV$8,Nutrients!$CV$9)*E$6)+(((IF($A$7=Nutrients!$B$79,Nutrients!$CV$79,(IF($A$7=Nutrients!$B$77,Nutrients!$CV$77,Nutrients!$CV$78)))))*E$7))/2000/E$195*100</f>
        <v>73.547916115632489</v>
      </c>
      <c r="F202" s="183">
        <f>(SUMPRODUCT(F$8:F$187,Nutrients!$CV$8:$CV$187)+(IF($A$6=Nutrients!$B$8,Nutrients!$CV$8,Nutrients!$CV$9)*F$6)+(((IF($A$7=Nutrients!$B$79,Nutrients!$CV$79,(IF($A$7=Nutrients!$B$77,Nutrients!$CV$77,Nutrients!$CV$78)))))*F$7))/2000/F$195*100</f>
        <v>75.302014212960017</v>
      </c>
      <c r="G202" s="183">
        <f>(SUMPRODUCT(G$8:G$187,Nutrients!$CV$8:$CV$187)+(IF($A$6=Nutrients!$B$8,Nutrients!$CV$8,Nutrients!$CV$9)*G$6)+(((IF($A$7=Nutrients!$B$79,Nutrients!$CV$79,(IF($A$7=Nutrients!$B$77,Nutrients!$CV$77,Nutrients!$CV$78)))))*G$7))/2000/G$195*100</f>
        <v>77.500700711485749</v>
      </c>
      <c r="H202" s="183"/>
      <c r="I202" s="183">
        <f>(SUMPRODUCT(I$8:I$187,Nutrients!$CV$8:$CV$187)+(IF($A$6=Nutrients!$B$8,Nutrients!$CV$8,Nutrients!$CV$9)*I$6)+(((IF($A$7=Nutrients!$B$79,Nutrients!$CV$79,(IF($A$7=Nutrients!$B$77,Nutrients!$CV$77,Nutrients!$CV$78)))))*I$7))/2000/I$195*100</f>
        <v>68.563688590249896</v>
      </c>
      <c r="J202" s="183">
        <f>(SUMPRODUCT(J$8:J$187,Nutrients!$CV$8:$CV$187)+(IF($A$6=Nutrients!$B$8,Nutrients!$CV$8,Nutrients!$CV$9)*J$6)+(((IF($A$7=Nutrients!$B$79,Nutrients!$CV$79,(IF($A$7=Nutrients!$B$77,Nutrients!$CV$77,Nutrients!$CV$78)))))*J$7))/2000/J$195*100</f>
        <v>70.936493975230633</v>
      </c>
      <c r="K202" s="183">
        <f>(SUMPRODUCT(K$8:K$187,Nutrients!$CV$8:$CV$187)+(IF($A$6=Nutrients!$B$8,Nutrients!$CV$8,Nutrients!$CV$9)*K$6)+(((IF($A$7=Nutrients!$B$79,Nutrients!$CV$79,(IF($A$7=Nutrients!$B$77,Nutrients!$CV$77,Nutrients!$CV$78)))))*K$7))/2000/K$195*100</f>
        <v>74.008886901009589</v>
      </c>
      <c r="L202" s="183">
        <f>(SUMPRODUCT(L$8:L$187,Nutrients!$CV$8:$CV$187)+(IF($A$6=Nutrients!$B$8,Nutrients!$CV$8,Nutrients!$CV$9)*L$6)+(((IF($A$7=Nutrients!$B$79,Nutrients!$CV$79,(IF($A$7=Nutrients!$B$77,Nutrients!$CV$77,Nutrients!$CV$78)))))*L$7))/2000/L$195*100</f>
        <v>76.40497067628732</v>
      </c>
      <c r="M202" s="183">
        <f>(SUMPRODUCT(M$8:M$187,Nutrients!$CV$8:$CV$187)+(IF($A$6=Nutrients!$B$8,Nutrients!$CV$8,Nutrients!$CV$9)*M$6)+(((IF($A$7=Nutrients!$B$79,Nutrients!$CV$79,(IF($A$7=Nutrients!$B$77,Nutrients!$CV$77,Nutrients!$CV$78)))))*M$7))/2000/M$195*100</f>
        <v>78.592733848557373</v>
      </c>
      <c r="N202" s="183">
        <f>(SUMPRODUCT(N$8:N$187,Nutrients!$CV$8:$CV$187)+(IF($A$6=Nutrients!$B$8,Nutrients!$CV$8,Nutrients!$CV$9)*N$6)+(((IF($A$7=Nutrients!$B$79,Nutrients!$CV$79,(IF($A$7=Nutrients!$B$77,Nutrients!$CV$77,Nutrients!$CV$78)))))*N$7))/2000/N$195*100</f>
        <v>80.876712822274499</v>
      </c>
      <c r="O202" s="183"/>
      <c r="P202" s="183">
        <f>(SUMPRODUCT(P$8:P$187,Nutrients!$CV$8:$CV$187)+(IF($A$6=Nutrients!$B$8,Nutrients!$CV$8,Nutrients!$CV$9)*P$6)+(((IF($A$7=Nutrients!$B$79,Nutrients!$CV$79,(IF($A$7=Nutrients!$B$77,Nutrients!$CV$77,Nutrients!$CV$78)))))*P$7))/2000/P$195*100</f>
        <v>70.642325047220993</v>
      </c>
      <c r="Q202" s="183">
        <f>(SUMPRODUCT(Q$8:Q$187,Nutrients!$CV$8:$CV$187)+(IF($A$6=Nutrients!$B$8,Nutrients!$CV$8,Nutrients!$CV$9)*Q$6)+(((IF($A$7=Nutrients!$B$79,Nutrients!$CV$79,(IF($A$7=Nutrients!$B$77,Nutrients!$CV$77,Nutrients!$CV$78)))))*Q$7))/2000/Q$195*100</f>
        <v>73.316244081761283</v>
      </c>
      <c r="R202" s="183">
        <f>(SUMPRODUCT(R$8:R$187,Nutrients!$CV$8:$CV$187)+(IF($A$6=Nutrients!$B$8,Nutrients!$CV$8,Nutrients!$CV$9)*R$6)+(((IF($A$7=Nutrients!$B$79,Nutrients!$CV$79,(IF($A$7=Nutrients!$B$77,Nutrients!$CV$77,Nutrients!$CV$78)))))*R$7))/2000/R$195*100</f>
        <v>76.736626719318721</v>
      </c>
      <c r="S202" s="183">
        <f>(SUMPRODUCT(S$8:S$187,Nutrients!$CV$8:$CV$187)+(IF($A$6=Nutrients!$B$8,Nutrients!$CV$8,Nutrients!$CV$9)*S$6)+(((IF($A$7=Nutrients!$B$79,Nutrients!$CV$79,(IF($A$7=Nutrients!$B$77,Nutrients!$CV$77,Nutrients!$CV$78)))))*S$7))/2000/S$195*100</f>
        <v>79.405352703532699</v>
      </c>
      <c r="T202" s="183">
        <f>(SUMPRODUCT(T$8:T$187,Nutrients!$CV$8:$CV$187)+(IF($A$6=Nutrients!$B$8,Nutrients!$CV$8,Nutrients!$CV$9)*T$6)+(((IF($A$7=Nutrients!$B$79,Nutrients!$CV$79,(IF($A$7=Nutrients!$B$77,Nutrients!$CV$77,Nutrients!$CV$78)))))*T$7))/2000/T$195*100</f>
        <v>81.870486056044399</v>
      </c>
      <c r="U202" s="183">
        <f>(SUMPRODUCT(U$8:U$187,Nutrients!$CV$8:$CV$187)+(IF($A$6=Nutrients!$B$8,Nutrients!$CV$8,Nutrients!$CV$9)*U$6)+(((IF($A$7=Nutrients!$B$79,Nutrients!$CV$79,(IF($A$7=Nutrients!$B$77,Nutrients!$CV$77,Nutrients!$CV$78)))))*U$7))/2000/U$195*100</f>
        <v>84.442301715020477</v>
      </c>
      <c r="V202" s="183"/>
      <c r="W202" s="183">
        <f>(SUMPRODUCT(W$8:W$187,Nutrients!$CV$8:$CV$187)+(IF($A$6=Nutrients!$B$8,Nutrients!$CV$8,Nutrients!$CV$9)*W$6)+(((IF($A$7=Nutrients!$B$79,Nutrients!$CV$79,(IF($A$7=Nutrients!$B$77,Nutrients!$CV$77,Nutrients!$CV$78)))))*W$7))/2000/W$195*100</f>
        <v>72.594358041174516</v>
      </c>
      <c r="X202" s="183">
        <f>(SUMPRODUCT(X$8:X$187,Nutrients!$CV$8:$CV$187)+(IF($A$6=Nutrients!$B$8,Nutrients!$CV$8,Nutrients!$CV$9)*X$6)+(((IF($A$7=Nutrients!$B$79,Nutrients!$CV$79,(IF($A$7=Nutrients!$B$77,Nutrients!$CV$77,Nutrients!$CV$78)))))*X$7))/2000/X$195*100</f>
        <v>75.691887679680136</v>
      </c>
      <c r="Y202" s="183">
        <f>(SUMPRODUCT(Y$8:Y$187,Nutrients!$CV$8:$CV$187)+(IF($A$6=Nutrients!$B$8,Nutrients!$CV$8,Nutrients!$CV$9)*Y$6)+(((IF($A$7=Nutrients!$B$79,Nutrients!$CV$79,(IF($A$7=Nutrients!$B$77,Nutrients!$CV$77,Nutrients!$CV$78)))))*Y$7))/2000/Y$195*100</f>
        <v>79.299009795293117</v>
      </c>
      <c r="Z202" s="183">
        <f>(SUMPRODUCT(Z$8:Z$187,Nutrients!$CV$8:$CV$187)+(IF($A$6=Nutrients!$B$8,Nutrients!$CV$8,Nutrients!$CV$9)*Z$6)+(((IF($A$7=Nutrients!$B$79,Nutrients!$CV$79,(IF($A$7=Nutrients!$B$77,Nutrients!$CV$77,Nutrients!$CV$78)))))*Z$7))/2000/Z$195*100</f>
        <v>82.412644561709286</v>
      </c>
      <c r="AA202" s="183">
        <f>(SUMPRODUCT(AA$8:AA$187,Nutrients!$CV$8:$CV$187)+(IF($A$6=Nutrients!$B$8,Nutrients!$CV$8,Nutrients!$CV$9)*AA$6)+(((IF($A$7=Nutrients!$B$79,Nutrients!$CV$79,(IF($A$7=Nutrients!$B$77,Nutrients!$CV$77,Nutrients!$CV$78)))))*AA$7))/2000/AA$195*100</f>
        <v>85.118155092499691</v>
      </c>
      <c r="AB202" s="183">
        <f>(SUMPRODUCT(AB$8:AB$187,Nutrients!$CV$8:$CV$187)+(IF($A$6=Nutrients!$B$8,Nutrients!$CV$8,Nutrients!$CV$9)*AB$6)+(((IF($A$7=Nutrients!$B$79,Nutrients!$CV$79,(IF($A$7=Nutrients!$B$77,Nutrients!$CV$77,Nutrients!$CV$78)))))*AB$7))/2000/AB$195*100</f>
        <v>87.958430150264604</v>
      </c>
      <c r="AC202" s="183"/>
      <c r="AD202" s="183">
        <f>(SUMPRODUCT(AD$8:AD$187,Nutrients!$CV$8:$CV$187)+(IF($A$6=Nutrients!$B$8,Nutrients!$CV$8,Nutrients!$CV$9)*AD$6)+(((IF($A$7=Nutrients!$B$79,Nutrients!$CV$79,(IF($A$7=Nutrients!$B$77,Nutrients!$CV$77,Nutrients!$CV$78)))))*AD$7))/2000/AD$195*100</f>
        <v>74.667481542533309</v>
      </c>
      <c r="AE202" s="183">
        <f>(SUMPRODUCT(AE$8:AE$187,Nutrients!$CV$8:$CV$187)+(IF($A$6=Nutrients!$B$8,Nutrients!$CV$8,Nutrients!$CV$9)*AE$6)+(((IF($A$7=Nutrients!$B$79,Nutrients!$CV$79,(IF($A$7=Nutrients!$B$77,Nutrients!$CV$77,Nutrients!$CV$78)))))*AE$7))/2000/AE$195*100</f>
        <v>78.053205887118764</v>
      </c>
      <c r="AF202" s="183">
        <f>(SUMPRODUCT(AF$8:AF$187,Nutrients!$CV$8:$CV$187)+(IF($A$6=Nutrients!$B$8,Nutrients!$CV$8,Nutrients!$CV$9)*AF$6)+(((IF($A$7=Nutrients!$B$79,Nutrients!$CV$79,(IF($A$7=Nutrients!$B$77,Nutrients!$CV$77,Nutrients!$CV$78)))))*AF$7))/2000/AF$195*100</f>
        <v>81.990181420563019</v>
      </c>
      <c r="AG202" s="183">
        <f>(SUMPRODUCT(AG$8:AG$187,Nutrients!$CV$8:$CV$187)+(IF($A$6=Nutrients!$B$8,Nutrients!$CV$8,Nutrients!$CV$9)*AG$6)+(((IF($A$7=Nutrients!$B$79,Nutrients!$CV$79,(IF($A$7=Nutrients!$B$77,Nutrients!$CV$77,Nutrients!$CV$78)))))*AG$7))/2000/AG$195*100</f>
        <v>85.390322784895503</v>
      </c>
      <c r="AH202" s="183">
        <f>(SUMPRODUCT(AH$8:AH$187,Nutrients!$CV$8:$CV$187)+(IF($A$6=Nutrients!$B$8,Nutrients!$CV$8,Nutrients!$CV$9)*AH$6)+(((IF($A$7=Nutrients!$B$79,Nutrients!$CV$79,(IF($A$7=Nutrients!$B$77,Nutrients!$CV$77,Nutrients!$CV$78)))))*AH$7))/2000/AH$195*100</f>
        <v>88.154599710590148</v>
      </c>
      <c r="AI202" s="183">
        <f>(SUMPRODUCT(AI$8:AI$187,Nutrients!$CV$8:$CV$187)+(IF($A$6=Nutrients!$B$8,Nutrients!$CV$8,Nutrients!$CV$9)*AI$6)+(((IF($A$7=Nutrients!$B$79,Nutrients!$CV$79,(IF($A$7=Nutrients!$B$77,Nutrients!$CV$77,Nutrients!$CV$78)))))*AI$7))/2000/AI$195*100</f>
        <v>91.47658312742476</v>
      </c>
      <c r="AJ202" s="183"/>
      <c r="AK202" s="183">
        <f>(SUMPRODUCT(AK$8:AK$187,Nutrients!$CV$8:$CV$187)+(IF($A$6=Nutrients!$B$8,Nutrients!$CV$8,Nutrients!$CV$9)*AK$6)+(((IF($A$7=Nutrients!$B$79,Nutrients!$CV$79,(IF($A$7=Nutrients!$B$77,Nutrients!$CV$77,Nutrients!$CV$78)))))*AK$7))/2000/AK$195*100</f>
        <v>76.749131459791769</v>
      </c>
      <c r="AL202" s="183">
        <f>(SUMPRODUCT(AL$8:AL$187,Nutrients!$CV$8:$CV$187)+(IF($A$6=Nutrients!$B$8,Nutrients!$CV$8,Nutrients!$CV$9)*AL$6)+(((IF($A$7=Nutrients!$B$79,Nutrients!$CV$79,(IF($A$7=Nutrients!$B$77,Nutrients!$CV$77,Nutrients!$CV$78)))))*AL$7))/2000/AL$195*100</f>
        <v>80.425651076549286</v>
      </c>
      <c r="AM202" s="183">
        <f>(SUMPRODUCT(AM$8:AM$187,Nutrients!$CV$8:$CV$187)+(IF($A$6=Nutrients!$B$8,Nutrients!$CV$8,Nutrients!$CV$9)*AM$6)+(((IF($A$7=Nutrients!$B$79,Nutrients!$CV$79,(IF($A$7=Nutrients!$B$77,Nutrients!$CV$77,Nutrients!$CV$78)))))*AM$7))/2000/AM$195*100</f>
        <v>84.697450488145975</v>
      </c>
      <c r="AN202" s="183">
        <f>(SUMPRODUCT(AN$8:AN$187,Nutrients!$CV$8:$CV$187)+(IF($A$6=Nutrients!$B$8,Nutrients!$CV$8,Nutrients!$CV$9)*AN$6)+(((IF($A$7=Nutrients!$B$79,Nutrients!$CV$79,(IF($A$7=Nutrients!$B$77,Nutrients!$CV$77,Nutrients!$CV$78)))))*AN$7))/2000/AN$195*100</f>
        <v>88.213134153498686</v>
      </c>
      <c r="AO202" s="183">
        <f>(SUMPRODUCT(AO$8:AO$187,Nutrients!$CV$8:$CV$187)+(IF($A$6=Nutrients!$B$8,Nutrients!$CV$8,Nutrients!$CV$9)*AO$6)+(((IF($A$7=Nutrients!$B$79,Nutrients!$CV$79,(IF($A$7=Nutrients!$B$77,Nutrients!$CV$77,Nutrients!$CV$78)))))*AO$7))/2000/AO$195*100</f>
        <v>91.405657430623904</v>
      </c>
      <c r="AP202" s="183">
        <f>(SUMPRODUCT(AP$8:AP$187,Nutrients!$CV$8:$CV$187)+(IF($A$6=Nutrients!$B$8,Nutrients!$CV$8,Nutrients!$CV$9)*AP$6)+(((IF($A$7=Nutrients!$B$79,Nutrients!$CV$79,(IF($A$7=Nutrients!$B$77,Nutrients!$CV$77,Nutrients!$CV$78)))))*AP$7))/2000/AP$195*100</f>
        <v>95.01033054866987</v>
      </c>
      <c r="AQ202" s="183"/>
      <c r="AR202" s="183">
        <f>(SUMPRODUCT(AR$8:AR$187,Nutrients!$CV$8:$CV$187)+(IF($A$6=Nutrients!$B$8,Nutrients!$CV$8,Nutrients!$CV$9)*AR$6)+(((IF($A$7=Nutrients!$B$79,Nutrients!$CV$79,(IF($A$7=Nutrients!$B$77,Nutrients!$CV$77,Nutrients!$CV$78)))))*AR$7))/2000/AR$195*100</f>
        <v>78.813219110982814</v>
      </c>
      <c r="AS202" s="183">
        <f>(SUMPRODUCT(AS$8:AS$187,Nutrients!$CV$8:$CV$187)+(IF($A$6=Nutrients!$B$8,Nutrients!$CV$8,Nutrients!$CV$9)*AS$6)+(((IF($A$7=Nutrients!$B$79,Nutrients!$CV$79,(IF($A$7=Nutrients!$B$77,Nutrients!$CV$77,Nutrients!$CV$78)))))*AS$7))/2000/AS$195*100</f>
        <v>82.7762420574972</v>
      </c>
      <c r="AT202" s="183">
        <f>(SUMPRODUCT(AT$8:AT$187,Nutrients!$CV$8:$CV$187)+(IF($A$6=Nutrients!$B$8,Nutrients!$CV$8,Nutrients!$CV$9)*AT$6)+(((IF($A$7=Nutrients!$B$79,Nutrients!$CV$79,(IF($A$7=Nutrients!$B$77,Nutrients!$CV$77,Nutrients!$CV$78)))))*AT$7))/2000/AT$195*100</f>
        <v>87.400710637947228</v>
      </c>
      <c r="AU202" s="183">
        <f>(SUMPRODUCT(AU$8:AU$187,Nutrients!$CV$8:$CV$187)+(IF($A$6=Nutrients!$B$8,Nutrients!$CV$8,Nutrients!$CV$9)*AU$6)+(((IF($A$7=Nutrients!$B$79,Nutrients!$CV$79,(IF($A$7=Nutrients!$B$77,Nutrients!$CV$77,Nutrients!$CV$78)))))*AU$7))/2000/AU$195*100</f>
        <v>91.206262327757187</v>
      </c>
      <c r="AV202" s="183">
        <f>(SUMPRODUCT(AV$8:AV$187,Nutrients!$CV$8:$CV$187)+(IF($A$6=Nutrients!$B$8,Nutrients!$CV$8,Nutrients!$CV$9)*AV$6)+(((IF($A$7=Nutrients!$B$79,Nutrients!$CV$79,(IF($A$7=Nutrients!$B$77,Nutrients!$CV$77,Nutrients!$CV$78)))))*AV$7))/2000/AV$195*100</f>
        <v>94.656520075122998</v>
      </c>
      <c r="AW202" s="183">
        <f>(SUMPRODUCT(AW$8:AW$187,Nutrients!$CV$8:$CV$187)+(IF($A$6=Nutrients!$B$8,Nutrients!$CV$8,Nutrients!$CV$9)*AW$6)+(((IF($A$7=Nutrients!$B$79,Nutrients!$CV$79,(IF($A$7=Nutrients!$B$77,Nutrients!$CV$77,Nutrients!$CV$78)))))*AW$7))/2000/AW$195*100</f>
        <v>98.340289320856527</v>
      </c>
      <c r="AX202" s="183"/>
      <c r="AY202" s="183">
        <f>(SUMPRODUCT(AY$8:AY$187,Nutrients!$CV$8:$CV$187)+(IF($A$6=Nutrients!$B$8,Nutrients!$CV$8,Nutrients!$CV$9)*AY$6)+(((IF($A$7=Nutrients!$B$79,Nutrients!$CV$79,(IF($A$7=Nutrients!$B$77,Nutrients!$CV$77,Nutrients!$CV$78)))))*AY$7))/2000/AY$195*100</f>
        <v>80.867023491871464</v>
      </c>
      <c r="AZ202" s="183">
        <f>(SUMPRODUCT(AZ$8:AZ$187,Nutrients!$CV$8:$CV$187)+(IF($A$6=Nutrients!$B$8,Nutrients!$CV$8,Nutrients!$CV$9)*AZ$6)+(((IF($A$7=Nutrients!$B$79,Nutrients!$CV$79,(IF($A$7=Nutrients!$B$77,Nutrients!$CV$77,Nutrients!$CV$78)))))*AZ$7))/2000/AZ$195*100</f>
        <v>85.127319099366886</v>
      </c>
      <c r="BA202" s="183">
        <f>(SUMPRODUCT(BA$8:BA$187,Nutrients!$CV$8:$CV$187)+(IF($A$6=Nutrients!$B$8,Nutrients!$CV$8,Nutrients!$CV$9)*BA$6)+(((IF($A$7=Nutrients!$B$79,Nutrients!$CV$79,(IF($A$7=Nutrients!$B$77,Nutrients!$CV$77,Nutrients!$CV$78)))))*BA$7))/2000/BA$195*100</f>
        <v>90.101085841847109</v>
      </c>
      <c r="BB202" s="183">
        <f>(SUMPRODUCT(BB$8:BB$187,Nutrients!$CV$8:$CV$187)+(IF($A$6=Nutrients!$B$8,Nutrients!$CV$8,Nutrients!$CV$9)*BB$6)+(((IF($A$7=Nutrients!$B$79,Nutrients!$CV$79,(IF($A$7=Nutrients!$B$77,Nutrients!$CV$77,Nutrients!$CV$78)))))*BB$7))/2000/BB$195*100</f>
        <v>94.186269771622264</v>
      </c>
      <c r="BC202" s="183">
        <f>(SUMPRODUCT(BC$8:BC$187,Nutrients!$CV$8:$CV$187)+(IF($A$6=Nutrients!$B$8,Nutrients!$CV$8,Nutrients!$CV$9)*BC$6)+(((IF($A$7=Nutrients!$B$79,Nutrients!$CV$79,(IF($A$7=Nutrients!$B$77,Nutrients!$CV$77,Nutrients!$CV$78)))))*BC$7))/2000/BC$195*100</f>
        <v>97.893513340813058</v>
      </c>
      <c r="BD202" s="183">
        <f>(SUMPRODUCT(BD$8:BD$187,Nutrients!$CV$8:$CV$187)+(IF($A$6=Nutrients!$B$8,Nutrients!$CV$8,Nutrients!$CV$9)*BD$6)+(((IF($A$7=Nutrients!$B$79,Nutrients!$CV$79,(IF($A$7=Nutrients!$B$77,Nutrients!$CV$77,Nutrients!$CV$78)))))*BD$7))/2000/BD$195*100</f>
        <v>101.85454770177176</v>
      </c>
      <c r="BE202" s="183"/>
      <c r="BF202" s="183">
        <f>(SUMPRODUCT(BF$8:BF$187,Nutrients!$CV$8:$CV$187)+(IF($A$6=Nutrients!$B$8,Nutrients!$CV$8,Nutrients!$CV$9)*BF$6)+(((IF($A$7=Nutrients!$B$79,Nutrients!$CV$79,(IF($A$7=Nutrients!$B$77,Nutrients!$CV$77,Nutrients!$CV$78)))))*BF$7))/2000/BF$195*100</f>
        <v>82.802708470938796</v>
      </c>
      <c r="BG202" s="183">
        <f>(SUMPRODUCT(BG$8:BG$187,Nutrients!$CV$8:$CV$187)+(IF($A$6=Nutrients!$B$8,Nutrients!$CV$8,Nutrients!$CV$9)*BG$6)+(((IF($A$7=Nutrients!$B$79,Nutrients!$CV$79,(IF($A$7=Nutrients!$B$77,Nutrients!$CV$77,Nutrients!$CV$78)))))*BG$7))/2000/BG$195*100</f>
        <v>87.343575489664389</v>
      </c>
      <c r="BH202" s="183">
        <f>(SUMPRODUCT(BH$8:BH$187,Nutrients!$CV$8:$CV$187)+(IF($A$6=Nutrients!$B$8,Nutrients!$CV$8,Nutrients!$CV$9)*BH$6)+(((IF($A$7=Nutrients!$B$79,Nutrients!$CV$79,(IF($A$7=Nutrients!$B$77,Nutrients!$CV$77,Nutrients!$CV$78)))))*BH$7))/2000/BH$195*100</f>
        <v>92.649801410319938</v>
      </c>
      <c r="BI202" s="183">
        <f>(SUMPRODUCT(BI$8:BI$187,Nutrients!$CV$8:$CV$187)+(IF($A$6=Nutrients!$B$8,Nutrients!$CV$8,Nutrients!$CV$9)*BI$6)+(((IF($A$7=Nutrients!$B$79,Nutrients!$CV$79,(IF($A$7=Nutrients!$B$77,Nutrients!$CV$77,Nutrients!$CV$78)))))*BI$7))/2000/BI$195*100</f>
        <v>97.008058279030266</v>
      </c>
      <c r="BJ202" s="183">
        <f>(SUMPRODUCT(BJ$8:BJ$187,Nutrients!$CV$8:$CV$187)+(IF($A$6=Nutrients!$B$8,Nutrients!$CV$8,Nutrients!$CV$9)*BJ$6)+(((IF($A$7=Nutrients!$B$79,Nutrients!$CV$79,(IF($A$7=Nutrients!$B$77,Nutrients!$CV$77,Nutrients!$CV$78)))))*BJ$7))/2000/BJ$195*100</f>
        <v>100.95845268964968</v>
      </c>
      <c r="BK202" s="183">
        <f>(SUMPRODUCT(BK$8:BK$187,Nutrients!$CV$8:$CV$187)+(IF($A$6=Nutrients!$B$8,Nutrients!$CV$8,Nutrients!$CV$9)*BK$6)+(((IF($A$7=Nutrients!$B$79,Nutrients!$CV$79,(IF($A$7=Nutrients!$B$77,Nutrients!$CV$77,Nutrients!$CV$78)))))*BK$7))/2000/BK$195*100</f>
        <v>105.17715652550905</v>
      </c>
      <c r="BL202" s="183"/>
    </row>
    <row r="203" spans="1:64" x14ac:dyDescent="0.2">
      <c r="A203" s="9" t="s">
        <v>67</v>
      </c>
      <c r="B203" s="70">
        <f>(SUMPRODUCT(B$8:B$187,Nutrients!$AJ$8:$AJ$187)+(IF($A6=Nutrients!$B$8,Nutrients!$AJ$8,Nutrients!$AJ$9)*B$6)+(((IF($A7=Nutrients!$B$79,Nutrients!$AJ$79,(IF($A7=Nutrients!$B$77,Nutrients!$AJ$77,Nutrients!$AJ$78)))))*B$7))/2000</f>
        <v>1.2436414303761196</v>
      </c>
      <c r="C203" s="70">
        <f>(SUMPRODUCT(C$8:C$187,Nutrients!$AJ$8:$AJ$187)+(IF($A6=Nutrients!$B$8,Nutrients!$AJ$8,Nutrients!$AJ$9)*C$6)+(((IF($A7=Nutrients!$B$79,Nutrients!$AJ$79,(IF($A7=Nutrients!$B$77,Nutrients!$AJ$77,Nutrients!$AJ$78)))))*C$7))/2000</f>
        <v>1.0914398307809969</v>
      </c>
      <c r="D203" s="70">
        <f>(SUMPRODUCT(D$8:D$187,Nutrients!$AJ$8:$AJ$187)+(IF($A6=Nutrients!$B$8,Nutrients!$AJ$8,Nutrients!$AJ$9)*D$6)+(((IF($A7=Nutrients!$B$79,Nutrients!$AJ$79,(IF($A7=Nutrients!$B$77,Nutrients!$AJ$77,Nutrients!$AJ$78)))))*D$7))/2000</f>
        <v>0.95436568177726266</v>
      </c>
      <c r="E203" s="70">
        <f>(SUMPRODUCT(E$8:E$187,Nutrients!$AJ$8:$AJ$187)+(IF($A6=Nutrients!$B$8,Nutrients!$AJ$8,Nutrients!$AJ$9)*E$6)+(((IF($A7=Nutrients!$B$79,Nutrients!$AJ$79,(IF($A7=Nutrients!$B$77,Nutrients!$AJ$77,Nutrients!$AJ$78)))))*E$7))/2000</f>
        <v>0.86614965165139046</v>
      </c>
      <c r="F203" s="70">
        <f>(SUMPRODUCT(F$8:F$187,Nutrients!$AJ$8:$AJ$187)+(IF($A6=Nutrients!$B$8,Nutrients!$AJ$8,Nutrients!$AJ$9)*F$6)+(((IF($A7=Nutrients!$B$79,Nutrients!$AJ$79,(IF($A7=Nutrients!$B$77,Nutrients!$AJ$77,Nutrients!$AJ$78)))))*F$7))/2000</f>
        <v>0.80053249391799886</v>
      </c>
      <c r="G203" s="70">
        <f>(SUMPRODUCT(G$8:G$187,Nutrients!$AJ$8:$AJ$187)+(IF($A6=Nutrients!$B$8,Nutrients!$AJ$8,Nutrients!$AJ$9)*G$6)+(((IF($A7=Nutrients!$B$79,Nutrients!$AJ$79,(IF($A7=Nutrients!$B$77,Nutrients!$AJ$77,Nutrients!$AJ$78)))))*G$7))/2000</f>
        <v>0.73986558754349263</v>
      </c>
      <c r="H203" s="20"/>
      <c r="I203" s="70">
        <f>(SUMPRODUCT(I$8:I$187,Nutrients!$AJ$8:$AJ$187)+(IF($A6=Nutrients!$B$8,Nutrients!$AJ$8,Nutrients!$AJ$9)*I$6)+(((IF($A7=Nutrients!$B$79,Nutrients!$AJ$79,(IF($A7=Nutrients!$B$77,Nutrients!$AJ$77,Nutrients!$AJ$78)))))*I$7))/2000</f>
        <v>1.255786006760556</v>
      </c>
      <c r="J203" s="70">
        <f>(SUMPRODUCT(J$8:J$187,Nutrients!$AJ$8:$AJ$187)+(IF($A6=Nutrients!$B$8,Nutrients!$AJ$8,Nutrients!$AJ$9)*J$6)+(((IF($A7=Nutrients!$B$79,Nutrients!$AJ$79,(IF($A7=Nutrients!$B$77,Nutrients!$AJ$77,Nutrients!$AJ$78)))))*J$7))/2000</f>
        <v>1.1033666845503549</v>
      </c>
      <c r="K203" s="70">
        <f>(SUMPRODUCT(K$8:K$187,Nutrients!$AJ$8:$AJ$187)+(IF($A6=Nutrients!$B$8,Nutrients!$AJ$8,Nutrients!$AJ$9)*K$6)+(((IF($A7=Nutrients!$B$79,Nutrients!$AJ$79,(IF($A7=Nutrients!$B$77,Nutrients!$AJ$77,Nutrients!$AJ$78)))))*K$7))/2000</f>
        <v>0.96650550325861606</v>
      </c>
      <c r="L203" s="70">
        <f>(SUMPRODUCT(L$8:L$187,Nutrients!$AJ$8:$AJ$187)+(IF($A6=Nutrients!$B$8,Nutrients!$AJ$8,Nutrients!$AJ$9)*L$6)+(((IF($A7=Nutrients!$B$79,Nutrients!$AJ$79,(IF($A7=Nutrients!$B$77,Nutrients!$AJ$77,Nutrients!$AJ$78)))))*L$7))/2000</f>
        <v>0.87807882435253692</v>
      </c>
      <c r="M203" s="70">
        <f>(SUMPRODUCT(M$8:M$187,Nutrients!$AJ$8:$AJ$187)+(IF($A6=Nutrients!$B$8,Nutrients!$AJ$8,Nutrients!$AJ$9)*M$6)+(((IF($A7=Nutrients!$B$79,Nutrients!$AJ$79,(IF($A7=Nutrients!$B$77,Nutrients!$AJ$77,Nutrients!$AJ$78)))))*M$7))/2000</f>
        <v>0.8126720069005301</v>
      </c>
      <c r="N203" s="70">
        <f>(SUMPRODUCT(N$8:N$187,Nutrients!$AJ$8:$AJ$187)+(IF($A6=Nutrients!$B$8,Nutrients!$AJ$8,Nutrients!$AJ$9)*N$6)+(((IF($A7=Nutrients!$B$79,Nutrients!$AJ$79,(IF($A7=Nutrients!$B$77,Nutrients!$AJ$77,Nutrients!$AJ$78)))))*N$7))/2000</f>
        <v>0.75179825586789251</v>
      </c>
      <c r="O203" s="20"/>
      <c r="P203" s="70">
        <f>(SUMPRODUCT(P$8:P$187,Nutrients!$AJ$8:$AJ$187)+(IF($A6=Nutrients!$B$8,Nutrients!$AJ$8,Nutrients!$AJ$9)*P$6)+(((IF($A7=Nutrients!$B$79,Nutrients!$AJ$79,(IF($A7=Nutrients!$B$77,Nutrients!$AJ$77,Nutrients!$AJ$78)))))*P$7))/2000</f>
        <v>1.2679289151948434</v>
      </c>
      <c r="Q203" s="70">
        <f>(SUMPRODUCT(Q$8:Q$187,Nutrients!$AJ$8:$AJ$187)+(IF($A6=Nutrients!$B$8,Nutrients!$AJ$8,Nutrients!$AJ$9)*Q$6)+(((IF($A7=Nutrients!$B$79,Nutrients!$AJ$79,(IF($A7=Nutrients!$B$77,Nutrients!$AJ$77,Nutrients!$AJ$78)))))*Q$7))/2000</f>
        <v>1.1155087021796466</v>
      </c>
      <c r="R203" s="70">
        <f>(SUMPRODUCT(R$8:R$187,Nutrients!$AJ$8:$AJ$187)+(IF($A6=Nutrients!$B$8,Nutrients!$AJ$8,Nutrients!$AJ$9)*R$6)+(((IF($A7=Nutrients!$B$79,Nutrients!$AJ$79,(IF($A7=Nutrients!$B$77,Nutrients!$AJ$77,Nutrients!$AJ$78)))))*R$7))/2000</f>
        <v>0.9786283535565421</v>
      </c>
      <c r="S203" s="70">
        <f>(SUMPRODUCT(S$8:S$187,Nutrients!$AJ$8:$AJ$187)+(IF($A6=Nutrients!$B$8,Nutrients!$AJ$8,Nutrients!$AJ$9)*S$6)+(((IF($A7=Nutrients!$B$79,Nutrients!$AJ$79,(IF($A7=Nutrients!$B$77,Nutrients!$AJ$77,Nutrients!$AJ$78)))))*S$7))/2000</f>
        <v>0.89016519241705527</v>
      </c>
      <c r="T203" s="70">
        <f>(SUMPRODUCT(T$8:T$187,Nutrients!$AJ$8:$AJ$187)+(IF($A6=Nutrients!$B$8,Nutrients!$AJ$8,Nutrients!$AJ$9)*T$6)+(((IF($A7=Nutrients!$B$79,Nutrients!$AJ$79,(IF($A7=Nutrients!$B$77,Nutrients!$AJ$77,Nutrients!$AJ$78)))))*T$7))/2000</f>
        <v>0.82478967193067776</v>
      </c>
      <c r="U203" s="70">
        <f>(SUMPRODUCT(U$8:U$187,Nutrients!$AJ$8:$AJ$187)+(IF($A6=Nutrients!$B$8,Nutrients!$AJ$8,Nutrients!$AJ$9)*U$6)+(((IF($A7=Nutrients!$B$79,Nutrients!$AJ$79,(IF($A7=Nutrients!$B$77,Nutrients!$AJ$77,Nutrients!$AJ$78)))))*U$7))/2000</f>
        <v>0.76391962569469574</v>
      </c>
      <c r="V203" s="20"/>
      <c r="W203" s="70">
        <f>(SUMPRODUCT(W$8:W$187,Nutrients!$AJ$8:$AJ$187)+(IF($A6=Nutrients!$B$8,Nutrients!$AJ$8,Nutrients!$AJ$9)*W$6)+(((IF($A7=Nutrients!$B$79,Nutrients!$AJ$79,(IF($A7=Nutrients!$B$77,Nutrients!$AJ$77,Nutrients!$AJ$78)))))*W$7))/2000</f>
        <v>1.2798390457751132</v>
      </c>
      <c r="X203" s="70">
        <f>(SUMPRODUCT(X$8:X$187,Nutrients!$AJ$8:$AJ$187)+(IF($A6=Nutrients!$B$8,Nutrients!$AJ$8,Nutrients!$AJ$9)*X$6)+(((IF($A7=Nutrients!$B$79,Nutrients!$AJ$79,(IF($A7=Nutrients!$B$77,Nutrients!$AJ$77,Nutrients!$AJ$78)))))*X$7))/2000</f>
        <v>1.1276411481920847</v>
      </c>
      <c r="Y203" s="70">
        <f>(SUMPRODUCT(Y$8:Y$187,Nutrients!$AJ$8:$AJ$187)+(IF($A6=Nutrients!$B$8,Nutrients!$AJ$8,Nutrients!$AJ$9)*Y$6)+(((IF($A7=Nutrients!$B$79,Nutrients!$AJ$79,(IF($A7=Nutrients!$B$77,Nutrients!$AJ$77,Nutrients!$AJ$78)))))*Y$7))/2000</f>
        <v>0.9905212316502614</v>
      </c>
      <c r="Z203" s="70">
        <f>(SUMPRODUCT(Z$8:Z$187,Nutrients!$AJ$8:$AJ$187)+(IF($A6=Nutrients!$B$8,Nutrients!$AJ$8,Nutrients!$AJ$9)*Z$6)+(((IF($A7=Nutrients!$B$79,Nutrients!$AJ$79,(IF($A7=Nutrients!$B$77,Nutrients!$AJ$77,Nutrients!$AJ$78)))))*Z$7))/2000</f>
        <v>0.90226420655321793</v>
      </c>
      <c r="AA203" s="70">
        <f>(SUMPRODUCT(AA$8:AA$187,Nutrients!$AJ$8:$AJ$187)+(IF($A6=Nutrients!$B$8,Nutrients!$AJ$8,Nutrients!$AJ$9)*AA$6)+(((IF($A7=Nutrients!$B$79,Nutrients!$AJ$79,(IF($A7=Nutrients!$B$77,Nutrients!$AJ$77,Nutrients!$AJ$78)))))*AA$7))/2000</f>
        <v>0.83685665183786528</v>
      </c>
      <c r="AB203" s="70">
        <f>(SUMPRODUCT(AB$8:AB$187,Nutrients!$AJ$8:$AJ$187)+(IF($A6=Nutrients!$B$8,Nutrients!$AJ$8,Nutrients!$AJ$9)*AB$6)+(((IF($A7=Nutrients!$B$79,Nutrients!$AJ$79,(IF($A7=Nutrients!$B$77,Nutrients!$AJ$77,Nutrients!$AJ$78)))))*AB$7))/2000</f>
        <v>0.77596433864418357</v>
      </c>
      <c r="AC203" s="20"/>
      <c r="AD203" s="70">
        <f>(SUMPRODUCT(AD$8:AD$187,Nutrients!$AJ$8:$AJ$187)+(IF($A6=Nutrients!$B$8,Nutrients!$AJ$8,Nutrients!$AJ$9)*AD$6)+(((IF($A7=Nutrients!$B$79,Nutrients!$AJ$79,(IF($A7=Nutrients!$B$77,Nutrients!$AJ$77,Nutrients!$AJ$78)))))*AD$7))/2000</f>
        <v>1.2919672405865605</v>
      </c>
      <c r="AE203" s="70">
        <f>(SUMPRODUCT(AE$8:AE$187,Nutrients!$AJ$8:$AJ$187)+(IF($A6=Nutrients!$B$8,Nutrients!$AJ$8,Nutrients!$AJ$9)*AE$6)+(((IF($A7=Nutrients!$B$79,Nutrients!$AJ$79,(IF($A7=Nutrients!$B$77,Nutrients!$AJ$77,Nutrients!$AJ$78)))))*AE$7))/2000</f>
        <v>1.1397402040032811</v>
      </c>
      <c r="AF203" s="70">
        <f>(SUMPRODUCT(AF$8:AF$187,Nutrients!$AJ$8:$AJ$187)+(IF($A6=Nutrients!$B$8,Nutrients!$AJ$8,Nutrients!$AJ$9)*AF$6)+(((IF($A7=Nutrients!$B$79,Nutrients!$AJ$79,(IF($A7=Nutrients!$B$77,Nutrients!$AJ$77,Nutrients!$AJ$78)))))*AF$7))/2000</f>
        <v>1.0025699780331496</v>
      </c>
      <c r="AG203" s="70">
        <f>(SUMPRODUCT(AG$8:AG$187,Nutrients!$AJ$8:$AJ$187)+(IF($A6=Nutrients!$B$8,Nutrients!$AJ$8,Nutrients!$AJ$9)*AG$6)+(((IF($A7=Nutrients!$B$79,Nutrients!$AJ$79,(IF($A7=Nutrients!$B$77,Nutrients!$AJ$77,Nutrients!$AJ$78)))))*AG$7))/2000</f>
        <v>0.91430902310430873</v>
      </c>
      <c r="AH203" s="70">
        <f>(SUMPRODUCT(AH$8:AH$187,Nutrients!$AJ$8:$AJ$187)+(IF($A6=Nutrients!$B$8,Nutrients!$AJ$8,Nutrients!$AJ$9)*AH$6)+(((IF($A7=Nutrients!$B$79,Nutrients!$AJ$79,(IF($A7=Nutrients!$B$77,Nutrients!$AJ$77,Nutrients!$AJ$78)))))*AH$7))/2000</f>
        <v>0.84867287017288573</v>
      </c>
      <c r="AI203" s="70">
        <f>(SUMPRODUCT(AI$8:AI$187,Nutrients!$AJ$8:$AJ$187)+(IF($A6=Nutrients!$B$8,Nutrients!$AJ$8,Nutrients!$AJ$9)*AI$6)+(((IF($A7=Nutrients!$B$79,Nutrients!$AJ$79,(IF($A7=Nutrients!$B$77,Nutrients!$AJ$77,Nutrients!$AJ$78)))))*AI$7))/2000</f>
        <v>0.78801218935399808</v>
      </c>
      <c r="AJ203" s="20"/>
      <c r="AK203" s="70">
        <f>(SUMPRODUCT(AK$8:AK$187,Nutrients!$AJ$8:$AJ$187)+(IF($A6=Nutrients!$B$8,Nutrients!$AJ$8,Nutrients!$AJ$9)*AK$6)+(((IF($A7=Nutrients!$B$79,Nutrients!$AJ$79,(IF($A7=Nutrients!$B$77,Nutrients!$AJ$77,Nutrients!$AJ$78)))))*AK$7))/2000</f>
        <v>1.3041181916972693</v>
      </c>
      <c r="AL203" s="70">
        <f>(SUMPRODUCT(AL$8:AL$187,Nutrients!$AJ$8:$AJ$187)+(IF($A6=Nutrients!$B$8,Nutrients!$AJ$8,Nutrients!$AJ$9)*AL$6)+(((IF($A7=Nutrients!$B$79,Nutrients!$AJ$79,(IF($A7=Nutrients!$B$77,Nutrients!$AJ$77,Nutrients!$AJ$78)))))*AL$7))/2000</f>
        <v>1.1518651950354715</v>
      </c>
      <c r="AM203" s="70">
        <f>(SUMPRODUCT(AM$8:AM$187,Nutrients!$AJ$8:$AJ$187)+(IF($A6=Nutrients!$B$8,Nutrients!$AJ$8,Nutrients!$AJ$9)*AM$6)+(((IF($A7=Nutrients!$B$79,Nutrients!$AJ$79,(IF($A7=Nutrients!$B$77,Nutrients!$AJ$77,Nutrients!$AJ$78)))))*AM$7))/2000</f>
        <v>1.0146513452101855</v>
      </c>
      <c r="AN203" s="70">
        <f>(SUMPRODUCT(AN$8:AN$187,Nutrients!$AJ$8:$AJ$187)+(IF($A6=Nutrients!$B$8,Nutrients!$AJ$8,Nutrients!$AJ$9)*AN$6)+(((IF($A7=Nutrients!$B$79,Nutrients!$AJ$79,(IF($A7=Nutrients!$B$77,Nutrients!$AJ$77,Nutrients!$AJ$78)))))*AN$7))/2000</f>
        <v>0.92617552540666837</v>
      </c>
      <c r="AO203" s="70">
        <f>(SUMPRODUCT(AO$8:AO$187,Nutrients!$AJ$8:$AJ$187)+(IF($A6=Nutrients!$B$8,Nutrients!$AJ$8,Nutrients!$AJ$9)*AO$6)+(((IF($A7=Nutrients!$B$79,Nutrients!$AJ$79,(IF($A7=Nutrients!$B$77,Nutrients!$AJ$77,Nutrients!$AJ$78)))))*AO$7))/2000</f>
        <v>0.86074555944640541</v>
      </c>
      <c r="AP203" s="70">
        <f>(SUMPRODUCT(AP$8:AP$187,Nutrients!$AJ$8:$AJ$187)+(IF($A6=Nutrients!$B$8,Nutrients!$AJ$8,Nutrients!$AJ$9)*AP$6)+(((IF($A7=Nutrients!$B$79,Nutrients!$AJ$79,(IF($A7=Nutrients!$B$77,Nutrients!$AJ$77,Nutrients!$AJ$78)))))*AP$7))/2000</f>
        <v>0.80008420929813451</v>
      </c>
      <c r="AQ203" s="20"/>
      <c r="AR203" s="70">
        <f>(SUMPRODUCT(AR$8:AR$187,Nutrients!$AJ$8:$AJ$187)+(IF($A6=Nutrients!$B$8,Nutrients!$AJ$8,Nutrients!$AJ$9)*AR$6)+(((IF($A7=Nutrients!$B$79,Nutrients!$AJ$79,(IF($A7=Nutrients!$B$77,Nutrients!$AJ$77,Nutrients!$AJ$78)))))*AR$7))/2000</f>
        <v>1.316222270571503</v>
      </c>
      <c r="AS203" s="70">
        <f>(SUMPRODUCT(AS$8:AS$187,Nutrients!$AJ$8:$AJ$187)+(IF($A6=Nutrients!$B$8,Nutrients!$AJ$8,Nutrients!$AJ$9)*AS$6)+(((IF($A7=Nutrients!$B$79,Nutrients!$AJ$79,(IF($A7=Nutrients!$B$77,Nutrients!$AJ$77,Nutrients!$AJ$78)))))*AS$7))/2000</f>
        <v>1.1639392473920125</v>
      </c>
      <c r="AT203" s="70">
        <f>(SUMPRODUCT(AT$8:AT$187,Nutrients!$AJ$8:$AJ$187)+(IF($A6=Nutrients!$B$8,Nutrients!$AJ$8,Nutrients!$AJ$9)*AT$6)+(((IF($A7=Nutrients!$B$79,Nutrients!$AJ$79,(IF($A7=Nutrients!$B$77,Nutrients!$AJ$77,Nutrients!$AJ$78)))))*AT$7))/2000</f>
        <v>1.0267245884828664</v>
      </c>
      <c r="AU203" s="70">
        <f>(SUMPRODUCT(AU$8:AU$187,Nutrients!$AJ$8:$AJ$187)+(IF($A6=Nutrients!$B$8,Nutrients!$AJ$8,Nutrients!$AJ$9)*AU$6)+(((IF($A7=Nutrients!$B$79,Nutrients!$AJ$79,(IF($A7=Nutrients!$B$77,Nutrients!$AJ$77,Nutrients!$AJ$78)))))*AU$7))/2000</f>
        <v>0.93824861778535906</v>
      </c>
      <c r="AV203" s="70">
        <f>(SUMPRODUCT(AV$8:AV$187,Nutrients!$AJ$8:$AJ$187)+(IF($A6=Nutrients!$B$8,Nutrients!$AJ$8,Nutrients!$AJ$9)*AV$6)+(((IF($A7=Nutrients!$B$79,Nutrients!$AJ$79,(IF($A7=Nutrients!$B$77,Nutrients!$AJ$77,Nutrients!$AJ$78)))))*AV$7))/2000</f>
        <v>0.87281792005020298</v>
      </c>
      <c r="AW203" s="70">
        <f>(SUMPRODUCT(AW$8:AW$187,Nutrients!$AJ$8:$AJ$187)+(IF($A6=Nutrients!$B$8,Nutrients!$AJ$8,Nutrients!$AJ$9)*AW$6)+(((IF($A7=Nutrients!$B$79,Nutrients!$AJ$79,(IF($A7=Nutrients!$B$77,Nutrients!$AJ$77,Nutrients!$AJ$78)))))*AW$7))/2000</f>
        <v>0.81194550130889909</v>
      </c>
      <c r="AX203" s="20"/>
      <c r="AY203" s="70">
        <f>(SUMPRODUCT(AY$8:AY$187,Nutrients!$AJ$8:$AJ$187)+(IF($A6=Nutrients!$B$8,Nutrients!$AJ$8,Nutrients!$AJ$9)*AY$6)+(((IF($A7=Nutrients!$B$79,Nutrients!$AJ$79,(IF($A7=Nutrients!$B$77,Nutrients!$AJ$77,Nutrients!$AJ$78)))))*AY$7))/2000</f>
        <v>1.3282989042472928</v>
      </c>
      <c r="AZ203" s="70">
        <f>(SUMPRODUCT(AZ$8:AZ$187,Nutrients!$AJ$8:$AJ$187)+(IF($A6=Nutrients!$B$8,Nutrients!$AJ$8,Nutrients!$AJ$9)*AZ$6)+(((IF($A7=Nutrients!$B$79,Nutrients!$AJ$79,(IF($A7=Nutrients!$B$77,Nutrients!$AJ$77,Nutrients!$AJ$78)))))*AZ$7))/2000</f>
        <v>1.1760144326790678</v>
      </c>
      <c r="BA203" s="70">
        <f>(SUMPRODUCT(BA$8:BA$187,Nutrients!$AJ$8:$AJ$187)+(IF($A6=Nutrients!$B$8,Nutrients!$AJ$8,Nutrients!$AJ$9)*BA$6)+(((IF($A7=Nutrients!$B$79,Nutrients!$AJ$79,(IF($A7=Nutrients!$B$77,Nutrients!$AJ$77,Nutrients!$AJ$78)))))*BA$7))/2000</f>
        <v>1.0387919855332377</v>
      </c>
      <c r="BB203" s="70">
        <f>(SUMPRODUCT(BB$8:BB$187,Nutrients!$AJ$8:$AJ$187)+(IF($A6=Nutrients!$B$8,Nutrients!$AJ$8,Nutrients!$AJ$9)*BB$6)+(((IF($A7=Nutrients!$B$79,Nutrients!$AJ$79,(IF($A7=Nutrients!$B$77,Nutrients!$AJ$77,Nutrients!$AJ$78)))))*BB$7))/2000</f>
        <v>0.95029769717469759</v>
      </c>
      <c r="BC203" s="70">
        <f>(SUMPRODUCT(BC$8:BC$187,Nutrients!$AJ$8:$AJ$187)+(IF($A6=Nutrients!$B$8,Nutrients!$AJ$8,Nutrients!$AJ$9)*BC$6)+(((IF($A7=Nutrients!$B$79,Nutrients!$AJ$79,(IF($A7=Nutrients!$B$77,Nutrients!$AJ$77,Nutrients!$AJ$78)))))*BC$7))/2000</f>
        <v>0.88486691306520548</v>
      </c>
      <c r="BD203" s="70">
        <f>(SUMPRODUCT(BD$8:BD$187,Nutrients!$AJ$8:$AJ$187)+(IF($A6=Nutrients!$B$8,Nutrients!$AJ$8,Nutrients!$AJ$9)*BD$6)+(((IF($A7=Nutrients!$B$79,Nutrients!$AJ$79,(IF($A7=Nutrients!$B$77,Nutrients!$AJ$77,Nutrients!$AJ$78)))))*BD$7))/2000</f>
        <v>0.82398731593248142</v>
      </c>
      <c r="BE203" s="20"/>
      <c r="BF203" s="70">
        <f>(SUMPRODUCT(BF$8:BF$187,Nutrients!$AJ$8:$AJ$187)+(IF($A6=Nutrients!$B$8,Nutrients!$AJ$8,Nutrients!$AJ$9)*BF$6)+(((IF($A7=Nutrients!$B$79,Nutrients!$AJ$79,(IF($A7=Nutrients!$B$77,Nutrients!$AJ$77,Nutrients!$AJ$78)))))*BF$7))/2000</f>
        <v>1.3401654033271229</v>
      </c>
      <c r="BG203" s="70">
        <f>(SUMPRODUCT(BG$8:BG$187,Nutrients!$AJ$8:$AJ$187)+(IF($A6=Nutrients!$B$8,Nutrients!$AJ$8,Nutrients!$AJ$9)*BG$6)+(((IF($A7=Nutrients!$B$79,Nutrients!$AJ$79,(IF($A7=Nutrients!$B$77,Nutrients!$AJ$77,Nutrients!$AJ$78)))))*BG$7))/2000</f>
        <v>1.1878804888464338</v>
      </c>
      <c r="BH203" s="70">
        <f>(SUMPRODUCT(BH$8:BH$187,Nutrients!$AJ$8:$AJ$187)+(IF($A6=Nutrients!$B$8,Nutrients!$AJ$8,Nutrients!$AJ$9)*BH$6)+(((IF($A7=Nutrients!$B$79,Nutrients!$AJ$79,(IF($A7=Nutrients!$B$77,Nutrients!$AJ$77,Nutrients!$AJ$78)))))*BH$7))/2000</f>
        <v>1.0506571669941598</v>
      </c>
      <c r="BI203" s="70">
        <f>(SUMPRODUCT(BI$8:BI$187,Nutrients!$AJ$8:$AJ$187)+(IF($A6=Nutrients!$B$8,Nutrients!$AJ$8,Nutrients!$AJ$9)*BI$6)+(((IF($A7=Nutrients!$B$79,Nutrients!$AJ$79,(IF($A7=Nutrients!$B$77,Nutrients!$AJ$77,Nutrients!$AJ$78)))))*BI$7))/2000</f>
        <v>0.96216232748104391</v>
      </c>
      <c r="BJ203" s="70">
        <f>(SUMPRODUCT(BJ$8:BJ$187,Nutrients!$AJ$8:$AJ$187)+(IF($A6=Nutrients!$B$8,Nutrients!$AJ$8,Nutrients!$AJ$9)*BJ$6)+(((IF($A7=Nutrients!$B$79,Nutrients!$AJ$79,(IF($A7=Nutrients!$B$77,Nutrients!$AJ$77,Nutrients!$AJ$78)))))*BJ$7))/2000</f>
        <v>0.89673114026638101</v>
      </c>
      <c r="BK203" s="70">
        <f>(SUMPRODUCT(BK$8:BK$187,Nutrients!$AJ$8:$AJ$187)+(IF($A6=Nutrients!$B$8,Nutrients!$AJ$8,Nutrients!$AJ$9)*BK$6)+(((IF($A7=Nutrients!$B$79,Nutrients!$AJ$79,(IF($A7=Nutrients!$B$77,Nutrients!$AJ$77,Nutrients!$AJ$78)))))*BK$7))/2000</f>
        <v>0.83583721653837428</v>
      </c>
      <c r="BL203" s="20"/>
    </row>
    <row r="204" spans="1:64" x14ac:dyDescent="0.2">
      <c r="A204" s="5" t="s">
        <v>18</v>
      </c>
      <c r="B204" s="65">
        <f>(SUMPRODUCT(B$8:B$187,Nutrients!$E$8:$E$187)+(IF($A$6=Nutrients!$B$8,Nutrients!$E$8,Nutrients!$E$9)*B$6)+(((IF($A$7=Nutrients!$B$79,Nutrients!$E$79,(IF($A$7=Nutrients!$B$77,Nutrients!$E$77,Nutrients!$E$78)))))*B$7))/2000/2.2046</f>
        <v>1495.2499184081071</v>
      </c>
      <c r="C204" s="65">
        <f>(SUMPRODUCT(C$8:C$187,Nutrients!$E$8:$E$187)+(IF($A$6=Nutrients!$B$8,Nutrients!$E$8,Nutrients!$E$9)*C$6)+(((IF($A$7=Nutrients!$B$79,Nutrients!$E$79,(IF($A$7=Nutrients!$B$77,Nutrients!$E$77,Nutrients!$E$78)))))*C$7))/2000/2.2046</f>
        <v>1499.0388763767537</v>
      </c>
      <c r="D204" s="65">
        <f>(SUMPRODUCT(D$8:D$187,Nutrients!$E$8:$E$187)+(IF($A$6=Nutrients!$B$8,Nutrients!$E$8,Nutrients!$E$9)*D$6)+(((IF($A$7=Nutrients!$B$79,Nutrients!$E$79,(IF($A$7=Nutrients!$B$77,Nutrients!$E$77,Nutrients!$E$78)))))*D$7))/2000/2.2046</f>
        <v>1504.2822809001668</v>
      </c>
      <c r="E204" s="65">
        <f>(SUMPRODUCT(E$8:E$187,Nutrients!$E$8:$E$187)+(IF($A$6=Nutrients!$B$8,Nutrients!$E$8,Nutrients!$E$9)*E$6)+(((IF($A$7=Nutrients!$B$79,Nutrients!$E$79,(IF($A$7=Nutrients!$B$77,Nutrients!$E$77,Nutrients!$E$78)))))*E$7))/2000/2.2046</f>
        <v>1507.1940512647004</v>
      </c>
      <c r="F204" s="65">
        <f>(SUMPRODUCT(F$8:F$187,Nutrients!$E$8:$E$187)+(IF($A$6=Nutrients!$B$8,Nutrients!$E$8,Nutrients!$E$9)*F$6)+(((IF($A$7=Nutrients!$B$79,Nutrients!$E$79,(IF($A$7=Nutrients!$B$77,Nutrients!$E$77,Nutrients!$E$78)))))*F$7))/2000/2.2046</f>
        <v>1509.197304430937</v>
      </c>
      <c r="G204" s="65">
        <f>(SUMPRODUCT(G$8:G$187,Nutrients!$E$8:$E$187)+(IF($A$6=Nutrients!$B$8,Nutrients!$E$8,Nutrients!$E$9)*G$6)+(((IF($A$7=Nutrients!$B$79,Nutrients!$E$79,(IF($A$7=Nutrients!$B$77,Nutrients!$E$77,Nutrients!$E$78)))))*G$7))/2000/2.2046</f>
        <v>1510.3176101693616</v>
      </c>
      <c r="H204" s="20"/>
      <c r="I204" s="65">
        <f>(SUMPRODUCT(I$8:I$187,Nutrients!$E$8:$E$187)+(IF($A$6=Nutrients!$B$8,Nutrients!$E$8,Nutrients!$E$9)*I$6)+(((IF($A$7=Nutrients!$B$79,Nutrients!$E$79,(IF($A$7=Nutrients!$B$77,Nutrients!$E$77,Nutrients!$E$78)))))*I$7))/2000/2.2046</f>
        <v>1494.3402505550634</v>
      </c>
      <c r="J204" s="65">
        <f>(SUMPRODUCT(J$8:J$187,Nutrients!$E$8:$E$187)+(IF($A$6=Nutrients!$B$8,Nutrients!$E$8,Nutrients!$E$9)*J$6)+(((IF($A$7=Nutrients!$B$79,Nutrients!$E$79,(IF($A$7=Nutrients!$B$77,Nutrients!$E$77,Nutrients!$E$78)))))*J$7))/2000/2.2046</f>
        <v>1498.0088269922908</v>
      </c>
      <c r="K204" s="65">
        <f>(SUMPRODUCT(K$8:K$187,Nutrients!$E$8:$E$187)+(IF($A$6=Nutrients!$B$8,Nutrients!$E$8,Nutrients!$E$9)*K$6)+(((IF($A$7=Nutrients!$B$79,Nutrients!$E$79,(IF($A$7=Nutrients!$B$77,Nutrients!$E$77,Nutrients!$E$78)))))*K$7))/2000/2.2046</f>
        <v>1503.7415639954424</v>
      </c>
      <c r="L204" s="65">
        <f>(SUMPRODUCT(L$8:L$187,Nutrients!$E$8:$E$187)+(IF($A$6=Nutrients!$B$8,Nutrients!$E$8,Nutrients!$E$9)*L$6)+(((IF($A$7=Nutrients!$B$79,Nutrients!$E$79,(IF($A$7=Nutrients!$B$77,Nutrients!$E$77,Nutrients!$E$78)))))*L$7))/2000/2.2046</f>
        <v>1506.6343603335788</v>
      </c>
      <c r="M204" s="65">
        <f>(SUMPRODUCT(M$8:M$187,Nutrients!$E$8:$E$187)+(IF($A$6=Nutrients!$B$8,Nutrients!$E$8,Nutrients!$E$9)*M$6)+(((IF($A$7=Nutrients!$B$79,Nutrients!$E$79,(IF($A$7=Nutrients!$B$77,Nutrients!$E$77,Nutrients!$E$78)))))*M$7))/2000/2.2046</f>
        <v>1508.7069553613112</v>
      </c>
      <c r="N204" s="65">
        <f>(SUMPRODUCT(N$8:N$187,Nutrients!$E$8:$E$187)+(IF($A$6=Nutrients!$B$8,Nutrients!$E$8,Nutrients!$E$9)*N$6)+(((IF($A$7=Nutrients!$B$79,Nutrients!$E$79,(IF($A$7=Nutrients!$B$77,Nutrients!$E$77,Nutrients!$E$78)))))*N$7))/2000/2.2046</f>
        <v>1509.6913351523979</v>
      </c>
      <c r="O204" s="20"/>
      <c r="P204" s="65">
        <f>(SUMPRODUCT(P$8:P$187,Nutrients!$E$8:$E$187)+(IF($A$6=Nutrients!$B$8,Nutrients!$E$8,Nutrients!$E$9)*P$6)+(((IF($A$7=Nutrients!$B$79,Nutrients!$E$79,(IF($A$7=Nutrients!$B$77,Nutrients!$E$77,Nutrients!$E$78)))))*P$7))/2000/2.2046</f>
        <v>1493.2579551391955</v>
      </c>
      <c r="Q204" s="65">
        <f>(SUMPRODUCT(Q$8:Q$187,Nutrients!$E$8:$E$187)+(IF($A$6=Nutrients!$B$8,Nutrients!$E$8,Nutrients!$E$9)*Q$6)+(((IF($A$7=Nutrients!$B$79,Nutrients!$E$79,(IF($A$7=Nutrients!$B$77,Nutrients!$E$77,Nutrients!$E$78)))))*Q$7))/2000/2.2046</f>
        <v>1497.0672412104409</v>
      </c>
      <c r="R204" s="65">
        <f>(SUMPRODUCT(R$8:R$187,Nutrients!$E$8:$E$187)+(IF($A$6=Nutrients!$B$8,Nutrients!$E$8,Nutrients!$E$9)*R$6)+(((IF($A$7=Nutrients!$B$79,Nutrients!$E$79,(IF($A$7=Nutrients!$B$77,Nutrients!$E$77,Nutrients!$E$78)))))*R$7))/2000/2.2046</f>
        <v>1503.1174041142276</v>
      </c>
      <c r="S204" s="65">
        <f>(SUMPRODUCT(S$8:S$187,Nutrients!$E$8:$E$187)+(IF($A$6=Nutrients!$B$8,Nutrients!$E$8,Nutrients!$E$9)*S$6)+(((IF($A$7=Nutrients!$B$79,Nutrients!$E$79,(IF($A$7=Nutrients!$B$77,Nutrients!$E$77,Nutrients!$E$78)))))*S$7))/2000/2.2046</f>
        <v>1505.8917658407981</v>
      </c>
      <c r="T204" s="65">
        <f>(SUMPRODUCT(T$8:T$187,Nutrients!$E$8:$E$187)+(IF($A$6=Nutrients!$B$8,Nutrients!$E$8,Nutrients!$E$9)*T$6)+(((IF($A$7=Nutrients!$B$79,Nutrients!$E$79,(IF($A$7=Nutrients!$B$77,Nutrients!$E$77,Nutrients!$E$78)))))*T$7))/2000/2.2046</f>
        <v>1508.2292287458906</v>
      </c>
      <c r="U204" s="65">
        <f>(SUMPRODUCT(U$8:U$187,Nutrients!$E$8:$E$187)+(IF($A$6=Nutrients!$B$8,Nutrients!$E$8,Nutrients!$E$9)*U$6)+(((IF($A$7=Nutrients!$B$79,Nutrients!$E$79,(IF($A$7=Nutrients!$B$77,Nutrients!$E$77,Nutrients!$E$78)))))*U$7))/2000/2.2046</f>
        <v>1509.1371393395652</v>
      </c>
      <c r="V204" s="20"/>
      <c r="W204" s="65">
        <f>(SUMPRODUCT(W$8:W$187,Nutrients!$E$8:$E$187)+(IF($A$6=Nutrients!$B$8,Nutrients!$E$8,Nutrients!$E$9)*W$6)+(((IF($A$7=Nutrients!$B$79,Nutrients!$E$79,(IF($A$7=Nutrients!$B$77,Nutrients!$E$77,Nutrients!$E$78)))))*W$7))/2000/2.2046</f>
        <v>1492.0113151443279</v>
      </c>
      <c r="X204" s="65">
        <f>(SUMPRODUCT(X$8:X$187,Nutrients!$E$8:$E$187)+(IF($A$6=Nutrients!$B$8,Nutrients!$E$8,Nutrients!$E$9)*X$6)+(((IF($A$7=Nutrients!$B$79,Nutrients!$E$79,(IF($A$7=Nutrients!$B$77,Nutrients!$E$77,Nutrients!$E$78)))))*X$7))/2000/2.2046</f>
        <v>1496.3851438907766</v>
      </c>
      <c r="Y204" s="65">
        <f>(SUMPRODUCT(Y$8:Y$187,Nutrients!$E$8:$E$187)+(IF($A$6=Nutrients!$B$8,Nutrients!$E$8,Nutrients!$E$9)*Y$6)+(((IF($A$7=Nutrients!$B$79,Nutrients!$E$79,(IF($A$7=Nutrients!$B$77,Nutrients!$E$77,Nutrients!$E$78)))))*Y$7))/2000/2.2046</f>
        <v>1502.4304117475097</v>
      </c>
      <c r="Z204" s="65">
        <f>(SUMPRODUCT(Z$8:Z$187,Nutrients!$E$8:$E$187)+(IF($A$6=Nutrients!$B$8,Nutrients!$E$8,Nutrients!$E$9)*Z$6)+(((IF($A$7=Nutrients!$B$79,Nutrients!$E$79,(IF($A$7=Nutrients!$B$77,Nutrients!$E$77,Nutrients!$E$78)))))*Z$7))/2000/2.2046</f>
        <v>1505.3741871644222</v>
      </c>
      <c r="AA204" s="65">
        <f>(SUMPRODUCT(AA$8:AA$187,Nutrients!$E$8:$E$187)+(IF($A$6=Nutrients!$B$8,Nutrients!$E$8,Nutrients!$E$9)*AA$6)+(((IF($A$7=Nutrients!$B$79,Nutrients!$E$79,(IF($A$7=Nutrients!$B$77,Nutrients!$E$77,Nutrients!$E$78)))))*AA$7))/2000/2.2046</f>
        <v>1507.4816237654873</v>
      </c>
      <c r="AB204" s="65">
        <f>(SUMPRODUCT(AB$8:AB$187,Nutrients!$E$8:$E$187)+(IF($A$6=Nutrients!$B$8,Nutrients!$E$8,Nutrients!$E$9)*AB$6)+(((IF($A$7=Nutrients!$B$79,Nutrients!$E$79,(IF($A$7=Nutrients!$B$77,Nutrients!$E$77,Nutrients!$E$78)))))*AB$7))/2000/2.2046</f>
        <v>1508.4219581564394</v>
      </c>
      <c r="AC204" s="20"/>
      <c r="AD204" s="65">
        <f>(SUMPRODUCT(AD$8:AD$187,Nutrients!$E$8:$E$187)+(IF($A$6=Nutrients!$B$8,Nutrients!$E$8,Nutrients!$E$9)*AD$6)+(((IF($A$7=Nutrients!$B$79,Nutrients!$E$79,(IF($A$7=Nutrients!$B$77,Nutrients!$E$77,Nutrients!$E$78)))))*AD$7))/2000/2.2046</f>
        <v>1491.287265131117</v>
      </c>
      <c r="AE204" s="65">
        <f>(SUMPRODUCT(AE$8:AE$187,Nutrients!$E$8:$E$187)+(IF($A$6=Nutrients!$B$8,Nutrients!$E$8,Nutrients!$E$9)*AE$6)+(((IF($A$7=Nutrients!$B$79,Nutrients!$E$79,(IF($A$7=Nutrients!$B$77,Nutrients!$E$77,Nutrients!$E$78)))))*AE$7))/2000/2.2046</f>
        <v>1495.8655957366598</v>
      </c>
      <c r="AF204" s="65">
        <f>(SUMPRODUCT(AF$8:AF$187,Nutrients!$E$8:$E$187)+(IF($A$6=Nutrients!$B$8,Nutrients!$E$8,Nutrients!$E$9)*AF$6)+(((IF($A$7=Nutrients!$B$79,Nutrients!$E$79,(IF($A$7=Nutrients!$B$77,Nutrients!$E$77,Nutrients!$E$78)))))*AF$7))/2000/2.2046</f>
        <v>1501.6232306596892</v>
      </c>
      <c r="AG204" s="65">
        <f>(SUMPRODUCT(AG$8:AG$187,Nutrients!$E$8:$E$187)+(IF($A$6=Nutrients!$B$8,Nutrients!$E$8,Nutrients!$E$9)*AG$6)+(((IF($A$7=Nutrients!$B$79,Nutrients!$E$79,(IF($A$7=Nutrients!$B$77,Nutrients!$E$77,Nutrients!$E$78)))))*AG$7))/2000/2.2046</f>
        <v>1504.6541099792735</v>
      </c>
      <c r="AH204" s="65">
        <f>(SUMPRODUCT(AH$8:AH$187,Nutrients!$E$8:$E$187)+(IF($A$6=Nutrients!$B$8,Nutrients!$E$8,Nutrients!$E$9)*AH$6)+(((IF($A$7=Nutrients!$B$79,Nutrients!$E$79,(IF($A$7=Nutrients!$B$77,Nutrients!$E$77,Nutrients!$E$78)))))*AH$7))/2000/2.2046</f>
        <v>1506.6337821968366</v>
      </c>
      <c r="AI204" s="65">
        <f>(SUMPRODUCT(AI$8:AI$187,Nutrients!$E$8:$E$187)+(IF($A$6=Nutrients!$B$8,Nutrients!$E$8,Nutrients!$E$9)*AI$6)+(((IF($A$7=Nutrients!$B$79,Nutrients!$E$79,(IF($A$7=Nutrients!$B$77,Nutrients!$E$77,Nutrients!$E$78)))))*AI$7))/2000/2.2046</f>
        <v>1507.6571047650125</v>
      </c>
      <c r="AJ204" s="20"/>
      <c r="AK204" s="65">
        <f>(SUMPRODUCT(AK$8:AK$187,Nutrients!$E$8:$E$187)+(IF($A$6=Nutrients!$B$8,Nutrients!$E$8,Nutrients!$E$9)*AK$6)+(((IF($A$7=Nutrients!$B$79,Nutrients!$E$79,(IF($A$7=Nutrients!$B$77,Nutrients!$E$77,Nutrients!$E$78)))))*AK$7))/2000/2.2046</f>
        <v>1490.4448428411142</v>
      </c>
      <c r="AL204" s="65">
        <f>(SUMPRODUCT(AL$8:AL$187,Nutrients!$E$8:$E$187)+(IF($A$6=Nutrients!$B$8,Nutrients!$E$8,Nutrients!$E$9)*AL$6)+(((IF($A$7=Nutrients!$B$79,Nutrients!$E$79,(IF($A$7=Nutrients!$B$77,Nutrients!$E$77,Nutrients!$E$78)))))*AL$7))/2000/2.2046</f>
        <v>1495.2388810805974</v>
      </c>
      <c r="AM204" s="65">
        <f>(SUMPRODUCT(AM$8:AM$187,Nutrients!$E$8:$E$187)+(IF($A$6=Nutrients!$B$8,Nutrients!$E$8,Nutrients!$E$9)*AM$6)+(((IF($A$7=Nutrients!$B$79,Nutrients!$E$79,(IF($A$7=Nutrients!$B$77,Nutrients!$E$77,Nutrients!$E$78)))))*AM$7))/2000/2.2046</f>
        <v>1501.0183559931843</v>
      </c>
      <c r="AN204" s="65">
        <f>(SUMPRODUCT(AN$8:AN$187,Nutrients!$E$8:$E$187)+(IF($A$6=Nutrients!$B$8,Nutrients!$E$8,Nutrients!$E$9)*AN$6)+(((IF($A$7=Nutrients!$B$79,Nutrients!$E$79,(IF($A$7=Nutrients!$B$77,Nutrients!$E$77,Nutrients!$E$78)))))*AN$7))/2000/2.2046</f>
        <v>1504.095104578186</v>
      </c>
      <c r="AO204" s="65">
        <f>(SUMPRODUCT(AO$8:AO$187,Nutrients!$E$8:$E$187)+(IF($A$6=Nutrients!$B$8,Nutrients!$E$8,Nutrients!$E$9)*AO$6)+(((IF($A$7=Nutrients!$B$79,Nutrients!$E$79,(IF($A$7=Nutrients!$B$77,Nutrients!$E$77,Nutrients!$E$78)))))*AO$7))/2000/2.2046</f>
        <v>1506.2417836980337</v>
      </c>
      <c r="AP204" s="65">
        <f>(SUMPRODUCT(AP$8:AP$187,Nutrients!$E$8:$E$187)+(IF($A$6=Nutrients!$B$8,Nutrients!$E$8,Nutrients!$E$9)*AP$6)+(((IF($A$7=Nutrients!$B$79,Nutrients!$E$79,(IF($A$7=Nutrients!$B$77,Nutrients!$E$77,Nutrients!$E$78)))))*AP$7))/2000/2.2046</f>
        <v>1507.2967374179805</v>
      </c>
      <c r="AQ204" s="20"/>
      <c r="AR204" s="65">
        <f>(SUMPRODUCT(AR$8:AR$187,Nutrients!$E$8:$E$187)+(IF($A$6=Nutrients!$B$8,Nutrients!$E$8,Nutrients!$E$9)*AR$6)+(((IF($A$7=Nutrients!$B$79,Nutrients!$E$79,(IF($A$7=Nutrients!$B$77,Nutrients!$E$77,Nutrients!$E$78)))))*AR$7))/2000/2.2046</f>
        <v>1489.7865268889029</v>
      </c>
      <c r="AS204" s="65">
        <f>(SUMPRODUCT(AS$8:AS$187,Nutrients!$E$8:$E$187)+(IF($A$6=Nutrients!$B$8,Nutrients!$E$8,Nutrients!$E$9)*AS$6)+(((IF($A$7=Nutrients!$B$79,Nutrients!$E$79,(IF($A$7=Nutrients!$B$77,Nutrients!$E$77,Nutrients!$E$78)))))*AS$7))/2000/2.2046</f>
        <v>1494.7824660374117</v>
      </c>
      <c r="AT204" s="65">
        <f>(SUMPRODUCT(AT$8:AT$187,Nutrients!$E$8:$E$187)+(IF($A$6=Nutrients!$B$8,Nutrients!$E$8,Nutrients!$E$9)*AT$6)+(((IF($A$7=Nutrients!$B$79,Nutrients!$E$79,(IF($A$7=Nutrients!$B$77,Nutrients!$E$77,Nutrients!$E$78)))))*AT$7))/2000/2.2046</f>
        <v>1500.6001766154582</v>
      </c>
      <c r="AU204" s="65">
        <f>(SUMPRODUCT(AU$8:AU$187,Nutrients!$E$8:$E$187)+(IF($A$6=Nutrients!$B$8,Nutrients!$E$8,Nutrients!$E$9)*AU$6)+(((IF($A$7=Nutrients!$B$79,Nutrients!$E$79,(IF($A$7=Nutrients!$B$77,Nutrients!$E$77,Nutrients!$E$78)))))*AU$7))/2000/2.2046</f>
        <v>1503.6840561449817</v>
      </c>
      <c r="AV204" s="65">
        <f>(SUMPRODUCT(AV$8:AV$187,Nutrients!$E$8:$E$187)+(IF($A$6=Nutrients!$B$8,Nutrients!$E$8,Nutrients!$E$9)*AV$6)+(((IF($A$7=Nutrients!$B$79,Nutrients!$E$79,(IF($A$7=Nutrients!$B$77,Nutrients!$E$77,Nutrients!$E$78)))))*AV$7))/2000/2.2046</f>
        <v>1505.8653174649842</v>
      </c>
      <c r="AW204" s="65">
        <f>(SUMPRODUCT(AW$8:AW$187,Nutrients!$E$8:$E$187)+(IF($A$6=Nutrients!$B$8,Nutrients!$E$8,Nutrients!$E$9)*AW$6)+(((IF($A$7=Nutrients!$B$79,Nutrients!$E$79,(IF($A$7=Nutrients!$B$77,Nutrients!$E$77,Nutrients!$E$78)))))*AW$7))/2000/2.2046</f>
        <v>1506.9839598507328</v>
      </c>
      <c r="AX204" s="20"/>
      <c r="AY204" s="65">
        <f>(SUMPRODUCT(AY$8:AY$187,Nutrients!$E$8:$E$187)+(IF($A$6=Nutrients!$B$8,Nutrients!$E$8,Nutrients!$E$9)*AY$6)+(((IF($A$7=Nutrients!$B$79,Nutrients!$E$79,(IF($A$7=Nutrients!$B$77,Nutrients!$E$77,Nutrients!$E$78)))))*AY$7))/2000/2.2046</f>
        <v>1489.2081239232712</v>
      </c>
      <c r="AZ204" s="65">
        <f>(SUMPRODUCT(AZ$8:AZ$187,Nutrients!$E$8:$E$187)+(IF($A$6=Nutrients!$B$8,Nutrients!$E$8,Nutrients!$E$9)*AZ$6)+(((IF($A$7=Nutrients!$B$79,Nutrients!$E$79,(IF($A$7=Nutrients!$B$77,Nutrients!$E$77,Nutrients!$E$78)))))*AZ$7))/2000/2.2046</f>
        <v>1494.2725109914909</v>
      </c>
      <c r="BA204" s="65">
        <f>(SUMPRODUCT(BA$8:BA$187,Nutrients!$E$8:$E$187)+(IF($A$6=Nutrients!$B$8,Nutrients!$E$8,Nutrients!$E$9)*BA$6)+(((IF($A$7=Nutrients!$B$79,Nutrients!$E$79,(IF($A$7=Nutrients!$B$77,Nutrients!$E$77,Nutrients!$E$78)))))*BA$7))/2000/2.2046</f>
        <v>1500.4582778698464</v>
      </c>
      <c r="BB204" s="65">
        <f>(SUMPRODUCT(BB$8:BB$187,Nutrients!$E$8:$E$187)+(IF($A$6=Nutrients!$B$8,Nutrients!$E$8,Nutrients!$E$9)*BB$6)+(((IF($A$7=Nutrients!$B$79,Nutrients!$E$79,(IF($A$7=Nutrients!$B$77,Nutrients!$E$77,Nutrients!$E$78)))))*BB$7))/2000/2.2046</f>
        <v>1503.486557423653</v>
      </c>
      <c r="BC204" s="65">
        <f>(SUMPRODUCT(BC$8:BC$187,Nutrients!$E$8:$E$187)+(IF($A$6=Nutrients!$B$8,Nutrients!$E$8,Nutrients!$E$9)*BC$6)+(((IF($A$7=Nutrients!$B$79,Nutrients!$E$79,(IF($A$7=Nutrients!$B$77,Nutrients!$E$77,Nutrients!$E$78)))))*BC$7))/2000/2.2046</f>
        <v>1505.671900619916</v>
      </c>
      <c r="BD204" s="65">
        <f>(SUMPRODUCT(BD$8:BD$187,Nutrients!$E$8:$E$187)+(IF($A$6=Nutrients!$B$8,Nutrients!$E$8,Nutrients!$E$9)*BD$6)+(((IF($A$7=Nutrients!$B$79,Nutrients!$E$79,(IF($A$7=Nutrients!$B$77,Nutrients!$E$77,Nutrients!$E$78)))))*BD$7))/2000/2.2046</f>
        <v>1506.2085236967378</v>
      </c>
      <c r="BE204" s="20"/>
      <c r="BF204" s="65">
        <f>(SUMPRODUCT(BF$8:BF$187,Nutrients!$E$8:$E$187)+(IF($A$6=Nutrients!$B$8,Nutrients!$E$8,Nutrients!$E$9)*BF$6)+(((IF($A$7=Nutrients!$B$79,Nutrients!$E$79,(IF($A$7=Nutrients!$B$77,Nutrients!$E$77,Nutrients!$E$78)))))*BF$7))/2000/2.2046</f>
        <v>1488.6492708124242</v>
      </c>
      <c r="BG204" s="65">
        <f>(SUMPRODUCT(BG$8:BG$187,Nutrients!$E$8:$E$187)+(IF($A$6=Nutrients!$B$8,Nutrients!$E$8,Nutrients!$E$9)*BG$6)+(((IF($A$7=Nutrients!$B$79,Nutrients!$E$79,(IF($A$7=Nutrients!$B$77,Nutrients!$E$77,Nutrients!$E$78)))))*BG$7))/2000/2.2046</f>
        <v>1493.7345890271115</v>
      </c>
      <c r="BH204" s="65">
        <f>(SUMPRODUCT(BH$8:BH$187,Nutrients!$E$8:$E$187)+(IF($A$6=Nutrients!$B$8,Nutrients!$E$8,Nutrients!$E$9)*BH$6)+(((IF($A$7=Nutrients!$B$79,Nutrients!$E$79,(IF($A$7=Nutrients!$B$77,Nutrients!$E$77,Nutrients!$E$78)))))*BH$7))/2000/2.2046</f>
        <v>1499.9616927613802</v>
      </c>
      <c r="BI204" s="65">
        <f>(SUMPRODUCT(BI$8:BI$187,Nutrients!$E$8:$E$187)+(IF($A$6=Nutrients!$B$8,Nutrients!$E$8,Nutrients!$E$9)*BI$6)+(((IF($A$7=Nutrients!$B$79,Nutrients!$E$79,(IF($A$7=Nutrients!$B$77,Nutrients!$E$77,Nutrients!$E$78)))))*BI$7))/2000/2.2046</f>
        <v>1503.016018764763</v>
      </c>
      <c r="BJ204" s="65">
        <f>(SUMPRODUCT(BJ$8:BJ$187,Nutrients!$E$8:$E$187)+(IF($A$6=Nutrients!$B$8,Nutrients!$E$8,Nutrients!$E$9)*BJ$6)+(((IF($A$7=Nutrients!$B$79,Nutrients!$E$79,(IF($A$7=Nutrients!$B$77,Nutrients!$E$77,Nutrients!$E$78)))))*BJ$7))/2000/2.2046</f>
        <v>1505.2204118954264</v>
      </c>
      <c r="BK204" s="65">
        <f>(SUMPRODUCT(BK$8:BK$187,Nutrients!$E$8:$E$187)+(IF($A$6=Nutrients!$B$8,Nutrients!$E$8,Nutrients!$E$9)*BK$6)+(((IF($A$7=Nutrients!$B$79,Nutrients!$E$79,(IF($A$7=Nutrients!$B$77,Nutrients!$E$77,Nutrients!$E$78)))))*BK$7))/2000/2.2046</f>
        <v>1506.4340808646637</v>
      </c>
      <c r="BL204" s="20"/>
    </row>
    <row r="205" spans="1:64" x14ac:dyDescent="0.2">
      <c r="A205" s="9" t="s">
        <v>50</v>
      </c>
      <c r="B205" s="65">
        <f>(SUMPRODUCT(B$8:B$187,Nutrients!$DD$8:$DD$187)+(IF($A$6=Nutrients!$B$8,Nutrients!$DD$8,Nutrients!$DD$9)*B$6)+(((IF($A$7=Nutrients!$B$79,Nutrients!$DD$79,(IF($A$7=Nutrients!$B$77,Nutrients!$DD$77,Nutrients!$DD$78)))))*B$7))/2000/2.2046</f>
        <v>1097.791113089525</v>
      </c>
      <c r="C205" s="65">
        <f>(SUMPRODUCT(C$8:C$187,Nutrients!$DD$8:$DD$187)+(IF($A$6=Nutrients!$B$8,Nutrients!$DD$8,Nutrients!$DD$9)*C$6)+(((IF($A$7=Nutrients!$B$79,Nutrients!$DD$79,(IF($A$7=Nutrients!$B$77,Nutrients!$DD$77,Nutrients!$DD$78)))))*C$7))/2000/2.2046</f>
        <v>1112.360503012713</v>
      </c>
      <c r="D205" s="65">
        <f>(SUMPRODUCT(D$8:D$187,Nutrients!$DD$8:$DD$187)+(IF($A$6=Nutrients!$B$8,Nutrients!$DD$8,Nutrients!$DD$9)*D$6)+(((IF($A$7=Nutrients!$B$79,Nutrients!$DD$79,(IF($A$7=Nutrients!$B$77,Nutrients!$DD$77,Nutrients!$DD$78)))))*D$7))/2000/2.2046</f>
        <v>1127.0093346994995</v>
      </c>
      <c r="E205" s="65">
        <f>(SUMPRODUCT(E$8:E$187,Nutrients!$DD$8:$DD$187)+(IF($A$6=Nutrients!$B$8,Nutrients!$DD$8,Nutrients!$DD$9)*E$6)+(((IF($A$7=Nutrients!$B$79,Nutrients!$DD$79,(IF($A$7=Nutrients!$B$77,Nutrients!$DD$77,Nutrients!$DD$78)))))*E$7))/2000/2.2046</f>
        <v>1135.8770074893046</v>
      </c>
      <c r="F205" s="65">
        <f>(SUMPRODUCT(F$8:F$187,Nutrients!$DD$8:$DD$187)+(IF($A$6=Nutrients!$B$8,Nutrients!$DD$8,Nutrients!$DD$9)*F$6)+(((IF($A$7=Nutrients!$B$79,Nutrients!$DD$79,(IF($A$7=Nutrients!$B$77,Nutrients!$DD$77,Nutrients!$DD$78)))))*F$7))/2000/2.2046</f>
        <v>1142.6062754316958</v>
      </c>
      <c r="G205" s="65">
        <f>(SUMPRODUCT(G$8:G$187,Nutrients!$DD$8:$DD$187)+(IF($A$6=Nutrients!$B$8,Nutrients!$DD$8,Nutrients!$DD$9)*G$6)+(((IF($A$7=Nutrients!$B$79,Nutrients!$DD$79,(IF($A$7=Nutrients!$B$77,Nutrients!$DD$77,Nutrients!$DD$78)))))*G$7))/2000/2.2046</f>
        <v>1147.970412434639</v>
      </c>
      <c r="H205" s="20"/>
      <c r="I205" s="65">
        <f>(SUMPRODUCT(I$8:I$187,Nutrients!$DD$8:$DD$187)+(IF($A$6=Nutrients!$B$8,Nutrients!$DD$8,Nutrients!$DD$9)*I$6)+(((IF($A$7=Nutrients!$B$79,Nutrients!$DD$79,(IF($A$7=Nutrients!$B$77,Nutrients!$DD$77,Nutrients!$DD$78)))))*I$7))/2000/2.2046</f>
        <v>1043.0766118537813</v>
      </c>
      <c r="J205" s="65">
        <f>(SUMPRODUCT(J$8:J$187,Nutrients!$DD$8:$DD$187)+(IF($A$6=Nutrients!$B$8,Nutrients!$DD$8,Nutrients!$DD$9)*J$6)+(((IF($A$7=Nutrients!$B$79,Nutrients!$DD$79,(IF($A$7=Nutrients!$B$77,Nutrients!$DD$77,Nutrients!$DD$78)))))*J$7))/2000/2.2046</f>
        <v>1057.7485709945661</v>
      </c>
      <c r="K205" s="65">
        <f>(SUMPRODUCT(K$8:K$187,Nutrients!$DD$8:$DD$187)+(IF($A$6=Nutrients!$B$8,Nutrients!$DD$8,Nutrients!$DD$9)*K$6)+(((IF($A$7=Nutrients!$B$79,Nutrients!$DD$79,(IF($A$7=Nutrients!$B$77,Nutrients!$DD$77,Nutrients!$DD$78)))))*K$7))/2000/2.2046</f>
        <v>1072.5972981905263</v>
      </c>
      <c r="L205" s="65">
        <f>(SUMPRODUCT(L$8:L$187,Nutrients!$DD$8:$DD$187)+(IF($A$6=Nutrients!$B$8,Nutrients!$DD$8,Nutrients!$DD$9)*L$6)+(((IF($A$7=Nutrients!$B$79,Nutrients!$DD$79,(IF($A$7=Nutrients!$B$77,Nutrients!$DD$77,Nutrients!$DD$78)))))*L$7))/2000/2.2046</f>
        <v>1081.6387437526253</v>
      </c>
      <c r="M205" s="65">
        <f>(SUMPRODUCT(M$8:M$187,Nutrients!$DD$8:$DD$187)+(IF($A$6=Nutrients!$B$8,Nutrients!$DD$8,Nutrients!$DD$9)*M$6)+(((IF($A$7=Nutrients!$B$79,Nutrients!$DD$79,(IF($A$7=Nutrients!$B$77,Nutrients!$DD$77,Nutrients!$DD$78)))))*M$7))/2000/2.2046</f>
        <v>1088.2350750945413</v>
      </c>
      <c r="N205" s="65">
        <f>(SUMPRODUCT(N$8:N$187,Nutrients!$DD$8:$DD$187)+(IF($A$6=Nutrients!$B$8,Nutrients!$DD$8,Nutrients!$DD$9)*N$6)+(((IF($A$7=Nutrients!$B$79,Nutrients!$DD$79,(IF($A$7=Nutrients!$B$77,Nutrients!$DD$77,Nutrients!$DD$78)))))*N$7))/2000/2.2046</f>
        <v>1093.672617266508</v>
      </c>
      <c r="O205" s="20"/>
      <c r="P205" s="65">
        <f>(SUMPRODUCT(P$8:P$187,Nutrients!$DD$8:$DD$187)+(IF($A$6=Nutrients!$B$8,Nutrients!$DD$8,Nutrients!$DD$9)*P$6)+(((IF($A$7=Nutrients!$B$79,Nutrients!$DD$79,(IF($A$7=Nutrients!$B$77,Nutrients!$DD$77,Nutrients!$DD$78)))))*P$7))/2000/2.2046</f>
        <v>988.21348876360901</v>
      </c>
      <c r="Q205" s="65">
        <f>(SUMPRODUCT(Q$8:Q$187,Nutrients!$DD$8:$DD$187)+(IF($A$6=Nutrients!$B$8,Nutrients!$DD$8,Nutrients!$DD$9)*Q$6)+(((IF($A$7=Nutrients!$B$79,Nutrients!$DD$79,(IF($A$7=Nutrients!$B$77,Nutrients!$DD$77,Nutrients!$DD$78)))))*Q$7))/2000/2.2046</f>
        <v>1003.0195790907835</v>
      </c>
      <c r="R205" s="65">
        <f>(SUMPRODUCT(R$8:R$187,Nutrients!$DD$8:$DD$187)+(IF($A$6=Nutrients!$B$8,Nutrients!$DD$8,Nutrients!$DD$9)*R$6)+(((IF($A$7=Nutrients!$B$79,Nutrients!$DD$79,(IF($A$7=Nutrients!$B$77,Nutrients!$DD$77,Nutrients!$DD$78)))))*R$7))/2000/2.2046</f>
        <v>1018.1554935457359</v>
      </c>
      <c r="S205" s="65">
        <f>(SUMPRODUCT(S$8:S$187,Nutrients!$DD$8:$DD$187)+(IF($A$6=Nutrients!$B$8,Nutrients!$DD$8,Nutrients!$DD$9)*S$6)+(((IF($A$7=Nutrients!$B$79,Nutrients!$DD$79,(IF($A$7=Nutrients!$B$77,Nutrients!$DD$77,Nutrients!$DD$78)))))*S$7))/2000/2.2046</f>
        <v>1027.1951073498831</v>
      </c>
      <c r="T205" s="65">
        <f>(SUMPRODUCT(T$8:T$187,Nutrients!$DD$8:$DD$187)+(IF($A$6=Nutrients!$B$8,Nutrients!$DD$8,Nutrients!$DD$9)*T$6)+(((IF($A$7=Nutrients!$B$79,Nutrients!$DD$79,(IF($A$7=Nutrients!$B$77,Nutrients!$DD$77,Nutrients!$DD$78)))))*T$7))/2000/2.2046</f>
        <v>1033.9274003843909</v>
      </c>
      <c r="U205" s="65">
        <f>(SUMPRODUCT(U$8:U$187,Nutrients!$DD$8:$DD$187)+(IF($A$6=Nutrients!$B$8,Nutrients!$DD$8,Nutrients!$DD$9)*U$6)+(((IF($A$7=Nutrients!$B$79,Nutrients!$DD$79,(IF($A$7=Nutrients!$B$77,Nutrients!$DD$77,Nutrients!$DD$78)))))*U$7))/2000/2.2046</f>
        <v>1039.2961760328558</v>
      </c>
      <c r="V205" s="20"/>
      <c r="W205" s="65">
        <f>(SUMPRODUCT(W$8:W$187,Nutrients!$DD$8:$DD$187)+(IF($A$6=Nutrients!$B$8,Nutrients!$DD$8,Nutrients!$DD$9)*W$6)+(((IF($A$7=Nutrients!$B$79,Nutrients!$DD$79,(IF($A$7=Nutrients!$B$77,Nutrients!$DD$77,Nutrients!$DD$78)))))*W$7))/2000/2.2046</f>
        <v>933.46717177165124</v>
      </c>
      <c r="X205" s="65">
        <f>(SUMPRODUCT(X$8:X$187,Nutrients!$DD$8:$DD$187)+(IF($A$6=Nutrients!$B$8,Nutrients!$DD$8,Nutrients!$DD$9)*X$6)+(((IF($A$7=Nutrients!$B$79,Nutrients!$DD$79,(IF($A$7=Nutrients!$B$77,Nutrients!$DD$77,Nutrients!$DD$78)))))*X$7))/2000/2.2046</f>
        <v>948.51699730891926</v>
      </c>
      <c r="Y205" s="65">
        <f>(SUMPRODUCT(Y$8:Y$187,Nutrients!$DD$8:$DD$187)+(IF($A$6=Nutrients!$B$8,Nutrients!$DD$8,Nutrients!$DD$9)*Y$6)+(((IF($A$7=Nutrients!$B$79,Nutrients!$DD$79,(IF($A$7=Nutrients!$B$77,Nutrients!$DD$77,Nutrients!$DD$78)))))*Y$7))/2000/2.2046</f>
        <v>963.90711428662405</v>
      </c>
      <c r="Z205" s="65">
        <f>(SUMPRODUCT(Z$8:Z$187,Nutrients!$DD$8:$DD$187)+(IF($A$6=Nutrients!$B$8,Nutrients!$DD$8,Nutrients!$DD$9)*Z$6)+(((IF($A$7=Nutrients!$B$79,Nutrients!$DD$79,(IF($A$7=Nutrients!$B$77,Nutrients!$DD$77,Nutrients!$DD$78)))))*Z$7))/2000/2.2046</f>
        <v>972.90460859687732</v>
      </c>
      <c r="AA205" s="65">
        <f>(SUMPRODUCT(AA$8:AA$187,Nutrients!$DD$8:$DD$187)+(IF($A$6=Nutrients!$B$8,Nutrients!$DD$8,Nutrients!$DD$9)*AA$6)+(((IF($A$7=Nutrients!$B$79,Nutrients!$DD$79,(IF($A$7=Nutrients!$B$77,Nutrients!$DD$77,Nutrients!$DD$78)))))*AA$7))/2000/2.2046</f>
        <v>979.53349041984961</v>
      </c>
      <c r="AB205" s="65">
        <f>(SUMPRODUCT(AB$8:AB$187,Nutrients!$DD$8:$DD$187)+(IF($A$6=Nutrients!$B$8,Nutrients!$DD$8,Nutrients!$DD$9)*AB$6)+(((IF($A$7=Nutrients!$B$79,Nutrients!$DD$79,(IF($A$7=Nutrients!$B$77,Nutrients!$DD$77,Nutrients!$DD$78)))))*AB$7))/2000/2.2046</f>
        <v>984.98429095298332</v>
      </c>
      <c r="AC205" s="20"/>
      <c r="AD205" s="65">
        <f>(SUMPRODUCT(AD$8:AD$187,Nutrients!$DD$8:$DD$187)+(IF($A$6=Nutrients!$B$8,Nutrients!$DD$8,Nutrients!$DD$9)*AD$6)+(((IF($A$7=Nutrients!$B$79,Nutrients!$DD$79,(IF($A$7=Nutrients!$B$77,Nutrients!$DD$77,Nutrients!$DD$78)))))*AD$7))/2000/2.2046</f>
        <v>878.96494669723234</v>
      </c>
      <c r="AE205" s="65">
        <f>(SUMPRODUCT(AE$8:AE$187,Nutrients!$DD$8:$DD$187)+(IF($A$6=Nutrients!$B$8,Nutrients!$DD$8,Nutrients!$DD$9)*AE$6)+(((IF($A$7=Nutrients!$B$79,Nutrients!$DD$79,(IF($A$7=Nutrients!$B$77,Nutrients!$DD$77,Nutrients!$DD$78)))))*AE$7))/2000/2.2046</f>
        <v>894.22465858596479</v>
      </c>
      <c r="AF205" s="65">
        <f>(SUMPRODUCT(AF$8:AF$187,Nutrients!$DD$8:$DD$187)+(IF($A$6=Nutrients!$B$8,Nutrients!$DD$8,Nutrients!$DD$9)*AF$6)+(((IF($A$7=Nutrients!$B$79,Nutrients!$DD$79,(IF($A$7=Nutrients!$B$77,Nutrients!$DD$77,Nutrients!$DD$78)))))*AF$7))/2000/2.2046</f>
        <v>909.51195323534546</v>
      </c>
      <c r="AG205" s="65">
        <f>(SUMPRODUCT(AG$8:AG$187,Nutrients!$DD$8:$DD$187)+(IF($A$6=Nutrients!$B$8,Nutrients!$DD$8,Nutrients!$DD$9)*AG$6)+(((IF($A$7=Nutrients!$B$79,Nutrients!$DD$79,(IF($A$7=Nutrients!$B$77,Nutrients!$DD$77,Nutrients!$DD$78)))))*AG$7))/2000/2.2046</f>
        <v>918.58814946348593</v>
      </c>
      <c r="AH205" s="65">
        <f>(SUMPRODUCT(AH$8:AH$187,Nutrients!$DD$8:$DD$187)+(IF($A$6=Nutrients!$B$8,Nutrients!$DD$8,Nutrients!$DD$9)*AH$6)+(((IF($A$7=Nutrients!$B$79,Nutrients!$DD$79,(IF($A$7=Nutrients!$B$77,Nutrients!$DD$77,Nutrients!$DD$78)))))*AH$7))/2000/2.2046</f>
        <v>925.34979452879645</v>
      </c>
      <c r="AI205" s="65">
        <f>(SUMPRODUCT(AI$8:AI$187,Nutrients!$DD$8:$DD$187)+(IF($A$6=Nutrients!$B$8,Nutrients!$DD$8,Nutrients!$DD$9)*AI$6)+(((IF($A$7=Nutrients!$B$79,Nutrients!$DD$79,(IF($A$7=Nutrients!$B$77,Nutrients!$DD$77,Nutrients!$DD$78)))))*AI$7))/2000/2.2046</f>
        <v>930.62867423761782</v>
      </c>
      <c r="AJ205" s="20"/>
      <c r="AK205" s="65">
        <f>(SUMPRODUCT(AK$8:AK$187,Nutrients!$DD$8:$DD$187)+(IF($A$6=Nutrients!$B$8,Nutrients!$DD$8,Nutrients!$DD$9)*AK$6)+(((IF($A$7=Nutrients!$B$79,Nutrients!$DD$79,(IF($A$7=Nutrients!$B$77,Nutrients!$DD$77,Nutrients!$DD$78)))))*AK$7))/2000/2.2046</f>
        <v>824.29150614959053</v>
      </c>
      <c r="AL205" s="65">
        <f>(SUMPRODUCT(AL$8:AL$187,Nutrients!$DD$8:$DD$187)+(IF($A$6=Nutrients!$B$8,Nutrients!$DD$8,Nutrients!$DD$9)*AL$6)+(((IF($A$7=Nutrients!$B$79,Nutrients!$DD$79,(IF($A$7=Nutrients!$B$77,Nutrients!$DD$77,Nutrients!$DD$78)))))*AL$7))/2000/2.2046</f>
        <v>839.78314141785995</v>
      </c>
      <c r="AM205" s="65">
        <f>(SUMPRODUCT(AM$8:AM$187,Nutrients!$DD$8:$DD$187)+(IF($A$6=Nutrients!$B$8,Nutrients!$DD$8,Nutrients!$DD$9)*AM$6)+(((IF($A$7=Nutrients!$B$79,Nutrients!$DD$79,(IF($A$7=Nutrients!$B$77,Nutrients!$DD$77,Nutrients!$DD$78)))))*AM$7))/2000/2.2046</f>
        <v>855.19430630110367</v>
      </c>
      <c r="AN205" s="65">
        <f>(SUMPRODUCT(AN$8:AN$187,Nutrients!$DD$8:$DD$187)+(IF($A$6=Nutrients!$B$8,Nutrients!$DD$8,Nutrients!$DD$9)*AN$6)+(((IF($A$7=Nutrients!$B$79,Nutrients!$DD$79,(IF($A$7=Nutrients!$B$77,Nutrients!$DD$77,Nutrients!$DD$78)))))*AN$7))/2000/2.2046</f>
        <v>864.50840001305107</v>
      </c>
      <c r="AO205" s="65">
        <f>(SUMPRODUCT(AO$8:AO$187,Nutrients!$DD$8:$DD$187)+(IF($A$6=Nutrients!$B$8,Nutrients!$DD$8,Nutrients!$DD$9)*AO$6)+(((IF($A$7=Nutrients!$B$79,Nutrients!$DD$79,(IF($A$7=Nutrients!$B$77,Nutrients!$DD$77,Nutrients!$DD$78)))))*AO$7))/2000/2.2046</f>
        <v>871.22567706060374</v>
      </c>
      <c r="AP205" s="65">
        <f>(SUMPRODUCT(AP$8:AP$187,Nutrients!$DD$8:$DD$187)+(IF($A$6=Nutrients!$B$8,Nutrients!$DD$8,Nutrients!$DD$9)*AP$6)+(((IF($A$7=Nutrients!$B$79,Nutrients!$DD$79,(IF($A$7=Nutrients!$B$77,Nutrients!$DD$77,Nutrients!$DD$78)))))*AP$7))/2000/2.2046</f>
        <v>876.53410793798651</v>
      </c>
      <c r="AQ205" s="20"/>
      <c r="AR205" s="65">
        <f>(SUMPRODUCT(AR$8:AR$187,Nutrients!$DD$8:$DD$187)+(IF($A$6=Nutrients!$B$8,Nutrients!$DD$8,Nutrients!$DD$9)*AR$6)+(((IF($A$7=Nutrients!$B$79,Nutrients!$DD$79,(IF($A$7=Nutrients!$B$77,Nutrients!$DD$77,Nutrients!$DD$78)))))*AR$7))/2000/2.2046</f>
        <v>769.87219889824985</v>
      </c>
      <c r="AS205" s="65">
        <f>(SUMPRODUCT(AS$8:AS$187,Nutrients!$DD$8:$DD$187)+(IF($A$6=Nutrients!$B$8,Nutrients!$DD$8,Nutrients!$DD$9)*AS$6)+(((IF($A$7=Nutrients!$B$79,Nutrients!$DD$79,(IF($A$7=Nutrients!$B$77,Nutrients!$DD$77,Nutrients!$DD$78)))))*AS$7))/2000/2.2046</f>
        <v>785.59884327161433</v>
      </c>
      <c r="AT205" s="65">
        <f>(SUMPRODUCT(AT$8:AT$187,Nutrients!$DD$8:$DD$187)+(IF($A$6=Nutrients!$B$8,Nutrients!$DD$8,Nutrients!$DD$9)*AT$6)+(((IF($A$7=Nutrients!$B$79,Nutrients!$DD$79,(IF($A$7=Nutrients!$B$77,Nutrients!$DD$77,Nutrients!$DD$78)))))*AT$7))/2000/2.2046</f>
        <v>801.04572954126934</v>
      </c>
      <c r="AU205" s="65">
        <f>(SUMPRODUCT(AU$8:AU$187,Nutrients!$DD$8:$DD$187)+(IF($A$6=Nutrients!$B$8,Nutrients!$DD$8,Nutrients!$DD$9)*AU$6)+(((IF($A$7=Nutrients!$B$79,Nutrients!$DD$79,(IF($A$7=Nutrients!$B$77,Nutrients!$DD$77,Nutrients!$DD$78)))))*AU$7))/2000/2.2046</f>
        <v>810.36648528516241</v>
      </c>
      <c r="AV205" s="65">
        <f>(SUMPRODUCT(AV$8:AV$187,Nutrients!$DD$8:$DD$187)+(IF($A$6=Nutrients!$B$8,Nutrients!$DD$8,Nutrients!$DD$9)*AV$6)+(((IF($A$7=Nutrients!$B$79,Nutrients!$DD$79,(IF($A$7=Nutrients!$B$77,Nutrients!$DD$77,Nutrients!$DD$78)))))*AV$7))/2000/2.2046</f>
        <v>817.11607049630607</v>
      </c>
      <c r="AW205" s="65">
        <f>(SUMPRODUCT(AW$8:AW$187,Nutrients!$DD$8:$DD$187)+(IF($A$6=Nutrients!$B$8,Nutrients!$DD$8,Nutrients!$DD$9)*AW$6)+(((IF($A$7=Nutrients!$B$79,Nutrients!$DD$79,(IF($A$7=Nutrients!$B$77,Nutrients!$DD$77,Nutrients!$DD$78)))))*AW$7))/2000/2.2046</f>
        <v>822.68439501214505</v>
      </c>
      <c r="AX205" s="20"/>
      <c r="AY205" s="65">
        <f>(SUMPRODUCT(AY$8:AY$187,Nutrients!$DD$8:$DD$187)+(IF($A$6=Nutrients!$B$8,Nutrients!$DD$8,Nutrients!$DD$9)*AY$6)+(((IF($A$7=Nutrients!$B$79,Nutrients!$DD$79,(IF($A$7=Nutrients!$B$77,Nutrients!$DD$77,Nutrients!$DD$78)))))*AY$7))/2000/2.2046</f>
        <v>715.57393444167985</v>
      </c>
      <c r="AZ205" s="65">
        <f>(SUMPRODUCT(AZ$8:AZ$187,Nutrients!$DD$8:$DD$187)+(IF($A$6=Nutrients!$B$8,Nutrients!$DD$8,Nutrients!$DD$9)*AZ$6)+(((IF($A$7=Nutrients!$B$79,Nutrients!$DD$79,(IF($A$7=Nutrients!$B$77,Nutrients!$DD$77,Nutrients!$DD$78)))))*AZ$7))/2000/2.2046</f>
        <v>731.36452577554996</v>
      </c>
      <c r="BA205" s="65">
        <f>(SUMPRODUCT(BA$8:BA$187,Nutrients!$DD$8:$DD$187)+(IF($A$6=Nutrients!$B$8,Nutrients!$DD$8,Nutrients!$DD$9)*BA$6)+(((IF($A$7=Nutrients!$B$79,Nutrients!$DD$79,(IF($A$7=Nutrients!$B$77,Nutrients!$DD$77,Nutrients!$DD$78)))))*BA$7))/2000/2.2046</f>
        <v>747.15526590956085</v>
      </c>
      <c r="BB205" s="65">
        <f>(SUMPRODUCT(BB$8:BB$187,Nutrients!$DD$8:$DD$187)+(IF($A$6=Nutrients!$B$8,Nutrients!$DD$8,Nutrients!$DD$9)*BB$6)+(((IF($A$7=Nutrients!$B$79,Nutrients!$DD$79,(IF($A$7=Nutrients!$B$77,Nutrients!$DD$77,Nutrients!$DD$78)))))*BB$7))/2000/2.2046</f>
        <v>756.47848523821949</v>
      </c>
      <c r="BC205" s="65">
        <f>(SUMPRODUCT(BC$8:BC$187,Nutrients!$DD$8:$DD$187)+(IF($A$6=Nutrients!$B$8,Nutrients!$DD$8,Nutrients!$DD$9)*BC$6)+(((IF($A$7=Nutrients!$B$79,Nutrients!$DD$79,(IF($A$7=Nutrients!$B$77,Nutrients!$DD$77,Nutrients!$DD$78)))))*BC$7))/2000/2.2046</f>
        <v>763.23188391193639</v>
      </c>
      <c r="BD205" s="65">
        <f>(SUMPRODUCT(BD$8:BD$187,Nutrients!$DD$8:$DD$187)+(IF($A$6=Nutrients!$B$8,Nutrients!$DD$8,Nutrients!$DD$9)*BD$6)+(((IF($A$7=Nutrients!$B$79,Nutrients!$DD$79,(IF($A$7=Nutrients!$B$77,Nutrients!$DD$77,Nutrients!$DD$78)))))*BD$7))/2000/2.2046</f>
        <v>768.31086866114208</v>
      </c>
      <c r="BE205" s="20"/>
      <c r="BF205" s="65">
        <f>(SUMPRODUCT(BF$8:BF$187,Nutrients!$DD$8:$DD$187)+(IF($A$6=Nutrients!$B$8,Nutrients!$DD$8,Nutrients!$DD$9)*BF$6)+(((IF($A$7=Nutrients!$B$79,Nutrients!$DD$79,(IF($A$7=Nutrients!$B$77,Nutrients!$DD$77,Nutrients!$DD$78)))))*BF$7))/2000/2.2046</f>
        <v>661.49432726727093</v>
      </c>
      <c r="BG205" s="65">
        <f>(SUMPRODUCT(BG$8:BG$187,Nutrients!$DD$8:$DD$187)+(IF($A$6=Nutrients!$B$8,Nutrients!$DD$8,Nutrients!$DD$9)*BG$6)+(((IF($A$7=Nutrients!$B$79,Nutrients!$DD$79,(IF($A$7=Nutrients!$B$77,Nutrients!$DD$77,Nutrients!$DD$78)))))*BG$7))/2000/2.2046</f>
        <v>677.30447336923578</v>
      </c>
      <c r="BH205" s="65">
        <f>(SUMPRODUCT(BH$8:BH$187,Nutrients!$DD$8:$DD$187)+(IF($A$6=Nutrients!$B$8,Nutrients!$DD$8,Nutrients!$DD$9)*BH$6)+(((IF($A$7=Nutrients!$B$79,Nutrients!$DD$79,(IF($A$7=Nutrients!$B$77,Nutrients!$DD$77,Nutrients!$DD$78)))))*BH$7))/2000/2.2046</f>
        <v>693.13383215380065</v>
      </c>
      <c r="BI205" s="65">
        <f>(SUMPRODUCT(BI$8:BI$187,Nutrients!$DD$8:$DD$187)+(IF($A$6=Nutrients!$B$8,Nutrients!$DD$8,Nutrients!$DD$9)*BI$6)+(((IF($A$7=Nutrients!$B$79,Nutrients!$DD$79,(IF($A$7=Nutrients!$B$77,Nutrients!$DD$77,Nutrients!$DD$78)))))*BI$7))/2000/2.2046</f>
        <v>702.48138518448297</v>
      </c>
      <c r="BJ205" s="65">
        <f>(SUMPRODUCT(BJ$8:BJ$187,Nutrients!$DD$8:$DD$187)+(IF($A$6=Nutrients!$B$8,Nutrients!$DD$8,Nutrients!$DD$9)*BJ$6)+(((IF($A$7=Nutrients!$B$79,Nutrients!$DD$79,(IF($A$7=Nutrients!$B$77,Nutrients!$DD$77,Nutrients!$DD$78)))))*BJ$7))/2000/2.2046</f>
        <v>709.25258111789572</v>
      </c>
      <c r="BK205" s="65">
        <f>(SUMPRODUCT(BK$8:BK$187,Nutrients!$DD$8:$DD$187)+(IF($A$6=Nutrients!$B$8,Nutrients!$DD$8,Nutrients!$DD$9)*BK$6)+(((IF($A$7=Nutrients!$B$79,Nutrients!$DD$79,(IF($A$7=Nutrients!$B$77,Nutrients!$DD$77,Nutrients!$DD$78)))))*BK$7))/2000/2.2046</f>
        <v>714.96409096246725</v>
      </c>
      <c r="BL205" s="20"/>
    </row>
    <row r="206" spans="1:64" x14ac:dyDescent="0.2">
      <c r="A206" s="9" t="s">
        <v>49</v>
      </c>
      <c r="B206" s="65">
        <f>(SUMPRODUCT(B$8:B$187,Nutrients!$DE$8:$DE$187)+(IF($A$6=Nutrients!$B$8,Nutrients!$DE$8,Nutrients!$DE$9)*B$6)+(((IF($A$7=Nutrients!$B$79,Nutrients!$DE$79,(IF($A$7=Nutrients!$B$77,Nutrients!$DE$77,Nutrients!$DE$78)))))*B$7))/2000/2.2046</f>
        <v>1137.9218038014722</v>
      </c>
      <c r="C206" s="65">
        <f>(SUMPRODUCT(C$8:C$187,Nutrients!$DE$8:$DE$187)+(IF($A$6=Nutrients!$B$8,Nutrients!$DE$8,Nutrients!$DE$9)*C$6)+(((IF($A$7=Nutrients!$B$79,Nutrients!$DE$79,(IF($A$7=Nutrients!$B$77,Nutrients!$DE$77,Nutrients!$DE$78)))))*C$7))/2000/2.2046</f>
        <v>1151.7714768522562</v>
      </c>
      <c r="D206" s="65">
        <f>(SUMPRODUCT(D$8:D$187,Nutrients!$DE$8:$DE$187)+(IF($A$6=Nutrients!$B$8,Nutrients!$DE$8,Nutrients!$DE$9)*D$6)+(((IF($A$7=Nutrients!$B$79,Nutrients!$DE$79,(IF($A$7=Nutrients!$B$77,Nutrients!$DE$77,Nutrients!$DE$78)))))*D$7))/2000/2.2046</f>
        <v>1165.799723208044</v>
      </c>
      <c r="E206" s="65">
        <f>(SUMPRODUCT(E$8:E$187,Nutrients!$DE$8:$DE$187)+(IF($A$6=Nutrients!$B$8,Nutrients!$DE$8,Nutrients!$DE$9)*E$6)+(((IF($A$7=Nutrients!$B$79,Nutrients!$DE$79,(IF($A$7=Nutrients!$B$77,Nutrients!$DE$77,Nutrients!$DE$78)))))*E$7))/2000/2.2046</f>
        <v>1174.2675140326601</v>
      </c>
      <c r="F206" s="65">
        <f>(SUMPRODUCT(F$8:F$187,Nutrients!$DE$8:$DE$187)+(IF($A$6=Nutrients!$B$8,Nutrients!$DE$8,Nutrients!$DE$9)*F$6)+(((IF($A$7=Nutrients!$B$79,Nutrients!$DE$79,(IF($A$7=Nutrients!$B$77,Nutrients!$DE$77,Nutrients!$DE$78)))))*F$7))/2000/2.2046</f>
        <v>1180.667754023543</v>
      </c>
      <c r="G206" s="65">
        <f>(SUMPRODUCT(G$8:G$187,Nutrients!$DE$8:$DE$187)+(IF($A$6=Nutrients!$B$8,Nutrients!$DE$8,Nutrients!$DE$9)*G$6)+(((IF($A$7=Nutrients!$B$79,Nutrients!$DE$79,(IF($A$7=Nutrients!$B$77,Nutrients!$DE$77,Nutrients!$DE$78)))))*G$7))/2000/2.2046</f>
        <v>1185.7292922243541</v>
      </c>
      <c r="H206" s="20"/>
      <c r="I206" s="65">
        <f>(SUMPRODUCT(I$8:I$187,Nutrients!$DE$8:$DE$187)+(IF($A$6=Nutrients!$B$8,Nutrients!$DE$8,Nutrients!$DE$9)*I$6)+(((IF($A$7=Nutrients!$B$79,Nutrients!$DE$79,(IF($A$7=Nutrients!$B$77,Nutrients!$DE$77,Nutrients!$DE$78)))))*I$7))/2000/2.2046</f>
        <v>1081.2362098808924</v>
      </c>
      <c r="J206" s="65">
        <f>(SUMPRODUCT(J$8:J$187,Nutrients!$DE$8:$DE$187)+(IF($A$6=Nutrients!$B$8,Nutrients!$DE$8,Nutrients!$DE$9)*J$6)+(((IF($A$7=Nutrients!$B$79,Nutrients!$DE$79,(IF($A$7=Nutrients!$B$77,Nutrients!$DE$77,Nutrients!$DE$78)))))*J$7))/2000/2.2046</f>
        <v>1095.1675970064302</v>
      </c>
      <c r="K206" s="65">
        <f>(SUMPRODUCT(K$8:K$187,Nutrients!$DE$8:$DE$187)+(IF($A$6=Nutrients!$B$8,Nutrients!$DE$8,Nutrients!$DE$9)*K$6)+(((IF($A$7=Nutrients!$B$79,Nutrients!$DE$79,(IF($A$7=Nutrients!$B$77,Nutrients!$DE$77,Nutrients!$DE$78)))))*K$7))/2000/2.2046</f>
        <v>1109.4129303131695</v>
      </c>
      <c r="L206" s="65">
        <f>(SUMPRODUCT(L$8:L$187,Nutrients!$DE$8:$DE$187)+(IF($A$6=Nutrients!$B$8,Nutrients!$DE$8,Nutrients!$DE$9)*L$6)+(((IF($A$7=Nutrients!$B$79,Nutrients!$DE$79,(IF($A$7=Nutrients!$B$77,Nutrients!$DE$77,Nutrients!$DE$78)))))*L$7))/2000/2.2046</f>
        <v>1118.0390892287712</v>
      </c>
      <c r="M206" s="65">
        <f>(SUMPRODUCT(M$8:M$187,Nutrients!$DE$8:$DE$187)+(IF($A$6=Nutrients!$B$8,Nutrients!$DE$8,Nutrients!$DE$9)*M$6)+(((IF($A$7=Nutrients!$B$79,Nutrients!$DE$79,(IF($A$7=Nutrients!$B$77,Nutrients!$DE$77,Nutrients!$DE$78)))))*M$7))/2000/2.2046</f>
        <v>1124.3215595990143</v>
      </c>
      <c r="N206" s="65">
        <f>(SUMPRODUCT(N$8:N$187,Nutrients!$DE$8:$DE$187)+(IF($A$6=Nutrients!$B$8,Nutrients!$DE$8,Nutrients!$DE$9)*N$6)+(((IF($A$7=Nutrients!$B$79,Nutrients!$DE$79,(IF($A$7=Nutrients!$B$77,Nutrients!$DE$77,Nutrients!$DE$78)))))*N$7))/2000/2.2046</f>
        <v>1129.4440294021949</v>
      </c>
      <c r="O206" s="20"/>
      <c r="P206" s="65">
        <f>(SUMPRODUCT(P$8:P$187,Nutrients!$DE$8:$DE$187)+(IF($A$6=Nutrients!$B$8,Nutrients!$DE$8,Nutrients!$DE$9)*P$6)+(((IF($A$7=Nutrients!$B$79,Nutrients!$DE$79,(IF($A$7=Nutrients!$B$77,Nutrients!$DE$77,Nutrients!$DE$78)))))*P$7))/2000/2.2046</f>
        <v>1024.4007089333732</v>
      </c>
      <c r="Q206" s="65">
        <f>(SUMPRODUCT(Q$8:Q$187,Nutrients!$DE$8:$DE$187)+(IF($A$6=Nutrients!$B$8,Nutrients!$DE$8,Nutrients!$DE$9)*Q$6)+(((IF($A$7=Nutrients!$B$79,Nutrients!$DE$79,(IF($A$7=Nutrients!$B$77,Nutrients!$DE$77,Nutrients!$DE$78)))))*Q$7))/2000/2.2046</f>
        <v>1038.465540871013</v>
      </c>
      <c r="R206" s="65">
        <f>(SUMPRODUCT(R$8:R$187,Nutrients!$DE$8:$DE$187)+(IF($A$6=Nutrients!$B$8,Nutrients!$DE$8,Nutrients!$DE$9)*R$6)+(((IF($A$7=Nutrients!$B$79,Nutrients!$DE$79,(IF($A$7=Nutrients!$B$77,Nutrients!$DE$77,Nutrients!$DE$78)))))*R$7))/2000/2.2046</f>
        <v>1052.9832928134656</v>
      </c>
      <c r="S206" s="65">
        <f>(SUMPRODUCT(S$8:S$187,Nutrients!$DE$8:$DE$187)+(IF($A$6=Nutrients!$B$8,Nutrients!$DE$8,Nutrients!$DE$9)*S$6)+(((IF($A$7=Nutrients!$B$79,Nutrients!$DE$79,(IF($A$7=Nutrients!$B$77,Nutrients!$DE$77,Nutrients!$DE$78)))))*S$7))/2000/2.2046</f>
        <v>1061.5795100401472</v>
      </c>
      <c r="T206" s="65">
        <f>(SUMPRODUCT(T$8:T$187,Nutrients!$DE$8:$DE$187)+(IF($A$6=Nutrients!$B$8,Nutrients!$DE$8,Nutrients!$DE$9)*T$6)+(((IF($A$7=Nutrients!$B$79,Nutrients!$DE$79,(IF($A$7=Nutrients!$B$77,Nutrients!$DE$77,Nutrients!$DE$78)))))*T$7))/2000/2.2046</f>
        <v>1068.0220567325209</v>
      </c>
      <c r="U206" s="65">
        <f>(SUMPRODUCT(U$8:U$187,Nutrients!$DE$8:$DE$187)+(IF($A$6=Nutrients!$B$8,Nutrients!$DE$8,Nutrients!$DE$9)*U$6)+(((IF($A$7=Nutrients!$B$79,Nutrients!$DE$79,(IF($A$7=Nutrients!$B$77,Nutrients!$DE$77,Nutrients!$DE$78)))))*U$7))/2000/2.2046</f>
        <v>1073.0786145956101</v>
      </c>
      <c r="V206" s="20"/>
      <c r="W206" s="65">
        <f>(SUMPRODUCT(W$8:W$187,Nutrients!$DE$8:$DE$187)+(IF($A$6=Nutrients!$B$8,Nutrients!$DE$8,Nutrients!$DE$9)*W$6)+(((IF($A$7=Nutrients!$B$79,Nutrients!$DE$79,(IF($A$7=Nutrients!$B$77,Nutrients!$DE$77,Nutrients!$DE$78)))))*W$7))/2000/2.2046</f>
        <v>967.64955872687915</v>
      </c>
      <c r="X206" s="65">
        <f>(SUMPRODUCT(X$8:X$187,Nutrients!$DE$8:$DE$187)+(IF($A$6=Nutrients!$B$8,Nutrients!$DE$8,Nutrients!$DE$9)*X$6)+(((IF($A$7=Nutrients!$B$79,Nutrients!$DE$79,(IF($A$7=Nutrients!$B$77,Nutrients!$DE$77,Nutrients!$DE$78)))))*X$7))/2000/2.2046</f>
        <v>981.98251982962051</v>
      </c>
      <c r="Y206" s="65">
        <f>(SUMPRODUCT(Y$8:Y$187,Nutrients!$DE$8:$DE$187)+(IF($A$6=Nutrients!$B$8,Nutrients!$DE$8,Nutrients!$DE$9)*Y$6)+(((IF($A$7=Nutrients!$B$79,Nutrients!$DE$79,(IF($A$7=Nutrients!$B$77,Nutrients!$DE$77,Nutrients!$DE$78)))))*Y$7))/2000/2.2046</f>
        <v>996.71678712389667</v>
      </c>
      <c r="Z206" s="65">
        <f>(SUMPRODUCT(Z$8:Z$187,Nutrients!$DE$8:$DE$187)+(IF($A$6=Nutrients!$B$8,Nutrients!$DE$8,Nutrients!$DE$9)*Z$6)+(((IF($A$7=Nutrients!$B$79,Nutrients!$DE$79,(IF($A$7=Nutrients!$B$77,Nutrients!$DE$77,Nutrients!$DE$78)))))*Z$7))/2000/2.2046</f>
        <v>1005.2828124277607</v>
      </c>
      <c r="AA206" s="65">
        <f>(SUMPRODUCT(AA$8:AA$187,Nutrients!$DE$8:$DE$187)+(IF($A$6=Nutrients!$B$8,Nutrients!$DE$8,Nutrients!$DE$9)*AA$6)+(((IF($A$7=Nutrients!$B$79,Nutrients!$DE$79,(IF($A$7=Nutrients!$B$77,Nutrients!$DE$77,Nutrients!$DE$78)))))*AA$7))/2000/2.2046</f>
        <v>1011.5972652101722</v>
      </c>
      <c r="AB206" s="65">
        <f>(SUMPRODUCT(AB$8:AB$187,Nutrients!$DE$8:$DE$187)+(IF($A$6=Nutrients!$B$8,Nutrients!$DE$8,Nutrients!$DE$9)*AB$6)+(((IF($A$7=Nutrients!$B$79,Nutrients!$DE$79,(IF($A$7=Nutrients!$B$77,Nutrients!$DE$77,Nutrients!$DE$78)))))*AB$7))/2000/2.2046</f>
        <v>1016.7186910411143</v>
      </c>
      <c r="AC206" s="20"/>
      <c r="AD206" s="65">
        <f>(SUMPRODUCT(AD$8:AD$187,Nutrients!$DE$8:$DE$187)+(IF($A$6=Nutrients!$B$8,Nutrients!$DE$8,Nutrients!$DE$9)*AD$6)+(((IF($A$7=Nutrients!$B$79,Nutrients!$DE$79,(IF($A$7=Nutrients!$B$77,Nutrients!$DE$77,Nutrients!$DE$78)))))*AD$7))/2000/2.2046</f>
        <v>911.16361879943827</v>
      </c>
      <c r="AE206" s="65">
        <f>(SUMPRODUCT(AE$8:AE$187,Nutrients!$DE$8:$DE$187)+(IF($A$6=Nutrients!$B$8,Nutrients!$DE$8,Nutrients!$DE$9)*AE$6)+(((IF($A$7=Nutrients!$B$79,Nutrients!$DE$79,(IF($A$7=Nutrients!$B$77,Nutrients!$DE$77,Nutrients!$DE$78)))))*AE$7))/2000/2.2046</f>
        <v>925.68401435832197</v>
      </c>
      <c r="AF206" s="65">
        <f>(SUMPRODUCT(AF$8:AF$187,Nutrients!$DE$8:$DE$187)+(IF($A$6=Nutrients!$B$8,Nutrients!$DE$8,Nutrients!$DE$9)*AF$6)+(((IF($A$7=Nutrients!$B$79,Nutrients!$DE$79,(IF($A$7=Nutrients!$B$77,Nutrients!$DE$77,Nutrients!$DE$78)))))*AF$7))/2000/2.2046</f>
        <v>940.27669539935061</v>
      </c>
      <c r="AG206" s="65">
        <f>(SUMPRODUCT(AG$8:AG$187,Nutrients!$DE$8:$DE$187)+(IF($A$6=Nutrients!$B$8,Nutrients!$DE$8,Nutrients!$DE$9)*AG$6)+(((IF($A$7=Nutrients!$B$79,Nutrients!$DE$79,(IF($A$7=Nutrients!$B$77,Nutrients!$DE$77,Nutrients!$DE$78)))))*AG$7))/2000/2.2046</f>
        <v>948.91839464583211</v>
      </c>
      <c r="AH206" s="65">
        <f>(SUMPRODUCT(AH$8:AH$187,Nutrients!$DE$8:$DE$187)+(IF($A$6=Nutrients!$B$8,Nutrients!$DE$8,Nutrients!$DE$9)*AH$6)+(((IF($A$7=Nutrients!$B$79,Nutrients!$DE$79,(IF($A$7=Nutrients!$B$77,Nutrients!$DE$77,Nutrients!$DE$78)))))*AH$7))/2000/2.2046</f>
        <v>955.33637576683634</v>
      </c>
      <c r="AI206" s="65">
        <f>(SUMPRODUCT(AI$8:AI$187,Nutrients!$DE$8:$DE$187)+(IF($A$6=Nutrients!$B$8,Nutrients!$DE$8,Nutrients!$DE$9)*AI$6)+(((IF($A$7=Nutrients!$B$79,Nutrients!$DE$79,(IF($A$7=Nutrients!$B$77,Nutrients!$DE$77,Nutrients!$DE$78)))))*AI$7))/2000/2.2046</f>
        <v>960.3174535272907</v>
      </c>
      <c r="AJ206" s="20"/>
      <c r="AK206" s="65">
        <f>(SUMPRODUCT(AK$8:AK$187,Nutrients!$DE$8:$DE$187)+(IF($A$6=Nutrients!$B$8,Nutrients!$DE$8,Nutrients!$DE$9)*AK$6)+(((IF($A$7=Nutrients!$B$79,Nutrients!$DE$79,(IF($A$7=Nutrients!$B$77,Nutrients!$DE$77,Nutrients!$DE$78)))))*AK$7))/2000/2.2046</f>
        <v>854.52399735822803</v>
      </c>
      <c r="AL206" s="65">
        <f>(SUMPRODUCT(AL$8:AL$187,Nutrients!$DE$8:$DE$187)+(IF($A$6=Nutrients!$B$8,Nutrients!$DE$8,Nutrients!$DE$9)*AL$6)+(((IF($A$7=Nutrients!$B$79,Nutrients!$DE$79,(IF($A$7=Nutrients!$B$77,Nutrients!$DE$77,Nutrients!$DE$78)))))*AL$7))/2000/2.2046</f>
        <v>869.25631379277354</v>
      </c>
      <c r="AM206" s="65">
        <f>(SUMPRODUCT(AM$8:AM$187,Nutrients!$DE$8:$DE$187)+(IF($A$6=Nutrients!$B$8,Nutrients!$DE$8,Nutrients!$DE$9)*AM$6)+(((IF($A$7=Nutrients!$B$79,Nutrients!$DE$79,(IF($A$7=Nutrients!$B$77,Nutrients!$DE$77,Nutrients!$DE$78)))))*AM$7))/2000/2.2046</f>
        <v>883.93925244468483</v>
      </c>
      <c r="AN206" s="65">
        <f>(SUMPRODUCT(AN$8:AN$187,Nutrients!$DE$8:$DE$187)+(IF($A$6=Nutrients!$B$8,Nutrients!$DE$8,Nutrients!$DE$9)*AN$6)+(((IF($A$7=Nutrients!$B$79,Nutrients!$DE$79,(IF($A$7=Nutrients!$B$77,Nutrients!$DE$77,Nutrients!$DE$78)))))*AN$7))/2000/2.2046</f>
        <v>892.80019595010333</v>
      </c>
      <c r="AO206" s="65">
        <f>(SUMPRODUCT(AO$8:AO$187,Nutrients!$DE$8:$DE$187)+(IF($A$6=Nutrients!$B$8,Nutrients!$DE$8,Nutrients!$DE$9)*AO$6)+(((IF($A$7=Nutrients!$B$79,Nutrients!$DE$79,(IF($A$7=Nutrients!$B$77,Nutrients!$DE$77,Nutrients!$DE$78)))))*AO$7))/2000/2.2046</f>
        <v>899.1857758655193</v>
      </c>
      <c r="AP206" s="65">
        <f>(SUMPRODUCT(AP$8:AP$187,Nutrients!$DE$8:$DE$187)+(IF($A$6=Nutrients!$B$8,Nutrients!$DE$8,Nutrients!$DE$9)*AP$6)+(((IF($A$7=Nutrients!$B$79,Nutrients!$DE$79,(IF($A$7=Nutrients!$B$77,Nutrients!$DE$77,Nutrients!$DE$78)))))*AP$7))/2000/2.2046</f>
        <v>904.19588906945478</v>
      </c>
      <c r="AQ206" s="20"/>
      <c r="AR206" s="65">
        <f>(SUMPRODUCT(AR$8:AR$187,Nutrients!$DE$8:$DE$187)+(IF($A$6=Nutrients!$B$8,Nutrients!$DE$8,Nutrients!$DE$9)*AR$6)+(((IF($A$7=Nutrients!$B$79,Nutrients!$DE$79,(IF($A$7=Nutrients!$B$77,Nutrients!$DE$77,Nutrients!$DE$78)))))*AR$7))/2000/2.2046</f>
        <v>798.10239367957502</v>
      </c>
      <c r="AS206" s="65">
        <f>(SUMPRODUCT(AS$8:AS$187,Nutrients!$DE$8:$DE$187)+(IF($A$6=Nutrients!$B$8,Nutrients!$DE$8,Nutrients!$DE$9)*AS$6)+(((IF($A$7=Nutrients!$B$79,Nutrients!$DE$79,(IF($A$7=Nutrients!$B$77,Nutrients!$DE$77,Nutrients!$DE$78)))))*AS$7))/2000/2.2046</f>
        <v>813.04658348270073</v>
      </c>
      <c r="AT206" s="65">
        <f>(SUMPRODUCT(AT$8:AT$187,Nutrients!$DE$8:$DE$187)+(IF($A$6=Nutrients!$B$8,Nutrients!$DE$8,Nutrients!$DE$9)*AT$6)+(((IF($A$7=Nutrients!$B$79,Nutrients!$DE$79,(IF($A$7=Nutrients!$B$77,Nutrients!$DE$77,Nutrients!$DE$78)))))*AT$7))/2000/2.2046</f>
        <v>827.76462011370052</v>
      </c>
      <c r="AU206" s="65">
        <f>(SUMPRODUCT(AU$8:AU$187,Nutrients!$DE$8:$DE$187)+(IF($A$6=Nutrients!$B$8,Nutrients!$DE$8,Nutrients!$DE$9)*AU$6)+(((IF($A$7=Nutrients!$B$79,Nutrients!$DE$79,(IF($A$7=Nutrients!$B$77,Nutrients!$DE$77,Nutrients!$DE$78)))))*AU$7))/2000/2.2046</f>
        <v>836.63210938571422</v>
      </c>
      <c r="AV206" s="65">
        <f>(SUMPRODUCT(AV$8:AV$187,Nutrients!$DE$8:$DE$187)+(IF($A$6=Nutrients!$B$8,Nutrients!$DE$8,Nutrients!$DE$9)*AV$6)+(((IF($A$7=Nutrients!$B$79,Nutrients!$DE$79,(IF($A$7=Nutrients!$B$77,Nutrients!$DE$77,Nutrients!$DE$78)))))*AV$7))/2000/2.2046</f>
        <v>843.04943362474171</v>
      </c>
      <c r="AW206" s="65">
        <f>(SUMPRODUCT(AW$8:AW$187,Nutrients!$DE$8:$DE$187)+(IF($A$6=Nutrients!$B$8,Nutrients!$DE$8,Nutrients!$DE$9)*AW$6)+(((IF($A$7=Nutrients!$B$79,Nutrients!$DE$79,(IF($A$7=Nutrients!$B$77,Nutrients!$DE$77,Nutrients!$DE$78)))))*AW$7))/2000/2.2046</f>
        <v>848.3037123157842</v>
      </c>
      <c r="AX206" s="20"/>
      <c r="AY206" s="65">
        <f>(SUMPRODUCT(AY$8:AY$187,Nutrients!$DE$8:$DE$187)+(IF($A$6=Nutrients!$B$8,Nutrients!$DE$8,Nutrients!$DE$9)*AY$6)+(((IF($A$7=Nutrients!$B$79,Nutrients!$DE$79,(IF($A$7=Nutrients!$B$77,Nutrients!$DE$77,Nutrients!$DE$78)))))*AY$7))/2000/2.2046</f>
        <v>741.78068599184769</v>
      </c>
      <c r="AZ206" s="65">
        <f>(SUMPRODUCT(AZ$8:AZ$187,Nutrients!$DE$8:$DE$187)+(IF($A$6=Nutrients!$B$8,Nutrients!$DE$8,Nutrients!$DE$9)*AZ$6)+(((IF($A$7=Nutrients!$B$79,Nutrients!$DE$79,(IF($A$7=Nutrients!$B$77,Nutrients!$DE$77,Nutrients!$DE$78)))))*AZ$7))/2000/2.2046</f>
        <v>756.787706757264</v>
      </c>
      <c r="BA206" s="65">
        <f>(SUMPRODUCT(BA$8:BA$187,Nutrients!$DE$8:$DE$187)+(IF($A$6=Nutrients!$B$8,Nutrients!$DE$8,Nutrients!$DE$9)*BA$6)+(((IF($A$7=Nutrients!$B$79,Nutrients!$DE$79,(IF($A$7=Nutrients!$B$77,Nutrients!$DE$77,Nutrients!$DE$78)))))*BA$7))/2000/2.2046</f>
        <v>771.84359633723977</v>
      </c>
      <c r="BB206" s="65">
        <f>(SUMPRODUCT(BB$8:BB$187,Nutrients!$DE$8:$DE$187)+(IF($A$6=Nutrients!$B$8,Nutrients!$DE$8,Nutrients!$DE$9)*BB$6)+(((IF($A$7=Nutrients!$B$79,Nutrients!$DE$79,(IF($A$7=Nutrients!$B$77,Nutrients!$DE$77,Nutrients!$DE$78)))))*BB$7))/2000/2.2046</f>
        <v>780.69943525035239</v>
      </c>
      <c r="BC206" s="65">
        <f>(SUMPRODUCT(BC$8:BC$187,Nutrients!$DE$8:$DE$187)+(IF($A$6=Nutrients!$B$8,Nutrients!$DE$8,Nutrients!$DE$9)*BC$6)+(((IF($A$7=Nutrients!$B$79,Nutrients!$DE$79,(IF($A$7=Nutrients!$B$77,Nutrients!$DE$77,Nutrients!$DE$78)))))*BC$7))/2000/2.2046</f>
        <v>787.12050639965116</v>
      </c>
      <c r="BD206" s="65">
        <f>(SUMPRODUCT(BD$8:BD$187,Nutrients!$DE$8:$DE$187)+(IF($A$6=Nutrients!$B$8,Nutrients!$DE$8,Nutrients!$DE$9)*BD$6)+(((IF($A$7=Nutrients!$B$79,Nutrients!$DE$79,(IF($A$7=Nutrients!$B$77,Nutrients!$DE$77,Nutrients!$DE$78)))))*BD$7))/2000/2.2046</f>
        <v>791.87991430064312</v>
      </c>
      <c r="BE206" s="20"/>
      <c r="BF206" s="65">
        <f>(SUMPRODUCT(BF$8:BF$187,Nutrients!$DE$8:$DE$187)+(IF($A$6=Nutrients!$B$8,Nutrients!$DE$8,Nutrients!$DE$9)*BF$6)+(((IF($A$7=Nutrients!$B$79,Nutrients!$DE$79,(IF($A$7=Nutrients!$B$77,Nutrients!$DE$77,Nutrients!$DE$78)))))*BF$7))/2000/2.2046</f>
        <v>685.66262708915269</v>
      </c>
      <c r="BG206" s="65">
        <f>(SUMPRODUCT(BG$8:BG$187,Nutrients!$DE$8:$DE$187)+(IF($A$6=Nutrients!$B$8,Nutrients!$DE$8,Nutrients!$DE$9)*BG$6)+(((IF($A$7=Nutrients!$B$79,Nutrients!$DE$79,(IF($A$7=Nutrients!$B$77,Nutrients!$DE$77,Nutrients!$DE$78)))))*BG$7))/2000/2.2046</f>
        <v>700.68886135411708</v>
      </c>
      <c r="BH206" s="65">
        <f>(SUMPRODUCT(BH$8:BH$187,Nutrients!$DE$8:$DE$187)+(IF($A$6=Nutrients!$B$8,Nutrients!$DE$8,Nutrients!$DE$9)*BH$6)+(((IF($A$7=Nutrients!$B$79,Nutrients!$DE$79,(IF($A$7=Nutrients!$B$77,Nutrients!$DE$77,Nutrients!$DE$78)))))*BH$7))/2000/2.2046</f>
        <v>715.78269561445734</v>
      </c>
      <c r="BI206" s="65">
        <f>(SUMPRODUCT(BI$8:BI$187,Nutrients!$DE$8:$DE$187)+(IF($A$6=Nutrients!$B$8,Nutrients!$DE$8,Nutrients!$DE$9)*BI$6)+(((IF($A$7=Nutrients!$B$79,Nutrients!$DE$79,(IF($A$7=Nutrients!$B$77,Nutrients!$DE$77,Nutrients!$DE$78)))))*BI$7))/2000/2.2046</f>
        <v>724.66244355940137</v>
      </c>
      <c r="BJ206" s="65">
        <f>(SUMPRODUCT(BJ$8:BJ$187,Nutrients!$DE$8:$DE$187)+(IF($A$6=Nutrients!$B$8,Nutrients!$DE$8,Nutrients!$DE$9)*BJ$6)+(((IF($A$7=Nutrients!$B$79,Nutrients!$DE$79,(IF($A$7=Nutrients!$B$77,Nutrients!$DE$77,Nutrients!$DE$78)))))*BJ$7))/2000/2.2046</f>
        <v>731.10100137177187</v>
      </c>
      <c r="BK206" s="65">
        <f>(SUMPRODUCT(BK$8:BK$187,Nutrients!$DE$8:$DE$187)+(IF($A$6=Nutrients!$B$8,Nutrients!$DE$8,Nutrients!$DE$9)*BK$6)+(((IF($A$7=Nutrients!$B$79,Nutrients!$DE$79,(IF($A$7=Nutrients!$B$77,Nutrients!$DE$77,Nutrients!$DE$78)))))*BK$7))/2000/2.2046</f>
        <v>736.48189558111471</v>
      </c>
      <c r="BL206" s="20"/>
    </row>
    <row r="207" spans="1:64" x14ac:dyDescent="0.2">
      <c r="A207" s="9" t="s">
        <v>81</v>
      </c>
      <c r="B207" s="65">
        <f>(SUMPRODUCT(B$8:B$187,Nutrients!$D$8:$D$187)+(IF($A$6=Nutrients!$B$8,Nutrients!$D$8,Nutrients!$D$9)*B$6)+(((IF($A$7=Nutrients!$B$79,Nutrients!$D$79,(IF($A$7=Nutrients!$B$77,Nutrients!$D$77,Nutrients!$D$78)))))*B$7))/2000/2.2046</f>
        <v>1553.5016928798634</v>
      </c>
      <c r="C207" s="65">
        <f>(SUMPRODUCT(C$8:C$187,Nutrients!$D$8:$D$187)+(IF($A$6=Nutrients!$B$8,Nutrients!$D$8,Nutrients!$D$9)*C$6)+(((IF($A$7=Nutrients!$B$79,Nutrients!$D$79,(IF($A$7=Nutrients!$B$77,Nutrients!$D$77,Nutrients!$D$78)))))*C$7))/2000/2.2046</f>
        <v>1551.7250718007613</v>
      </c>
      <c r="D207" s="65">
        <f>(SUMPRODUCT(D$8:D$187,Nutrients!$D$8:$D$187)+(IF($A$6=Nutrients!$B$8,Nutrients!$D$8,Nutrients!$D$9)*D$6)+(((IF($A$7=Nutrients!$B$79,Nutrients!$D$79,(IF($A$7=Nutrients!$B$77,Nutrients!$D$77,Nutrients!$D$78)))))*D$7))/2000/2.2046</f>
        <v>1551.9630749908995</v>
      </c>
      <c r="E207" s="65">
        <f>(SUMPRODUCT(E$8:E$187,Nutrients!$D$8:$D$187)+(IF($A$6=Nutrients!$B$8,Nutrients!$D$8,Nutrients!$D$9)*E$6)+(((IF($A$7=Nutrients!$B$79,Nutrients!$D$79,(IF($A$7=Nutrients!$B$77,Nutrients!$D$77,Nutrients!$D$78)))))*E$7))/2000/2.2046</f>
        <v>1551.7359657293946</v>
      </c>
      <c r="F207" s="65">
        <f>(SUMPRODUCT(F$8:F$187,Nutrients!$D$8:$D$187)+(IF($A$6=Nutrients!$B$8,Nutrients!$D$8,Nutrients!$D$9)*F$6)+(((IF($A$7=Nutrients!$B$79,Nutrients!$D$79,(IF($A$7=Nutrients!$B$77,Nutrients!$D$77,Nutrients!$D$78)))))*F$7))/2000/2.2046</f>
        <v>1551.3004785244777</v>
      </c>
      <c r="G207" s="65">
        <f>(SUMPRODUCT(G$8:G$187,Nutrients!$D$8:$D$187)+(IF($A$6=Nutrients!$B$8,Nutrients!$D$8,Nutrients!$D$9)*G$6)+(((IF($A$7=Nutrients!$B$79,Nutrients!$D$79,(IF($A$7=Nutrients!$B$77,Nutrients!$D$77,Nutrients!$D$78)))))*G$7))/2000/2.2046</f>
        <v>1550.2957683092188</v>
      </c>
      <c r="H207" s="20"/>
      <c r="I207" s="65">
        <f>(SUMPRODUCT(I$8:I$187,Nutrients!$D$8:$D$187)+(IF($A$6=Nutrients!$B$8,Nutrients!$D$8,Nutrients!$D$9)*I$6)+(((IF($A$7=Nutrients!$B$79,Nutrients!$D$79,(IF($A$7=Nutrients!$B$77,Nutrients!$D$77,Nutrients!$D$78)))))*I$7))/2000/2.2046</f>
        <v>1556.7461811715248</v>
      </c>
      <c r="J207" s="65">
        <f>(SUMPRODUCT(J$8:J$187,Nutrients!$D$8:$D$187)+(IF($A$6=Nutrients!$B$8,Nutrients!$D$8,Nutrients!$D$9)*J$6)+(((IF($A$7=Nutrients!$B$79,Nutrients!$D$79,(IF($A$7=Nutrients!$B$77,Nutrients!$D$77,Nutrients!$D$78)))))*J$7))/2000/2.2046</f>
        <v>1554.7622904000909</v>
      </c>
      <c r="K207" s="65">
        <f>(SUMPRODUCT(K$8:K$187,Nutrients!$D$8:$D$187)+(IF($A$6=Nutrients!$B$8,Nutrients!$D$8,Nutrients!$D$9)*K$6)+(((IF($A$7=Nutrients!$B$79,Nutrients!$D$79,(IF($A$7=Nutrients!$B$77,Nutrients!$D$77,Nutrients!$D$78)))))*K$7))/2000/2.2046</f>
        <v>1555.599544946791</v>
      </c>
      <c r="L207" s="65">
        <f>(SUMPRODUCT(L$8:L$187,Nutrients!$D$8:$D$187)+(IF($A$6=Nutrients!$B$8,Nutrients!$D$8,Nutrients!$D$9)*L$6)+(((IF($A$7=Nutrients!$B$79,Nutrients!$D$79,(IF($A$7=Nutrients!$B$77,Nutrients!$D$77,Nutrients!$D$78)))))*L$7))/2000/2.2046</f>
        <v>1555.2624380579234</v>
      </c>
      <c r="M207" s="65">
        <f>(SUMPRODUCT(M$8:M$187,Nutrients!$D$8:$D$187)+(IF($A$6=Nutrients!$B$8,Nutrients!$D$8,Nutrients!$D$9)*M$6)+(((IF($A$7=Nutrients!$B$79,Nutrients!$D$79,(IF($A$7=Nutrients!$B$77,Nutrients!$D$77,Nutrients!$D$78)))))*M$7))/2000/2.2046</f>
        <v>1554.9866527664253</v>
      </c>
      <c r="N207" s="65">
        <f>(SUMPRODUCT(N$8:N$187,Nutrients!$D$8:$D$187)+(IF($A$6=Nutrients!$B$8,Nutrients!$D$8,Nutrients!$D$9)*N$6)+(((IF($A$7=Nutrients!$B$79,Nutrients!$D$79,(IF($A$7=Nutrients!$B$77,Nutrients!$D$77,Nutrients!$D$78)))))*N$7))/2000/2.2046</f>
        <v>1553.74728666745</v>
      </c>
      <c r="O207" s="20"/>
      <c r="P207" s="65">
        <f>(SUMPRODUCT(P$8:P$187,Nutrients!$D$8:$D$187)+(IF($A$6=Nutrients!$B$8,Nutrients!$D$8,Nutrients!$D$9)*P$6)+(((IF($A$7=Nutrients!$B$79,Nutrients!$D$79,(IF($A$7=Nutrients!$B$77,Nutrients!$D$77,Nutrients!$D$78)))))*P$7))/2000/2.2046</f>
        <v>1559.8188907929689</v>
      </c>
      <c r="Q207" s="65">
        <f>(SUMPRODUCT(Q$8:Q$187,Nutrients!$D$8:$D$187)+(IF($A$6=Nutrients!$B$8,Nutrients!$D$8,Nutrients!$D$9)*Q$6)+(((IF($A$7=Nutrients!$B$79,Nutrients!$D$79,(IF($A$7=Nutrients!$B$77,Nutrients!$D$77,Nutrients!$D$78)))))*Q$7))/2000/2.2046</f>
        <v>1557.9730614011014</v>
      </c>
      <c r="R207" s="65">
        <f>(SUMPRODUCT(R$8:R$187,Nutrients!$D$8:$D$187)+(IF($A$6=Nutrients!$B$8,Nutrients!$D$8,Nutrients!$D$9)*R$6)+(((IF($A$7=Nutrients!$B$79,Nutrients!$D$79,(IF($A$7=Nutrients!$B$77,Nutrients!$D$77,Nutrients!$D$78)))))*R$7))/2000/2.2046</f>
        <v>1559.1548188038471</v>
      </c>
      <c r="S207" s="65">
        <f>(SUMPRODUCT(S$8:S$187,Nutrients!$D$8:$D$187)+(IF($A$6=Nutrients!$B$8,Nutrients!$D$8,Nutrients!$D$9)*S$6)+(((IF($A$7=Nutrients!$B$79,Nutrients!$D$79,(IF($A$7=Nutrients!$B$77,Nutrients!$D$77,Nutrients!$D$78)))))*S$7))/2000/2.2046</f>
        <v>1558.7092159510289</v>
      </c>
      <c r="T207" s="65">
        <f>(SUMPRODUCT(T$8:T$187,Nutrients!$D$8:$D$187)+(IF($A$6=Nutrients!$B$8,Nutrients!$D$8,Nutrients!$D$9)*T$6)+(((IF($A$7=Nutrients!$B$79,Nutrients!$D$79,(IF($A$7=Nutrients!$B$77,Nutrients!$D$77,Nutrients!$D$78)))))*T$7))/2000/2.2046</f>
        <v>1558.6989337356456</v>
      </c>
      <c r="U207" s="65">
        <f>(SUMPRODUCT(U$8:U$187,Nutrients!$D$8:$D$187)+(IF($A$6=Nutrients!$B$8,Nutrients!$D$8,Nutrients!$D$9)*U$6)+(((IF($A$7=Nutrients!$B$79,Nutrients!$D$79,(IF($A$7=Nutrients!$B$77,Nutrients!$D$77,Nutrients!$D$78)))))*U$7))/2000/2.2046</f>
        <v>1557.3744557103043</v>
      </c>
      <c r="V207" s="20"/>
      <c r="W207" s="65">
        <f>(SUMPRODUCT(W$8:W$187,Nutrients!$D$8:$D$187)+(IF($A$6=Nutrients!$B$8,Nutrients!$D$8,Nutrients!$D$9)*W$6)+(((IF($A$7=Nutrients!$B$79,Nutrients!$D$79,(IF($A$7=Nutrients!$B$77,Nutrients!$D$77,Nutrients!$D$78)))))*W$7))/2000/2.2046</f>
        <v>1562.6349330599594</v>
      </c>
      <c r="X207" s="65">
        <f>(SUMPRODUCT(X$8:X$187,Nutrients!$D$8:$D$187)+(IF($A$6=Nutrients!$B$8,Nutrients!$D$8,Nutrients!$D$9)*X$6)+(((IF($A$7=Nutrients!$B$79,Nutrients!$D$79,(IF($A$7=Nutrients!$B$77,Nutrients!$D$77,Nutrients!$D$78)))))*X$7))/2000/2.2046</f>
        <v>1561.4637326303914</v>
      </c>
      <c r="Y207" s="65">
        <f>(SUMPRODUCT(Y$8:Y$187,Nutrients!$D$8:$D$187)+(IF($A$6=Nutrients!$B$8,Nutrients!$D$8,Nutrients!$D$9)*Y$6)+(((IF($A$7=Nutrients!$B$79,Nutrients!$D$79,(IF($A$7=Nutrients!$B$77,Nutrients!$D$77,Nutrients!$D$78)))))*Y$7))/2000/2.2046</f>
        <v>1562.5636836062213</v>
      </c>
      <c r="Z207" s="65">
        <f>(SUMPRODUCT(Z$8:Z$187,Nutrients!$D$8:$D$187)+(IF($A$6=Nutrients!$B$8,Nutrients!$D$8,Nutrients!$D$9)*Z$6)+(((IF($A$7=Nutrients!$B$79,Nutrients!$D$79,(IF($A$7=Nutrients!$B$77,Nutrients!$D$77,Nutrients!$D$78)))))*Z$7))/2000/2.2046</f>
        <v>1562.3871486940641</v>
      </c>
      <c r="AA207" s="65">
        <f>(SUMPRODUCT(AA$8:AA$187,Nutrients!$D$8:$D$187)+(IF($A$6=Nutrients!$B$8,Nutrients!$D$8,Nutrients!$D$9)*AA$6)+(((IF($A$7=Nutrients!$B$79,Nutrients!$D$79,(IF($A$7=Nutrients!$B$77,Nutrients!$D$77,Nutrients!$D$78)))))*AA$7))/2000/2.2046</f>
        <v>1562.1471666576692</v>
      </c>
      <c r="AB207" s="65">
        <f>(SUMPRODUCT(AB$8:AB$187,Nutrients!$D$8:$D$187)+(IF($A$6=Nutrients!$B$8,Nutrients!$D$8,Nutrients!$D$9)*AB$6)+(((IF($A$7=Nutrients!$B$79,Nutrients!$D$79,(IF($A$7=Nutrients!$B$77,Nutrients!$D$77,Nutrients!$D$78)))))*AB$7))/2000/2.2046</f>
        <v>1560.8691432506275</v>
      </c>
      <c r="AC207" s="20"/>
      <c r="AD207" s="65">
        <f>(SUMPRODUCT(AD$8:AD$187,Nutrients!$D$8:$D$187)+(IF($A$6=Nutrients!$B$8,Nutrients!$D$8,Nutrients!$D$9)*AD$6)+(((IF($A$7=Nutrients!$B$79,Nutrients!$D$79,(IF($A$7=Nutrients!$B$77,Nutrients!$D$77,Nutrients!$D$78)))))*AD$7))/2000/2.2046</f>
        <v>1566.0761786015007</v>
      </c>
      <c r="AE207" s="65">
        <f>(SUMPRODUCT(AE$8:AE$187,Nutrients!$D$8:$D$187)+(IF($A$6=Nutrients!$B$8,Nutrients!$D$8,Nutrients!$D$9)*AE$6)+(((IF($A$7=Nutrients!$B$79,Nutrients!$D$79,(IF($A$7=Nutrients!$B$77,Nutrients!$D$77,Nutrients!$D$78)))))*AE$7))/2000/2.2046</f>
        <v>1565.1396415350282</v>
      </c>
      <c r="AF207" s="65">
        <f>(SUMPRODUCT(AF$8:AF$187,Nutrients!$D$8:$D$187)+(IF($A$6=Nutrients!$B$8,Nutrients!$D$8,Nutrients!$D$9)*AF$6)+(((IF($A$7=Nutrients!$B$79,Nutrients!$D$79,(IF($A$7=Nutrients!$B$77,Nutrients!$D$77,Nutrients!$D$78)))))*AF$7))/2000/2.2046</f>
        <v>1565.9572998411506</v>
      </c>
      <c r="AG207" s="65">
        <f>(SUMPRODUCT(AG$8:AG$187,Nutrients!$D$8:$D$187)+(IF($A$6=Nutrients!$B$8,Nutrients!$D$8,Nutrients!$D$9)*AG$6)+(((IF($A$7=Nutrients!$B$79,Nutrients!$D$79,(IF($A$7=Nutrients!$B$77,Nutrients!$D$77,Nutrients!$D$78)))))*AG$7))/2000/2.2046</f>
        <v>1565.8768050950719</v>
      </c>
      <c r="AH207" s="65">
        <f>(SUMPRODUCT(AH$8:AH$187,Nutrients!$D$8:$D$187)+(IF($A$6=Nutrients!$B$8,Nutrients!$D$8,Nutrients!$D$9)*AH$6)+(((IF($A$7=Nutrients!$B$79,Nutrients!$D$79,(IF($A$7=Nutrients!$B$77,Nutrients!$D$77,Nutrients!$D$78)))))*AH$7))/2000/2.2046</f>
        <v>1565.4236898843312</v>
      </c>
      <c r="AI207" s="65">
        <f>(SUMPRODUCT(AI$8:AI$187,Nutrients!$D$8:$D$187)+(IF($A$6=Nutrients!$B$8,Nutrients!$D$8,Nutrients!$D$9)*AI$6)+(((IF($A$7=Nutrients!$B$79,Nutrients!$D$79,(IF($A$7=Nutrients!$B$77,Nutrients!$D$77,Nutrients!$D$78)))))*AI$7))/2000/2.2046</f>
        <v>1564.3062554923933</v>
      </c>
      <c r="AJ207" s="20"/>
      <c r="AK207" s="65">
        <f>(SUMPRODUCT(AK$8:AK$187,Nutrients!$D$8:$D$187)+(IF($A$6=Nutrients!$B$8,Nutrients!$D$8,Nutrients!$D$9)*AK$6)+(((IF($A$7=Nutrients!$B$79,Nutrients!$D$79,(IF($A$7=Nutrients!$B$77,Nutrients!$D$77,Nutrients!$D$78)))))*AK$7))/2000/2.2046</f>
        <v>1569.3871270131056</v>
      </c>
      <c r="AL207" s="65">
        <f>(SUMPRODUCT(AL$8:AL$187,Nutrients!$D$8:$D$187)+(IF($A$6=Nutrients!$B$8,Nutrients!$D$8,Nutrients!$D$9)*AL$6)+(((IF($A$7=Nutrients!$B$79,Nutrients!$D$79,(IF($A$7=Nutrients!$B$77,Nutrients!$D$77,Nutrients!$D$78)))))*AL$7))/2000/2.2046</f>
        <v>1568.6857580416372</v>
      </c>
      <c r="AM207" s="65">
        <f>(SUMPRODUCT(AM$8:AM$187,Nutrients!$D$8:$D$187)+(IF($A$6=Nutrients!$B$8,Nutrients!$D$8,Nutrients!$D$9)*AM$6)+(((IF($A$7=Nutrients!$B$79,Nutrients!$D$79,(IF($A$7=Nutrients!$B$77,Nutrients!$D$77,Nutrients!$D$78)))))*AM$7))/2000/2.2046</f>
        <v>1569.55213090238</v>
      </c>
      <c r="AN207" s="65">
        <f>(SUMPRODUCT(AN$8:AN$187,Nutrients!$D$8:$D$187)+(IF($A$6=Nutrients!$B$8,Nutrients!$D$8,Nutrients!$D$9)*AN$6)+(((IF($A$7=Nutrients!$B$79,Nutrients!$D$79,(IF($A$7=Nutrients!$B$77,Nutrients!$D$77,Nutrients!$D$78)))))*AN$7))/2000/2.2046</f>
        <v>1569.4368574364319</v>
      </c>
      <c r="AO207" s="65">
        <f>(SUMPRODUCT(AO$8:AO$187,Nutrients!$D$8:$D$187)+(IF($A$6=Nutrients!$B$8,Nutrients!$D$8,Nutrients!$D$9)*AO$6)+(((IF($A$7=Nutrients!$B$79,Nutrients!$D$79,(IF($A$7=Nutrients!$B$77,Nutrients!$D$77,Nutrients!$D$78)))))*AO$7))/2000/2.2046</f>
        <v>1569.2503369471904</v>
      </c>
      <c r="AP207" s="65">
        <f>(SUMPRODUCT(AP$8:AP$187,Nutrients!$D$8:$D$187)+(IF($A$6=Nutrients!$B$8,Nutrients!$D$8,Nutrients!$D$9)*AP$6)+(((IF($A$7=Nutrients!$B$79,Nutrients!$D$79,(IF($A$7=Nutrients!$B$77,Nutrients!$D$77,Nutrients!$D$78)))))*AP$7))/2000/2.2046</f>
        <v>1568.1654067761508</v>
      </c>
      <c r="AQ207" s="20"/>
      <c r="AR207" s="65">
        <f>(SUMPRODUCT(AR$8:AR$187,Nutrients!$D$8:$D$187)+(IF($A$6=Nutrients!$B$8,Nutrients!$D$8,Nutrients!$D$9)*AR$6)+(((IF($A$7=Nutrients!$B$79,Nutrients!$D$79,(IF($A$7=Nutrients!$B$77,Nutrients!$D$77,Nutrients!$D$78)))))*AR$7))/2000/2.2046</f>
        <v>1572.9139058521439</v>
      </c>
      <c r="AS207" s="65">
        <f>(SUMPRODUCT(AS$8:AS$187,Nutrients!$D$8:$D$187)+(IF($A$6=Nutrients!$B$8,Nutrients!$D$8,Nutrients!$D$9)*AS$6)+(((IF($A$7=Nutrients!$B$79,Nutrients!$D$79,(IF($A$7=Nutrients!$B$77,Nutrients!$D$77,Nutrients!$D$78)))))*AS$7))/2000/2.2046</f>
        <v>1572.446210563013</v>
      </c>
      <c r="AT207" s="65">
        <f>(SUMPRODUCT(AT$8:AT$187,Nutrients!$D$8:$D$187)+(IF($A$6=Nutrients!$B$8,Nutrients!$D$8,Nutrients!$D$9)*AT$6)+(((IF($A$7=Nutrients!$B$79,Nutrients!$D$79,(IF($A$7=Nutrients!$B$77,Nutrients!$D$77,Nutrients!$D$78)))))*AT$7))/2000/2.2046</f>
        <v>1573.3518744532214</v>
      </c>
      <c r="AU207" s="65">
        <f>(SUMPRODUCT(AU$8:AU$187,Nutrients!$D$8:$D$187)+(IF($A$6=Nutrients!$B$8,Nutrients!$D$8,Nutrients!$D$9)*AU$6)+(((IF($A$7=Nutrients!$B$79,Nutrients!$D$79,(IF($A$7=Nutrients!$B$77,Nutrients!$D$77,Nutrients!$D$78)))))*AU$7))/2000/2.2046</f>
        <v>1573.2439287569875</v>
      </c>
      <c r="AV207" s="65">
        <f>(SUMPRODUCT(AV$8:AV$187,Nutrients!$D$8:$D$187)+(IF($A$6=Nutrients!$B$8,Nutrients!$D$8,Nutrients!$D$9)*AV$6)+(((IF($A$7=Nutrients!$B$79,Nutrients!$D$79,(IF($A$7=Nutrients!$B$77,Nutrients!$D$77,Nutrients!$D$78)))))*AV$7))/2000/2.2046</f>
        <v>1573.0929449905657</v>
      </c>
      <c r="AW207" s="65">
        <f>(SUMPRODUCT(AW$8:AW$187,Nutrients!$D$8:$D$187)+(IF($A$6=Nutrients!$B$8,Nutrients!$D$8,Nutrients!$D$9)*AW$6)+(((IF($A$7=Nutrients!$B$79,Nutrients!$D$79,(IF($A$7=Nutrients!$B$77,Nutrients!$D$77,Nutrients!$D$78)))))*AW$7))/2000/2.2046</f>
        <v>1571.9784832236287</v>
      </c>
      <c r="AX207" s="20"/>
      <c r="AY207" s="65">
        <f>(SUMPRODUCT(AY$8:AY$187,Nutrients!$D$8:$D$187)+(IF($A$6=Nutrients!$B$8,Nutrients!$D$8,Nutrients!$D$9)*AY$6)+(((IF($A$7=Nutrients!$B$79,Nutrients!$D$79,(IF($A$7=Nutrients!$B$77,Nutrients!$D$77,Nutrients!$D$78)))))*AY$7))/2000/2.2046</f>
        <v>1576.5490033941383</v>
      </c>
      <c r="AZ207" s="65">
        <f>(SUMPRODUCT(AZ$8:AZ$187,Nutrients!$D$8:$D$187)+(IF($A$6=Nutrients!$B$8,Nutrients!$D$8,Nutrients!$D$9)*AZ$6)+(((IF($A$7=Nutrients!$B$79,Nutrients!$D$79,(IF($A$7=Nutrients!$B$77,Nutrients!$D$77,Nutrients!$D$78)))))*AZ$7))/2000/2.2046</f>
        <v>1576.1516452940668</v>
      </c>
      <c r="BA207" s="65">
        <f>(SUMPRODUCT(BA$8:BA$187,Nutrients!$D$8:$D$187)+(IF($A$6=Nutrients!$B$8,Nutrients!$D$8,Nutrients!$D$9)*BA$6)+(((IF($A$7=Nutrients!$B$79,Nutrients!$D$79,(IF($A$7=Nutrients!$B$77,Nutrients!$D$77,Nutrients!$D$78)))))*BA$7))/2000/2.2046</f>
        <v>1577.4355244125638</v>
      </c>
      <c r="BB207" s="65">
        <f>(SUMPRODUCT(BB$8:BB$187,Nutrients!$D$8:$D$187)+(IF($A$6=Nutrients!$B$8,Nutrients!$D$8,Nutrients!$D$9)*BB$6)+(((IF($A$7=Nutrients!$B$79,Nutrients!$D$79,(IF($A$7=Nutrients!$B$77,Nutrients!$D$77,Nutrients!$D$78)))))*BB$7))/2000/2.2046</f>
        <v>1577.2770479083724</v>
      </c>
      <c r="BC207" s="65">
        <f>(SUMPRODUCT(BC$8:BC$187,Nutrients!$D$8:$D$187)+(IF($A$6=Nutrients!$B$8,Nutrients!$D$8,Nutrients!$D$9)*BC$6)+(((IF($A$7=Nutrients!$B$79,Nutrients!$D$79,(IF($A$7=Nutrients!$B$77,Nutrients!$D$77,Nutrients!$D$78)))))*BC$7))/2000/2.2046</f>
        <v>1577.1302586843633</v>
      </c>
      <c r="BD207" s="65">
        <f>(SUMPRODUCT(BD$8:BD$187,Nutrients!$D$8:$D$187)+(IF($A$6=Nutrients!$B$8,Nutrients!$D$8,Nutrients!$D$9)*BD$6)+(((IF($A$7=Nutrients!$B$79,Nutrients!$D$79,(IF($A$7=Nutrients!$B$77,Nutrients!$D$77,Nutrients!$D$78)))))*BD$7))/2000/2.2046</f>
        <v>1575.4243167815589</v>
      </c>
      <c r="BE207" s="20"/>
      <c r="BF207" s="65">
        <f>(SUMPRODUCT(BF$8:BF$187,Nutrients!$D$8:$D$187)+(IF($A$6=Nutrients!$B$8,Nutrients!$D$8,Nutrients!$D$9)*BF$6)+(((IF($A$7=Nutrients!$B$79,Nutrients!$D$79,(IF($A$7=Nutrients!$B$77,Nutrients!$D$77,Nutrients!$D$78)))))*BF$7))/2000/2.2046</f>
        <v>1580.1092122291875</v>
      </c>
      <c r="BG207" s="65">
        <f>(SUMPRODUCT(BG$8:BG$187,Nutrients!$D$8:$D$187)+(IF($A$6=Nutrients!$B$8,Nutrients!$D$8,Nutrients!$D$9)*BG$6)+(((IF($A$7=Nutrients!$B$79,Nutrients!$D$79,(IF($A$7=Nutrients!$B$77,Nutrients!$D$77,Nutrients!$D$78)))))*BG$7))/2000/2.2046</f>
        <v>1579.7333630078742</v>
      </c>
      <c r="BH207" s="65">
        <f>(SUMPRODUCT(BH$8:BH$187,Nutrients!$D$8:$D$187)+(IF($A$6=Nutrients!$B$8,Nutrients!$D$8,Nutrients!$D$9)*BH$6)+(((IF($A$7=Nutrients!$B$79,Nutrients!$D$79,(IF($A$7=Nutrients!$B$77,Nutrients!$D$77,Nutrients!$D$78)))))*BH$7))/2000/2.2046</f>
        <v>1581.0597199439842</v>
      </c>
      <c r="BI207" s="65">
        <f>(SUMPRODUCT(BI$8:BI$187,Nutrients!$D$8:$D$187)+(IF($A$6=Nutrients!$B$8,Nutrients!$D$8,Nutrients!$D$9)*BI$6)+(((IF($A$7=Nutrients!$B$79,Nutrients!$D$79,(IF($A$7=Nutrients!$B$77,Nutrients!$D$77,Nutrients!$D$78)))))*BI$7))/2000/2.2046</f>
        <v>1580.9280088120045</v>
      </c>
      <c r="BJ207" s="65">
        <f>(SUMPRODUCT(BJ$8:BJ$187,Nutrients!$D$8:$D$187)+(IF($A$6=Nutrients!$B$8,Nutrients!$D$8,Nutrients!$D$9)*BJ$6)+(((IF($A$7=Nutrients!$B$79,Nutrients!$D$79,(IF($A$7=Nutrients!$B$77,Nutrients!$D$77,Nutrients!$D$78)))))*BJ$7))/2000/2.2046</f>
        <v>1580.800795330299</v>
      </c>
      <c r="BK207" s="65">
        <f>(SUMPRODUCT(BK$8:BK$187,Nutrients!$D$8:$D$187)+(IF($A$6=Nutrients!$B$8,Nutrients!$D$8,Nutrients!$D$9)*BK$6)+(((IF($A$7=Nutrients!$B$79,Nutrients!$D$79,(IF($A$7=Nutrients!$B$77,Nutrients!$D$77,Nutrients!$D$78)))))*BK$7))/2000/2.2046</f>
        <v>1579.7905868425908</v>
      </c>
      <c r="BL207" s="20"/>
    </row>
    <row r="208" spans="1:64" x14ac:dyDescent="0.2">
      <c r="A208" s="9" t="s">
        <v>48</v>
      </c>
      <c r="B208" s="65">
        <f>(SUMPRODUCT(B$8:B$187,Nutrients!$F$8:$F$187)+(IF($A$6=Nutrients!$B$8,Nutrients!$F$8,Nutrients!$F$9)*B$6)+(((IF($A$7=Nutrients!$B$79,Nutrients!$F$79,(IF($A$7=Nutrients!$B$77,Nutrients!$F$77,Nutrients!$F$78)))))*B$7))/2000/2.2046</f>
        <v>1107.3172385582191</v>
      </c>
      <c r="C208" s="65">
        <f>(SUMPRODUCT(C$8:C$187,Nutrients!$F$8:$F$187)+(IF($A$6=Nutrients!$B$8,Nutrients!$F$8,Nutrients!$F$9)*C$6)+(((IF($A$7=Nutrients!$B$79,Nutrients!$F$79,(IF($A$7=Nutrients!$B$77,Nutrients!$F$77,Nutrients!$F$78)))))*C$7))/2000/2.2046</f>
        <v>1122.2870332249136</v>
      </c>
      <c r="D208" s="65">
        <f>(SUMPRODUCT(D$8:D$187,Nutrients!$F$8:$F$187)+(IF($A$6=Nutrients!$B$8,Nutrients!$F$8,Nutrients!$F$9)*D$6)+(((IF($A$7=Nutrients!$B$79,Nutrients!$F$79,(IF($A$7=Nutrients!$B$77,Nutrients!$F$77,Nutrients!$F$78)))))*D$7))/2000/2.2046</f>
        <v>1137.0269329359812</v>
      </c>
      <c r="E208" s="65">
        <f>(SUMPRODUCT(E$8:E$187,Nutrients!$F$8:$F$187)+(IF($A$6=Nutrients!$B$8,Nutrients!$F$8,Nutrients!$F$9)*E$6)+(((IF($A$7=Nutrients!$B$79,Nutrients!$F$79,(IF($A$7=Nutrients!$B$77,Nutrients!$F$77,Nutrients!$F$78)))))*E$7))/2000/2.2046</f>
        <v>1145.8378302820595</v>
      </c>
      <c r="F208" s="65">
        <f>(SUMPRODUCT(F$8:F$187,Nutrients!$F$8:$F$187)+(IF($A$6=Nutrients!$B$8,Nutrients!$F$8,Nutrients!$F$9)*F$6)+(((IF($A$7=Nutrients!$B$79,Nutrients!$F$79,(IF($A$7=Nutrients!$B$77,Nutrients!$F$77,Nutrients!$F$78)))))*F$7))/2000/2.2046</f>
        <v>1152.2183118638504</v>
      </c>
      <c r="G208" s="65">
        <f>(SUMPRODUCT(G$8:G$187,Nutrients!$F$8:$F$187)+(IF($A$6=Nutrients!$B$8,Nutrients!$F$8,Nutrients!$F$9)*G$6)+(((IF($A$7=Nutrients!$B$79,Nutrients!$F$79,(IF($A$7=Nutrients!$B$77,Nutrients!$F$77,Nutrients!$F$78)))))*G$7))/2000/2.2046</f>
        <v>1157.210203269557</v>
      </c>
      <c r="H208" s="20"/>
      <c r="I208" s="65">
        <f>(SUMPRODUCT(I$8:I$187,Nutrients!$F$8:$F$187)+(IF($A$6=Nutrients!$B$8,Nutrients!$F$8,Nutrients!$F$9)*I$6)+(((IF($A$7=Nutrients!$B$79,Nutrients!$F$79,(IF($A$7=Nutrients!$B$77,Nutrients!$F$77,Nutrients!$F$78)))))*I$7))/2000/2.2046</f>
        <v>1107.2338718881397</v>
      </c>
      <c r="J208" s="65">
        <f>(SUMPRODUCT(J$8:J$187,Nutrients!$F$8:$F$187)+(IF($A$6=Nutrients!$B$8,Nutrients!$F$8,Nutrients!$F$9)*J$6)+(((IF($A$7=Nutrients!$B$79,Nutrients!$F$79,(IF($A$7=Nutrients!$B$77,Nutrients!$F$77,Nutrients!$F$78)))))*J$7))/2000/2.2046</f>
        <v>1122.1291520931529</v>
      </c>
      <c r="K208" s="65">
        <f>(SUMPRODUCT(K$8:K$187,Nutrients!$F$8:$F$187)+(IF($A$6=Nutrients!$B$8,Nutrients!$F$8,Nutrients!$F$9)*K$6)+(((IF($A$7=Nutrients!$B$79,Nutrients!$F$79,(IF($A$7=Nutrients!$B$77,Nutrients!$F$77,Nutrients!$F$78)))))*K$7))/2000/2.2046</f>
        <v>1136.9924016890095</v>
      </c>
      <c r="L208" s="65">
        <f>(SUMPRODUCT(L$8:L$187,Nutrients!$F$8:$F$187)+(IF($A$6=Nutrients!$B$8,Nutrients!$F$8,Nutrients!$F$9)*L$6)+(((IF($A$7=Nutrients!$B$79,Nutrients!$F$79,(IF($A$7=Nutrients!$B$77,Nutrients!$F$77,Nutrients!$F$78)))))*L$7))/2000/2.2046</f>
        <v>1145.8202661996963</v>
      </c>
      <c r="M208" s="65">
        <f>(SUMPRODUCT(M$8:M$187,Nutrients!$F$8:$F$187)+(IF($A$6=Nutrients!$B$8,Nutrients!$F$8,Nutrients!$F$9)*M$6)+(((IF($A$7=Nutrients!$B$79,Nutrients!$F$79,(IF($A$7=Nutrients!$B$77,Nutrients!$F$77,Nutrients!$F$78)))))*M$7))/2000/2.2046</f>
        <v>1152.1974686207291</v>
      </c>
      <c r="N208" s="65">
        <f>(SUMPRODUCT(N$8:N$187,Nutrients!$F$8:$F$187)+(IF($A$6=Nutrients!$B$8,Nutrients!$F$8,Nutrients!$F$9)*N$6)+(((IF($A$7=Nutrients!$B$79,Nutrients!$F$79,(IF($A$7=Nutrients!$B$77,Nutrients!$F$77,Nutrients!$F$78)))))*N$7))/2000/2.2046</f>
        <v>1157.199677647186</v>
      </c>
      <c r="O208" s="20"/>
      <c r="P208" s="65">
        <f>(SUMPRODUCT(P$8:P$187,Nutrients!$F$8:$F$187)+(IF($A$6=Nutrients!$B$8,Nutrients!$F$8,Nutrients!$F$9)*P$6)+(((IF($A$7=Nutrients!$B$79,Nutrients!$F$79,(IF($A$7=Nutrients!$B$77,Nutrients!$F$77,Nutrients!$F$78)))))*P$7))/2000/2.2046</f>
        <v>1106.9813043008992</v>
      </c>
      <c r="Q208" s="65">
        <f>(SUMPRODUCT(Q$8:Q$187,Nutrients!$F$8:$F$187)+(IF($A$6=Nutrients!$B$8,Nutrients!$F$8,Nutrients!$F$9)*Q$6)+(((IF($A$7=Nutrients!$B$79,Nutrients!$F$79,(IF($A$7=Nutrients!$B$77,Nutrients!$F$77,Nutrients!$F$78)))))*Q$7))/2000/2.2046</f>
        <v>1122.0782475232566</v>
      </c>
      <c r="R208" s="65">
        <f>(SUMPRODUCT(R$8:R$187,Nutrients!$F$8:$F$187)+(IF($A$6=Nutrients!$B$8,Nutrients!$F$8,Nutrients!$F$9)*R$6)+(((IF($A$7=Nutrients!$B$79,Nutrients!$F$79,(IF($A$7=Nutrients!$B$77,Nutrients!$F$77,Nutrients!$F$78)))))*R$7))/2000/2.2046</f>
        <v>1136.9001856780253</v>
      </c>
      <c r="S208" s="65">
        <f>(SUMPRODUCT(S$8:S$187,Nutrients!$F$8:$F$187)+(IF($A$6=Nutrients!$B$8,Nutrients!$F$8,Nutrients!$F$9)*S$6)+(((IF($A$7=Nutrients!$B$79,Nutrients!$F$79,(IF($A$7=Nutrients!$B$77,Nutrients!$F$77,Nutrients!$F$78)))))*S$7))/2000/2.2046</f>
        <v>1145.725373807599</v>
      </c>
      <c r="T208" s="65">
        <f>(SUMPRODUCT(T$8:T$187,Nutrients!$F$8:$F$187)+(IF($A$6=Nutrients!$B$8,Nutrients!$F$8,Nutrients!$F$9)*T$6)+(((IF($A$7=Nutrients!$B$79,Nutrients!$F$79,(IF($A$7=Nutrients!$B$77,Nutrients!$F$77,Nutrients!$F$78)))))*T$7))/2000/2.2046</f>
        <v>1152.1731831903655</v>
      </c>
      <c r="U208" s="65">
        <f>(SUMPRODUCT(U$8:U$187,Nutrients!$F$8:$F$187)+(IF($A$6=Nutrients!$B$8,Nutrients!$F$8,Nutrients!$F$9)*U$6)+(((IF($A$7=Nutrients!$B$79,Nutrients!$F$79,(IF($A$7=Nutrients!$B$77,Nutrients!$F$77,Nutrients!$F$78)))))*U$7))/2000/2.2046</f>
        <v>1157.173149713238</v>
      </c>
      <c r="V208" s="20"/>
      <c r="W208" s="65">
        <f>(SUMPRODUCT(W$8:W$187,Nutrients!$F$8:$F$187)+(IF($A$6=Nutrients!$B$8,Nutrients!$F$8,Nutrients!$F$9)*W$6)+(((IF($A$7=Nutrients!$B$79,Nutrients!$F$79,(IF($A$7=Nutrients!$B$77,Nutrients!$F$77,Nutrients!$F$78)))))*W$7))/2000/2.2046</f>
        <v>1106.7547349677513</v>
      </c>
      <c r="X208" s="65">
        <f>(SUMPRODUCT(X$8:X$187,Nutrients!$F$8:$F$187)+(IF($A$6=Nutrients!$B$8,Nutrients!$F$8,Nutrients!$F$9)*X$6)+(((IF($A$7=Nutrients!$B$79,Nutrients!$F$79,(IF($A$7=Nutrients!$B$77,Nutrients!$F$77,Nutrients!$F$78)))))*X$7))/2000/2.2046</f>
        <v>1122.0466871938004</v>
      </c>
      <c r="Y208" s="65">
        <f>(SUMPRODUCT(Y$8:Y$187,Nutrients!$F$8:$F$187)+(IF($A$6=Nutrients!$B$8,Nutrients!$F$8,Nutrients!$F$9)*Y$6)+(((IF($A$7=Nutrients!$B$79,Nutrients!$F$79,(IF($A$7=Nutrients!$B$77,Nutrients!$F$77,Nutrients!$F$78)))))*Y$7))/2000/2.2046</f>
        <v>1136.8716203038705</v>
      </c>
      <c r="Z208" s="65">
        <f>(SUMPRODUCT(Z$8:Z$187,Nutrients!$F$8:$F$187)+(IF($A$6=Nutrients!$B$8,Nutrients!$F$8,Nutrients!$F$9)*Z$6)+(((IF($A$7=Nutrients!$B$79,Nutrients!$F$79,(IF($A$7=Nutrients!$B$77,Nutrients!$F$77,Nutrients!$F$78)))))*Z$7))/2000/2.2046</f>
        <v>1145.7179318865637</v>
      </c>
      <c r="AA208" s="65">
        <f>(SUMPRODUCT(AA$8:AA$187,Nutrients!$F$8:$F$187)+(IF($A$6=Nutrients!$B$8,Nutrients!$F$8,Nutrients!$F$9)*AA$6)+(((IF($A$7=Nutrients!$B$79,Nutrients!$F$79,(IF($A$7=Nutrients!$B$77,Nutrients!$F$77,Nutrients!$F$78)))))*AA$7))/2000/2.2046</f>
        <v>1152.1278464697978</v>
      </c>
      <c r="AB208" s="65">
        <f>(SUMPRODUCT(AB$8:AB$187,Nutrients!$F$8:$F$187)+(IF($A$6=Nutrients!$B$8,Nutrients!$F$8,Nutrients!$F$9)*AB$6)+(((IF($A$7=Nutrients!$B$79,Nutrients!$F$79,(IF($A$7=Nutrients!$B$77,Nutrients!$F$77,Nutrients!$F$78)))))*AB$7))/2000/2.2046</f>
        <v>1157.142961950557</v>
      </c>
      <c r="AC208" s="20"/>
      <c r="AD208" s="65">
        <f>(SUMPRODUCT(AD$8:AD$187,Nutrients!$F$8:$F$187)+(IF($A$6=Nutrients!$B$8,Nutrients!$F$8,Nutrients!$F$9)*AD$6)+(((IF($A$7=Nutrients!$B$79,Nutrients!$F$79,(IF($A$7=Nutrients!$B$77,Nutrients!$F$77,Nutrients!$F$78)))))*AD$7))/2000/2.2046</f>
        <v>1106.9117992011213</v>
      </c>
      <c r="AE208" s="65">
        <f>(SUMPRODUCT(AE$8:AE$187,Nutrients!$F$8:$F$187)+(IF($A$6=Nutrients!$B$8,Nutrients!$F$8,Nutrients!$F$9)*AE$6)+(((IF($A$7=Nutrients!$B$79,Nutrients!$F$79,(IF($A$7=Nutrients!$B$77,Nutrients!$F$77,Nutrients!$F$78)))))*AE$7))/2000/2.2046</f>
        <v>1122.0373961635216</v>
      </c>
      <c r="AF208" s="65">
        <f>(SUMPRODUCT(AF$8:AF$187,Nutrients!$F$8:$F$187)+(IF($A$6=Nutrients!$B$8,Nutrients!$F$8,Nutrients!$F$9)*AF$6)+(((IF($A$7=Nutrients!$B$79,Nutrients!$F$79,(IF($A$7=Nutrients!$B$77,Nutrients!$F$77,Nutrients!$F$78)))))*AF$7))/2000/2.2046</f>
        <v>1136.824608519978</v>
      </c>
      <c r="AG208" s="65">
        <f>(SUMPRODUCT(AG$8:AG$187,Nutrients!$F$8:$F$187)+(IF($A$6=Nutrients!$B$8,Nutrients!$F$8,Nutrients!$F$9)*AG$6)+(((IF($A$7=Nutrients!$B$79,Nutrients!$F$79,(IF($A$7=Nutrients!$B$77,Nutrients!$F$77,Nutrients!$F$78)))))*AG$7))/2000/2.2046</f>
        <v>1145.6831473506315</v>
      </c>
      <c r="AH208" s="65">
        <f>(SUMPRODUCT(AH$8:AH$187,Nutrients!$F$8:$F$187)+(IF($A$6=Nutrients!$B$8,Nutrients!$F$8,Nutrients!$F$9)*AH$6)+(((IF($A$7=Nutrients!$B$79,Nutrients!$F$79,(IF($A$7=Nutrients!$B$77,Nutrients!$F$77,Nutrients!$F$78)))))*AH$7))/2000/2.2046</f>
        <v>1152.0957491130737</v>
      </c>
      <c r="AI208" s="65">
        <f>(SUMPRODUCT(AI$8:AI$187,Nutrients!$F$8:$F$187)+(IF($A$6=Nutrients!$B$8,Nutrients!$F$8,Nutrients!$F$9)*AI$6)+(((IF($A$7=Nutrients!$B$79,Nutrients!$F$79,(IF($A$7=Nutrients!$B$77,Nutrients!$F$77,Nutrients!$F$78)))))*AI$7))/2000/2.2046</f>
        <v>1157.1356909228236</v>
      </c>
      <c r="AJ208" s="20"/>
      <c r="AK208" s="65">
        <f>(SUMPRODUCT(AK$8:AK$187,Nutrients!$F$8:$F$187)+(IF($A$6=Nutrients!$B$8,Nutrients!$F$8,Nutrients!$F$9)*AK$6)+(((IF($A$7=Nutrients!$B$79,Nutrients!$F$79,(IF($A$7=Nutrients!$B$77,Nutrients!$F$77,Nutrients!$F$78)))))*AK$7))/2000/2.2046</f>
        <v>1106.8698642761785</v>
      </c>
      <c r="AL208" s="65">
        <f>(SUMPRODUCT(AL$8:AL$187,Nutrients!$F$8:$F$187)+(IF($A$6=Nutrients!$B$8,Nutrients!$F$8,Nutrients!$F$9)*AL$6)+(((IF($A$7=Nutrients!$B$79,Nutrients!$F$79,(IF($A$7=Nutrients!$B$77,Nutrients!$F$77,Nutrients!$F$78)))))*AL$7))/2000/2.2046</f>
        <v>1122.0123346465236</v>
      </c>
      <c r="AM208" s="65">
        <f>(SUMPRODUCT(AM$8:AM$187,Nutrients!$F$8:$F$187)+(IF($A$6=Nutrients!$B$8,Nutrients!$F$8,Nutrients!$F$9)*AM$6)+(((IF($A$7=Nutrients!$B$79,Nutrients!$F$79,(IF($A$7=Nutrients!$B$77,Nutrients!$F$77,Nutrients!$F$78)))))*AM$7))/2000/2.2046</f>
        <v>1136.7894658079388</v>
      </c>
      <c r="AN208" s="65">
        <f>(SUMPRODUCT(AN$8:AN$187,Nutrients!$F$8:$F$187)+(IF($A$6=Nutrients!$B$8,Nutrients!$F$8,Nutrients!$F$9)*AN$6)+(((IF($A$7=Nutrients!$B$79,Nutrients!$F$79,(IF($A$7=Nutrients!$B$77,Nutrients!$F$77,Nutrients!$F$78)))))*AN$7))/2000/2.2046</f>
        <v>1145.6899004433819</v>
      </c>
      <c r="AO208" s="65">
        <f>(SUMPRODUCT(AO$8:AO$187,Nutrients!$F$8:$F$187)+(IF($A$6=Nutrients!$B$8,Nutrients!$F$8,Nutrients!$F$9)*AO$6)+(((IF($A$7=Nutrients!$B$79,Nutrients!$F$79,(IF($A$7=Nutrients!$B$77,Nutrients!$F$77,Nutrients!$F$78)))))*AO$7))/2000/2.2046</f>
        <v>1152.1213659664611</v>
      </c>
      <c r="AP208" s="65">
        <f>(SUMPRODUCT(AP$8:AP$187,Nutrients!$F$8:$F$187)+(IF($A$6=Nutrients!$B$8,Nutrients!$F$8,Nutrients!$F$9)*AP$6)+(((IF($A$7=Nutrients!$B$79,Nutrients!$F$79,(IF($A$7=Nutrients!$B$77,Nutrients!$F$77,Nutrients!$F$78)))))*AP$7))/2000/2.2046</f>
        <v>1157.1910057280645</v>
      </c>
      <c r="AQ208" s="20"/>
      <c r="AR208" s="65">
        <f>(SUMPRODUCT(AR$8:AR$187,Nutrients!$F$8:$F$187)+(IF($A$6=Nutrients!$B$8,Nutrients!$F$8,Nutrients!$F$9)*AR$6)+(((IF($A$7=Nutrients!$B$79,Nutrients!$F$79,(IF($A$7=Nutrients!$B$77,Nutrients!$F$77,Nutrients!$F$78)))))*AR$7))/2000/2.2046</f>
        <v>1106.799839642877</v>
      </c>
      <c r="AS208" s="65">
        <f>(SUMPRODUCT(AS$8:AS$187,Nutrients!$F$8:$F$187)+(IF($A$6=Nutrients!$B$8,Nutrients!$F$8,Nutrients!$F$9)*AS$6)+(((IF($A$7=Nutrients!$B$79,Nutrients!$F$79,(IF($A$7=Nutrients!$B$77,Nutrients!$F$77,Nutrients!$F$78)))))*AS$7))/2000/2.2046</f>
        <v>1121.9774718990575</v>
      </c>
      <c r="AT208" s="65">
        <f>(SUMPRODUCT(AT$8:AT$187,Nutrients!$F$8:$F$187)+(IF($A$6=Nutrients!$B$8,Nutrients!$F$8,Nutrients!$F$9)*AT$6)+(((IF($A$7=Nutrients!$B$79,Nutrients!$F$79,(IF($A$7=Nutrients!$B$77,Nutrients!$F$77,Nutrients!$F$78)))))*AT$7))/2000/2.2046</f>
        <v>1136.7905018781998</v>
      </c>
      <c r="AU208" s="65">
        <f>(SUMPRODUCT(AU$8:AU$187,Nutrients!$F$8:$F$187)+(IF($A$6=Nutrients!$B$8,Nutrients!$F$8,Nutrients!$F$9)*AU$6)+(((IF($A$7=Nutrients!$B$79,Nutrients!$F$79,(IF($A$7=Nutrients!$B$77,Nutrients!$F$77,Nutrients!$F$78)))))*AU$7))/2000/2.2046</f>
        <v>1145.6976316364955</v>
      </c>
      <c r="AV208" s="65">
        <f>(SUMPRODUCT(AV$8:AV$187,Nutrients!$F$8:$F$187)+(IF($A$6=Nutrients!$B$8,Nutrients!$F$8,Nutrients!$F$9)*AV$6)+(((IF($A$7=Nutrients!$B$79,Nutrients!$F$79,(IF($A$7=Nutrients!$B$77,Nutrients!$F$77,Nutrients!$F$78)))))*AV$7))/2000/2.2046</f>
        <v>1152.1615658006979</v>
      </c>
      <c r="AW208" s="65">
        <f>(SUMPRODUCT(AW$8:AW$187,Nutrients!$F$8:$F$187)+(IF($A$6=Nutrients!$B$8,Nutrients!$F$8,Nutrients!$F$9)*AW$6)+(((IF($A$7=Nutrients!$B$79,Nutrients!$F$79,(IF($A$7=Nutrients!$B$77,Nutrients!$F$77,Nutrients!$F$78)))))*AW$7))/2000/2.2046</f>
        <v>1157.4289379573602</v>
      </c>
      <c r="AX208" s="20"/>
      <c r="AY208" s="65">
        <f>(SUMPRODUCT(AY$8:AY$187,Nutrients!$F$8:$F$187)+(IF($A$6=Nutrients!$B$8,Nutrients!$F$8,Nutrients!$F$9)*AY$6)+(((IF($A$7=Nutrients!$B$79,Nutrients!$F$79,(IF($A$7=Nutrients!$B$77,Nutrients!$F$77,Nutrients!$F$78)))))*AY$7))/2000/2.2046</f>
        <v>1106.6504445042503</v>
      </c>
      <c r="AZ208" s="65">
        <f>(SUMPRODUCT(AZ$8:AZ$187,Nutrients!$F$8:$F$187)+(IF($A$6=Nutrients!$B$8,Nutrients!$F$8,Nutrients!$F$9)*AZ$6)+(((IF($A$7=Nutrients!$B$79,Nutrients!$F$79,(IF($A$7=Nutrients!$B$77,Nutrients!$F$77,Nutrients!$F$78)))))*AZ$7))/2000/2.2046</f>
        <v>1121.8923413511977</v>
      </c>
      <c r="BA208" s="65">
        <f>(SUMPRODUCT(BA$8:BA$187,Nutrients!$F$8:$F$187)+(IF($A$6=Nutrients!$B$8,Nutrients!$F$8,Nutrients!$F$9)*BA$6)+(((IF($A$7=Nutrients!$B$79,Nutrients!$F$79,(IF($A$7=Nutrients!$B$77,Nutrients!$F$77,Nutrients!$F$78)))))*BA$7))/2000/2.2046</f>
        <v>1137.0509331475341</v>
      </c>
      <c r="BB208" s="65">
        <f>(SUMPRODUCT(BB$8:BB$187,Nutrients!$F$8:$F$187)+(IF($A$6=Nutrients!$B$8,Nutrients!$F$8,Nutrients!$F$9)*BB$6)+(((IF($A$7=Nutrients!$B$79,Nutrients!$F$79,(IF($A$7=Nutrients!$B$77,Nutrients!$F$77,Nutrients!$F$78)))))*BB$7))/2000/2.2046</f>
        <v>1145.9601209651132</v>
      </c>
      <c r="BC208" s="65">
        <f>(SUMPRODUCT(BC$8:BC$187,Nutrients!$F$8:$F$187)+(IF($A$6=Nutrients!$B$8,Nutrients!$F$8,Nutrients!$F$9)*BC$6)+(((IF($A$7=Nutrients!$B$79,Nutrients!$F$79,(IF($A$7=Nutrients!$B$77,Nutrients!$F$77,Nutrients!$F$78)))))*BC$7))/2000/2.2046</f>
        <v>1152.4278875336979</v>
      </c>
      <c r="BD208" s="65">
        <f>(SUMPRODUCT(BD$8:BD$187,Nutrients!$F$8:$F$187)+(IF($A$6=Nutrients!$B$8,Nutrients!$F$8,Nutrients!$F$9)*BD$6)+(((IF($A$7=Nutrients!$B$79,Nutrients!$F$79,(IF($A$7=Nutrients!$B$77,Nutrients!$F$77,Nutrients!$F$78)))))*BD$7))/2000/2.2046</f>
        <v>1157.203071567096</v>
      </c>
      <c r="BE208" s="20"/>
      <c r="BF208" s="65">
        <f>(SUMPRODUCT(BF$8:BF$187,Nutrients!$F$8:$F$187)+(IF($A$6=Nutrients!$B$8,Nutrients!$F$8,Nutrients!$F$9)*BF$6)+(((IF($A$7=Nutrients!$B$79,Nutrients!$F$79,(IF($A$7=Nutrients!$B$77,Nutrients!$F$77,Nutrients!$F$78)))))*BF$7))/2000/2.2046</f>
        <v>1106.6573405797242</v>
      </c>
      <c r="BG208" s="65">
        <f>(SUMPRODUCT(BG$8:BG$187,Nutrients!$F$8:$F$187)+(IF($A$6=Nutrients!$B$8,Nutrients!$F$8,Nutrients!$F$9)*BG$6)+(((IF($A$7=Nutrients!$B$79,Nutrients!$F$79,(IF($A$7=Nutrients!$B$77,Nutrients!$F$77,Nutrients!$F$78)))))*BG$7))/2000/2.2046</f>
        <v>1121.918889325045</v>
      </c>
      <c r="BH208" s="65">
        <f>(SUMPRODUCT(BH$8:BH$187,Nutrients!$F$8:$F$187)+(IF($A$6=Nutrients!$B$8,Nutrients!$F$8,Nutrients!$F$9)*BH$6)+(((IF($A$7=Nutrients!$B$79,Nutrients!$F$79,(IF($A$7=Nutrients!$B$77,Nutrients!$F$77,Nutrients!$F$78)))))*BH$7))/2000/2.2046</f>
        <v>1137.1162915942202</v>
      </c>
      <c r="BI208" s="65">
        <f>(SUMPRODUCT(BI$8:BI$187,Nutrients!$F$8:$F$187)+(IF($A$6=Nutrients!$B$8,Nutrients!$F$8,Nutrients!$F$9)*BI$6)+(((IF($A$7=Nutrients!$B$79,Nutrients!$F$79,(IF($A$7=Nutrients!$B$77,Nutrients!$F$77,Nutrients!$F$78)))))*BI$7))/2000/2.2046</f>
        <v>1146.049933981493</v>
      </c>
      <c r="BJ208" s="65">
        <f>(SUMPRODUCT(BJ$8:BJ$187,Nutrients!$F$8:$F$187)+(IF($A$6=Nutrients!$B$8,Nutrients!$F$8,Nutrients!$F$9)*BJ$6)+(((IF($A$7=Nutrients!$B$79,Nutrients!$F$79,(IF($A$7=Nutrients!$B$77,Nutrients!$F$77,Nutrients!$F$78)))))*BJ$7))/2000/2.2046</f>
        <v>1152.5355862103511</v>
      </c>
      <c r="BK208" s="65">
        <f>(SUMPRODUCT(BK$8:BK$187,Nutrients!$F$8:$F$187)+(IF($A$6=Nutrients!$B$8,Nutrients!$F$8,Nutrients!$F$9)*BK$6)+(((IF($A$7=Nutrients!$B$79,Nutrients!$F$79,(IF($A$7=Nutrients!$B$77,Nutrients!$F$77,Nutrients!$F$78)))))*BK$7))/2000/2.2046</f>
        <v>1157.9464371477275</v>
      </c>
      <c r="BL208" s="20"/>
    </row>
    <row r="209" spans="1:65" x14ac:dyDescent="0.2">
      <c r="A209" s="125" t="s">
        <v>202</v>
      </c>
      <c r="B209" s="67">
        <f t="shared" ref="B209:G209" si="62">IF(B$4="","",B195/(B204*2.2046)*10000)</f>
        <v>3.3695618675707077</v>
      </c>
      <c r="C209" s="67">
        <f t="shared" si="62"/>
        <v>2.935295103963647</v>
      </c>
      <c r="D209" s="67">
        <f t="shared" si="62"/>
        <v>2.5430822742126162</v>
      </c>
      <c r="E209" s="67">
        <f t="shared" si="62"/>
        <v>2.29229836049812</v>
      </c>
      <c r="F209" s="67">
        <f t="shared" si="62"/>
        <v>2.1074776094916294</v>
      </c>
      <c r="G209" s="67">
        <f t="shared" si="62"/>
        <v>1.9372104669692318</v>
      </c>
      <c r="H209" s="20"/>
      <c r="I209" s="67">
        <f t="shared" ref="I209:N209" si="63">IF(I$4="","",I195/(I204*2.2046)*10000)</f>
        <v>3.3716130618075164</v>
      </c>
      <c r="J209" s="67">
        <f t="shared" si="63"/>
        <v>2.937313449156663</v>
      </c>
      <c r="K209" s="67">
        <f t="shared" si="63"/>
        <v>2.5439967182957597</v>
      </c>
      <c r="L209" s="67">
        <f t="shared" si="63"/>
        <v>2.293149913228878</v>
      </c>
      <c r="M209" s="67">
        <f t="shared" si="63"/>
        <v>2.1081625666871928</v>
      </c>
      <c r="N209" s="67">
        <f t="shared" si="63"/>
        <v>1.9380140925116287</v>
      </c>
      <c r="O209" s="20"/>
      <c r="P209" s="67">
        <f t="shared" ref="P209:U209" si="64">IF(P$4="","",P195/(P204*2.2046)*10000)</f>
        <v>3.3740567664255408</v>
      </c>
      <c r="Q209" s="67">
        <f t="shared" si="64"/>
        <v>2.9391608829287934</v>
      </c>
      <c r="R209" s="67">
        <f t="shared" si="64"/>
        <v>2.5450530966499429</v>
      </c>
      <c r="S209" s="67">
        <f t="shared" si="64"/>
        <v>2.2942807252402804</v>
      </c>
      <c r="T209" s="67">
        <f t="shared" si="64"/>
        <v>2.10883032020141</v>
      </c>
      <c r="U209" s="67">
        <f t="shared" si="64"/>
        <v>1.9387257834953586</v>
      </c>
      <c r="V209" s="20"/>
      <c r="W209" s="67">
        <f t="shared" ref="W209:AB209" si="65">IF(W$4="","",W195/(W204*2.2046)*10000)</f>
        <v>3.376875936808021</v>
      </c>
      <c r="X209" s="67">
        <f t="shared" si="65"/>
        <v>2.9405006407902592</v>
      </c>
      <c r="Y209" s="67">
        <f t="shared" si="65"/>
        <v>2.5462168324453707</v>
      </c>
      <c r="Z209" s="67">
        <f t="shared" si="65"/>
        <v>2.2950695462464656</v>
      </c>
      <c r="AA209" s="67">
        <f t="shared" si="65"/>
        <v>2.1098761518887441</v>
      </c>
      <c r="AB209" s="67">
        <f t="shared" si="65"/>
        <v>1.9396449826571713</v>
      </c>
      <c r="AC209" s="20"/>
      <c r="AD209" s="67">
        <f t="shared" ref="AD209:AI209" si="66">IF(AD$4="","",AD195/(AD204*2.2046)*10000)</f>
        <v>3.378515478111582</v>
      </c>
      <c r="AE209" s="67">
        <f t="shared" si="66"/>
        <v>2.9415219435626843</v>
      </c>
      <c r="AF209" s="67">
        <f t="shared" si="66"/>
        <v>2.5475855233597606</v>
      </c>
      <c r="AG209" s="67">
        <f t="shared" si="66"/>
        <v>2.2961678898509001</v>
      </c>
      <c r="AH209" s="67">
        <f t="shared" si="66"/>
        <v>2.1110634614575416</v>
      </c>
      <c r="AI209" s="67">
        <f t="shared" si="66"/>
        <v>1.9406289889265416</v>
      </c>
      <c r="AJ209" s="20"/>
      <c r="AK209" s="67">
        <f t="shared" ref="AK209:AP209" si="67">IF(AK$4="","",AK195/(AK204*2.2046)*10000)</f>
        <v>3.3804250668894231</v>
      </c>
      <c r="AL209" s="67">
        <f t="shared" si="67"/>
        <v>2.9427548535254235</v>
      </c>
      <c r="AM209" s="67">
        <f t="shared" si="67"/>
        <v>2.5486121396817278</v>
      </c>
      <c r="AN209" s="67">
        <f t="shared" si="67"/>
        <v>2.2970212735553766</v>
      </c>
      <c r="AO209" s="67">
        <f t="shared" si="67"/>
        <v>2.1116128644263914</v>
      </c>
      <c r="AP209" s="67">
        <f t="shared" si="67"/>
        <v>1.9410929581656118</v>
      </c>
      <c r="AQ209" s="20"/>
      <c r="AR209" s="67">
        <f t="shared" ref="AR209:AW209" si="68">IF(AR$4="","",AR195/(AR204*2.2046)*10000)</f>
        <v>3.3819188297249854</v>
      </c>
      <c r="AS209" s="67">
        <f t="shared" si="68"/>
        <v>2.943653390679875</v>
      </c>
      <c r="AT209" s="67">
        <f t="shared" si="68"/>
        <v>2.5493223735303205</v>
      </c>
      <c r="AU209" s="67">
        <f t="shared" si="68"/>
        <v>2.29764918936766</v>
      </c>
      <c r="AV209" s="67">
        <f t="shared" si="68"/>
        <v>2.1121407675074373</v>
      </c>
      <c r="AW209" s="67">
        <f t="shared" si="68"/>
        <v>1.9414958359330146</v>
      </c>
      <c r="AX209" s="20"/>
      <c r="AY209" s="67">
        <f t="shared" ref="AY209:BD209" si="69">IF(AY$4="","",AY195/(AY204*2.2046)*10000)</f>
        <v>3.38323235457703</v>
      </c>
      <c r="AZ209" s="67">
        <f t="shared" si="69"/>
        <v>2.944657980464521</v>
      </c>
      <c r="BA209" s="67">
        <f t="shared" si="69"/>
        <v>2.5495634636374565</v>
      </c>
      <c r="BB209" s="67">
        <f t="shared" si="69"/>
        <v>2.2979510096764093</v>
      </c>
      <c r="BC209" s="67">
        <f t="shared" si="69"/>
        <v>2.1124120906313015</v>
      </c>
      <c r="BD209" s="67">
        <f t="shared" si="69"/>
        <v>1.9424953695568972</v>
      </c>
      <c r="BE209" s="20"/>
      <c r="BF209" s="67">
        <f t="shared" ref="BF209:BK209" si="70">IF(BF$4="","",BF195/(BF204*2.2046)*10000)</f>
        <v>3.3845024522173168</v>
      </c>
      <c r="BG209" s="67">
        <f t="shared" si="70"/>
        <v>2.945718407274553</v>
      </c>
      <c r="BH209" s="67">
        <f t="shared" si="70"/>
        <v>2.5504075353595819</v>
      </c>
      <c r="BI209" s="67">
        <f t="shared" si="70"/>
        <v>2.298670413044563</v>
      </c>
      <c r="BJ209" s="67">
        <f t="shared" si="70"/>
        <v>2.1130457056373553</v>
      </c>
      <c r="BK209" s="67">
        <f t="shared" si="70"/>
        <v>1.9422045212816015</v>
      </c>
      <c r="BL209" s="20"/>
    </row>
    <row r="210" spans="1:65" x14ac:dyDescent="0.2">
      <c r="A210" s="185" t="s">
        <v>224</v>
      </c>
      <c r="B210" s="66">
        <f>(SUMPRODUCT(B$8:B$187,Nutrients!$I$8:$I$187)+(IF($A$6=Nutrients!$B$8,Nutrients!$I$8,Nutrients!$I$9)*B$6)+(((IF($A$7=Nutrients!$B$79,Nutrients!$I$79,(IF($A$7=Nutrients!$B$77,Nutrients!$I$77,Nutrients!$I$78)))))*B$7))/2000</f>
        <v>19.014193704078586</v>
      </c>
      <c r="C210" s="66">
        <f>(SUMPRODUCT(C$8:C$187,Nutrients!$I$8:$I$187)+(IF($A$6=Nutrients!$B$8,Nutrients!$I$8,Nutrients!$I$9)*C$6)+(((IF($A$7=Nutrients!$B$79,Nutrients!$I$79,(IF($A$7=Nutrients!$B$77,Nutrients!$I$77,Nutrients!$I$78)))))*C$7))/2000</f>
        <v>17.187938156841913</v>
      </c>
      <c r="D210" s="66">
        <f>(SUMPRODUCT(D$8:D$187,Nutrients!$I$8:$I$187)+(IF($A$6=Nutrients!$B$8,Nutrients!$I$8,Nutrients!$I$9)*D$6)+(((IF($A$7=Nutrients!$B$79,Nutrients!$I$79,(IF($A$7=Nutrients!$B$77,Nutrients!$I$77,Nutrients!$I$78)))))*D$7))/2000</f>
        <v>15.550253051986754</v>
      </c>
      <c r="E210" s="66">
        <f>(SUMPRODUCT(E$8:E$187,Nutrients!$I$8:$I$187)+(IF($A$6=Nutrients!$B$8,Nutrients!$I$8,Nutrients!$I$9)*E$6)+(((IF($A$7=Nutrients!$B$79,Nutrients!$I$79,(IF($A$7=Nutrients!$B$77,Nutrients!$I$77,Nutrients!$I$78)))))*E$7))/2000</f>
        <v>14.522220913731886</v>
      </c>
      <c r="F210" s="66">
        <f>(SUMPRODUCT(F$8:F$187,Nutrients!$I$8:$I$187)+(IF($A$6=Nutrients!$B$8,Nutrients!$I$8,Nutrients!$I$9)*F$6)+(((IF($A$7=Nutrients!$B$79,Nutrients!$I$79,(IF($A$7=Nutrients!$B$77,Nutrients!$I$77,Nutrients!$I$78)))))*F$7))/2000</f>
        <v>13.728343423365969</v>
      </c>
      <c r="G210" s="66">
        <f>(SUMPRODUCT(G$8:G$187,Nutrients!$I$8:$I$187)+(IF($A$6=Nutrients!$B$8,Nutrients!$I$8,Nutrients!$I$9)*G$6)+(((IF($A$7=Nutrients!$B$79,Nutrients!$I$79,(IF($A$7=Nutrients!$B$77,Nutrients!$I$77,Nutrients!$I$78)))))*G$7))/2000</f>
        <v>13.03766674800462</v>
      </c>
      <c r="H210" s="20"/>
      <c r="I210" s="66">
        <f>(SUMPRODUCT(I$8:I$187,Nutrients!$I$8:$I$187)+(IF($A$6=Nutrients!$B$8,Nutrients!$I$8,Nutrients!$I$9)*I$6)+(((IF($A$7=Nutrients!$B$79,Nutrients!$I$79,(IF($A$7=Nutrients!$B$77,Nutrients!$I$77,Nutrients!$I$78)))))*I$7))/2000</f>
        <v>19.665927109307372</v>
      </c>
      <c r="J210" s="66">
        <f>(SUMPRODUCT(J$8:J$187,Nutrients!$I$8:$I$187)+(IF($A$6=Nutrients!$B$8,Nutrients!$I$8,Nutrients!$I$9)*J$6)+(((IF($A$7=Nutrients!$B$79,Nutrients!$I$79,(IF($A$7=Nutrients!$B$77,Nutrients!$I$77,Nutrients!$I$78)))))*J$7))/2000</f>
        <v>17.814457444235153</v>
      </c>
      <c r="K210" s="66">
        <f>(SUMPRODUCT(K$8:K$187,Nutrients!$I$8:$I$187)+(IF($A$6=Nutrients!$B$8,Nutrients!$I$8,Nutrients!$I$9)*K$6)+(((IF($A$7=Nutrients!$B$79,Nutrients!$I$79,(IF($A$7=Nutrients!$B$77,Nutrients!$I$77,Nutrients!$I$78)))))*K$7))/2000</f>
        <v>16.210978828229187</v>
      </c>
      <c r="L210" s="66">
        <f>(SUMPRODUCT(L$8:L$187,Nutrients!$I$8:$I$187)+(IF($A$6=Nutrients!$B$8,Nutrients!$I$8,Nutrients!$I$9)*L$6)+(((IF($A$7=Nutrients!$B$79,Nutrients!$I$79,(IF($A$7=Nutrients!$B$77,Nutrients!$I$77,Nutrients!$I$78)))))*L$7))/2000</f>
        <v>15.156345476585706</v>
      </c>
      <c r="M210" s="66">
        <f>(SUMPRODUCT(M$8:M$187,Nutrients!$I$8:$I$187)+(IF($A$6=Nutrients!$B$8,Nutrients!$I$8,Nutrients!$I$9)*M$6)+(((IF($A$7=Nutrients!$B$79,Nutrients!$I$79,(IF($A$7=Nutrients!$B$77,Nutrients!$I$77,Nutrients!$I$78)))))*M$7))/2000</f>
        <v>14.388292909837343</v>
      </c>
      <c r="N210" s="66">
        <f>(SUMPRODUCT(N$8:N$187,Nutrients!$I$8:$I$187)+(IF($A$6=Nutrients!$B$8,Nutrients!$I$8,Nutrients!$I$9)*N$6)+(((IF($A$7=Nutrients!$B$79,Nutrients!$I$79,(IF($A$7=Nutrients!$B$77,Nutrients!$I$77,Nutrients!$I$78)))))*N$7))/2000</f>
        <v>13.668521847433768</v>
      </c>
      <c r="O210" s="20"/>
      <c r="P210" s="66">
        <f>(SUMPRODUCT(P$8:P$187,Nutrients!$I$8:$I$187)+(IF($A$6=Nutrients!$B$8,Nutrients!$I$8,Nutrients!$I$9)*P$6)+(((IF($A$7=Nutrients!$B$79,Nutrients!$I$79,(IF($A$7=Nutrients!$B$77,Nutrients!$I$77,Nutrients!$I$78)))))*P$7))/2000</f>
        <v>20.319674761191592</v>
      </c>
      <c r="Q210" s="66">
        <f>(SUMPRODUCT(Q$8:Q$187,Nutrients!$I$8:$I$187)+(IF($A$6=Nutrients!$B$8,Nutrients!$I$8,Nutrients!$I$9)*Q$6)+(((IF($A$7=Nutrients!$B$79,Nutrients!$I$79,(IF($A$7=Nutrients!$B$77,Nutrients!$I$77,Nutrients!$I$78)))))*Q$7))/2000</f>
        <v>18.464426751456273</v>
      </c>
      <c r="R210" s="66">
        <f>(SUMPRODUCT(R$8:R$187,Nutrients!$I$8:$I$187)+(IF($A$6=Nutrients!$B$8,Nutrients!$I$8,Nutrients!$I$9)*R$6)+(((IF($A$7=Nutrients!$B$79,Nutrients!$I$79,(IF($A$7=Nutrients!$B$77,Nutrients!$I$77,Nutrients!$I$78)))))*R$7))/2000</f>
        <v>16.868995232225664</v>
      </c>
      <c r="S210" s="66">
        <f>(SUMPRODUCT(S$8:S$187,Nutrients!$I$8:$I$187)+(IF($A$6=Nutrients!$B$8,Nutrients!$I$8,Nutrients!$I$9)*S$6)+(((IF($A$7=Nutrients!$B$79,Nutrients!$I$79,(IF($A$7=Nutrients!$B$77,Nutrients!$I$77,Nutrients!$I$78)))))*S$7))/2000</f>
        <v>15.81012947939869</v>
      </c>
      <c r="T210" s="66">
        <f>(SUMPRODUCT(T$8:T$187,Nutrients!$I$8:$I$187)+(IF($A$6=Nutrients!$B$8,Nutrients!$I$8,Nutrients!$I$9)*T$6)+(((IF($A$7=Nutrients!$B$79,Nutrients!$I$79,(IF($A$7=Nutrients!$B$77,Nutrients!$I$77,Nutrients!$I$78)))))*T$7))/2000</f>
        <v>15.0493827570915</v>
      </c>
      <c r="U210" s="66">
        <f>(SUMPRODUCT(U$8:U$187,Nutrients!$I$8:$I$187)+(IF($A$6=Nutrients!$B$8,Nutrients!$I$8,Nutrients!$I$9)*U$6)+(((IF($A$7=Nutrients!$B$79,Nutrients!$I$79,(IF($A$7=Nutrients!$B$77,Nutrients!$I$77,Nutrients!$I$78)))))*U$7))/2000</f>
        <v>14.326366498027436</v>
      </c>
      <c r="V210" s="20"/>
      <c r="W210" s="66">
        <f>(SUMPRODUCT(W$8:W$187,Nutrients!$I$8:$I$187)+(IF($A$6=Nutrients!$B$8,Nutrients!$I$8,Nutrients!$I$9)*W$6)+(((IF($A$7=Nutrients!$B$79,Nutrients!$I$79,(IF($A$7=Nutrients!$B$77,Nutrients!$I$77,Nutrients!$I$78)))))*W$7))/2000</f>
        <v>20.940578946823518</v>
      </c>
      <c r="X210" s="66">
        <f>(SUMPRODUCT(X$8:X$187,Nutrients!$I$8:$I$187)+(IF($A$6=Nutrients!$B$8,Nutrients!$I$8,Nutrients!$I$9)*X$6)+(((IF($A$7=Nutrients!$B$79,Nutrients!$I$79,(IF($A$7=Nutrients!$B$77,Nutrients!$I$77,Nutrients!$I$78)))))*X$7))/2000</f>
        <v>19.121362379881948</v>
      </c>
      <c r="Y210" s="66">
        <f>(SUMPRODUCT(Y$8:Y$187,Nutrients!$I$8:$I$187)+(IF($A$6=Nutrients!$B$8,Nutrients!$I$8,Nutrients!$I$9)*Y$6)+(((IF($A$7=Nutrients!$B$79,Nutrients!$I$79,(IF($A$7=Nutrients!$B$77,Nutrients!$I$77,Nutrients!$I$78)))))*Y$7))/2000</f>
        <v>17.498909160886313</v>
      </c>
      <c r="Z210" s="66">
        <f>(SUMPRODUCT(Z$8:Z$187,Nutrients!$I$8:$I$187)+(IF($A$6=Nutrients!$B$8,Nutrients!$I$8,Nutrients!$I$9)*Z$6)+(((IF($A$7=Nutrients!$B$79,Nutrients!$I$79,(IF($A$7=Nutrients!$B$77,Nutrients!$I$77,Nutrients!$I$78)))))*Z$7))/2000</f>
        <v>16.469055586705949</v>
      </c>
      <c r="AA210" s="66">
        <f>(SUMPRODUCT(AA$8:AA$187,Nutrients!$I$8:$I$187)+(IF($A$6=Nutrients!$B$8,Nutrients!$I$8,Nutrients!$I$9)*AA$6)+(((IF($A$7=Nutrients!$B$79,Nutrients!$I$79,(IF($A$7=Nutrients!$B$77,Nutrients!$I$77,Nutrients!$I$78)))))*AA$7))/2000</f>
        <v>15.700917488070761</v>
      </c>
      <c r="AB210" s="66">
        <f>(SUMPRODUCT(AB$8:AB$187,Nutrients!$I$8:$I$187)+(IF($A$6=Nutrients!$B$8,Nutrients!$I$8,Nutrients!$I$9)*AB$6)+(((IF($A$7=Nutrients!$B$79,Nutrients!$I$79,(IF($A$7=Nutrients!$B$77,Nutrients!$I$77,Nutrients!$I$78)))))*AB$7))/2000</f>
        <v>14.978992979865405</v>
      </c>
      <c r="AC210" s="20"/>
      <c r="AD210" s="66">
        <f>(SUMPRODUCT(AD$8:AD$187,Nutrients!$I$8:$I$187)+(IF($A$6=Nutrients!$B$8,Nutrients!$I$8,Nutrients!$I$9)*AD$6)+(((IF($A$7=Nutrients!$B$79,Nutrients!$I$79,(IF($A$7=Nutrients!$B$77,Nutrients!$I$77,Nutrients!$I$78)))))*AD$7))/2000</f>
        <v>21.591152382085717</v>
      </c>
      <c r="AE210" s="66">
        <f>(SUMPRODUCT(AE$8:AE$187,Nutrients!$I$8:$I$187)+(IF($A$6=Nutrients!$B$8,Nutrients!$I$8,Nutrients!$I$9)*AE$6)+(((IF($A$7=Nutrients!$B$79,Nutrients!$I$79,(IF($A$7=Nutrients!$B$77,Nutrients!$I$77,Nutrients!$I$78)))))*AE$7))/2000</f>
        <v>19.780293322021016</v>
      </c>
      <c r="AF210" s="66">
        <f>(SUMPRODUCT(AF$8:AF$187,Nutrients!$I$8:$I$187)+(IF($A$6=Nutrients!$B$8,Nutrients!$I$8,Nutrients!$I$9)*AF$6)+(((IF($A$7=Nutrients!$B$79,Nutrients!$I$79,(IF($A$7=Nutrients!$B$77,Nutrients!$I$77,Nutrients!$I$78)))))*AF$7))/2000</f>
        <v>18.14832857208885</v>
      </c>
      <c r="AG210" s="66">
        <f>(SUMPRODUCT(AG$8:AG$187,Nutrients!$I$8:$I$187)+(IF($A$6=Nutrients!$B$8,Nutrients!$I$8,Nutrients!$I$9)*AG$6)+(((IF($A$7=Nutrients!$B$79,Nutrients!$I$79,(IF($A$7=Nutrients!$B$77,Nutrients!$I$77,Nutrients!$I$78)))))*AG$7))/2000</f>
        <v>17.121694087642108</v>
      </c>
      <c r="AH210" s="66">
        <f>(SUMPRODUCT(AH$8:AH$187,Nutrients!$I$8:$I$187)+(IF($A$6=Nutrients!$B$8,Nutrients!$I$8,Nutrients!$I$9)*AH$6)+(((IF($A$7=Nutrients!$B$79,Nutrients!$I$79,(IF($A$7=Nutrients!$B$77,Nutrients!$I$77,Nutrients!$I$78)))))*AH$7))/2000</f>
        <v>16.325612913698706</v>
      </c>
      <c r="AI210" s="66">
        <f>(SUMPRODUCT(AI$8:AI$187,Nutrients!$I$8:$I$187)+(IF($A$6=Nutrients!$B$8,Nutrients!$I$8,Nutrients!$I$9)*AI$6)+(((IF($A$7=Nutrients!$B$79,Nutrients!$I$79,(IF($A$7=Nutrients!$B$77,Nutrients!$I$77,Nutrients!$I$78)))))*AI$7))/2000</f>
        <v>15.628308481646199</v>
      </c>
      <c r="AJ210" s="20"/>
      <c r="AK210" s="66">
        <f>(SUMPRODUCT(AK$8:AK$187,Nutrients!$I$8:$I$187)+(IF($A$6=Nutrients!$B$8,Nutrients!$I$8,Nutrients!$I$9)*AK$6)+(((IF($A$7=Nutrients!$B$79,Nutrients!$I$79,(IF($A$7=Nutrients!$B$77,Nutrients!$I$77,Nutrients!$I$78)))))*AK$7))/2000</f>
        <v>22.24362533630865</v>
      </c>
      <c r="AL210" s="66">
        <f>(SUMPRODUCT(AL$8:AL$187,Nutrients!$I$8:$I$187)+(IF($A$6=Nutrients!$B$8,Nutrients!$I$8,Nutrients!$I$9)*AL$6)+(((IF($A$7=Nutrients!$B$79,Nutrients!$I$79,(IF($A$7=Nutrients!$B$77,Nutrients!$I$77,Nutrients!$I$78)))))*AL$7))/2000</f>
        <v>20.434883078308136</v>
      </c>
      <c r="AM210" s="66">
        <f>(SUMPRODUCT(AM$8:AM$187,Nutrients!$I$8:$I$187)+(IF($A$6=Nutrients!$B$8,Nutrients!$I$8,Nutrients!$I$9)*AM$6)+(((IF($A$7=Nutrients!$B$79,Nutrients!$I$79,(IF($A$7=Nutrients!$B$77,Nutrients!$I$77,Nutrients!$I$78)))))*AM$7))/2000</f>
        <v>18.805207408609252</v>
      </c>
      <c r="AN210" s="66">
        <f>(SUMPRODUCT(AN$8:AN$187,Nutrients!$I$8:$I$187)+(IF($A$6=Nutrients!$B$8,Nutrients!$I$8,Nutrients!$I$9)*AN$6)+(((IF($A$7=Nutrients!$B$79,Nutrients!$I$79,(IF($A$7=Nutrients!$B$77,Nutrients!$I$77,Nutrients!$I$78)))))*AN$7))/2000</f>
        <v>17.755898090411673</v>
      </c>
      <c r="AO210" s="66">
        <f>(SUMPRODUCT(AO$8:AO$187,Nutrients!$I$8:$I$187)+(IF($A$6=Nutrients!$B$8,Nutrients!$I$8,Nutrients!$I$9)*AO$6)+(((IF($A$7=Nutrients!$B$79,Nutrients!$I$79,(IF($A$7=Nutrients!$B$77,Nutrients!$I$77,Nutrients!$I$78)))))*AO$7))/2000</f>
        <v>16.988835003491111</v>
      </c>
      <c r="AP210" s="66">
        <f>(SUMPRODUCT(AP$8:AP$187,Nutrients!$I$8:$I$187)+(IF($A$6=Nutrients!$B$8,Nutrients!$I$8,Nutrients!$I$9)*AP$6)+(((IF($A$7=Nutrients!$B$79,Nutrients!$I$79,(IF($A$7=Nutrients!$B$77,Nutrients!$I$77,Nutrients!$I$78)))))*AP$7))/2000</f>
        <v>16.291452920751951</v>
      </c>
      <c r="AQ210" s="20"/>
      <c r="AR210" s="66">
        <f>(SUMPRODUCT(AR$8:AR$187,Nutrients!$I$8:$I$187)+(IF($A$6=Nutrients!$B$8,Nutrients!$I$8,Nutrients!$I$9)*AR$6)+(((IF($A$7=Nutrients!$B$79,Nutrients!$I$79,(IF($A$7=Nutrients!$B$77,Nutrients!$I$77,Nutrients!$I$78)))))*AR$7))/2000</f>
        <v>22.899464017385522</v>
      </c>
      <c r="AS210" s="66">
        <f>(SUMPRODUCT(AS$8:AS$187,Nutrients!$I$8:$I$187)+(IF($A$6=Nutrients!$B$8,Nutrients!$I$8,Nutrients!$I$9)*AS$6)+(((IF($A$7=Nutrients!$B$79,Nutrients!$I$79,(IF($A$7=Nutrients!$B$77,Nutrients!$I$77,Nutrients!$I$78)))))*AS$7))/2000</f>
        <v>21.098263302996777</v>
      </c>
      <c r="AT210" s="66">
        <f>(SUMPRODUCT(AT$8:AT$187,Nutrients!$I$8:$I$187)+(IF($A$6=Nutrients!$B$8,Nutrients!$I$8,Nutrients!$I$9)*AT$6)+(((IF($A$7=Nutrients!$B$79,Nutrients!$I$79,(IF($A$7=Nutrients!$B$77,Nutrients!$I$77,Nutrients!$I$78)))))*AT$7))/2000</f>
        <v>19.468493769321675</v>
      </c>
      <c r="AU210" s="66">
        <f>(SUMPRODUCT(AU$8:AU$187,Nutrients!$I$8:$I$187)+(IF($A$6=Nutrients!$B$8,Nutrients!$I$8,Nutrients!$I$9)*AU$6)+(((IF($A$7=Nutrients!$B$79,Nutrients!$I$79,(IF($A$7=Nutrients!$B$77,Nutrients!$I$77,Nutrients!$I$78)))))*AU$7))/2000</f>
        <v>18.419166945509925</v>
      </c>
      <c r="AV210" s="66">
        <f>(SUMPRODUCT(AV$8:AV$187,Nutrients!$I$8:$I$187)+(IF($A$6=Nutrients!$B$8,Nutrients!$I$8,Nutrients!$I$9)*AV$6)+(((IF($A$7=Nutrients!$B$79,Nutrients!$I$79,(IF($A$7=Nutrients!$B$77,Nutrients!$I$77,Nutrients!$I$78)))))*AV$7))/2000</f>
        <v>17.652018963432607</v>
      </c>
      <c r="AW210" s="66">
        <f>(SUMPRODUCT(AW$8:AW$187,Nutrients!$I$8:$I$187)+(IF($A$6=Nutrients!$B$8,Nutrients!$I$8,Nutrients!$I$9)*AW$6)+(((IF($A$7=Nutrients!$B$79,Nutrients!$I$79,(IF($A$7=Nutrients!$B$77,Nutrients!$I$77,Nutrients!$I$78)))))*AW$7))/2000</f>
        <v>16.925052463699455</v>
      </c>
      <c r="AX210" s="20"/>
      <c r="AY210" s="66">
        <f>(SUMPRODUCT(AY$8:AY$187,Nutrients!$I$8:$I$187)+(IF($A$6=Nutrients!$B$8,Nutrients!$I$8,Nutrients!$I$9)*AY$6)+(((IF($A$7=Nutrients!$B$79,Nutrients!$I$79,(IF($A$7=Nutrients!$B$77,Nutrients!$I$77,Nutrients!$I$78)))))*AY$7))/2000</f>
        <v>23.563143707803707</v>
      </c>
      <c r="AZ210" s="66">
        <f>(SUMPRODUCT(AZ$8:AZ$187,Nutrients!$I$8:$I$187)+(IF($A$6=Nutrients!$B$8,Nutrients!$I$8,Nutrients!$I$9)*AZ$6)+(((IF($A$7=Nutrients!$B$79,Nutrients!$I$79,(IF($A$7=Nutrients!$B$77,Nutrients!$I$77,Nutrients!$I$78)))))*AZ$7))/2000</f>
        <v>21.761774961975448</v>
      </c>
      <c r="BA210" s="66">
        <f>(SUMPRODUCT(BA$8:BA$187,Nutrients!$I$8:$I$187)+(IF($A$6=Nutrients!$B$8,Nutrients!$I$8,Nutrients!$I$9)*BA$6)+(((IF($A$7=Nutrients!$B$79,Nutrients!$I$79,(IF($A$7=Nutrients!$B$77,Nutrients!$I$77,Nutrients!$I$78)))))*BA$7))/2000</f>
        <v>20.131101894194053</v>
      </c>
      <c r="BB210" s="66">
        <f>(SUMPRODUCT(BB$8:BB$187,Nutrients!$I$8:$I$187)+(IF($A$6=Nutrients!$B$8,Nutrients!$I$8,Nutrients!$I$9)*BB$6)+(((IF($A$7=Nutrients!$B$79,Nutrients!$I$79,(IF($A$7=Nutrients!$B$77,Nutrients!$I$77,Nutrients!$I$78)))))*BB$7))/2000</f>
        <v>19.079649989678781</v>
      </c>
      <c r="BC210" s="66">
        <f>(SUMPRODUCT(BC$8:BC$187,Nutrients!$I$8:$I$187)+(IF($A$6=Nutrients!$B$8,Nutrients!$I$8,Nutrients!$I$9)*BC$6)+(((IF($A$7=Nutrients!$B$79,Nutrients!$I$79,(IF($A$7=Nutrients!$B$77,Nutrients!$I$77,Nutrients!$I$78)))))*BC$7))/2000</f>
        <v>18.312491987084449</v>
      </c>
      <c r="BD210" s="66">
        <f>(SUMPRODUCT(BD$8:BD$187,Nutrients!$I$8:$I$187)+(IF($A$6=Nutrients!$B$8,Nutrients!$I$8,Nutrients!$I$9)*BD$6)+(((IF($A$7=Nutrients!$B$79,Nutrients!$I$79,(IF($A$7=Nutrients!$B$77,Nutrients!$I$77,Nutrients!$I$78)))))*BD$7))/2000</f>
        <v>17.584692703020277</v>
      </c>
      <c r="BE210" s="20"/>
      <c r="BF210" s="66">
        <f>(SUMPRODUCT(BF$8:BF$187,Nutrients!$I$8:$I$187)+(IF($A$6=Nutrients!$B$8,Nutrients!$I$8,Nutrients!$I$9)*BF$6)+(((IF($A$7=Nutrients!$B$79,Nutrients!$I$79,(IF($A$7=Nutrients!$B$77,Nutrients!$I$77,Nutrients!$I$78)))))*BF$7))/2000</f>
        <v>24.197347336718988</v>
      </c>
      <c r="BG210" s="66">
        <f>(SUMPRODUCT(BG$8:BG$187,Nutrients!$I$8:$I$187)+(IF($A$6=Nutrients!$B$8,Nutrients!$I$8,Nutrients!$I$9)*BG$6)+(((IF($A$7=Nutrients!$B$79,Nutrients!$I$79,(IF($A$7=Nutrients!$B$77,Nutrients!$I$77,Nutrients!$I$78)))))*BG$7))/2000</f>
        <v>22.39592720743471</v>
      </c>
      <c r="BH210" s="66">
        <f>(SUMPRODUCT(BH$8:BH$187,Nutrients!$I$8:$I$187)+(IF($A$6=Nutrients!$B$8,Nutrients!$I$8,Nutrients!$I$9)*BH$6)+(((IF($A$7=Nutrients!$B$79,Nutrients!$I$79,(IF($A$7=Nutrients!$B$77,Nutrients!$I$77,Nutrients!$I$78)))))*BH$7))/2000</f>
        <v>20.765152662626207</v>
      </c>
      <c r="BI210" s="66">
        <f>(SUMPRODUCT(BI$8:BI$187,Nutrients!$I$8:$I$187)+(IF($A$6=Nutrients!$B$8,Nutrients!$I$8,Nutrients!$I$9)*BI$6)+(((IF($A$7=Nutrients!$B$79,Nutrients!$I$79,(IF($A$7=Nutrients!$B$77,Nutrients!$I$77,Nutrients!$I$78)))))*BI$7))/2000</f>
        <v>19.71363681719885</v>
      </c>
      <c r="BJ210" s="66">
        <f>(SUMPRODUCT(BJ$8:BJ$187,Nutrients!$I$8:$I$187)+(IF($A$6=Nutrients!$B$8,Nutrients!$I$8,Nutrients!$I$9)*BJ$6)+(((IF($A$7=Nutrients!$B$79,Nutrients!$I$79,(IF($A$7=Nutrients!$B$77,Nutrients!$I$77,Nutrients!$I$78)))))*BJ$7))/2000</f>
        <v>18.946432049298675</v>
      </c>
      <c r="BK210" s="66">
        <f>(SUMPRODUCT(BK$8:BK$187,Nutrients!$I$8:$I$187)+(IF($A$6=Nutrients!$B$8,Nutrients!$I$8,Nutrients!$I$9)*BK$6)+(((IF($A$7=Nutrients!$B$79,Nutrients!$I$79,(IF($A$7=Nutrients!$B$77,Nutrients!$I$77,Nutrients!$I$78)))))*BK$7))/2000</f>
        <v>18.216970698711506</v>
      </c>
      <c r="BL210" s="20"/>
    </row>
    <row r="211" spans="1:65" x14ac:dyDescent="0.2">
      <c r="A211" s="181" t="s">
        <v>203</v>
      </c>
      <c r="B211" s="67">
        <f>(SUMPRODUCT(B$8:B$187,Nutrients!$BG$8:$BG$187)+(IF($A$6=Nutrients!$B$8,Nutrients!$BG$8,Nutrients!$BG$9)*B$6)+(((IF($A$7=Nutrients!$B$79,Nutrients!$BG$79,(IF($A$7=Nutrients!$B$77,Nutrients!$BG$77,Nutrients!$BG$78)))))*B$7))/2000</f>
        <v>0.58214393576258205</v>
      </c>
      <c r="C211" s="67">
        <f>(SUMPRODUCT(C$8:C$187,Nutrients!$BG$8:$BG$187)+(IF($A$6=Nutrients!$B$8,Nutrients!$BG$8,Nutrients!$BG$9)*C$6)+(((IF($A$7=Nutrients!$B$79,Nutrients!$BG$79,(IF($A$7=Nutrients!$B$77,Nutrients!$BG$77,Nutrients!$BG$78)))))*C$7))/2000</f>
        <v>0.53349710518159021</v>
      </c>
      <c r="D211" s="67">
        <f>(SUMPRODUCT(D$8:D$187,Nutrients!$BG$8:$BG$187)+(IF($A$6=Nutrients!$B$8,Nutrients!$BG$8,Nutrients!$BG$9)*D$6)+(((IF($A$7=Nutrients!$B$79,Nutrients!$BG$79,(IF($A$7=Nutrients!$B$77,Nutrients!$BG$77,Nutrients!$BG$78)))))*D$7))/2000</f>
        <v>0.47293900142101536</v>
      </c>
      <c r="E211" s="67">
        <f>(SUMPRODUCT(E$8:E$187,Nutrients!$BG$8:$BG$187)+(IF($A$6=Nutrients!$B$8,Nutrients!$BG$8,Nutrients!$BG$9)*E$6)+(((IF($A$7=Nutrients!$B$79,Nutrients!$BG$79,(IF($A$7=Nutrients!$B$77,Nutrients!$BG$77,Nutrients!$BG$78)))))*E$7))/2000</f>
        <v>0.44767675812248381</v>
      </c>
      <c r="F211" s="67">
        <f>(SUMPRODUCT(F$8:F$187,Nutrients!$BG$8:$BG$187)+(IF($A$6=Nutrients!$B$8,Nutrients!$BG$8,Nutrients!$BG$9)*F$6)+(((IF($A$7=Nutrients!$B$79,Nutrients!$BG$79,(IF($A$7=Nutrients!$B$77,Nutrients!$BG$77,Nutrients!$BG$78)))))*F$7))/2000</f>
        <v>0.43729010170279697</v>
      </c>
      <c r="G211" s="67">
        <f>(SUMPRODUCT(G$8:G$187,Nutrients!$BG$8:$BG$187)+(IF($A$6=Nutrients!$B$8,Nutrients!$BG$8,Nutrients!$BG$9)*G$6)+(((IF($A$7=Nutrients!$B$79,Nutrients!$BG$79,(IF($A$7=Nutrients!$B$77,Nutrients!$BG$77,Nutrients!$BG$78)))))*G$7))/2000</f>
        <v>0.42296500447914503</v>
      </c>
      <c r="H211" s="20"/>
      <c r="I211" s="67">
        <f>(SUMPRODUCT(I$8:I$187,Nutrients!$BG$8:$BG$187)+(IF($A$6=Nutrients!$B$8,Nutrients!$BG$8,Nutrients!$BG$9)*I$6)+(((IF($A$7=Nutrients!$B$79,Nutrients!$BG$79,(IF($A$7=Nutrients!$B$77,Nutrients!$BG$77,Nutrients!$BG$78)))))*I$7))/2000</f>
        <v>0.57834190145873821</v>
      </c>
      <c r="J211" s="67">
        <f>(SUMPRODUCT(J$8:J$187,Nutrients!$BG$8:$BG$187)+(IF($A$6=Nutrients!$B$8,Nutrients!$BG$8,Nutrients!$BG$9)*J$6)+(((IF($A$7=Nutrients!$B$79,Nutrients!$BG$79,(IF($A$7=Nutrients!$B$77,Nutrients!$BG$77,Nutrients!$BG$78)))))*J$7))/2000</f>
        <v>0.53113635679222648</v>
      </c>
      <c r="K211" s="67">
        <f>(SUMPRODUCT(K$8:K$187,Nutrients!$BG$8:$BG$187)+(IF($A$6=Nutrients!$B$8,Nutrients!$BG$8,Nutrients!$BG$9)*K$6)+(((IF($A$7=Nutrients!$B$79,Nutrients!$BG$79,(IF($A$7=Nutrients!$B$77,Nutrients!$BG$77,Nutrients!$BG$78)))))*K$7))/2000</f>
        <v>0.46744732531987049</v>
      </c>
      <c r="L211" s="67">
        <f>(SUMPRODUCT(L$8:L$187,Nutrients!$BG$8:$BG$187)+(IF($A$6=Nutrients!$B$8,Nutrients!$BG$8,Nutrients!$BG$9)*L$6)+(((IF($A$7=Nutrients!$B$79,Nutrients!$BG$79,(IF($A$7=Nutrients!$B$77,Nutrients!$BG$77,Nutrients!$BG$78)))))*L$7))/2000</f>
        <v>0.44193583504025885</v>
      </c>
      <c r="M211" s="67">
        <f>(SUMPRODUCT(M$8:M$187,Nutrients!$BG$8:$BG$187)+(IF($A$6=Nutrients!$B$8,Nutrients!$BG$8,Nutrients!$BG$9)*M$6)+(((IF($A$7=Nutrients!$B$79,Nutrients!$BG$79,(IF($A$7=Nutrients!$B$77,Nutrients!$BG$77,Nutrients!$BG$78)))))*M$7))/2000</f>
        <v>0.43179844884189678</v>
      </c>
      <c r="N211" s="67">
        <f>(SUMPRODUCT(N$8:N$187,Nutrients!$BG$8:$BG$187)+(IF($A$6=Nutrients!$B$8,Nutrients!$BG$8,Nutrients!$BG$9)*N$6)+(((IF($A$7=Nutrients!$B$79,Nutrients!$BG$79,(IF($A$7=Nutrients!$B$77,Nutrients!$BG$77,Nutrients!$BG$78)))))*N$7))/2000</f>
        <v>0.41722381805996811</v>
      </c>
      <c r="O211" s="20"/>
      <c r="P211" s="67">
        <f>(SUMPRODUCT(P$8:P$187,Nutrients!$BG$8:$BG$187)+(IF($A$6=Nutrients!$B$8,Nutrients!$BG$8,Nutrients!$BG$9)*P$6)+(((IF($A$7=Nutrients!$B$79,Nutrients!$BG$79,(IF($A$7=Nutrients!$B$77,Nutrients!$BG$77,Nutrients!$BG$78)))))*P$7))/2000</f>
        <v>0.57538499280713906</v>
      </c>
      <c r="Q211" s="67">
        <f>(SUMPRODUCT(Q$8:Q$187,Nutrients!$BG$8:$BG$187)+(IF($A$6=Nutrients!$B$8,Nutrients!$BG$8,Nutrients!$BG$9)*Q$6)+(((IF($A$7=Nutrients!$B$79,Nutrients!$BG$79,(IF($A$7=Nutrients!$B$77,Nutrients!$BG$77,Nutrients!$BG$78)))))*Q$7))/2000</f>
        <v>0.52817951524793694</v>
      </c>
      <c r="R211" s="67">
        <f>(SUMPRODUCT(R$8:R$187,Nutrients!$BG$8:$BG$187)+(IF($A$6=Nutrients!$B$8,Nutrients!$BG$8,Nutrients!$BG$9)*R$6)+(((IF($A$7=Nutrients!$B$79,Nutrients!$BG$79,(IF($A$7=Nutrients!$B$77,Nutrients!$BG$77,Nutrients!$BG$78)))))*R$7))/2000</f>
        <v>0.47091692771454391</v>
      </c>
      <c r="S211" s="67">
        <f>(SUMPRODUCT(S$8:S$187,Nutrients!$BG$8:$BG$187)+(IF($A$6=Nutrients!$B$8,Nutrients!$BG$8,Nutrients!$BG$9)*S$6)+(((IF($A$7=Nutrients!$B$79,Nutrients!$BG$79,(IF($A$7=Nutrients!$B$77,Nutrients!$BG$77,Nutrients!$BG$78)))))*S$7))/2000</f>
        <v>0.45385818576318215</v>
      </c>
      <c r="T211" s="67">
        <f>(SUMPRODUCT(T$8:T$187,Nutrients!$BG$8:$BG$187)+(IF($A$6=Nutrients!$B$8,Nutrients!$BG$8,Nutrients!$BG$9)*T$6)+(((IF($A$7=Nutrients!$B$79,Nutrients!$BG$79,(IF($A$7=Nutrients!$B$77,Nutrients!$BG$77,Nutrients!$BG$78)))))*T$7))/2000</f>
        <v>0.43053344186007614</v>
      </c>
      <c r="U211" s="67">
        <f>(SUMPRODUCT(U$8:U$187,Nutrients!$BG$8:$BG$187)+(IF($A$6=Nutrients!$B$8,Nutrients!$BG$8,Nutrients!$BG$9)*U$6)+(((IF($A$7=Nutrients!$B$79,Nutrients!$BG$79,(IF($A$7=Nutrients!$B$77,Nutrients!$BG$77,Nutrients!$BG$78)))))*U$7))/2000</f>
        <v>0.42069353198346604</v>
      </c>
      <c r="V211" s="20"/>
      <c r="W211" s="67">
        <f>(SUMPRODUCT(W$8:W$187,Nutrients!$BG$8:$BG$187)+(IF($A$6=Nutrients!$B$8,Nutrients!$BG$8,Nutrients!$BG$9)*W$6)+(((IF($A$7=Nutrients!$B$79,Nutrients!$BG$79,(IF($A$7=Nutrients!$B$77,Nutrients!$BG$77,Nutrients!$BG$78)))))*W$7))/2000</f>
        <v>0.58283050423135341</v>
      </c>
      <c r="X211" s="67">
        <f>(SUMPRODUCT(X$8:X$187,Nutrients!$BG$8:$BG$187)+(IF($A$6=Nutrients!$B$8,Nutrients!$BG$8,Nutrients!$BG$9)*X$6)+(((IF($A$7=Nutrients!$B$79,Nutrients!$BG$79,(IF($A$7=Nutrients!$B$77,Nutrients!$BG$77,Nutrients!$BG$78)))))*X$7))/2000</f>
        <v>0.52995839476545037</v>
      </c>
      <c r="Y211" s="67">
        <f>(SUMPRODUCT(Y$8:Y$187,Nutrients!$BG$8:$BG$187)+(IF($A$6=Nutrients!$B$8,Nutrients!$BG$8,Nutrients!$BG$9)*Y$6)+(((IF($A$7=Nutrients!$B$79,Nutrients!$BG$79,(IF($A$7=Nutrients!$B$77,Nutrients!$BG$77,Nutrients!$BG$78)))))*Y$7))/2000</f>
        <v>0.47836373882607824</v>
      </c>
      <c r="Z211" s="67">
        <f>(SUMPRODUCT(Z$8:Z$187,Nutrients!$BG$8:$BG$187)+(IF($A$6=Nutrients!$B$8,Nutrients!$BG$8,Nutrients!$BG$9)*Z$6)+(((IF($A$7=Nutrients!$B$79,Nutrients!$BG$79,(IF($A$7=Nutrients!$B$77,Nutrients!$BG$77,Nutrients!$BG$78)))))*Z$7))/2000</f>
        <v>0.46155458381537501</v>
      </c>
      <c r="AA211" s="67">
        <f>(SUMPRODUCT(AA$8:AA$187,Nutrients!$BG$8:$BG$187)+(IF($A$6=Nutrients!$B$8,Nutrients!$BG$8,Nutrients!$BG$9)*AA$6)+(((IF($A$7=Nutrients!$B$79,Nutrients!$BG$79,(IF($A$7=Nutrients!$B$77,Nutrients!$BG$77,Nutrients!$BG$78)))))*AA$7))/2000</f>
        <v>0.44668225315751842</v>
      </c>
      <c r="AB211" s="67">
        <f>(SUMPRODUCT(AB$8:AB$187,Nutrients!$BG$8:$BG$187)+(IF($A$6=Nutrients!$B$8,Nutrients!$BG$8,Nutrients!$BG$9)*AB$6)+(((IF($A$7=Nutrients!$B$79,Nutrients!$BG$79,(IF($A$7=Nutrients!$B$77,Nutrients!$BG$77,Nutrients!$BG$78)))))*AB$7))/2000</f>
        <v>0.44106902072505505</v>
      </c>
      <c r="AC211" s="20"/>
      <c r="AD211" s="67">
        <f>(SUMPRODUCT(AD$8:AD$187,Nutrients!$BG$8:$BG$187)+(IF($A$6=Nutrients!$B$8,Nutrients!$BG$8,Nutrients!$BG$9)*AD$6)+(((IF($A$7=Nutrients!$B$79,Nutrients!$BG$79,(IF($A$7=Nutrients!$B$77,Nutrients!$BG$77,Nutrients!$BG$78)))))*AD$7))/2000</f>
        <v>0.58629970400600817</v>
      </c>
      <c r="AE211" s="67">
        <f>(SUMPRODUCT(AE$8:AE$187,Nutrients!$BG$8:$BG$187)+(IF($A$6=Nutrients!$B$8,Nutrients!$BG$8,Nutrients!$BG$9)*AE$6)+(((IF($A$7=Nutrients!$B$79,Nutrients!$BG$79,(IF($A$7=Nutrients!$B$77,Nutrients!$BG$77,Nutrients!$BG$78)))))*AE$7))/2000</f>
        <v>0.53765478967812397</v>
      </c>
      <c r="AF211" s="67">
        <f>(SUMPRODUCT(AF$8:AF$187,Nutrients!$BG$8:$BG$187)+(IF($A$6=Nutrients!$B$8,Nutrients!$BG$8,Nutrients!$BG$9)*AF$6)+(((IF($A$7=Nutrients!$B$79,Nutrients!$BG$79,(IF($A$7=Nutrients!$B$77,Nutrients!$BG$77,Nutrients!$BG$78)))))*AF$7))/2000</f>
        <v>0.49873892371568451</v>
      </c>
      <c r="AG211" s="67">
        <f>(SUMPRODUCT(AG$8:AG$187,Nutrients!$BG$8:$BG$187)+(IF($A$6=Nutrients!$B$8,Nutrients!$BG$8,Nutrients!$BG$9)*AG$6)+(((IF($A$7=Nutrients!$B$79,Nutrients!$BG$79,(IF($A$7=Nutrients!$B$77,Nutrients!$BG$77,Nutrients!$BG$78)))))*AG$7))/2000</f>
        <v>0.48193006475230998</v>
      </c>
      <c r="AH211" s="67">
        <f>(SUMPRODUCT(AH$8:AH$187,Nutrients!$BG$8:$BG$187)+(IF($A$6=Nutrients!$B$8,Nutrients!$BG$8,Nutrients!$BG$9)*AH$6)+(((IF($A$7=Nutrients!$B$79,Nutrients!$BG$79,(IF($A$7=Nutrients!$B$77,Nutrients!$BG$77,Nutrients!$BG$78)))))*AH$7))/2000</f>
        <v>0.47576983930420819</v>
      </c>
      <c r="AI211" s="67">
        <f>(SUMPRODUCT(AI$8:AI$187,Nutrients!$BG$8:$BG$187)+(IF($A$6=Nutrients!$B$8,Nutrients!$BG$8,Nutrients!$BG$9)*AI$6)+(((IF($A$7=Nutrients!$B$79,Nutrients!$BG$79,(IF($A$7=Nutrients!$B$77,Nutrients!$BG$77,Nutrients!$BG$78)))))*AI$7))/2000</f>
        <v>0.46144427308869945</v>
      </c>
      <c r="AJ211" s="20"/>
      <c r="AK211" s="67">
        <f>(SUMPRODUCT(AK$8:AK$187,Nutrients!$BG$8:$BG$187)+(IF($A$6=Nutrients!$B$8,Nutrients!$BG$8,Nutrients!$BG$9)*AK$6)+(((IF($A$7=Nutrients!$B$79,Nutrients!$BG$79,(IF($A$7=Nutrients!$B$77,Nutrients!$BG$77,Nutrients!$BG$78)))))*AK$7))/2000</f>
        <v>0.5808071894727852</v>
      </c>
      <c r="AL211" s="67">
        <f>(SUMPRODUCT(AL$8:AL$187,Nutrients!$BG$8:$BG$187)+(IF($A$6=Nutrients!$B$8,Nutrients!$BG$8,Nutrients!$BG$9)*AL$6)+(((IF($A$7=Nutrients!$B$79,Nutrients!$BG$79,(IF($A$7=Nutrients!$B$77,Nutrients!$BG$77,Nutrients!$BG$78)))))*AL$7))/2000</f>
        <v>0.53165423080414953</v>
      </c>
      <c r="AM211" s="67">
        <f>(SUMPRODUCT(AM$8:AM$187,Nutrients!$BG$8:$BG$187)+(IF($A$6=Nutrients!$B$8,Nutrients!$BG$8,Nutrients!$BG$9)*AM$6)+(((IF($A$7=Nutrients!$B$79,Nutrients!$BG$79,(IF($A$7=Nutrients!$B$77,Nutrients!$BG$77,Nutrients!$BG$78)))))*AM$7))/2000</f>
        <v>0.5011916511721316</v>
      </c>
      <c r="AN211" s="67">
        <f>(SUMPRODUCT(AN$8:AN$187,Nutrients!$BG$8:$BG$187)+(IF($A$6=Nutrients!$B$8,Nutrients!$BG$8,Nutrients!$BG$9)*AN$6)+(((IF($A$7=Nutrients!$B$79,Nutrients!$BG$79,(IF($A$7=Nutrients!$B$77,Nutrients!$BG$77,Nutrients!$BG$78)))))*AN$7))/2000</f>
        <v>0.48413386284012683</v>
      </c>
      <c r="AO211" s="67">
        <f>(SUMPRODUCT(AO$8:AO$187,Nutrients!$BG$8:$BG$187)+(IF($A$6=Nutrients!$B$8,Nutrients!$BG$8,Nutrients!$BG$9)*AO$6)+(((IF($A$7=Nutrients!$B$79,Nutrients!$BG$79,(IF($A$7=Nutrients!$B$77,Nutrients!$BG$77,Nutrients!$BG$78)))))*AO$7))/2000</f>
        <v>0.47822322049605348</v>
      </c>
      <c r="AP211" s="67">
        <f>(SUMPRODUCT(AP$8:AP$187,Nutrients!$BG$8:$BG$187)+(IF($A$6=Nutrients!$B$8,Nutrients!$BG$8,Nutrients!$BG$9)*AP$6)+(((IF($A$7=Nutrients!$B$79,Nutrients!$BG$79,(IF($A$7=Nutrients!$B$77,Nutrients!$BG$77,Nutrients!$BG$78)))))*AP$7))/2000</f>
        <v>0.46389770470335839</v>
      </c>
      <c r="AQ211" s="20"/>
      <c r="AR211" s="67">
        <f>(SUMPRODUCT(AR$8:AR$187,Nutrients!$BG$8:$BG$187)+(IF($A$6=Nutrients!$B$8,Nutrients!$BG$8,Nutrients!$BG$9)*AR$6)+(((IF($A$7=Nutrients!$B$79,Nutrients!$BG$79,(IF($A$7=Nutrients!$B$77,Nutrients!$BG$77,Nutrients!$BG$78)))))*AR$7))/2000</f>
        <v>0.58376820598137669</v>
      </c>
      <c r="AS211" s="67">
        <f>(SUMPRODUCT(AS$8:AS$187,Nutrients!$BG$8:$BG$187)+(IF($A$6=Nutrients!$B$8,Nutrients!$BG$8,Nutrients!$BG$9)*AS$6)+(((IF($A$7=Nutrients!$B$79,Nutrients!$BG$79,(IF($A$7=Nutrients!$B$77,Nutrients!$BG$77,Nutrients!$BG$78)))))*AS$7))/2000</f>
        <v>0.53410750931040718</v>
      </c>
      <c r="AT211" s="67">
        <f>(SUMPRODUCT(AT$8:AT$187,Nutrients!$BG$8:$BG$187)+(IF($A$6=Nutrients!$B$8,Nutrients!$BG$8,Nutrients!$BG$9)*AT$6)+(((IF($A$7=Nutrients!$B$79,Nutrients!$BG$79,(IF($A$7=Nutrients!$B$77,Nutrients!$BG$77,Nutrients!$BG$78)))))*AT$7))/2000</f>
        <v>0.50364499062937351</v>
      </c>
      <c r="AU211" s="67">
        <f>(SUMPRODUCT(AU$8:AU$187,Nutrients!$BG$8:$BG$187)+(IF($A$6=Nutrients!$B$8,Nutrients!$BG$8,Nutrients!$BG$9)*AU$6)+(((IF($A$7=Nutrients!$B$79,Nutrients!$BG$79,(IF($A$7=Nutrients!$B$77,Nutrients!$BG$77,Nutrients!$BG$78)))))*AU$7))/2000</f>
        <v>0.48658721366471591</v>
      </c>
      <c r="AV211" s="67">
        <f>(SUMPRODUCT(AV$8:AV$187,Nutrients!$BG$8:$BG$187)+(IF($A$6=Nutrients!$B$8,Nutrients!$BG$8,Nutrients!$BG$9)*AV$6)+(((IF($A$7=Nutrients!$B$79,Nutrients!$BG$79,(IF($A$7=Nutrients!$B$77,Nutrients!$BG$77,Nutrients!$BG$78)))))*AV$7))/2000</f>
        <v>0.4806766264476845</v>
      </c>
      <c r="AW211" s="67">
        <f>(SUMPRODUCT(AW$8:AW$187,Nutrients!$BG$8:$BG$187)+(IF($A$6=Nutrients!$B$8,Nutrients!$BG$8,Nutrients!$BG$9)*AW$6)+(((IF($A$7=Nutrients!$B$79,Nutrients!$BG$79,(IF($A$7=Nutrients!$B$77,Nutrients!$BG$77,Nutrients!$BG$78)))))*AW$7))/2000</f>
        <v>0.46610189529980867</v>
      </c>
      <c r="AX211" s="20"/>
      <c r="AY211" s="67">
        <f>(SUMPRODUCT(AY$8:AY$187,Nutrients!$BG$8:$BG$187)+(IF($A$6=Nutrients!$B$8,Nutrients!$BG$8,Nutrients!$BG$9)*AY$6)+(((IF($A$7=Nutrients!$B$79,Nutrients!$BG$79,(IF($A$7=Nutrients!$B$77,Nutrients!$BG$77,Nutrients!$BG$78)))))*AY$7))/2000</f>
        <v>0.58622129002825107</v>
      </c>
      <c r="AZ211" s="67">
        <f>(SUMPRODUCT(AZ$8:AZ$187,Nutrients!$BG$8:$BG$187)+(IF($A$6=Nutrients!$B$8,Nutrients!$BG$8,Nutrients!$BG$9)*AZ$6)+(((IF($A$7=Nutrients!$B$79,Nutrients!$BG$79,(IF($A$7=Nutrients!$B$77,Nutrients!$BG$77,Nutrients!$BG$78)))))*AZ$7))/2000</f>
        <v>0.53656070246923271</v>
      </c>
      <c r="BA211" s="67">
        <f>(SUMPRODUCT(BA$8:BA$187,Nutrients!$BG$8:$BG$187)+(IF($A$6=Nutrients!$B$8,Nutrients!$BG$8,Nutrients!$BG$9)*BA$6)+(((IF($A$7=Nutrients!$B$79,Nutrients!$BG$79,(IF($A$7=Nutrients!$B$77,Nutrients!$BG$77,Nutrients!$BG$78)))))*BA$7))/2000</f>
        <v>0.50609877050202923</v>
      </c>
      <c r="BB211" s="67">
        <f>(SUMPRODUCT(BB$8:BB$187,Nutrients!$BG$8:$BG$187)+(IF($A$6=Nutrients!$B$8,Nutrients!$BG$8,Nutrients!$BG$9)*BB$6)+(((IF($A$7=Nutrients!$B$79,Nutrients!$BG$79,(IF($A$7=Nutrients!$B$77,Nutrients!$BG$77,Nutrients!$BG$78)))))*BB$7))/2000</f>
        <v>0.49800237346783616</v>
      </c>
      <c r="BC211" s="67">
        <f>(SUMPRODUCT(BC$8:BC$187,Nutrients!$BG$8:$BG$187)+(IF($A$6=Nutrients!$B$8,Nutrients!$BG$8,Nutrients!$BG$9)*BC$6)+(((IF($A$7=Nutrients!$B$79,Nutrients!$BG$79,(IF($A$7=Nutrients!$B$77,Nutrients!$BG$77,Nutrients!$BG$78)))))*BC$7))/2000</f>
        <v>0.4920917927576714</v>
      </c>
      <c r="BD211" s="67">
        <f>(SUMPRODUCT(BD$8:BD$187,Nutrients!$BG$8:$BG$187)+(IF($A$6=Nutrients!$B$8,Nutrients!$BG$8,Nutrients!$BG$9)*BD$6)+(((IF($A$7=Nutrients!$B$79,Nutrients!$BG$79,(IF($A$7=Nutrients!$B$77,Nutrients!$BG$77,Nutrients!$BG$78)))))*BD$7))/2000</f>
        <v>0.48647760238194915</v>
      </c>
      <c r="BE211" s="20"/>
      <c r="BF211" s="67">
        <f>(SUMPRODUCT(BF$8:BF$187,Nutrients!$BG$8:$BG$187)+(IF($A$6=Nutrients!$B$8,Nutrients!$BG$8,Nutrients!$BG$9)*BF$6)+(((IF($A$7=Nutrients!$B$79,Nutrients!$BG$79,(IF($A$7=Nutrients!$B$77,Nutrients!$BG$77,Nutrients!$BG$78)))))*BF$7))/2000</f>
        <v>0.58842508835883167</v>
      </c>
      <c r="BG211" s="67">
        <f>(SUMPRODUCT(BG$8:BG$187,Nutrients!$BG$8:$BG$187)+(IF($A$6=Nutrients!$B$8,Nutrients!$BG$8,Nutrients!$BG$9)*BG$6)+(((IF($A$7=Nutrients!$B$79,Nutrients!$BG$79,(IF($A$7=Nutrients!$B$77,Nutrients!$BG$77,Nutrients!$BG$78)))))*BG$7))/2000</f>
        <v>0.53876453416588588</v>
      </c>
      <c r="BH211" s="67">
        <f>(SUMPRODUCT(BH$8:BH$187,Nutrients!$BG$8:$BG$187)+(IF($A$6=Nutrients!$B$8,Nutrients!$BG$8,Nutrients!$BG$9)*BH$6)+(((IF($A$7=Nutrients!$B$79,Nutrients!$BG$79,(IF($A$7=Nutrients!$B$77,Nutrients!$BG$77,Nutrients!$BG$78)))))*BH$7))/2000</f>
        <v>0.50830266809323443</v>
      </c>
      <c r="BI211" s="67">
        <f>(SUMPRODUCT(BI$8:BI$187,Nutrients!$BG$8:$BG$187)+(IF($A$6=Nutrients!$B$8,Nutrients!$BG$8,Nutrients!$BG$9)*BI$6)+(((IF($A$7=Nutrients!$B$79,Nutrients!$BG$79,(IF($A$7=Nutrients!$B$77,Nutrients!$BG$77,Nutrients!$BG$78)))))*BI$7))/2000</f>
        <v>0.50020631257935266</v>
      </c>
      <c r="BJ211" s="67">
        <f>(SUMPRODUCT(BJ$8:BJ$187,Nutrients!$BG$8:$BG$187)+(IF($A$6=Nutrients!$B$8,Nutrients!$BG$8,Nutrients!$BG$9)*BJ$6)+(((IF($A$7=Nutrients!$B$79,Nutrients!$BG$79,(IF($A$7=Nutrients!$B$77,Nutrients!$BG$77,Nutrients!$BG$78)))))*BJ$7))/2000</f>
        <v>0.49429576223644411</v>
      </c>
      <c r="BK211" s="67">
        <f>(SUMPRODUCT(BK$8:BK$187,Nutrients!$BG$8:$BG$187)+(IF($A$6=Nutrients!$B$8,Nutrients!$BG$8,Nutrients!$BG$9)*BK$6)+(((IF($A$7=Nutrients!$B$79,Nutrients!$BG$79,(IF($A$7=Nutrients!$B$77,Nutrients!$BG$77,Nutrients!$BG$78)))))*BK$7))/2000</f>
        <v>0.48868265113089981</v>
      </c>
      <c r="BL211" s="20"/>
    </row>
    <row r="212" spans="1:65" x14ac:dyDescent="0.2">
      <c r="A212" s="181" t="s">
        <v>204</v>
      </c>
      <c r="B212" s="67">
        <f>(SUMPRODUCT(B$8:B$187,Nutrients!$BL$8:$BL$187)+(IF($A$6=Nutrients!$B$8,Nutrients!$BL$8,Nutrients!$BL$9)*B$6)+(((IF($A$7=Nutrients!$B$79,Nutrients!$BL$79,(IF($A$7=Nutrients!$B$77,Nutrients!$BL$77,Nutrients!$BL$78)))))*B$7))/2000</f>
        <v>0.48072935836503833</v>
      </c>
      <c r="C212" s="67">
        <f>(SUMPRODUCT(C$8:C$187,Nutrients!$BL$8:$BL$187)+(IF($A$6=Nutrients!$B$8,Nutrients!$BL$8,Nutrients!$BL$9)*C$6)+(((IF($A$7=Nutrients!$B$79,Nutrients!$BL$79,(IF($A$7=Nutrients!$B$77,Nutrients!$BL$77,Nutrients!$BL$78)))))*C$7))/2000</f>
        <v>0.4397421204248888</v>
      </c>
      <c r="D212" s="67">
        <f>(SUMPRODUCT(D$8:D$187,Nutrients!$BL$8:$BL$187)+(IF($A$6=Nutrients!$B$8,Nutrients!$BL$8,Nutrients!$BL$9)*D$6)+(((IF($A$7=Nutrients!$B$79,Nutrients!$BL$79,(IF($A$7=Nutrients!$B$77,Nutrients!$BL$77,Nutrients!$BL$78)))))*D$7))/2000</f>
        <v>0.39538801819179636</v>
      </c>
      <c r="E212" s="67">
        <f>(SUMPRODUCT(E$8:E$187,Nutrients!$BL$8:$BL$187)+(IF($A$6=Nutrients!$B$8,Nutrients!$BL$8,Nutrients!$BL$9)*E$6)+(((IF($A$7=Nutrients!$B$79,Nutrients!$BL$79,(IF($A$7=Nutrients!$B$77,Nutrients!$BL$77,Nutrients!$BL$78)))))*E$7))/2000</f>
        <v>0.37362974566166995</v>
      </c>
      <c r="F212" s="67">
        <f>(SUMPRODUCT(F$8:F$187,Nutrients!$BL$8:$BL$187)+(IF($A$6=Nutrients!$B$8,Nutrients!$BL$8,Nutrients!$BL$9)*F$6)+(((IF($A$7=Nutrients!$B$79,Nutrients!$BL$79,(IF($A$7=Nutrients!$B$77,Nutrients!$BL$77,Nutrients!$BL$78)))))*F$7))/2000</f>
        <v>0.35951827666535041</v>
      </c>
      <c r="G212" s="67">
        <f>(SUMPRODUCT(G$8:G$187,Nutrients!$BL$8:$BL$187)+(IF($A$6=Nutrients!$B$8,Nutrients!$BL$8,Nutrients!$BL$9)*G$6)+(((IF($A$7=Nutrients!$B$79,Nutrients!$BL$79,(IF($A$7=Nutrients!$B$77,Nutrients!$BL$77,Nutrients!$BL$78)))))*G$7))/2000</f>
        <v>0.35180279682456522</v>
      </c>
      <c r="H212" s="20"/>
      <c r="I212" s="67">
        <f>(SUMPRODUCT(I$8:I$187,Nutrients!$BL$8:$BL$187)+(IF($A$6=Nutrients!$B$8,Nutrients!$BL$8,Nutrients!$BL$9)*I$6)+(((IF($A$7=Nutrients!$B$79,Nutrients!$BL$79,(IF($A$7=Nutrients!$B$77,Nutrients!$BL$77,Nutrients!$BL$78)))))*I$7))/2000</f>
        <v>0.48112903349085367</v>
      </c>
      <c r="J212" s="67">
        <f>(SUMPRODUCT(J$8:J$187,Nutrients!$BL$8:$BL$187)+(IF($A$6=Nutrients!$B$8,Nutrients!$BL$8,Nutrients!$BL$9)*J$6)+(((IF($A$7=Nutrients!$B$79,Nutrients!$BL$79,(IF($A$7=Nutrients!$B$77,Nutrients!$BL$77,Nutrients!$BL$78)))))*J$7))/2000</f>
        <v>0.44188933506987826</v>
      </c>
      <c r="K212" s="67">
        <f>(SUMPRODUCT(K$8:K$187,Nutrients!$BL$8:$BL$187)+(IF($A$6=Nutrients!$B$8,Nutrients!$BL$8,Nutrients!$BL$9)*K$6)+(((IF($A$7=Nutrients!$B$79,Nutrients!$BL$79,(IF($A$7=Nutrients!$B$77,Nutrients!$BL$77,Nutrients!$BL$78)))))*K$7))/2000</f>
        <v>0.39361397903097117</v>
      </c>
      <c r="L212" s="67">
        <f>(SUMPRODUCT(L$8:L$187,Nutrients!$BL$8:$BL$187)+(IF($A$6=Nutrients!$B$8,Nutrients!$BL$8,Nutrients!$BL$9)*L$6)+(((IF($A$7=Nutrients!$B$79,Nutrients!$BL$79,(IF($A$7=Nutrients!$B$77,Nutrients!$BL$77,Nutrients!$BL$78)))))*L$7))/2000</f>
        <v>0.3714885255924647</v>
      </c>
      <c r="M212" s="67">
        <f>(SUMPRODUCT(M$8:M$187,Nutrients!$BL$8:$BL$187)+(IF($A$6=Nutrients!$B$8,Nutrients!$BL$8,Nutrients!$BL$9)*M$6)+(((IF($A$7=Nutrients!$B$79,Nutrients!$BL$79,(IF($A$7=Nutrients!$B$77,Nutrients!$BL$77,Nutrients!$BL$78)))))*M$7))/2000</f>
        <v>0.35774269891806432</v>
      </c>
      <c r="N212" s="67">
        <f>(SUMPRODUCT(N$8:N$187,Nutrients!$BL$8:$BL$187)+(IF($A$6=Nutrients!$B$8,Nutrients!$BL$8,Nutrients!$BL$9)*N$6)+(((IF($A$7=Nutrients!$B$79,Nutrients!$BL$79,(IF($A$7=Nutrients!$B$77,Nutrients!$BL$77,Nutrients!$BL$78)))))*N$7))/2000</f>
        <v>0.34967901059373402</v>
      </c>
      <c r="O212" s="20"/>
      <c r="P212" s="67">
        <f>(SUMPRODUCT(P$8:P$187,Nutrients!$BL$8:$BL$187)+(IF($A$6=Nutrients!$B$8,Nutrients!$BL$8,Nutrients!$BL$9)*P$6)+(((IF($A$7=Nutrients!$B$79,Nutrients!$BL$79,(IF($A$7=Nutrients!$B$77,Nutrients!$BL$77,Nutrients!$BL$78)))))*P$7))/2000</f>
        <v>0.48259538999329632</v>
      </c>
      <c r="Q212" s="67">
        <f>(SUMPRODUCT(Q$8:Q$187,Nutrients!$BL$8:$BL$187)+(IF($A$6=Nutrients!$B$8,Nutrients!$BL$8,Nutrients!$BL$9)*Q$6)+(((IF($A$7=Nutrients!$B$79,Nutrients!$BL$79,(IF($A$7=Nutrients!$B$77,Nutrients!$BL$77,Nutrients!$BL$78)))))*Q$7))/2000</f>
        <v>0.44335124883086924</v>
      </c>
      <c r="R212" s="67">
        <f>(SUMPRODUCT(R$8:R$187,Nutrients!$BL$8:$BL$187)+(IF($A$6=Nutrients!$B$8,Nutrients!$BL$8,Nutrients!$BL$9)*R$6)+(((IF($A$7=Nutrients!$B$79,Nutrients!$BL$79,(IF($A$7=Nutrients!$B$77,Nutrients!$BL$77,Nutrients!$BL$78)))))*R$7))/2000</f>
        <v>0.39175779892132973</v>
      </c>
      <c r="S212" s="67">
        <f>(SUMPRODUCT(S$8:S$187,Nutrients!$BL$8:$BL$187)+(IF($A$6=Nutrients!$B$8,Nutrients!$BL$8,Nutrients!$BL$9)*S$6)+(((IF($A$7=Nutrients!$B$79,Nutrients!$BL$79,(IF($A$7=Nutrients!$B$77,Nutrients!$BL$77,Nutrients!$BL$78)))))*S$7))/2000</f>
        <v>0.38020039642407882</v>
      </c>
      <c r="T212" s="67">
        <f>(SUMPRODUCT(T$8:T$187,Nutrients!$BL$8:$BL$187)+(IF($A$6=Nutrients!$B$8,Nutrients!$BL$8,Nutrients!$BL$9)*T$6)+(((IF($A$7=Nutrients!$B$79,Nutrients!$BL$79,(IF($A$7=Nutrients!$B$77,Nutrients!$BL$77,Nutrients!$BL$78)))))*T$7))/2000</f>
        <v>0.36123315814959106</v>
      </c>
      <c r="U212" s="67">
        <f>(SUMPRODUCT(U$8:U$187,Nutrients!$BL$8:$BL$187)+(IF($A$6=Nutrients!$B$8,Nutrients!$BL$8,Nutrients!$BL$9)*U$6)+(((IF($A$7=Nutrients!$B$79,Nutrients!$BL$79,(IF($A$7=Nutrients!$B$77,Nutrients!$BL$77,Nutrients!$BL$78)))))*U$7))/2000</f>
        <v>0.34781544688111632</v>
      </c>
      <c r="V212" s="20"/>
      <c r="W212" s="67">
        <f>(SUMPRODUCT(W$8:W$187,Nutrients!$BL$8:$BL$187)+(IF($A$6=Nutrients!$B$8,Nutrients!$BL$8,Nutrients!$BL$9)*W$6)+(((IF($A$7=Nutrients!$B$79,Nutrients!$BL$79,(IF($A$7=Nutrients!$B$77,Nutrients!$BL$77,Nutrients!$BL$78)))))*W$7))/2000</f>
        <v>0.48573670051990525</v>
      </c>
      <c r="X212" s="67">
        <f>(SUMPRODUCT(X$8:X$187,Nutrients!$BL$8:$BL$187)+(IF($A$6=Nutrients!$B$8,Nutrients!$BL$8,Nutrients!$BL$9)*X$6)+(((IF($A$7=Nutrients!$B$79,Nutrients!$BL$79,(IF($A$7=Nutrients!$B$77,Nutrients!$BL$77,Nutrients!$BL$78)))))*X$7))/2000</f>
        <v>0.43939292574807465</v>
      </c>
      <c r="Y212" s="67">
        <f>(SUMPRODUCT(Y$8:Y$187,Nutrients!$BL$8:$BL$187)+(IF($A$6=Nutrients!$B$8,Nutrients!$BL$8,Nutrients!$BL$9)*Y$6)+(((IF($A$7=Nutrients!$B$79,Nutrients!$BL$79,(IF($A$7=Nutrients!$B$77,Nutrients!$BL$77,Nutrients!$BL$78)))))*Y$7))/2000</f>
        <v>0.39481306554668616</v>
      </c>
      <c r="Z212" s="67">
        <f>(SUMPRODUCT(Z$8:Z$187,Nutrients!$BL$8:$BL$187)+(IF($A$6=Nutrients!$B$8,Nutrients!$BL$8,Nutrients!$BL$9)*Z$6)+(((IF($A$7=Nutrients!$B$79,Nutrients!$BL$79,(IF($A$7=Nutrients!$B$77,Nutrients!$BL$77,Nutrients!$BL$78)))))*Z$7))/2000</f>
        <v>0.3836003374303385</v>
      </c>
      <c r="AA212" s="67">
        <f>(SUMPRODUCT(AA$8:AA$187,Nutrients!$BL$8:$BL$187)+(IF($A$6=Nutrients!$B$8,Nutrients!$BL$8,Nutrients!$BL$9)*AA$6)+(((IF($A$7=Nutrients!$B$79,Nutrients!$BL$79,(IF($A$7=Nutrients!$B$77,Nutrients!$BL$77,Nutrients!$BL$78)))))*AA$7))/2000</f>
        <v>0.37522333377787631</v>
      </c>
      <c r="AB212" s="67">
        <f>(SUMPRODUCT(AB$8:AB$187,Nutrients!$BL$8:$BL$187)+(IF($A$6=Nutrients!$B$8,Nutrients!$BL$8,Nutrients!$BL$9)*AB$6)+(((IF($A$7=Nutrients!$B$79,Nutrients!$BL$79,(IF($A$7=Nutrients!$B$77,Nutrients!$BL$77,Nutrients!$BL$78)))))*AB$7))/2000</f>
        <v>0.36706956976903388</v>
      </c>
      <c r="AC212" s="20"/>
      <c r="AD212" s="67">
        <f>(SUMPRODUCT(AD$8:AD$187,Nutrients!$BL$8:$BL$187)+(IF($A$6=Nutrients!$B$8,Nutrients!$BL$8,Nutrients!$BL$9)*AD$6)+(((IF($A$7=Nutrients!$B$79,Nutrients!$BL$79,(IF($A$7=Nutrients!$B$77,Nutrients!$BL$77,Nutrients!$BL$78)))))*AD$7))/2000</f>
        <v>0.48390717528070282</v>
      </c>
      <c r="AE212" s="67">
        <f>(SUMPRODUCT(AE$8:AE$187,Nutrients!$BL$8:$BL$187)+(IF($A$6=Nutrients!$B$8,Nutrients!$BL$8,Nutrients!$BL$9)*AE$6)+(((IF($A$7=Nutrients!$B$79,Nutrients!$BL$79,(IF($A$7=Nutrients!$B$77,Nutrients!$BL$77,Nutrients!$BL$78)))))*AE$7))/2000</f>
        <v>0.44279307460161998</v>
      </c>
      <c r="AF212" s="67">
        <f>(SUMPRODUCT(AF$8:AF$187,Nutrients!$BL$8:$BL$187)+(IF($A$6=Nutrients!$B$8,Nutrients!$BL$8,Nutrients!$BL$9)*AF$6)+(((IF($A$7=Nutrients!$B$79,Nutrients!$BL$79,(IF($A$7=Nutrients!$B$77,Nutrients!$BL$77,Nutrients!$BL$78)))))*AF$7))/2000</f>
        <v>0.41408730451144776</v>
      </c>
      <c r="AG212" s="67">
        <f>(SUMPRODUCT(AG$8:AG$187,Nutrients!$BL$8:$BL$187)+(IF($A$6=Nutrients!$B$8,Nutrients!$BL$8,Nutrients!$BL$9)*AG$6)+(((IF($A$7=Nutrients!$B$79,Nutrients!$BL$79,(IF($A$7=Nutrients!$B$77,Nutrients!$BL$77,Nutrients!$BL$78)))))*AG$7))/2000</f>
        <v>0.40285497701398226</v>
      </c>
      <c r="AH212" s="67">
        <f>(SUMPRODUCT(AH$8:AH$187,Nutrients!$BL$8:$BL$187)+(IF($A$6=Nutrients!$B$8,Nutrients!$BL$8,Nutrients!$BL$9)*AH$6)+(((IF($A$7=Nutrients!$B$79,Nutrients!$BL$79,(IF($A$7=Nutrients!$B$77,Nutrients!$BL$77,Nutrients!$BL$78)))))*AH$7))/2000</f>
        <v>0.39402377263334731</v>
      </c>
      <c r="AI212" s="67">
        <f>(SUMPRODUCT(AI$8:AI$187,Nutrients!$BL$8:$BL$187)+(IF($A$6=Nutrients!$B$8,Nutrients!$BL$8,Nutrients!$BL$9)*AI$6)+(((IF($A$7=Nutrients!$B$79,Nutrients!$BL$79,(IF($A$7=Nutrients!$B$77,Nutrients!$BL$77,Nutrients!$BL$78)))))*AI$7))/2000</f>
        <v>0.3863393417136195</v>
      </c>
      <c r="AJ212" s="20"/>
      <c r="AK212" s="67">
        <f>(SUMPRODUCT(AK$8:AK$187,Nutrients!$BL$8:$BL$187)+(IF($A$6=Nutrients!$B$8,Nutrients!$BL$8,Nutrients!$BL$9)*AK$6)+(((IF($A$7=Nutrients!$B$79,Nutrients!$BL$79,(IF($A$7=Nutrients!$B$77,Nutrients!$BL$77,Nutrients!$BL$78)))))*AK$7))/2000</f>
        <v>0.48218864329134792</v>
      </c>
      <c r="AL212" s="67">
        <f>(SUMPRODUCT(AL$8:AL$187,Nutrients!$BL$8:$BL$187)+(IF($A$6=Nutrients!$B$8,Nutrients!$BL$8,Nutrients!$BL$9)*AL$6)+(((IF($A$7=Nutrients!$B$79,Nutrients!$BL$79,(IF($A$7=Nutrients!$B$77,Nutrients!$BL$77,Nutrients!$BL$78)))))*AL$7))/2000</f>
        <v>0.45169257104733357</v>
      </c>
      <c r="AM212" s="67">
        <f>(SUMPRODUCT(AM$8:AM$187,Nutrients!$BL$8:$BL$187)+(IF($A$6=Nutrients!$B$8,Nutrients!$BL$8,Nutrients!$BL$9)*AM$6)+(((IF($A$7=Nutrients!$B$79,Nutrients!$BL$79,(IF($A$7=Nutrients!$B$77,Nutrients!$BL$77,Nutrients!$BL$78)))))*AM$7))/2000</f>
        <v>0.43351923425022243</v>
      </c>
      <c r="AN212" s="67">
        <f>(SUMPRODUCT(AN$8:AN$187,Nutrients!$BL$8:$BL$187)+(IF($A$6=Nutrients!$B$8,Nutrients!$BL$8,Nutrients!$BL$9)*AN$6)+(((IF($A$7=Nutrients!$B$79,Nutrients!$BL$79,(IF($A$7=Nutrients!$B$77,Nutrients!$BL$77,Nutrients!$BL$78)))))*AN$7))/2000</f>
        <v>0.4218986987758972</v>
      </c>
      <c r="AO212" s="67">
        <f>(SUMPRODUCT(AO$8:AO$187,Nutrients!$BL$8:$BL$187)+(IF($A$6=Nutrients!$B$8,Nutrients!$BL$8,Nutrients!$BL$9)*AO$6)+(((IF($A$7=Nutrients!$B$79,Nutrients!$BL$79,(IF($A$7=Nutrients!$B$77,Nutrients!$BL$77,Nutrients!$BL$78)))))*AO$7))/2000</f>
        <v>0.4134124227746519</v>
      </c>
      <c r="AP212" s="67">
        <f>(SUMPRODUCT(AP$8:AP$187,Nutrients!$BL$8:$BL$187)+(IF($A$6=Nutrients!$B$8,Nutrients!$BL$8,Nutrients!$BL$9)*AP$6)+(((IF($A$7=Nutrients!$B$79,Nutrients!$BL$79,(IF($A$7=Nutrients!$B$77,Nutrients!$BL$77,Nutrients!$BL$78)))))*AP$7))/2000</f>
        <v>0.40572465368617883</v>
      </c>
      <c r="AQ212" s="20"/>
      <c r="AR212" s="67">
        <f>(SUMPRODUCT(AR$8:AR$187,Nutrients!$BL$8:$BL$187)+(IF($A$6=Nutrients!$B$8,Nutrients!$BL$8,Nutrients!$BL$9)*AR$6)+(((IF($A$7=Nutrients!$B$79,Nutrients!$BL$79,(IF($A$7=Nutrients!$B$77,Nutrients!$BL$77,Nutrients!$BL$78)))))*AR$7))/2000</f>
        <v>0.49098634383461504</v>
      </c>
      <c r="AS212" s="67">
        <f>(SUMPRODUCT(AS$8:AS$187,Nutrients!$BL$8:$BL$187)+(IF($A$6=Nutrients!$B$8,Nutrients!$BL$8,Nutrients!$BL$9)*AS$6)+(((IF($A$7=Nutrients!$B$79,Nutrients!$BL$79,(IF($A$7=Nutrients!$B$77,Nutrients!$BL$77,Nutrients!$BL$78)))))*AS$7))/2000</f>
        <v>0.47108801933802835</v>
      </c>
      <c r="AT212" s="67">
        <f>(SUMPRODUCT(AT$8:AT$187,Nutrients!$BL$8:$BL$187)+(IF($A$6=Nutrients!$B$8,Nutrients!$BL$8,Nutrients!$BL$9)*AT$6)+(((IF($A$7=Nutrients!$B$79,Nutrients!$BL$79,(IF($A$7=Nutrients!$B$77,Nutrients!$BL$77,Nutrients!$BL$78)))))*AT$7))/2000</f>
        <v>0.45291064737001019</v>
      </c>
      <c r="AU212" s="67">
        <f>(SUMPRODUCT(AU$8:AU$187,Nutrients!$BL$8:$BL$187)+(IF($A$6=Nutrients!$B$8,Nutrients!$BL$8,Nutrients!$BL$9)*AU$6)+(((IF($A$7=Nutrients!$B$79,Nutrients!$BL$79,(IF($A$7=Nutrients!$B$77,Nutrients!$BL$77,Nutrients!$BL$78)))))*AU$7))/2000</f>
        <v>0.44128935933705848</v>
      </c>
      <c r="AV212" s="67">
        <f>(SUMPRODUCT(AV$8:AV$187,Nutrients!$BL$8:$BL$187)+(IF($A$6=Nutrients!$B$8,Nutrients!$BL$8,Nutrients!$BL$9)*AV$6)+(((IF($A$7=Nutrients!$B$79,Nutrients!$BL$79,(IF($A$7=Nutrients!$B$77,Nutrients!$BL$77,Nutrients!$BL$78)))))*AV$7))/2000</f>
        <v>0.43279943373049595</v>
      </c>
      <c r="AW212" s="67">
        <f>(SUMPRODUCT(AW$8:AW$187,Nutrients!$BL$8:$BL$187)+(IF($A$6=Nutrients!$B$8,Nutrients!$BL$8,Nutrients!$BL$9)*AW$6)+(((IF($A$7=Nutrients!$B$79,Nutrients!$BL$79,(IF($A$7=Nutrients!$B$77,Nutrients!$BL$77,Nutrients!$BL$78)))))*AW$7))/2000</f>
        <v>0.42474238998714514</v>
      </c>
      <c r="AX212" s="20"/>
      <c r="AY212" s="67">
        <f>(SUMPRODUCT(AY$8:AY$187,Nutrients!$BL$8:$BL$187)+(IF($A$6=Nutrients!$B$8,Nutrients!$BL$8,Nutrients!$BL$9)*AY$6)+(((IF($A$7=Nutrients!$B$79,Nutrients!$BL$79,(IF($A$7=Nutrients!$B$77,Nutrients!$BL$77,Nutrients!$BL$78)))))*AY$7))/2000</f>
        <v>0.51039466602484229</v>
      </c>
      <c r="AZ212" s="67">
        <f>(SUMPRODUCT(AZ$8:AZ$187,Nutrients!$BL$8:$BL$187)+(IF($A$6=Nutrients!$B$8,Nutrients!$BL$8,Nutrients!$BL$9)*AZ$6)+(((IF($A$7=Nutrients!$B$79,Nutrients!$BL$79,(IF($A$7=Nutrients!$B$77,Nutrients!$BL$77,Nutrients!$BL$78)))))*AZ$7))/2000</f>
        <v>0.49048911793083799</v>
      </c>
      <c r="BA212" s="67">
        <f>(SUMPRODUCT(BA$8:BA$187,Nutrients!$BL$8:$BL$187)+(IF($A$6=Nutrients!$B$8,Nutrients!$BL$8,Nutrients!$BL$9)*BA$6)+(((IF($A$7=Nutrients!$B$79,Nutrients!$BL$79,(IF($A$7=Nutrients!$B$77,Nutrients!$BL$77,Nutrients!$BL$78)))))*BA$7))/2000</f>
        <v>0.47227290343039996</v>
      </c>
      <c r="BB212" s="67">
        <f>(SUMPRODUCT(BB$8:BB$187,Nutrients!$BL$8:$BL$187)+(IF($A$6=Nutrients!$B$8,Nutrients!$BL$8,Nutrients!$BL$9)*BB$6)+(((IF($A$7=Nutrients!$B$79,Nutrients!$BL$79,(IF($A$7=Nutrients!$B$77,Nutrients!$BL$77,Nutrients!$BL$78)))))*BB$7))/2000</f>
        <v>0.46056275911599037</v>
      </c>
      <c r="BC212" s="67">
        <f>(SUMPRODUCT(BC$8:BC$187,Nutrients!$BL$8:$BL$187)+(IF($A$6=Nutrients!$B$8,Nutrients!$BL$8,Nutrients!$BL$9)*BC$6)+(((IF($A$7=Nutrients!$B$79,Nutrients!$BL$79,(IF($A$7=Nutrients!$B$77,Nutrients!$BL$77,Nutrients!$BL$78)))))*BC$7))/2000</f>
        <v>0.45207240273182425</v>
      </c>
      <c r="BD212" s="67">
        <f>(SUMPRODUCT(BD$8:BD$187,Nutrients!$BL$8:$BL$187)+(IF($A$6=Nutrients!$B$8,Nutrients!$BL$8,Nutrients!$BL$9)*BD$6)+(((IF($A$7=Nutrients!$B$79,Nutrients!$BL$79,(IF($A$7=Nutrients!$B$77,Nutrients!$BL$77,Nutrients!$BL$78)))))*BD$7))/2000</f>
        <v>0.44398205795766449</v>
      </c>
      <c r="BE212" s="20"/>
      <c r="BF212" s="67">
        <f>(SUMPRODUCT(BF$8:BF$187,Nutrients!$BL$8:$BL$187)+(IF($A$6=Nutrients!$B$8,Nutrients!$BL$8,Nutrients!$BL$9)*BF$6)+(((IF($A$7=Nutrients!$B$79,Nutrients!$BL$79,(IF($A$7=Nutrients!$B$77,Nutrients!$BL$77,Nutrients!$BL$78)))))*BF$7))/2000</f>
        <v>0.52943837171492647</v>
      </c>
      <c r="BG212" s="67">
        <f>(SUMPRODUCT(BG$8:BG$187,Nutrients!$BL$8:$BL$187)+(IF($A$6=Nutrients!$B$8,Nutrients!$BL$8,Nutrients!$BL$9)*BG$6)+(((IF($A$7=Nutrients!$B$79,Nutrients!$BL$79,(IF($A$7=Nutrients!$B$77,Nutrients!$BL$77,Nutrients!$BL$78)))))*BG$7))/2000</f>
        <v>0.5095306146688281</v>
      </c>
      <c r="BH212" s="67">
        <f>(SUMPRODUCT(BH$8:BH$187,Nutrients!$BL$8:$BL$187)+(IF($A$6=Nutrients!$B$8,Nutrients!$BL$8,Nutrients!$BL$9)*BH$6)+(((IF($A$7=Nutrients!$B$79,Nutrients!$BL$79,(IF($A$7=Nutrients!$B$77,Nutrients!$BL$77,Nutrients!$BL$78)))))*BH$7))/2000</f>
        <v>0.49131003771578546</v>
      </c>
      <c r="BI212" s="67">
        <f>(SUMPRODUCT(BI$8:BI$187,Nutrients!$BL$8:$BL$187)+(IF($A$6=Nutrients!$B$8,Nutrients!$BL$8,Nutrients!$BL$9)*BI$6)+(((IF($A$7=Nutrients!$B$79,Nutrients!$BL$79,(IF($A$7=Nutrients!$B$77,Nutrients!$BL$77,Nutrients!$BL$78)))))*BI$7))/2000</f>
        <v>0.47959714460978825</v>
      </c>
      <c r="BJ212" s="67">
        <f>(SUMPRODUCT(BJ$8:BJ$187,Nutrients!$BL$8:$BL$187)+(IF($A$6=Nutrients!$B$8,Nutrients!$BL$8,Nutrients!$BL$9)*BJ$6)+(((IF($A$7=Nutrients!$B$79,Nutrients!$BL$79,(IF($A$7=Nutrients!$B$77,Nutrients!$BL$77,Nutrients!$BL$78)))))*BJ$7))/2000</f>
        <v>0.47110477780576537</v>
      </c>
      <c r="BK212" s="67">
        <f>(SUMPRODUCT(BK$8:BK$187,Nutrients!$BL$8:$BL$187)+(IF($A$6=Nutrients!$B$8,Nutrients!$BL$8,Nutrients!$BL$9)*BK$6)+(((IF($A$7=Nutrients!$B$79,Nutrients!$BL$79,(IF($A$7=Nutrients!$B$77,Nutrients!$BL$77,Nutrients!$BL$78)))))*BK$7))/2000</f>
        <v>0.46294298152539909</v>
      </c>
      <c r="BL212" s="20"/>
    </row>
    <row r="213" spans="1:65" x14ac:dyDescent="0.2">
      <c r="A213" s="182" t="s">
        <v>225</v>
      </c>
      <c r="B213" s="67">
        <f>(SUMPRODUCT(B$8:B$187,Nutrients!$DG$8:$DG$187)+(IF($A$6=Nutrients!$B$8,Nutrients!$DG$8,Nutrients!$DG$9)*B$6)+(((IF($A$7=Nutrients!$B$79,Nutrients!$DG$79,(IF($A$7=Nutrients!$B$77,Nutrients!$DG$77,Nutrients!$DG$78)))))*B$7))/2000</f>
        <v>0.1768269580589408</v>
      </c>
      <c r="C213" s="67">
        <f>(SUMPRODUCT(C$8:C$187,Nutrients!$DG$8:$DG$187)+(IF($A$6=Nutrients!$B$8,Nutrients!$DG$8,Nutrients!$DG$9)*C$6)+(((IF($A$7=Nutrients!$B$79,Nutrients!$DG$79,(IF($A$7=Nutrients!$B$77,Nutrients!$DG$77,Nutrients!$DG$78)))))*C$7))/2000</f>
        <v>0.14973882095981864</v>
      </c>
      <c r="D213" s="67">
        <f>(SUMPRODUCT(D$8:D$187,Nutrients!$DG$8:$DG$187)+(IF($A$6=Nutrients!$B$8,Nutrients!$DG$8,Nutrients!$DG$9)*D$6)+(((IF($A$7=Nutrients!$B$79,Nutrients!$DG$79,(IF($A$7=Nutrients!$B$77,Nutrients!$DG$77,Nutrients!$DG$78)))))*D$7))/2000</f>
        <v>0.11781683913008657</v>
      </c>
      <c r="E213" s="67">
        <f>(SUMPRODUCT(E$8:E$187,Nutrients!$DG$8:$DG$187)+(IF($A$6=Nutrients!$B$8,Nutrients!$DG$8,Nutrients!$DG$9)*E$6)+(((IF($A$7=Nutrients!$B$79,Nutrients!$DG$79,(IF($A$7=Nutrients!$B$77,Nutrients!$DG$77,Nutrients!$DG$78)))))*E$7))/2000</f>
        <v>0.10390044727659095</v>
      </c>
      <c r="F213" s="67">
        <f>(SUMPRODUCT(F$8:F$187,Nutrients!$DG$8:$DG$187)+(IF($A$6=Nutrients!$B$8,Nutrients!$DG$8,Nutrients!$DG$9)*F$6)+(((IF($A$7=Nutrients!$B$79,Nutrients!$DG$79,(IF($A$7=Nutrients!$B$77,Nutrients!$DG$77,Nutrients!$DG$78)))))*F$7))/2000</f>
        <v>9.6028535019628811E-2</v>
      </c>
      <c r="G213" s="67">
        <f>(SUMPRODUCT(G$8:G$187,Nutrients!$DG$8:$DG$187)+(IF($A$6=Nutrients!$B$8,Nutrients!$DG$8,Nutrients!$DG$9)*G$6)+(((IF($A$7=Nutrients!$B$79,Nutrients!$DG$79,(IF($A$7=Nutrients!$B$77,Nutrients!$DG$77,Nutrients!$DG$78)))))*G$7))/2000</f>
        <v>9.3841475704527388E-2</v>
      </c>
      <c r="H213" s="20"/>
      <c r="I213" s="67">
        <f>(SUMPRODUCT(I$8:I$187,Nutrients!$DG$8:$DG$187)+(IF($A$6=Nutrients!$B$8,Nutrients!$DG$8,Nutrients!$DG$9)*I$6)+(((IF($A$7=Nutrients!$B$79,Nutrients!$DG$79,(IF($A$7=Nutrients!$B$77,Nutrients!$DG$77,Nutrients!$DG$78)))))*I$7))/2000</f>
        <v>0.18271137559701792</v>
      </c>
      <c r="J213" s="67">
        <f>(SUMPRODUCT(J$8:J$187,Nutrients!$DG$8:$DG$187)+(IF($A$6=Nutrients!$B$8,Nutrients!$DG$8,Nutrients!$DG$9)*J$6)+(((IF($A$7=Nutrients!$B$79,Nutrients!$DG$79,(IF($A$7=Nutrients!$B$77,Nutrients!$DG$77,Nutrients!$DG$78)))))*J$7))/2000</f>
        <v>0.15766636621881572</v>
      </c>
      <c r="K213" s="67">
        <f>(SUMPRODUCT(K$8:K$187,Nutrients!$DG$8:$DG$187)+(IF($A$6=Nutrients!$B$8,Nutrients!$DG$8,Nutrients!$DG$9)*K$6)+(((IF($A$7=Nutrients!$B$79,Nutrients!$DG$79,(IF($A$7=Nutrients!$B$77,Nutrients!$DG$77,Nutrients!$DG$78)))))*K$7))/2000</f>
        <v>0.12154844306521231</v>
      </c>
      <c r="L213" s="67">
        <f>(SUMPRODUCT(L$8:L$187,Nutrients!$DG$8:$DG$187)+(IF($A$6=Nutrients!$B$8,Nutrients!$DG$8,Nutrients!$DG$9)*L$6)+(((IF($A$7=Nutrients!$B$79,Nutrients!$DG$79,(IF($A$7=Nutrients!$B$77,Nutrients!$DG$77,Nutrients!$DG$78)))))*L$7))/2000</f>
        <v>0.1075293647093653</v>
      </c>
      <c r="M213" s="67">
        <f>(SUMPRODUCT(M$8:M$187,Nutrients!$DG$8:$DG$187)+(IF($A$6=Nutrients!$B$8,Nutrients!$DG$8,Nutrients!$DG$9)*M$6)+(((IF($A$7=Nutrients!$B$79,Nutrients!$DG$79,(IF($A$7=Nutrients!$B$77,Nutrients!$DG$77,Nutrients!$DG$78)))))*M$7))/2000</f>
        <v>9.975995640777463E-2</v>
      </c>
      <c r="N213" s="67">
        <f>(SUMPRODUCT(N$8:N$187,Nutrients!$DG$8:$DG$187)+(IF($A$6=Nutrients!$B$8,Nutrients!$DG$8,Nutrients!$DG$9)*N$6)+(((IF($A$7=Nutrients!$B$79,Nutrients!$DG$79,(IF($A$7=Nutrients!$B$77,Nutrients!$DG$77,Nutrients!$DG$78)))))*N$7))/2000</f>
        <v>9.7472461590797588E-2</v>
      </c>
      <c r="O213" s="20"/>
      <c r="P213" s="67">
        <f>(SUMPRODUCT(P$8:P$187,Nutrients!$DG$8:$DG$187)+(IF($A$6=Nutrients!$B$8,Nutrients!$DG$8,Nutrients!$DG$9)*P$6)+(((IF($A$7=Nutrients!$B$79,Nutrients!$DG$79,(IF($A$7=Nutrients!$B$77,Nutrients!$DG$77,Nutrients!$DG$78)))))*P$7))/2000</f>
        <v>0.18966980616451365</v>
      </c>
      <c r="Q213" s="67">
        <f>(SUMPRODUCT(Q$8:Q$187,Nutrients!$DG$8:$DG$187)+(IF($A$6=Nutrients!$B$8,Nutrients!$DG$8,Nutrients!$DG$9)*Q$6)+(((IF($A$7=Nutrients!$B$79,Nutrients!$DG$79,(IF($A$7=Nutrients!$B$77,Nutrients!$DG$77,Nutrients!$DG$78)))))*Q$7))/2000</f>
        <v>0.16462426967324031</v>
      </c>
      <c r="R213" s="67">
        <f>(SUMPRODUCT(R$8:R$187,Nutrients!$DG$8:$DG$187)+(IF($A$6=Nutrients!$B$8,Nutrients!$DG$8,Nutrients!$DG$9)*R$6)+(((IF($A$7=Nutrients!$B$79,Nutrients!$DG$79,(IF($A$7=Nutrients!$B$77,Nutrients!$DG$77,Nutrients!$DG$78)))))*R$7))/2000</f>
        <v>0.12527000469853886</v>
      </c>
      <c r="S213" s="67">
        <f>(SUMPRODUCT(S$8:S$187,Nutrients!$DG$8:$DG$187)+(IF($A$6=Nutrients!$B$8,Nutrients!$DG$8,Nutrients!$DG$9)*S$6)+(((IF($A$7=Nutrients!$B$79,Nutrients!$DG$79,(IF($A$7=Nutrients!$B$77,Nutrients!$DG$77,Nutrients!$DG$78)))))*S$7))/2000</f>
        <v>0.12197933883232544</v>
      </c>
      <c r="T213" s="67">
        <f>(SUMPRODUCT(T$8:T$187,Nutrients!$DG$8:$DG$187)+(IF($A$6=Nutrients!$B$8,Nutrients!$DG$8,Nutrients!$DG$9)*T$6)+(((IF($A$7=Nutrients!$B$79,Nutrients!$DG$79,(IF($A$7=Nutrients!$B$77,Nutrients!$DG$77,Nutrients!$DG$78)))))*T$7))/2000</f>
        <v>0.10885344977988308</v>
      </c>
      <c r="U213" s="67">
        <f>(SUMPRODUCT(U$8:U$187,Nutrients!$DG$8:$DG$187)+(IF($A$6=Nutrients!$B$8,Nutrients!$DG$8,Nutrients!$DG$9)*U$6)+(((IF($A$7=Nutrients!$B$79,Nutrients!$DG$79,(IF($A$7=Nutrients!$B$77,Nutrients!$DG$77,Nutrients!$DG$78)))))*U$7))/2000</f>
        <v>0.10119314718988194</v>
      </c>
      <c r="V213" s="20"/>
      <c r="W213" s="67">
        <f>(SUMPRODUCT(W$8:W$187,Nutrients!$DG$8:$DG$187)+(IF($A$6=Nutrients!$B$8,Nutrients!$DG$8,Nutrients!$DG$9)*W$6)+(((IF($A$7=Nutrients!$B$79,Nutrients!$DG$79,(IF($A$7=Nutrients!$B$77,Nutrients!$DG$77,Nutrients!$DG$78)))))*W$7))/2000</f>
        <v>0.19866245586657535</v>
      </c>
      <c r="X213" s="67">
        <f>(SUMPRODUCT(X$8:X$187,Nutrients!$DG$8:$DG$187)+(IF($A$6=Nutrients!$B$8,Nutrients!$DG$8,Nutrients!$DG$9)*X$6)+(((IF($A$7=Nutrients!$B$79,Nutrients!$DG$79,(IF($A$7=Nutrients!$B$77,Nutrients!$DG$77,Nutrients!$DG$78)))))*X$7))/2000</f>
        <v>0.16620150934672981</v>
      </c>
      <c r="Y213" s="67">
        <f>(SUMPRODUCT(Y$8:Y$187,Nutrients!$DG$8:$DG$187)+(IF($A$6=Nutrients!$B$8,Nutrients!$DG$8,Nutrients!$DG$9)*Y$6)+(((IF($A$7=Nutrients!$B$79,Nutrients!$DG$79,(IF($A$7=Nutrients!$B$77,Nutrients!$DG$77,Nutrients!$DG$78)))))*Y$7))/2000</f>
        <v>0.13425244564424277</v>
      </c>
      <c r="Z213" s="67">
        <f>(SUMPRODUCT(Z$8:Z$187,Nutrients!$DG$8:$DG$187)+(IF($A$6=Nutrients!$B$8,Nutrients!$DG$8,Nutrients!$DG$9)*Z$6)+(((IF($A$7=Nutrients!$B$79,Nutrients!$DG$79,(IF($A$7=Nutrients!$B$77,Nutrients!$DG$77,Nutrients!$DG$78)))))*Z$7))/2000</f>
        <v>0.13106179597310588</v>
      </c>
      <c r="AA213" s="67">
        <f>(SUMPRODUCT(AA$8:AA$187,Nutrients!$DG$8:$DG$187)+(IF($A$6=Nutrients!$B$8,Nutrients!$DG$8,Nutrients!$DG$9)*AA$6)+(((IF($A$7=Nutrients!$B$79,Nutrients!$DG$79,(IF($A$7=Nutrients!$B$77,Nutrients!$DG$77,Nutrients!$DG$78)))))*AA$7))/2000</f>
        <v>0.12866695141313292</v>
      </c>
      <c r="AB213" s="67">
        <f>(SUMPRODUCT(AB$8:AB$187,Nutrients!$DG$8:$DG$187)+(IF($A$6=Nutrients!$B$8,Nutrients!$DG$8,Nutrients!$DG$9)*AB$6)+(((IF($A$7=Nutrients!$B$79,Nutrients!$DG$79,(IF($A$7=Nutrients!$B$77,Nutrients!$DG$77,Nutrients!$DG$78)))))*AB$7))/2000</f>
        <v>0.12636847287047537</v>
      </c>
      <c r="AC213" s="20"/>
      <c r="AD213" s="67">
        <f>(SUMPRODUCT(AD$8:AD$187,Nutrients!$DG$8:$DG$187)+(IF($A$6=Nutrients!$B$8,Nutrients!$DG$8,Nutrients!$DG$9)*AD$6)+(((IF($A$7=Nutrients!$B$79,Nutrients!$DG$79,(IF($A$7=Nutrients!$B$77,Nutrients!$DG$77,Nutrients!$DG$78)))))*AD$7))/2000</f>
        <v>0.20238717999107325</v>
      </c>
      <c r="AE213" s="67">
        <f>(SUMPRODUCT(AE$8:AE$187,Nutrients!$DG$8:$DG$187)+(IF($A$6=Nutrients!$B$8,Nutrients!$DG$8,Nutrients!$DG$9)*AE$6)+(((IF($A$7=Nutrients!$B$79,Nutrients!$DG$79,(IF($A$7=Nutrients!$B$77,Nutrients!$DG$77,Nutrients!$DG$78)))))*AE$7))/2000</f>
        <v>0.17528399114773913</v>
      </c>
      <c r="AF213" s="67">
        <f>(SUMPRODUCT(AF$8:AF$187,Nutrients!$DG$8:$DG$187)+(IF($A$6=Nutrients!$B$8,Nutrients!$DG$8,Nutrients!$DG$9)*AF$6)+(((IF($A$7=Nutrients!$B$79,Nutrients!$DG$79,(IF($A$7=Nutrients!$B$77,Nutrients!$DG$77,Nutrients!$DG$78)))))*AF$7))/2000</f>
        <v>0.15943015801493723</v>
      </c>
      <c r="AG213" s="67">
        <f>(SUMPRODUCT(AG$8:AG$187,Nutrients!$DG$8:$DG$187)+(IF($A$6=Nutrients!$B$8,Nutrients!$DG$8,Nutrients!$DG$9)*AG$6)+(((IF($A$7=Nutrients!$B$79,Nutrients!$DG$79,(IF($A$7=Nutrients!$B$77,Nutrients!$DG$77,Nutrients!$DG$78)))))*AG$7))/2000</f>
        <v>0.15623718295753028</v>
      </c>
      <c r="AH213" s="67">
        <f>(SUMPRODUCT(AH$8:AH$187,Nutrients!$DG$8:$DG$187)+(IF($A$6=Nutrients!$B$8,Nutrients!$DG$8,Nutrients!$DG$9)*AH$6)+(((IF($A$7=Nutrients!$B$79,Nutrients!$DG$79,(IF($A$7=Nutrients!$B$77,Nutrients!$DG$77,Nutrients!$DG$78)))))*AH$7))/2000</f>
        <v>0.15372903073535435</v>
      </c>
      <c r="AI213" s="67">
        <f>(SUMPRODUCT(AI$8:AI$187,Nutrients!$DG$8:$DG$187)+(IF($A$6=Nutrients!$B$8,Nutrients!$DG$8,Nutrients!$DG$9)*AI$6)+(((IF($A$7=Nutrients!$B$79,Nutrients!$DG$79,(IF($A$7=Nutrients!$B$77,Nutrients!$DG$77,Nutrients!$DG$78)))))*AI$7))/2000</f>
        <v>0.1515456552475275</v>
      </c>
      <c r="AJ213" s="20"/>
      <c r="AK213" s="67">
        <f>(SUMPRODUCT(AK$8:AK$187,Nutrients!$DG$8:$DG$187)+(IF($A$6=Nutrients!$B$8,Nutrients!$DG$8,Nutrients!$DG$9)*AK$6)+(((IF($A$7=Nutrients!$B$79,Nutrients!$DG$79,(IF($A$7=Nutrients!$B$77,Nutrients!$DG$77,Nutrients!$DG$78)))))*AK$7))/2000</f>
        <v>0.20612536962467851</v>
      </c>
      <c r="AL213" s="67">
        <f>(SUMPRODUCT(AL$8:AL$187,Nutrients!$DG$8:$DG$187)+(IF($A$6=Nutrients!$B$8,Nutrients!$DG$8,Nutrients!$DG$9)*AL$6)+(((IF($A$7=Nutrients!$B$79,Nutrients!$DG$79,(IF($A$7=Nutrients!$B$77,Nutrients!$DG$77,Nutrients!$DG$78)))))*AL$7))/2000</f>
        <v>0.18975681951061618</v>
      </c>
      <c r="AM213" s="67">
        <f>(SUMPRODUCT(AM$8:AM$187,Nutrients!$DG$8:$DG$187)+(IF($A$6=Nutrients!$B$8,Nutrients!$DG$8,Nutrients!$DG$9)*AM$6)+(((IF($A$7=Nutrients!$B$79,Nutrients!$DG$79,(IF($A$7=Nutrients!$B$77,Nutrients!$DG$77,Nutrients!$DG$78)))))*AM$7))/2000</f>
        <v>0.18462717297941675</v>
      </c>
      <c r="AN213" s="67">
        <f>(SUMPRODUCT(AN$8:AN$187,Nutrients!$DG$8:$DG$187)+(IF($A$6=Nutrients!$B$8,Nutrients!$DG$8,Nutrients!$DG$9)*AN$6)+(((IF($A$7=Nutrients!$B$79,Nutrients!$DG$79,(IF($A$7=Nutrients!$B$77,Nutrients!$DG$77,Nutrients!$DG$78)))))*AN$7))/2000</f>
        <v>0.1813290166441322</v>
      </c>
      <c r="AO213" s="67">
        <f>(SUMPRODUCT(AO$8:AO$187,Nutrients!$DG$8:$DG$187)+(IF($A$6=Nutrients!$B$8,Nutrients!$DG$8,Nutrients!$DG$9)*AO$6)+(((IF($A$7=Nutrients!$B$79,Nutrients!$DG$79,(IF($A$7=Nutrients!$B$77,Nutrients!$DG$77,Nutrients!$DG$78)))))*AO$7))/2000</f>
        <v>0.17892091075291253</v>
      </c>
      <c r="AP213" s="67">
        <f>(SUMPRODUCT(AP$8:AP$187,Nutrients!$DG$8:$DG$187)+(IF($A$6=Nutrients!$B$8,Nutrients!$DG$8,Nutrients!$DG$9)*AP$6)+(((IF($A$7=Nutrients!$B$79,Nutrients!$DG$79,(IF($A$7=Nutrients!$B$77,Nutrients!$DG$77,Nutrients!$DG$78)))))*AP$7))/2000</f>
        <v>0.17673713920504069</v>
      </c>
      <c r="AQ213" s="20"/>
      <c r="AR213" s="67">
        <f>(SUMPRODUCT(AR$8:AR$187,Nutrients!$DG$8:$DG$187)+(IF($A$6=Nutrients!$B$8,Nutrients!$DG$8,Nutrients!$DG$9)*AR$6)+(((IF($A$7=Nutrients!$B$79,Nutrients!$DG$79,(IF($A$7=Nutrients!$B$77,Nutrients!$DG$77,Nutrients!$DG$78)))))*AR$7))/2000</f>
        <v>0.22058582370603544</v>
      </c>
      <c r="AS213" s="67">
        <f>(SUMPRODUCT(AS$8:AS$187,Nutrients!$DG$8:$DG$187)+(IF($A$6=Nutrients!$B$8,Nutrients!$DG$8,Nutrients!$DG$9)*AS$6)+(((IF($A$7=Nutrients!$B$79,Nutrients!$DG$79,(IF($A$7=Nutrients!$B$77,Nutrients!$DG$77,Nutrients!$DG$78)))))*AS$7))/2000</f>
        <v>0.21494950610074726</v>
      </c>
      <c r="AT213" s="67">
        <f>(SUMPRODUCT(AT$8:AT$187,Nutrients!$DG$8:$DG$187)+(IF($A$6=Nutrients!$B$8,Nutrients!$DG$8,Nutrients!$DG$9)*AT$6)+(((IF($A$7=Nutrients!$B$79,Nutrients!$DG$79,(IF($A$7=Nutrients!$B$77,Nutrients!$DG$77,Nutrients!$DG$78)))))*AT$7))/2000</f>
        <v>0.20981938081305196</v>
      </c>
      <c r="AU213" s="67">
        <f>(SUMPRODUCT(AU$8:AU$187,Nutrients!$DG$8:$DG$187)+(IF($A$6=Nutrients!$B$8,Nutrients!$DG$8,Nutrients!$DG$9)*AU$6)+(((IF($A$7=Nutrients!$B$79,Nutrients!$DG$79,(IF($A$7=Nutrients!$B$77,Nutrients!$DG$77,Nutrients!$DG$78)))))*AU$7))/2000</f>
        <v>0.20652113518976964</v>
      </c>
      <c r="AV213" s="67">
        <f>(SUMPRODUCT(AV$8:AV$187,Nutrients!$DG$8:$DG$187)+(IF($A$6=Nutrients!$B$8,Nutrients!$DG$8,Nutrients!$DG$9)*AV$6)+(((IF($A$7=Nutrients!$B$79,Nutrients!$DG$79,(IF($A$7=Nutrients!$B$77,Nutrients!$DG$77,Nutrients!$DG$78)))))*AV$7))/2000</f>
        <v>0.20411259628783168</v>
      </c>
      <c r="AW213" s="67">
        <f>(SUMPRODUCT(AW$8:AW$187,Nutrients!$DG$8:$DG$187)+(IF($A$6=Nutrients!$B$8,Nutrients!$DG$8,Nutrients!$DG$9)*AW$6)+(((IF($A$7=Nutrients!$B$79,Nutrients!$DG$79,(IF($A$7=Nutrients!$B$77,Nutrients!$DG$77,Nutrients!$DG$78)))))*AW$7))/2000</f>
        <v>0.20182588982316471</v>
      </c>
      <c r="AX213" s="20"/>
      <c r="AY213" s="67">
        <f>(SUMPRODUCT(AY$8:AY$187,Nutrients!$DG$8:$DG$187)+(IF($A$6=Nutrients!$B$8,Nutrients!$DG$8,Nutrients!$DG$9)*AY$6)+(((IF($A$7=Nutrients!$B$79,Nutrients!$DG$79,(IF($A$7=Nutrients!$B$77,Nutrients!$DG$77,Nutrients!$DG$78)))))*AY$7))/2000</f>
        <v>0.24578003773160101</v>
      </c>
      <c r="AZ213" s="67">
        <f>(SUMPRODUCT(AZ$8:AZ$187,Nutrients!$DG$8:$DG$187)+(IF($A$6=Nutrients!$B$8,Nutrients!$DG$8,Nutrients!$DG$9)*AZ$6)+(((IF($A$7=Nutrients!$B$79,Nutrients!$DG$79,(IF($A$7=Nutrients!$B$77,Nutrients!$DG$77,Nutrients!$DG$78)))))*AZ$7))/2000</f>
        <v>0.2401428630760746</v>
      </c>
      <c r="BA213" s="67">
        <f>(SUMPRODUCT(BA$8:BA$187,Nutrients!$DG$8:$DG$187)+(IF($A$6=Nutrients!$B$8,Nutrients!$DG$8,Nutrients!$DG$9)*BA$6)+(((IF($A$7=Nutrients!$B$79,Nutrients!$DG$79,(IF($A$7=Nutrients!$B$77,Nutrients!$DG$77,Nutrients!$DG$78)))))*BA$7))/2000</f>
        <v>0.23500812928104736</v>
      </c>
      <c r="BB213" s="67">
        <f>(SUMPRODUCT(BB$8:BB$187,Nutrients!$DG$8:$DG$187)+(IF($A$6=Nutrients!$B$8,Nutrients!$DG$8,Nutrients!$DG$9)*BB$6)+(((IF($A$7=Nutrients!$B$79,Nutrients!$DG$79,(IF($A$7=Nutrients!$B$77,Nutrients!$DG$77,Nutrients!$DG$78)))))*BB$7))/2000</f>
        <v>0.23169904460926094</v>
      </c>
      <c r="BC213" s="67">
        <f>(SUMPRODUCT(BC$8:BC$187,Nutrients!$DG$8:$DG$187)+(IF($A$6=Nutrients!$B$8,Nutrients!$DG$8,Nutrients!$DG$9)*BC$6)+(((IF($A$7=Nutrients!$B$79,Nutrients!$DG$79,(IF($A$7=Nutrients!$B$77,Nutrients!$DG$77,Nutrients!$DG$78)))))*BC$7))/2000</f>
        <v>0.22929045459732528</v>
      </c>
      <c r="BD213" s="67">
        <f>(SUMPRODUCT(BD$8:BD$187,Nutrients!$DG$8:$DG$187)+(IF($A$6=Nutrients!$B$8,Nutrients!$DG$8,Nutrients!$DG$9)*BD$6)+(((IF($A$7=Nutrients!$B$79,Nutrients!$DG$79,(IF($A$7=Nutrients!$B$77,Nutrients!$DG$77,Nutrients!$DG$78)))))*BD$7))/2000</f>
        <v>0.22699950048703124</v>
      </c>
      <c r="BE213" s="20"/>
      <c r="BF213" s="67">
        <f>(SUMPRODUCT(BF$8:BF$187,Nutrients!$DG$8:$DG$187)+(IF($A$6=Nutrients!$B$8,Nutrients!$DG$8,Nutrients!$DG$9)*BF$6)+(((IF($A$7=Nutrients!$B$79,Nutrients!$DG$79,(IF($A$7=Nutrients!$B$77,Nutrients!$DG$77,Nutrients!$DG$78)))))*BF$7))/2000</f>
        <v>0.27087186951134606</v>
      </c>
      <c r="BG213" s="67">
        <f>(SUMPRODUCT(BG$8:BG$187,Nutrients!$DG$8:$DG$187)+(IF($A$6=Nutrients!$B$8,Nutrients!$DG$8,Nutrients!$DG$9)*BG$6)+(((IF($A$7=Nutrients!$B$79,Nutrients!$DG$79,(IF($A$7=Nutrients!$B$77,Nutrients!$DG$77,Nutrients!$DG$78)))))*BG$7))/2000</f>
        <v>0.26523443277270387</v>
      </c>
      <c r="BH213" s="67">
        <f>(SUMPRODUCT(BH$8:BH$187,Nutrients!$DG$8:$DG$187)+(IF($A$6=Nutrients!$B$8,Nutrients!$DG$8,Nutrients!$DG$9)*BH$6)+(((IF($A$7=Nutrients!$B$79,Nutrients!$DG$79,(IF($A$7=Nutrients!$B$77,Nutrients!$DG$77,Nutrients!$DG$78)))))*BH$7))/2000</f>
        <v>0.26009918139054827</v>
      </c>
      <c r="BI213" s="67">
        <f>(SUMPRODUCT(BI$8:BI$187,Nutrients!$DG$8:$DG$187)+(IF($A$6=Nutrients!$B$8,Nutrients!$DG$8,Nutrients!$DG$9)*BI$6)+(((IF($A$7=Nutrients!$B$79,Nutrients!$DG$79,(IF($A$7=Nutrients!$B$77,Nutrients!$DG$77,Nutrients!$DG$78)))))*BI$7))/2000</f>
        <v>0.25678977058590186</v>
      </c>
      <c r="BJ213" s="67">
        <f>(SUMPRODUCT(BJ$8:BJ$187,Nutrients!$DG$8:$DG$187)+(IF($A$6=Nutrients!$B$8,Nutrients!$DG$8,Nutrients!$DG$9)*BJ$6)+(((IF($A$7=Nutrients!$B$79,Nutrients!$DG$79,(IF($A$7=Nutrients!$B$77,Nutrients!$DG$77,Nutrients!$DG$78)))))*BJ$7))/2000</f>
        <v>0.25438094204588702</v>
      </c>
      <c r="BK213" s="67">
        <f>(SUMPRODUCT(BK$8:BK$187,Nutrients!$DG$8:$DG$187)+(IF($A$6=Nutrients!$B$8,Nutrients!$DG$8,Nutrients!$DG$9)*BK$6)+(((IF($A$7=Nutrients!$B$79,Nutrients!$DG$79,(IF($A$7=Nutrients!$B$77,Nutrients!$DG$77,Nutrients!$DG$78)))))*BK$7))/2000</f>
        <v>0.25208151050712169</v>
      </c>
      <c r="BL213" s="20"/>
    </row>
    <row r="214" spans="1:65" x14ac:dyDescent="0.2">
      <c r="A214" s="182" t="s">
        <v>205</v>
      </c>
      <c r="B214" s="67">
        <f>IF((SUMPRODUCT(B$8:B$187,Nutrients!$DJ$8:$DJ$187))=0,B213,IF((SUMPRODUCT(B$8:B$187,Nutrients!$DJ$8:$DJ$187))&gt;(1500*907),B213+0.14,B213+0.00000000006666*((SUMPRODUCT(B$8:B$187,Nutrients!$DJ$8:$DJ$187)/907))^3-0.00000023623322*((SUMPRODUCT(B$8:B$187,Nutrients!$DJ$8:$DJ$187)/907))^2+0.00029262722672*((SUMPRODUCT(B$8:B$187,Nutrients!$DJ$8:$DJ$187)/907))+0.007028328))</f>
        <v>0.29079505590332289</v>
      </c>
      <c r="C214" s="67">
        <f>IF((SUMPRODUCT(C$8:C$187,Nutrients!$DJ$8:$DJ$187))=0,C213,IF((SUMPRODUCT(C$8:C$187,Nutrients!$DJ$8:$DJ$187))&gt;(1500*907),C213+0.14,C213+0.00000000006666*((SUMPRODUCT(C$8:C$187,Nutrients!$DJ$8:$DJ$187)/907))^3-0.00000023623322*((SUMPRODUCT(C$8:C$187,Nutrients!$DJ$8:$DJ$187)/907))^2+0.00029262722672*((SUMPRODUCT(C$8:C$187,Nutrients!$DJ$8:$DJ$187)/907))+0.007028328))</f>
        <v>0.26370691880420072</v>
      </c>
      <c r="D214" s="67">
        <f>IF((SUMPRODUCT(D$8:D$187,Nutrients!$DJ$8:$DJ$187))=0,D213,IF((SUMPRODUCT(D$8:D$187,Nutrients!$DJ$8:$DJ$187))&gt;(1500*907),D213+0.14,D213+0.00000000006666*((SUMPRODUCT(D$8:D$187,Nutrients!$DJ$8:$DJ$187)/907))^3-0.00000023623322*((SUMPRODUCT(D$8:D$187,Nutrients!$DJ$8:$DJ$187)/907))^2+0.00029262722672*((SUMPRODUCT(D$8:D$187,Nutrients!$DJ$8:$DJ$187)/907))+0.007028328))</f>
        <v>0.2317849369744687</v>
      </c>
      <c r="E214" s="67">
        <f>IF((SUMPRODUCT(E$8:E$187,Nutrients!$DJ$8:$DJ$187))=0,E213,IF((SUMPRODUCT(E$8:E$187,Nutrients!$DJ$8:$DJ$187))&gt;(1500*907),E213+0.14,E213+0.00000000006666*((SUMPRODUCT(E$8:E$187,Nutrients!$DJ$8:$DJ$187)/907))^3-0.00000023623322*((SUMPRODUCT(E$8:E$187,Nutrients!$DJ$8:$DJ$187)/907))^2+0.00029262722672*((SUMPRODUCT(E$8:E$187,Nutrients!$DJ$8:$DJ$187)/907))+0.007028328))</f>
        <v>0.21786854512097309</v>
      </c>
      <c r="F214" s="67">
        <f>IF((SUMPRODUCT(F$8:F$187,Nutrients!$DJ$8:$DJ$187))=0,F213,IF((SUMPRODUCT(F$8:F$187,Nutrients!$DJ$8:$DJ$187))&gt;(1500*907),F213+0.14,F213+0.00000000006666*((SUMPRODUCT(F$8:F$187,Nutrients!$DJ$8:$DJ$187)/907))^3-0.00000023623322*((SUMPRODUCT(F$8:F$187,Nutrients!$DJ$8:$DJ$187)/907))^2+0.00029262722672*((SUMPRODUCT(F$8:F$187,Nutrients!$DJ$8:$DJ$187)/907))+0.007028328))</f>
        <v>0.20999663286401093</v>
      </c>
      <c r="G214" s="67">
        <f>IF((SUMPRODUCT(G$8:G$187,Nutrients!$DJ$8:$DJ$187))=0,G213,IF((SUMPRODUCT(G$8:G$187,Nutrients!$DJ$8:$DJ$187))&gt;(1500*907),G213+0.14,G213+0.00000000006666*((SUMPRODUCT(G$8:G$187,Nutrients!$DJ$8:$DJ$187)/907))^3-0.00000023623322*((SUMPRODUCT(G$8:G$187,Nutrients!$DJ$8:$DJ$187)/907))^2+0.00029262722672*((SUMPRODUCT(G$8:G$187,Nutrients!$DJ$8:$DJ$187)/907))+0.007028328))</f>
        <v>0.20780957354890953</v>
      </c>
      <c r="H214" s="227"/>
      <c r="I214" s="67">
        <f>IF((SUMPRODUCT(I$8:I$187,Nutrients!$DJ$8:$DJ$187))=0,I213,IF((SUMPRODUCT(I$8:I$187,Nutrients!$DJ$8:$DJ$187))&gt;(1500*907),I213+0.14,I213+0.00000000006666*((SUMPRODUCT(I$8:I$187,Nutrients!$DJ$8:$DJ$187)/907))^3-0.00000023623322*((SUMPRODUCT(I$8:I$187,Nutrients!$DJ$8:$DJ$187)/907))^2+0.00029262722672*((SUMPRODUCT(I$8:I$187,Nutrients!$DJ$8:$DJ$187)/907))+0.007028328))</f>
        <v>0.2966794734414</v>
      </c>
      <c r="J214" s="67">
        <f>IF((SUMPRODUCT(J$8:J$187,Nutrients!$DJ$8:$DJ$187))=0,J213,IF((SUMPRODUCT(J$8:J$187,Nutrients!$DJ$8:$DJ$187))&gt;(1500*907),J213+0.14,J213+0.00000000006666*((SUMPRODUCT(J$8:J$187,Nutrients!$DJ$8:$DJ$187)/907))^3-0.00000023623322*((SUMPRODUCT(J$8:J$187,Nutrients!$DJ$8:$DJ$187)/907))^2+0.00029262722672*((SUMPRODUCT(J$8:J$187,Nutrients!$DJ$8:$DJ$187)/907))+0.007028328))</f>
        <v>0.2716344640631978</v>
      </c>
      <c r="K214" s="67">
        <f>IF((SUMPRODUCT(K$8:K$187,Nutrients!$DJ$8:$DJ$187))=0,K213,IF((SUMPRODUCT(K$8:K$187,Nutrients!$DJ$8:$DJ$187))&gt;(1500*907),K213+0.14,K213+0.00000000006666*((SUMPRODUCT(K$8:K$187,Nutrients!$DJ$8:$DJ$187)/907))^3-0.00000023623322*((SUMPRODUCT(K$8:K$187,Nutrients!$DJ$8:$DJ$187)/907))^2+0.00029262722672*((SUMPRODUCT(K$8:K$187,Nutrients!$DJ$8:$DJ$187)/907))+0.007028328))</f>
        <v>0.23551654090959445</v>
      </c>
      <c r="L214" s="67">
        <f>IF((SUMPRODUCT(L$8:L$187,Nutrients!$DJ$8:$DJ$187))=0,L213,IF((SUMPRODUCT(L$8:L$187,Nutrients!$DJ$8:$DJ$187))&gt;(1500*907),L213+0.14,L213+0.00000000006666*((SUMPRODUCT(L$8:L$187,Nutrients!$DJ$8:$DJ$187)/907))^3-0.00000023623322*((SUMPRODUCT(L$8:L$187,Nutrients!$DJ$8:$DJ$187)/907))^2+0.00029262722672*((SUMPRODUCT(L$8:L$187,Nutrients!$DJ$8:$DJ$187)/907))+0.007028328))</f>
        <v>0.22149746255374744</v>
      </c>
      <c r="M214" s="67">
        <f>IF((SUMPRODUCT(M$8:M$187,Nutrients!$DJ$8:$DJ$187))=0,M213,IF((SUMPRODUCT(M$8:M$187,Nutrients!$DJ$8:$DJ$187))&gt;(1500*907),M213+0.14,M213+0.00000000006666*((SUMPRODUCT(M$8:M$187,Nutrients!$DJ$8:$DJ$187)/907))^3-0.00000023623322*((SUMPRODUCT(M$8:M$187,Nutrients!$DJ$8:$DJ$187)/907))^2+0.00029262722672*((SUMPRODUCT(M$8:M$187,Nutrients!$DJ$8:$DJ$187)/907))+0.007028328))</f>
        <v>0.21372805425215677</v>
      </c>
      <c r="N214" s="67">
        <f>IF((SUMPRODUCT(N$8:N$187,Nutrients!$DJ$8:$DJ$187))=0,N213,IF((SUMPRODUCT(N$8:N$187,Nutrients!$DJ$8:$DJ$187))&gt;(1500*907),N213+0.14,N213+0.00000000006666*((SUMPRODUCT(N$8:N$187,Nutrients!$DJ$8:$DJ$187)/907))^3-0.00000023623322*((SUMPRODUCT(N$8:N$187,Nutrients!$DJ$8:$DJ$187)/907))^2+0.00029262722672*((SUMPRODUCT(N$8:N$187,Nutrients!$DJ$8:$DJ$187)/907))+0.007028328))</f>
        <v>0.21144055943517973</v>
      </c>
      <c r="O214" s="227"/>
      <c r="P214" s="67">
        <f>IF((SUMPRODUCT(P$8:P$187,Nutrients!$DJ$8:$DJ$187))=0,P213,IF((SUMPRODUCT(P$8:P$187,Nutrients!$DJ$8:$DJ$187))&gt;(1500*907),P213+0.14,P213+0.00000000006666*((SUMPRODUCT(P$8:P$187,Nutrients!$DJ$8:$DJ$187)/907))^3-0.00000023623322*((SUMPRODUCT(P$8:P$187,Nutrients!$DJ$8:$DJ$187)/907))^2+0.00029262722672*((SUMPRODUCT(P$8:P$187,Nutrients!$DJ$8:$DJ$187)/907))+0.007028328))</f>
        <v>0.30363790400889579</v>
      </c>
      <c r="Q214" s="67">
        <f>IF((SUMPRODUCT(Q$8:Q$187,Nutrients!$DJ$8:$DJ$187))=0,Q213,IF((SUMPRODUCT(Q$8:Q$187,Nutrients!$DJ$8:$DJ$187))&gt;(1500*907),Q213+0.14,Q213+0.00000000006666*((SUMPRODUCT(Q$8:Q$187,Nutrients!$DJ$8:$DJ$187)/907))^3-0.00000023623322*((SUMPRODUCT(Q$8:Q$187,Nutrients!$DJ$8:$DJ$187)/907))^2+0.00029262722672*((SUMPRODUCT(Q$8:Q$187,Nutrients!$DJ$8:$DJ$187)/907))+0.007028328))</f>
        <v>0.2785923675176224</v>
      </c>
      <c r="R214" s="67">
        <f>IF((SUMPRODUCT(R$8:R$187,Nutrients!$DJ$8:$DJ$187))=0,R213,IF((SUMPRODUCT(R$8:R$187,Nutrients!$DJ$8:$DJ$187))&gt;(1500*907),R213+0.14,R213+0.00000000006666*((SUMPRODUCT(R$8:R$187,Nutrients!$DJ$8:$DJ$187)/907))^3-0.00000023623322*((SUMPRODUCT(R$8:R$187,Nutrients!$DJ$8:$DJ$187)/907))^2+0.00029262722672*((SUMPRODUCT(R$8:R$187,Nutrients!$DJ$8:$DJ$187)/907))+0.007028328))</f>
        <v>0.23923810254292099</v>
      </c>
      <c r="S214" s="67">
        <f>IF((SUMPRODUCT(S$8:S$187,Nutrients!$DJ$8:$DJ$187))=0,S213,IF((SUMPRODUCT(S$8:S$187,Nutrients!$DJ$8:$DJ$187))&gt;(1500*907),S213+0.14,S213+0.00000000006666*((SUMPRODUCT(S$8:S$187,Nutrients!$DJ$8:$DJ$187)/907))^3-0.00000023623322*((SUMPRODUCT(S$8:S$187,Nutrients!$DJ$8:$DJ$187)/907))^2+0.00029262722672*((SUMPRODUCT(S$8:S$187,Nutrients!$DJ$8:$DJ$187)/907))+0.007028328))</f>
        <v>0.23594743667670756</v>
      </c>
      <c r="T214" s="67">
        <f>IF((SUMPRODUCT(T$8:T$187,Nutrients!$DJ$8:$DJ$187))=0,T213,IF((SUMPRODUCT(T$8:T$187,Nutrients!$DJ$8:$DJ$187))&gt;(1500*907),T213+0.14,T213+0.00000000006666*((SUMPRODUCT(T$8:T$187,Nutrients!$DJ$8:$DJ$187)/907))^3-0.00000023623322*((SUMPRODUCT(T$8:T$187,Nutrients!$DJ$8:$DJ$187)/907))^2+0.00029262722672*((SUMPRODUCT(T$8:T$187,Nutrients!$DJ$8:$DJ$187)/907))+0.007028328))</f>
        <v>0.2228215476242652</v>
      </c>
      <c r="U214" s="67">
        <f>IF((SUMPRODUCT(U$8:U$187,Nutrients!$DJ$8:$DJ$187))=0,U213,IF((SUMPRODUCT(U$8:U$187,Nutrients!$DJ$8:$DJ$187))&gt;(1500*907),U213+0.14,U213+0.00000000006666*((SUMPRODUCT(U$8:U$187,Nutrients!$DJ$8:$DJ$187)/907))^3-0.00000023623322*((SUMPRODUCT(U$8:U$187,Nutrients!$DJ$8:$DJ$187)/907))^2+0.00029262722672*((SUMPRODUCT(U$8:U$187,Nutrients!$DJ$8:$DJ$187)/907))+0.007028328))</f>
        <v>0.21516124503426406</v>
      </c>
      <c r="V214" s="227"/>
      <c r="W214" s="67">
        <f>IF((SUMPRODUCT(W$8:W$187,Nutrients!$DJ$8:$DJ$187))=0,W213,IF((SUMPRODUCT(W$8:W$187,Nutrients!$DJ$8:$DJ$187))&gt;(1500*907),W213+0.14,W213+0.00000000006666*((SUMPRODUCT(W$8:W$187,Nutrients!$DJ$8:$DJ$187)/907))^3-0.00000023623322*((SUMPRODUCT(W$8:W$187,Nutrients!$DJ$8:$DJ$187)/907))^2+0.00029262722672*((SUMPRODUCT(W$8:W$187,Nutrients!$DJ$8:$DJ$187)/907))+0.007028328))</f>
        <v>0.31263055371095749</v>
      </c>
      <c r="X214" s="67">
        <f>IF((SUMPRODUCT(X$8:X$187,Nutrients!$DJ$8:$DJ$187))=0,X213,IF((SUMPRODUCT(X$8:X$187,Nutrients!$DJ$8:$DJ$187))&gt;(1500*907),X213+0.14,X213+0.00000000006666*((SUMPRODUCT(X$8:X$187,Nutrients!$DJ$8:$DJ$187)/907))^3-0.00000023623322*((SUMPRODUCT(X$8:X$187,Nutrients!$DJ$8:$DJ$187)/907))^2+0.00029262722672*((SUMPRODUCT(X$8:X$187,Nutrients!$DJ$8:$DJ$187)/907))+0.007028328))</f>
        <v>0.28016960719111195</v>
      </c>
      <c r="Y214" s="67">
        <f>IF((SUMPRODUCT(Y$8:Y$187,Nutrients!$DJ$8:$DJ$187))=0,Y213,IF((SUMPRODUCT(Y$8:Y$187,Nutrients!$DJ$8:$DJ$187))&gt;(1500*907),Y213+0.14,Y213+0.00000000006666*((SUMPRODUCT(Y$8:Y$187,Nutrients!$DJ$8:$DJ$187)/907))^3-0.00000023623322*((SUMPRODUCT(Y$8:Y$187,Nutrients!$DJ$8:$DJ$187)/907))^2+0.00029262722672*((SUMPRODUCT(Y$8:Y$187,Nutrients!$DJ$8:$DJ$187)/907))+0.007028328))</f>
        <v>0.24822054348862491</v>
      </c>
      <c r="Z214" s="67">
        <f>IF((SUMPRODUCT(Z$8:Z$187,Nutrients!$DJ$8:$DJ$187))=0,Z213,IF((SUMPRODUCT(Z$8:Z$187,Nutrients!$DJ$8:$DJ$187))&gt;(1500*907),Z213+0.14,Z213+0.00000000006666*((SUMPRODUCT(Z$8:Z$187,Nutrients!$DJ$8:$DJ$187)/907))^3-0.00000023623322*((SUMPRODUCT(Z$8:Z$187,Nutrients!$DJ$8:$DJ$187)/907))^2+0.00029262722672*((SUMPRODUCT(Z$8:Z$187,Nutrients!$DJ$8:$DJ$187)/907))+0.007028328))</f>
        <v>0.24502989381748802</v>
      </c>
      <c r="AA214" s="67">
        <f>IF((SUMPRODUCT(AA$8:AA$187,Nutrients!$DJ$8:$DJ$187))=0,AA213,IF((SUMPRODUCT(AA$8:AA$187,Nutrients!$DJ$8:$DJ$187))&gt;(1500*907),AA213+0.14,AA213+0.00000000006666*((SUMPRODUCT(AA$8:AA$187,Nutrients!$DJ$8:$DJ$187)/907))^3-0.00000023623322*((SUMPRODUCT(AA$8:AA$187,Nutrients!$DJ$8:$DJ$187)/907))^2+0.00029262722672*((SUMPRODUCT(AA$8:AA$187,Nutrients!$DJ$8:$DJ$187)/907))+0.007028328))</f>
        <v>0.24263504925751506</v>
      </c>
      <c r="AB214" s="67">
        <f>IF((SUMPRODUCT(AB$8:AB$187,Nutrients!$DJ$8:$DJ$187))=0,AB213,IF((SUMPRODUCT(AB$8:AB$187,Nutrients!$DJ$8:$DJ$187))&gt;(1500*907),AB213+0.14,AB213+0.00000000006666*((SUMPRODUCT(AB$8:AB$187,Nutrients!$DJ$8:$DJ$187)/907))^3-0.00000023623322*((SUMPRODUCT(AB$8:AB$187,Nutrients!$DJ$8:$DJ$187)/907))^2+0.00029262722672*((SUMPRODUCT(AB$8:AB$187,Nutrients!$DJ$8:$DJ$187)/907))+0.007028328))</f>
        <v>0.24033657071485751</v>
      </c>
      <c r="AC214" s="227"/>
      <c r="AD214" s="67">
        <f>IF((SUMPRODUCT(AD$8:AD$187,Nutrients!$DJ$8:$DJ$187))=0,AD213,IF((SUMPRODUCT(AD$8:AD$187,Nutrients!$DJ$8:$DJ$187))&gt;(1500*907),AD213+0.14,AD213+0.00000000006666*((SUMPRODUCT(AD$8:AD$187,Nutrients!$DJ$8:$DJ$187)/907))^3-0.00000023623322*((SUMPRODUCT(AD$8:AD$187,Nutrients!$DJ$8:$DJ$187)/907))^2+0.00029262722672*((SUMPRODUCT(AD$8:AD$187,Nutrients!$DJ$8:$DJ$187)/907))+0.007028328))</f>
        <v>0.31635527783545536</v>
      </c>
      <c r="AE214" s="67">
        <f>IF((SUMPRODUCT(AE$8:AE$187,Nutrients!$DJ$8:$DJ$187))=0,AE213,IF((SUMPRODUCT(AE$8:AE$187,Nutrients!$DJ$8:$DJ$187))&gt;(1500*907),AE213+0.14,AE213+0.00000000006666*((SUMPRODUCT(AE$8:AE$187,Nutrients!$DJ$8:$DJ$187)/907))^3-0.00000023623322*((SUMPRODUCT(AE$8:AE$187,Nutrients!$DJ$8:$DJ$187)/907))^2+0.00029262722672*((SUMPRODUCT(AE$8:AE$187,Nutrients!$DJ$8:$DJ$187)/907))+0.007028328))</f>
        <v>0.28925208899212129</v>
      </c>
      <c r="AF214" s="67">
        <f>IF((SUMPRODUCT(AF$8:AF$187,Nutrients!$DJ$8:$DJ$187))=0,AF213,IF((SUMPRODUCT(AF$8:AF$187,Nutrients!$DJ$8:$DJ$187))&gt;(1500*907),AF213+0.14,AF213+0.00000000006666*((SUMPRODUCT(AF$8:AF$187,Nutrients!$DJ$8:$DJ$187)/907))^3-0.00000023623322*((SUMPRODUCT(AF$8:AF$187,Nutrients!$DJ$8:$DJ$187)/907))^2+0.00029262722672*((SUMPRODUCT(AF$8:AF$187,Nutrients!$DJ$8:$DJ$187)/907))+0.007028328))</f>
        <v>0.27339825585931932</v>
      </c>
      <c r="AG214" s="67">
        <f>IF((SUMPRODUCT(AG$8:AG$187,Nutrients!$DJ$8:$DJ$187))=0,AG213,IF((SUMPRODUCT(AG$8:AG$187,Nutrients!$DJ$8:$DJ$187))&gt;(1500*907),AG213+0.14,AG213+0.00000000006666*((SUMPRODUCT(AG$8:AG$187,Nutrients!$DJ$8:$DJ$187)/907))^3-0.00000023623322*((SUMPRODUCT(AG$8:AG$187,Nutrients!$DJ$8:$DJ$187)/907))^2+0.00029262722672*((SUMPRODUCT(AG$8:AG$187,Nutrients!$DJ$8:$DJ$187)/907))+0.007028328))</f>
        <v>0.27020528080191242</v>
      </c>
      <c r="AH214" s="67">
        <f>IF((SUMPRODUCT(AH$8:AH$187,Nutrients!$DJ$8:$DJ$187))=0,AH213,IF((SUMPRODUCT(AH$8:AH$187,Nutrients!$DJ$8:$DJ$187))&gt;(1500*907),AH213+0.14,AH213+0.00000000006666*((SUMPRODUCT(AH$8:AH$187,Nutrients!$DJ$8:$DJ$187)/907))^3-0.00000023623322*((SUMPRODUCT(AH$8:AH$187,Nutrients!$DJ$8:$DJ$187)/907))^2+0.00029262722672*((SUMPRODUCT(AH$8:AH$187,Nutrients!$DJ$8:$DJ$187)/907))+0.007028328))</f>
        <v>0.26769712857973649</v>
      </c>
      <c r="AI214" s="67">
        <f>IF((SUMPRODUCT(AI$8:AI$187,Nutrients!$DJ$8:$DJ$187))=0,AI213,IF((SUMPRODUCT(AI$8:AI$187,Nutrients!$DJ$8:$DJ$187))&gt;(1500*907),AI213+0.14,AI213+0.00000000006666*((SUMPRODUCT(AI$8:AI$187,Nutrients!$DJ$8:$DJ$187)/907))^3-0.00000023623322*((SUMPRODUCT(AI$8:AI$187,Nutrients!$DJ$8:$DJ$187)/907))^2+0.00029262722672*((SUMPRODUCT(AI$8:AI$187,Nutrients!$DJ$8:$DJ$187)/907))+0.007028328))</f>
        <v>0.26551375309190961</v>
      </c>
      <c r="AJ214" s="227"/>
      <c r="AK214" s="67">
        <f>IF((SUMPRODUCT(AK$8:AK$187,Nutrients!$DJ$8:$DJ$187))=0,AK213,IF((SUMPRODUCT(AK$8:AK$187,Nutrients!$DJ$8:$DJ$187))&gt;(1500*907),AK213+0.14,AK213+0.00000000006666*((SUMPRODUCT(AK$8:AK$187,Nutrients!$DJ$8:$DJ$187)/907))^3-0.00000023623322*((SUMPRODUCT(AK$8:AK$187,Nutrients!$DJ$8:$DJ$187)/907))^2+0.00029262722672*((SUMPRODUCT(AK$8:AK$187,Nutrients!$DJ$8:$DJ$187)/907))+0.007028328))</f>
        <v>0.32009346746906064</v>
      </c>
      <c r="AL214" s="67">
        <f>IF((SUMPRODUCT(AL$8:AL$187,Nutrients!$DJ$8:$DJ$187))=0,AL213,IF((SUMPRODUCT(AL$8:AL$187,Nutrients!$DJ$8:$DJ$187))&gt;(1500*907),AL213+0.14,AL213+0.00000000006666*((SUMPRODUCT(AL$8:AL$187,Nutrients!$DJ$8:$DJ$187)/907))^3-0.00000023623322*((SUMPRODUCT(AL$8:AL$187,Nutrients!$DJ$8:$DJ$187)/907))^2+0.00029262722672*((SUMPRODUCT(AL$8:AL$187,Nutrients!$DJ$8:$DJ$187)/907))+0.007028328))</f>
        <v>0.30372491735499829</v>
      </c>
      <c r="AM214" s="67">
        <f>IF((SUMPRODUCT(AM$8:AM$187,Nutrients!$DJ$8:$DJ$187))=0,AM213,IF((SUMPRODUCT(AM$8:AM$187,Nutrients!$DJ$8:$DJ$187))&gt;(1500*907),AM213+0.14,AM213+0.00000000006666*((SUMPRODUCT(AM$8:AM$187,Nutrients!$DJ$8:$DJ$187)/907))^3-0.00000023623322*((SUMPRODUCT(AM$8:AM$187,Nutrients!$DJ$8:$DJ$187)/907))^2+0.00029262722672*((SUMPRODUCT(AM$8:AM$187,Nutrients!$DJ$8:$DJ$187)/907))+0.007028328))</f>
        <v>0.29859527082379889</v>
      </c>
      <c r="AN214" s="67">
        <f>IF((SUMPRODUCT(AN$8:AN$187,Nutrients!$DJ$8:$DJ$187))=0,AN213,IF((SUMPRODUCT(AN$8:AN$187,Nutrients!$DJ$8:$DJ$187))&gt;(1500*907),AN213+0.14,AN213+0.00000000006666*((SUMPRODUCT(AN$8:AN$187,Nutrients!$DJ$8:$DJ$187)/907))^3-0.00000023623322*((SUMPRODUCT(AN$8:AN$187,Nutrients!$DJ$8:$DJ$187)/907))^2+0.00029262722672*((SUMPRODUCT(AN$8:AN$187,Nutrients!$DJ$8:$DJ$187)/907))+0.007028328))</f>
        <v>0.29529711448851437</v>
      </c>
      <c r="AO214" s="67">
        <f>IF((SUMPRODUCT(AO$8:AO$187,Nutrients!$DJ$8:$DJ$187))=0,AO213,IF((SUMPRODUCT(AO$8:AO$187,Nutrients!$DJ$8:$DJ$187))&gt;(1500*907),AO213+0.14,AO213+0.00000000006666*((SUMPRODUCT(AO$8:AO$187,Nutrients!$DJ$8:$DJ$187)/907))^3-0.00000023623322*((SUMPRODUCT(AO$8:AO$187,Nutrients!$DJ$8:$DJ$187)/907))^2+0.00029262722672*((SUMPRODUCT(AO$8:AO$187,Nutrients!$DJ$8:$DJ$187)/907))+0.007028328))</f>
        <v>0.29288900859729461</v>
      </c>
      <c r="AP214" s="67">
        <f>IF((SUMPRODUCT(AP$8:AP$187,Nutrients!$DJ$8:$DJ$187))=0,AP213,IF((SUMPRODUCT(AP$8:AP$187,Nutrients!$DJ$8:$DJ$187))&gt;(1500*907),AP213+0.14,AP213+0.00000000006666*((SUMPRODUCT(AP$8:AP$187,Nutrients!$DJ$8:$DJ$187)/907))^3-0.00000023623322*((SUMPRODUCT(AP$8:AP$187,Nutrients!$DJ$8:$DJ$187)/907))^2+0.00029262722672*((SUMPRODUCT(AP$8:AP$187,Nutrients!$DJ$8:$DJ$187)/907))+0.007028328))</f>
        <v>0.29070523704942286</v>
      </c>
      <c r="AQ214" s="227"/>
      <c r="AR214" s="67">
        <f>IF((SUMPRODUCT(AR$8:AR$187,Nutrients!$DJ$8:$DJ$187))=0,AR213,IF((SUMPRODUCT(AR$8:AR$187,Nutrients!$DJ$8:$DJ$187))&gt;(1500*907),AR213+0.14,AR213+0.00000000006666*((SUMPRODUCT(AR$8:AR$187,Nutrients!$DJ$8:$DJ$187)/907))^3-0.00000023623322*((SUMPRODUCT(AR$8:AR$187,Nutrients!$DJ$8:$DJ$187)/907))^2+0.00029262722672*((SUMPRODUCT(AR$8:AR$187,Nutrients!$DJ$8:$DJ$187)/907))+0.007028328))</f>
        <v>0.33455392155041752</v>
      </c>
      <c r="AS214" s="67">
        <f>IF((SUMPRODUCT(AS$8:AS$187,Nutrients!$DJ$8:$DJ$187))=0,AS213,IF((SUMPRODUCT(AS$8:AS$187,Nutrients!$DJ$8:$DJ$187))&gt;(1500*907),AS213+0.14,AS213+0.00000000006666*((SUMPRODUCT(AS$8:AS$187,Nutrients!$DJ$8:$DJ$187)/907))^3-0.00000023623322*((SUMPRODUCT(AS$8:AS$187,Nutrients!$DJ$8:$DJ$187)/907))^2+0.00029262722672*((SUMPRODUCT(AS$8:AS$187,Nutrients!$DJ$8:$DJ$187)/907))+0.007028328))</f>
        <v>0.32891760394512937</v>
      </c>
      <c r="AT214" s="67">
        <f>IF((SUMPRODUCT(AT$8:AT$187,Nutrients!$DJ$8:$DJ$187))=0,AT213,IF((SUMPRODUCT(AT$8:AT$187,Nutrients!$DJ$8:$DJ$187))&gt;(1500*907),AT213+0.14,AT213+0.00000000006666*((SUMPRODUCT(AT$8:AT$187,Nutrients!$DJ$8:$DJ$187)/907))^3-0.00000023623322*((SUMPRODUCT(AT$8:AT$187,Nutrients!$DJ$8:$DJ$187)/907))^2+0.00029262722672*((SUMPRODUCT(AT$8:AT$187,Nutrients!$DJ$8:$DJ$187)/907))+0.007028328))</f>
        <v>0.32378747865743407</v>
      </c>
      <c r="AU214" s="67">
        <f>IF((SUMPRODUCT(AU$8:AU$187,Nutrients!$DJ$8:$DJ$187))=0,AU213,IF((SUMPRODUCT(AU$8:AU$187,Nutrients!$DJ$8:$DJ$187))&gt;(1500*907),AU213+0.14,AU213+0.00000000006666*((SUMPRODUCT(AU$8:AU$187,Nutrients!$DJ$8:$DJ$187)/907))^3-0.00000023623322*((SUMPRODUCT(AU$8:AU$187,Nutrients!$DJ$8:$DJ$187)/907))^2+0.00029262722672*((SUMPRODUCT(AU$8:AU$187,Nutrients!$DJ$8:$DJ$187)/907))+0.007028328))</f>
        <v>0.32048923303415178</v>
      </c>
      <c r="AV214" s="67">
        <f>IF((SUMPRODUCT(AV$8:AV$187,Nutrients!$DJ$8:$DJ$187))=0,AV213,IF((SUMPRODUCT(AV$8:AV$187,Nutrients!$DJ$8:$DJ$187))&gt;(1500*907),AV213+0.14,AV213+0.00000000006666*((SUMPRODUCT(AV$8:AV$187,Nutrients!$DJ$8:$DJ$187)/907))^3-0.00000023623322*((SUMPRODUCT(AV$8:AV$187,Nutrients!$DJ$8:$DJ$187)/907))^2+0.00029262722672*((SUMPRODUCT(AV$8:AV$187,Nutrients!$DJ$8:$DJ$187)/907))+0.007028328))</f>
        <v>0.31808069413221385</v>
      </c>
      <c r="AW214" s="67">
        <f>IF((SUMPRODUCT(AW$8:AW$187,Nutrients!$DJ$8:$DJ$187))=0,AW213,IF((SUMPRODUCT(AW$8:AW$187,Nutrients!$DJ$8:$DJ$187))&gt;(1500*907),AW213+0.14,AW213+0.00000000006666*((SUMPRODUCT(AW$8:AW$187,Nutrients!$DJ$8:$DJ$187)/907))^3-0.00000023623322*((SUMPRODUCT(AW$8:AW$187,Nutrients!$DJ$8:$DJ$187)/907))^2+0.00029262722672*((SUMPRODUCT(AW$8:AW$187,Nutrients!$DJ$8:$DJ$187)/907))+0.007028328))</f>
        <v>0.31579398766754685</v>
      </c>
      <c r="AX214" s="227"/>
      <c r="AY214" s="67">
        <f>IF((SUMPRODUCT(AY$8:AY$187,Nutrients!$DJ$8:$DJ$187))=0,AY213,IF((SUMPRODUCT(AY$8:AY$187,Nutrients!$DJ$8:$DJ$187))&gt;(1500*907),AY213+0.14,AY213+0.00000000006666*((SUMPRODUCT(AY$8:AY$187,Nutrients!$DJ$8:$DJ$187)/907))^3-0.00000023623322*((SUMPRODUCT(AY$8:AY$187,Nutrients!$DJ$8:$DJ$187)/907))^2+0.00029262722672*((SUMPRODUCT(AY$8:AY$187,Nutrients!$DJ$8:$DJ$187)/907))+0.007028328))</f>
        <v>0.35974813557598317</v>
      </c>
      <c r="AZ214" s="67">
        <f>IF((SUMPRODUCT(AZ$8:AZ$187,Nutrients!$DJ$8:$DJ$187))=0,AZ213,IF((SUMPRODUCT(AZ$8:AZ$187,Nutrients!$DJ$8:$DJ$187))&gt;(1500*907),AZ213+0.14,AZ213+0.00000000006666*((SUMPRODUCT(AZ$8:AZ$187,Nutrients!$DJ$8:$DJ$187)/907))^3-0.00000023623322*((SUMPRODUCT(AZ$8:AZ$187,Nutrients!$DJ$8:$DJ$187)/907))^2+0.00029262722672*((SUMPRODUCT(AZ$8:AZ$187,Nutrients!$DJ$8:$DJ$187)/907))+0.007028328))</f>
        <v>0.35411096092045669</v>
      </c>
      <c r="BA214" s="67">
        <f>IF((SUMPRODUCT(BA$8:BA$187,Nutrients!$DJ$8:$DJ$187))=0,BA213,IF((SUMPRODUCT(BA$8:BA$187,Nutrients!$DJ$8:$DJ$187))&gt;(1500*907),BA213+0.14,BA213+0.00000000006666*((SUMPRODUCT(BA$8:BA$187,Nutrients!$DJ$8:$DJ$187)/907))^3-0.00000023623322*((SUMPRODUCT(BA$8:BA$187,Nutrients!$DJ$8:$DJ$187)/907))^2+0.00029262722672*((SUMPRODUCT(BA$8:BA$187,Nutrients!$DJ$8:$DJ$187)/907))+0.007028328))</f>
        <v>0.34897622712542953</v>
      </c>
      <c r="BB214" s="67">
        <f>IF((SUMPRODUCT(BB$8:BB$187,Nutrients!$DJ$8:$DJ$187))=0,BB213,IF((SUMPRODUCT(BB$8:BB$187,Nutrients!$DJ$8:$DJ$187))&gt;(1500*907),BB213+0.14,BB213+0.00000000006666*((SUMPRODUCT(BB$8:BB$187,Nutrients!$DJ$8:$DJ$187)/907))^3-0.00000023623322*((SUMPRODUCT(BB$8:BB$187,Nutrients!$DJ$8:$DJ$187)/907))^2+0.00029262722672*((SUMPRODUCT(BB$8:BB$187,Nutrients!$DJ$8:$DJ$187)/907))+0.007028328))</f>
        <v>0.34566714245364305</v>
      </c>
      <c r="BC214" s="67">
        <f>IF((SUMPRODUCT(BC$8:BC$187,Nutrients!$DJ$8:$DJ$187))=0,BC213,IF((SUMPRODUCT(BC$8:BC$187,Nutrients!$DJ$8:$DJ$187))&gt;(1500*907),BC213+0.14,BC213+0.00000000006666*((SUMPRODUCT(BC$8:BC$187,Nutrients!$DJ$8:$DJ$187)/907))^3-0.00000023623322*((SUMPRODUCT(BC$8:BC$187,Nutrients!$DJ$8:$DJ$187)/907))^2+0.00029262722672*((SUMPRODUCT(BC$8:BC$187,Nutrients!$DJ$8:$DJ$187)/907))+0.007028328))</f>
        <v>0.34325855244170744</v>
      </c>
      <c r="BD214" s="67">
        <f>IF((SUMPRODUCT(BD$8:BD$187,Nutrients!$DJ$8:$DJ$187))=0,BD213,IF((SUMPRODUCT(BD$8:BD$187,Nutrients!$DJ$8:$DJ$187))&gt;(1500*907),BD213+0.14,BD213+0.00000000006666*((SUMPRODUCT(BD$8:BD$187,Nutrients!$DJ$8:$DJ$187)/907))^3-0.00000023623322*((SUMPRODUCT(BD$8:BD$187,Nutrients!$DJ$8:$DJ$187)/907))^2+0.00029262722672*((SUMPRODUCT(BD$8:BD$187,Nutrients!$DJ$8:$DJ$187)/907))+0.007028328))</f>
        <v>0.34096759833141332</v>
      </c>
      <c r="BE214" s="227"/>
      <c r="BF214" s="67">
        <f>IF((SUMPRODUCT(BF$8:BF$187,Nutrients!$DJ$8:$DJ$187))=0,BF213,IF((SUMPRODUCT(BF$8:BF$187,Nutrients!$DJ$8:$DJ$187))&gt;(1500*907),BF213+0.14,BF213+0.00000000006666*((SUMPRODUCT(BF$8:BF$187,Nutrients!$DJ$8:$DJ$187)/907))^3-0.00000023623322*((SUMPRODUCT(BF$8:BF$187,Nutrients!$DJ$8:$DJ$187)/907))^2+0.00029262722672*((SUMPRODUCT(BF$8:BF$187,Nutrients!$DJ$8:$DJ$187)/907))+0.007028328))</f>
        <v>0.38483996735572823</v>
      </c>
      <c r="BG214" s="67">
        <f>IF((SUMPRODUCT(BG$8:BG$187,Nutrients!$DJ$8:$DJ$187))=0,BG213,IF((SUMPRODUCT(BG$8:BG$187,Nutrients!$DJ$8:$DJ$187))&gt;(1500*907),BG213+0.14,BG213+0.00000000006666*((SUMPRODUCT(BG$8:BG$187,Nutrients!$DJ$8:$DJ$187)/907))^3-0.00000023623322*((SUMPRODUCT(BG$8:BG$187,Nutrients!$DJ$8:$DJ$187)/907))^2+0.00029262722672*((SUMPRODUCT(BG$8:BG$187,Nutrients!$DJ$8:$DJ$187)/907))+0.007028328))</f>
        <v>0.37920253061708598</v>
      </c>
      <c r="BH214" s="67">
        <f>IF((SUMPRODUCT(BH$8:BH$187,Nutrients!$DJ$8:$DJ$187))=0,BH213,IF((SUMPRODUCT(BH$8:BH$187,Nutrients!$DJ$8:$DJ$187))&gt;(1500*907),BH213+0.14,BH213+0.00000000006666*((SUMPRODUCT(BH$8:BH$187,Nutrients!$DJ$8:$DJ$187)/907))^3-0.00000023623322*((SUMPRODUCT(BH$8:BH$187,Nutrients!$DJ$8:$DJ$187)/907))^2+0.00029262722672*((SUMPRODUCT(BH$8:BH$187,Nutrients!$DJ$8:$DJ$187)/907))+0.007028328))</f>
        <v>0.37406727923493044</v>
      </c>
      <c r="BI214" s="67">
        <f>IF((SUMPRODUCT(BI$8:BI$187,Nutrients!$DJ$8:$DJ$187))=0,BI213,IF((SUMPRODUCT(BI$8:BI$187,Nutrients!$DJ$8:$DJ$187))&gt;(1500*907),BI213+0.14,BI213+0.00000000006666*((SUMPRODUCT(BI$8:BI$187,Nutrients!$DJ$8:$DJ$187)/907))^3-0.00000023623322*((SUMPRODUCT(BI$8:BI$187,Nutrients!$DJ$8:$DJ$187)/907))^2+0.00029262722672*((SUMPRODUCT(BI$8:BI$187,Nutrients!$DJ$8:$DJ$187)/907))+0.007028328))</f>
        <v>0.37075786843028402</v>
      </c>
      <c r="BJ214" s="67">
        <f>IF((SUMPRODUCT(BJ$8:BJ$187,Nutrients!$DJ$8:$DJ$187))=0,BJ213,IF((SUMPRODUCT(BJ$8:BJ$187,Nutrients!$DJ$8:$DJ$187))&gt;(1500*907),BJ213+0.14,BJ213+0.00000000006666*((SUMPRODUCT(BJ$8:BJ$187,Nutrients!$DJ$8:$DJ$187)/907))^3-0.00000023623322*((SUMPRODUCT(BJ$8:BJ$187,Nutrients!$DJ$8:$DJ$187)/907))^2+0.00029262722672*((SUMPRODUCT(BJ$8:BJ$187,Nutrients!$DJ$8:$DJ$187)/907))+0.007028328))</f>
        <v>0.36834903989026913</v>
      </c>
      <c r="BK214" s="67">
        <f>IF((SUMPRODUCT(BK$8:BK$187,Nutrients!$DJ$8:$DJ$187))=0,BK213,IF((SUMPRODUCT(BK$8:BK$187,Nutrients!$DJ$8:$DJ$187))&gt;(1500*907),BK213+0.14,BK213+0.00000000006666*((SUMPRODUCT(BK$8:BK$187,Nutrients!$DJ$8:$DJ$187)/907))^3-0.00000023623322*((SUMPRODUCT(BK$8:BK$187,Nutrients!$DJ$8:$DJ$187)/907))^2+0.00029262722672*((SUMPRODUCT(BK$8:BK$187,Nutrients!$DJ$8:$DJ$187)/907))+0.007028328))</f>
        <v>0.3660496083515038</v>
      </c>
      <c r="BL214" s="227"/>
    </row>
    <row r="215" spans="1:65" x14ac:dyDescent="0.2">
      <c r="A215" t="s">
        <v>46</v>
      </c>
      <c r="B215" s="67">
        <f t="shared" ref="B215:G215" si="71">IF(B$4="","",(B214)/(B204*2.2046)*10000)</f>
        <v>0.88215200980871233</v>
      </c>
      <c r="C215" s="67">
        <f t="shared" si="71"/>
        <v>0.79795578066210737</v>
      </c>
      <c r="D215" s="67">
        <f t="shared" si="71"/>
        <v>0.69891774335241219</v>
      </c>
      <c r="E215" s="67">
        <f t="shared" si="71"/>
        <v>0.65568546860354737</v>
      </c>
      <c r="F215" s="67">
        <f t="shared" si="71"/>
        <v>0.63115569794759552</v>
      </c>
      <c r="G215" s="67">
        <f t="shared" si="71"/>
        <v>0.62411908309656539</v>
      </c>
      <c r="H215" s="20"/>
      <c r="I215" s="67">
        <f t="shared" ref="I215:N215" si="72">IF(I$4="","",(I214)/(I204*2.2046)*10000)</f>
        <v>0.90055077017858454</v>
      </c>
      <c r="J215" s="67">
        <f t="shared" si="72"/>
        <v>0.8225090694018018</v>
      </c>
      <c r="K215" s="67">
        <f t="shared" si="72"/>
        <v>0.71042527993012028</v>
      </c>
      <c r="L215" s="67">
        <f t="shared" si="72"/>
        <v>0.66685449749775427</v>
      </c>
      <c r="M215" s="67">
        <f t="shared" si="72"/>
        <v>0.64257945584346599</v>
      </c>
      <c r="N215" s="67">
        <f t="shared" si="72"/>
        <v>0.63528753437755847</v>
      </c>
      <c r="O215" s="20"/>
      <c r="P215" s="67">
        <f t="shared" ref="P215:U215" si="73">IF(P$4="","",(P214)/(P204*2.2046)*10000)</f>
        <v>0.92234063967680757</v>
      </c>
      <c r="Q215" s="67">
        <f t="shared" si="73"/>
        <v>0.84410816995334859</v>
      </c>
      <c r="R215" s="67">
        <f t="shared" si="73"/>
        <v>0.72195086784562601</v>
      </c>
      <c r="S215" s="67">
        <f t="shared" si="73"/>
        <v>0.71070881466993219</v>
      </c>
      <c r="T215" s="67">
        <f t="shared" si="73"/>
        <v>0.67013149625402568</v>
      </c>
      <c r="U215" s="67">
        <f t="shared" si="73"/>
        <v>0.64670398713538624</v>
      </c>
      <c r="V215" s="20"/>
      <c r="W215" s="67">
        <f t="shared" ref="W215:AB215" si="74">IF(W$4="","",(W214)/(W204*2.2046)*10000)</f>
        <v>0.95045049230874945</v>
      </c>
      <c r="X215" s="67">
        <f t="shared" si="74"/>
        <v>0.84927400321389079</v>
      </c>
      <c r="Y215" s="67">
        <f t="shared" si="74"/>
        <v>0.74939976615160775</v>
      </c>
      <c r="Z215" s="67">
        <f t="shared" si="74"/>
        <v>0.73832029055101223</v>
      </c>
      <c r="AA215" s="67">
        <f t="shared" si="74"/>
        <v>0.73008210928832951</v>
      </c>
      <c r="AB215" s="67">
        <f t="shared" si="74"/>
        <v>0.72271523721944775</v>
      </c>
      <c r="AC215" s="20"/>
      <c r="AD215" s="67">
        <f t="shared" ref="AD215:AI215" si="75">IF(AD$4="","",(AD214)/(AD204*2.2046)*10000)</f>
        <v>0.96224125314913589</v>
      </c>
      <c r="AE215" s="67">
        <f t="shared" si="75"/>
        <v>0.87711013103897995</v>
      </c>
      <c r="AF215" s="67">
        <f t="shared" si="75"/>
        <v>0.82585719775005439</v>
      </c>
      <c r="AG215" s="67">
        <f t="shared" si="75"/>
        <v>0.81456801624363584</v>
      </c>
      <c r="AH215" s="67">
        <f t="shared" si="75"/>
        <v>0.80594649077947567</v>
      </c>
      <c r="AI215" s="67">
        <f t="shared" si="75"/>
        <v>0.7988305030371784</v>
      </c>
      <c r="AJ215" s="20"/>
      <c r="AK215" s="67">
        <f t="shared" ref="AK215:AP215" si="76">IF(AK$4="","",(AK214)/(AK204*2.2046)*10000)</f>
        <v>0.97416180861950119</v>
      </c>
      <c r="AL215" s="67">
        <f t="shared" si="76"/>
        <v>0.92138266662693957</v>
      </c>
      <c r="AM215" s="67">
        <f t="shared" si="76"/>
        <v>0.90233357777307122</v>
      </c>
      <c r="AN215" s="67">
        <f t="shared" si="76"/>
        <v>0.89054137626822427</v>
      </c>
      <c r="AO215" s="67">
        <f t="shared" si="76"/>
        <v>0.88202029858749309</v>
      </c>
      <c r="AP215" s="67">
        <f t="shared" si="76"/>
        <v>0.87483126069801775</v>
      </c>
      <c r="AQ215" s="20"/>
      <c r="AR215" s="67">
        <f t="shared" ref="AR215:AW215" si="77">IF(AR$4="","",(AR214)/(AR204*2.2046)*10000)</f>
        <v>1.0186201887239552</v>
      </c>
      <c r="AS215" s="67">
        <f t="shared" si="77"/>
        <v>0.99811209867183459</v>
      </c>
      <c r="AT215" s="67">
        <f t="shared" si="77"/>
        <v>0.97873530302646861</v>
      </c>
      <c r="AU215" s="67">
        <f t="shared" si="77"/>
        <v>0.96677863852831192</v>
      </c>
      <c r="AV215" s="67">
        <f t="shared" si="77"/>
        <v>0.95812324452404618</v>
      </c>
      <c r="AW215" s="67">
        <f t="shared" si="77"/>
        <v>0.95052911608103241</v>
      </c>
      <c r="AX215" s="20"/>
      <c r="AY215" s="67">
        <f t="shared" ref="AY215:BD215" si="78">IF(AY$4="","",(AY214)/(AY204*2.2046)*10000)</f>
        <v>1.0957547250151023</v>
      </c>
      <c r="AZ215" s="67">
        <f t="shared" si="78"/>
        <v>1.0749289503800885</v>
      </c>
      <c r="BA215" s="67">
        <f t="shared" si="78"/>
        <v>1.0549748736525191</v>
      </c>
      <c r="BB215" s="67">
        <f t="shared" si="78"/>
        <v>1.0428665722141124</v>
      </c>
      <c r="BC215" s="67">
        <f t="shared" si="78"/>
        <v>1.0340968568551538</v>
      </c>
      <c r="BD215" s="67">
        <f t="shared" si="78"/>
        <v>1.0268291912301215</v>
      </c>
      <c r="BE215" s="20"/>
      <c r="BF215" s="67">
        <f t="shared" ref="BF215:BK215" si="79">IF(BF$4="","",(BF214)/(BF204*2.2046)*10000)</f>
        <v>1.1726218356916229</v>
      </c>
      <c r="BG215" s="67">
        <f t="shared" si="79"/>
        <v>1.1515107221706904</v>
      </c>
      <c r="BH215" s="67">
        <f t="shared" si="79"/>
        <v>1.1312009207069644</v>
      </c>
      <c r="BI215" s="67">
        <f t="shared" si="79"/>
        <v>1.1189146608855245</v>
      </c>
      <c r="BJ215" s="67">
        <f t="shared" si="79"/>
        <v>1.1100170255180366</v>
      </c>
      <c r="BK215" s="67">
        <f t="shared" si="79"/>
        <v>1.1021989959030456</v>
      </c>
      <c r="BL215" s="20"/>
    </row>
    <row r="216" spans="1:65" x14ac:dyDescent="0.2">
      <c r="A216" s="236" t="s">
        <v>422</v>
      </c>
      <c r="B216" s="67">
        <f>((SUMPRODUCT(B$8:B$187,Nutrients!$CY$8:$CY$187)+(IF($A$6=Nutrients!$B$8,Nutrients!$CY$8,Nutrients!$CY$9)*B$6)+(((IF($A$7=Nutrients!$B$79,Nutrients!$CY$79,(IF($A$7=Nutrients!$B$77,Nutrients!$CY$77,Nutrients!$CY$78)))))*B$7))/2000)</f>
        <v>0.24836791189185703</v>
      </c>
      <c r="C216" s="67">
        <f>((SUMPRODUCT(C$8:C$187,Nutrients!$CY$8:$CY$187)+(IF($A$6=Nutrients!$B$8,Nutrients!$CY$8,Nutrients!$CY$9)*C$6)+(((IF($A$7=Nutrients!$B$79,Nutrients!$CY$79,(IF($A$7=Nutrients!$B$77,Nutrients!$CY$77,Nutrients!$CY$78)))))*C$7))/2000)</f>
        <v>0.21830959176720433</v>
      </c>
      <c r="D216" s="67">
        <f>((SUMPRODUCT(D$8:D$187,Nutrients!$CY$8:$CY$187)+(IF($A$6=Nutrients!$B$8,Nutrients!$CY$8,Nutrients!$CY$9)*D$6)+(((IF($A$7=Nutrients!$B$79,Nutrients!$CY$79,(IF($A$7=Nutrients!$B$77,Nutrients!$CY$77,Nutrients!$CY$78)))))*D$7))/2000)</f>
        <v>0.18459268809246535</v>
      </c>
      <c r="E216" s="67">
        <f>((SUMPRODUCT(E$8:E$187,Nutrients!$CY$8:$CY$187)+(IF($A$6=Nutrients!$B$8,Nutrients!$CY$8,Nutrients!$CY$9)*E$6)+(((IF($A$7=Nutrients!$B$79,Nutrients!$CY$79,(IF($A$7=Nutrients!$B$77,Nutrients!$CY$77,Nutrients!$CY$78)))))*E$7))/2000)</f>
        <v>0.16882978967779003</v>
      </c>
      <c r="F216" s="67">
        <f>((SUMPRODUCT(F$8:F$187,Nutrients!$CY$8:$CY$187)+(IF($A$6=Nutrients!$B$8,Nutrients!$CY$8,Nutrients!$CY$9)*F$6)+(((IF($A$7=Nutrients!$B$79,Nutrients!$CY$79,(IF($A$7=Nutrients!$B$77,Nutrients!$CY$77,Nutrients!$CY$78)))))*F$7))/2000)</f>
        <v>0.15913178828963209</v>
      </c>
      <c r="G216" s="67">
        <f>((SUMPRODUCT(G$8:G$187,Nutrients!$CY$8:$CY$187)+(IF($A$6=Nutrients!$B$8,Nutrients!$CY$8,Nutrients!$CY$9)*G$6)+(((IF($A$7=Nutrients!$B$79,Nutrients!$CY$79,(IF($A$7=Nutrients!$B$77,Nutrients!$CY$77,Nutrients!$CY$78)))))*G$7))/2000)</f>
        <v>0.15478699848560054</v>
      </c>
      <c r="H216" s="67"/>
      <c r="I216" s="67">
        <f>((SUMPRODUCT(I$8:I$187,Nutrients!$CY$8:$CY$187)+(IF($A$6=Nutrients!$B$8,Nutrients!$CY$8,Nutrients!$CY$9)*I$6)+(((IF($A$7=Nutrients!$B$79,Nutrients!$CY$79,(IF($A$7=Nutrients!$B$77,Nutrients!$CY$77,Nutrients!$CY$78)))))*I$7))/2000)</f>
        <v>0.24849394391090998</v>
      </c>
      <c r="J216" s="67">
        <f>((SUMPRODUCT(J$8:J$187,Nutrients!$CY$8:$CY$187)+(IF($A$6=Nutrients!$B$8,Nutrients!$CY$8,Nutrients!$CY$9)*J$6)+(((IF($A$7=Nutrients!$B$79,Nutrients!$CY$79,(IF($A$7=Nutrients!$B$77,Nutrients!$CY$77,Nutrients!$CY$78)))))*J$7))/2000)</f>
        <v>0.22011863840447621</v>
      </c>
      <c r="K216" s="67">
        <f>((SUMPRODUCT(K$8:K$187,Nutrients!$CY$8:$CY$187)+(IF($A$6=Nutrients!$B$8,Nutrients!$CY$8,Nutrients!$CY$9)*K$6)+(((IF($A$7=Nutrients!$B$79,Nutrients!$CY$79,(IF($A$7=Nutrients!$B$77,Nutrients!$CY$77,Nutrients!$CY$78)))))*K$7))/2000)</f>
        <v>0.18281299498300449</v>
      </c>
      <c r="L216" s="67">
        <f>((SUMPRODUCT(L$8:L$187,Nutrients!$CY$8:$CY$187)+(IF($A$6=Nutrients!$B$8,Nutrients!$CY$8,Nutrients!$CY$9)*L$6)+(((IF($A$7=Nutrients!$B$79,Nutrients!$CY$79,(IF($A$7=Nutrients!$B$77,Nutrients!$CY$77,Nutrients!$CY$78)))))*L$7))/2000)</f>
        <v>0.16684548434253613</v>
      </c>
      <c r="M216" s="67">
        <f>((SUMPRODUCT(M$8:M$187,Nutrients!$CY$8:$CY$187)+(IF($A$6=Nutrients!$B$8,Nutrients!$CY$8,Nutrients!$CY$9)*M$6)+(((IF($A$7=Nutrients!$B$79,Nutrients!$CY$79,(IF($A$7=Nutrients!$B$77,Nutrients!$CY$77,Nutrients!$CY$78)))))*M$7))/2000)</f>
        <v>0.15735162316874612</v>
      </c>
      <c r="N216" s="67">
        <f>((SUMPRODUCT(N$8:N$187,Nutrients!$CY$8:$CY$187)+(IF($A$6=Nutrients!$B$8,Nutrients!$CY$8,Nutrients!$CY$9)*N$6)+(((IF($A$7=Nutrients!$B$79,Nutrients!$CY$79,(IF($A$7=Nutrients!$B$77,Nutrients!$CY$77,Nutrients!$CY$78)))))*N$7))/2000)</f>
        <v>0.15280804154714153</v>
      </c>
      <c r="O216" s="67"/>
      <c r="P216" s="67">
        <f>((SUMPRODUCT(P$8:P$187,Nutrients!$CY$8:$CY$187)+(IF($A$6=Nutrients!$B$8,Nutrients!$CY$8,Nutrients!$CY$9)*P$6)+(((IF($A$7=Nutrients!$B$79,Nutrients!$CY$79,(IF($A$7=Nutrients!$B$77,Nutrients!$CY$77,Nutrients!$CY$78)))))*P$7))/2000)</f>
        <v>0.24956664892175739</v>
      </c>
      <c r="Q216" s="67">
        <f>((SUMPRODUCT(Q$8:Q$187,Nutrients!$CY$8:$CY$187)+(IF($A$6=Nutrients!$B$8,Nutrients!$CY$8,Nutrients!$CY$9)*Q$6)+(((IF($A$7=Nutrients!$B$79,Nutrients!$CY$79,(IF($A$7=Nutrients!$B$77,Nutrients!$CY$77,Nutrients!$CY$78)))))*Q$7))/2000)</f>
        <v>0.22118998045992447</v>
      </c>
      <c r="R216" s="67">
        <f>((SUMPRODUCT(R$8:R$187,Nutrients!$CY$8:$CY$187)+(IF($A$6=Nutrients!$B$8,Nutrients!$CY$8,Nutrients!$CY$9)*R$6)+(((IF($A$7=Nutrients!$B$79,Nutrients!$CY$79,(IF($A$7=Nutrients!$B$77,Nutrients!$CY$77,Nutrients!$CY$78)))))*R$7))/2000)</f>
        <v>0.18100733551033404</v>
      </c>
      <c r="S216" s="67">
        <f>((SUMPRODUCT(S$8:S$187,Nutrients!$CY$8:$CY$187)+(IF($A$6=Nutrients!$B$8,Nutrients!$CY$8,Nutrients!$CY$9)*S$6)+(((IF($A$7=Nutrients!$B$79,Nutrients!$CY$79,(IF($A$7=Nutrients!$B$77,Nutrients!$CY$77,Nutrients!$CY$78)))))*S$7))/2000)</f>
        <v>0.17447625607989364</v>
      </c>
      <c r="T216" s="67">
        <f>((SUMPRODUCT(T$8:T$187,Nutrients!$CY$8:$CY$187)+(IF($A$6=Nutrients!$B$8,Nutrients!$CY$8,Nutrients!$CY$9)*T$6)+(((IF($A$7=Nutrients!$B$79,Nutrients!$CY$79,(IF($A$7=Nutrients!$B$77,Nutrients!$CY$77,Nutrients!$CY$78)))))*T$7))/2000)</f>
        <v>0.16028415509810146</v>
      </c>
      <c r="U216" s="67">
        <f>((SUMPRODUCT(U$8:U$187,Nutrients!$CY$8:$CY$187)+(IF($A$6=Nutrients!$B$8,Nutrients!$CY$8,Nutrients!$CY$9)*U$6)+(((IF($A$7=Nutrients!$B$79,Nutrients!$CY$79,(IF($A$7=Nutrients!$B$77,Nutrients!$CY$77,Nutrients!$CY$78)))))*U$7))/2000)</f>
        <v>0.15100011691417498</v>
      </c>
      <c r="V216" s="67"/>
      <c r="W216" s="67">
        <f>((SUMPRODUCT(W$8:W$187,Nutrients!$CY$8:$CY$187)+(IF($A$6=Nutrients!$B$8,Nutrients!$CY$8,Nutrients!$CY$9)*W$6)+(((IF($A$7=Nutrients!$B$79,Nutrients!$CY$79,(IF($A$7=Nutrients!$B$77,Nutrients!$CY$77,Nutrients!$CY$78)))))*W$7))/2000)</f>
        <v>0.25229933363377227</v>
      </c>
      <c r="X216" s="67">
        <f>((SUMPRODUCT(X$8:X$187,Nutrients!$CY$8:$CY$187)+(IF($A$6=Nutrients!$B$8,Nutrients!$CY$8,Nutrients!$CY$9)*X$6)+(((IF($A$7=Nutrients!$B$79,Nutrients!$CY$79,(IF($A$7=Nutrients!$B$77,Nutrients!$CY$77,Nutrients!$CY$78)))))*X$7))/2000)</f>
        <v>0.21750055268634436</v>
      </c>
      <c r="Y216" s="67">
        <f>((SUMPRODUCT(Y$8:Y$187,Nutrients!$CY$8:$CY$187)+(IF($A$6=Nutrients!$B$8,Nutrients!$CY$8,Nutrients!$CY$9)*Y$6)+(((IF($A$7=Nutrients!$B$79,Nutrients!$CY$79,(IF($A$7=Nutrients!$B$77,Nutrients!$CY$77,Nutrients!$CY$78)))))*Y$7))/2000)</f>
        <v>0.18371362345786144</v>
      </c>
      <c r="Z216" s="67">
        <f>((SUMPRODUCT(Z$8:Z$187,Nutrients!$CY$8:$CY$187)+(IF($A$6=Nutrients!$B$8,Nutrients!$CY$8,Nutrients!$CY$9)*Z$6)+(((IF($A$7=Nutrients!$B$79,Nutrients!$CY$79,(IF($A$7=Nutrients!$B$77,Nutrients!$CY$77,Nutrients!$CY$78)))))*Z$7))/2000)</f>
        <v>0.17738025164409493</v>
      </c>
      <c r="AA216" s="67">
        <f>((SUMPRODUCT(AA$8:AA$187,Nutrients!$CY$8:$CY$187)+(IF($A$6=Nutrients!$B$8,Nutrients!$CY$8,Nutrients!$CY$9)*AA$6)+(((IF($A$7=Nutrients!$B$79,Nutrients!$CY$79,(IF($A$7=Nutrients!$B$77,Nutrients!$CY$77,Nutrients!$CY$78)))))*AA$7))/2000)</f>
        <v>0.17263138743772496</v>
      </c>
      <c r="AB216" s="67">
        <f>((SUMPRODUCT(AB$8:AB$187,Nutrients!$CY$8:$CY$187)+(IF($A$6=Nutrients!$B$8,Nutrients!$CY$8,Nutrients!$CY$9)*AB$6)+(((IF($A$7=Nutrients!$B$79,Nutrients!$CY$79,(IF($A$7=Nutrients!$B$77,Nutrients!$CY$77,Nutrients!$CY$78)))))*AB$7))/2000)</f>
        <v>0.16805940521473245</v>
      </c>
      <c r="AC216" s="67"/>
      <c r="AD216" s="67">
        <f>((SUMPRODUCT(AD$8:AD$187,Nutrients!$CY$8:$CY$187)+(IF($A$6=Nutrients!$B$8,Nutrients!$CY$8,Nutrients!$CY$9)*AD$6)+(((IF($A$7=Nutrients!$B$79,Nutrients!$CY$79,(IF($A$7=Nutrients!$B$77,Nutrients!$CY$77,Nutrients!$CY$78)))))*AD$7))/2000)</f>
        <v>0.25050185140931092</v>
      </c>
      <c r="AE216" s="67">
        <f>((SUMPRODUCT(AE$8:AE$187,Nutrients!$CY$8:$CY$187)+(IF($A$6=Nutrients!$B$8,Nutrients!$CY$8,Nutrients!$CY$9)*AE$6)+(((IF($A$7=Nutrients!$B$79,Nutrients!$CY$79,(IF($A$7=Nutrients!$B$77,Nutrients!$CY$77,Nutrients!$CY$78)))))*AE$7))/2000)</f>
        <v>0.2204046120144588</v>
      </c>
      <c r="AF216" s="67">
        <f>((SUMPRODUCT(AF$8:AF$187,Nutrients!$CY$8:$CY$187)+(IF($A$6=Nutrients!$B$8,Nutrients!$CY$8,Nutrients!$CY$9)*AF$6)+(((IF($A$7=Nutrients!$B$79,Nutrients!$CY$79,(IF($A$7=Nutrients!$B$77,Nutrients!$CY$77,Nutrients!$CY$78)))))*AF$7))/2000)</f>
        <v>0.20077908301907929</v>
      </c>
      <c r="AG216" s="67">
        <f>((SUMPRODUCT(AG$8:AG$187,Nutrients!$CY$8:$CY$187)+(IF($A$6=Nutrients!$B$8,Nutrients!$CY$8,Nutrients!$CY$9)*AG$6)+(((IF($A$7=Nutrients!$B$79,Nutrients!$CY$79,(IF($A$7=Nutrients!$B$77,Nutrients!$CY$77,Nutrients!$CY$78)))))*AG$7))/2000)</f>
        <v>0.1944396984578671</v>
      </c>
      <c r="AH216" s="67">
        <f>((SUMPRODUCT(AH$8:AH$187,Nutrients!$CY$8:$CY$187)+(IF($A$6=Nutrients!$B$8,Nutrients!$CY$8,Nutrients!$CY$9)*AH$6)+(((IF($A$7=Nutrients!$B$79,Nutrients!$CY$79,(IF($A$7=Nutrients!$B$77,Nutrients!$CY$77,Nutrients!$CY$78)))))*AH$7))/2000)</f>
        <v>0.18945875891018249</v>
      </c>
      <c r="AI216" s="67">
        <f>((SUMPRODUCT(AI$8:AI$187,Nutrients!$CY$8:$CY$187)+(IF($A$6=Nutrients!$B$8,Nutrients!$CY$8,Nutrients!$CY$9)*AI$6)+(((IF($A$7=Nutrients!$B$79,Nutrients!$CY$79,(IF($A$7=Nutrients!$B$77,Nutrients!$CY$77,Nutrients!$CY$78)))))*AI$7))/2000)</f>
        <v>0.18512349437226289</v>
      </c>
      <c r="AJ216" s="67"/>
      <c r="AK216" s="67">
        <f>((SUMPRODUCT(AK$8:AK$187,Nutrients!$CY$8:$CY$187)+(IF($A$6=Nutrients!$B$8,Nutrients!$CY$8,Nutrients!$CY$9)*AK$6)+(((IF($A$7=Nutrients!$B$79,Nutrients!$CY$79,(IF($A$7=Nutrients!$B$77,Nutrients!$CY$77,Nutrients!$CY$78)))))*AK$7))/2000)</f>
        <v>0.24873918692955355</v>
      </c>
      <c r="AL216" s="67">
        <f>((SUMPRODUCT(AL$8:AL$187,Nutrients!$CY$8:$CY$187)+(IF($A$6=Nutrients!$B$8,Nutrients!$CY$8,Nutrients!$CY$9)*AL$6)+(((IF($A$7=Nutrients!$B$79,Nutrients!$CY$79,(IF($A$7=Nutrients!$B$77,Nutrients!$CY$77,Nutrients!$CY$78)))))*AL$7))/2000)</f>
        <v>0.22809447792229923</v>
      </c>
      <c r="AM216" s="67">
        <f>((SUMPRODUCT(AM$8:AM$187,Nutrients!$CY$8:$CY$187)+(IF($A$6=Nutrients!$B$8,Nutrients!$CY$8,Nutrients!$CY$9)*AM$6)+(((IF($A$7=Nutrients!$B$79,Nutrients!$CY$79,(IF($A$7=Nutrients!$B$77,Nutrients!$CY$77,Nutrients!$CY$78)))))*AM$7))/2000)</f>
        <v>0.21789445326523102</v>
      </c>
      <c r="AN216" s="67">
        <f>((SUMPRODUCT(AN$8:AN$187,Nutrients!$CY$8:$CY$187)+(IF($A$6=Nutrients!$B$8,Nutrients!$CY$8,Nutrients!$CY$9)*AN$6)+(((IF($A$7=Nutrients!$B$79,Nutrients!$CY$79,(IF($A$7=Nutrients!$B$77,Nutrients!$CY$77,Nutrients!$CY$78)))))*AN$7))/2000)</f>
        <v>0.21134400574125969</v>
      </c>
      <c r="AO216" s="67">
        <f>((SUMPRODUCT(AO$8:AO$187,Nutrients!$CY$8:$CY$187)+(IF($A$6=Nutrients!$B$8,Nutrients!$CY$8,Nutrients!$CY$9)*AO$6)+(((IF($A$7=Nutrients!$B$79,Nutrients!$CY$79,(IF($A$7=Nutrients!$B$77,Nutrients!$CY$77,Nutrients!$CY$78)))))*AO$7))/2000)</f>
        <v>0.2065608517325436</v>
      </c>
      <c r="AP216" s="67">
        <f>((SUMPRODUCT(AP$8:AP$187,Nutrients!$CY$8:$CY$187)+(IF($A$6=Nutrients!$B$8,Nutrients!$CY$8,Nutrients!$CY$9)*AP$6)+(((IF($A$7=Nutrients!$B$79,Nutrients!$CY$79,(IF($A$7=Nutrients!$B$77,Nutrients!$CY$77,Nutrients!$CY$78)))))*AP$7))/2000)</f>
        <v>0.20222456310281853</v>
      </c>
      <c r="AQ216" s="67"/>
      <c r="AR216" s="67">
        <f>((SUMPRODUCT(AR$8:AR$187,Nutrients!$CY$8:$CY$187)+(IF($A$6=Nutrients!$B$8,Nutrients!$CY$8,Nutrients!$CY$9)*AR$6)+(((IF($A$7=Nutrients!$B$79,Nutrients!$CY$79,(IF($A$7=Nutrients!$B$77,Nutrients!$CY$77,Nutrients!$CY$78)))))*AR$7))/2000)</f>
        <v>0.25639705667806356</v>
      </c>
      <c r="AS216" s="67">
        <f>((SUMPRODUCT(AS$8:AS$187,Nutrients!$CY$8:$CY$187)+(IF($A$6=Nutrients!$B$8,Nutrients!$CY$8,Nutrients!$CY$9)*AS$6)+(((IF($A$7=Nutrients!$B$79,Nutrients!$CY$79,(IF($A$7=Nutrients!$B$77,Nutrients!$CY$77,Nutrients!$CY$78)))))*AS$7))/2000)</f>
        <v>0.24519865629803239</v>
      </c>
      <c r="AT216" s="67">
        <f>((SUMPRODUCT(AT$8:AT$187,Nutrients!$CY$8:$CY$187)+(IF($A$6=Nutrients!$B$8,Nutrients!$CY$8,Nutrients!$CY$9)*AT$6)+(((IF($A$7=Nutrients!$B$79,Nutrients!$CY$79,(IF($A$7=Nutrients!$B$77,Nutrients!$CY$77,Nutrients!$CY$78)))))*AT$7))/2000)</f>
        <v>0.234997393721082</v>
      </c>
      <c r="AU216" s="67">
        <f>((SUMPRODUCT(AU$8:AU$187,Nutrients!$CY$8:$CY$187)+(IF($A$6=Nutrients!$B$8,Nutrients!$CY$8,Nutrients!$CY$9)*AU$6)+(((IF($A$7=Nutrients!$B$79,Nutrients!$CY$79,(IF($A$7=Nutrients!$B$77,Nutrients!$CY$77,Nutrients!$CY$78)))))*AU$7))/2000)</f>
        <v>0.22844671532528207</v>
      </c>
      <c r="AV216" s="67">
        <f>((SUMPRODUCT(AV$8:AV$187,Nutrients!$CY$8:$CY$187)+(IF($A$6=Nutrients!$B$8,Nutrients!$CY$8,Nutrients!$CY$9)*AV$6)+(((IF($A$7=Nutrients!$B$79,Nutrients!$CY$79,(IF($A$7=Nutrients!$B$77,Nutrients!$CY$77,Nutrients!$CY$78)))))*AV$7))/2000)</f>
        <v>0.22366244168146543</v>
      </c>
      <c r="AW216" s="67">
        <f>((SUMPRODUCT(AW$8:AW$187,Nutrients!$CY$8:$CY$187)+(IF($A$6=Nutrients!$B$8,Nutrients!$CY$8,Nutrients!$CY$9)*AW$6)+(((IF($A$7=Nutrients!$B$79,Nutrients!$CY$79,(IF($A$7=Nutrients!$B$77,Nutrients!$CY$77,Nutrients!$CY$78)))))*AW$7))/2000)</f>
        <v>0.21912089850112948</v>
      </c>
      <c r="AX216" s="67"/>
      <c r="AY216" s="67">
        <f>((SUMPRODUCT(AY$8:AY$187,Nutrients!$CY$8:$CY$187)+(IF($A$6=Nutrients!$B$8,Nutrients!$CY$8,Nutrients!$CY$9)*AY$6)+(((IF($A$7=Nutrients!$B$79,Nutrients!$CY$79,(IF($A$7=Nutrients!$B$77,Nutrients!$CY$77,Nutrients!$CY$78)))))*AY$7))/2000)</f>
        <v>0.27350518454108225</v>
      </c>
      <c r="AZ216" s="67">
        <f>((SUMPRODUCT(AZ$8:AZ$187,Nutrients!$CY$8:$CY$187)+(IF($A$6=Nutrients!$B$8,Nutrients!$CY$8,Nutrients!$CY$9)*AZ$6)+(((IF($A$7=Nutrients!$B$79,Nutrients!$CY$79,(IF($A$7=Nutrients!$B$77,Nutrients!$CY$77,Nutrients!$CY$78)))))*AZ$7))/2000)</f>
        <v>0.26230456808766289</v>
      </c>
      <c r="BA216" s="67">
        <f>((SUMPRODUCT(BA$8:BA$187,Nutrients!$CY$8:$CY$187)+(IF($A$6=Nutrients!$B$8,Nutrients!$CY$8,Nutrients!$CY$9)*BA$6)+(((IF($A$7=Nutrients!$B$79,Nutrients!$CY$79,(IF($A$7=Nutrients!$B$77,Nutrients!$CY$77,Nutrients!$CY$78)))))*BA$7))/2000)</f>
        <v>0.2520913893009003</v>
      </c>
      <c r="BB216" s="67">
        <f>((SUMPRODUCT(BB$8:BB$187,Nutrients!$CY$8:$CY$187)+(IF($A$6=Nutrients!$B$8,Nutrients!$CY$8,Nutrients!$CY$9)*BB$6)+(((IF($A$7=Nutrients!$B$79,Nutrients!$CY$79,(IF($A$7=Nutrients!$B$77,Nutrients!$CY$77,Nutrients!$CY$78)))))*BB$7))/2000)</f>
        <v>0.24551268439524912</v>
      </c>
      <c r="BC216" s="67">
        <f>((SUMPRODUCT(BC$8:BC$187,Nutrients!$CY$8:$CY$187)+(IF($A$6=Nutrients!$B$8,Nutrients!$CY$8,Nutrients!$CY$9)*BC$6)+(((IF($A$7=Nutrients!$B$79,Nutrients!$CY$79,(IF($A$7=Nutrients!$B$77,Nutrients!$CY$77,Nutrients!$CY$78)))))*BC$7))/2000)</f>
        <v>0.24072827859639553</v>
      </c>
      <c r="BD216" s="67">
        <f>((SUMPRODUCT(BD$8:BD$187,Nutrients!$CY$8:$CY$187)+(IF($A$6=Nutrients!$B$8,Nutrients!$CY$8,Nutrients!$CY$9)*BD$6)+(((IF($A$7=Nutrients!$B$79,Nutrients!$CY$79,(IF($A$7=Nutrients!$B$77,Nutrients!$CY$77,Nutrients!$CY$78)))))*BD$7))/2000)</f>
        <v>0.2361757522857631</v>
      </c>
      <c r="BE216" s="67"/>
      <c r="BF216" s="67">
        <f>((SUMPRODUCT(BF$8:BF$187,Nutrients!$CY$8:$CY$187)+(IF($A$6=Nutrients!$B$8,Nutrients!$CY$8,Nutrients!$CY$9)*BF$6)+(((IF($A$7=Nutrients!$B$79,Nutrients!$CY$79,(IF($A$7=Nutrients!$B$77,Nutrients!$CY$77,Nutrients!$CY$78)))))*BF$7))/2000)</f>
        <v>0.29040948689391821</v>
      </c>
      <c r="BG216" s="67">
        <f>((SUMPRODUCT(BG$8:BG$187,Nutrients!$CY$8:$CY$187)+(IF($A$6=Nutrients!$B$8,Nutrients!$CY$8,Nutrients!$CY$9)*BG$6)+(((IF($A$7=Nutrients!$B$79,Nutrients!$CY$79,(IF($A$7=Nutrients!$B$77,Nutrients!$CY$77,Nutrients!$CY$78)))))*BG$7))/2000)</f>
        <v>0.27920819277261832</v>
      </c>
      <c r="BH216" s="67">
        <f>((SUMPRODUCT(BH$8:BH$187,Nutrients!$CY$8:$CY$187)+(IF($A$6=Nutrients!$B$8,Nutrients!$CY$8,Nutrients!$CY$9)*BH$6)+(((IF($A$7=Nutrients!$B$79,Nutrients!$CY$79,(IF($A$7=Nutrients!$B$77,Nutrients!$CY$77,Nutrients!$CY$78)))))*BH$7))/2000)</f>
        <v>0.26899367566167104</v>
      </c>
      <c r="BI216" s="67">
        <f>((SUMPRODUCT(BI$8:BI$187,Nutrients!$CY$8:$CY$187)+(IF($A$6=Nutrients!$B$8,Nutrients!$CY$8,Nutrients!$CY$9)*BI$6)+(((IF($A$7=Nutrients!$B$79,Nutrients!$CY$79,(IF($A$7=Nutrients!$B$77,Nutrients!$CY$77,Nutrients!$CY$78)))))*BI$7))/2000)</f>
        <v>0.2624141274748214</v>
      </c>
      <c r="BJ216" s="67">
        <f>((SUMPRODUCT(BJ$8:BJ$187,Nutrients!$CY$8:$CY$187)+(IF($A$6=Nutrients!$B$8,Nutrients!$CY$8,Nutrients!$CY$9)*BJ$6)+(((IF($A$7=Nutrients!$B$79,Nutrients!$CY$79,(IF($A$7=Nutrients!$B$77,Nutrients!$CY$77,Nutrients!$CY$78)))))*BJ$7))/2000)</f>
        <v>0.25762910491430657</v>
      </c>
      <c r="BK216" s="67">
        <f>((SUMPRODUCT(BK$8:BK$187,Nutrients!$CY$8:$CY$187)+(IF($A$6=Nutrients!$B$8,Nutrients!$CY$8,Nutrients!$CY$9)*BK$6)+(((IF($A$7=Nutrients!$B$79,Nutrients!$CY$79,(IF($A$7=Nutrients!$B$77,Nutrients!$CY$77,Nutrients!$CY$78)))))*BK$7))/2000)</f>
        <v>0.25305465853084913</v>
      </c>
      <c r="BL216" s="67"/>
    </row>
    <row r="217" spans="1:65" x14ac:dyDescent="0.2">
      <c r="A217" s="226" t="s">
        <v>423</v>
      </c>
      <c r="B217" s="277">
        <f>IF((SUMPRODUCT(B$8:B$187,Nutrients!$DJ$8:$DJ$187))=0,B216,IF((SUMPRODUCT(B$8:B$187,Nutrients!$DJ$8:$DJ$187))&gt;(1500*907),B216+0.14*0.88,B216+(0.00000000006666*((SUMPRODUCT(B$8:B$187,Nutrients!$DJ$8:$DJ$187)/907))^3-0.00000023623322*((SUMPRODUCT(B$8:B$187,Nutrients!$DJ$8:$DJ$187)/907))^2+0.00029262722672*((SUMPRODUCT(B$8:B$187,Nutrients!$DJ$8:$DJ$187)/907))+0.007028328)*0.88))</f>
        <v>0.34865983799491329</v>
      </c>
      <c r="C217" s="277">
        <f>IF((SUMPRODUCT(C$8:C$187,Nutrients!$DJ$8:$DJ$187))=0,C216,IF((SUMPRODUCT(C$8:C$187,Nutrients!$DJ$8:$DJ$187))&gt;(1500*907),C216+0.14*0.88,C216+(0.00000000006666*((SUMPRODUCT(C$8:C$187,Nutrients!$DJ$8:$DJ$187)/907))^3-0.00000023623322*((SUMPRODUCT(C$8:C$187,Nutrients!$DJ$8:$DJ$187)/907))^2+0.00029262722672*((SUMPRODUCT(C$8:C$187,Nutrients!$DJ$8:$DJ$187)/907))+0.007028328)*0.88))</f>
        <v>0.31860151787026059</v>
      </c>
      <c r="D217" s="277">
        <f>IF((SUMPRODUCT(D$8:D$187,Nutrients!$DJ$8:$DJ$187))=0,D216,IF((SUMPRODUCT(D$8:D$187,Nutrients!$DJ$8:$DJ$187))&gt;(1500*907),D216+0.14*0.88,D216+(0.00000000006666*((SUMPRODUCT(D$8:D$187,Nutrients!$DJ$8:$DJ$187)/907))^3-0.00000023623322*((SUMPRODUCT(D$8:D$187,Nutrients!$DJ$8:$DJ$187)/907))^2+0.00029262722672*((SUMPRODUCT(D$8:D$187,Nutrients!$DJ$8:$DJ$187)/907))+0.007028328)*0.88))</f>
        <v>0.28488461419552163</v>
      </c>
      <c r="E217" s="277">
        <f>IF((SUMPRODUCT(E$8:E$187,Nutrients!$DJ$8:$DJ$187))=0,E216,IF((SUMPRODUCT(E$8:E$187,Nutrients!$DJ$8:$DJ$187))&gt;(1500*907),E216+0.14*0.88,E216+(0.00000000006666*((SUMPRODUCT(E$8:E$187,Nutrients!$DJ$8:$DJ$187)/907))^3-0.00000023623322*((SUMPRODUCT(E$8:E$187,Nutrients!$DJ$8:$DJ$187)/907))^2+0.00029262722672*((SUMPRODUCT(E$8:E$187,Nutrients!$DJ$8:$DJ$187)/907))+0.007028328)*0.88))</f>
        <v>0.26912171578084632</v>
      </c>
      <c r="F217" s="277">
        <f>IF((SUMPRODUCT(F$8:F$187,Nutrients!$DJ$8:$DJ$187))=0,F216,IF((SUMPRODUCT(F$8:F$187,Nutrients!$DJ$8:$DJ$187))&gt;(1500*907),F216+0.14*0.88,F216+(0.00000000006666*((SUMPRODUCT(F$8:F$187,Nutrients!$DJ$8:$DJ$187)/907))^3-0.00000023623322*((SUMPRODUCT(F$8:F$187,Nutrients!$DJ$8:$DJ$187)/907))^2+0.00029262722672*((SUMPRODUCT(F$8:F$187,Nutrients!$DJ$8:$DJ$187)/907))+0.007028328)*0.88))</f>
        <v>0.25942371439268835</v>
      </c>
      <c r="G217" s="277">
        <f>IF((SUMPRODUCT(G$8:G$187,Nutrients!$DJ$8:$DJ$187))=0,G216,IF((SUMPRODUCT(G$8:G$187,Nutrients!$DJ$8:$DJ$187))&gt;(1500*907),G216+0.14*0.88,G216+(0.00000000006666*((SUMPRODUCT(G$8:G$187,Nutrients!$DJ$8:$DJ$187)/907))^3-0.00000023623322*((SUMPRODUCT(G$8:G$187,Nutrients!$DJ$8:$DJ$187)/907))^2+0.00029262722672*((SUMPRODUCT(G$8:G$187,Nutrients!$DJ$8:$DJ$187)/907))+0.007028328)*0.88))</f>
        <v>0.25507892458865683</v>
      </c>
      <c r="H217" s="67"/>
      <c r="I217" s="277">
        <f>IF((SUMPRODUCT(I$8:I$187,Nutrients!$DJ$8:$DJ$187))=0,I216,IF((SUMPRODUCT(I$8:I$187,Nutrients!$DJ$8:$DJ$187))&gt;(1500*907),I216+0.14*0.88,I216+(0.00000000006666*((SUMPRODUCT(I$8:I$187,Nutrients!$DJ$8:$DJ$187)/907))^3-0.00000023623322*((SUMPRODUCT(I$8:I$187,Nutrients!$DJ$8:$DJ$187)/907))^2+0.00029262722672*((SUMPRODUCT(I$8:I$187,Nutrients!$DJ$8:$DJ$187)/907))+0.007028328)*0.88))</f>
        <v>0.34878587001396627</v>
      </c>
      <c r="J217" s="277">
        <f>IF((SUMPRODUCT(J$8:J$187,Nutrients!$DJ$8:$DJ$187))=0,J216,IF((SUMPRODUCT(J$8:J$187,Nutrients!$DJ$8:$DJ$187))&gt;(1500*907),J216+0.14*0.88,J216+(0.00000000006666*((SUMPRODUCT(J$8:J$187,Nutrients!$DJ$8:$DJ$187)/907))^3-0.00000023623322*((SUMPRODUCT(J$8:J$187,Nutrients!$DJ$8:$DJ$187)/907))^2+0.00029262722672*((SUMPRODUCT(J$8:J$187,Nutrients!$DJ$8:$DJ$187)/907))+0.007028328)*0.88))</f>
        <v>0.32041056450753247</v>
      </c>
      <c r="K217" s="277">
        <f>IF((SUMPRODUCT(K$8:K$187,Nutrients!$DJ$8:$DJ$187))=0,K216,IF((SUMPRODUCT(K$8:K$187,Nutrients!$DJ$8:$DJ$187))&gt;(1500*907),K216+0.14*0.88,K216+(0.00000000006666*((SUMPRODUCT(K$8:K$187,Nutrients!$DJ$8:$DJ$187)/907))^3-0.00000023623322*((SUMPRODUCT(K$8:K$187,Nutrients!$DJ$8:$DJ$187)/907))^2+0.00029262722672*((SUMPRODUCT(K$8:K$187,Nutrients!$DJ$8:$DJ$187)/907))+0.007028328)*0.88))</f>
        <v>0.28310492108606078</v>
      </c>
      <c r="L217" s="277">
        <f>IF((SUMPRODUCT(L$8:L$187,Nutrients!$DJ$8:$DJ$187))=0,L216,IF((SUMPRODUCT(L$8:L$187,Nutrients!$DJ$8:$DJ$187))&gt;(1500*907),L216+0.14*0.88,L216+(0.00000000006666*((SUMPRODUCT(L$8:L$187,Nutrients!$DJ$8:$DJ$187)/907))^3-0.00000023623322*((SUMPRODUCT(L$8:L$187,Nutrients!$DJ$8:$DJ$187)/907))^2+0.00029262722672*((SUMPRODUCT(L$8:L$187,Nutrients!$DJ$8:$DJ$187)/907))+0.007028328)*0.88))</f>
        <v>0.26713741044559242</v>
      </c>
      <c r="M217" s="277">
        <f>IF((SUMPRODUCT(M$8:M$187,Nutrients!$DJ$8:$DJ$187))=0,M216,IF((SUMPRODUCT(M$8:M$187,Nutrients!$DJ$8:$DJ$187))&gt;(1500*907),M216+0.14*0.88,M216+(0.00000000006666*((SUMPRODUCT(M$8:M$187,Nutrients!$DJ$8:$DJ$187)/907))^3-0.00000023623322*((SUMPRODUCT(M$8:M$187,Nutrients!$DJ$8:$DJ$187)/907))^2+0.00029262722672*((SUMPRODUCT(M$8:M$187,Nutrients!$DJ$8:$DJ$187)/907))+0.007028328)*0.88))</f>
        <v>0.25764354927180239</v>
      </c>
      <c r="N217" s="277">
        <f>IF((SUMPRODUCT(N$8:N$187,Nutrients!$DJ$8:$DJ$187))=0,N216,IF((SUMPRODUCT(N$8:N$187,Nutrients!$DJ$8:$DJ$187))&gt;(1500*907),N216+0.14*0.88,N216+(0.00000000006666*((SUMPRODUCT(N$8:N$187,Nutrients!$DJ$8:$DJ$187)/907))^3-0.00000023623322*((SUMPRODUCT(N$8:N$187,Nutrients!$DJ$8:$DJ$187)/907))^2+0.00029262722672*((SUMPRODUCT(N$8:N$187,Nutrients!$DJ$8:$DJ$187)/907))+0.007028328)*0.88))</f>
        <v>0.25309996765019782</v>
      </c>
      <c r="O217" s="277"/>
      <c r="P217" s="277">
        <f>IF((SUMPRODUCT(P$8:P$187,Nutrients!$DJ$8:$DJ$187))=0,P216,IF((SUMPRODUCT(P$8:P$187,Nutrients!$DJ$8:$DJ$187))&gt;(1500*907),P216+0.14*0.88,P216+(0.00000000006666*((SUMPRODUCT(P$8:P$187,Nutrients!$DJ$8:$DJ$187)/907))^3-0.00000023623322*((SUMPRODUCT(P$8:P$187,Nutrients!$DJ$8:$DJ$187)/907))^2+0.00029262722672*((SUMPRODUCT(P$8:P$187,Nutrients!$DJ$8:$DJ$187)/907))+0.007028328)*0.88))</f>
        <v>0.34985857502481366</v>
      </c>
      <c r="Q217" s="277">
        <f>IF((SUMPRODUCT(Q$8:Q$187,Nutrients!$DJ$8:$DJ$187))=0,Q216,IF((SUMPRODUCT(Q$8:Q$187,Nutrients!$DJ$8:$DJ$187))&gt;(1500*907),Q216+0.14*0.88,Q216+(0.00000000006666*((SUMPRODUCT(Q$8:Q$187,Nutrients!$DJ$8:$DJ$187)/907))^3-0.00000023623322*((SUMPRODUCT(Q$8:Q$187,Nutrients!$DJ$8:$DJ$187)/907))^2+0.00029262722672*((SUMPRODUCT(Q$8:Q$187,Nutrients!$DJ$8:$DJ$187)/907))+0.007028328)*0.88))</f>
        <v>0.32148190656298076</v>
      </c>
      <c r="R217" s="277">
        <f>IF((SUMPRODUCT(R$8:R$187,Nutrients!$DJ$8:$DJ$187))=0,R216,IF((SUMPRODUCT(R$8:R$187,Nutrients!$DJ$8:$DJ$187))&gt;(1500*907),R216+0.14*0.88,R216+(0.00000000006666*((SUMPRODUCT(R$8:R$187,Nutrients!$DJ$8:$DJ$187)/907))^3-0.00000023623322*((SUMPRODUCT(R$8:R$187,Nutrients!$DJ$8:$DJ$187)/907))^2+0.00029262722672*((SUMPRODUCT(R$8:R$187,Nutrients!$DJ$8:$DJ$187)/907))+0.007028328)*0.88))</f>
        <v>0.28129926161339031</v>
      </c>
      <c r="S217" s="277">
        <f>IF((SUMPRODUCT(S$8:S$187,Nutrients!$DJ$8:$DJ$187))=0,S216,IF((SUMPRODUCT(S$8:S$187,Nutrients!$DJ$8:$DJ$187))&gt;(1500*907),S216+0.14*0.88,S216+(0.00000000006666*((SUMPRODUCT(S$8:S$187,Nutrients!$DJ$8:$DJ$187)/907))^3-0.00000023623322*((SUMPRODUCT(S$8:S$187,Nutrients!$DJ$8:$DJ$187)/907))^2+0.00029262722672*((SUMPRODUCT(S$8:S$187,Nutrients!$DJ$8:$DJ$187)/907))+0.007028328)*0.88))</f>
        <v>0.2747681821829499</v>
      </c>
      <c r="T217" s="277">
        <f>IF((SUMPRODUCT(T$8:T$187,Nutrients!$DJ$8:$DJ$187))=0,T216,IF((SUMPRODUCT(T$8:T$187,Nutrients!$DJ$8:$DJ$187))&gt;(1500*907),T216+0.14*0.88,T216+(0.00000000006666*((SUMPRODUCT(T$8:T$187,Nutrients!$DJ$8:$DJ$187)/907))^3-0.00000023623322*((SUMPRODUCT(T$8:T$187,Nutrients!$DJ$8:$DJ$187)/907))^2+0.00029262722672*((SUMPRODUCT(T$8:T$187,Nutrients!$DJ$8:$DJ$187)/907))+0.007028328)*0.88))</f>
        <v>0.26057608120115772</v>
      </c>
      <c r="U217" s="277">
        <f>IF((SUMPRODUCT(U$8:U$187,Nutrients!$DJ$8:$DJ$187))=0,U216,IF((SUMPRODUCT(U$8:U$187,Nutrients!$DJ$8:$DJ$187))&gt;(1500*907),U216+0.14*0.88,U216+(0.00000000006666*((SUMPRODUCT(U$8:U$187,Nutrients!$DJ$8:$DJ$187)/907))^3-0.00000023623322*((SUMPRODUCT(U$8:U$187,Nutrients!$DJ$8:$DJ$187)/907))^2+0.00029262722672*((SUMPRODUCT(U$8:U$187,Nutrients!$DJ$8:$DJ$187)/907))+0.007028328)*0.88))</f>
        <v>0.25129204301723124</v>
      </c>
      <c r="V217" s="277"/>
      <c r="W217" s="277">
        <f>IF((SUMPRODUCT(W$8:W$187,Nutrients!$DJ$8:$DJ$187))=0,W216,IF((SUMPRODUCT(W$8:W$187,Nutrients!$DJ$8:$DJ$187))&gt;(1500*907),W216+0.14*0.88,W216+(0.00000000006666*((SUMPRODUCT(W$8:W$187,Nutrients!$DJ$8:$DJ$187)/907))^3-0.00000023623322*((SUMPRODUCT(W$8:W$187,Nutrients!$DJ$8:$DJ$187)/907))^2+0.00029262722672*((SUMPRODUCT(W$8:W$187,Nutrients!$DJ$8:$DJ$187)/907))+0.007028328)*0.88))</f>
        <v>0.35259125973682853</v>
      </c>
      <c r="X217" s="277">
        <f>IF((SUMPRODUCT(X$8:X$187,Nutrients!$DJ$8:$DJ$187))=0,X216,IF((SUMPRODUCT(X$8:X$187,Nutrients!$DJ$8:$DJ$187))&gt;(1500*907),X216+0.14*0.88,X216+(0.00000000006666*((SUMPRODUCT(X$8:X$187,Nutrients!$DJ$8:$DJ$187)/907))^3-0.00000023623322*((SUMPRODUCT(X$8:X$187,Nutrients!$DJ$8:$DJ$187)/907))^2+0.00029262722672*((SUMPRODUCT(X$8:X$187,Nutrients!$DJ$8:$DJ$187)/907))+0.007028328)*0.88))</f>
        <v>0.31779247878940065</v>
      </c>
      <c r="Y217" s="277">
        <f>IF((SUMPRODUCT(Y$8:Y$187,Nutrients!$DJ$8:$DJ$187))=0,Y216,IF((SUMPRODUCT(Y$8:Y$187,Nutrients!$DJ$8:$DJ$187))&gt;(1500*907),Y216+0.14*0.88,Y216+(0.00000000006666*((SUMPRODUCT(Y$8:Y$187,Nutrients!$DJ$8:$DJ$187)/907))^3-0.00000023623322*((SUMPRODUCT(Y$8:Y$187,Nutrients!$DJ$8:$DJ$187)/907))^2+0.00029262722672*((SUMPRODUCT(Y$8:Y$187,Nutrients!$DJ$8:$DJ$187)/907))+0.007028328)*0.88))</f>
        <v>0.28400554956091772</v>
      </c>
      <c r="Z217" s="277">
        <f>IF((SUMPRODUCT(Z$8:Z$187,Nutrients!$DJ$8:$DJ$187))=0,Z216,IF((SUMPRODUCT(Z$8:Z$187,Nutrients!$DJ$8:$DJ$187))&gt;(1500*907),Z216+0.14*0.88,Z216+(0.00000000006666*((SUMPRODUCT(Z$8:Z$187,Nutrients!$DJ$8:$DJ$187)/907))^3-0.00000023623322*((SUMPRODUCT(Z$8:Z$187,Nutrients!$DJ$8:$DJ$187)/907))^2+0.00029262722672*((SUMPRODUCT(Z$8:Z$187,Nutrients!$DJ$8:$DJ$187)/907))+0.007028328)*0.88))</f>
        <v>0.27767217774715119</v>
      </c>
      <c r="AA217" s="277">
        <f>IF((SUMPRODUCT(AA$8:AA$187,Nutrients!$DJ$8:$DJ$187))=0,AA216,IF((SUMPRODUCT(AA$8:AA$187,Nutrients!$DJ$8:$DJ$187))&gt;(1500*907),AA216+0.14*0.88,AA216+(0.00000000006666*((SUMPRODUCT(AA$8:AA$187,Nutrients!$DJ$8:$DJ$187)/907))^3-0.00000023623322*((SUMPRODUCT(AA$8:AA$187,Nutrients!$DJ$8:$DJ$187)/907))^2+0.00029262722672*((SUMPRODUCT(AA$8:AA$187,Nutrients!$DJ$8:$DJ$187)/907))+0.007028328)*0.88))</f>
        <v>0.27292331354078125</v>
      </c>
      <c r="AB217" s="277">
        <f>IF((SUMPRODUCT(AB$8:AB$187,Nutrients!$DJ$8:$DJ$187))=0,AB216,IF((SUMPRODUCT(AB$8:AB$187,Nutrients!$DJ$8:$DJ$187))&gt;(1500*907),AB216+0.14*0.88,AB216+(0.00000000006666*((SUMPRODUCT(AB$8:AB$187,Nutrients!$DJ$8:$DJ$187)/907))^3-0.00000023623322*((SUMPRODUCT(AB$8:AB$187,Nutrients!$DJ$8:$DJ$187)/907))^2+0.00029262722672*((SUMPRODUCT(AB$8:AB$187,Nutrients!$DJ$8:$DJ$187)/907))+0.007028328)*0.88))</f>
        <v>0.26835133131778871</v>
      </c>
      <c r="AC217" s="277"/>
      <c r="AD217" s="277">
        <f>IF((SUMPRODUCT(AD$8:AD$187,Nutrients!$DJ$8:$DJ$187))=0,AD216,IF((SUMPRODUCT(AD$8:AD$187,Nutrients!$DJ$8:$DJ$187))&gt;(1500*907),AD216+0.14*0.88,AD216+(0.00000000006666*((SUMPRODUCT(AD$8:AD$187,Nutrients!$DJ$8:$DJ$187)/907))^3-0.00000023623322*((SUMPRODUCT(AD$8:AD$187,Nutrients!$DJ$8:$DJ$187)/907))^2+0.00029262722672*((SUMPRODUCT(AD$8:AD$187,Nutrients!$DJ$8:$DJ$187)/907))+0.007028328)*0.88))</f>
        <v>0.35079377751236718</v>
      </c>
      <c r="AE217" s="277">
        <f>IF((SUMPRODUCT(AE$8:AE$187,Nutrients!$DJ$8:$DJ$187))=0,AE216,IF((SUMPRODUCT(AE$8:AE$187,Nutrients!$DJ$8:$DJ$187))&gt;(1500*907),AE216+0.14*0.88,AE216+(0.00000000006666*((SUMPRODUCT(AE$8:AE$187,Nutrients!$DJ$8:$DJ$187)/907))^3-0.00000023623322*((SUMPRODUCT(AE$8:AE$187,Nutrients!$DJ$8:$DJ$187)/907))^2+0.00029262722672*((SUMPRODUCT(AE$8:AE$187,Nutrients!$DJ$8:$DJ$187)/907))+0.007028328)*0.88))</f>
        <v>0.32069653811751508</v>
      </c>
      <c r="AF217" s="277">
        <f>IF((SUMPRODUCT(AF$8:AF$187,Nutrients!$DJ$8:$DJ$187))=0,AF216,IF((SUMPRODUCT(AF$8:AF$187,Nutrients!$DJ$8:$DJ$187))&gt;(1500*907),AF216+0.14*0.88,AF216+(0.00000000006666*((SUMPRODUCT(AF$8:AF$187,Nutrients!$DJ$8:$DJ$187)/907))^3-0.00000023623322*((SUMPRODUCT(AF$8:AF$187,Nutrients!$DJ$8:$DJ$187)/907))^2+0.00029262722672*((SUMPRODUCT(AF$8:AF$187,Nutrients!$DJ$8:$DJ$187)/907))+0.007028328)*0.88))</f>
        <v>0.30107100912213558</v>
      </c>
      <c r="AG217" s="277">
        <f>IF((SUMPRODUCT(AG$8:AG$187,Nutrients!$DJ$8:$DJ$187))=0,AG216,IF((SUMPRODUCT(AG$8:AG$187,Nutrients!$DJ$8:$DJ$187))&gt;(1500*907),AG216+0.14*0.88,AG216+(0.00000000006666*((SUMPRODUCT(AG$8:AG$187,Nutrients!$DJ$8:$DJ$187)/907))^3-0.00000023623322*((SUMPRODUCT(AG$8:AG$187,Nutrients!$DJ$8:$DJ$187)/907))^2+0.00029262722672*((SUMPRODUCT(AG$8:AG$187,Nutrients!$DJ$8:$DJ$187)/907))+0.007028328)*0.88))</f>
        <v>0.29473162456092339</v>
      </c>
      <c r="AH217" s="277">
        <f>IF((SUMPRODUCT(AH$8:AH$187,Nutrients!$DJ$8:$DJ$187))=0,AH216,IF((SUMPRODUCT(AH$8:AH$187,Nutrients!$DJ$8:$DJ$187))&gt;(1500*907),AH216+0.14*0.88,AH216+(0.00000000006666*((SUMPRODUCT(AH$8:AH$187,Nutrients!$DJ$8:$DJ$187)/907))^3-0.00000023623322*((SUMPRODUCT(AH$8:AH$187,Nutrients!$DJ$8:$DJ$187)/907))^2+0.00029262722672*((SUMPRODUCT(AH$8:AH$187,Nutrients!$DJ$8:$DJ$187)/907))+0.007028328)*0.88))</f>
        <v>0.28975068501323875</v>
      </c>
      <c r="AI217" s="277">
        <f>IF((SUMPRODUCT(AI$8:AI$187,Nutrients!$DJ$8:$DJ$187))=0,AI216,IF((SUMPRODUCT(AI$8:AI$187,Nutrients!$DJ$8:$DJ$187))&gt;(1500*907),AI216+0.14*0.88,AI216+(0.00000000006666*((SUMPRODUCT(AI$8:AI$187,Nutrients!$DJ$8:$DJ$187)/907))^3-0.00000023623322*((SUMPRODUCT(AI$8:AI$187,Nutrients!$DJ$8:$DJ$187)/907))^2+0.00029262722672*((SUMPRODUCT(AI$8:AI$187,Nutrients!$DJ$8:$DJ$187)/907))+0.007028328)*0.88))</f>
        <v>0.28541542047531915</v>
      </c>
      <c r="AJ217" s="277"/>
      <c r="AK217" s="277">
        <f>IF((SUMPRODUCT(AK$8:AK$187,Nutrients!$DJ$8:$DJ$187))=0,AK216,IF((SUMPRODUCT(AK$8:AK$187,Nutrients!$DJ$8:$DJ$187))&gt;(1500*907),AK216+0.14*0.88,AK216+(0.00000000006666*((SUMPRODUCT(AK$8:AK$187,Nutrients!$DJ$8:$DJ$187)/907))^3-0.00000023623322*((SUMPRODUCT(AK$8:AK$187,Nutrients!$DJ$8:$DJ$187)/907))^2+0.00029262722672*((SUMPRODUCT(AK$8:AK$187,Nutrients!$DJ$8:$DJ$187)/907))+0.007028328)*0.88))</f>
        <v>0.34903111303260981</v>
      </c>
      <c r="AL217" s="277">
        <f>IF((SUMPRODUCT(AL$8:AL$187,Nutrients!$DJ$8:$DJ$187))=0,AL216,IF((SUMPRODUCT(AL$8:AL$187,Nutrients!$DJ$8:$DJ$187))&gt;(1500*907),AL216+0.14*0.88,AL216+(0.00000000006666*((SUMPRODUCT(AL$8:AL$187,Nutrients!$DJ$8:$DJ$187)/907))^3-0.00000023623322*((SUMPRODUCT(AL$8:AL$187,Nutrients!$DJ$8:$DJ$187)/907))^2+0.00029262722672*((SUMPRODUCT(AL$8:AL$187,Nutrients!$DJ$8:$DJ$187)/907))+0.007028328)*0.88))</f>
        <v>0.32838640402535552</v>
      </c>
      <c r="AM217" s="277">
        <f>IF((SUMPRODUCT(AM$8:AM$187,Nutrients!$DJ$8:$DJ$187))=0,AM216,IF((SUMPRODUCT(AM$8:AM$187,Nutrients!$DJ$8:$DJ$187))&gt;(1500*907),AM216+0.14*0.88,AM216+(0.00000000006666*((SUMPRODUCT(AM$8:AM$187,Nutrients!$DJ$8:$DJ$187)/907))^3-0.00000023623322*((SUMPRODUCT(AM$8:AM$187,Nutrients!$DJ$8:$DJ$187)/907))^2+0.00029262722672*((SUMPRODUCT(AM$8:AM$187,Nutrients!$DJ$8:$DJ$187)/907))+0.007028328)*0.88))</f>
        <v>0.31818637936828731</v>
      </c>
      <c r="AN217" s="277">
        <f>IF((SUMPRODUCT(AN$8:AN$187,Nutrients!$DJ$8:$DJ$187))=0,AN216,IF((SUMPRODUCT(AN$8:AN$187,Nutrients!$DJ$8:$DJ$187))&gt;(1500*907),AN216+0.14*0.88,AN216+(0.00000000006666*((SUMPRODUCT(AN$8:AN$187,Nutrients!$DJ$8:$DJ$187)/907))^3-0.00000023623322*((SUMPRODUCT(AN$8:AN$187,Nutrients!$DJ$8:$DJ$187)/907))^2+0.00029262722672*((SUMPRODUCT(AN$8:AN$187,Nutrients!$DJ$8:$DJ$187)/907))+0.007028328)*0.88))</f>
        <v>0.31163593184431598</v>
      </c>
      <c r="AO217" s="277">
        <f>IF((SUMPRODUCT(AO$8:AO$187,Nutrients!$DJ$8:$DJ$187))=0,AO216,IF((SUMPRODUCT(AO$8:AO$187,Nutrients!$DJ$8:$DJ$187))&gt;(1500*907),AO216+0.14*0.88,AO216+(0.00000000006666*((SUMPRODUCT(AO$8:AO$187,Nutrients!$DJ$8:$DJ$187)/907))^3-0.00000023623322*((SUMPRODUCT(AO$8:AO$187,Nutrients!$DJ$8:$DJ$187)/907))^2+0.00029262722672*((SUMPRODUCT(AO$8:AO$187,Nutrients!$DJ$8:$DJ$187)/907))+0.007028328)*0.88))</f>
        <v>0.30685277783559989</v>
      </c>
      <c r="AP217" s="277">
        <f>IF((SUMPRODUCT(AP$8:AP$187,Nutrients!$DJ$8:$DJ$187))=0,AP216,IF((SUMPRODUCT(AP$8:AP$187,Nutrients!$DJ$8:$DJ$187))&gt;(1500*907),AP216+0.14*0.88,AP216+(0.00000000006666*((SUMPRODUCT(AP$8:AP$187,Nutrients!$DJ$8:$DJ$187)/907))^3-0.00000023623322*((SUMPRODUCT(AP$8:AP$187,Nutrients!$DJ$8:$DJ$187)/907))^2+0.00029262722672*((SUMPRODUCT(AP$8:AP$187,Nutrients!$DJ$8:$DJ$187)/907))+0.007028328)*0.88))</f>
        <v>0.30251648920587482</v>
      </c>
      <c r="AQ217" s="277"/>
      <c r="AR217" s="277">
        <f>IF((SUMPRODUCT(AR$8:AR$187,Nutrients!$DJ$8:$DJ$187))=0,AR216,IF((SUMPRODUCT(AR$8:AR$187,Nutrients!$DJ$8:$DJ$187))&gt;(1500*907),AR216+0.14*0.88,AR216+(0.00000000006666*((SUMPRODUCT(AR$8:AR$187,Nutrients!$DJ$8:$DJ$187)/907))^3-0.00000023623322*((SUMPRODUCT(AR$8:AR$187,Nutrients!$DJ$8:$DJ$187)/907))^2+0.00029262722672*((SUMPRODUCT(AR$8:AR$187,Nutrients!$DJ$8:$DJ$187)/907))+0.007028328)*0.88))</f>
        <v>0.35668898278111982</v>
      </c>
      <c r="AS217" s="277">
        <f>IF((SUMPRODUCT(AS$8:AS$187,Nutrients!$DJ$8:$DJ$187))=0,AS216,IF((SUMPRODUCT(AS$8:AS$187,Nutrients!$DJ$8:$DJ$187))&gt;(1500*907),AS216+0.14*0.88,AS216+(0.00000000006666*((SUMPRODUCT(AS$8:AS$187,Nutrients!$DJ$8:$DJ$187)/907))^3-0.00000023623322*((SUMPRODUCT(AS$8:AS$187,Nutrients!$DJ$8:$DJ$187)/907))^2+0.00029262722672*((SUMPRODUCT(AS$8:AS$187,Nutrients!$DJ$8:$DJ$187)/907))+0.007028328)*0.88))</f>
        <v>0.34549058240108865</v>
      </c>
      <c r="AT217" s="277">
        <f>IF((SUMPRODUCT(AT$8:AT$187,Nutrients!$DJ$8:$DJ$187))=0,AT216,IF((SUMPRODUCT(AT$8:AT$187,Nutrients!$DJ$8:$DJ$187))&gt;(1500*907),AT216+0.14*0.88,AT216+(0.00000000006666*((SUMPRODUCT(AT$8:AT$187,Nutrients!$DJ$8:$DJ$187)/907))^3-0.00000023623322*((SUMPRODUCT(AT$8:AT$187,Nutrients!$DJ$8:$DJ$187)/907))^2+0.00029262722672*((SUMPRODUCT(AT$8:AT$187,Nutrients!$DJ$8:$DJ$187)/907))+0.007028328)*0.88))</f>
        <v>0.33528931982413829</v>
      </c>
      <c r="AU217" s="277">
        <f>IF((SUMPRODUCT(AU$8:AU$187,Nutrients!$DJ$8:$DJ$187))=0,AU216,IF((SUMPRODUCT(AU$8:AU$187,Nutrients!$DJ$8:$DJ$187))&gt;(1500*907),AU216+0.14*0.88,AU216+(0.00000000006666*((SUMPRODUCT(AU$8:AU$187,Nutrients!$DJ$8:$DJ$187)/907))^3-0.00000023623322*((SUMPRODUCT(AU$8:AU$187,Nutrients!$DJ$8:$DJ$187)/907))^2+0.00029262722672*((SUMPRODUCT(AU$8:AU$187,Nutrients!$DJ$8:$DJ$187)/907))+0.007028328)*0.88))</f>
        <v>0.32873864142833836</v>
      </c>
      <c r="AV217" s="277">
        <f>IF((SUMPRODUCT(AV$8:AV$187,Nutrients!$DJ$8:$DJ$187))=0,AV216,IF((SUMPRODUCT(AV$8:AV$187,Nutrients!$DJ$8:$DJ$187))&gt;(1500*907),AV216+0.14*0.88,AV216+(0.00000000006666*((SUMPRODUCT(AV$8:AV$187,Nutrients!$DJ$8:$DJ$187)/907))^3-0.00000023623322*((SUMPRODUCT(AV$8:AV$187,Nutrients!$DJ$8:$DJ$187)/907))^2+0.00029262722672*((SUMPRODUCT(AV$8:AV$187,Nutrients!$DJ$8:$DJ$187)/907))+0.007028328)*0.88))</f>
        <v>0.32395436778452169</v>
      </c>
      <c r="AW217" s="277">
        <f>IF((SUMPRODUCT(AW$8:AW$187,Nutrients!$DJ$8:$DJ$187))=0,AW216,IF((SUMPRODUCT(AW$8:AW$187,Nutrients!$DJ$8:$DJ$187))&gt;(1500*907),AW216+0.14*0.88,AW216+(0.00000000006666*((SUMPRODUCT(AW$8:AW$187,Nutrients!$DJ$8:$DJ$187)/907))^3-0.00000023623322*((SUMPRODUCT(AW$8:AW$187,Nutrients!$DJ$8:$DJ$187)/907))^2+0.00029262722672*((SUMPRODUCT(AW$8:AW$187,Nutrients!$DJ$8:$DJ$187)/907))+0.007028328)*0.88))</f>
        <v>0.31941282460418574</v>
      </c>
      <c r="AX217" s="277"/>
      <c r="AY217" s="277">
        <f>IF((SUMPRODUCT(AY$8:AY$187,Nutrients!$DJ$8:$DJ$187))=0,AY216,IF((SUMPRODUCT(AY$8:AY$187,Nutrients!$DJ$8:$DJ$187))&gt;(1500*907),AY216+0.14*0.88,AY216+(0.00000000006666*((SUMPRODUCT(AY$8:AY$187,Nutrients!$DJ$8:$DJ$187)/907))^3-0.00000023623322*((SUMPRODUCT(AY$8:AY$187,Nutrients!$DJ$8:$DJ$187)/907))^2+0.00029262722672*((SUMPRODUCT(AY$8:AY$187,Nutrients!$DJ$8:$DJ$187)/907))+0.007028328)*0.88))</f>
        <v>0.37379711064413851</v>
      </c>
      <c r="AZ217" s="277">
        <f>IF((SUMPRODUCT(AZ$8:AZ$187,Nutrients!$DJ$8:$DJ$187))=0,AZ216,IF((SUMPRODUCT(AZ$8:AZ$187,Nutrients!$DJ$8:$DJ$187))&gt;(1500*907),AZ216+0.14*0.88,AZ216+(0.00000000006666*((SUMPRODUCT(AZ$8:AZ$187,Nutrients!$DJ$8:$DJ$187)/907))^3-0.00000023623322*((SUMPRODUCT(AZ$8:AZ$187,Nutrients!$DJ$8:$DJ$187)/907))^2+0.00029262722672*((SUMPRODUCT(AZ$8:AZ$187,Nutrients!$DJ$8:$DJ$187)/907))+0.007028328)*0.88))</f>
        <v>0.36259649419071915</v>
      </c>
      <c r="BA217" s="277">
        <f>IF((SUMPRODUCT(BA$8:BA$187,Nutrients!$DJ$8:$DJ$187))=0,BA216,IF((SUMPRODUCT(BA$8:BA$187,Nutrients!$DJ$8:$DJ$187))&gt;(1500*907),BA216+0.14*0.88,BA216+(0.00000000006666*((SUMPRODUCT(BA$8:BA$187,Nutrients!$DJ$8:$DJ$187)/907))^3-0.00000023623322*((SUMPRODUCT(BA$8:BA$187,Nutrients!$DJ$8:$DJ$187)/907))^2+0.00029262722672*((SUMPRODUCT(BA$8:BA$187,Nutrients!$DJ$8:$DJ$187)/907))+0.007028328)*0.88))</f>
        <v>0.35238331540395657</v>
      </c>
      <c r="BB217" s="277">
        <f>IF((SUMPRODUCT(BB$8:BB$187,Nutrients!$DJ$8:$DJ$187))=0,BB216,IF((SUMPRODUCT(BB$8:BB$187,Nutrients!$DJ$8:$DJ$187))&gt;(1500*907),BB216+0.14*0.88,BB216+(0.00000000006666*((SUMPRODUCT(BB$8:BB$187,Nutrients!$DJ$8:$DJ$187)/907))^3-0.00000023623322*((SUMPRODUCT(BB$8:BB$187,Nutrients!$DJ$8:$DJ$187)/907))^2+0.00029262722672*((SUMPRODUCT(BB$8:BB$187,Nutrients!$DJ$8:$DJ$187)/907))+0.007028328)*0.88))</f>
        <v>0.34580461049830541</v>
      </c>
      <c r="BC217" s="277">
        <f>IF((SUMPRODUCT(BC$8:BC$187,Nutrients!$DJ$8:$DJ$187))=0,BC216,IF((SUMPRODUCT(BC$8:BC$187,Nutrients!$DJ$8:$DJ$187))&gt;(1500*907),BC216+0.14*0.88,BC216+(0.00000000006666*((SUMPRODUCT(BC$8:BC$187,Nutrients!$DJ$8:$DJ$187)/907))^3-0.00000023623322*((SUMPRODUCT(BC$8:BC$187,Nutrients!$DJ$8:$DJ$187)/907))^2+0.00029262722672*((SUMPRODUCT(BC$8:BC$187,Nutrients!$DJ$8:$DJ$187)/907))+0.007028328)*0.88))</f>
        <v>0.34102020469945182</v>
      </c>
      <c r="BD217" s="277">
        <f>IF((SUMPRODUCT(BD$8:BD$187,Nutrients!$DJ$8:$DJ$187))=0,BD216,IF((SUMPRODUCT(BD$8:BD$187,Nutrients!$DJ$8:$DJ$187))&gt;(1500*907),BD216+0.14*0.88,BD216+(0.00000000006666*((SUMPRODUCT(BD$8:BD$187,Nutrients!$DJ$8:$DJ$187)/907))^3-0.00000023623322*((SUMPRODUCT(BD$8:BD$187,Nutrients!$DJ$8:$DJ$187)/907))^2+0.00029262722672*((SUMPRODUCT(BD$8:BD$187,Nutrients!$DJ$8:$DJ$187)/907))+0.007028328)*0.88))</f>
        <v>0.33646767838881936</v>
      </c>
      <c r="BE217" s="277"/>
      <c r="BF217" s="277">
        <f>IF((SUMPRODUCT(BF$8:BF$187,Nutrients!$DJ$8:$DJ$187))=0,BF216,IF((SUMPRODUCT(BF$8:BF$187,Nutrients!$DJ$8:$DJ$187))&gt;(1500*907),BF216+0.14*0.88,BF216+(0.00000000006666*((SUMPRODUCT(BF$8:BF$187,Nutrients!$DJ$8:$DJ$187)/907))^3-0.00000023623322*((SUMPRODUCT(BF$8:BF$187,Nutrients!$DJ$8:$DJ$187)/907))^2+0.00029262722672*((SUMPRODUCT(BF$8:BF$187,Nutrients!$DJ$8:$DJ$187)/907))+0.007028328)*0.88))</f>
        <v>0.39070141299697447</v>
      </c>
      <c r="BG217" s="277">
        <f>IF((SUMPRODUCT(BG$8:BG$187,Nutrients!$DJ$8:$DJ$187))=0,BG216,IF((SUMPRODUCT(BG$8:BG$187,Nutrients!$DJ$8:$DJ$187))&gt;(1500*907),BG216+0.14*0.88,BG216+(0.00000000006666*((SUMPRODUCT(BG$8:BG$187,Nutrients!$DJ$8:$DJ$187)/907))^3-0.00000023623322*((SUMPRODUCT(BG$8:BG$187,Nutrients!$DJ$8:$DJ$187)/907))^2+0.00029262722672*((SUMPRODUCT(BG$8:BG$187,Nutrients!$DJ$8:$DJ$187)/907))+0.007028328)*0.88))</f>
        <v>0.37950011887567459</v>
      </c>
      <c r="BH217" s="277">
        <f>IF((SUMPRODUCT(BH$8:BH$187,Nutrients!$DJ$8:$DJ$187))=0,BH216,IF((SUMPRODUCT(BH$8:BH$187,Nutrients!$DJ$8:$DJ$187))&gt;(1500*907),BH216+0.14*0.88,BH216+(0.00000000006666*((SUMPRODUCT(BH$8:BH$187,Nutrients!$DJ$8:$DJ$187)/907))^3-0.00000023623322*((SUMPRODUCT(BH$8:BH$187,Nutrients!$DJ$8:$DJ$187)/907))^2+0.00029262722672*((SUMPRODUCT(BH$8:BH$187,Nutrients!$DJ$8:$DJ$187)/907))+0.007028328)*0.88))</f>
        <v>0.3692856017647273</v>
      </c>
      <c r="BI217" s="277">
        <f>IF((SUMPRODUCT(BI$8:BI$187,Nutrients!$DJ$8:$DJ$187))=0,BI216,IF((SUMPRODUCT(BI$8:BI$187,Nutrients!$DJ$8:$DJ$187))&gt;(1500*907),BI216+0.14*0.88,BI216+(0.00000000006666*((SUMPRODUCT(BI$8:BI$187,Nutrients!$DJ$8:$DJ$187)/907))^3-0.00000023623322*((SUMPRODUCT(BI$8:BI$187,Nutrients!$DJ$8:$DJ$187)/907))^2+0.00029262722672*((SUMPRODUCT(BI$8:BI$187,Nutrients!$DJ$8:$DJ$187)/907))+0.007028328)*0.88))</f>
        <v>0.36270605357787766</v>
      </c>
      <c r="BJ217" s="277">
        <f>IF((SUMPRODUCT(BJ$8:BJ$187,Nutrients!$DJ$8:$DJ$187))=0,BJ216,IF((SUMPRODUCT(BJ$8:BJ$187,Nutrients!$DJ$8:$DJ$187))&gt;(1500*907),BJ216+0.14*0.88,BJ216+(0.00000000006666*((SUMPRODUCT(BJ$8:BJ$187,Nutrients!$DJ$8:$DJ$187)/907))^3-0.00000023623322*((SUMPRODUCT(BJ$8:BJ$187,Nutrients!$DJ$8:$DJ$187)/907))^2+0.00029262722672*((SUMPRODUCT(BJ$8:BJ$187,Nutrients!$DJ$8:$DJ$187)/907))+0.007028328)*0.88))</f>
        <v>0.35792103101736283</v>
      </c>
      <c r="BK217" s="277">
        <f>IF((SUMPRODUCT(BK$8:BK$187,Nutrients!$DJ$8:$DJ$187))=0,BK216,IF((SUMPRODUCT(BK$8:BK$187,Nutrients!$DJ$8:$DJ$187))&gt;(1500*907),BK216+0.14*0.88,BK216+(0.00000000006666*((SUMPRODUCT(BK$8:BK$187,Nutrients!$DJ$8:$DJ$187)/907))^3-0.00000023623322*((SUMPRODUCT(BK$8:BK$187,Nutrients!$DJ$8:$DJ$187)/907))^2+0.00029262722672*((SUMPRODUCT(BK$8:BK$187,Nutrients!$DJ$8:$DJ$187)/907))+0.007028328)*0.88))</f>
        <v>0.35334658463390539</v>
      </c>
      <c r="BL217" s="67"/>
    </row>
    <row r="218" spans="1:65" x14ac:dyDescent="0.2">
      <c r="A218" s="236" t="s">
        <v>193</v>
      </c>
      <c r="B218" s="67">
        <f>B211/B212</f>
        <v>1.2109598168550699</v>
      </c>
      <c r="C218" s="67">
        <f t="shared" ref="C218:G218" si="80">C211/C212</f>
        <v>1.213204467805161</v>
      </c>
      <c r="D218" s="67">
        <f t="shared" si="80"/>
        <v>1.1961389310274957</v>
      </c>
      <c r="E218" s="67">
        <f t="shared" si="80"/>
        <v>1.1981828623673476</v>
      </c>
      <c r="F218" s="67">
        <f t="shared" si="80"/>
        <v>1.2163223126201139</v>
      </c>
      <c r="G218" s="67">
        <f t="shared" si="80"/>
        <v>1.202278686516715</v>
      </c>
      <c r="H218" s="20"/>
      <c r="I218" s="67">
        <f>I211/I212</f>
        <v>1.2020515520806385</v>
      </c>
      <c r="J218" s="67">
        <f t="shared" ref="J218:N218" si="81">J211/J212</f>
        <v>1.2019669058277569</v>
      </c>
      <c r="K218" s="67">
        <f t="shared" si="81"/>
        <v>1.1875780592718477</v>
      </c>
      <c r="L218" s="67">
        <f t="shared" si="81"/>
        <v>1.189635223148392</v>
      </c>
      <c r="M218" s="67">
        <f t="shared" si="81"/>
        <v>1.2070084173563913</v>
      </c>
      <c r="N218" s="67">
        <f t="shared" si="81"/>
        <v>1.1931623157808273</v>
      </c>
      <c r="O218" s="20"/>
      <c r="P218" s="67">
        <f>P211/P212</f>
        <v>1.192272045564156</v>
      </c>
      <c r="Q218" s="67">
        <f t="shared" ref="Q218:U218" si="82">Q211/Q212</f>
        <v>1.1913342223367194</v>
      </c>
      <c r="R218" s="67">
        <f t="shared" si="82"/>
        <v>1.2020613986783972</v>
      </c>
      <c r="S218" s="67">
        <f t="shared" si="82"/>
        <v>1.1937341203004554</v>
      </c>
      <c r="T218" s="67">
        <f t="shared" si="82"/>
        <v>1.1918436393421752</v>
      </c>
      <c r="U218" s="67">
        <f t="shared" si="82"/>
        <v>1.2095309042650413</v>
      </c>
      <c r="V218" s="20"/>
      <c r="W218" s="67">
        <f>W211/W212</f>
        <v>1.199889783101677</v>
      </c>
      <c r="X218" s="67">
        <f t="shared" ref="X218:AB218" si="83">X211/X212</f>
        <v>1.2061149911851365</v>
      </c>
      <c r="Y218" s="67">
        <f t="shared" si="83"/>
        <v>1.2116208417867376</v>
      </c>
      <c r="Z218" s="67">
        <f t="shared" si="83"/>
        <v>1.2032173561348676</v>
      </c>
      <c r="AA218" s="67">
        <f t="shared" si="83"/>
        <v>1.1904436983173978</v>
      </c>
      <c r="AB218" s="67">
        <f t="shared" si="83"/>
        <v>1.2015951662857338</v>
      </c>
      <c r="AC218" s="20"/>
      <c r="AD218" s="67">
        <f>AD211/AD212</f>
        <v>1.2115953925789795</v>
      </c>
      <c r="AE218" s="67">
        <f t="shared" ref="AE218:AI218" si="84">AE211/AE212</f>
        <v>1.214234866165987</v>
      </c>
      <c r="AF218" s="67">
        <f t="shared" si="84"/>
        <v>1.2044293999887565</v>
      </c>
      <c r="AG218" s="67">
        <f t="shared" si="84"/>
        <v>1.1962867340610841</v>
      </c>
      <c r="AH218" s="67">
        <f t="shared" si="84"/>
        <v>1.207464808847786</v>
      </c>
      <c r="AI218" s="67">
        <f t="shared" si="84"/>
        <v>1.1944014581635662</v>
      </c>
      <c r="AJ218" s="20"/>
      <c r="AK218" s="67">
        <f>AK211/AK212</f>
        <v>1.2045227475875038</v>
      </c>
      <c r="AL218" s="67">
        <f t="shared" ref="AL218:AP218" si="85">AL211/AL212</f>
        <v>1.1770267320788781</v>
      </c>
      <c r="AM218" s="67">
        <f t="shared" si="85"/>
        <v>1.156100148679561</v>
      </c>
      <c r="AN218" s="67">
        <f t="shared" si="85"/>
        <v>1.1475121024188972</v>
      </c>
      <c r="AO218" s="67">
        <f t="shared" si="85"/>
        <v>1.1567703197848254</v>
      </c>
      <c r="AP218" s="67">
        <f t="shared" si="85"/>
        <v>1.1433806166045197</v>
      </c>
      <c r="AQ218" s="20"/>
      <c r="AR218" s="67">
        <f>AR211/AR212</f>
        <v>1.1889703518475343</v>
      </c>
      <c r="AS218" s="67">
        <f t="shared" ref="AS218:AW218" si="86">AS211/AS212</f>
        <v>1.1337743423425066</v>
      </c>
      <c r="AT218" s="67">
        <f t="shared" si="86"/>
        <v>1.1120184379721931</v>
      </c>
      <c r="AU218" s="67">
        <f t="shared" si="86"/>
        <v>1.1026488705635404</v>
      </c>
      <c r="AV218" s="67">
        <f t="shared" si="86"/>
        <v>1.1106221242123937</v>
      </c>
      <c r="AW218" s="67">
        <f t="shared" si="86"/>
        <v>1.0973755063955715</v>
      </c>
      <c r="AX218" s="20"/>
      <c r="AY218" s="67">
        <f>AY211/AY212</f>
        <v>1.1485646873898132</v>
      </c>
      <c r="AZ218" s="67">
        <f t="shared" ref="AZ218:BD218" si="87">AZ211/AZ212</f>
        <v>1.0939298811210141</v>
      </c>
      <c r="BA218" s="67">
        <f t="shared" si="87"/>
        <v>1.0716235609240585</v>
      </c>
      <c r="BB218" s="67">
        <f t="shared" si="87"/>
        <v>1.0812910154171125</v>
      </c>
      <c r="BC218" s="67">
        <f t="shared" si="87"/>
        <v>1.0885242934185195</v>
      </c>
      <c r="BD218" s="67">
        <f t="shared" si="87"/>
        <v>1.0957145534658899</v>
      </c>
      <c r="BE218" s="20"/>
      <c r="BF218" s="67">
        <f>BF211/BF212</f>
        <v>1.1114137542634825</v>
      </c>
      <c r="BG218" s="67">
        <f t="shared" ref="BG218:BK218" si="88">BG211/BG212</f>
        <v>1.0573742159066506</v>
      </c>
      <c r="BH218" s="67">
        <f t="shared" si="88"/>
        <v>1.0345863692434449</v>
      </c>
      <c r="BI218" s="67">
        <f t="shared" si="88"/>
        <v>1.042971832091145</v>
      </c>
      <c r="BJ218" s="67">
        <f t="shared" si="88"/>
        <v>1.0492268079697555</v>
      </c>
      <c r="BK218" s="67">
        <f t="shared" si="88"/>
        <v>1.0556000860423209</v>
      </c>
      <c r="BL218" s="20"/>
    </row>
    <row r="219" spans="1:65" x14ac:dyDescent="0.2">
      <c r="A219" t="s">
        <v>20</v>
      </c>
      <c r="B219" s="68">
        <f>(SUMPRODUCT(B$8:B$187,Nutrients!$DC$8:$DC$187)+(IF($A$6=Nutrients!$B$8,Nutrients!$DC$8,Nutrients!$DC$9)*B$6)+(((IF($A$7=Nutrients!$B$79,Nutrients!$DC$79,(IF($A$7=Nutrients!$B$77,Nutrients!$DC$77,Nutrients!$DC$78)))))*B$7))</f>
        <v>231.25397620859331</v>
      </c>
      <c r="C219" s="68">
        <f>(SUMPRODUCT(C$8:C$187,Nutrients!$DC$8:$DC$187)+(IF($A$6=Nutrients!$B$8,Nutrients!$DC$8,Nutrients!$DC$9)*C$6)+(((IF($A$7=Nutrients!$B$79,Nutrients!$DC$79,(IF($A$7=Nutrients!$B$77,Nutrients!$DC$77,Nutrients!$DC$78)))))*C$7))</f>
        <v>215.28859738565075</v>
      </c>
      <c r="D219" s="68">
        <f>(SUMPRODUCT(D$8:D$187,Nutrients!$DC$8:$DC$187)+(IF($A$6=Nutrients!$B$8,Nutrients!$DC$8,Nutrients!$DC$9)*D$6)+(((IF($A$7=Nutrients!$B$79,Nutrients!$DC$79,(IF($A$7=Nutrients!$B$77,Nutrients!$DC$77,Nutrients!$DC$78)))))*D$7))</f>
        <v>200.83410325245507</v>
      </c>
      <c r="E219" s="68">
        <f>(SUMPRODUCT(E$8:E$187,Nutrients!$DC$8:$DC$187)+(IF($A$6=Nutrients!$B$8,Nutrients!$DC$8,Nutrients!$DC$9)*E$6)+(((IF($A$7=Nutrients!$B$79,Nutrients!$DC$79,(IF($A$7=Nutrients!$B$77,Nutrients!$DC$77,Nutrients!$DC$78)))))*E$7))</f>
        <v>192.11132609238285</v>
      </c>
      <c r="F219" s="68">
        <f>(SUMPRODUCT(F$8:F$187,Nutrients!$DC$8:$DC$187)+(IF($A$6=Nutrients!$B$8,Nutrients!$DC$8,Nutrients!$DC$9)*F$6)+(((IF($A$7=Nutrients!$B$79,Nutrients!$DC$79,(IF($A$7=Nutrients!$B$77,Nutrients!$DC$77,Nutrients!$DC$78)))))*F$7))</f>
        <v>185.95891523734306</v>
      </c>
      <c r="G219" s="68">
        <f>(SUMPRODUCT(G$8:G$187,Nutrients!$DC$8:$DC$187)+(IF($A$6=Nutrients!$B$8,Nutrients!$DC$8,Nutrients!$DC$9)*G$6)+(((IF($A$7=Nutrients!$B$79,Nutrients!$DC$79,(IF($A$7=Nutrients!$B$77,Nutrients!$DC$77,Nutrients!$DC$78)))))*G$7))</f>
        <v>181.55559104260868</v>
      </c>
      <c r="H219" s="20"/>
      <c r="I219" s="68">
        <f>(SUMPRODUCT(I$8:I$187,Nutrients!$DC$8:$DC$187)+(IF($A$6=Nutrients!$B$8,Nutrients!$DC$8,Nutrients!$DC$9)*I$6)+(((IF($A$7=Nutrients!$B$79,Nutrients!$DC$79,(IF($A$7=Nutrients!$B$77,Nutrients!$DC$77,Nutrients!$DC$78)))))*I$7))</f>
        <v>229.81565133013237</v>
      </c>
      <c r="J219" s="68">
        <f>(SUMPRODUCT(J$8:J$187,Nutrients!$DC$8:$DC$187)+(IF($A$6=Nutrients!$B$8,Nutrients!$DC$8,Nutrients!$DC$9)*J$6)+(((IF($A$7=Nutrients!$B$79,Nutrients!$DC$79,(IF($A$7=Nutrients!$B$77,Nutrients!$DC$77,Nutrients!$DC$78)))))*J$7))</f>
        <v>214.06686445953875</v>
      </c>
      <c r="K219" s="68">
        <f>(SUMPRODUCT(K$8:K$187,Nutrients!$DC$8:$DC$187)+(IF($A$6=Nutrients!$B$8,Nutrients!$DC$8,Nutrients!$DC$9)*K$6)+(((IF($A$7=Nutrients!$B$79,Nutrients!$DC$79,(IF($A$7=Nutrients!$B$77,Nutrients!$DC$77,Nutrients!$DC$78)))))*K$7))</f>
        <v>200.14127432664182</v>
      </c>
      <c r="L219" s="68">
        <f>(SUMPRODUCT(L$8:L$187,Nutrients!$DC$8:$DC$187)+(IF($A$6=Nutrients!$B$8,Nutrients!$DC$8,Nutrients!$DC$9)*L$6)+(((IF($A$7=Nutrients!$B$79,Nutrients!$DC$79,(IF($A$7=Nutrients!$B$77,Nutrients!$DC$77,Nutrients!$DC$78)))))*L$7))</f>
        <v>191.51758972840503</v>
      </c>
      <c r="M219" s="68">
        <f>(SUMPRODUCT(M$8:M$187,Nutrients!$DC$8:$DC$187)+(IF($A$6=Nutrients!$B$8,Nutrients!$DC$8,Nutrients!$DC$9)*M$6)+(((IF($A$7=Nutrients!$B$79,Nutrients!$DC$79,(IF($A$7=Nutrients!$B$77,Nutrients!$DC$77,Nutrients!$DC$78)))))*M$7))</f>
        <v>185.36001129797762</v>
      </c>
      <c r="N219" s="68">
        <f>(SUMPRODUCT(N$8:N$187,Nutrients!$DC$8:$DC$187)+(IF($A$6=Nutrients!$B$8,Nutrients!$DC$8,Nutrients!$DC$9)*N$6)+(((IF($A$7=Nutrients!$B$79,Nutrients!$DC$79,(IF($A$7=Nutrients!$B$77,Nutrients!$DC$77,Nutrients!$DC$78)))))*N$7))</f>
        <v>180.75238036334838</v>
      </c>
      <c r="O219" s="20"/>
      <c r="P219" s="68">
        <f>(SUMPRODUCT(P$8:P$187,Nutrients!$DC$8:$DC$187)+(IF($A$6=Nutrients!$B$8,Nutrients!$DC$8,Nutrients!$DC$9)*P$6)+(((IF($A$7=Nutrients!$B$79,Nutrients!$DC$79,(IF($A$7=Nutrients!$B$77,Nutrients!$DC$77,Nutrients!$DC$78)))))*P$7))</f>
        <v>228.43104754312873</v>
      </c>
      <c r="Q219" s="68">
        <f>(SUMPRODUCT(Q$8:Q$187,Nutrients!$DC$8:$DC$187)+(IF($A$6=Nutrients!$B$8,Nutrients!$DC$8,Nutrients!$DC$9)*Q$6)+(((IF($A$7=Nutrients!$B$79,Nutrients!$DC$79,(IF($A$7=Nutrients!$B$77,Nutrients!$DC$77,Nutrients!$DC$78)))))*Q$7))</f>
        <v>212.5285942572458</v>
      </c>
      <c r="R219" s="68">
        <f>(SUMPRODUCT(R$8:R$187,Nutrients!$DC$8:$DC$187)+(IF($A$6=Nutrients!$B$8,Nutrients!$DC$8,Nutrients!$DC$9)*R$6)+(((IF($A$7=Nutrients!$B$79,Nutrients!$DC$79,(IF($A$7=Nutrients!$B$77,Nutrients!$DC$77,Nutrients!$DC$78)))))*R$7))</f>
        <v>199.58841734312773</v>
      </c>
      <c r="S219" s="68">
        <f>(SUMPRODUCT(S$8:S$187,Nutrients!$DC$8:$DC$187)+(IF($A$6=Nutrients!$B$8,Nutrients!$DC$8,Nutrients!$DC$9)*S$6)+(((IF($A$7=Nutrients!$B$79,Nutrients!$DC$79,(IF($A$7=Nutrients!$B$77,Nutrients!$DC$77,Nutrients!$DC$78)))))*S$7))</f>
        <v>191.37889098877832</v>
      </c>
      <c r="T219" s="68">
        <f>(SUMPRODUCT(T$8:T$187,Nutrients!$DC$8:$DC$187)+(IF($A$6=Nutrients!$B$8,Nutrients!$DC$8,Nutrients!$DC$9)*T$6)+(((IF($A$7=Nutrients!$B$79,Nutrients!$DC$79,(IF($A$7=Nutrients!$B$77,Nutrients!$DC$77,Nutrients!$DC$78)))))*T$7))</f>
        <v>185.17907573565088</v>
      </c>
      <c r="U219" s="68">
        <f>(SUMPRODUCT(U$8:U$187,Nutrients!$DC$8:$DC$187)+(IF($A$6=Nutrients!$B$8,Nutrients!$DC$8,Nutrients!$DC$9)*U$6)+(((IF($A$7=Nutrients!$B$79,Nutrients!$DC$79,(IF($A$7=Nutrients!$B$77,Nutrients!$DC$77,Nutrients!$DC$78)))))*U$7))</f>
        <v>180.21835920242444</v>
      </c>
      <c r="V219" s="20"/>
      <c r="W219" s="68">
        <f>(SUMPRODUCT(W$8:W$187,Nutrients!$DC$8:$DC$187)+(IF($A$6=Nutrients!$B$8,Nutrients!$DC$8,Nutrients!$DC$9)*W$6)+(((IF($A$7=Nutrients!$B$79,Nutrients!$DC$79,(IF($A$7=Nutrients!$B$77,Nutrients!$DC$77,Nutrients!$DC$78)))))*W$7))</f>
        <v>227.08613136276227</v>
      </c>
      <c r="X219" s="68">
        <f>(SUMPRODUCT(X$8:X$187,Nutrients!$DC$8:$DC$187)+(IF($A$6=Nutrients!$B$8,Nutrients!$DC$8,Nutrients!$DC$9)*X$6)+(((IF($A$7=Nutrients!$B$79,Nutrients!$DC$79,(IF($A$7=Nutrients!$B$77,Nutrients!$DC$77,Nutrients!$DC$78)))))*X$7))</f>
        <v>211.5186523688011</v>
      </c>
      <c r="Y219" s="68">
        <f>(SUMPRODUCT(Y$8:Y$187,Nutrients!$DC$8:$DC$187)+(IF($A$6=Nutrients!$B$8,Nutrients!$DC$8,Nutrients!$DC$9)*Y$6)+(((IF($A$7=Nutrients!$B$79,Nutrients!$DC$79,(IF($A$7=Nutrients!$B$77,Nutrients!$DC$77,Nutrients!$DC$78)))))*Y$7))</f>
        <v>199.26550208449262</v>
      </c>
      <c r="Z219" s="68">
        <f>(SUMPRODUCT(Z$8:Z$187,Nutrients!$DC$8:$DC$187)+(IF($A$6=Nutrients!$B$8,Nutrients!$DC$8,Nutrients!$DC$9)*Z$6)+(((IF($A$7=Nutrients!$B$79,Nutrients!$DC$79,(IF($A$7=Nutrients!$B$77,Nutrients!$DC$77,Nutrients!$DC$78)))))*Z$7))</f>
        <v>191.26929808620727</v>
      </c>
      <c r="AA219" s="68">
        <f>(SUMPRODUCT(AA$8:AA$187,Nutrients!$DC$8:$DC$187)+(IF($A$6=Nutrients!$B$8,Nutrients!$DC$8,Nutrients!$DC$9)*AA$6)+(((IF($A$7=Nutrients!$B$79,Nutrients!$DC$79,(IF($A$7=Nutrients!$B$77,Nutrients!$DC$77,Nutrients!$DC$78)))))*AA$7))</f>
        <v>185.26204975200989</v>
      </c>
      <c r="AB219" s="68">
        <f>(SUMPRODUCT(AB$8:AB$187,Nutrients!$DC$8:$DC$187)+(IF($A$6=Nutrients!$B$8,Nutrients!$DC$8,Nutrients!$DC$9)*AB$6)+(((IF($A$7=Nutrients!$B$79,Nutrients!$DC$79,(IF($A$7=Nutrients!$B$77,Nutrients!$DC$77,Nutrients!$DC$78)))))*AB$7))</f>
        <v>180.72463254060258</v>
      </c>
      <c r="AC219" s="20"/>
      <c r="AD219" s="68">
        <f>(SUMPRODUCT(AD$8:AD$187,Nutrients!$DC$8:$DC$187)+(IF($A$6=Nutrients!$B$8,Nutrients!$DC$8,Nutrients!$DC$9)*AD$6)+(((IF($A$7=Nutrients!$B$79,Nutrients!$DC$79,(IF($A$7=Nutrients!$B$77,Nutrients!$DC$77,Nutrients!$DC$78)))))*AD$7))</f>
        <v>225.61027689720856</v>
      </c>
      <c r="AE219" s="68">
        <f>(SUMPRODUCT(AE$8:AE$187,Nutrients!$DC$8:$DC$187)+(IF($A$6=Nutrients!$B$8,Nutrients!$DC$8,Nutrients!$DC$9)*AE$6)+(((IF($A$7=Nutrients!$B$79,Nutrients!$DC$79,(IF($A$7=Nutrients!$B$77,Nutrients!$DC$77,Nutrients!$DC$78)))))*AE$7))</f>
        <v>211.40852924072752</v>
      </c>
      <c r="AF219" s="68">
        <f>(SUMPRODUCT(AF$8:AF$187,Nutrients!$DC$8:$DC$187)+(IF($A$6=Nutrients!$B$8,Nutrients!$DC$8,Nutrients!$DC$9)*AF$6)+(((IF($A$7=Nutrients!$B$79,Nutrients!$DC$79,(IF($A$7=Nutrients!$B$77,Nutrients!$DC$77,Nutrients!$DC$78)))))*AF$7))</f>
        <v>199.55545862572657</v>
      </c>
      <c r="AG219" s="68">
        <f>(SUMPRODUCT(AG$8:AG$187,Nutrients!$DC$8:$DC$187)+(IF($A$6=Nutrients!$B$8,Nutrients!$DC$8,Nutrients!$DC$9)*AG$6)+(((IF($A$7=Nutrients!$B$79,Nutrients!$DC$79,(IF($A$7=Nutrients!$B$77,Nutrients!$DC$77,Nutrients!$DC$78)))))*AG$7))</f>
        <v>191.77425331599579</v>
      </c>
      <c r="AH219" s="68">
        <f>(SUMPRODUCT(AH$8:AH$187,Nutrients!$DC$8:$DC$187)+(IF($A$6=Nutrients!$B$8,Nutrients!$DC$8,Nutrients!$DC$9)*AH$6)+(((IF($A$7=Nutrients!$B$79,Nutrients!$DC$79,(IF($A$7=Nutrients!$B$77,Nutrients!$DC$77,Nutrients!$DC$78)))))*AH$7))</f>
        <v>185.83851565190986</v>
      </c>
      <c r="AI219" s="68">
        <f>(SUMPRODUCT(AI$8:AI$187,Nutrients!$DC$8:$DC$187)+(IF($A$6=Nutrients!$B$8,Nutrients!$DC$8,Nutrients!$DC$9)*AI$6)+(((IF($A$7=Nutrients!$B$79,Nutrients!$DC$79,(IF($A$7=Nutrients!$B$77,Nutrients!$DC$77,Nutrients!$DC$78)))))*AI$7))</f>
        <v>181.02598460239963</v>
      </c>
      <c r="AJ219" s="20"/>
      <c r="AK219" s="68">
        <f>(SUMPRODUCT(AK$8:AK$187,Nutrients!$DC$8:$DC$187)+(IF($A$6=Nutrients!$B$8,Nutrients!$DC$8,Nutrients!$DC$9)*AK$6)+(((IF($A$7=Nutrients!$B$79,Nutrients!$DC$79,(IF($A$7=Nutrients!$B$77,Nutrients!$DC$77,Nutrients!$DC$78)))))*AK$7))</f>
        <v>224.10084728705743</v>
      </c>
      <c r="AL219" s="68">
        <f>(SUMPRODUCT(AL$8:AL$187,Nutrients!$DC$8:$DC$187)+(IF($A$6=Nutrients!$B$8,Nutrients!$DC$8,Nutrients!$DC$9)*AL$6)+(((IF($A$7=Nutrients!$B$79,Nutrients!$DC$79,(IF($A$7=Nutrients!$B$77,Nutrients!$DC$77,Nutrients!$DC$78)))))*AL$7))</f>
        <v>210.94533600098566</v>
      </c>
      <c r="AM219" s="68">
        <f>(SUMPRODUCT(AM$8:AM$187,Nutrients!$DC$8:$DC$187)+(IF($A$6=Nutrients!$B$8,Nutrients!$DC$8,Nutrients!$DC$9)*AM$6)+(((IF($A$7=Nutrients!$B$79,Nutrients!$DC$79,(IF($A$7=Nutrients!$B$77,Nutrients!$DC$77,Nutrients!$DC$78)))))*AM$7))</f>
        <v>199.9272854631316</v>
      </c>
      <c r="AN219" s="68">
        <f>(SUMPRODUCT(AN$8:AN$187,Nutrients!$DC$8:$DC$187)+(IF($A$6=Nutrients!$B$8,Nutrients!$DC$8,Nutrients!$DC$9)*AN$6)+(((IF($A$7=Nutrients!$B$79,Nutrients!$DC$79,(IF($A$7=Nutrients!$B$77,Nutrients!$DC$77,Nutrients!$DC$78)))))*AN$7))</f>
        <v>192.37381348286056</v>
      </c>
      <c r="AO219" s="68">
        <f>(SUMPRODUCT(AO$8:AO$187,Nutrients!$DC$8:$DC$187)+(IF($A$6=Nutrients!$B$8,Nutrients!$DC$8,Nutrients!$DC$9)*AO$6)+(((IF($A$7=Nutrients!$B$79,Nutrients!$DC$79,(IF($A$7=Nutrients!$B$77,Nutrients!$DC$77,Nutrients!$DC$78)))))*AO$7))</f>
        <v>186.65075021605185</v>
      </c>
      <c r="AP219" s="68">
        <f>(SUMPRODUCT(AP$8:AP$187,Nutrients!$DC$8:$DC$187)+(IF($A$6=Nutrients!$B$8,Nutrients!$DC$8,Nutrients!$DC$9)*AP$6)+(((IF($A$7=Nutrients!$B$79,Nutrients!$DC$79,(IF($A$7=Nutrients!$B$77,Nutrients!$DC$77,Nutrients!$DC$78)))))*AP$7))</f>
        <v>181.84673494866905</v>
      </c>
      <c r="AQ219" s="20"/>
      <c r="AR219" s="68">
        <f>(SUMPRODUCT(AR$8:AR$187,Nutrients!$DC$8:$DC$187)+(IF($A$6=Nutrients!$B$8,Nutrients!$DC$8,Nutrients!$DC$9)*AR$6)+(((IF($A$7=Nutrients!$B$79,Nutrients!$DC$79,(IF($A$7=Nutrients!$B$77,Nutrients!$DC$77,Nutrients!$DC$78)))))*AR$7))</f>
        <v>223.90276644553964</v>
      </c>
      <c r="AS219" s="68">
        <f>(SUMPRODUCT(AS$8:AS$187,Nutrients!$DC$8:$DC$187)+(IF($A$6=Nutrients!$B$8,Nutrients!$DC$8,Nutrients!$DC$9)*AS$6)+(((IF($A$7=Nutrients!$B$79,Nutrients!$DC$79,(IF($A$7=Nutrients!$B$77,Nutrients!$DC$77,Nutrients!$DC$78)))))*AS$7))</f>
        <v>211.74022825456848</v>
      </c>
      <c r="AT219" s="68">
        <f>(SUMPRODUCT(AT$8:AT$187,Nutrients!$DC$8:$DC$187)+(IF($A$6=Nutrients!$B$8,Nutrients!$DC$8,Nutrients!$DC$9)*AT$6)+(((IF($A$7=Nutrients!$B$79,Nutrients!$DC$79,(IF($A$7=Nutrients!$B$77,Nutrients!$DC$77,Nutrients!$DC$78)))))*AT$7))</f>
        <v>200.73247157508879</v>
      </c>
      <c r="AU219" s="68">
        <f>(SUMPRODUCT(AU$8:AU$187,Nutrients!$DC$8:$DC$187)+(IF($A$6=Nutrients!$B$8,Nutrients!$DC$8,Nutrients!$DC$9)*AU$6)+(((IF($A$7=Nutrients!$B$79,Nutrients!$DC$79,(IF($A$7=Nutrients!$B$77,Nutrients!$DC$77,Nutrients!$DC$78)))))*AU$7))</f>
        <v>193.18091939749681</v>
      </c>
      <c r="AV219" s="68">
        <f>(SUMPRODUCT(AV$8:AV$187,Nutrients!$DC$8:$DC$187)+(IF($A$6=Nutrients!$B$8,Nutrients!$DC$8,Nutrients!$DC$9)*AV$6)+(((IF($A$7=Nutrients!$B$79,Nutrients!$DC$79,(IF($A$7=Nutrients!$B$77,Nutrients!$DC$77,Nutrients!$DC$78)))))*AV$7))</f>
        <v>187.46716639811476</v>
      </c>
      <c r="AW219" s="68">
        <f>(SUMPRODUCT(AW$8:AW$187,Nutrients!$DC$8:$DC$187)+(IF($A$6=Nutrients!$B$8,Nutrients!$DC$8,Nutrients!$DC$9)*AW$6)+(((IF($A$7=Nutrients!$B$79,Nutrients!$DC$79,(IF($A$7=Nutrients!$B$77,Nutrients!$DC$77,Nutrients!$DC$78)))))*AW$7))</f>
        <v>182.51258491117096</v>
      </c>
      <c r="AX219" s="20"/>
      <c r="AY219" s="68">
        <f>(SUMPRODUCT(AY$8:AY$187,Nutrients!$DC$8:$DC$187)+(IF($A$6=Nutrients!$B$8,Nutrients!$DC$8,Nutrients!$DC$9)*AY$6)+(((IF($A$7=Nutrients!$B$79,Nutrients!$DC$79,(IF($A$7=Nutrients!$B$77,Nutrients!$DC$77,Nutrients!$DC$78)))))*AY$7))</f>
        <v>224.66481694308271</v>
      </c>
      <c r="AZ219" s="68">
        <f>(SUMPRODUCT(AZ$8:AZ$187,Nutrients!$DC$8:$DC$187)+(IF($A$6=Nutrients!$B$8,Nutrients!$DC$8,Nutrients!$DC$9)*AZ$6)+(((IF($A$7=Nutrients!$B$79,Nutrients!$DC$79,(IF($A$7=Nutrients!$B$77,Nutrients!$DC$77,Nutrients!$DC$78)))))*AZ$7))</f>
        <v>212.52070639507403</v>
      </c>
      <c r="BA219" s="68">
        <f>(SUMPRODUCT(BA$8:BA$187,Nutrients!$DC$8:$DC$187)+(IF($A$6=Nutrients!$B$8,Nutrients!$DC$8,Nutrients!$DC$9)*BA$6)+(((IF($A$7=Nutrients!$B$79,Nutrients!$DC$79,(IF($A$7=Nutrients!$B$77,Nutrients!$DC$77,Nutrients!$DC$78)))))*BA$7))</f>
        <v>201.61203833831419</v>
      </c>
      <c r="BB219" s="68">
        <f>(SUMPRODUCT(BB$8:BB$187,Nutrients!$DC$8:$DC$187)+(IF($A$6=Nutrients!$B$8,Nutrients!$DC$8,Nutrients!$DC$9)*BB$6)+(((IF($A$7=Nutrients!$B$79,Nutrients!$DC$79,(IF($A$7=Nutrients!$B$77,Nutrients!$DC$77,Nutrients!$DC$78)))))*BB$7))</f>
        <v>194.12758914523485</v>
      </c>
      <c r="BC219" s="68">
        <f>(SUMPRODUCT(BC$8:BC$187,Nutrients!$DC$8:$DC$187)+(IF($A$6=Nutrients!$B$8,Nutrients!$DC$8,Nutrients!$DC$9)*BC$6)+(((IF($A$7=Nutrients!$B$79,Nutrients!$DC$79,(IF($A$7=Nutrients!$B$77,Nutrients!$DC$77,Nutrients!$DC$78)))))*BC$7))</f>
        <v>188.41493507418645</v>
      </c>
      <c r="BD219" s="68">
        <f>(SUMPRODUCT(BD$8:BD$187,Nutrients!$DC$8:$DC$187)+(IF($A$6=Nutrients!$B$8,Nutrients!$DC$8,Nutrients!$DC$9)*BD$6)+(((IF($A$7=Nutrients!$B$79,Nutrients!$DC$79,(IF($A$7=Nutrients!$B$77,Nutrients!$DC$77,Nutrients!$DC$78)))))*BD$7))</f>
        <v>183.38573323579558</v>
      </c>
      <c r="BE219" s="20"/>
      <c r="BF219" s="68">
        <f>(SUMPRODUCT(BF$8:BF$187,Nutrients!$DC$8:$DC$187)+(IF($A$6=Nutrients!$B$8,Nutrients!$DC$8,Nutrients!$DC$9)*BF$6)+(((IF($A$7=Nutrients!$B$79,Nutrients!$DC$79,(IF($A$7=Nutrients!$B$77,Nutrients!$DC$77,Nutrients!$DC$78)))))*BF$7))</f>
        <v>225.26441810973523</v>
      </c>
      <c r="BG219" s="68">
        <f>(SUMPRODUCT(BG$8:BG$187,Nutrients!$DC$8:$DC$187)+(IF($A$6=Nutrients!$B$8,Nutrients!$DC$8,Nutrients!$DC$9)*BG$6)+(((IF($A$7=Nutrients!$B$79,Nutrients!$DC$79,(IF($A$7=Nutrients!$B$77,Nutrients!$DC$77,Nutrients!$DC$78)))))*BG$7))</f>
        <v>213.1259426737289</v>
      </c>
      <c r="BH219" s="68">
        <f>(SUMPRODUCT(BH$8:BH$187,Nutrients!$DC$8:$DC$187)+(IF($A$6=Nutrients!$B$8,Nutrients!$DC$8,Nutrients!$DC$9)*BH$6)+(((IF($A$7=Nutrients!$B$79,Nutrients!$DC$79,(IF($A$7=Nutrients!$B$77,Nutrients!$DC$77,Nutrients!$DC$78)))))*BH$7))</f>
        <v>202.22840338209687</v>
      </c>
      <c r="BI219" s="68">
        <f>(SUMPRODUCT(BI$8:BI$187,Nutrients!$DC$8:$DC$187)+(IF($A$6=Nutrients!$B$8,Nutrients!$DC$8,Nutrients!$DC$9)*BI$6)+(((IF($A$7=Nutrients!$B$79,Nutrients!$DC$79,(IF($A$7=Nutrients!$B$77,Nutrients!$DC$77,Nutrients!$DC$78)))))*BI$7))</f>
        <v>194.75096644994912</v>
      </c>
      <c r="BJ219" s="68">
        <f>(SUMPRODUCT(BJ$8:BJ$187,Nutrients!$DC$8:$DC$187)+(IF($A$6=Nutrients!$B$8,Nutrients!$DC$8,Nutrients!$DC$9)*BJ$6)+(((IF($A$7=Nutrients!$B$79,Nutrients!$DC$79,(IF($A$7=Nutrients!$B$77,Nutrients!$DC$77,Nutrients!$DC$78)))))*BJ$7))</f>
        <v>189.04344102840639</v>
      </c>
      <c r="BK219" s="68">
        <f>(SUMPRODUCT(BK$8:BK$187,Nutrients!$DC$8:$DC$187)+(IF($A$6=Nutrients!$B$8,Nutrients!$DC$8,Nutrients!$DC$9)*BK$6)+(((IF($A$7=Nutrients!$B$79,Nutrients!$DC$79,(IF($A$7=Nutrients!$B$77,Nutrients!$DC$77,Nutrients!$DC$78)))))*BK$7))</f>
        <v>184.1965144151406</v>
      </c>
      <c r="BL219" s="20"/>
    </row>
    <row r="220" spans="1:65" x14ac:dyDescent="0.2">
      <c r="A220" t="s">
        <v>21</v>
      </c>
      <c r="B220" s="69">
        <f>IF(B$4="","",B219+Nutrients!$DA$5)</f>
        <v>243.25397620859331</v>
      </c>
      <c r="C220" s="69">
        <f>IF(C$4="","",C219+Nutrients!$DA$5)</f>
        <v>227.28859738565075</v>
      </c>
      <c r="D220" s="69">
        <f>IF(D$4="","",D219+Nutrients!$DA$5)</f>
        <v>212.83410325245507</v>
      </c>
      <c r="E220" s="69">
        <f>IF(E$4="","",E219+Nutrients!$DA$5)</f>
        <v>204.11132609238285</v>
      </c>
      <c r="F220" s="69">
        <f>IF(F$4="","",F219+Nutrients!$DA$5)</f>
        <v>197.95891523734306</v>
      </c>
      <c r="G220" s="69">
        <f>IF(G$4="","",G219+Nutrients!$DA$5)</f>
        <v>193.55559104260868</v>
      </c>
      <c r="H220" s="20"/>
      <c r="I220" s="69">
        <f>IF(I$4="","",I219+Nutrients!$DA$5)</f>
        <v>241.81565133013237</v>
      </c>
      <c r="J220" s="69">
        <f>IF(J$4="","",J219+Nutrients!$DA$5)</f>
        <v>226.06686445953875</v>
      </c>
      <c r="K220" s="69">
        <f>IF(K$4="","",K219+Nutrients!$DA$5)</f>
        <v>212.14127432664182</v>
      </c>
      <c r="L220" s="69">
        <f>IF(L$4="","",L219+Nutrients!$DA$5)</f>
        <v>203.51758972840503</v>
      </c>
      <c r="M220" s="69">
        <f>IF(M$4="","",M219+Nutrients!$DA$5)</f>
        <v>197.36001129797762</v>
      </c>
      <c r="N220" s="69">
        <f>IF(N$4="","",N219+Nutrients!$DA$5)</f>
        <v>192.75238036334838</v>
      </c>
      <c r="O220" s="20"/>
      <c r="P220" s="69">
        <f>IF(P$4="","",P219+Nutrients!$DA$5)</f>
        <v>240.43104754312873</v>
      </c>
      <c r="Q220" s="69">
        <f>IF(Q$4="","",Q219+Nutrients!$DA$5)</f>
        <v>224.5285942572458</v>
      </c>
      <c r="R220" s="69">
        <f>IF(R$4="","",R219+Nutrients!$DA$5)</f>
        <v>211.58841734312773</v>
      </c>
      <c r="S220" s="69">
        <f>IF(S$4="","",S219+Nutrients!$DA$5)</f>
        <v>203.37889098877832</v>
      </c>
      <c r="T220" s="69">
        <f>IF(T$4="","",T219+Nutrients!$DA$5)</f>
        <v>197.17907573565088</v>
      </c>
      <c r="U220" s="69">
        <f>IF(U$4="","",U219+Nutrients!$DA$5)</f>
        <v>192.21835920242444</v>
      </c>
      <c r="V220" s="20"/>
      <c r="W220" s="69">
        <f>IF(W$4="","",W219+Nutrients!$DA$5)</f>
        <v>239.08613136276227</v>
      </c>
      <c r="X220" s="69">
        <f>IF(X$4="","",X219+Nutrients!$DA$5)</f>
        <v>223.5186523688011</v>
      </c>
      <c r="Y220" s="69">
        <f>IF(Y$4="","",Y219+Nutrients!$DA$5)</f>
        <v>211.26550208449262</v>
      </c>
      <c r="Z220" s="69">
        <f>IF(Z$4="","",Z219+Nutrients!$DA$5)</f>
        <v>203.26929808620727</v>
      </c>
      <c r="AA220" s="69">
        <f>IF(AA$4="","",AA219+Nutrients!$DA$5)</f>
        <v>197.26204975200989</v>
      </c>
      <c r="AB220" s="69">
        <f>IF(AB$4="","",AB219+Nutrients!$DA$5)</f>
        <v>192.72463254060258</v>
      </c>
      <c r="AC220" s="20"/>
      <c r="AD220" s="69">
        <f>IF(AD$4="","",AD219+Nutrients!$DA$5)</f>
        <v>237.61027689720856</v>
      </c>
      <c r="AE220" s="69">
        <f>IF(AE$4="","",AE219+Nutrients!$DA$5)</f>
        <v>223.40852924072752</v>
      </c>
      <c r="AF220" s="69">
        <f>IF(AF$4="","",AF219+Nutrients!$DA$5)</f>
        <v>211.55545862572657</v>
      </c>
      <c r="AG220" s="69">
        <f>IF(AG$4="","",AG219+Nutrients!$DA$5)</f>
        <v>203.77425331599579</v>
      </c>
      <c r="AH220" s="69">
        <f>IF(AH$4="","",AH219+Nutrients!$DA$5)</f>
        <v>197.83851565190986</v>
      </c>
      <c r="AI220" s="69">
        <f>IF(AI$4="","",AI219+Nutrients!$DA$5)</f>
        <v>193.02598460239963</v>
      </c>
      <c r="AJ220" s="20"/>
      <c r="AK220" s="69">
        <f>IF(AK$4="","",AK219+Nutrients!$DA$5)</f>
        <v>236.10084728705743</v>
      </c>
      <c r="AL220" s="69">
        <f>IF(AL$4="","",AL219+Nutrients!$DA$5)</f>
        <v>222.94533600098566</v>
      </c>
      <c r="AM220" s="69">
        <f>IF(AM$4="","",AM219+Nutrients!$DA$5)</f>
        <v>211.9272854631316</v>
      </c>
      <c r="AN220" s="69">
        <f>IF(AN$4="","",AN219+Nutrients!$DA$5)</f>
        <v>204.37381348286056</v>
      </c>
      <c r="AO220" s="69">
        <f>IF(AO$4="","",AO219+Nutrients!$DA$5)</f>
        <v>198.65075021605185</v>
      </c>
      <c r="AP220" s="69">
        <f>IF(AP$4="","",AP219+Nutrients!$DA$5)</f>
        <v>193.84673494866905</v>
      </c>
      <c r="AQ220" s="20"/>
      <c r="AR220" s="69">
        <f>IF(AR$4="","",AR219+Nutrients!$DA$5)</f>
        <v>235.90276644553964</v>
      </c>
      <c r="AS220" s="69">
        <f>IF(AS$4="","",AS219+Nutrients!$DA$5)</f>
        <v>223.74022825456848</v>
      </c>
      <c r="AT220" s="69">
        <f>IF(AT$4="","",AT219+Nutrients!$DA$5)</f>
        <v>212.73247157508879</v>
      </c>
      <c r="AU220" s="69">
        <f>IF(AU$4="","",AU219+Nutrients!$DA$5)</f>
        <v>205.18091939749681</v>
      </c>
      <c r="AV220" s="69">
        <f>IF(AV$4="","",AV219+Nutrients!$DA$5)</f>
        <v>199.46716639811476</v>
      </c>
      <c r="AW220" s="69">
        <f>IF(AW$4="","",AW219+Nutrients!$DA$5)</f>
        <v>194.51258491117096</v>
      </c>
      <c r="AX220" s="20"/>
      <c r="AY220" s="69">
        <f>IF(AY$4="","",AY219+Nutrients!$DA$5)</f>
        <v>236.66481694308271</v>
      </c>
      <c r="AZ220" s="69">
        <f>IF(AZ$4="","",AZ219+Nutrients!$DA$5)</f>
        <v>224.52070639507403</v>
      </c>
      <c r="BA220" s="69">
        <f>IF(BA$4="","",BA219+Nutrients!$DA$5)</f>
        <v>213.61203833831419</v>
      </c>
      <c r="BB220" s="69">
        <f>IF(BB$4="","",BB219+Nutrients!$DA$5)</f>
        <v>206.12758914523485</v>
      </c>
      <c r="BC220" s="69">
        <f>IF(BC$4="","",BC219+Nutrients!$DA$5)</f>
        <v>200.41493507418645</v>
      </c>
      <c r="BD220" s="69">
        <f>IF(BD$4="","",BD219+Nutrients!$DA$5)</f>
        <v>195.38573323579558</v>
      </c>
      <c r="BE220" s="20"/>
      <c r="BF220" s="69">
        <f>IF(BF$4="","",BF219+Nutrients!$DA$5)</f>
        <v>237.26441810973523</v>
      </c>
      <c r="BG220" s="69">
        <f>IF(BG$4="","",BG219+Nutrients!$DA$5)</f>
        <v>225.1259426737289</v>
      </c>
      <c r="BH220" s="69">
        <f>IF(BH$4="","",BH219+Nutrients!$DA$5)</f>
        <v>214.22840338209687</v>
      </c>
      <c r="BI220" s="69">
        <f>IF(BI$4="","",BI219+Nutrients!$DA$5)</f>
        <v>206.75096644994912</v>
      </c>
      <c r="BJ220" s="69">
        <f>IF(BJ$4="","",BJ219+Nutrients!$DA$5)</f>
        <v>201.04344102840639</v>
      </c>
      <c r="BK220" s="69">
        <f>IF(BK$4="","",BK219+Nutrients!$DA$5)</f>
        <v>196.1965144151406</v>
      </c>
      <c r="BL220" s="20"/>
    </row>
    <row r="221" spans="1:65" x14ac:dyDescent="0.2">
      <c r="A221" s="236" t="s">
        <v>142</v>
      </c>
      <c r="B221" s="24">
        <v>50.010279605263136</v>
      </c>
      <c r="C221" s="24">
        <v>115.39726720647769</v>
      </c>
      <c r="D221" s="24">
        <v>121.38698760121457</v>
      </c>
      <c r="E221" s="24">
        <v>121.84109311740895</v>
      </c>
      <c r="F221" s="24">
        <v>120.87582995951414</v>
      </c>
      <c r="G221" s="24">
        <v>123.91959008097172</v>
      </c>
      <c r="H221" s="94">
        <f>SUM(B221:G221)</f>
        <v>653.43104757085018</v>
      </c>
      <c r="I221" s="24">
        <f>(B221*B208/I208)-(B221*B208/I208)/(I5-I4)*I224</f>
        <v>50.012676255696896</v>
      </c>
      <c r="J221" s="24">
        <f t="shared" ref="J221:N221" si="89">(C221*C208/J208)-(C221*C208/J208)/(J5-J4)*J224</f>
        <v>115.40815412000738</v>
      </c>
      <c r="K221" s="24">
        <f t="shared" si="89"/>
        <v>121.38953828466259</v>
      </c>
      <c r="L221" s="24">
        <f t="shared" si="89"/>
        <v>121.84239469459996</v>
      </c>
      <c r="M221" s="24">
        <f t="shared" si="89"/>
        <v>120.87734148923289</v>
      </c>
      <c r="N221" s="24">
        <f t="shared" si="89"/>
        <v>123.92035288720881</v>
      </c>
      <c r="O221" s="94">
        <f>SUM(I221:N221)</f>
        <v>653.45045773140851</v>
      </c>
      <c r="P221" s="24">
        <f>(B221*B208/P208)-(B221*B208/P208)/(P5-P4)*P224</f>
        <v>50.019939349107077</v>
      </c>
      <c r="Q221" s="24">
        <f t="shared" ref="Q221:U221" si="90">(C221*C208/Q208)-(C221*C208/Q208)/(Q5-Q4)*Q224</f>
        <v>115.41166496873042</v>
      </c>
      <c r="R221" s="24">
        <f t="shared" si="90"/>
        <v>121.39635066754168</v>
      </c>
      <c r="S221" s="24">
        <f t="shared" si="90"/>
        <v>121.8494273361846</v>
      </c>
      <c r="T221" s="24">
        <f t="shared" si="90"/>
        <v>120.8791027116736</v>
      </c>
      <c r="U221" s="24">
        <f t="shared" si="90"/>
        <v>123.92227546439443</v>
      </c>
      <c r="V221" s="94">
        <f>SUM(P221:U221)</f>
        <v>653.47876049763181</v>
      </c>
      <c r="W221" s="24">
        <f>(B221*B208/W208)-(B221*B208/W208)/(W5-W4)*W224</f>
        <v>50.026457630649702</v>
      </c>
      <c r="X221" s="24">
        <f t="shared" ref="X221:AB221" si="91">(C221*C208/X208)-(C221*C208/X208)/(X5-X4)*X224</f>
        <v>115.41384182016263</v>
      </c>
      <c r="Y221" s="24">
        <f t="shared" si="91"/>
        <v>121.3984611355385</v>
      </c>
      <c r="Z221" s="24">
        <f t="shared" si="91"/>
        <v>121.84997891926531</v>
      </c>
      <c r="AA221" s="24">
        <f t="shared" si="91"/>
        <v>120.88239080966528</v>
      </c>
      <c r="AB221" s="24">
        <f t="shared" si="91"/>
        <v>123.92446339009538</v>
      </c>
      <c r="AC221" s="94">
        <f>SUM(W221:AB221)</f>
        <v>653.4955937053769</v>
      </c>
      <c r="AD221" s="24">
        <f>(B221*B208/AD208)-(B221*B208/AD208)/(AD5-AD4)*AD224</f>
        <v>50.021938690840813</v>
      </c>
      <c r="AE221" s="24">
        <f t="shared" ref="AE221:AI221" si="92">(C221*C208/AE208)-(C221*C208/AE208)/(AE5-AE4)*AE224</f>
        <v>115.41448268574548</v>
      </c>
      <c r="AF221" s="24">
        <f t="shared" si="92"/>
        <v>121.40193469275036</v>
      </c>
      <c r="AG221" s="24">
        <f t="shared" si="92"/>
        <v>121.85255718750544</v>
      </c>
      <c r="AH221" s="24">
        <f t="shared" si="92"/>
        <v>120.88471886397339</v>
      </c>
      <c r="AI221" s="24">
        <f t="shared" si="92"/>
        <v>123.92499039117222</v>
      </c>
      <c r="AJ221" s="94">
        <f>SUM(AD221:AI221)</f>
        <v>653.50062251198767</v>
      </c>
      <c r="AK221" s="24">
        <f>(B221*B208/AK208)-(B221*B208/AK208)/(AK5-AK4)*AK224</f>
        <v>50.023145087019977</v>
      </c>
      <c r="AL221" s="24">
        <f t="shared" ref="AL221:AP221" si="93">(C221*C208/AL208)-(C221*C208/AL208)/(AL5-AL4)*AL224</f>
        <v>115.41621140204026</v>
      </c>
      <c r="AM221" s="24">
        <f t="shared" si="93"/>
        <v>121.40453146812494</v>
      </c>
      <c r="AN221" s="24">
        <f t="shared" si="93"/>
        <v>121.85205662856181</v>
      </c>
      <c r="AO221" s="24">
        <f t="shared" si="93"/>
        <v>120.88286083678899</v>
      </c>
      <c r="AP221" s="24">
        <f t="shared" si="93"/>
        <v>123.92098136346435</v>
      </c>
      <c r="AQ221" s="94">
        <f>SUM(AK221:AP221)</f>
        <v>653.4997867860003</v>
      </c>
      <c r="AR221" s="24">
        <f>(B221*B208/AR208)-(B221*B208/AR208)/(AR5-AR4)*AR224</f>
        <v>50.025159779918233</v>
      </c>
      <c r="AS221" s="24">
        <f t="shared" ref="AS221:AW221" si="94">(C221*C208/AS208)-(C221*C208/AS208)/(AS5-AS4)*AS224</f>
        <v>115.41861632503451</v>
      </c>
      <c r="AT221" s="24">
        <f t="shared" si="94"/>
        <v>121.40445490822661</v>
      </c>
      <c r="AU221" s="24">
        <f t="shared" si="94"/>
        <v>121.85148357720945</v>
      </c>
      <c r="AV221" s="24">
        <f t="shared" si="94"/>
        <v>120.87994525161069</v>
      </c>
      <c r="AW221" s="24">
        <f t="shared" si="94"/>
        <v>123.90374121915322</v>
      </c>
      <c r="AX221" s="94">
        <f>SUM(AR221:AW221)</f>
        <v>653.48340106115268</v>
      </c>
      <c r="AY221" s="24">
        <f>(B221*B208/AY208)-(B221*B208/AY208)/(AY5-AY4)*AY224</f>
        <v>50.029458909926248</v>
      </c>
      <c r="AZ221" s="24">
        <f t="shared" ref="AZ221:BD221" si="95">(C221*C208/AZ208)-(C221*C208/AZ208)/(AZ5-AZ4)*AZ224</f>
        <v>115.42448947974353</v>
      </c>
      <c r="BA221" s="24">
        <f t="shared" si="95"/>
        <v>121.38521489398596</v>
      </c>
      <c r="BB221" s="24">
        <f t="shared" si="95"/>
        <v>121.83203193590219</v>
      </c>
      <c r="BC221" s="24">
        <f t="shared" si="95"/>
        <v>120.8606347946443</v>
      </c>
      <c r="BD221" s="24">
        <f t="shared" si="95"/>
        <v>123.92010692367911</v>
      </c>
      <c r="BE221" s="94">
        <f>SUM(AY221:BD221)</f>
        <v>653.45193693788133</v>
      </c>
      <c r="BF221" s="24">
        <f>(B221*B208/BF208)-(B221*B208/BF208)/(BF5-BF4)*BF224</f>
        <v>50.02926043665061</v>
      </c>
      <c r="BG221" s="24">
        <f t="shared" ref="BG221:BK221" si="96">(C221*C208/BG208)-(C221*C208/BG208)/(BG5-BG4)*BG224</f>
        <v>115.42265783994868</v>
      </c>
      <c r="BH221" s="24">
        <f t="shared" si="96"/>
        <v>121.38038775794863</v>
      </c>
      <c r="BI221" s="24">
        <f t="shared" si="96"/>
        <v>121.82537843289143</v>
      </c>
      <c r="BJ221" s="24">
        <f t="shared" si="96"/>
        <v>120.8528283128731</v>
      </c>
      <c r="BK221" s="24">
        <f t="shared" si="96"/>
        <v>123.86626861491031</v>
      </c>
      <c r="BL221" s="94">
        <f>SUM(BF221:BK221)</f>
        <v>653.37678139522268</v>
      </c>
    </row>
    <row r="222" spans="1:65" x14ac:dyDescent="0.2">
      <c r="A222" s="236" t="s">
        <v>143</v>
      </c>
      <c r="B222" s="69">
        <f>IF(B$221="","",B221*B220/2000)</f>
        <v>6.0825996826418898</v>
      </c>
      <c r="C222" s="69">
        <f t="shared" ref="C222:G222" si="97">IF(C$221="","",C221*C220/2000)</f>
        <v>13.114241502748733</v>
      </c>
      <c r="D222" s="69">
        <f t="shared" si="97"/>
        <v>12.917645326310693</v>
      </c>
      <c r="E222" s="69">
        <f t="shared" si="97"/>
        <v>12.434573544369922</v>
      </c>
      <c r="F222" s="69">
        <f t="shared" si="97"/>
        <v>11.964224088599476</v>
      </c>
      <c r="G222" s="69">
        <f t="shared" si="97"/>
        <v>11.992664749940134</v>
      </c>
      <c r="H222" s="73">
        <f>SUM(B222:G222)</f>
        <v>68.505948894610853</v>
      </c>
      <c r="I222" s="69">
        <f>IF(I$221="","",I221*I220/2000)</f>
        <v>6.0469239417671954</v>
      </c>
      <c r="J222" s="69">
        <f t="shared" ref="J222:N222" si="98">IF(J$221="","",J221*J220/2000)</f>
        <v>13.044979767486634</v>
      </c>
      <c r="K222" s="69">
        <f t="shared" si="98"/>
        <v>12.875865670815498</v>
      </c>
      <c r="L222" s="69">
        <f t="shared" si="98"/>
        <v>12.398535247490994</v>
      </c>
      <c r="M222" s="69">
        <f t="shared" si="98"/>
        <v>11.928176740992251</v>
      </c>
      <c r="N222" s="69">
        <f t="shared" si="98"/>
        <v>11.942971497237815</v>
      </c>
      <c r="O222" s="73">
        <f>SUM(I222:N222)</f>
        <v>68.237452865790388</v>
      </c>
      <c r="P222" s="69">
        <f>IF(P$221="","",P221*P220/2000)</f>
        <v>6.0131732078747895</v>
      </c>
      <c r="Q222" s="69">
        <f t="shared" ref="Q222:U222" si="99">IF(Q$221="","",Q221*Q220/2000)</f>
        <v>12.956609448158632</v>
      </c>
      <c r="R222" s="69">
        <f t="shared" si="99"/>
        <v>12.843030854488246</v>
      </c>
      <c r="S222" s="69">
        <f t="shared" si="99"/>
        <v>12.390800699625476</v>
      </c>
      <c r="T222" s="69">
        <f t="shared" si="99"/>
        <v>11.917414874221306</v>
      </c>
      <c r="U222" s="69">
        <f t="shared" si="99"/>
        <v>11.91006822919838</v>
      </c>
      <c r="V222" s="73">
        <f>SUM(P222:U222)</f>
        <v>68.031097313566846</v>
      </c>
      <c r="W222" s="69">
        <f>IF(W$221="","",W221*W220/2000)</f>
        <v>5.9803161103475881</v>
      </c>
      <c r="X222" s="69">
        <f t="shared" ref="X222:AB222" si="100">IF(X$221="","",X221*X220/2000)</f>
        <v>12.898573194174364</v>
      </c>
      <c r="Y222" s="69">
        <f t="shared" si="100"/>
        <v>12.823653422042153</v>
      </c>
      <c r="Z222" s="69">
        <f t="shared" si="100"/>
        <v>12.384179843369106</v>
      </c>
      <c r="AA222" s="69">
        <f t="shared" si="100"/>
        <v>11.922754095019046</v>
      </c>
      <c r="AB222" s="69">
        <f t="shared" si="100"/>
        <v>11.941648334823745</v>
      </c>
      <c r="AC222" s="73">
        <f>SUM(W222:AB222)</f>
        <v>67.951124999775999</v>
      </c>
      <c r="AD222" s="69">
        <f>IF(AD$221="","",AD221*AD220/2000)</f>
        <v>5.9428633516329379</v>
      </c>
      <c r="AE222" s="69">
        <f t="shared" ref="AE222:AI222" si="101">IF(AE$221="","",AE221*AE220/2000)</f>
        <v>12.892289914950904</v>
      </c>
      <c r="AF222" s="69">
        <f t="shared" si="101"/>
        <v>12.841620985987655</v>
      </c>
      <c r="AG222" s="69">
        <f t="shared" si="101"/>
        <v>12.415206927764299</v>
      </c>
      <c r="AH222" s="69">
        <f t="shared" si="101"/>
        <v>11.95782667252346</v>
      </c>
      <c r="AI222" s="69">
        <f t="shared" si="101"/>
        <v>11.960371643549465</v>
      </c>
      <c r="AJ222" s="73">
        <f>SUM(AD222:AI222)</f>
        <v>68.010179496408711</v>
      </c>
      <c r="AK222" s="69">
        <f>IF(AK$221="","",AK221*AK220/2000)</f>
        <v>5.9052534695044105</v>
      </c>
      <c r="AL222" s="69">
        <f t="shared" ref="AL222:AP222" si="102">IF(AL$221="","",AL221*AL220/2000)</f>
        <v>12.865753015494329</v>
      </c>
      <c r="AM222" s="69">
        <f t="shared" si="102"/>
        <v>12.864466398481529</v>
      </c>
      <c r="AN222" s="69">
        <f t="shared" si="102"/>
        <v>12.451684746954326</v>
      </c>
      <c r="AO222" s="69">
        <f t="shared" si="102"/>
        <v>12.006735496745362</v>
      </c>
      <c r="AP222" s="69">
        <f t="shared" si="102"/>
        <v>12.010838814471215</v>
      </c>
      <c r="AQ222" s="73">
        <f>SUM(AK222:AP222)</f>
        <v>68.104731941651181</v>
      </c>
      <c r="AR222" s="69">
        <f>IF(AR$221="","",AR221*AR220/2000)</f>
        <v>5.9005367919814269</v>
      </c>
      <c r="AS222" s="69">
        <f t="shared" ref="AS222:AW222" si="103">IF(AS$221="","",AS221*AS220/2000)</f>
        <v>12.911893780694841</v>
      </c>
      <c r="AT222" s="69">
        <f t="shared" si="103"/>
        <v>12.913334876426735</v>
      </c>
      <c r="AU222" s="69">
        <f t="shared" si="103"/>
        <v>12.500799715160408</v>
      </c>
      <c r="AV222" s="69">
        <f t="shared" si="103"/>
        <v>12.055790076849016</v>
      </c>
      <c r="AW222" s="69">
        <f t="shared" si="103"/>
        <v>12.050418492351147</v>
      </c>
      <c r="AX222" s="73">
        <f>SUM(AR222:AW222)</f>
        <v>68.332773733463569</v>
      </c>
      <c r="AY222" s="69">
        <f>IF(AY$221="","",AY221*AY220/2000)</f>
        <v>5.9201063673395868</v>
      </c>
      <c r="AZ222" s="69">
        <f t="shared" ref="AZ222:BD222" si="104">IF(AZ$221="","",AZ221*AZ220/2000)</f>
        <v>12.957593956641404</v>
      </c>
      <c r="BA222" s="69">
        <f t="shared" si="104"/>
        <v>12.964671588819318</v>
      </c>
      <c r="BB222" s="69">
        <f t="shared" si="104"/>
        <v>12.556471511806389</v>
      </c>
      <c r="BC222" s="69">
        <f t="shared" si="104"/>
        <v>12.111138137696798</v>
      </c>
      <c r="BD222" s="69">
        <f t="shared" si="104"/>
        <v>12.106110476970617</v>
      </c>
      <c r="BE222" s="73">
        <f>SUM(AY222:BD222)</f>
        <v>68.616092039274108</v>
      </c>
      <c r="BF222" s="69">
        <f>IF(BF$221="","",BF221*BF220/2000)</f>
        <v>5.9350816829811528</v>
      </c>
      <c r="BG222" s="69">
        <f t="shared" ref="BG222:BK222" si="105">IF(BG$221="","",BG221*BG220/2000)</f>
        <v>12.992317326062857</v>
      </c>
      <c r="BH222" s="69">
        <f t="shared" si="105"/>
        <v>13.001563335642576</v>
      </c>
      <c r="BI222" s="69">
        <f t="shared" si="105"/>
        <v>12.593757364565544</v>
      </c>
      <c r="BJ222" s="69">
        <f t="shared" si="105"/>
        <v>12.148334231017612</v>
      </c>
      <c r="BK222" s="69">
        <f t="shared" si="105"/>
        <v>12.151065077927464</v>
      </c>
      <c r="BL222" s="73">
        <f>SUM(BF222:BK222)</f>
        <v>68.822119018197213</v>
      </c>
    </row>
    <row r="223" spans="1:65" x14ac:dyDescent="0.2">
      <c r="H223" s="11">
        <f>H221/(G5-B4)</f>
        <v>2.8410045546558704</v>
      </c>
      <c r="O223" s="11">
        <f>O221/(N5-I4)</f>
        <v>2.841088946658298</v>
      </c>
      <c r="V223" s="11">
        <f>V221/(U5-P4)</f>
        <v>2.8412120021636165</v>
      </c>
      <c r="AC223" s="11">
        <f>AC221/(AB5-W4)</f>
        <v>2.841285190023378</v>
      </c>
      <c r="AJ223" s="11">
        <f>AJ221/(AI5-AD4)</f>
        <v>2.8413070543999464</v>
      </c>
      <c r="AQ223" s="11">
        <f>AQ221/(AP5-AK4)</f>
        <v>2.8413034208086971</v>
      </c>
      <c r="AX223" s="11">
        <f>AX221/(AW5-AR4)</f>
        <v>2.8412321785267509</v>
      </c>
      <c r="BE223" s="11">
        <f>BE221/(BD5-AY4)</f>
        <v>2.8410953779907886</v>
      </c>
      <c r="BL223" s="11">
        <f>BL221/(BK5-BF4)</f>
        <v>2.8407686147618376</v>
      </c>
    </row>
    <row r="224" spans="1:65" x14ac:dyDescent="0.2">
      <c r="A224" s="236" t="s">
        <v>475</v>
      </c>
      <c r="I224" s="4">
        <f>(B$5-B$4)-((B$5-B$4)/B$225)*I$225</f>
        <v>6.8418804013248291E-4</v>
      </c>
      <c r="J224" s="4">
        <f t="shared" ref="J224:N224" si="106">(C$5-C$4)-((C$5-C$4)/C$225)*J$225</f>
        <v>2.3174199262001594E-3</v>
      </c>
      <c r="K224" s="4">
        <f t="shared" si="106"/>
        <v>4.2109129267231538E-4</v>
      </c>
      <c r="L224" s="4">
        <f t="shared" si="106"/>
        <v>1.8584710254998527E-4</v>
      </c>
      <c r="M224" s="4">
        <f t="shared" si="106"/>
        <v>2.0106279037435115E-4</v>
      </c>
      <c r="N224" s="4">
        <f t="shared" si="106"/>
        <v>9.9963010342207781E-5</v>
      </c>
      <c r="O224" s="4"/>
      <c r="P224" s="4">
        <f>(B$5-B$4)-((B$5-B$4)/B$225)*P$225</f>
        <v>2.7570034992407955E-3</v>
      </c>
      <c r="Q224" s="4">
        <f t="shared" ref="Q224:U224" si="107">(C$5-C$4)-((C$5-C$4)/C$225)*Q$225</f>
        <v>3.064610317473182E-3</v>
      </c>
      <c r="R224" s="4">
        <f t="shared" si="107"/>
        <v>1.5456194425595982E-3</v>
      </c>
      <c r="S224" s="4">
        <f t="shared" si="107"/>
        <v>1.1899118615232851E-3</v>
      </c>
      <c r="T224" s="4">
        <f t="shared" si="107"/>
        <v>4.3533038328291696E-4</v>
      </c>
      <c r="U224" s="4">
        <f t="shared" si="107"/>
        <v>3.5190175960764236E-4</v>
      </c>
      <c r="W224" s="4">
        <f>(B$5-B$4)-((B$5-B$4)/B$225)*W$225</f>
        <v>4.616451979696734E-3</v>
      </c>
      <c r="X224" s="4">
        <f t="shared" ref="X224:AB224" si="108">(C$5-C$4)-((C$5-C$4)/C$225)*X$225</f>
        <v>3.5278609639775027E-3</v>
      </c>
      <c r="Y224" s="4">
        <f t="shared" si="108"/>
        <v>1.8939598988936268E-3</v>
      </c>
      <c r="Z224" s="4">
        <f t="shared" si="108"/>
        <v>1.2686554834928643E-3</v>
      </c>
      <c r="AA224" s="4">
        <f t="shared" si="108"/>
        <v>8.7266767723548355E-4</v>
      </c>
      <c r="AB224" s="4">
        <f t="shared" si="108"/>
        <v>6.3859831080748108E-4</v>
      </c>
      <c r="AD224" s="4">
        <f>(B$5-B$4)-((B$5-B$4)/B$225)*AD$225</f>
        <v>3.3274300012280378E-3</v>
      </c>
      <c r="AE224" s="4">
        <f t="shared" ref="AE224:AI224" si="109">(C$5-C$4)-((C$5-C$4)/C$225)*AE$225</f>
        <v>3.6642371000112917E-3</v>
      </c>
      <c r="AF224" s="4">
        <f t="shared" si="109"/>
        <v>2.4672450995879558E-3</v>
      </c>
      <c r="AG224" s="4">
        <f t="shared" si="109"/>
        <v>1.6367137220285599E-3</v>
      </c>
      <c r="AH224" s="4">
        <f t="shared" si="109"/>
        <v>1.1822924352031805E-3</v>
      </c>
      <c r="AI224" s="4">
        <f t="shared" si="109"/>
        <v>7.076520726485569E-4</v>
      </c>
      <c r="AK224" s="4">
        <f>(B$5-B$4)-((B$5-B$4)/B$225)*AK$225</f>
        <v>3.6715888129243979E-3</v>
      </c>
      <c r="AL224" s="4">
        <f t="shared" ref="AL224:AP224" si="110">(C$5-C$4)-((C$5-C$4)/C$225)*AL$225</f>
        <v>4.0320965029962963E-3</v>
      </c>
      <c r="AM224" s="4">
        <f t="shared" si="110"/>
        <v>2.8957929030539731E-3</v>
      </c>
      <c r="AN224" s="4">
        <f t="shared" si="110"/>
        <v>1.5652586528247525E-3</v>
      </c>
      <c r="AO224" s="4">
        <f t="shared" si="110"/>
        <v>9.3518136939252372E-4</v>
      </c>
      <c r="AP224" s="4">
        <f t="shared" si="110"/>
        <v>1.823211940390479E-4</v>
      </c>
      <c r="AR224" s="4">
        <f>(B$5-B$4)-((B$5-B$4)/B$225)*AR$225</f>
        <v>4.246279112702922E-3</v>
      </c>
      <c r="AS224" s="4">
        <f t="shared" ref="AS224:AW224" si="111">(C$5-C$4)-((C$5-C$4)/C$225)*AS$225</f>
        <v>4.543820891832695E-3</v>
      </c>
      <c r="AT224" s="4">
        <f t="shared" si="111"/>
        <v>2.8831585442077312E-3</v>
      </c>
      <c r="AU224" s="4">
        <f t="shared" si="111"/>
        <v>1.4834542175279353E-3</v>
      </c>
      <c r="AV224" s="4">
        <f t="shared" si="111"/>
        <v>5.4739666633452089E-4</v>
      </c>
      <c r="AW224" s="4">
        <f t="shared" si="111"/>
        <v>-2.0773477412845409E-3</v>
      </c>
      <c r="AY224" s="4">
        <f>(B$5-B$4)-((B$5-B$4)/B$225)*AY$225</f>
        <v>5.4723610349434182E-3</v>
      </c>
      <c r="AZ224" s="4">
        <f t="shared" ref="AZ224:BD224" si="112">(C$5-C$4)-((C$5-C$4)/C$225)*AZ$225</f>
        <v>5.7933890051344861E-3</v>
      </c>
      <c r="BA224" s="4">
        <f t="shared" si="112"/>
        <v>-2.9267058081217101E-4</v>
      </c>
      <c r="BB224" s="4">
        <f t="shared" si="112"/>
        <v>-1.2939684888522152E-3</v>
      </c>
      <c r="BC224" s="4">
        <f t="shared" si="112"/>
        <v>-2.0216560699921615E-3</v>
      </c>
      <c r="BD224" s="4">
        <f t="shared" si="112"/>
        <v>6.773057418740791E-5</v>
      </c>
      <c r="BF224" s="4">
        <f>(B$5-B$4)-((B$5-B$4)/B$225)*BF$225</f>
        <v>5.4157651272674912E-3</v>
      </c>
      <c r="BG224" s="4">
        <f t="shared" ref="BG224:BK224" si="113">(C$5-C$4)-((C$5-C$4)/C$225)*BG$225</f>
        <v>5.4037110055631388E-3</v>
      </c>
      <c r="BH224" s="4">
        <f t="shared" si="113"/>
        <v>-1.0896841617125119E-3</v>
      </c>
      <c r="BI224" s="4">
        <f t="shared" si="113"/>
        <v>-2.2442879259543247E-3</v>
      </c>
      <c r="BJ224" s="4">
        <f t="shared" si="113"/>
        <v>-3.0605633226485907E-3</v>
      </c>
      <c r="BK224" s="4">
        <f t="shared" si="113"/>
        <v>-6.9920953061171076E-3</v>
      </c>
      <c r="BL224" s="25">
        <f>BL221-H221</f>
        <v>-5.4266175627503799E-2</v>
      </c>
      <c r="BM224">
        <f>BL224/H221</f>
        <v>-8.3048052015954798E-5</v>
      </c>
    </row>
    <row r="225" spans="1:65" x14ac:dyDescent="0.2">
      <c r="A225" s="30" t="s">
        <v>68</v>
      </c>
      <c r="B225" s="218">
        <f>(0.1135*(B208*2.2046)+8.8142*(AVERAGE(B4:B5)/2.2046)-0.05068*((AVERAGE(B4:B5)/2.2046)^2)+276)/453.6</f>
        <v>1.6803881254112096</v>
      </c>
      <c r="C225" s="218">
        <f t="shared" ref="C225:G225" si="114">(0.1135*(C208*2.2046)+8.8142*(AVERAGE(C4:C5)/2.2046)-0.05068*((AVERAGE(C4:C5)/2.2046)^2)+276)/453.6</f>
        <v>1.8790923180345456</v>
      </c>
      <c r="D225" s="218">
        <f t="shared" si="114"/>
        <v>2.0356407351521151</v>
      </c>
      <c r="E225" s="218">
        <f t="shared" si="114"/>
        <v>2.0853659612931499</v>
      </c>
      <c r="F225" s="218">
        <f t="shared" si="114"/>
        <v>2.0586793502572149</v>
      </c>
      <c r="G225" s="218">
        <f t="shared" si="114"/>
        <v>1.9748767378621024</v>
      </c>
      <c r="I225" s="218">
        <f>(0.1135*(I208*2.2046)+8.8142*(AVERAGE(I4:I5)/2.2046)-0.05068*((AVERAGE(I4:I5)/2.2046)^2)+276)/453.6</f>
        <v>1.6803421373528822</v>
      </c>
      <c r="J225" s="218">
        <f t="shared" ref="J225:N225" si="115">(0.1135*(J208*2.2046)+8.8142*(AVERAGE(J4:J5)/2.2046)-0.05068*((AVERAGE(J4:J5)/2.2046)^2)+276)/453.6</f>
        <v>1.8790052251149258</v>
      </c>
      <c r="K225" s="218">
        <f t="shared" si="115"/>
        <v>2.0356216864723686</v>
      </c>
      <c r="L225" s="218">
        <f t="shared" si="115"/>
        <v>2.0853562723126084</v>
      </c>
      <c r="M225" s="218">
        <f t="shared" si="115"/>
        <v>2.0586678523734747</v>
      </c>
      <c r="N225" s="218">
        <f t="shared" si="115"/>
        <v>1.9748709315496389</v>
      </c>
      <c r="P225" s="218">
        <f>(0.1135*(P208*2.2046)+8.8142*(AVERAGE(P4:P5)/2.2046)-0.05068*((AVERAGE(P4:P5)/2.2046)^2)+276)/453.6</f>
        <v>1.6802028119735362</v>
      </c>
      <c r="Q225" s="218">
        <f t="shared" ref="Q225:U225" si="116">(0.1135*(Q208*2.2046)+8.8142*(AVERAGE(Q4:Q5)/2.2046)-0.05068*((AVERAGE(Q4:Q5)/2.2046)^2)+276)/453.6</f>
        <v>1.8789771443204391</v>
      </c>
      <c r="R225" s="218">
        <f t="shared" si="116"/>
        <v>2.0355708167988191</v>
      </c>
      <c r="S225" s="218">
        <f t="shared" si="116"/>
        <v>2.0853039262508259</v>
      </c>
      <c r="T225" s="218">
        <f t="shared" si="116"/>
        <v>2.0586544556552537</v>
      </c>
      <c r="U225" s="218">
        <f t="shared" si="116"/>
        <v>1.9748562977856594</v>
      </c>
      <c r="W225" s="218">
        <f>(0.1135*(W208*2.2046)+8.8142*(AVERAGE(W4:W5)/2.2046)-0.05068*((AVERAGE(W4:W5)/2.2046)^2)+276)/453.6</f>
        <v>1.6800778281676811</v>
      </c>
      <c r="X225" s="218">
        <f t="shared" ref="X225:AB225" si="117">(0.1135*(X208*2.2046)+8.8142*(AVERAGE(X4:X5)/2.2046)-0.05068*((AVERAGE(X4:X5)/2.2046)^2)+276)/453.6</f>
        <v>1.8789597345058155</v>
      </c>
      <c r="Y225" s="218">
        <f t="shared" si="117"/>
        <v>2.0355550591094276</v>
      </c>
      <c r="Z225" s="218">
        <f t="shared" si="117"/>
        <v>2.0852998210191029</v>
      </c>
      <c r="AA225" s="218">
        <f t="shared" si="117"/>
        <v>2.0586294462870272</v>
      </c>
      <c r="AB225" s="218">
        <f t="shared" si="117"/>
        <v>1.974839645128313</v>
      </c>
      <c r="AD225" s="218">
        <f>(0.1135*(AD208*2.2046)+8.8142*(AVERAGE(AD4:AD5)/2.2046)-0.05068*((AVERAGE(AD4:AD5)/2.2046)^2)+276)/453.6</f>
        <v>1.6801644704567216</v>
      </c>
      <c r="AE225" s="218">
        <f t="shared" ref="AE225:AI225" si="118">(0.1135*(AE208*2.2046)+8.8142*(AVERAGE(AE4:AE5)/2.2046)-0.05068*((AVERAGE(AE4:AE5)/2.2046)^2)+276)/453.6</f>
        <v>1.8789546092388238</v>
      </c>
      <c r="AF225" s="218">
        <f t="shared" si="118"/>
        <v>2.03552912571593</v>
      </c>
      <c r="AG225" s="218">
        <f t="shared" si="118"/>
        <v>2.0852806326160422</v>
      </c>
      <c r="AH225" s="218">
        <f t="shared" si="118"/>
        <v>2.0586117402288173</v>
      </c>
      <c r="AI225" s="218">
        <f t="shared" si="118"/>
        <v>1.9748356341674915</v>
      </c>
      <c r="AK225" s="218">
        <f>(0.1135*(AK208*2.2046)+8.8142*(AVERAGE(AK4:AK5)/2.2046)-0.05068*((AVERAGE(AK4:AK5)/2.2046)^2)+276)/453.6</f>
        <v>1.6801413376415044</v>
      </c>
      <c r="AL225" s="218">
        <f t="shared" ref="AL225:AP225" si="119">(0.1135*(AL208*2.2046)+8.8142*(AVERAGE(AL4:AL5)/2.2046)-0.05068*((AVERAGE(AL4:AL5)/2.2046)^2)+276)/453.6</f>
        <v>1.8789407844032584</v>
      </c>
      <c r="AM225" s="218">
        <f t="shared" si="119"/>
        <v>2.0355097397300255</v>
      </c>
      <c r="AN225" s="218">
        <f t="shared" si="119"/>
        <v>2.0852843578652696</v>
      </c>
      <c r="AO225" s="218">
        <f t="shared" si="119"/>
        <v>2.0586258714079397</v>
      </c>
      <c r="AP225" s="218">
        <f t="shared" si="119"/>
        <v>1.9748661478066636</v>
      </c>
      <c r="AR225" s="218">
        <f>(0.1135*(AR208*2.2046)+8.8142*(AVERAGE(AR4:AR5)/2.2046)-0.05068*((AVERAGE(AR4:AR5)/2.2046)^2)+276)/453.6</f>
        <v>1.680102709531283</v>
      </c>
      <c r="AS225" s="218">
        <f t="shared" ref="AS225:AW225" si="120">(0.1135*(AS208*2.2046)+8.8142*(AVERAGE(AS4:AS5)/2.2046)-0.05068*((AVERAGE(AS4:AS5)/2.2046)^2)+276)/453.6</f>
        <v>1.8789215528558982</v>
      </c>
      <c r="AT225" s="218">
        <f t="shared" si="120"/>
        <v>2.0355103112637041</v>
      </c>
      <c r="AU225" s="218">
        <f t="shared" si="120"/>
        <v>2.0852886226698906</v>
      </c>
      <c r="AV225" s="218">
        <f t="shared" si="120"/>
        <v>2.0586480470846209</v>
      </c>
      <c r="AW225" s="218">
        <f t="shared" si="120"/>
        <v>1.9749973997953587</v>
      </c>
      <c r="AY225" s="218">
        <f>(0.1135*(AY208*2.2046)+8.8142*(AVERAGE(AY4:AY5)/2.2046)-0.05068*((AVERAGE(AY4:AY5)/2.2046)^2)+276)/453.6</f>
        <v>1.6800202977911665</v>
      </c>
      <c r="AZ225" s="218">
        <f t="shared" ref="AZ225:BD225" si="121">(0.1135*(AZ208*2.2046)+8.8142*(AVERAGE(AZ4:AZ5)/2.2046)-0.05068*((AVERAGE(AZ4:AZ5)/2.2046)^2)+276)/453.6</f>
        <v>1.878874591779047</v>
      </c>
      <c r="BA225" s="218">
        <f t="shared" si="121"/>
        <v>2.0356539745333655</v>
      </c>
      <c r="BB225" s="218">
        <f t="shared" si="121"/>
        <v>2.0854334212391907</v>
      </c>
      <c r="BC225" s="218">
        <f t="shared" si="121"/>
        <v>2.0587949597462321</v>
      </c>
      <c r="BD225" s="218">
        <f t="shared" si="121"/>
        <v>1.9748728037581202</v>
      </c>
      <c r="BF225" s="218">
        <f>(0.1135*(BF208*2.2046)+8.8142*(AVERAGE(BF4:BF5)/2.2046)-0.05068*((AVERAGE(BF4:BF5)/2.2046)^2)+276)/453.6</f>
        <v>1.6800241019148145</v>
      </c>
      <c r="BG225" s="218">
        <f t="shared" ref="BG225:BK225" si="122">(0.1135*(BG208*2.2046)+8.8142*(AVERAGE(BG4:BG5)/2.2046)-0.05068*((AVERAGE(BG4:BG5)/2.2046)^2)+276)/453.6</f>
        <v>1.878889236597757</v>
      </c>
      <c r="BH225" s="218">
        <f t="shared" si="122"/>
        <v>2.0356900286069601</v>
      </c>
      <c r="BI225" s="218">
        <f t="shared" si="122"/>
        <v>2.0854829653343532</v>
      </c>
      <c r="BJ225" s="218">
        <f t="shared" si="122"/>
        <v>2.0588543702158955</v>
      </c>
      <c r="BK225" s="218">
        <f t="shared" si="122"/>
        <v>1.9752828709906014</v>
      </c>
      <c r="BL225" s="4">
        <f>SUM(BF224:BK224)</f>
        <v>-2.567154583601905E-3</v>
      </c>
      <c r="BM225">
        <f>BM224/3*1</f>
        <v>-2.7682684005318267E-5</v>
      </c>
    </row>
    <row r="226" spans="1:65" x14ac:dyDescent="0.2">
      <c r="A226" s="129" t="s">
        <v>210</v>
      </c>
      <c r="B226" s="27">
        <v>0.55000000000000004</v>
      </c>
      <c r="C226" s="27">
        <v>0.55000000000000004</v>
      </c>
      <c r="D226" s="27">
        <v>0.55000000000000004</v>
      </c>
      <c r="E226" s="27">
        <v>0.55000000000000004</v>
      </c>
      <c r="F226" s="27">
        <v>0.55000000000000004</v>
      </c>
      <c r="G226" s="27">
        <v>0.55000000000000004</v>
      </c>
      <c r="I226" s="27">
        <v>0.55000000000000004</v>
      </c>
      <c r="J226" s="27">
        <v>0.55000000000000004</v>
      </c>
      <c r="K226" s="27">
        <v>0.55000000000000004</v>
      </c>
      <c r="L226" s="27">
        <v>0.55000000000000004</v>
      </c>
      <c r="M226" s="27">
        <v>0.55000000000000004</v>
      </c>
      <c r="N226" s="27">
        <v>0.55000000000000004</v>
      </c>
      <c r="P226" s="27">
        <v>0.55000000000000004</v>
      </c>
      <c r="Q226" s="27">
        <v>0.55000000000000004</v>
      </c>
      <c r="R226" s="27">
        <v>0.55000000000000004</v>
      </c>
      <c r="S226" s="27">
        <v>0.55000000000000004</v>
      </c>
      <c r="T226" s="27">
        <v>0.55000000000000004</v>
      </c>
      <c r="U226" s="27">
        <v>0.55000000000000004</v>
      </c>
      <c r="W226" s="27">
        <v>0.55000000000000004</v>
      </c>
      <c r="X226" s="27">
        <v>0.55000000000000004</v>
      </c>
      <c r="Y226" s="27">
        <v>0.55000000000000004</v>
      </c>
      <c r="Z226" s="27">
        <v>0.55000000000000004</v>
      </c>
      <c r="AA226" s="27">
        <v>0.55000000000000004</v>
      </c>
      <c r="AB226" s="27">
        <v>0.55000000000000004</v>
      </c>
      <c r="AD226" s="27">
        <v>0.55000000000000004</v>
      </c>
      <c r="AE226" s="27">
        <v>0.55000000000000004</v>
      </c>
      <c r="AF226" s="27">
        <v>0.55000000000000004</v>
      </c>
      <c r="AG226" s="27">
        <v>0.55000000000000004</v>
      </c>
      <c r="AH226" s="27">
        <v>0.55000000000000004</v>
      </c>
      <c r="AI226" s="27">
        <v>0.55000000000000004</v>
      </c>
      <c r="AK226" s="27">
        <v>0.55000000000000004</v>
      </c>
      <c r="AL226" s="27">
        <v>0.55000000000000004</v>
      </c>
      <c r="AM226" s="27">
        <v>0.55000000000000004</v>
      </c>
      <c r="AN226" s="27">
        <v>0.55000000000000004</v>
      </c>
      <c r="AO226" s="27">
        <v>0.55000000000000004</v>
      </c>
      <c r="AP226" s="27">
        <v>0.55000000000000004</v>
      </c>
      <c r="AR226" s="27">
        <v>0.55000000000000004</v>
      </c>
      <c r="AS226" s="27">
        <v>0.55000000000000004</v>
      </c>
      <c r="AT226" s="27">
        <v>0.55000000000000004</v>
      </c>
      <c r="AU226" s="27">
        <v>0.55000000000000004</v>
      </c>
      <c r="AV226" s="27">
        <v>0.55000000000000004</v>
      </c>
      <c r="AW226" s="27">
        <v>0.55000000000000004</v>
      </c>
      <c r="AY226" s="27">
        <v>0.55000000000000004</v>
      </c>
      <c r="AZ226" s="27">
        <v>0.55000000000000004</v>
      </c>
      <c r="BA226" s="27">
        <v>0.55000000000000004</v>
      </c>
      <c r="BB226" s="27">
        <v>0.55000000000000004</v>
      </c>
      <c r="BC226" s="27">
        <v>0.55000000000000004</v>
      </c>
      <c r="BD226" s="27">
        <v>0.55000000000000004</v>
      </c>
      <c r="BF226" s="27">
        <v>0.55000000000000004</v>
      </c>
      <c r="BG226" s="27">
        <v>0.55000000000000004</v>
      </c>
      <c r="BH226" s="27">
        <v>0.55000000000000004</v>
      </c>
      <c r="BI226" s="27">
        <v>0.55000000000000004</v>
      </c>
      <c r="BJ226" s="27">
        <v>0.55000000000000004</v>
      </c>
      <c r="BK226" s="27">
        <v>0.55000000000000004</v>
      </c>
    </row>
    <row r="227" spans="1:65" x14ac:dyDescent="0.2">
      <c r="A227" s="129" t="s">
        <v>209</v>
      </c>
      <c r="B227" s="27"/>
      <c r="C227" s="27"/>
      <c r="D227" s="27"/>
      <c r="E227" s="27"/>
      <c r="F227" s="27"/>
      <c r="G227" s="27"/>
      <c r="I227" s="27"/>
      <c r="J227" s="27"/>
      <c r="K227" s="27"/>
      <c r="L227" s="27"/>
      <c r="M227" s="27"/>
      <c r="N227" s="27"/>
      <c r="P227" s="27"/>
      <c r="Q227" s="27"/>
      <c r="R227" s="27"/>
      <c r="S227" s="27"/>
      <c r="T227" s="27"/>
      <c r="U227" s="27"/>
      <c r="W227" s="27"/>
      <c r="X227" s="27"/>
      <c r="Y227" s="27"/>
      <c r="Z227" s="27"/>
      <c r="AA227" s="27"/>
      <c r="AB227" s="27"/>
      <c r="AD227" s="27"/>
      <c r="AE227" s="27"/>
      <c r="AF227" s="27"/>
      <c r="AG227" s="27"/>
      <c r="AH227" s="27"/>
      <c r="AI227" s="27"/>
      <c r="AK227" s="27"/>
      <c r="AL227" s="27"/>
      <c r="AM227" s="27"/>
      <c r="AN227" s="27"/>
      <c r="AO227" s="27"/>
      <c r="AP227" s="27"/>
      <c r="AR227" s="27"/>
      <c r="AS227" s="27"/>
      <c r="AT227" s="27"/>
      <c r="AU227" s="27"/>
      <c r="AV227" s="27"/>
      <c r="AW227" s="27"/>
      <c r="AY227" s="27"/>
      <c r="AZ227" s="27"/>
      <c r="BA227" s="27"/>
      <c r="BB227" s="27"/>
      <c r="BC227" s="27"/>
      <c r="BD227" s="27"/>
      <c r="BF227" s="27"/>
      <c r="BG227" s="27"/>
      <c r="BH227" s="27"/>
      <c r="BI227" s="27"/>
      <c r="BJ227" s="27"/>
      <c r="BK227" s="27"/>
    </row>
    <row r="228" spans="1:65" x14ac:dyDescent="0.2">
      <c r="A228" s="130" t="s">
        <v>211</v>
      </c>
      <c r="B228" s="27">
        <f xml:space="preserve"> 0.000000416*((B4+B5)/2)^2 - 0.000036654*((B4+B5)/2) + 0.280606061</f>
        <v>0.27994018600000004</v>
      </c>
      <c r="C228" s="27">
        <f t="shared" ref="C228:G228" si="123" xml:space="preserve"> 0.000000416*((C4+C5)/2)^2 - 0.000036654*((C4+C5)/2) + 0.280606061</f>
        <v>0.28110066100000003</v>
      </c>
      <c r="D228" s="27">
        <f t="shared" si="123"/>
        <v>0.28425019600000001</v>
      </c>
      <c r="E228" s="27">
        <f t="shared" si="123"/>
        <v>0.28865940100000004</v>
      </c>
      <c r="F228" s="27">
        <f t="shared" si="123"/>
        <v>0.29387429300000001</v>
      </c>
      <c r="G228" s="27">
        <f t="shared" si="123"/>
        <v>0.29974036300000001</v>
      </c>
      <c r="I228" s="27">
        <f xml:space="preserve"> 0.000000416*((I4+I5)/2)^2 - 0.000036654*((I4+I5)/2) + 0.280606061</f>
        <v>0.27994018600000004</v>
      </c>
      <c r="J228" s="27">
        <f t="shared" ref="J228:N228" si="124" xml:space="preserve"> 0.000000416*((J4+J5)/2)^2 - 0.000036654*((J4+J5)/2) + 0.280606061</f>
        <v>0.28110066100000003</v>
      </c>
      <c r="K228" s="27">
        <f t="shared" si="124"/>
        <v>0.28425019600000001</v>
      </c>
      <c r="L228" s="27">
        <f t="shared" si="124"/>
        <v>0.28865940100000004</v>
      </c>
      <c r="M228" s="27">
        <f t="shared" si="124"/>
        <v>0.29387429300000001</v>
      </c>
      <c r="N228" s="27">
        <f t="shared" si="124"/>
        <v>0.29974036300000001</v>
      </c>
      <c r="P228" s="27">
        <f xml:space="preserve"> 0.000000416*((P4+P5)/2)^2 - 0.000036654*((P4+P5)/2) + 0.280606061</f>
        <v>0.27994018600000004</v>
      </c>
      <c r="Q228" s="27">
        <f t="shared" ref="Q228:U228" si="125" xml:space="preserve"> 0.000000416*((Q4+Q5)/2)^2 - 0.000036654*((Q4+Q5)/2) + 0.280606061</f>
        <v>0.28110066100000003</v>
      </c>
      <c r="R228" s="27">
        <f t="shared" si="125"/>
        <v>0.28425019600000001</v>
      </c>
      <c r="S228" s="27">
        <f t="shared" si="125"/>
        <v>0.28865940100000004</v>
      </c>
      <c r="T228" s="27">
        <f t="shared" si="125"/>
        <v>0.29387429300000001</v>
      </c>
      <c r="U228" s="27">
        <f t="shared" si="125"/>
        <v>0.29974036300000001</v>
      </c>
      <c r="W228" s="27">
        <f xml:space="preserve"> 0.000000416*((W4+W5)/2)^2 - 0.000036654*((W4+W5)/2) + 0.280606061</f>
        <v>0.27994018600000004</v>
      </c>
      <c r="X228" s="27">
        <f t="shared" ref="X228:AB228" si="126" xml:space="preserve"> 0.000000416*((X4+X5)/2)^2 - 0.000036654*((X4+X5)/2) + 0.280606061</f>
        <v>0.28110066100000003</v>
      </c>
      <c r="Y228" s="27">
        <f t="shared" si="126"/>
        <v>0.28425019600000001</v>
      </c>
      <c r="Z228" s="27">
        <f t="shared" si="126"/>
        <v>0.28865940100000004</v>
      </c>
      <c r="AA228" s="27">
        <f t="shared" si="126"/>
        <v>0.29387429300000001</v>
      </c>
      <c r="AB228" s="27">
        <f t="shared" si="126"/>
        <v>0.29974036300000001</v>
      </c>
      <c r="AD228" s="27">
        <f xml:space="preserve"> 0.000000416*((AD4+AD5)/2)^2 - 0.000036654*((AD4+AD5)/2) + 0.280606061</f>
        <v>0.27994018600000004</v>
      </c>
      <c r="AE228" s="27">
        <f t="shared" ref="AE228:AI228" si="127" xml:space="preserve"> 0.000000416*((AE4+AE5)/2)^2 - 0.000036654*((AE4+AE5)/2) + 0.280606061</f>
        <v>0.28110066100000003</v>
      </c>
      <c r="AF228" s="27">
        <f t="shared" si="127"/>
        <v>0.28425019600000001</v>
      </c>
      <c r="AG228" s="27">
        <f t="shared" si="127"/>
        <v>0.28865940100000004</v>
      </c>
      <c r="AH228" s="27">
        <f t="shared" si="127"/>
        <v>0.29387429300000001</v>
      </c>
      <c r="AI228" s="27">
        <f t="shared" si="127"/>
        <v>0.29974036300000001</v>
      </c>
      <c r="AK228" s="27">
        <f xml:space="preserve"> 0.000000416*((AK4+AK5)/2)^2 - 0.000036654*((AK4+AK5)/2) + 0.280606061</f>
        <v>0.27994018600000004</v>
      </c>
      <c r="AL228" s="27">
        <f t="shared" ref="AL228:AP228" si="128" xml:space="preserve"> 0.000000416*((AL4+AL5)/2)^2 - 0.000036654*((AL4+AL5)/2) + 0.280606061</f>
        <v>0.28110066100000003</v>
      </c>
      <c r="AM228" s="27">
        <f t="shared" si="128"/>
        <v>0.28425019600000001</v>
      </c>
      <c r="AN228" s="27">
        <f t="shared" si="128"/>
        <v>0.28865940100000004</v>
      </c>
      <c r="AO228" s="27">
        <f t="shared" si="128"/>
        <v>0.29387429300000001</v>
      </c>
      <c r="AP228" s="27">
        <f t="shared" si="128"/>
        <v>0.29974036300000001</v>
      </c>
      <c r="AR228" s="27">
        <f xml:space="preserve"> 0.000000416*((AR4+AR5)/2)^2 - 0.000036654*((AR4+AR5)/2) + 0.280606061</f>
        <v>0.27994018600000004</v>
      </c>
      <c r="AS228" s="27">
        <f t="shared" ref="AS228:AW228" si="129" xml:space="preserve"> 0.000000416*((AS4+AS5)/2)^2 - 0.000036654*((AS4+AS5)/2) + 0.280606061</f>
        <v>0.28110066100000003</v>
      </c>
      <c r="AT228" s="27">
        <f t="shared" si="129"/>
        <v>0.28425019600000001</v>
      </c>
      <c r="AU228" s="27">
        <f t="shared" si="129"/>
        <v>0.28865940100000004</v>
      </c>
      <c r="AV228" s="27">
        <f t="shared" si="129"/>
        <v>0.29387429300000001</v>
      </c>
      <c r="AW228" s="27">
        <f t="shared" si="129"/>
        <v>0.29974036300000001</v>
      </c>
      <c r="AY228" s="27">
        <f xml:space="preserve"> 0.000000416*((AY4+AY5)/2)^2 - 0.000036654*((AY4+AY5)/2) + 0.280606061</f>
        <v>0.27994018600000004</v>
      </c>
      <c r="AZ228" s="27">
        <f t="shared" ref="AZ228:BD228" si="130" xml:space="preserve"> 0.000000416*((AZ4+AZ5)/2)^2 - 0.000036654*((AZ4+AZ5)/2) + 0.280606061</f>
        <v>0.28110066100000003</v>
      </c>
      <c r="BA228" s="27">
        <f t="shared" si="130"/>
        <v>0.28425019600000001</v>
      </c>
      <c r="BB228" s="27">
        <f t="shared" si="130"/>
        <v>0.28865940100000004</v>
      </c>
      <c r="BC228" s="27">
        <f t="shared" si="130"/>
        <v>0.29387429300000001</v>
      </c>
      <c r="BD228" s="27">
        <f t="shared" si="130"/>
        <v>0.29974036300000001</v>
      </c>
      <c r="BF228" s="27">
        <f xml:space="preserve"> 0.000000416*((BF4+BF5)/2)^2 - 0.000036654*((BF4+BF5)/2) + 0.280606061</f>
        <v>0.27994018600000004</v>
      </c>
      <c r="BG228" s="27">
        <f t="shared" ref="BG228:BK228" si="131" xml:space="preserve"> 0.000000416*((BG4+BG5)/2)^2 - 0.000036654*((BG4+BG5)/2) + 0.280606061</f>
        <v>0.28110066100000003</v>
      </c>
      <c r="BH228" s="27">
        <f t="shared" si="131"/>
        <v>0.28425019600000001</v>
      </c>
      <c r="BI228" s="27">
        <f t="shared" si="131"/>
        <v>0.28865940100000004</v>
      </c>
      <c r="BJ228" s="27">
        <f t="shared" si="131"/>
        <v>0.29387429300000001</v>
      </c>
      <c r="BK228" s="27">
        <f t="shared" si="131"/>
        <v>0.29974036300000001</v>
      </c>
    </row>
    <row r="229" spans="1:65" x14ac:dyDescent="0.2">
      <c r="A229" s="130" t="s">
        <v>212</v>
      </c>
      <c r="B229" s="27">
        <f t="shared" ref="B229:G229" si="132">( 0.000002335*((B4+B5)/2)^2 - 0.000572488*((B4+B5)/2) + 0.588523784)-0.01</f>
        <v>0.55186437775000008</v>
      </c>
      <c r="C229" s="27">
        <f t="shared" si="132"/>
        <v>0.54462498400000003</v>
      </c>
      <c r="D229" s="27">
        <f t="shared" si="132"/>
        <v>0.54488264775000006</v>
      </c>
      <c r="E229" s="27">
        <f t="shared" si="132"/>
        <v>0.55404456400000002</v>
      </c>
      <c r="F229" s="27">
        <f t="shared" si="132"/>
        <v>0.56937916</v>
      </c>
      <c r="G229" s="27">
        <f t="shared" si="132"/>
        <v>0.58946905500000002</v>
      </c>
      <c r="I229" s="27">
        <f t="shared" ref="I229:N229" si="133">( 0.000002335*((I4+I5)/2)^2 - 0.000572488*((I4+I5)/2) + 0.588523784)-0.01</f>
        <v>0.55186437775000008</v>
      </c>
      <c r="J229" s="27">
        <f t="shared" si="133"/>
        <v>0.54462498400000003</v>
      </c>
      <c r="K229" s="27">
        <f t="shared" si="133"/>
        <v>0.54488264775000006</v>
      </c>
      <c r="L229" s="27">
        <f t="shared" si="133"/>
        <v>0.55404456400000002</v>
      </c>
      <c r="M229" s="27">
        <f t="shared" si="133"/>
        <v>0.56937916</v>
      </c>
      <c r="N229" s="27">
        <f t="shared" si="133"/>
        <v>0.58946905500000002</v>
      </c>
      <c r="P229" s="27">
        <f t="shared" ref="P229:U229" si="134">( 0.000002335*((P4+P5)/2)^2 - 0.000572488*((P4+P5)/2) + 0.588523784)-0.01</f>
        <v>0.55186437775000008</v>
      </c>
      <c r="Q229" s="27">
        <f t="shared" si="134"/>
        <v>0.54462498400000003</v>
      </c>
      <c r="R229" s="27">
        <f t="shared" si="134"/>
        <v>0.54488264775000006</v>
      </c>
      <c r="S229" s="27">
        <f t="shared" si="134"/>
        <v>0.55404456400000002</v>
      </c>
      <c r="T229" s="27">
        <f t="shared" si="134"/>
        <v>0.56937916</v>
      </c>
      <c r="U229" s="27">
        <f t="shared" si="134"/>
        <v>0.58946905500000002</v>
      </c>
      <c r="W229" s="27">
        <f t="shared" ref="W229:AB229" si="135">( 0.000002335*((W4+W5)/2)^2 - 0.000572488*((W4+W5)/2) + 0.588523784)-0.01</f>
        <v>0.55186437775000008</v>
      </c>
      <c r="X229" s="27">
        <f t="shared" si="135"/>
        <v>0.54462498400000003</v>
      </c>
      <c r="Y229" s="27">
        <f t="shared" si="135"/>
        <v>0.54488264775000006</v>
      </c>
      <c r="Z229" s="27">
        <f t="shared" si="135"/>
        <v>0.55404456400000002</v>
      </c>
      <c r="AA229" s="27">
        <f t="shared" si="135"/>
        <v>0.56937916</v>
      </c>
      <c r="AB229" s="27">
        <f t="shared" si="135"/>
        <v>0.58946905500000002</v>
      </c>
      <c r="AD229" s="27">
        <f t="shared" ref="AD229:AI229" si="136">( 0.000002335*((AD4+AD5)/2)^2 - 0.000572488*((AD4+AD5)/2) + 0.588523784)-0.01</f>
        <v>0.55186437775000008</v>
      </c>
      <c r="AE229" s="27">
        <f t="shared" si="136"/>
        <v>0.54462498400000003</v>
      </c>
      <c r="AF229" s="27">
        <f t="shared" si="136"/>
        <v>0.54488264775000006</v>
      </c>
      <c r="AG229" s="27">
        <f t="shared" si="136"/>
        <v>0.55404456400000002</v>
      </c>
      <c r="AH229" s="27">
        <f t="shared" si="136"/>
        <v>0.56937916</v>
      </c>
      <c r="AI229" s="27">
        <f t="shared" si="136"/>
        <v>0.58946905500000002</v>
      </c>
      <c r="AK229" s="27">
        <f t="shared" ref="AK229:AP229" si="137">( 0.000002335*((AK4+AK5)/2)^2 - 0.000572488*((AK4+AK5)/2) + 0.588523784)-0.01</f>
        <v>0.55186437775000008</v>
      </c>
      <c r="AL229" s="27">
        <f t="shared" si="137"/>
        <v>0.54462498400000003</v>
      </c>
      <c r="AM229" s="27">
        <f t="shared" si="137"/>
        <v>0.54488264775000006</v>
      </c>
      <c r="AN229" s="27">
        <f t="shared" si="137"/>
        <v>0.55404456400000002</v>
      </c>
      <c r="AO229" s="27">
        <f t="shared" si="137"/>
        <v>0.56937916</v>
      </c>
      <c r="AP229" s="27">
        <f t="shared" si="137"/>
        <v>0.58946905500000002</v>
      </c>
      <c r="AR229" s="27">
        <f t="shared" ref="AR229:AW229" si="138">( 0.000002335*((AR4+AR5)/2)^2 - 0.000572488*((AR4+AR5)/2) + 0.588523784)-0.01</f>
        <v>0.55186437775000008</v>
      </c>
      <c r="AS229" s="27">
        <f t="shared" si="138"/>
        <v>0.54462498400000003</v>
      </c>
      <c r="AT229" s="27">
        <f t="shared" si="138"/>
        <v>0.54488264775000006</v>
      </c>
      <c r="AU229" s="27">
        <f t="shared" si="138"/>
        <v>0.55404456400000002</v>
      </c>
      <c r="AV229" s="27">
        <f t="shared" si="138"/>
        <v>0.56937916</v>
      </c>
      <c r="AW229" s="27">
        <f t="shared" si="138"/>
        <v>0.58946905500000002</v>
      </c>
      <c r="AY229" s="27">
        <f t="shared" ref="AY229:BD229" si="139">( 0.000002335*((AY4+AY5)/2)^2 - 0.000572488*((AY4+AY5)/2) + 0.588523784)-0.01</f>
        <v>0.55186437775000008</v>
      </c>
      <c r="AZ229" s="27">
        <f t="shared" si="139"/>
        <v>0.54462498400000003</v>
      </c>
      <c r="BA229" s="27">
        <f t="shared" si="139"/>
        <v>0.54488264775000006</v>
      </c>
      <c r="BB229" s="27">
        <f t="shared" si="139"/>
        <v>0.55404456400000002</v>
      </c>
      <c r="BC229" s="27">
        <f t="shared" si="139"/>
        <v>0.56937916</v>
      </c>
      <c r="BD229" s="27">
        <f t="shared" si="139"/>
        <v>0.58946905500000002</v>
      </c>
      <c r="BF229" s="27">
        <f t="shared" ref="BF229:BK229" si="140">( 0.000002335*((BF4+BF5)/2)^2 - 0.000572488*((BF4+BF5)/2) + 0.588523784)-0.01</f>
        <v>0.55186437775000008</v>
      </c>
      <c r="BG229" s="27">
        <f t="shared" si="140"/>
        <v>0.54462498400000003</v>
      </c>
      <c r="BH229" s="27">
        <f t="shared" si="140"/>
        <v>0.54488264775000006</v>
      </c>
      <c r="BI229" s="27">
        <f t="shared" si="140"/>
        <v>0.55404456400000002</v>
      </c>
      <c r="BJ229" s="27">
        <f t="shared" si="140"/>
        <v>0.56937916</v>
      </c>
      <c r="BK229" s="27">
        <f t="shared" si="140"/>
        <v>0.58946905500000002</v>
      </c>
    </row>
    <row r="230" spans="1:65" x14ac:dyDescent="0.2">
      <c r="A230" s="130" t="s">
        <v>213</v>
      </c>
      <c r="B230" s="27">
        <f>0.00000268*((B4+B5)/2)^2 - 0.00064541*(B4+B5)/2 + 0.63872902</f>
        <v>0.608859645</v>
      </c>
      <c r="C230" s="27">
        <f t="shared" ref="C230:G230" si="141">0.00000268*((C4+C5)/2)^2 - 0.00064541*(C4+C5)/2 + 0.63872902</f>
        <v>0.60098801999999996</v>
      </c>
      <c r="D230" s="27">
        <f t="shared" si="141"/>
        <v>0.60183779500000001</v>
      </c>
      <c r="E230" s="27">
        <f t="shared" si="141"/>
        <v>0.61284912000000002</v>
      </c>
      <c r="F230" s="27">
        <f t="shared" si="141"/>
        <v>0.63089265999999999</v>
      </c>
      <c r="G230" s="27">
        <f t="shared" si="141"/>
        <v>0.65435911000000002</v>
      </c>
      <c r="I230" s="27">
        <f>0.00000268*((I4+I5)/2)^2 - 0.00064541*(I4+I5)/2 + 0.63872902</f>
        <v>0.608859645</v>
      </c>
      <c r="J230" s="27">
        <f t="shared" ref="J230:N230" si="142">0.00000268*((J4+J5)/2)^2 - 0.00064541*(J4+J5)/2 + 0.63872902</f>
        <v>0.60098801999999996</v>
      </c>
      <c r="K230" s="27">
        <f t="shared" si="142"/>
        <v>0.60183779500000001</v>
      </c>
      <c r="L230" s="27">
        <f t="shared" si="142"/>
        <v>0.61284912000000002</v>
      </c>
      <c r="M230" s="27">
        <f t="shared" si="142"/>
        <v>0.63089265999999999</v>
      </c>
      <c r="N230" s="27">
        <f t="shared" si="142"/>
        <v>0.65435911000000002</v>
      </c>
      <c r="P230" s="27">
        <f>0.00000268*((P4+P5)/2)^2 - 0.00064541*(P4+P5)/2 + 0.63872902</f>
        <v>0.608859645</v>
      </c>
      <c r="Q230" s="27">
        <f t="shared" ref="Q230:U230" si="143">0.00000268*((Q4+Q5)/2)^2 - 0.00064541*(Q4+Q5)/2 + 0.63872902</f>
        <v>0.60098801999999996</v>
      </c>
      <c r="R230" s="27">
        <f t="shared" si="143"/>
        <v>0.60183779500000001</v>
      </c>
      <c r="S230" s="27">
        <f t="shared" si="143"/>
        <v>0.61284912000000002</v>
      </c>
      <c r="T230" s="27">
        <f t="shared" si="143"/>
        <v>0.63089265999999999</v>
      </c>
      <c r="U230" s="27">
        <f t="shared" si="143"/>
        <v>0.65435911000000002</v>
      </c>
      <c r="W230" s="27">
        <f>0.00000268*((W4+W5)/2)^2 - 0.00064541*(W4+W5)/2 + 0.63872902</f>
        <v>0.608859645</v>
      </c>
      <c r="X230" s="27">
        <f t="shared" ref="X230:AB230" si="144">0.00000268*((X4+X5)/2)^2 - 0.00064541*(X4+X5)/2 + 0.63872902</f>
        <v>0.60098801999999996</v>
      </c>
      <c r="Y230" s="27">
        <f t="shared" si="144"/>
        <v>0.60183779500000001</v>
      </c>
      <c r="Z230" s="27">
        <f t="shared" si="144"/>
        <v>0.61284912000000002</v>
      </c>
      <c r="AA230" s="27">
        <f t="shared" si="144"/>
        <v>0.63089265999999999</v>
      </c>
      <c r="AB230" s="27">
        <f t="shared" si="144"/>
        <v>0.65435911000000002</v>
      </c>
      <c r="AD230" s="27">
        <f>0.00000268*((AD4+AD5)/2)^2 - 0.00064541*(AD4+AD5)/2 + 0.63872902</f>
        <v>0.608859645</v>
      </c>
      <c r="AE230" s="27">
        <f t="shared" ref="AE230:AI230" si="145">0.00000268*((AE4+AE5)/2)^2 - 0.00064541*(AE4+AE5)/2 + 0.63872902</f>
        <v>0.60098801999999996</v>
      </c>
      <c r="AF230" s="27">
        <f t="shared" si="145"/>
        <v>0.60183779500000001</v>
      </c>
      <c r="AG230" s="27">
        <f t="shared" si="145"/>
        <v>0.61284912000000002</v>
      </c>
      <c r="AH230" s="27">
        <f t="shared" si="145"/>
        <v>0.63089265999999999</v>
      </c>
      <c r="AI230" s="27">
        <f t="shared" si="145"/>
        <v>0.65435911000000002</v>
      </c>
      <c r="AK230" s="27">
        <f>0.00000268*((AK4+AK5)/2)^2 - 0.00064541*(AK4+AK5)/2 + 0.63872902</f>
        <v>0.608859645</v>
      </c>
      <c r="AL230" s="27">
        <f t="shared" ref="AL230:AP230" si="146">0.00000268*((AL4+AL5)/2)^2 - 0.00064541*(AL4+AL5)/2 + 0.63872902</f>
        <v>0.60098801999999996</v>
      </c>
      <c r="AM230" s="27">
        <f t="shared" si="146"/>
        <v>0.60183779500000001</v>
      </c>
      <c r="AN230" s="27">
        <f t="shared" si="146"/>
        <v>0.61284912000000002</v>
      </c>
      <c r="AO230" s="27">
        <f t="shared" si="146"/>
        <v>0.63089265999999999</v>
      </c>
      <c r="AP230" s="27">
        <f t="shared" si="146"/>
        <v>0.65435911000000002</v>
      </c>
      <c r="AR230" s="27">
        <f>0.00000268*((AR4+AR5)/2)^2 - 0.00064541*(AR4+AR5)/2 + 0.63872902</f>
        <v>0.608859645</v>
      </c>
      <c r="AS230" s="27">
        <f t="shared" ref="AS230:AW230" si="147">0.00000268*((AS4+AS5)/2)^2 - 0.00064541*(AS4+AS5)/2 + 0.63872902</f>
        <v>0.60098801999999996</v>
      </c>
      <c r="AT230" s="27">
        <f t="shared" si="147"/>
        <v>0.60183779500000001</v>
      </c>
      <c r="AU230" s="27">
        <f t="shared" si="147"/>
        <v>0.61284912000000002</v>
      </c>
      <c r="AV230" s="27">
        <f t="shared" si="147"/>
        <v>0.63089265999999999</v>
      </c>
      <c r="AW230" s="27">
        <f t="shared" si="147"/>
        <v>0.65435911000000002</v>
      </c>
      <c r="AY230" s="27">
        <f>0.00000268*((AY4+AY5)/2)^2 - 0.00064541*(AY4+AY5)/2 + 0.63872902</f>
        <v>0.608859645</v>
      </c>
      <c r="AZ230" s="27">
        <f t="shared" ref="AZ230:BD230" si="148">0.00000268*((AZ4+AZ5)/2)^2 - 0.00064541*(AZ4+AZ5)/2 + 0.63872902</f>
        <v>0.60098801999999996</v>
      </c>
      <c r="BA230" s="27">
        <f t="shared" si="148"/>
        <v>0.60183779500000001</v>
      </c>
      <c r="BB230" s="27">
        <f t="shared" si="148"/>
        <v>0.61284912000000002</v>
      </c>
      <c r="BC230" s="27">
        <f t="shared" si="148"/>
        <v>0.63089265999999999</v>
      </c>
      <c r="BD230" s="27">
        <f t="shared" si="148"/>
        <v>0.65435911000000002</v>
      </c>
      <c r="BF230" s="27">
        <f>0.00000268*((BF4+BF5)/2)^2 - 0.00064541*(BF4+BF5)/2 + 0.63872902</f>
        <v>0.608859645</v>
      </c>
      <c r="BG230" s="27">
        <f t="shared" ref="BG230:BK230" si="149">0.00000268*((BG4+BG5)/2)^2 - 0.00064541*(BG4+BG5)/2 + 0.63872902</f>
        <v>0.60098801999999996</v>
      </c>
      <c r="BH230" s="27">
        <f t="shared" si="149"/>
        <v>0.60183779500000001</v>
      </c>
      <c r="BI230" s="27">
        <f t="shared" si="149"/>
        <v>0.61284912000000002</v>
      </c>
      <c r="BJ230" s="27">
        <f t="shared" si="149"/>
        <v>0.63089265999999999</v>
      </c>
      <c r="BK230" s="27">
        <f t="shared" si="149"/>
        <v>0.65435911000000002</v>
      </c>
    </row>
    <row r="231" spans="1:65" x14ac:dyDescent="0.2">
      <c r="A231" s="130" t="s">
        <v>214</v>
      </c>
      <c r="B231" s="27">
        <v>0.17</v>
      </c>
      <c r="C231" s="27">
        <v>0.17</v>
      </c>
      <c r="D231" s="27">
        <v>0.17</v>
      </c>
      <c r="E231" s="27">
        <v>0.17</v>
      </c>
      <c r="F231" s="27">
        <v>0.17</v>
      </c>
      <c r="G231" s="27">
        <v>0.17</v>
      </c>
      <c r="I231" s="27">
        <v>0.17</v>
      </c>
      <c r="J231" s="27">
        <v>0.17</v>
      </c>
      <c r="K231" s="27">
        <v>0.17</v>
      </c>
      <c r="L231" s="27">
        <v>0.17</v>
      </c>
      <c r="M231" s="27">
        <v>0.17</v>
      </c>
      <c r="N231" s="27">
        <v>0.17</v>
      </c>
      <c r="P231" s="27">
        <v>0.17</v>
      </c>
      <c r="Q231" s="27">
        <v>0.17</v>
      </c>
      <c r="R231" s="27">
        <v>0.17</v>
      </c>
      <c r="S231" s="27">
        <v>0.17</v>
      </c>
      <c r="T231" s="27">
        <v>0.17</v>
      </c>
      <c r="U231" s="27">
        <v>0.17</v>
      </c>
      <c r="W231" s="27">
        <v>0.17</v>
      </c>
      <c r="X231" s="27">
        <v>0.17</v>
      </c>
      <c r="Y231" s="27">
        <v>0.17</v>
      </c>
      <c r="Z231" s="27">
        <v>0.17</v>
      </c>
      <c r="AA231" s="27">
        <v>0.17</v>
      </c>
      <c r="AB231" s="27">
        <v>0.17</v>
      </c>
      <c r="AD231" s="27">
        <v>0.17</v>
      </c>
      <c r="AE231" s="27">
        <v>0.17</v>
      </c>
      <c r="AF231" s="27">
        <v>0.17</v>
      </c>
      <c r="AG231" s="27">
        <v>0.17</v>
      </c>
      <c r="AH231" s="27">
        <v>0.17</v>
      </c>
      <c r="AI231" s="27">
        <v>0.17</v>
      </c>
      <c r="AK231" s="27">
        <v>0.17</v>
      </c>
      <c r="AL231" s="27">
        <v>0.17</v>
      </c>
      <c r="AM231" s="27">
        <v>0.17</v>
      </c>
      <c r="AN231" s="27">
        <v>0.17</v>
      </c>
      <c r="AO231" s="27">
        <v>0.17</v>
      </c>
      <c r="AP231" s="27">
        <v>0.17</v>
      </c>
      <c r="AR231" s="27">
        <v>0.17</v>
      </c>
      <c r="AS231" s="27">
        <v>0.17</v>
      </c>
      <c r="AT231" s="27">
        <v>0.17</v>
      </c>
      <c r="AU231" s="27">
        <v>0.17</v>
      </c>
      <c r="AV231" s="27">
        <v>0.17</v>
      </c>
      <c r="AW231" s="27">
        <v>0.17</v>
      </c>
      <c r="AY231" s="27">
        <v>0.17</v>
      </c>
      <c r="AZ231" s="27">
        <v>0.17</v>
      </c>
      <c r="BA231" s="27">
        <v>0.17</v>
      </c>
      <c r="BB231" s="27">
        <v>0.17</v>
      </c>
      <c r="BC231" s="27">
        <v>0.17</v>
      </c>
      <c r="BD231" s="27">
        <v>0.17</v>
      </c>
      <c r="BF231" s="27">
        <v>0.17</v>
      </c>
      <c r="BG231" s="27">
        <v>0.17</v>
      </c>
      <c r="BH231" s="27">
        <v>0.17</v>
      </c>
      <c r="BI231" s="27">
        <v>0.17</v>
      </c>
      <c r="BJ231" s="27">
        <v>0.17</v>
      </c>
      <c r="BK231" s="27">
        <v>0.17</v>
      </c>
    </row>
    <row r="232" spans="1:65" x14ac:dyDescent="0.2">
      <c r="A232" s="130" t="s">
        <v>215</v>
      </c>
      <c r="B232" s="27">
        <v>0.65</v>
      </c>
      <c r="C232" s="27">
        <v>0.65</v>
      </c>
      <c r="D232" s="27">
        <v>0.65</v>
      </c>
      <c r="E232" s="27">
        <v>0.65</v>
      </c>
      <c r="F232" s="27">
        <v>0.65</v>
      </c>
      <c r="G232" s="27">
        <v>0.65</v>
      </c>
      <c r="I232" s="27">
        <v>0.65</v>
      </c>
      <c r="J232" s="27">
        <v>0.65</v>
      </c>
      <c r="K232" s="27">
        <v>0.65</v>
      </c>
      <c r="L232" s="27">
        <v>0.65</v>
      </c>
      <c r="M232" s="27">
        <v>0.65</v>
      </c>
      <c r="N232" s="27">
        <v>0.65</v>
      </c>
      <c r="P232" s="27">
        <v>0.65</v>
      </c>
      <c r="Q232" s="27">
        <v>0.65</v>
      </c>
      <c r="R232" s="27">
        <v>0.65</v>
      </c>
      <c r="S232" s="27">
        <v>0.65</v>
      </c>
      <c r="T232" s="27">
        <v>0.65</v>
      </c>
      <c r="U232" s="27">
        <v>0.65</v>
      </c>
      <c r="W232" s="27">
        <v>0.65</v>
      </c>
      <c r="X232" s="27">
        <v>0.65</v>
      </c>
      <c r="Y232" s="27">
        <v>0.65</v>
      </c>
      <c r="Z232" s="27">
        <v>0.65</v>
      </c>
      <c r="AA232" s="27">
        <v>0.65</v>
      </c>
      <c r="AB232" s="27">
        <v>0.65</v>
      </c>
      <c r="AD232" s="27">
        <v>0.65</v>
      </c>
      <c r="AE232" s="27">
        <v>0.65</v>
      </c>
      <c r="AF232" s="27">
        <v>0.65</v>
      </c>
      <c r="AG232" s="27">
        <v>0.65</v>
      </c>
      <c r="AH232" s="27">
        <v>0.65</v>
      </c>
      <c r="AI232" s="27">
        <v>0.65</v>
      </c>
      <c r="AK232" s="27">
        <v>0.65</v>
      </c>
      <c r="AL232" s="27">
        <v>0.65</v>
      </c>
      <c r="AM232" s="27">
        <v>0.65</v>
      </c>
      <c r="AN232" s="27">
        <v>0.65</v>
      </c>
      <c r="AO232" s="27">
        <v>0.65</v>
      </c>
      <c r="AP232" s="27">
        <v>0.65</v>
      </c>
      <c r="AR232" s="27">
        <v>0.65</v>
      </c>
      <c r="AS232" s="27">
        <v>0.65</v>
      </c>
      <c r="AT232" s="27">
        <v>0.65</v>
      </c>
      <c r="AU232" s="27">
        <v>0.65</v>
      </c>
      <c r="AV232" s="27">
        <v>0.65</v>
      </c>
      <c r="AW232" s="27">
        <v>0.65</v>
      </c>
      <c r="AY232" s="27">
        <v>0.65</v>
      </c>
      <c r="AZ232" s="27">
        <v>0.65</v>
      </c>
      <c r="BA232" s="27">
        <v>0.65</v>
      </c>
      <c r="BB232" s="27">
        <v>0.65</v>
      </c>
      <c r="BC232" s="27">
        <v>0.65</v>
      </c>
      <c r="BD232" s="27">
        <v>0.65</v>
      </c>
      <c r="BF232" s="27">
        <v>0.65</v>
      </c>
      <c r="BG232" s="27">
        <v>0.65</v>
      </c>
      <c r="BH232" s="27">
        <v>0.65</v>
      </c>
      <c r="BI232" s="27">
        <v>0.65</v>
      </c>
      <c r="BJ232" s="27">
        <v>0.65</v>
      </c>
      <c r="BK232" s="27">
        <v>0.65</v>
      </c>
    </row>
    <row r="233" spans="1:65" x14ac:dyDescent="0.2">
      <c r="A233" s="184" t="s">
        <v>216</v>
      </c>
      <c r="B233" s="72">
        <f>IF(AVERAGE(B4:B5)&lt;51,0.000025*((B5+B4)/2)^2 - 0.01005*((B5+B4)/2) + 1.5955,(0.00000649518*((B4+B5)/2)^2 - 0.00338103746*((B4+B5)/2) + 1.049852))</f>
        <v>0.86390895562500003</v>
      </c>
      <c r="C233" s="72">
        <f t="shared" ref="C233:G233" si="150">IF(AVERAGE(C4:C5)&lt;51,0.000025*((C5+C4)/2)^2 - 0.01005*((C5+C4)/2) + 1.5955,(0.00000649518*((C4+C5)/2)^2 - 0.00338103746*((C4+C5)/2) + 1.049852))</f>
        <v>0.77670005399999997</v>
      </c>
      <c r="D233" s="72">
        <f t="shared" si="150"/>
        <v>0.69245973452499998</v>
      </c>
      <c r="E233" s="72">
        <f t="shared" si="150"/>
        <v>0.64193088060000014</v>
      </c>
      <c r="F233" s="72">
        <f t="shared" si="150"/>
        <v>0.61662089623999994</v>
      </c>
      <c r="G233" s="72">
        <f t="shared" si="150"/>
        <v>0.6099042534400001</v>
      </c>
      <c r="I233" s="72">
        <f>IF(AVERAGE(I4:I5)&lt;51,0.000025*((I5+I4)/2)^2 - 0.01005*((I5+I4)/2) + 1.5955,(0.00000649518*((I4+I5)/2)^2 - 0.00338103746*((I4+I5)/2) + 1.049852))</f>
        <v>0.86390895562500003</v>
      </c>
      <c r="J233" s="72">
        <f t="shared" ref="J233:N233" si="151">IF(AVERAGE(J4:J5)&lt;51,0.000025*((J5+J4)/2)^2 - 0.01005*((J5+J4)/2) + 1.5955,(0.00000649518*((J4+J5)/2)^2 - 0.00338103746*((J4+J5)/2) + 1.049852))</f>
        <v>0.77670005399999997</v>
      </c>
      <c r="K233" s="72">
        <f t="shared" si="151"/>
        <v>0.69245973452499998</v>
      </c>
      <c r="L233" s="72">
        <f t="shared" si="151"/>
        <v>0.64193088060000014</v>
      </c>
      <c r="M233" s="72">
        <f t="shared" si="151"/>
        <v>0.61662089623999994</v>
      </c>
      <c r="N233" s="72">
        <f t="shared" si="151"/>
        <v>0.6099042534400001</v>
      </c>
      <c r="P233" s="72">
        <f>IF(AVERAGE(P4:P5)&lt;51,0.000025*((P5+P4)/2)^2 - 0.01005*((P5+P4)/2) + 1.5955,(0.00000649518*((P4+P5)/2)^2 - 0.00338103746*((P4+P5)/2) + 1.049852))</f>
        <v>0.86390895562500003</v>
      </c>
      <c r="Q233" s="72">
        <f t="shared" ref="Q233:U233" si="152">IF(AVERAGE(Q4:Q5)&lt;51,0.000025*((Q5+Q4)/2)^2 - 0.01005*((Q5+Q4)/2) + 1.5955,(0.00000649518*((Q4+Q5)/2)^2 - 0.00338103746*((Q4+Q5)/2) + 1.049852))</f>
        <v>0.77670005399999997</v>
      </c>
      <c r="R233" s="72">
        <f t="shared" si="152"/>
        <v>0.69245973452499998</v>
      </c>
      <c r="S233" s="72">
        <f t="shared" si="152"/>
        <v>0.64193088060000014</v>
      </c>
      <c r="T233" s="72">
        <f t="shared" si="152"/>
        <v>0.61662089623999994</v>
      </c>
      <c r="U233" s="72">
        <f t="shared" si="152"/>
        <v>0.6099042534400001</v>
      </c>
      <c r="W233" s="72">
        <f>IF(AVERAGE(W4:W5)&lt;51,0.000025*((W5+W4)/2)^2 - 0.01005*((W5+W4)/2) + 1.5955,(0.00000649518*((W4+W5)/2)^2 - 0.00338103746*((W4+W5)/2) + 1.049852))</f>
        <v>0.86390895562500003</v>
      </c>
      <c r="X233" s="72">
        <f t="shared" ref="X233:AB233" si="153">IF(AVERAGE(X4:X5)&lt;51,0.000025*((X5+X4)/2)^2 - 0.01005*((X5+X4)/2) + 1.5955,(0.00000649518*((X4+X5)/2)^2 - 0.00338103746*((X4+X5)/2) + 1.049852))</f>
        <v>0.77670005399999997</v>
      </c>
      <c r="Y233" s="72">
        <f t="shared" si="153"/>
        <v>0.69245973452499998</v>
      </c>
      <c r="Z233" s="72">
        <f t="shared" si="153"/>
        <v>0.64193088060000014</v>
      </c>
      <c r="AA233" s="72">
        <f t="shared" si="153"/>
        <v>0.61662089623999994</v>
      </c>
      <c r="AB233" s="72">
        <f t="shared" si="153"/>
        <v>0.6099042534400001</v>
      </c>
      <c r="AD233" s="72">
        <f>IF(AVERAGE(AD4:AD5)&lt;51,0.000025*((AD5+AD4)/2)^2 - 0.01005*((AD5+AD4)/2) + 1.5955,(0.00000649518*((AD4+AD5)/2)^2 - 0.00338103746*((AD4+AD5)/2) + 1.049852))</f>
        <v>0.86390895562500003</v>
      </c>
      <c r="AE233" s="72">
        <f t="shared" ref="AE233:AI233" si="154">IF(AVERAGE(AE4:AE5)&lt;51,0.000025*((AE5+AE4)/2)^2 - 0.01005*((AE5+AE4)/2) + 1.5955,(0.00000649518*((AE4+AE5)/2)^2 - 0.00338103746*((AE4+AE5)/2) + 1.049852))</f>
        <v>0.77670005399999997</v>
      </c>
      <c r="AF233" s="72">
        <f t="shared" si="154"/>
        <v>0.69245973452499998</v>
      </c>
      <c r="AG233" s="72">
        <f t="shared" si="154"/>
        <v>0.64193088060000014</v>
      </c>
      <c r="AH233" s="72">
        <f t="shared" si="154"/>
        <v>0.61662089623999994</v>
      </c>
      <c r="AI233" s="72">
        <f t="shared" si="154"/>
        <v>0.6099042534400001</v>
      </c>
      <c r="AK233" s="72">
        <f>IF(AVERAGE(AK4:AK5)&lt;51,0.000025*((AK5+AK4)/2)^2 - 0.01005*((AK5+AK4)/2) + 1.5955,(0.00000649518*((AK4+AK5)/2)^2 - 0.00338103746*((AK4+AK5)/2) + 1.049852))</f>
        <v>0.86390895562500003</v>
      </c>
      <c r="AL233" s="72">
        <f t="shared" ref="AL233:AP233" si="155">IF(AVERAGE(AL4:AL5)&lt;51,0.000025*((AL5+AL4)/2)^2 - 0.01005*((AL5+AL4)/2) + 1.5955,(0.00000649518*((AL4+AL5)/2)^2 - 0.00338103746*((AL4+AL5)/2) + 1.049852))</f>
        <v>0.77670005399999997</v>
      </c>
      <c r="AM233" s="72">
        <f t="shared" si="155"/>
        <v>0.69245973452499998</v>
      </c>
      <c r="AN233" s="72">
        <f t="shared" si="155"/>
        <v>0.64193088060000014</v>
      </c>
      <c r="AO233" s="72">
        <f t="shared" si="155"/>
        <v>0.61662089623999994</v>
      </c>
      <c r="AP233" s="72">
        <f t="shared" si="155"/>
        <v>0.6099042534400001</v>
      </c>
      <c r="AR233" s="72">
        <f>IF(AVERAGE(AR4:AR5)&lt;51,0.000025*((AR5+AR4)/2)^2 - 0.01005*((AR5+AR4)/2) + 1.5955,(0.00000649518*((AR4+AR5)/2)^2 - 0.00338103746*((AR4+AR5)/2) + 1.049852))</f>
        <v>0.86390895562500003</v>
      </c>
      <c r="AS233" s="72">
        <f t="shared" ref="AS233:AW233" si="156">IF(AVERAGE(AS4:AS5)&lt;51,0.000025*((AS5+AS4)/2)^2 - 0.01005*((AS5+AS4)/2) + 1.5955,(0.00000649518*((AS4+AS5)/2)^2 - 0.00338103746*((AS4+AS5)/2) + 1.049852))</f>
        <v>0.77670005399999997</v>
      </c>
      <c r="AT233" s="72">
        <f t="shared" si="156"/>
        <v>0.69245973452499998</v>
      </c>
      <c r="AU233" s="72">
        <f t="shared" si="156"/>
        <v>0.64193088060000014</v>
      </c>
      <c r="AV233" s="72">
        <f t="shared" si="156"/>
        <v>0.61662089623999994</v>
      </c>
      <c r="AW233" s="72">
        <f t="shared" si="156"/>
        <v>0.6099042534400001</v>
      </c>
      <c r="AY233" s="72">
        <f>IF(AVERAGE(AY4:AY5)&lt;51,0.000025*((AY5+AY4)/2)^2 - 0.01005*((AY5+AY4)/2) + 1.5955,(0.00000649518*((AY4+AY5)/2)^2 - 0.00338103746*((AY4+AY5)/2) + 1.049852))</f>
        <v>0.86390895562500003</v>
      </c>
      <c r="AZ233" s="72">
        <f t="shared" ref="AZ233:BD233" si="157">IF(AVERAGE(AZ4:AZ5)&lt;51,0.000025*((AZ5+AZ4)/2)^2 - 0.01005*((AZ5+AZ4)/2) + 1.5955,(0.00000649518*((AZ4+AZ5)/2)^2 - 0.00338103746*((AZ4+AZ5)/2) + 1.049852))</f>
        <v>0.77670005399999997</v>
      </c>
      <c r="BA233" s="72">
        <f t="shared" si="157"/>
        <v>0.69245973452499998</v>
      </c>
      <c r="BB233" s="72">
        <f t="shared" si="157"/>
        <v>0.64193088060000014</v>
      </c>
      <c r="BC233" s="72">
        <f t="shared" si="157"/>
        <v>0.61662089623999994</v>
      </c>
      <c r="BD233" s="72">
        <f t="shared" si="157"/>
        <v>0.6099042534400001</v>
      </c>
      <c r="BF233" s="72">
        <f>IF(AVERAGE(BF4:BF5)&lt;51,0.000025*((BF5+BF4)/2)^2 - 0.01005*((BF5+BF4)/2) + 1.5955,(0.00000649518*((BF4+BF5)/2)^2 - 0.00338103746*((BF4+BF5)/2) + 1.049852))</f>
        <v>0.86390895562500003</v>
      </c>
      <c r="BG233" s="72">
        <f t="shared" ref="BG233:BK233" si="158">IF(AVERAGE(BG4:BG5)&lt;51,0.000025*((BG5+BG4)/2)^2 - 0.01005*((BG5+BG4)/2) + 1.5955,(0.00000649518*((BG4+BG5)/2)^2 - 0.00338103746*((BG4+BG5)/2) + 1.049852))</f>
        <v>0.77670005399999997</v>
      </c>
      <c r="BH233" s="72">
        <f t="shared" si="158"/>
        <v>0.69245973452499998</v>
      </c>
      <c r="BI233" s="72">
        <f t="shared" si="158"/>
        <v>0.64193088060000014</v>
      </c>
      <c r="BJ233" s="72">
        <f t="shared" si="158"/>
        <v>0.61662089623999994</v>
      </c>
      <c r="BK233" s="72">
        <f t="shared" si="158"/>
        <v>0.6099042534400001</v>
      </c>
    </row>
    <row r="234" spans="1:65" x14ac:dyDescent="0.2">
      <c r="A234" s="184" t="s">
        <v>217</v>
      </c>
      <c r="B234" s="72">
        <f>IF(AVERAGE(B4:B5)&lt;51,0.000025*((B5+B4)/2)^2 - 0.01005*((B5+B4)/2) + 1.5955,0.00000649518*((B5+B4)/2)^2 - 0.00338103746*((B5+B4)/2) + 1.3529)</f>
        <v>1.1669569556249999</v>
      </c>
      <c r="C234" s="72">
        <f t="shared" ref="C234:G234" si="159">IF(AVERAGE(C4:C5)&lt;51,0.000025*((C5+C4)/2)^2 - 0.01005*((C5+C4)/2) + 1.5955,0.00000649518*((C5+C4)/2)^2 - 0.00338103746*((C5+C4)/2) + 1.3529)</f>
        <v>1.079748054</v>
      </c>
      <c r="D234" s="72">
        <f t="shared" si="159"/>
        <v>0.99550773452499997</v>
      </c>
      <c r="E234" s="72">
        <f t="shared" si="159"/>
        <v>0.94497888060000013</v>
      </c>
      <c r="F234" s="72">
        <f t="shared" si="159"/>
        <v>0.91966889623999992</v>
      </c>
      <c r="G234" s="72">
        <f t="shared" si="159"/>
        <v>0.91295225344000008</v>
      </c>
      <c r="I234" s="72">
        <f>IF(AVERAGE(I4:I5)&lt;51,0.000025*((I5+I4)/2)^2 - 0.01005*((I5+I4)/2) + 1.5955,0.00000649518*((I5+I4)/2)^2 - 0.00338103746*((I5+I4)/2) + 1.3529)</f>
        <v>1.1669569556249999</v>
      </c>
      <c r="J234" s="72">
        <f t="shared" ref="J234:N234" si="160">IF(AVERAGE(J4:J5)&lt;51,0.000025*((J5+J4)/2)^2 - 0.01005*((J5+J4)/2) + 1.5955,0.00000649518*((J5+J4)/2)^2 - 0.00338103746*((J5+J4)/2) + 1.3529)</f>
        <v>1.079748054</v>
      </c>
      <c r="K234" s="72">
        <f t="shared" si="160"/>
        <v>0.99550773452499997</v>
      </c>
      <c r="L234" s="72">
        <f t="shared" si="160"/>
        <v>0.94497888060000013</v>
      </c>
      <c r="M234" s="72">
        <f t="shared" si="160"/>
        <v>0.91966889623999992</v>
      </c>
      <c r="N234" s="72">
        <f t="shared" si="160"/>
        <v>0.91295225344000008</v>
      </c>
      <c r="P234" s="72">
        <f>IF(AVERAGE(P4:P5)&lt;51,0.000025*((P5+P4)/2)^2 - 0.01005*((P5+P4)/2) + 1.5955,0.00000649518*((P5+P4)/2)^2 - 0.00338103746*((P5+P4)/2) + 1.3529)</f>
        <v>1.1669569556249999</v>
      </c>
      <c r="Q234" s="72">
        <f t="shared" ref="Q234:U234" si="161">IF(AVERAGE(Q4:Q5)&lt;51,0.000025*((Q5+Q4)/2)^2 - 0.01005*((Q5+Q4)/2) + 1.5955,0.00000649518*((Q5+Q4)/2)^2 - 0.00338103746*((Q5+Q4)/2) + 1.3529)</f>
        <v>1.079748054</v>
      </c>
      <c r="R234" s="72">
        <f t="shared" si="161"/>
        <v>0.99550773452499997</v>
      </c>
      <c r="S234" s="72">
        <f t="shared" si="161"/>
        <v>0.94497888060000013</v>
      </c>
      <c r="T234" s="72">
        <f t="shared" si="161"/>
        <v>0.91966889623999992</v>
      </c>
      <c r="U234" s="72">
        <f t="shared" si="161"/>
        <v>0.91295225344000008</v>
      </c>
      <c r="W234" s="72">
        <f>IF(AVERAGE(W4:W5)&lt;51,0.000025*((W5+W4)/2)^2 - 0.01005*((W5+W4)/2) + 1.5955,0.00000649518*((W5+W4)/2)^2 - 0.00338103746*((W5+W4)/2) + 1.3529)</f>
        <v>1.1669569556249999</v>
      </c>
      <c r="X234" s="72">
        <f t="shared" ref="X234:AB234" si="162">IF(AVERAGE(X4:X5)&lt;51,0.000025*((X5+X4)/2)^2 - 0.01005*((X5+X4)/2) + 1.5955,0.00000649518*((X5+X4)/2)^2 - 0.00338103746*((X5+X4)/2) + 1.3529)</f>
        <v>1.079748054</v>
      </c>
      <c r="Y234" s="72">
        <f t="shared" si="162"/>
        <v>0.99550773452499997</v>
      </c>
      <c r="Z234" s="72">
        <f t="shared" si="162"/>
        <v>0.94497888060000013</v>
      </c>
      <c r="AA234" s="72">
        <f t="shared" si="162"/>
        <v>0.91966889623999992</v>
      </c>
      <c r="AB234" s="72">
        <f t="shared" si="162"/>
        <v>0.91295225344000008</v>
      </c>
      <c r="AD234" s="72">
        <f>IF(AVERAGE(AD4:AD5)&lt;51,0.000025*((AD5+AD4)/2)^2 - 0.01005*((AD5+AD4)/2) + 1.5955,0.00000649518*((AD5+AD4)/2)^2 - 0.00338103746*((AD5+AD4)/2) + 1.3529)</f>
        <v>1.1669569556249999</v>
      </c>
      <c r="AE234" s="72">
        <f t="shared" ref="AE234:AI234" si="163">IF(AVERAGE(AE4:AE5)&lt;51,0.000025*((AE5+AE4)/2)^2 - 0.01005*((AE5+AE4)/2) + 1.5955,0.00000649518*((AE5+AE4)/2)^2 - 0.00338103746*((AE5+AE4)/2) + 1.3529)</f>
        <v>1.079748054</v>
      </c>
      <c r="AF234" s="72">
        <f t="shared" si="163"/>
        <v>0.99550773452499997</v>
      </c>
      <c r="AG234" s="72">
        <f t="shared" si="163"/>
        <v>0.94497888060000013</v>
      </c>
      <c r="AH234" s="72">
        <f t="shared" si="163"/>
        <v>0.91966889623999992</v>
      </c>
      <c r="AI234" s="72">
        <f t="shared" si="163"/>
        <v>0.91295225344000008</v>
      </c>
      <c r="AK234" s="72">
        <f>IF(AVERAGE(AK4:AK5)&lt;51,0.000025*((AK5+AK4)/2)^2 - 0.01005*((AK5+AK4)/2) + 1.5955,0.00000649518*((AK5+AK4)/2)^2 - 0.00338103746*((AK5+AK4)/2) + 1.3529)</f>
        <v>1.1669569556249999</v>
      </c>
      <c r="AL234" s="72">
        <f t="shared" ref="AL234:AP234" si="164">IF(AVERAGE(AL4:AL5)&lt;51,0.000025*((AL5+AL4)/2)^2 - 0.01005*((AL5+AL4)/2) + 1.5955,0.00000649518*((AL5+AL4)/2)^2 - 0.00338103746*((AL5+AL4)/2) + 1.3529)</f>
        <v>1.079748054</v>
      </c>
      <c r="AM234" s="72">
        <f t="shared" si="164"/>
        <v>0.99550773452499997</v>
      </c>
      <c r="AN234" s="72">
        <f t="shared" si="164"/>
        <v>0.94497888060000013</v>
      </c>
      <c r="AO234" s="72">
        <f t="shared" si="164"/>
        <v>0.91966889623999992</v>
      </c>
      <c r="AP234" s="72">
        <f t="shared" si="164"/>
        <v>0.91295225344000008</v>
      </c>
      <c r="AR234" s="72">
        <f>IF(AVERAGE(AR4:AR5)&lt;51,0.000025*((AR5+AR4)/2)^2 - 0.01005*((AR5+AR4)/2) + 1.5955,0.00000649518*((AR5+AR4)/2)^2 - 0.00338103746*((AR5+AR4)/2) + 1.3529)</f>
        <v>1.1669569556249999</v>
      </c>
      <c r="AS234" s="72">
        <f t="shared" ref="AS234:AW234" si="165">IF(AVERAGE(AS4:AS5)&lt;51,0.000025*((AS5+AS4)/2)^2 - 0.01005*((AS5+AS4)/2) + 1.5955,0.00000649518*((AS5+AS4)/2)^2 - 0.00338103746*((AS5+AS4)/2) + 1.3529)</f>
        <v>1.079748054</v>
      </c>
      <c r="AT234" s="72">
        <f t="shared" si="165"/>
        <v>0.99550773452499997</v>
      </c>
      <c r="AU234" s="72">
        <f t="shared" si="165"/>
        <v>0.94497888060000013</v>
      </c>
      <c r="AV234" s="72">
        <f t="shared" si="165"/>
        <v>0.91966889623999992</v>
      </c>
      <c r="AW234" s="72">
        <f t="shared" si="165"/>
        <v>0.91295225344000008</v>
      </c>
      <c r="AY234" s="72">
        <f>IF(AVERAGE(AY4:AY5)&lt;51,0.000025*((AY5+AY4)/2)^2 - 0.01005*((AY5+AY4)/2) + 1.5955,0.00000649518*((AY5+AY4)/2)^2 - 0.00338103746*((AY5+AY4)/2) + 1.3529)</f>
        <v>1.1669569556249999</v>
      </c>
      <c r="AZ234" s="72">
        <f t="shared" ref="AZ234:BD234" si="166">IF(AVERAGE(AZ4:AZ5)&lt;51,0.000025*((AZ5+AZ4)/2)^2 - 0.01005*((AZ5+AZ4)/2) + 1.5955,0.00000649518*((AZ5+AZ4)/2)^2 - 0.00338103746*((AZ5+AZ4)/2) + 1.3529)</f>
        <v>1.079748054</v>
      </c>
      <c r="BA234" s="72">
        <f t="shared" si="166"/>
        <v>0.99550773452499997</v>
      </c>
      <c r="BB234" s="72">
        <f t="shared" si="166"/>
        <v>0.94497888060000013</v>
      </c>
      <c r="BC234" s="72">
        <f t="shared" si="166"/>
        <v>0.91966889623999992</v>
      </c>
      <c r="BD234" s="72">
        <f t="shared" si="166"/>
        <v>0.91295225344000008</v>
      </c>
      <c r="BF234" s="72">
        <f>IF(AVERAGE(BF4:BF5)&lt;51,0.000025*((BF5+BF4)/2)^2 - 0.01005*((BF5+BF4)/2) + 1.5955,0.00000649518*((BF5+BF4)/2)^2 - 0.00338103746*((BF5+BF4)/2) + 1.3529)</f>
        <v>1.1669569556249999</v>
      </c>
      <c r="BG234" s="72">
        <f t="shared" ref="BG234:BK234" si="167">IF(AVERAGE(BG4:BG5)&lt;51,0.000025*((BG5+BG4)/2)^2 - 0.01005*((BG5+BG4)/2) + 1.5955,0.00000649518*((BG5+BG4)/2)^2 - 0.00338103746*((BG5+BG4)/2) + 1.3529)</f>
        <v>1.079748054</v>
      </c>
      <c r="BH234" s="72">
        <f t="shared" si="167"/>
        <v>0.99550773452499997</v>
      </c>
      <c r="BI234" s="72">
        <f t="shared" si="167"/>
        <v>0.94497888060000013</v>
      </c>
      <c r="BJ234" s="72">
        <f t="shared" si="167"/>
        <v>0.91966889623999992</v>
      </c>
      <c r="BK234" s="72">
        <f t="shared" si="167"/>
        <v>0.91295225344000008</v>
      </c>
    </row>
    <row r="235" spans="1:65" x14ac:dyDescent="0.2">
      <c r="A235" s="28" t="s">
        <v>71</v>
      </c>
      <c r="B235" s="72">
        <f t="shared" ref="B235:G235" si="168">B233*(B204*2.2046)/10000</f>
        <v>0.28478136449615793</v>
      </c>
      <c r="C235" s="72">
        <f t="shared" si="168"/>
        <v>0.25668236641564907</v>
      </c>
      <c r="D235" s="72">
        <f t="shared" si="168"/>
        <v>0.22964324121230012</v>
      </c>
      <c r="E235" s="72">
        <f t="shared" si="168"/>
        <v>0.21329822563005399</v>
      </c>
      <c r="F235" s="72">
        <f t="shared" si="168"/>
        <v>0.2051606479749154</v>
      </c>
      <c r="G235" s="72">
        <f t="shared" si="168"/>
        <v>0.20307653818914281</v>
      </c>
      <c r="I235" s="72">
        <f t="shared" ref="I235:N235" si="169">I233*(I204*2.2046)/10000</f>
        <v>0.28460811155078819</v>
      </c>
      <c r="J235" s="72">
        <f t="shared" si="169"/>
        <v>0.25650598972676159</v>
      </c>
      <c r="K235" s="72">
        <f t="shared" si="169"/>
        <v>0.22956069554639963</v>
      </c>
      <c r="L235" s="72">
        <f t="shared" si="169"/>
        <v>0.21321901812362221</v>
      </c>
      <c r="M235" s="72">
        <f t="shared" si="169"/>
        <v>0.20509398980334104</v>
      </c>
      <c r="N235" s="72">
        <f t="shared" si="169"/>
        <v>0.20299232956868909</v>
      </c>
      <c r="P235" s="72">
        <f t="shared" ref="P235:U235" si="170">P233*(P204*2.2046)/10000</f>
        <v>0.28440198041409703</v>
      </c>
      <c r="Q235" s="72">
        <f t="shared" si="170"/>
        <v>0.256344760775013</v>
      </c>
      <c r="R235" s="72">
        <f t="shared" si="170"/>
        <v>0.22946541150298785</v>
      </c>
      <c r="S235" s="72">
        <f t="shared" si="170"/>
        <v>0.21311392609015789</v>
      </c>
      <c r="T235" s="72">
        <f t="shared" si="170"/>
        <v>0.20502904753125586</v>
      </c>
      <c r="U235" s="72">
        <f t="shared" si="170"/>
        <v>0.20291781268138595</v>
      </c>
      <c r="W235" s="72">
        <f t="shared" ref="W235:AB235" si="171">W233*(W204*2.2046)/10000</f>
        <v>0.28416454864138579</v>
      </c>
      <c r="X235" s="72">
        <f t="shared" si="171"/>
        <v>0.25622796436839784</v>
      </c>
      <c r="Y235" s="72">
        <f t="shared" si="171"/>
        <v>0.22936053547288079</v>
      </c>
      <c r="Z235" s="72">
        <f t="shared" si="171"/>
        <v>0.21304067831346823</v>
      </c>
      <c r="AA235" s="72">
        <f t="shared" si="171"/>
        <v>0.20492741792871247</v>
      </c>
      <c r="AB235" s="72">
        <f t="shared" si="171"/>
        <v>0.20282164978301986</v>
      </c>
      <c r="AD235" s="72">
        <f t="shared" ref="AD235:AI235" si="172">AD233*(AD204*2.2046)/10000</f>
        <v>0.28402664798131078</v>
      </c>
      <c r="AE235" s="72">
        <f t="shared" si="172"/>
        <v>0.25613900146572255</v>
      </c>
      <c r="AF235" s="72">
        <f t="shared" si="172"/>
        <v>0.22923731147190307</v>
      </c>
      <c r="AG235" s="72">
        <f t="shared" si="172"/>
        <v>0.21293877293122501</v>
      </c>
      <c r="AH235" s="72">
        <f t="shared" si="172"/>
        <v>0.20481216214002684</v>
      </c>
      <c r="AI235" s="72">
        <f t="shared" si="172"/>
        <v>0.20271880798477335</v>
      </c>
      <c r="AK235" s="72">
        <f t="shared" ref="AK235:AP235" si="173">AK233*(AK204*2.2046)/10000</f>
        <v>0.28386620244891153</v>
      </c>
      <c r="AL235" s="72">
        <f t="shared" si="173"/>
        <v>0.25603168830425588</v>
      </c>
      <c r="AM235" s="72">
        <f t="shared" si="173"/>
        <v>0.22914497150306407</v>
      </c>
      <c r="AN235" s="72">
        <f t="shared" si="173"/>
        <v>0.21285966244105983</v>
      </c>
      <c r="AO235" s="72">
        <f t="shared" si="173"/>
        <v>0.20475887376892821</v>
      </c>
      <c r="AP235" s="72">
        <f t="shared" si="173"/>
        <v>0.20267035317446133</v>
      </c>
      <c r="AR235" s="72">
        <f t="shared" ref="AR235:AW235" si="174">AR233*(AR204*2.2046)/10000</f>
        <v>0.28374082132510586</v>
      </c>
      <c r="AS235" s="72">
        <f t="shared" si="174"/>
        <v>0.25595353576585356</v>
      </c>
      <c r="AT235" s="72">
        <f t="shared" si="174"/>
        <v>0.22908113237597441</v>
      </c>
      <c r="AU235" s="72">
        <f t="shared" si="174"/>
        <v>0.21280149083311267</v>
      </c>
      <c r="AV235" s="72">
        <f t="shared" si="174"/>
        <v>0.20470769685780707</v>
      </c>
      <c r="AW235" s="72">
        <f t="shared" si="174"/>
        <v>0.20262829726174986</v>
      </c>
      <c r="AY235" s="72">
        <f t="shared" ref="AY235:BD235" si="175">AY233*(AY204*2.2046)/10000</f>
        <v>0.2836306602184217</v>
      </c>
      <c r="AZ235" s="72">
        <f t="shared" si="175"/>
        <v>0.25586621550350724</v>
      </c>
      <c r="BA235" s="72">
        <f t="shared" si="175"/>
        <v>0.22905947015985975</v>
      </c>
      <c r="BB235" s="72">
        <f t="shared" si="175"/>
        <v>0.21277354079788774</v>
      </c>
      <c r="BC235" s="72">
        <f t="shared" si="175"/>
        <v>0.20468140372492977</v>
      </c>
      <c r="BD235" s="72">
        <f t="shared" si="175"/>
        <v>0.20252403251062748</v>
      </c>
      <c r="BF235" s="72">
        <f t="shared" ref="BF235:BK235" si="176">BF233*(BF204*2.2046)/10000</f>
        <v>0.28352422252563159</v>
      </c>
      <c r="BG235" s="72">
        <f t="shared" si="176"/>
        <v>0.25577410642952675</v>
      </c>
      <c r="BH235" s="72">
        <f t="shared" si="176"/>
        <v>0.22898366163954825</v>
      </c>
      <c r="BI235" s="72">
        <f t="shared" si="176"/>
        <v>0.21270695012832708</v>
      </c>
      <c r="BJ235" s="72">
        <f t="shared" si="176"/>
        <v>0.20462002823810793</v>
      </c>
      <c r="BK235" s="72">
        <f t="shared" si="176"/>
        <v>0.20255436081277911</v>
      </c>
    </row>
    <row r="236" spans="1:65" x14ac:dyDescent="0.2">
      <c r="A236" s="28" t="s">
        <v>70</v>
      </c>
      <c r="B236" s="70">
        <f t="shared" ref="B236:G236" si="177">B234*(B204*2.2046)/10000</f>
        <v>0.3846789548451266</v>
      </c>
      <c r="C236" s="70">
        <f t="shared" si="177"/>
        <v>0.35683309690282577</v>
      </c>
      <c r="D236" s="70">
        <f t="shared" si="177"/>
        <v>0.33014428335685614</v>
      </c>
      <c r="E236" s="70">
        <f t="shared" si="177"/>
        <v>0.31399380304225022</v>
      </c>
      <c r="F236" s="70">
        <f t="shared" si="177"/>
        <v>0.30599006265518452</v>
      </c>
      <c r="G236" s="70">
        <f t="shared" si="177"/>
        <v>0.3039808004533141</v>
      </c>
      <c r="I236" s="70">
        <f t="shared" ref="I236:N236" si="178">I234*(I204*2.2046)/10000</f>
        <v>0.38444492702498967</v>
      </c>
      <c r="J236" s="70">
        <f t="shared" si="178"/>
        <v>0.35658790265362178</v>
      </c>
      <c r="K236" s="70">
        <f t="shared" si="178"/>
        <v>0.33002561241505501</v>
      </c>
      <c r="L236" s="70">
        <f t="shared" si="178"/>
        <v>0.31387720260593371</v>
      </c>
      <c r="M236" s="70">
        <f t="shared" si="178"/>
        <v>0.30589064428086249</v>
      </c>
      <c r="N236" s="70">
        <f t="shared" si="178"/>
        <v>0.30385475042272536</v>
      </c>
      <c r="P236" s="70">
        <f t="shared" ref="P236:U236" si="179">P234*(P204*2.2046)/10000</f>
        <v>0.38416648777260498</v>
      </c>
      <c r="Q236" s="70">
        <f t="shared" si="179"/>
        <v>0.35636376639149281</v>
      </c>
      <c r="R236" s="70">
        <f t="shared" si="179"/>
        <v>0.3298886282736474</v>
      </c>
      <c r="S236" s="70">
        <f t="shared" si="179"/>
        <v>0.31372249786256584</v>
      </c>
      <c r="T236" s="70">
        <f t="shared" si="179"/>
        <v>0.30579378511171645</v>
      </c>
      <c r="U236" s="70">
        <f t="shared" si="179"/>
        <v>0.30374320773418201</v>
      </c>
      <c r="W236" s="70">
        <f t="shared" ref="W236:AB236" si="180">W234*(W204*2.2046)/10000</f>
        <v>0.3838457680291093</v>
      </c>
      <c r="X236" s="70">
        <f t="shared" si="180"/>
        <v>0.35620139908881598</v>
      </c>
      <c r="Y236" s="70">
        <f t="shared" si="180"/>
        <v>0.32973785430957075</v>
      </c>
      <c r="Z236" s="70">
        <f t="shared" si="180"/>
        <v>0.31361467067413412</v>
      </c>
      <c r="AA236" s="70">
        <f t="shared" si="180"/>
        <v>0.30564220804878151</v>
      </c>
      <c r="AB236" s="70">
        <f t="shared" si="180"/>
        <v>0.30359926360809097</v>
      </c>
      <c r="AD236" s="70">
        <f t="shared" ref="AD236:AI236" si="181">AD234*(AD204*2.2046)/10000</f>
        <v>0.38365949361510759</v>
      </c>
      <c r="AE236" s="70">
        <f t="shared" si="181"/>
        <v>0.35607772519366543</v>
      </c>
      <c r="AF236" s="70">
        <f t="shared" si="181"/>
        <v>0.32956070257072401</v>
      </c>
      <c r="AG236" s="70">
        <f t="shared" si="181"/>
        <v>0.3134646569624564</v>
      </c>
      <c r="AH236" s="70">
        <f t="shared" si="181"/>
        <v>0.3054703079970445</v>
      </c>
      <c r="AI236" s="70">
        <f t="shared" si="181"/>
        <v>0.30344532198376639</v>
      </c>
      <c r="AK236" s="70">
        <f t="shared" ref="AK236:AP236" si="182">AK234*(AK204*2.2046)/10000</f>
        <v>0.38344276588145787</v>
      </c>
      <c r="AL236" s="70">
        <f t="shared" si="182"/>
        <v>0.35592854124979223</v>
      </c>
      <c r="AM236" s="70">
        <f t="shared" si="182"/>
        <v>0.32942795094835264</v>
      </c>
      <c r="AN236" s="70">
        <f t="shared" si="182"/>
        <v>0.31334819934264208</v>
      </c>
      <c r="AO236" s="70">
        <f t="shared" si="182"/>
        <v>0.30539083022110541</v>
      </c>
      <c r="AP236" s="70">
        <f t="shared" si="182"/>
        <v>0.30337279104466436</v>
      </c>
      <c r="AR236" s="70">
        <f t="shared" ref="AR236:AW236" si="183">AR234*(AR204*2.2046)/10000</f>
        <v>0.3832734026938483</v>
      </c>
      <c r="AS236" s="70">
        <f t="shared" si="183"/>
        <v>0.35581989563966193</v>
      </c>
      <c r="AT236" s="70">
        <f t="shared" si="183"/>
        <v>0.32933617327289449</v>
      </c>
      <c r="AU236" s="70">
        <f t="shared" si="183"/>
        <v>0.31326256560445948</v>
      </c>
      <c r="AV236" s="70">
        <f t="shared" si="183"/>
        <v>0.30531450161522983</v>
      </c>
      <c r="AW236" s="70">
        <f t="shared" si="183"/>
        <v>0.30330983847454557</v>
      </c>
      <c r="AY236" s="70">
        <f t="shared" ref="AY236:BD236" si="184">AY234*(AY204*2.2046)/10000</f>
        <v>0.38312459850696334</v>
      </c>
      <c r="AZ236" s="70">
        <f t="shared" si="184"/>
        <v>0.35569850530003511</v>
      </c>
      <c r="BA236" s="70">
        <f t="shared" si="184"/>
        <v>0.32930503080696633</v>
      </c>
      <c r="BB236" s="70">
        <f t="shared" si="184"/>
        <v>0.31322142068715175</v>
      </c>
      <c r="BC236" s="70">
        <f t="shared" si="184"/>
        <v>0.3052752863102679</v>
      </c>
      <c r="BD236" s="70">
        <f t="shared" si="184"/>
        <v>0.3031537668633793</v>
      </c>
      <c r="BF236" s="70">
        <f t="shared" ref="BF236:BK236" si="185">BF234*(BF204*2.2046)/10000</f>
        <v>0.38298082385902926</v>
      </c>
      <c r="BG236" s="70">
        <f t="shared" si="185"/>
        <v>0.35557045768001244</v>
      </c>
      <c r="BH236" s="70">
        <f t="shared" si="185"/>
        <v>0.32919604545438863</v>
      </c>
      <c r="BI236" s="70">
        <f t="shared" si="185"/>
        <v>0.31312339334763339</v>
      </c>
      <c r="BJ236" s="70">
        <f t="shared" si="185"/>
        <v>0.30518374687888333</v>
      </c>
      <c r="BK236" s="70">
        <f t="shared" si="185"/>
        <v>0.30319916463136692</v>
      </c>
    </row>
    <row r="237" spans="1:65" x14ac:dyDescent="0.2">
      <c r="A237" s="184" t="s">
        <v>223</v>
      </c>
      <c r="B237" s="70">
        <v>1</v>
      </c>
      <c r="C237" s="70">
        <v>1</v>
      </c>
      <c r="D237" s="70">
        <v>1</v>
      </c>
      <c r="E237" s="70">
        <v>1</v>
      </c>
      <c r="F237" s="70">
        <v>1</v>
      </c>
      <c r="G237" s="70">
        <v>1</v>
      </c>
      <c r="I237" s="70">
        <v>1</v>
      </c>
      <c r="J237" s="70">
        <v>1</v>
      </c>
      <c r="K237" s="70">
        <v>1</v>
      </c>
      <c r="L237" s="70">
        <v>1</v>
      </c>
      <c r="M237" s="70">
        <v>1</v>
      </c>
      <c r="N237" s="70">
        <v>1</v>
      </c>
      <c r="P237" s="70">
        <v>1</v>
      </c>
      <c r="Q237" s="70">
        <v>1</v>
      </c>
      <c r="R237" s="70">
        <v>1</v>
      </c>
      <c r="S237" s="70">
        <v>1</v>
      </c>
      <c r="T237" s="70">
        <v>1</v>
      </c>
      <c r="U237" s="70">
        <v>1</v>
      </c>
      <c r="W237" s="70">
        <v>1</v>
      </c>
      <c r="X237" s="70">
        <v>1</v>
      </c>
      <c r="Y237" s="70">
        <v>1</v>
      </c>
      <c r="Z237" s="70">
        <v>1</v>
      </c>
      <c r="AA237" s="70">
        <v>1</v>
      </c>
      <c r="AB237" s="70">
        <v>1</v>
      </c>
      <c r="AD237" s="70">
        <v>1</v>
      </c>
      <c r="AE237" s="70">
        <v>1</v>
      </c>
      <c r="AF237" s="70">
        <v>1</v>
      </c>
      <c r="AG237" s="70">
        <v>1</v>
      </c>
      <c r="AH237" s="70">
        <v>1</v>
      </c>
      <c r="AI237" s="70">
        <v>1</v>
      </c>
      <c r="AK237" s="70">
        <v>1</v>
      </c>
      <c r="AL237" s="70">
        <v>1</v>
      </c>
      <c r="AM237" s="70">
        <v>1</v>
      </c>
      <c r="AN237" s="70">
        <v>1</v>
      </c>
      <c r="AO237" s="70">
        <v>1</v>
      </c>
      <c r="AP237" s="70">
        <v>1</v>
      </c>
      <c r="AR237" s="70">
        <v>1</v>
      </c>
      <c r="AS237" s="70">
        <v>1</v>
      </c>
      <c r="AT237" s="70">
        <v>1</v>
      </c>
      <c r="AU237" s="70">
        <v>1</v>
      </c>
      <c r="AV237" s="70">
        <v>1</v>
      </c>
      <c r="AW237" s="70">
        <v>1</v>
      </c>
      <c r="AY237" s="70">
        <v>1</v>
      </c>
      <c r="AZ237" s="70">
        <v>1</v>
      </c>
      <c r="BA237" s="70">
        <v>1</v>
      </c>
      <c r="BB237" s="70">
        <v>1</v>
      </c>
      <c r="BC237" s="70">
        <v>1</v>
      </c>
      <c r="BD237" s="70">
        <v>1</v>
      </c>
      <c r="BF237" s="70">
        <v>1</v>
      </c>
      <c r="BG237" s="70">
        <v>1</v>
      </c>
      <c r="BH237" s="70">
        <v>1</v>
      </c>
      <c r="BI237" s="70">
        <v>1</v>
      </c>
      <c r="BJ237" s="70">
        <v>1</v>
      </c>
      <c r="BK237" s="70">
        <v>1</v>
      </c>
    </row>
    <row r="238" spans="1:65" x14ac:dyDescent="0.2">
      <c r="A238" s="184" t="s">
        <v>222</v>
      </c>
      <c r="B238" s="70">
        <v>1.25</v>
      </c>
      <c r="C238" s="70">
        <v>1.25</v>
      </c>
      <c r="D238" s="70">
        <v>1.25</v>
      </c>
      <c r="E238" s="70">
        <v>1.25</v>
      </c>
      <c r="F238" s="70">
        <v>1.25</v>
      </c>
      <c r="G238" s="70">
        <v>1.25</v>
      </c>
      <c r="I238" s="70">
        <v>1.25</v>
      </c>
      <c r="J238" s="70">
        <v>1.25</v>
      </c>
      <c r="K238" s="70">
        <v>1.25</v>
      </c>
      <c r="L238" s="70">
        <v>1.25</v>
      </c>
      <c r="M238" s="70">
        <v>1.25</v>
      </c>
      <c r="N238" s="70">
        <v>1.25</v>
      </c>
      <c r="P238" s="70">
        <v>1.25</v>
      </c>
      <c r="Q238" s="70">
        <v>1.25</v>
      </c>
      <c r="R238" s="70">
        <v>1.25</v>
      </c>
      <c r="S238" s="70">
        <v>1.25</v>
      </c>
      <c r="T238" s="70">
        <v>1.25</v>
      </c>
      <c r="U238" s="70">
        <v>1.25</v>
      </c>
      <c r="W238" s="70">
        <v>1.25</v>
      </c>
      <c r="X238" s="70">
        <v>1.25</v>
      </c>
      <c r="Y238" s="70">
        <v>1.25</v>
      </c>
      <c r="Z238" s="70">
        <v>1.25</v>
      </c>
      <c r="AA238" s="70">
        <v>1.25</v>
      </c>
      <c r="AB238" s="70">
        <v>1.25</v>
      </c>
      <c r="AD238" s="70">
        <v>1.25</v>
      </c>
      <c r="AE238" s="70">
        <v>1.25</v>
      </c>
      <c r="AF238" s="70">
        <v>1.25</v>
      </c>
      <c r="AG238" s="70">
        <v>1.25</v>
      </c>
      <c r="AH238" s="70">
        <v>1.25</v>
      </c>
      <c r="AI238" s="70">
        <v>1.25</v>
      </c>
      <c r="AK238" s="70">
        <v>1.25</v>
      </c>
      <c r="AL238" s="70">
        <v>1.25</v>
      </c>
      <c r="AM238" s="70">
        <v>1.25</v>
      </c>
      <c r="AN238" s="70">
        <v>1.25</v>
      </c>
      <c r="AO238" s="70">
        <v>1.25</v>
      </c>
      <c r="AP238" s="70">
        <v>1.25</v>
      </c>
      <c r="AR238" s="70">
        <v>1.25</v>
      </c>
      <c r="AS238" s="70">
        <v>1.25</v>
      </c>
      <c r="AT238" s="70">
        <v>1.25</v>
      </c>
      <c r="AU238" s="70">
        <v>1.25</v>
      </c>
      <c r="AV238" s="70">
        <v>1.25</v>
      </c>
      <c r="AW238" s="70">
        <v>1.25</v>
      </c>
      <c r="AY238" s="70">
        <v>1.25</v>
      </c>
      <c r="AZ238" s="70">
        <v>1.25</v>
      </c>
      <c r="BA238" s="70">
        <v>1.25</v>
      </c>
      <c r="BB238" s="70">
        <v>1.25</v>
      </c>
      <c r="BC238" s="70">
        <v>1.25</v>
      </c>
      <c r="BD238" s="70">
        <v>1.25</v>
      </c>
      <c r="BF238" s="70">
        <v>1.25</v>
      </c>
      <c r="BG238" s="70">
        <v>1.25</v>
      </c>
      <c r="BH238" s="70">
        <v>1.25</v>
      </c>
      <c r="BI238" s="70">
        <v>1.25</v>
      </c>
      <c r="BJ238" s="70">
        <v>1.25</v>
      </c>
      <c r="BK238" s="70">
        <v>1.25</v>
      </c>
    </row>
    <row r="239" spans="1:65" x14ac:dyDescent="0.2">
      <c r="A239" s="184" t="s">
        <v>221</v>
      </c>
      <c r="B239" s="70">
        <v>7</v>
      </c>
      <c r="C239" s="70">
        <v>7</v>
      </c>
      <c r="D239" s="70">
        <v>7</v>
      </c>
      <c r="E239" s="70">
        <v>7</v>
      </c>
      <c r="F239" s="70">
        <v>7</v>
      </c>
      <c r="G239" s="70">
        <v>7</v>
      </c>
      <c r="I239" s="70">
        <v>7</v>
      </c>
      <c r="J239" s="70">
        <v>7</v>
      </c>
      <c r="K239" s="70">
        <v>7</v>
      </c>
      <c r="L239" s="70">
        <v>7</v>
      </c>
      <c r="M239" s="70">
        <v>7</v>
      </c>
      <c r="N239" s="70">
        <v>7</v>
      </c>
      <c r="P239" s="70">
        <v>7</v>
      </c>
      <c r="Q239" s="70">
        <v>7</v>
      </c>
      <c r="R239" s="70">
        <v>7</v>
      </c>
      <c r="S239" s="70">
        <v>7</v>
      </c>
      <c r="T239" s="70">
        <v>7</v>
      </c>
      <c r="U239" s="70">
        <v>7</v>
      </c>
      <c r="W239" s="70">
        <v>7</v>
      </c>
      <c r="X239" s="70">
        <v>7</v>
      </c>
      <c r="Y239" s="70">
        <v>7</v>
      </c>
      <c r="Z239" s="70">
        <v>7</v>
      </c>
      <c r="AA239" s="70">
        <v>7</v>
      </c>
      <c r="AB239" s="70">
        <v>7</v>
      </c>
      <c r="AD239" s="70">
        <v>7</v>
      </c>
      <c r="AE239" s="70">
        <v>7</v>
      </c>
      <c r="AF239" s="70">
        <v>7</v>
      </c>
      <c r="AG239" s="70">
        <v>7</v>
      </c>
      <c r="AH239" s="70">
        <v>7</v>
      </c>
      <c r="AI239" s="70">
        <v>7</v>
      </c>
      <c r="AK239" s="70">
        <v>7</v>
      </c>
      <c r="AL239" s="70">
        <v>7</v>
      </c>
      <c r="AM239" s="70">
        <v>7</v>
      </c>
      <c r="AN239" s="70">
        <v>7</v>
      </c>
      <c r="AO239" s="70">
        <v>7</v>
      </c>
      <c r="AP239" s="70">
        <v>7</v>
      </c>
      <c r="AR239" s="70">
        <v>7</v>
      </c>
      <c r="AS239" s="70">
        <v>7</v>
      </c>
      <c r="AT239" s="70">
        <v>7</v>
      </c>
      <c r="AU239" s="70">
        <v>7</v>
      </c>
      <c r="AV239" s="70">
        <v>7</v>
      </c>
      <c r="AW239" s="70">
        <v>7</v>
      </c>
      <c r="AY239" s="70">
        <v>7</v>
      </c>
      <c r="AZ239" s="70">
        <v>7</v>
      </c>
      <c r="BA239" s="70">
        <v>7</v>
      </c>
      <c r="BB239" s="70">
        <v>7</v>
      </c>
      <c r="BC239" s="70">
        <v>7</v>
      </c>
      <c r="BD239" s="70">
        <v>7</v>
      </c>
      <c r="BF239" s="70">
        <v>7</v>
      </c>
      <c r="BG239" s="70">
        <v>7</v>
      </c>
      <c r="BH239" s="70">
        <v>7</v>
      </c>
      <c r="BI239" s="70">
        <v>7</v>
      </c>
      <c r="BJ239" s="70">
        <v>7</v>
      </c>
      <c r="BK239" s="70">
        <v>7</v>
      </c>
    </row>
    <row r="240" spans="1:65" x14ac:dyDescent="0.2">
      <c r="A240" s="28"/>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c r="BI240" s="70"/>
      <c r="BJ240" s="70"/>
      <c r="BK240" s="70"/>
      <c r="BL240" s="70"/>
    </row>
    <row r="241" spans="1:64" x14ac:dyDescent="0.2">
      <c r="A241" s="128" t="s">
        <v>424</v>
      </c>
      <c r="B241" s="100">
        <f t="shared" ref="B241:G241" si="186" xml:space="preserve"> (-0.00000094*(((B4+B5)/2)/2.2046)^3 + 0.000306*(((B4+B5)/2)/2.2046)^2 - 0.0435*(((B4+B5)/2)/2.2046) + 4.414)*0.97</f>
        <v>3.3031419397553856</v>
      </c>
      <c r="C241" s="100">
        <f t="shared" si="186"/>
        <v>2.8932390765976188</v>
      </c>
      <c r="D241" s="100">
        <f t="shared" si="186"/>
        <v>2.5140935731295566</v>
      </c>
      <c r="E241" s="100">
        <f t="shared" si="186"/>
        <v>2.2660507273236536</v>
      </c>
      <c r="F241" s="100">
        <f t="shared" si="186"/>
        <v>2.0838818959916305</v>
      </c>
      <c r="G241" s="100">
        <f t="shared" si="186"/>
        <v>1.9240671262649027</v>
      </c>
      <c r="H241" s="4"/>
      <c r="I241" s="100">
        <f t="shared" ref="I241:N241" si="187" xml:space="preserve"> (-0.00000094*(((I4+I5)/2)/2.2046)^3 + 0.000306*(((I4+I5)/2)/2.2046)^2 - 0.0435*(((I4+I5)/2)/2.2046) + 4.414)*0.97</f>
        <v>3.3031419397553856</v>
      </c>
      <c r="J241" s="100">
        <f t="shared" si="187"/>
        <v>2.8932390765976188</v>
      </c>
      <c r="K241" s="100">
        <f t="shared" si="187"/>
        <v>2.5140935731295566</v>
      </c>
      <c r="L241" s="100">
        <f t="shared" si="187"/>
        <v>2.2660507273236536</v>
      </c>
      <c r="M241" s="100">
        <f t="shared" si="187"/>
        <v>2.0838818959916305</v>
      </c>
      <c r="N241" s="100">
        <f t="shared" si="187"/>
        <v>1.9240671262649027</v>
      </c>
      <c r="O241" s="4"/>
      <c r="P241" s="100">
        <f t="shared" ref="P241:U241" si="188" xml:space="preserve"> (-0.00000094*(((P4+P5)/2)/2.2046)^3 + 0.000306*(((P4+P5)/2)/2.2046)^2 - 0.0435*(((P4+P5)/2)/2.2046) + 4.414)*0.97</f>
        <v>3.3031419397553856</v>
      </c>
      <c r="Q241" s="100">
        <f t="shared" si="188"/>
        <v>2.8932390765976188</v>
      </c>
      <c r="R241" s="100">
        <f t="shared" si="188"/>
        <v>2.5140935731295566</v>
      </c>
      <c r="S241" s="100">
        <f t="shared" si="188"/>
        <v>2.2660507273236536</v>
      </c>
      <c r="T241" s="100">
        <f t="shared" si="188"/>
        <v>2.0838818959916305</v>
      </c>
      <c r="U241" s="100">
        <f t="shared" si="188"/>
        <v>1.9240671262649027</v>
      </c>
      <c r="V241" s="4"/>
      <c r="W241" s="100">
        <f t="shared" ref="W241:AB241" si="189" xml:space="preserve"> (-0.00000094*(((W4+W5)/2)/2.2046)^3 + 0.000306*(((W4+W5)/2)/2.2046)^2 - 0.0435*(((W4+W5)/2)/2.2046) + 4.414)*0.97</f>
        <v>3.3031419397553856</v>
      </c>
      <c r="X241" s="100">
        <f t="shared" si="189"/>
        <v>2.8932390765976188</v>
      </c>
      <c r="Y241" s="100">
        <f t="shared" si="189"/>
        <v>2.5140935731295566</v>
      </c>
      <c r="Z241" s="100">
        <f t="shared" si="189"/>
        <v>2.2660507273236536</v>
      </c>
      <c r="AA241" s="100">
        <f t="shared" si="189"/>
        <v>2.0838818959916305</v>
      </c>
      <c r="AB241" s="100">
        <f t="shared" si="189"/>
        <v>1.9240671262649027</v>
      </c>
      <c r="AC241" s="4"/>
      <c r="AD241" s="100">
        <f t="shared" ref="AD241:AI241" si="190" xml:space="preserve"> (-0.00000094*(((AD4+AD5)/2)/2.2046)^3 + 0.000306*(((AD4+AD5)/2)/2.2046)^2 - 0.0435*(((AD4+AD5)/2)/2.2046) + 4.414)*0.97</f>
        <v>3.3031419397553856</v>
      </c>
      <c r="AE241" s="100">
        <f t="shared" si="190"/>
        <v>2.8932390765976188</v>
      </c>
      <c r="AF241" s="100">
        <f t="shared" si="190"/>
        <v>2.5140935731295566</v>
      </c>
      <c r="AG241" s="100">
        <f t="shared" si="190"/>
        <v>2.2660507273236536</v>
      </c>
      <c r="AH241" s="100">
        <f t="shared" si="190"/>
        <v>2.0838818959916305</v>
      </c>
      <c r="AI241" s="100">
        <f t="shared" si="190"/>
        <v>1.9240671262649027</v>
      </c>
      <c r="AJ241" s="4"/>
      <c r="AK241" s="100">
        <f t="shared" ref="AK241:AP241" si="191" xml:space="preserve"> (-0.00000094*(((AK4+AK5)/2)/2.2046)^3 + 0.000306*(((AK4+AK5)/2)/2.2046)^2 - 0.0435*(((AK4+AK5)/2)/2.2046) + 4.414)*0.97</f>
        <v>3.3031419397553856</v>
      </c>
      <c r="AL241" s="100">
        <f t="shared" si="191"/>
        <v>2.8932390765976188</v>
      </c>
      <c r="AM241" s="100">
        <f t="shared" si="191"/>
        <v>2.5140935731295566</v>
      </c>
      <c r="AN241" s="100">
        <f t="shared" si="191"/>
        <v>2.2660507273236536</v>
      </c>
      <c r="AO241" s="100">
        <f t="shared" si="191"/>
        <v>2.0838818959916305</v>
      </c>
      <c r="AP241" s="100">
        <f t="shared" si="191"/>
        <v>1.9240671262649027</v>
      </c>
      <c r="AQ241" s="4"/>
      <c r="AR241" s="100">
        <f t="shared" ref="AR241:AW241" si="192" xml:space="preserve"> (-0.00000094*(((AR4+AR5)/2)/2.2046)^3 + 0.000306*(((AR4+AR5)/2)/2.2046)^2 - 0.0435*(((AR4+AR5)/2)/2.2046) + 4.414)*0.97</f>
        <v>3.3031419397553856</v>
      </c>
      <c r="AS241" s="100">
        <f t="shared" si="192"/>
        <v>2.8932390765976188</v>
      </c>
      <c r="AT241" s="100">
        <f t="shared" si="192"/>
        <v>2.5140935731295566</v>
      </c>
      <c r="AU241" s="100">
        <f t="shared" si="192"/>
        <v>2.2660507273236536</v>
      </c>
      <c r="AV241" s="100">
        <f t="shared" si="192"/>
        <v>2.0838818959916305</v>
      </c>
      <c r="AW241" s="100">
        <f t="shared" si="192"/>
        <v>1.9240671262649027</v>
      </c>
      <c r="AX241" s="4"/>
      <c r="AY241" s="100">
        <f t="shared" ref="AY241:BD241" si="193" xml:space="preserve"> (-0.00000094*(((AY4+AY5)/2)/2.2046)^3 + 0.000306*(((AY4+AY5)/2)/2.2046)^2 - 0.0435*(((AY4+AY5)/2)/2.2046) + 4.414)*0.97</f>
        <v>3.3031419397553856</v>
      </c>
      <c r="AZ241" s="100">
        <f t="shared" si="193"/>
        <v>2.8932390765976188</v>
      </c>
      <c r="BA241" s="100">
        <f t="shared" si="193"/>
        <v>2.5140935731295566</v>
      </c>
      <c r="BB241" s="100">
        <f t="shared" si="193"/>
        <v>2.2660507273236536</v>
      </c>
      <c r="BC241" s="100">
        <f t="shared" si="193"/>
        <v>2.0838818959916305</v>
      </c>
      <c r="BD241" s="100">
        <f t="shared" si="193"/>
        <v>1.9240671262649027</v>
      </c>
      <c r="BE241" s="4"/>
      <c r="BF241" s="100">
        <f t="shared" ref="BF241:BK241" si="194" xml:space="preserve"> (-0.00000094*(((BF4+BF5)/2)/2.2046)^3 + 0.000306*(((BF4+BF5)/2)/2.2046)^2 - 0.0435*(((BF4+BF5)/2)/2.2046) + 4.414)*0.97</f>
        <v>3.3031419397553856</v>
      </c>
      <c r="BG241" s="100">
        <f t="shared" si="194"/>
        <v>2.8932390765976188</v>
      </c>
      <c r="BH241" s="100">
        <f t="shared" si="194"/>
        <v>2.5140935731295566</v>
      </c>
      <c r="BI241" s="100">
        <f t="shared" si="194"/>
        <v>2.2660507273236536</v>
      </c>
      <c r="BJ241" s="100">
        <f t="shared" si="194"/>
        <v>2.0838818959916305</v>
      </c>
      <c r="BK241" s="100">
        <f t="shared" si="194"/>
        <v>1.9240671262649027</v>
      </c>
      <c r="BL241" s="4"/>
    </row>
    <row r="242" spans="1:64" x14ac:dyDescent="0.2">
      <c r="A242" s="127" t="s">
        <v>139</v>
      </c>
      <c r="B242" s="70">
        <f t="shared" ref="B242:G242" si="195">IF(B241="","",B204*2.2046*B241/10000)</f>
        <v>1.0888569479494385</v>
      </c>
      <c r="C242" s="70">
        <f t="shared" si="195"/>
        <v>0.95615218379694356</v>
      </c>
      <c r="D242" s="70">
        <f t="shared" si="195"/>
        <v>0.83375908815914024</v>
      </c>
      <c r="E242" s="70">
        <f t="shared" si="195"/>
        <v>0.75295427269997661</v>
      </c>
      <c r="F242" s="70">
        <f t="shared" si="195"/>
        <v>0.693344261752744</v>
      </c>
      <c r="G242" s="70">
        <f t="shared" si="195"/>
        <v>0.64064628020149972</v>
      </c>
      <c r="I242" s="70">
        <f t="shared" ref="I242:N242" si="196">IF(I241="","",I204*2.2046*I241/10000)</f>
        <v>1.0881945181108419</v>
      </c>
      <c r="J242" s="70">
        <f t="shared" si="196"/>
        <v>0.95549517350595414</v>
      </c>
      <c r="K242" s="70">
        <f t="shared" si="196"/>
        <v>0.83345939199229746</v>
      </c>
      <c r="L242" s="70">
        <f t="shared" si="196"/>
        <v>0.75267466591833765</v>
      </c>
      <c r="M242" s="70">
        <f t="shared" si="196"/>
        <v>0.6931189892103915</v>
      </c>
      <c r="N242" s="70">
        <f t="shared" si="196"/>
        <v>0.64038062696584952</v>
      </c>
      <c r="P242" s="70">
        <f t="shared" ref="P242:U242" si="197">IF(P241="","",P204*2.2046*P241/10000)</f>
        <v>1.0874063790387087</v>
      </c>
      <c r="Q242" s="70">
        <f t="shared" si="197"/>
        <v>0.95489458914771252</v>
      </c>
      <c r="R242" s="70">
        <f t="shared" si="197"/>
        <v>0.83311344696586531</v>
      </c>
      <c r="S242" s="70">
        <f t="shared" si="197"/>
        <v>0.75230368535631009</v>
      </c>
      <c r="T242" s="70">
        <f t="shared" si="197"/>
        <v>0.6928995155825789</v>
      </c>
      <c r="U242" s="70">
        <f t="shared" si="197"/>
        <v>0.64014554827537817</v>
      </c>
      <c r="W242" s="70">
        <f t="shared" ref="W242:AB242" si="198">IF(W241="","",W204*2.2046*W241/10000)</f>
        <v>1.0864985624902559</v>
      </c>
      <c r="X242" s="70">
        <f t="shared" si="198"/>
        <v>0.95445951781498262</v>
      </c>
      <c r="Y242" s="70">
        <f t="shared" si="198"/>
        <v>0.83273267659017225</v>
      </c>
      <c r="Z242" s="70">
        <f t="shared" si="198"/>
        <v>0.75204511674299279</v>
      </c>
      <c r="AA242" s="70">
        <f t="shared" si="198"/>
        <v>0.69255605643267271</v>
      </c>
      <c r="AB242" s="70">
        <f t="shared" si="198"/>
        <v>0.63984218283650984</v>
      </c>
      <c r="AD242" s="70">
        <f t="shared" ref="AD242:AI242" si="199">IF(AD241="","",AD204*2.2046*AD241/10000)</f>
        <v>1.0859713015435462</v>
      </c>
      <c r="AE242" s="70">
        <f t="shared" si="199"/>
        <v>0.9541281274087865</v>
      </c>
      <c r="AF242" s="70">
        <f t="shared" si="199"/>
        <v>0.83228529076617774</v>
      </c>
      <c r="AG242" s="70">
        <f t="shared" si="199"/>
        <v>0.75168538523212569</v>
      </c>
      <c r="AH242" s="70">
        <f t="shared" si="199"/>
        <v>0.69216654733086513</v>
      </c>
      <c r="AI242" s="70">
        <f t="shared" si="199"/>
        <v>0.63951774744833856</v>
      </c>
      <c r="AK242" s="70">
        <f t="shared" ref="AK242:AP242" si="200">IF(AK241="","",AK204*2.2046*AK241/10000)</f>
        <v>1.0853578406416031</v>
      </c>
      <c r="AL242" s="70">
        <f t="shared" si="200"/>
        <v>0.95372838154731832</v>
      </c>
      <c r="AM242" s="70">
        <f t="shared" si="200"/>
        <v>0.83195003470632856</v>
      </c>
      <c r="AN242" s="70">
        <f t="shared" si="200"/>
        <v>0.75140612092315495</v>
      </c>
      <c r="AO242" s="70">
        <f t="shared" si="200"/>
        <v>0.69198645828024019</v>
      </c>
      <c r="AP242" s="70">
        <f t="shared" si="200"/>
        <v>0.63936488688521753</v>
      </c>
      <c r="AR242" s="70">
        <f t="shared" ref="AR242:AW242" si="201">IF(AR241="","",AR204*2.2046*AR241/10000)</f>
        <v>1.0848784479396296</v>
      </c>
      <c r="AS242" s="70">
        <f t="shared" si="201"/>
        <v>0.95343726018473263</v>
      </c>
      <c r="AT242" s="70">
        <f t="shared" si="201"/>
        <v>0.83171825583005865</v>
      </c>
      <c r="AU242" s="70">
        <f t="shared" si="201"/>
        <v>0.7512007720008923</v>
      </c>
      <c r="AV242" s="70">
        <f t="shared" si="201"/>
        <v>0.69181350494825222</v>
      </c>
      <c r="AW242" s="70">
        <f t="shared" si="201"/>
        <v>0.63923221294720711</v>
      </c>
      <c r="AY242" s="70">
        <f t="shared" ref="AY242:BD242" si="202">IF(AY241="","",AY204*2.2046*AY241/10000)</f>
        <v>1.0844572487273179</v>
      </c>
      <c r="AZ242" s="70">
        <f t="shared" si="202"/>
        <v>0.95311198868011748</v>
      </c>
      <c r="BA242" s="70">
        <f t="shared" si="202"/>
        <v>0.83163960744720222</v>
      </c>
      <c r="BB242" s="70">
        <f t="shared" si="202"/>
        <v>0.75110210686487189</v>
      </c>
      <c r="BC242" s="70">
        <f t="shared" si="202"/>
        <v>0.69172464681203605</v>
      </c>
      <c r="BD242" s="70">
        <f t="shared" si="202"/>
        <v>0.63890328856451717</v>
      </c>
      <c r="BF242" s="70">
        <f t="shared" ref="BF242:BK242" si="203">IF(BF241="","",BF204*2.2046*BF241/10000)</f>
        <v>1.0840502859278971</v>
      </c>
      <c r="BG242" s="70">
        <f t="shared" si="203"/>
        <v>0.95276887865871707</v>
      </c>
      <c r="BH242" s="70">
        <f t="shared" si="203"/>
        <v>0.83136437164040922</v>
      </c>
      <c r="BI242" s="70">
        <f t="shared" si="203"/>
        <v>0.75086703819976897</v>
      </c>
      <c r="BJ242" s="70">
        <f t="shared" si="203"/>
        <v>0.69151722720198772</v>
      </c>
      <c r="BK242" s="70">
        <f t="shared" si="203"/>
        <v>0.63899896536761569</v>
      </c>
    </row>
    <row r="244" spans="1:64" x14ac:dyDescent="0.2">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row>
    <row r="245" spans="1:64" x14ac:dyDescent="0.2">
      <c r="A245" s="30" t="s">
        <v>69</v>
      </c>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row>
    <row r="246" spans="1:64" x14ac:dyDescent="0.2">
      <c r="A246" s="5" t="s">
        <v>66</v>
      </c>
      <c r="B246" s="64">
        <f>SUMPRODUCT(B$8:B$187,Nutrients!$CO$8:$CO$187)/2000</f>
        <v>0.27579999999999999</v>
      </c>
      <c r="C246" s="64">
        <f>SUMPRODUCT(C$8:C$187,Nutrients!$CO$8:$CO$187)/2000</f>
        <v>0.24428</v>
      </c>
      <c r="D246" s="64">
        <f>SUMPRODUCT(D$8:D$187,Nutrients!$CO$8:$CO$187)/2000</f>
        <v>0.21669999999999998</v>
      </c>
      <c r="E246" s="64">
        <f>SUMPRODUCT(E$8:E$187,Nutrients!$CO$8:$CO$187)/2000</f>
        <v>0.19700000000000001</v>
      </c>
      <c r="F246" s="64">
        <f>SUMPRODUCT(F$8:F$187,Nutrients!$CO$8:$CO$187)/2000</f>
        <v>0.18518000000000001</v>
      </c>
      <c r="G246" s="64">
        <f>SUMPRODUCT(G$8:G$187,Nutrients!$CO$8:$CO$187)/2000</f>
        <v>0.17138999999999999</v>
      </c>
      <c r="H246" s="20"/>
      <c r="I246" s="64">
        <f>SUMPRODUCT(I$8:I$187,Nutrients!$CO$8:$CO$187)/2000</f>
        <v>0.30521999999999999</v>
      </c>
      <c r="J246" s="64">
        <f>SUMPRODUCT(J$8:J$187,Nutrients!$CO$8:$CO$187)/2000</f>
        <v>0.27566999999999997</v>
      </c>
      <c r="K246" s="64">
        <f>SUMPRODUCT(K$8:K$187,Nutrients!$CO$8:$CO$187)/2000</f>
        <v>0.24611999999999998</v>
      </c>
      <c r="L246" s="64">
        <f>SUMPRODUCT(L$8:L$187,Nutrients!$CO$8:$CO$187)/2000</f>
        <v>0.22838999999999995</v>
      </c>
      <c r="M246" s="64">
        <f>SUMPRODUCT(M$8:M$187,Nutrients!$CO$8:$CO$187)/2000</f>
        <v>0.21459999999999999</v>
      </c>
      <c r="N246" s="64">
        <f>SUMPRODUCT(N$8:N$187,Nutrients!$CO$8:$CO$187)/2000</f>
        <v>0.20277999999999999</v>
      </c>
      <c r="O246" s="20"/>
      <c r="P246" s="64">
        <f>SUMPRODUCT(P$8:P$187,Nutrients!$CO$8:$CO$187)/2000</f>
        <v>0.33463999999999994</v>
      </c>
      <c r="Q246" s="64">
        <f>SUMPRODUCT(Q$8:Q$187,Nutrients!$CO$8:$CO$187)/2000</f>
        <v>0.30508999999999997</v>
      </c>
      <c r="R246" s="64">
        <f>SUMPRODUCT(R$8:R$187,Nutrients!$CO$8:$CO$187)/2000</f>
        <v>0.27553999999999995</v>
      </c>
      <c r="S246" s="64">
        <f>SUMPRODUCT(S$8:S$187,Nutrients!$CO$8:$CO$187)/2000</f>
        <v>0.25780999999999998</v>
      </c>
      <c r="T246" s="64">
        <f>SUMPRODUCT(T$8:T$187,Nutrients!$CO$8:$CO$187)/2000</f>
        <v>0.24401999999999999</v>
      </c>
      <c r="U246" s="64">
        <f>SUMPRODUCT(U$8:U$187,Nutrients!$CO$8:$CO$187)/2000</f>
        <v>0.23219999999999999</v>
      </c>
      <c r="V246" s="20"/>
      <c r="W246" s="64">
        <f>SUMPRODUCT(W$8:W$187,Nutrients!$CO$8:$CO$187)/2000</f>
        <v>0.36602999999999997</v>
      </c>
      <c r="X246" s="64">
        <f>SUMPRODUCT(X$8:X$187,Nutrients!$CO$8:$CO$187)/2000</f>
        <v>0.33450999999999997</v>
      </c>
      <c r="Y246" s="64">
        <f>SUMPRODUCT(Y$8:Y$187,Nutrients!$CO$8:$CO$187)/2000</f>
        <v>0.30692999999999998</v>
      </c>
      <c r="Z246" s="64">
        <f>SUMPRODUCT(Z$8:Z$187,Nutrients!$CO$8:$CO$187)/2000</f>
        <v>0.28723000000000004</v>
      </c>
      <c r="AA246" s="64">
        <f>SUMPRODUCT(AA$8:AA$187,Nutrients!$CO$8:$CO$187)/2000</f>
        <v>0.27343999999999996</v>
      </c>
      <c r="AB246" s="64">
        <f>SUMPRODUCT(AB$8:AB$187,Nutrients!$CO$8:$CO$187)/2000</f>
        <v>0.26162000000000002</v>
      </c>
      <c r="AC246" s="20"/>
      <c r="AD246" s="64">
        <f>SUMPRODUCT(AD$8:AD$187,Nutrients!$CO$8:$CO$187)/2000</f>
        <v>0.39544999999999991</v>
      </c>
      <c r="AE246" s="64">
        <f>SUMPRODUCT(AE$8:AE$187,Nutrients!$CO$8:$CO$187)/2000</f>
        <v>0.36392999999999998</v>
      </c>
      <c r="AF246" s="64">
        <f>SUMPRODUCT(AF$8:AF$187,Nutrients!$CO$8:$CO$187)/2000</f>
        <v>0.33634999999999998</v>
      </c>
      <c r="AG246" s="64">
        <f>SUMPRODUCT(AG$8:AG$187,Nutrients!$CO$8:$CO$187)/2000</f>
        <v>0.31664999999999999</v>
      </c>
      <c r="AH246" s="64">
        <f>SUMPRODUCT(AH$8:AH$187,Nutrients!$CO$8:$CO$187)/2000</f>
        <v>0.30482999999999999</v>
      </c>
      <c r="AI246" s="64">
        <f>SUMPRODUCT(AI$8:AI$187,Nutrients!$CO$8:$CO$187)/2000</f>
        <v>0.29103999999999997</v>
      </c>
      <c r="AJ246" s="20"/>
      <c r="AK246" s="64">
        <f>SUMPRODUCT(AK$8:AK$187,Nutrients!$CO$8:$CO$187)/2000</f>
        <v>0.42487000000000003</v>
      </c>
      <c r="AL246" s="64">
        <f>SUMPRODUCT(AL$8:AL$187,Nutrients!$CO$8:$CO$187)/2000</f>
        <v>0.39334999999999992</v>
      </c>
      <c r="AM246" s="64">
        <f>SUMPRODUCT(AM$8:AM$187,Nutrients!$CO$8:$CO$187)/2000</f>
        <v>0.36576999999999998</v>
      </c>
      <c r="AN246" s="64">
        <f>SUMPRODUCT(AN$8:AN$187,Nutrients!$CO$8:$CO$187)/2000</f>
        <v>0.34803999999999996</v>
      </c>
      <c r="AO246" s="64">
        <f>SUMPRODUCT(AO$8:AO$187,Nutrients!$CO$8:$CO$187)/2000</f>
        <v>0.33424999999999999</v>
      </c>
      <c r="AP246" s="64">
        <f>SUMPRODUCT(AP$8:AP$187,Nutrients!$CO$8:$CO$187)/2000</f>
        <v>0.32045999999999997</v>
      </c>
      <c r="AQ246" s="20"/>
      <c r="AR246" s="64">
        <f>SUMPRODUCT(AR$8:AR$187,Nutrients!$CO$8:$CO$187)/2000</f>
        <v>0.45428999999999997</v>
      </c>
      <c r="AS246" s="64">
        <f>SUMPRODUCT(AS$8:AS$187,Nutrients!$CO$8:$CO$187)/2000</f>
        <v>0.42276999999999998</v>
      </c>
      <c r="AT246" s="64">
        <f>SUMPRODUCT(AT$8:AT$187,Nutrients!$CO$8:$CO$187)/2000</f>
        <v>0.39518999999999993</v>
      </c>
      <c r="AU246" s="64">
        <f>SUMPRODUCT(AU$8:AU$187,Nutrients!$CO$8:$CO$187)/2000</f>
        <v>0.37746000000000002</v>
      </c>
      <c r="AV246" s="64">
        <f>SUMPRODUCT(AV$8:AV$187,Nutrients!$CO$8:$CO$187)/2000</f>
        <v>0.36366999999999994</v>
      </c>
      <c r="AW246" s="64">
        <f>SUMPRODUCT(AW$8:AW$187,Nutrients!$CO$8:$CO$187)/2000</f>
        <v>0.35185</v>
      </c>
      <c r="AX246" s="20"/>
      <c r="AY246" s="64">
        <f>SUMPRODUCT(AY$8:AY$187,Nutrients!$CO$8:$CO$187)/2000</f>
        <v>0.48370999999999997</v>
      </c>
      <c r="AZ246" s="64">
        <f>SUMPRODUCT(AZ$8:AZ$187,Nutrients!$CO$8:$CO$187)/2000</f>
        <v>0.45218999999999993</v>
      </c>
      <c r="BA246" s="64">
        <f>SUMPRODUCT(BA$8:BA$187,Nutrients!$CO$8:$CO$187)/2000</f>
        <v>0.42460999999999999</v>
      </c>
      <c r="BB246" s="64">
        <f>SUMPRODUCT(BB$8:BB$187,Nutrients!$CO$8:$CO$187)/2000</f>
        <v>0.40688000000000002</v>
      </c>
      <c r="BC246" s="64">
        <f>SUMPRODUCT(BC$8:BC$187,Nutrients!$CO$8:$CO$187)/2000</f>
        <v>0.39308999999999994</v>
      </c>
      <c r="BD246" s="64">
        <f>SUMPRODUCT(BD$8:BD$187,Nutrients!$CO$8:$CO$187)/2000</f>
        <v>0.38127</v>
      </c>
      <c r="BE246" s="20"/>
      <c r="BF246" s="64">
        <f>SUMPRODUCT(BF$8:BF$187,Nutrients!$CO$8:$CO$187)/2000</f>
        <v>0.51509999999999989</v>
      </c>
      <c r="BG246" s="64">
        <f>SUMPRODUCT(BG$8:BG$187,Nutrients!$CO$8:$CO$187)/2000</f>
        <v>0.48358000000000001</v>
      </c>
      <c r="BH246" s="64">
        <f>SUMPRODUCT(BH$8:BH$187,Nutrients!$CO$8:$CO$187)/2000</f>
        <v>0.45599999999999996</v>
      </c>
      <c r="BI246" s="64">
        <f>SUMPRODUCT(BI$8:BI$187,Nutrients!$CO$8:$CO$187)/2000</f>
        <v>0.43826999999999999</v>
      </c>
      <c r="BJ246" s="64">
        <f>SUMPRODUCT(BJ$8:BJ$187,Nutrients!$CO$8:$CO$187)/2000</f>
        <v>0.42447999999999997</v>
      </c>
      <c r="BK246" s="64">
        <f>SUMPRODUCT(BK$8:BK$187,Nutrients!$CO$8:$CO$187)/2000</f>
        <v>0.41265999999999997</v>
      </c>
      <c r="BL246" s="20"/>
    </row>
    <row r="247" spans="1:64" x14ac:dyDescent="0.2">
      <c r="A247" s="236" t="s">
        <v>220</v>
      </c>
      <c r="B247" s="67">
        <f t="shared" ref="B247:G247" si="204">IF(B$4="","",B203/(B204*2.2046)*10000)</f>
        <v>3.7726940847729162</v>
      </c>
      <c r="C247" s="67">
        <f t="shared" si="204"/>
        <v>3.3026085404426464</v>
      </c>
      <c r="D247" s="67">
        <f t="shared" si="204"/>
        <v>2.8777672843952917</v>
      </c>
      <c r="E247" s="67">
        <f t="shared" si="204"/>
        <v>2.606717458495436</v>
      </c>
      <c r="F247" s="67">
        <f t="shared" si="204"/>
        <v>2.4060416495141572</v>
      </c>
      <c r="G247" s="67">
        <f t="shared" si="204"/>
        <v>2.222054663923684</v>
      </c>
      <c r="H247" s="67"/>
      <c r="I247" s="67">
        <f t="shared" ref="I247:N247" si="205">IF(I$4="","",I203/(I204*2.2046)*10000)</f>
        <v>3.8118547348409071</v>
      </c>
      <c r="J247" s="67">
        <f t="shared" si="205"/>
        <v>3.340993964253816</v>
      </c>
      <c r="K247" s="67">
        <f t="shared" si="205"/>
        <v>2.9154213120431076</v>
      </c>
      <c r="L247" s="67">
        <f t="shared" si="205"/>
        <v>2.6436005470488992</v>
      </c>
      <c r="M247" s="67">
        <f t="shared" si="205"/>
        <v>2.4433214338687614</v>
      </c>
      <c r="N247" s="67">
        <f t="shared" si="205"/>
        <v>2.2588289663794621</v>
      </c>
      <c r="O247" s="67"/>
      <c r="P247" s="67">
        <f t="shared" ref="P247:U247" si="206">IF(P$4="","",P203/(P204*2.2046)*10000)</f>
        <v>3.8515032256027908</v>
      </c>
      <c r="Q247" s="67">
        <f t="shared" si="206"/>
        <v>3.3798844439065068</v>
      </c>
      <c r="R247" s="67">
        <f t="shared" si="206"/>
        <v>2.9532151510929445</v>
      </c>
      <c r="S247" s="67">
        <f t="shared" si="206"/>
        <v>2.6813101158204353</v>
      </c>
      <c r="T247" s="67">
        <f t="shared" si="206"/>
        <v>2.4805389911293361</v>
      </c>
      <c r="U247" s="67">
        <f t="shared" si="206"/>
        <v>2.2960913230868236</v>
      </c>
      <c r="V247" s="67"/>
      <c r="W247" s="67">
        <f t="shared" ref="W247:AB247" si="207">IF(W$4="","",W203/(W204*2.2046)*10000)</f>
        <v>3.8909301624356294</v>
      </c>
      <c r="X247" s="67">
        <f t="shared" si="207"/>
        <v>3.4182020016915713</v>
      </c>
      <c r="Y247" s="67">
        <f t="shared" si="207"/>
        <v>2.9904711710573033</v>
      </c>
      <c r="Z247" s="67">
        <f t="shared" si="207"/>
        <v>2.7186885679848665</v>
      </c>
      <c r="AA247" s="67">
        <f t="shared" si="207"/>
        <v>2.5180783708511743</v>
      </c>
      <c r="AB247" s="67">
        <f t="shared" si="207"/>
        <v>2.3333995713137408</v>
      </c>
      <c r="AC247" s="67"/>
      <c r="AD247" s="67">
        <f t="shared" ref="AD247:AI247" si="208">IF(AD$4="","",AD203/(AD204*2.2046)*10000)</f>
        <v>3.9297089813568902</v>
      </c>
      <c r="AE247" s="67">
        <f t="shared" si="208"/>
        <v>3.4560776489705525</v>
      </c>
      <c r="AF247" s="67">
        <f t="shared" si="208"/>
        <v>3.0284744502277965</v>
      </c>
      <c r="AG247" s="67">
        <f t="shared" si="208"/>
        <v>2.7563002653886772</v>
      </c>
      <c r="AH247" s="67">
        <f t="shared" si="208"/>
        <v>2.5550700717802073</v>
      </c>
      <c r="AI247" s="67">
        <f t="shared" si="208"/>
        <v>2.370830762213588</v>
      </c>
      <c r="AJ247" s="67"/>
      <c r="AK247" s="67">
        <f t="shared" ref="AK247:AP247" si="209">IF(AK$4="","",AK203/(AK204*2.2046)*10000)</f>
        <v>3.9689099134776962</v>
      </c>
      <c r="AL247" s="67">
        <f t="shared" si="209"/>
        <v>3.4943087127621766</v>
      </c>
      <c r="AM247" s="67">
        <f t="shared" si="209"/>
        <v>3.0662038818961563</v>
      </c>
      <c r="AN247" s="67">
        <f t="shared" si="209"/>
        <v>2.7931110281596774</v>
      </c>
      <c r="AO247" s="67">
        <f t="shared" si="209"/>
        <v>2.5920913146816869</v>
      </c>
      <c r="AP247" s="67">
        <f t="shared" si="209"/>
        <v>2.4077264124617987</v>
      </c>
      <c r="AQ247" s="67"/>
      <c r="AR247" s="67">
        <f t="shared" ref="AR247:AW247" si="210">IF(AR$4="","",AR203/(AR204*2.2046)*10000)</f>
        <v>4.0075171483236316</v>
      </c>
      <c r="AS247" s="67">
        <f t="shared" si="210"/>
        <v>3.5320147994716669</v>
      </c>
      <c r="AT247" s="67">
        <f t="shared" si="210"/>
        <v>3.1035530014941561</v>
      </c>
      <c r="AU247" s="67">
        <f t="shared" si="210"/>
        <v>2.8302939000978555</v>
      </c>
      <c r="AV247" s="67">
        <f t="shared" si="210"/>
        <v>2.6291037238796582</v>
      </c>
      <c r="AW247" s="67">
        <f t="shared" si="210"/>
        <v>2.443928224743817</v>
      </c>
      <c r="AX247" s="67"/>
      <c r="AY247" s="67">
        <f t="shared" ref="AY247:BD247" si="211">IF(AY$4="","",AY203/(AY204*2.2046)*10000)</f>
        <v>4.0458578005720804</v>
      </c>
      <c r="AZ247" s="67">
        <f t="shared" si="211"/>
        <v>3.5698752630125603</v>
      </c>
      <c r="BA247" s="67">
        <f t="shared" si="211"/>
        <v>3.1403269291901856</v>
      </c>
      <c r="BB247" s="67">
        <f t="shared" si="211"/>
        <v>2.8670173711070834</v>
      </c>
      <c r="BC247" s="67">
        <f t="shared" si="211"/>
        <v>2.6657401163842653</v>
      </c>
      <c r="BD247" s="67">
        <f t="shared" si="211"/>
        <v>2.4814505347233693</v>
      </c>
      <c r="BE247" s="67"/>
      <c r="BF247" s="67">
        <f t="shared" ref="BF247:BK247" si="212">IF(BF$4="","",BF203/(BF204*2.2046)*10000)</f>
        <v>4.0835343225336738</v>
      </c>
      <c r="BG247" s="67">
        <f t="shared" si="212"/>
        <v>3.6071940694543381</v>
      </c>
      <c r="BH247" s="67">
        <f t="shared" si="212"/>
        <v>3.1772475718324786</v>
      </c>
      <c r="BI247" s="67">
        <f t="shared" si="212"/>
        <v>2.9037213395586097</v>
      </c>
      <c r="BJ247" s="67">
        <f t="shared" si="212"/>
        <v>2.7022924596312521</v>
      </c>
      <c r="BK247" s="67">
        <f t="shared" si="212"/>
        <v>2.5167598046501451</v>
      </c>
      <c r="BL247" s="67"/>
    </row>
    <row r="248" spans="1:64" x14ac:dyDescent="0.2">
      <c r="A248" s="236" t="s">
        <v>219</v>
      </c>
      <c r="B248" s="67">
        <f t="shared" ref="B248:G248" si="213">IF(B$4="","",B195/(B205*2.2046)*10000)</f>
        <v>4.5895225853821353</v>
      </c>
      <c r="C248" s="67">
        <f t="shared" si="213"/>
        <v>3.9556613728755918</v>
      </c>
      <c r="D248" s="67">
        <f t="shared" si="213"/>
        <v>3.3943938938086573</v>
      </c>
      <c r="E248" s="67">
        <f t="shared" si="213"/>
        <v>3.041648373799946</v>
      </c>
      <c r="F248" s="67">
        <f t="shared" si="213"/>
        <v>2.7836356195327547</v>
      </c>
      <c r="G248" s="67">
        <f t="shared" si="213"/>
        <v>2.5486746445519799</v>
      </c>
      <c r="H248" s="67"/>
      <c r="I248" s="67">
        <f t="shared" ref="I248:N248" si="214">IF(I$4="","",I195/(I205*2.2046)*10000)</f>
        <v>4.8302656298676983</v>
      </c>
      <c r="J248" s="67">
        <f t="shared" si="214"/>
        <v>4.1598935655782201</v>
      </c>
      <c r="K248" s="67">
        <f t="shared" si="214"/>
        <v>3.5665888870156461</v>
      </c>
      <c r="L248" s="67">
        <f t="shared" si="214"/>
        <v>3.1941703943407829</v>
      </c>
      <c r="M248" s="67">
        <f t="shared" si="214"/>
        <v>2.9227136674647296</v>
      </c>
      <c r="N248" s="67">
        <f t="shared" si="214"/>
        <v>2.6752092323392955</v>
      </c>
      <c r="O248" s="67"/>
      <c r="P248" s="67">
        <f t="shared" ref="P248:U248" si="215">IF(P$4="","",P195/(P205*2.2046)*10000)</f>
        <v>5.0984298077734422</v>
      </c>
      <c r="Q248" s="67">
        <f t="shared" si="215"/>
        <v>4.3868749585810392</v>
      </c>
      <c r="R248" s="67">
        <f t="shared" si="215"/>
        <v>3.7572980043028124</v>
      </c>
      <c r="S248" s="67">
        <f t="shared" si="215"/>
        <v>3.3634685640006379</v>
      </c>
      <c r="T248" s="67">
        <f t="shared" si="215"/>
        <v>3.0762310063654823</v>
      </c>
      <c r="U248" s="67">
        <f t="shared" si="215"/>
        <v>2.8151773770940425</v>
      </c>
      <c r="V248" s="67"/>
      <c r="W248" s="67">
        <f t="shared" ref="W248:AB248" si="216">IF(W$4="","",W195/(W205*2.2046)*10000)</f>
        <v>5.3974443450365595</v>
      </c>
      <c r="X248" s="67">
        <f t="shared" si="216"/>
        <v>4.6389484711013482</v>
      </c>
      <c r="Y248" s="67">
        <f t="shared" si="216"/>
        <v>3.9687575153966517</v>
      </c>
      <c r="Z248" s="67">
        <f t="shared" si="216"/>
        <v>3.5511584816617363</v>
      </c>
      <c r="AA248" s="67">
        <f t="shared" si="216"/>
        <v>3.2470554182175504</v>
      </c>
      <c r="AB248" s="67">
        <f t="shared" si="216"/>
        <v>2.9704058326019553</v>
      </c>
      <c r="AC248" s="67"/>
      <c r="AD248" s="67">
        <f t="shared" ref="AD248:AI248" si="217">IF(AD$4="","",AD195/(AD205*2.2046)*10000)</f>
        <v>5.7321251848416113</v>
      </c>
      <c r="AE248" s="67">
        <f t="shared" si="217"/>
        <v>4.9205995744265802</v>
      </c>
      <c r="AF248" s="67">
        <f t="shared" si="217"/>
        <v>4.2061169073821381</v>
      </c>
      <c r="AG248" s="67">
        <f t="shared" si="217"/>
        <v>3.7611398042577591</v>
      </c>
      <c r="AH248" s="67">
        <f t="shared" si="217"/>
        <v>3.4371861821322787</v>
      </c>
      <c r="AI248" s="67">
        <f t="shared" si="217"/>
        <v>3.1438995636631297</v>
      </c>
      <c r="AJ248" s="67"/>
      <c r="AK248" s="67">
        <f t="shared" ref="AK248:AP248" si="218">IF(AK$4="","",AK195/(AK205*2.2046)*10000)</f>
        <v>6.1123244264533563</v>
      </c>
      <c r="AL248" s="67">
        <f t="shared" si="218"/>
        <v>5.2395925298653214</v>
      </c>
      <c r="AM248" s="67">
        <f t="shared" si="218"/>
        <v>4.4732683271892846</v>
      </c>
      <c r="AN248" s="67">
        <f t="shared" si="218"/>
        <v>3.9964197601948515</v>
      </c>
      <c r="AO248" s="67">
        <f t="shared" si="218"/>
        <v>3.6507183054156869</v>
      </c>
      <c r="AP248" s="67">
        <f t="shared" si="218"/>
        <v>3.3379226847782166</v>
      </c>
      <c r="AQ248" s="67"/>
      <c r="AR248" s="67">
        <f t="shared" ref="AR248:AW248" si="219">IF(AR$4="","",AR195/(AR205*2.2046)*10000)</f>
        <v>6.5443811515293602</v>
      </c>
      <c r="AS248" s="67">
        <f t="shared" si="219"/>
        <v>5.6009775372830415</v>
      </c>
      <c r="AT248" s="67">
        <f t="shared" si="219"/>
        <v>4.7756494578156925</v>
      </c>
      <c r="AU248" s="67">
        <f t="shared" si="219"/>
        <v>4.2634271226688538</v>
      </c>
      <c r="AV248" s="67">
        <f t="shared" si="219"/>
        <v>3.892469677485924</v>
      </c>
      <c r="AW248" s="67">
        <f t="shared" si="219"/>
        <v>3.5564100894667514</v>
      </c>
      <c r="AX248" s="67"/>
      <c r="AY248" s="67">
        <f t="shared" ref="AY248:BD248" si="220">IF(AY$4="","",AY195/(AY205*2.2046)*10000)</f>
        <v>7.0409734970115787</v>
      </c>
      <c r="AZ248" s="67">
        <f t="shared" si="220"/>
        <v>6.0163178817210161</v>
      </c>
      <c r="BA248" s="67">
        <f t="shared" si="220"/>
        <v>5.1201052559166422</v>
      </c>
      <c r="BB248" s="67">
        <f t="shared" si="220"/>
        <v>4.5671337917543182</v>
      </c>
      <c r="BC248" s="67">
        <f t="shared" si="220"/>
        <v>4.1672781161751198</v>
      </c>
      <c r="BD248" s="67">
        <f t="shared" si="220"/>
        <v>3.8080980007045135</v>
      </c>
      <c r="BE248" s="67"/>
      <c r="BF248" s="67">
        <f t="shared" ref="BF248:BK248" si="221">IF(BF$4="","",BF195/(BF205*2.2046)*10000)</f>
        <v>7.6165991148711303</v>
      </c>
      <c r="BG248" s="67">
        <f t="shared" si="221"/>
        <v>6.4965191394522286</v>
      </c>
      <c r="BH248" s="67">
        <f t="shared" si="221"/>
        <v>5.519155791432337</v>
      </c>
      <c r="BI248" s="67">
        <f t="shared" si="221"/>
        <v>4.9181921763795486</v>
      </c>
      <c r="BJ248" s="67">
        <f t="shared" si="221"/>
        <v>4.4844384244329261</v>
      </c>
      <c r="BK248" s="67">
        <f t="shared" si="221"/>
        <v>4.0922378058587503</v>
      </c>
      <c r="BL248" s="67"/>
    </row>
    <row r="249" spans="1:64" x14ac:dyDescent="0.2">
      <c r="A249" s="236" t="s">
        <v>218</v>
      </c>
      <c r="B249" s="67">
        <f t="shared" ref="B249:G249" si="222">B203/B210*100</f>
        <v>6.5405951455588456</v>
      </c>
      <c r="C249" s="67">
        <f t="shared" si="222"/>
        <v>6.3500334991985836</v>
      </c>
      <c r="D249" s="67">
        <f t="shared" si="222"/>
        <v>6.1373000078306097</v>
      </c>
      <c r="E249" s="67">
        <f t="shared" si="222"/>
        <v>5.9643057132699235</v>
      </c>
      <c r="F249" s="67">
        <f t="shared" si="222"/>
        <v>5.8312388409185143</v>
      </c>
      <c r="G249" s="67">
        <f t="shared" si="222"/>
        <v>5.6748312550382307</v>
      </c>
      <c r="H249" s="67"/>
      <c r="I249" s="67">
        <f t="shared" ref="I249:N249" si="223">I203/I210*100</f>
        <v>6.3855927044813727</v>
      </c>
      <c r="J249" s="67">
        <f t="shared" si="223"/>
        <v>6.1936586505889348</v>
      </c>
      <c r="K249" s="67">
        <f t="shared" si="223"/>
        <v>5.9620428445417488</v>
      </c>
      <c r="L249" s="67">
        <f t="shared" si="223"/>
        <v>5.7934732730197913</v>
      </c>
      <c r="M249" s="67">
        <f t="shared" si="223"/>
        <v>5.6481475043151397</v>
      </c>
      <c r="N249" s="67">
        <f t="shared" si="223"/>
        <v>5.5002162213249184</v>
      </c>
      <c r="O249" s="67"/>
      <c r="P249" s="67">
        <f t="shared" ref="P249:U249" si="224">P203/P210*100</f>
        <v>6.239907528522318</v>
      </c>
      <c r="Q249" s="67">
        <f t="shared" si="224"/>
        <v>6.0413936332557272</v>
      </c>
      <c r="R249" s="67">
        <f t="shared" si="224"/>
        <v>5.8013434711690506</v>
      </c>
      <c r="S249" s="67">
        <f t="shared" si="224"/>
        <v>5.6303472629808669</v>
      </c>
      <c r="T249" s="67">
        <f t="shared" si="224"/>
        <v>5.480554819047474</v>
      </c>
      <c r="U249" s="67">
        <f t="shared" si="224"/>
        <v>5.3322635980300941</v>
      </c>
      <c r="V249" s="67"/>
      <c r="W249" s="67">
        <f t="shared" ref="W249:AB249" si="225">W203/W210*100</f>
        <v>6.1117653386047017</v>
      </c>
      <c r="X249" s="67">
        <f t="shared" si="225"/>
        <v>5.8972845437964372</v>
      </c>
      <c r="Y249" s="67">
        <f t="shared" si="225"/>
        <v>5.6604741618082199</v>
      </c>
      <c r="Z249" s="67">
        <f t="shared" si="225"/>
        <v>5.4785424810973264</v>
      </c>
      <c r="AA249" s="67">
        <f t="shared" si="225"/>
        <v>5.3299856678674473</v>
      </c>
      <c r="AB249" s="67">
        <f t="shared" si="225"/>
        <v>5.1803505061203126</v>
      </c>
      <c r="AC249" s="67"/>
      <c r="AD249" s="67">
        <f t="shared" ref="AD249:AI249" si="226">AD203/AD210*100</f>
        <v>5.9837808456139285</v>
      </c>
      <c r="AE249" s="67">
        <f t="shared" si="226"/>
        <v>5.7619984974359832</v>
      </c>
      <c r="AF249" s="67">
        <f t="shared" si="226"/>
        <v>5.5243102638942085</v>
      </c>
      <c r="AG249" s="67">
        <f t="shared" si="226"/>
        <v>5.3400616692727141</v>
      </c>
      <c r="AH249" s="67">
        <f t="shared" si="226"/>
        <v>5.1984135276218044</v>
      </c>
      <c r="AI249" s="67">
        <f t="shared" si="226"/>
        <v>5.0422103599979184</v>
      </c>
      <c r="AJ249" s="67"/>
      <c r="AK249" s="67">
        <f t="shared" ref="AK249:AP249" si="227">AK203/AK210*100</f>
        <v>5.8628850827141692</v>
      </c>
      <c r="AL249" s="67">
        <f t="shared" si="227"/>
        <v>5.6367594109612975</v>
      </c>
      <c r="AM249" s="67">
        <f t="shared" si="227"/>
        <v>5.3955871007605367</v>
      </c>
      <c r="AN249" s="67">
        <f t="shared" si="227"/>
        <v>5.2161570239401778</v>
      </c>
      <c r="AO249" s="67">
        <f t="shared" si="227"/>
        <v>5.0665366946557961</v>
      </c>
      <c r="AP249" s="67">
        <f t="shared" si="227"/>
        <v>4.9110672521969621</v>
      </c>
      <c r="AQ249" s="67"/>
      <c r="AR249" s="67">
        <f t="shared" ref="AR249:AW249" si="228">AR203/AR210*100</f>
        <v>5.7478300346777225</v>
      </c>
      <c r="AS249" s="67">
        <f t="shared" si="228"/>
        <v>5.5167538231769422</v>
      </c>
      <c r="AT249" s="67">
        <f t="shared" si="228"/>
        <v>5.2737751602580181</v>
      </c>
      <c r="AU249" s="67">
        <f t="shared" si="228"/>
        <v>5.0938710776714995</v>
      </c>
      <c r="AV249" s="67">
        <f t="shared" si="228"/>
        <v>4.9445784182438643</v>
      </c>
      <c r="AW249" s="67">
        <f t="shared" si="228"/>
        <v>4.7972997605197678</v>
      </c>
      <c r="AX249" s="67"/>
      <c r="AY249" s="67">
        <f t="shared" ref="AY249:BD249" si="229">AY203/AY210*100</f>
        <v>5.6371888264102177</v>
      </c>
      <c r="AZ249" s="67">
        <f t="shared" si="229"/>
        <v>5.4040372843388411</v>
      </c>
      <c r="BA249" s="67">
        <f t="shared" si="229"/>
        <v>5.1601347556282171</v>
      </c>
      <c r="BB249" s="67">
        <f t="shared" si="229"/>
        <v>4.980687264644609</v>
      </c>
      <c r="BC249" s="67">
        <f t="shared" si="229"/>
        <v>4.8320398648599552</v>
      </c>
      <c r="BD249" s="67">
        <f t="shared" si="229"/>
        <v>4.6858215258487661</v>
      </c>
      <c r="BE249" s="67"/>
      <c r="BF249" s="67">
        <f t="shared" ref="BF249:BK249" si="230">BF203/BF210*100</f>
        <v>5.5384806635124368</v>
      </c>
      <c r="BG249" s="67">
        <f t="shared" si="230"/>
        <v>5.3040022761464263</v>
      </c>
      <c r="BH249" s="67">
        <f t="shared" si="230"/>
        <v>5.0597131842192837</v>
      </c>
      <c r="BI249" s="67">
        <f t="shared" si="230"/>
        <v>4.8806941935828938</v>
      </c>
      <c r="BJ249" s="67">
        <f t="shared" si="230"/>
        <v>4.7329815868923699</v>
      </c>
      <c r="BK249" s="67">
        <f t="shared" si="230"/>
        <v>4.5882338527200544</v>
      </c>
      <c r="BL249" s="67"/>
    </row>
    <row r="250" spans="1:64" x14ac:dyDescent="0.2">
      <c r="A250" t="s">
        <v>76</v>
      </c>
      <c r="B250" s="66">
        <f>(SUMPRODUCT(B$8:B$187,Nutrients!$K$8:$K$187)+(IF($A$6=Nutrients!$B$8,Nutrients!$K$8,Nutrients!$K$9)*B$6)+(((IF($A$7=Nutrients!$B$79,Nutrients!$K$79,(IF($A$7=Nutrients!$B$77,Nutrients!$K$77,Nutrients!$K$78)))))*B$7))/2000</f>
        <v>2.8589610835656107</v>
      </c>
      <c r="C250" s="66">
        <f>(SUMPRODUCT(C$8:C$187,Nutrients!$K$8:$K$187)+(IF($A$6=Nutrients!$B$8,Nutrients!$K$8,Nutrients!$K$9)*C$6)+(((IF($A$7=Nutrients!$B$79,Nutrients!$K$79,(IF($A$7=Nutrients!$B$77,Nutrients!$K$77,Nutrients!$K$78)))))*C$7))/2000</f>
        <v>2.9555787865938172</v>
      </c>
      <c r="D250" s="66">
        <f>(SUMPRODUCT(D$8:D$187,Nutrients!$K$8:$K$187)+(IF($A$6=Nutrients!$B$8,Nutrients!$K$8,Nutrients!$K$9)*D$6)+(((IF($A$7=Nutrients!$B$79,Nutrients!$K$79,(IF($A$7=Nutrients!$B$77,Nutrients!$K$77,Nutrients!$K$78)))))*D$7))/2000</f>
        <v>3.0466677652090648</v>
      </c>
      <c r="E250" s="66">
        <f>(SUMPRODUCT(E$8:E$187,Nutrients!$K$8:$K$187)+(IF($A$6=Nutrients!$B$8,Nutrients!$K$8,Nutrients!$K$9)*E$6)+(((IF($A$7=Nutrients!$B$79,Nutrients!$K$79,(IF($A$7=Nutrients!$B$77,Nutrients!$K$77,Nutrients!$K$78)))))*E$7))/2000</f>
        <v>3.1024451744513928</v>
      </c>
      <c r="F250" s="66">
        <f>(SUMPRODUCT(F$8:F$187,Nutrients!$K$8:$K$187)+(IF($A$6=Nutrients!$B$8,Nutrients!$K$8,Nutrients!$K$9)*F$6)+(((IF($A$7=Nutrients!$B$79,Nutrients!$K$79,(IF($A$7=Nutrients!$B$77,Nutrients!$K$77,Nutrients!$K$78)))))*F$7))/2000</f>
        <v>3.1446485505242516</v>
      </c>
      <c r="G250" s="66">
        <f>(SUMPRODUCT(G$8:G$187,Nutrients!$K$8:$K$187)+(IF($A$6=Nutrients!$B$8,Nutrients!$K$8,Nutrients!$K$9)*G$6)+(((IF($A$7=Nutrients!$B$79,Nutrients!$K$79,(IF($A$7=Nutrients!$B$77,Nutrients!$K$77,Nutrients!$K$78)))))*G$7))/2000</f>
        <v>3.1797419071641162</v>
      </c>
      <c r="H250" s="66"/>
      <c r="I250" s="66">
        <f>(SUMPRODUCT(I$8:I$187,Nutrients!$K$8:$K$187)+(IF($A$6=Nutrients!$B$8,Nutrients!$K$8,Nutrients!$K$9)*I$6)+(((IF($A$7=Nutrients!$B$79,Nutrients!$K$79,(IF($A$7=Nutrients!$B$77,Nutrients!$K$77,Nutrients!$K$78)))))*I$7))/2000</f>
        <v>3.2103353963543664</v>
      </c>
      <c r="J250" s="66">
        <f>(SUMPRODUCT(J$8:J$187,Nutrients!$K$8:$K$187)+(IF($A$6=Nutrients!$B$8,Nutrients!$K$8,Nutrients!$K$9)*J$6)+(((IF($A$7=Nutrients!$B$79,Nutrients!$K$79,(IF($A$7=Nutrients!$B$77,Nutrients!$K$77,Nutrients!$K$78)))))*J$7))/2000</f>
        <v>3.3058756826762772</v>
      </c>
      <c r="K250" s="66">
        <f>(SUMPRODUCT(K$8:K$187,Nutrients!$K$8:$K$187)+(IF($A$6=Nutrients!$B$8,Nutrients!$K$8,Nutrients!$K$9)*K$6)+(((IF($A$7=Nutrients!$B$79,Nutrients!$K$79,(IF($A$7=Nutrients!$B$77,Nutrients!$K$77,Nutrients!$K$78)))))*K$7))/2000</f>
        <v>3.4029891183483851</v>
      </c>
      <c r="L250" s="66">
        <f>(SUMPRODUCT(L$8:L$187,Nutrients!$K$8:$K$187)+(IF($A$6=Nutrients!$B$8,Nutrients!$K$8,Nutrients!$K$9)*L$6)+(((IF($A$7=Nutrients!$B$79,Nutrients!$K$79,(IF($A$7=Nutrients!$B$77,Nutrients!$K$77,Nutrients!$K$78)))))*L$7))/2000</f>
        <v>3.4552391249258991</v>
      </c>
      <c r="M250" s="66">
        <f>(SUMPRODUCT(M$8:M$187,Nutrients!$K$8:$K$187)+(IF($A$6=Nutrients!$B$8,Nutrients!$K$8,Nutrients!$K$9)*M$6)+(((IF($A$7=Nutrients!$B$79,Nutrients!$K$79,(IF($A$7=Nutrients!$B$77,Nutrients!$K$77,Nutrients!$K$78)))))*M$7))/2000</f>
        <v>3.5016055371054988</v>
      </c>
      <c r="N250" s="66">
        <f>(SUMPRODUCT(N$8:N$187,Nutrients!$K$8:$K$187)+(IF($A$6=Nutrients!$B$8,Nutrients!$K$8,Nutrients!$K$9)*N$6)+(((IF($A$7=Nutrients!$B$79,Nutrients!$K$79,(IF($A$7=Nutrients!$B$77,Nutrients!$K$77,Nutrients!$K$78)))))*N$7))/2000</f>
        <v>3.530183447521646</v>
      </c>
      <c r="O250" s="66"/>
      <c r="P250" s="66">
        <f>(SUMPRODUCT(P$8:P$187,Nutrients!$K$8:$K$187)+(IF($A$6=Nutrients!$B$8,Nutrients!$K$8,Nutrients!$K$9)*P$6)+(((IF($A$7=Nutrients!$B$79,Nutrients!$K$79,(IF($A$7=Nutrients!$B$77,Nutrients!$K$77,Nutrients!$K$78)))))*P$7))/2000</f>
        <v>3.5578713669721442</v>
      </c>
      <c r="Q250" s="66">
        <f>(SUMPRODUCT(Q$8:Q$187,Nutrients!$K$8:$K$187)+(IF($A$6=Nutrients!$B$8,Nutrients!$K$8,Nutrients!$K$9)*Q$6)+(((IF($A$7=Nutrients!$B$79,Nutrients!$K$79,(IF($A$7=Nutrients!$B$77,Nutrients!$K$77,Nutrients!$K$78)))))*Q$7))/2000</f>
        <v>3.6600970750349577</v>
      </c>
      <c r="R250" s="66">
        <f>(SUMPRODUCT(R$8:R$187,Nutrients!$K$8:$K$187)+(IF($A$6=Nutrients!$B$8,Nutrients!$K$8,Nutrients!$K$9)*R$6)+(((IF($A$7=Nutrients!$B$79,Nutrients!$K$79,(IF($A$7=Nutrients!$B$77,Nutrients!$K$77,Nutrients!$K$78)))))*R$7))/2000</f>
        <v>3.7700280335921303</v>
      </c>
      <c r="S250" s="66">
        <f>(SUMPRODUCT(S$8:S$187,Nutrients!$K$8:$K$187)+(IF($A$6=Nutrients!$B$8,Nutrients!$K$8,Nutrients!$K$9)*S$6)+(((IF($A$7=Nutrients!$B$79,Nutrients!$K$79,(IF($A$7=Nutrients!$B$77,Nutrients!$K$77,Nutrients!$K$78)))))*S$7))/2000</f>
        <v>3.8489463257389454</v>
      </c>
      <c r="T250" s="66">
        <f>(SUMPRODUCT(T$8:T$187,Nutrients!$K$8:$K$187)+(IF($A$6=Nutrients!$B$8,Nutrients!$K$8,Nutrients!$K$9)*T$6)+(((IF($A$7=Nutrients!$B$79,Nutrients!$K$79,(IF($A$7=Nutrients!$B$77,Nutrients!$K$77,Nutrients!$K$78)))))*T$7))/2000</f>
        <v>3.874478219561257</v>
      </c>
      <c r="U250" s="66">
        <f>(SUMPRODUCT(U$8:U$187,Nutrients!$K$8:$K$187)+(IF($A$6=Nutrients!$B$8,Nutrients!$K$8,Nutrients!$K$9)*U$6)+(((IF($A$7=Nutrients!$B$79,Nutrients!$K$79,(IF($A$7=Nutrients!$B$77,Nutrients!$K$77,Nutrients!$K$78)))))*U$7))/2000</f>
        <v>3.9002727373090806</v>
      </c>
      <c r="V250" s="66"/>
      <c r="W250" s="66">
        <f>(SUMPRODUCT(W$8:W$187,Nutrients!$K$8:$K$187)+(IF($A$6=Nutrients!$B$8,Nutrients!$K$8,Nutrients!$K$9)*W$6)+(((IF($A$7=Nutrients!$B$79,Nutrients!$K$79,(IF($A$7=Nutrients!$B$77,Nutrients!$K$77,Nutrients!$K$78)))))*W$7))/2000</f>
        <v>3.9183748556379867</v>
      </c>
      <c r="X250" s="66">
        <f>(SUMPRODUCT(X$8:X$187,Nutrients!$K$8:$K$187)+(IF($A$6=Nutrients!$B$8,Nutrients!$K$8,Nutrients!$K$9)*X$6)+(((IF($A$7=Nutrients!$B$79,Nutrients!$K$79,(IF($A$7=Nutrients!$B$77,Nutrients!$K$77,Nutrients!$K$78)))))*X$7))/2000</f>
        <v>4.02191490333073</v>
      </c>
      <c r="Y250" s="66">
        <f>(SUMPRODUCT(Y$8:Y$187,Nutrients!$K$8:$K$187)+(IF($A$6=Nutrients!$B$8,Nutrients!$K$8,Nutrients!$K$9)*Y$6)+(((IF($A$7=Nutrients!$B$79,Nutrients!$K$79,(IF($A$7=Nutrients!$B$77,Nutrients!$K$77,Nutrients!$K$78)))))*Y$7))/2000</f>
        <v>4.149103683564948</v>
      </c>
      <c r="Z250" s="66">
        <f>(SUMPRODUCT(Z$8:Z$187,Nutrients!$K$8:$K$187)+(IF($A$6=Nutrients!$B$8,Nutrients!$K$8,Nutrients!$K$9)*Z$6)+(((IF($A$7=Nutrients!$B$79,Nutrients!$K$79,(IF($A$7=Nutrients!$B$77,Nutrients!$K$77,Nutrients!$K$78)))))*Z$7))/2000</f>
        <v>4.2359974593682148</v>
      </c>
      <c r="AA250" s="66">
        <f>(SUMPRODUCT(AA$8:AA$187,Nutrients!$K$8:$K$187)+(IF($A$6=Nutrients!$B$8,Nutrients!$K$8,Nutrients!$K$9)*AA$6)+(((IF($A$7=Nutrients!$B$79,Nutrients!$K$79,(IF($A$7=Nutrients!$B$77,Nutrients!$K$77,Nutrients!$K$78)))))*AA$7))/2000</f>
        <v>4.2838829348443763</v>
      </c>
      <c r="AB250" s="66">
        <f>(SUMPRODUCT(AB$8:AB$187,Nutrients!$K$8:$K$187)+(IF($A$6=Nutrients!$B$8,Nutrients!$K$8,Nutrients!$K$9)*AB$6)+(((IF($A$7=Nutrients!$B$79,Nutrients!$K$79,(IF($A$7=Nutrients!$B$77,Nutrients!$K$77,Nutrients!$K$78)))))*AB$7))/2000</f>
        <v>4.3264564703722934</v>
      </c>
      <c r="AC250" s="66"/>
      <c r="AD250" s="66">
        <f>(SUMPRODUCT(AD$8:AD$187,Nutrients!$K$8:$K$187)+(IF($A$6=Nutrients!$B$8,Nutrients!$K$8,Nutrients!$K$9)*AD$6)+(((IF($A$7=Nutrients!$B$79,Nutrients!$K$79,(IF($A$7=Nutrients!$B$77,Nutrients!$K$77,Nutrients!$K$78)))))*AD$7))/2000</f>
        <v>4.2889518924647207</v>
      </c>
      <c r="AE250" s="66">
        <f>(SUMPRODUCT(AE$8:AE$187,Nutrients!$K$8:$K$187)+(IF($A$6=Nutrients!$B$8,Nutrients!$K$8,Nutrients!$K$9)*AE$6)+(((IF($A$7=Nutrients!$B$79,Nutrients!$K$79,(IF($A$7=Nutrients!$B$77,Nutrients!$K$77,Nutrients!$K$78)))))*AE$7))/2000</f>
        <v>4.4088801693867845</v>
      </c>
      <c r="AF250" s="66">
        <f>(SUMPRODUCT(AF$8:AF$187,Nutrients!$K$8:$K$187)+(IF($A$6=Nutrients!$B$8,Nutrients!$K$8,Nutrients!$K$9)*AF$6)+(((IF($A$7=Nutrients!$B$79,Nutrients!$K$79,(IF($A$7=Nutrients!$B$77,Nutrients!$K$77,Nutrients!$K$78)))))*AF$7))/2000</f>
        <v>4.5718268981832066</v>
      </c>
      <c r="AG250" s="66">
        <f>(SUMPRODUCT(AG$8:AG$187,Nutrients!$K$8:$K$187)+(IF($A$6=Nutrients!$B$8,Nutrients!$K$8,Nutrients!$K$9)*AG$6)+(((IF($A$7=Nutrients!$B$79,Nutrients!$K$79,(IF($A$7=Nutrients!$B$77,Nutrients!$K$77,Nutrients!$K$78)))))*AG$7))/2000</f>
        <v>4.6619677308606207</v>
      </c>
      <c r="AH250" s="66">
        <f>(SUMPRODUCT(AH$8:AH$187,Nutrients!$K$8:$K$187)+(IF($A$6=Nutrients!$B$8,Nutrients!$K$8,Nutrients!$K$9)*AH$6)+(((IF($A$7=Nutrients!$B$79,Nutrients!$K$79,(IF($A$7=Nutrients!$B$77,Nutrients!$K$77,Nutrients!$K$78)))))*AH$7))/2000</f>
        <v>4.7190589649189709</v>
      </c>
      <c r="AI250" s="66">
        <f>(SUMPRODUCT(AI$8:AI$187,Nutrients!$K$8:$K$187)+(IF($A$6=Nutrients!$B$8,Nutrients!$K$8,Nutrients!$K$9)*AI$6)+(((IF($A$7=Nutrients!$B$79,Nutrients!$K$79,(IF($A$7=Nutrients!$B$77,Nutrients!$K$77,Nutrients!$K$78)))))*AI$7))/2000</f>
        <v>4.7510251369569403</v>
      </c>
      <c r="AJ250" s="66"/>
      <c r="AK250" s="66">
        <f>(SUMPRODUCT(AK$8:AK$187,Nutrients!$K$8:$K$187)+(IF($A$6=Nutrients!$B$8,Nutrients!$K$8,Nutrients!$K$9)*AK$6)+(((IF($A$7=Nutrients!$B$79,Nutrients!$K$79,(IF($A$7=Nutrients!$B$77,Nutrients!$K$77,Nutrients!$K$78)))))*AK$7))/2000</f>
        <v>4.6368916682437549</v>
      </c>
      <c r="AL250" s="66">
        <f>(SUMPRODUCT(AL$8:AL$187,Nutrients!$K$8:$K$187)+(IF($A$6=Nutrients!$B$8,Nutrients!$K$8,Nutrients!$K$9)*AL$6)+(((IF($A$7=Nutrients!$B$79,Nutrients!$K$79,(IF($A$7=Nutrients!$B$77,Nutrients!$K$77,Nutrients!$K$78)))))*AL$7))/2000</f>
        <v>4.7763582986261284</v>
      </c>
      <c r="AM250" s="66">
        <f>(SUMPRODUCT(AM$8:AM$187,Nutrients!$K$8:$K$187)+(IF($A$6=Nutrients!$B$8,Nutrients!$K$8,Nutrients!$K$9)*AM$6)+(((IF($A$7=Nutrients!$B$79,Nutrients!$K$79,(IF($A$7=Nutrients!$B$77,Nutrients!$K$77,Nutrients!$K$78)))))*AM$7))/2000</f>
        <v>4.9709879675730004</v>
      </c>
      <c r="AN250" s="66">
        <f>(SUMPRODUCT(AN$8:AN$187,Nutrients!$K$8:$K$187)+(IF($A$6=Nutrients!$B$8,Nutrients!$K$8,Nutrients!$K$9)*AN$6)+(((IF($A$7=Nutrients!$B$79,Nutrients!$K$79,(IF($A$7=Nutrients!$B$77,Nutrients!$K$77,Nutrients!$K$78)))))*AN$7))/2000</f>
        <v>5.0614382723573863</v>
      </c>
      <c r="AO250" s="66">
        <f>(SUMPRODUCT(AO$8:AO$187,Nutrients!$K$8:$K$187)+(IF($A$6=Nutrients!$B$8,Nutrients!$K$8,Nutrients!$K$9)*AO$6)+(((IF($A$7=Nutrients!$B$79,Nutrients!$K$79,(IF($A$7=Nutrients!$B$77,Nutrients!$K$77,Nutrients!$K$78)))))*AO$7))/2000</f>
        <v>5.126400056136907</v>
      </c>
      <c r="AP250" s="66">
        <f>(SUMPRODUCT(AP$8:AP$187,Nutrients!$K$8:$K$187)+(IF($A$6=Nutrients!$B$8,Nutrients!$K$8,Nutrients!$K$9)*AP$6)+(((IF($A$7=Nutrients!$B$79,Nutrients!$K$79,(IF($A$7=Nutrients!$B$77,Nutrients!$K$77,Nutrients!$K$78)))))*AP$7))/2000</f>
        <v>5.1597453197912211</v>
      </c>
      <c r="AQ250" s="66"/>
      <c r="AR250" s="66">
        <f>(SUMPRODUCT(AR$8:AR$187,Nutrients!$K$8:$K$187)+(IF($A$6=Nutrients!$B$8,Nutrients!$K$8,Nutrients!$K$9)*AR$6)+(((IF($A$7=Nutrients!$B$79,Nutrients!$K$79,(IF($A$7=Nutrients!$B$77,Nutrients!$K$77,Nutrients!$K$78)))))*AR$7))/2000</f>
        <v>5.0183573750330837</v>
      </c>
      <c r="AS250" s="66">
        <f>(SUMPRODUCT(AS$8:AS$187,Nutrients!$K$8:$K$187)+(IF($A$6=Nutrients!$B$8,Nutrients!$K$8,Nutrients!$K$9)*AS$6)+(((IF($A$7=Nutrients!$B$79,Nutrients!$K$79,(IF($A$7=Nutrients!$B$77,Nutrients!$K$77,Nutrients!$K$78)))))*AS$7))/2000</f>
        <v>5.1808908826814584</v>
      </c>
      <c r="AT250" s="66">
        <f>(SUMPRODUCT(AT$8:AT$187,Nutrients!$K$8:$K$187)+(IF($A$6=Nutrients!$B$8,Nutrients!$K$8,Nutrients!$K$9)*AT$6)+(((IF($A$7=Nutrients!$B$79,Nutrients!$K$79,(IF($A$7=Nutrients!$B$77,Nutrients!$K$77,Nutrients!$K$78)))))*AT$7))/2000</f>
        <v>5.37718759448728</v>
      </c>
      <c r="AU250" s="66">
        <f>(SUMPRODUCT(AU$8:AU$187,Nutrients!$K$8:$K$187)+(IF($A$6=Nutrients!$B$8,Nutrients!$K$8,Nutrients!$K$9)*AU$6)+(((IF($A$7=Nutrients!$B$79,Nutrients!$K$79,(IF($A$7=Nutrients!$B$77,Nutrients!$K$77,Nutrients!$K$78)))))*AU$7))/2000</f>
        <v>5.4679488024559069</v>
      </c>
      <c r="AV250" s="66">
        <f>(SUMPRODUCT(AV$8:AV$187,Nutrients!$K$8:$K$187)+(IF($A$6=Nutrients!$B$8,Nutrients!$K$8,Nutrients!$K$9)*AV$6)+(((IF($A$7=Nutrients!$B$79,Nutrients!$K$79,(IF($A$7=Nutrients!$B$77,Nutrients!$K$77,Nutrients!$K$78)))))*AV$7))/2000</f>
        <v>5.5344183410795305</v>
      </c>
      <c r="AW250" s="66">
        <f>(SUMPRODUCT(AW$8:AW$187,Nutrients!$K$8:$K$187)+(IF($A$6=Nutrients!$B$8,Nutrients!$K$8,Nutrients!$K$9)*AW$6)+(((IF($A$7=Nutrients!$B$79,Nutrients!$K$79,(IF($A$7=Nutrients!$B$77,Nutrients!$K$77,Nutrients!$K$78)))))*AW$7))/2000</f>
        <v>5.5699511877728742</v>
      </c>
      <c r="AX250" s="66"/>
      <c r="AY250" s="66">
        <f>(SUMPRODUCT(AY$8:AY$187,Nutrients!$K$8:$K$187)+(IF($A$6=Nutrients!$B$8,Nutrients!$K$8,Nutrients!$K$9)*AY$6)+(((IF($A$7=Nutrients!$B$79,Nutrients!$K$79,(IF($A$7=Nutrients!$B$77,Nutrients!$K$77,Nutrients!$K$78)))))*AY$7))/2000</f>
        <v>5.4175713882580947</v>
      </c>
      <c r="AZ250" s="66">
        <f>(SUMPRODUCT(AZ$8:AZ$187,Nutrients!$K$8:$K$187)+(IF($A$6=Nutrients!$B$8,Nutrients!$K$8,Nutrients!$K$9)*AZ$6)+(((IF($A$7=Nutrients!$B$79,Nutrients!$K$79,(IF($A$7=Nutrients!$B$77,Nutrients!$K$77,Nutrients!$K$78)))))*AZ$7))/2000</f>
        <v>5.5830891676431351</v>
      </c>
      <c r="BA250" s="66">
        <f>(SUMPRODUCT(BA$8:BA$187,Nutrients!$K$8:$K$187)+(IF($A$6=Nutrients!$B$8,Nutrients!$K$8,Nutrients!$K$9)*BA$6)+(((IF($A$7=Nutrients!$B$79,Nutrients!$K$79,(IF($A$7=Nutrients!$B$77,Nutrients!$K$77,Nutrients!$K$78)))))*BA$7))/2000</f>
        <v>5.7954328246176736</v>
      </c>
      <c r="BB250" s="66">
        <f>(SUMPRODUCT(BB$8:BB$187,Nutrients!$K$8:$K$187)+(IF($A$6=Nutrients!$B$8,Nutrients!$K$8,Nutrients!$K$9)*BB$6)+(((IF($A$7=Nutrients!$B$79,Nutrients!$K$79,(IF($A$7=Nutrients!$B$77,Nutrients!$K$77,Nutrients!$K$78)))))*BB$7))/2000</f>
        <v>5.8996858879197349</v>
      </c>
      <c r="BC250" s="66">
        <f>(SUMPRODUCT(BC$8:BC$187,Nutrients!$K$8:$K$187)+(IF($A$6=Nutrients!$B$8,Nutrients!$K$8,Nutrients!$K$9)*BC$6)+(((IF($A$7=Nutrients!$B$79,Nutrients!$K$79,(IF($A$7=Nutrients!$B$77,Nutrients!$K$77,Nutrients!$K$78)))))*BC$7))/2000</f>
        <v>5.9663333929155948</v>
      </c>
      <c r="BD250" s="66">
        <f>(SUMPRODUCT(BD$8:BD$187,Nutrients!$K$8:$K$187)+(IF($A$6=Nutrients!$B$8,Nutrients!$K$8,Nutrients!$K$9)*BD$6)+(((IF($A$7=Nutrients!$B$79,Nutrients!$K$79,(IF($A$7=Nutrients!$B$77,Nutrients!$K$77,Nutrients!$K$78)))))*BD$7))/2000</f>
        <v>5.9924066547179615</v>
      </c>
      <c r="BE250" s="66"/>
      <c r="BF250" s="66">
        <f>(SUMPRODUCT(BF$8:BF$187,Nutrients!$K$8:$K$187)+(IF($A$6=Nutrients!$B$8,Nutrients!$K$8,Nutrients!$K$9)*BF$6)+(((IF($A$7=Nutrients!$B$79,Nutrients!$K$79,(IF($A$7=Nutrients!$B$77,Nutrients!$K$77,Nutrients!$K$78)))))*BF$7))/2000</f>
        <v>5.8170485694812717</v>
      </c>
      <c r="BG250" s="66">
        <f>(SUMPRODUCT(BG$8:BG$187,Nutrients!$K$8:$K$187)+(IF($A$6=Nutrients!$B$8,Nutrients!$K$8,Nutrients!$K$9)*BG$6)+(((IF($A$7=Nutrients!$B$79,Nutrients!$K$79,(IF($A$7=Nutrients!$B$77,Nutrients!$K$77,Nutrients!$K$78)))))*BG$7))/2000</f>
        <v>5.9834789292498156</v>
      </c>
      <c r="BH250" s="66">
        <f>(SUMPRODUCT(BH$8:BH$187,Nutrients!$K$8:$K$187)+(IF($A$6=Nutrients!$B$8,Nutrients!$K$8,Nutrients!$K$9)*BH$6)+(((IF($A$7=Nutrients!$B$79,Nutrients!$K$79,(IF($A$7=Nutrients!$B$77,Nutrients!$K$77,Nutrients!$K$78)))))*BH$7))/2000</f>
        <v>6.1976248383790402</v>
      </c>
      <c r="BI250" s="66">
        <f>(SUMPRODUCT(BI$8:BI$187,Nutrients!$K$8:$K$187)+(IF($A$6=Nutrients!$B$8,Nutrients!$K$8,Nutrients!$K$9)*BI$6)+(((IF($A$7=Nutrients!$B$79,Nutrients!$K$79,(IF($A$7=Nutrients!$B$77,Nutrients!$K$77,Nutrients!$K$78)))))*BI$7))/2000</f>
        <v>6.3030135049783276</v>
      </c>
      <c r="BJ250" s="66">
        <f>(SUMPRODUCT(BJ$8:BJ$187,Nutrients!$K$8:$K$187)+(IF($A$6=Nutrients!$B$8,Nutrients!$K$8,Nutrients!$K$9)*BJ$6)+(((IF($A$7=Nutrients!$B$79,Nutrients!$K$79,(IF($A$7=Nutrients!$B$77,Nutrients!$K$77,Nutrients!$K$78)))))*BJ$7))/2000</f>
        <v>6.3704915710935923</v>
      </c>
      <c r="BK250" s="66">
        <f>(SUMPRODUCT(BK$8:BK$187,Nutrients!$K$8:$K$187)+(IF($A$6=Nutrients!$B$8,Nutrients!$K$8,Nutrients!$K$9)*BK$6)+(((IF($A$7=Nutrients!$B$79,Nutrients!$K$79,(IF($A$7=Nutrients!$B$77,Nutrients!$K$77,Nutrients!$K$78)))))*BK$7))/2000</f>
        <v>6.4260834644291505</v>
      </c>
      <c r="BL250" s="66"/>
    </row>
    <row r="251" spans="1:64" x14ac:dyDescent="0.2">
      <c r="A251" t="s">
        <v>73</v>
      </c>
      <c r="B251" s="66">
        <f>(SUMPRODUCT(B$8:B$187,Nutrients!$J$8:$J$187)+(IF($A$6=Nutrients!$B$8,Nutrients!$J$8,Nutrients!$J$9)*B$6)+(((IF($A$7=Nutrients!$B$79,Nutrients!$J$79,(IF($A$7=Nutrients!$B$77,Nutrients!$J$77,Nutrients!$J$78)))))*B$7))/2000</f>
        <v>2.4357417655049405</v>
      </c>
      <c r="C251" s="66">
        <f>(SUMPRODUCT(C$8:C$187,Nutrients!$J$8:$J$187)+(IF($A$6=Nutrients!$B$8,Nutrients!$J$8,Nutrients!$J$9)*C$6)+(((IF($A$7=Nutrients!$B$79,Nutrients!$J$79,(IF($A$7=Nutrients!$B$77,Nutrients!$J$77,Nutrients!$J$78)))))*C$7))/2000</f>
        <v>2.3552854222478619</v>
      </c>
      <c r="D251" s="66">
        <f>(SUMPRODUCT(D$8:D$187,Nutrients!$J$8:$J$187)+(IF($A$6=Nutrients!$B$8,Nutrients!$J$8,Nutrients!$J$9)*D$6)+(((IF($A$7=Nutrients!$B$79,Nutrients!$J$79,(IF($A$7=Nutrients!$B$77,Nutrients!$J$77,Nutrients!$J$78)))))*D$7))/2000</f>
        <v>2.2839766216585136</v>
      </c>
      <c r="E251" s="66">
        <f>(SUMPRODUCT(E$8:E$187,Nutrients!$J$8:$J$187)+(IF($A$6=Nutrients!$B$8,Nutrients!$J$8,Nutrients!$J$9)*E$6)+(((IF($A$7=Nutrients!$B$79,Nutrients!$J$79,(IF($A$7=Nutrients!$B$77,Nutrients!$J$77,Nutrients!$J$78)))))*E$7))/2000</f>
        <v>2.238753187141755</v>
      </c>
      <c r="F251" s="66">
        <f>(SUMPRODUCT(F$8:F$187,Nutrients!$J$8:$J$187)+(IF($A$6=Nutrients!$B$8,Nutrients!$J$8,Nutrients!$J$9)*F$6)+(((IF($A$7=Nutrients!$B$79,Nutrients!$J$79,(IF($A$7=Nutrients!$B$77,Nutrients!$J$77,Nutrients!$J$78)))))*F$7))/2000</f>
        <v>2.2024605298462649</v>
      </c>
      <c r="G251" s="66">
        <f>(SUMPRODUCT(G$8:G$187,Nutrients!$J$8:$J$187)+(IF($A$6=Nutrients!$B$8,Nutrients!$J$8,Nutrients!$J$9)*G$6)+(((IF($A$7=Nutrients!$B$79,Nutrients!$J$79,(IF($A$7=Nutrients!$B$77,Nutrients!$J$77,Nutrients!$J$78)))))*G$7))/2000</f>
        <v>2.1700080598553768</v>
      </c>
      <c r="H251" s="66"/>
      <c r="I251" s="66">
        <f>(SUMPRODUCT(I$8:I$187,Nutrients!$J$8:$J$187)+(IF($A$6=Nutrients!$B$8,Nutrients!$J$8,Nutrients!$J$9)*I$6)+(((IF($A$7=Nutrients!$B$79,Nutrients!$J$79,(IF($A$7=Nutrients!$B$77,Nutrients!$J$77,Nutrients!$J$78)))))*I$7))/2000</f>
        <v>2.6846299824302933</v>
      </c>
      <c r="J251" s="66">
        <f>(SUMPRODUCT(J$8:J$187,Nutrients!$J$8:$J$187)+(IF($A$6=Nutrients!$B$8,Nutrients!$J$8,Nutrients!$J$9)*J$6)+(((IF($A$7=Nutrients!$B$79,Nutrients!$J$79,(IF($A$7=Nutrients!$B$77,Nutrients!$J$77,Nutrients!$J$78)))))*J$7))/2000</f>
        <v>2.6023082283151933</v>
      </c>
      <c r="K251" s="66">
        <f>(SUMPRODUCT(K$8:K$187,Nutrients!$J$8:$J$187)+(IF($A$6=Nutrients!$B$8,Nutrients!$J$8,Nutrients!$J$9)*K$6)+(((IF($A$7=Nutrients!$B$79,Nutrients!$J$79,(IF($A$7=Nutrients!$B$77,Nutrients!$J$77,Nutrients!$J$78)))))*K$7))/2000</f>
        <v>2.5326722237998616</v>
      </c>
      <c r="L251" s="66">
        <f>(SUMPRODUCT(L$8:L$187,Nutrients!$J$8:$J$187)+(IF($A$6=Nutrients!$B$8,Nutrients!$J$8,Nutrients!$J$9)*L$6)+(((IF($A$7=Nutrients!$B$79,Nutrients!$J$79,(IF($A$7=Nutrients!$B$77,Nutrients!$J$77,Nutrients!$J$78)))))*L$7))/2000</f>
        <v>2.4858699300439198</v>
      </c>
      <c r="M251" s="66">
        <f>(SUMPRODUCT(M$8:M$187,Nutrients!$J$8:$J$187)+(IF($A$6=Nutrients!$B$8,Nutrients!$J$8,Nutrients!$J$9)*M$6)+(((IF($A$7=Nutrients!$B$79,Nutrients!$J$79,(IF($A$7=Nutrients!$B$77,Nutrients!$J$77,Nutrients!$J$78)))))*M$7))/2000</f>
        <v>2.4511436351116447</v>
      </c>
      <c r="N251" s="66">
        <f>(SUMPRODUCT(N$8:N$187,Nutrients!$J$8:$J$187)+(IF($A$6=Nutrients!$B$8,Nutrients!$J$8,Nutrients!$J$9)*N$6)+(((IF($A$7=Nutrients!$B$79,Nutrients!$J$79,(IF($A$7=Nutrients!$B$77,Nutrients!$J$77,Nutrients!$J$78)))))*N$7))/2000</f>
        <v>2.4172664057947189</v>
      </c>
      <c r="O251" s="66"/>
      <c r="P251" s="66">
        <f>(SUMPRODUCT(P$8:P$187,Nutrients!$J$8:$J$187)+(IF($A$6=Nutrients!$B$8,Nutrients!$J$8,Nutrients!$J$9)*P$6)+(((IF($A$7=Nutrients!$B$79,Nutrients!$J$79,(IF($A$7=Nutrients!$B$77,Nutrients!$J$77,Nutrients!$J$78)))))*P$7))/2000</f>
        <v>2.9334506329190746</v>
      </c>
      <c r="Q251" s="66">
        <f>(SUMPRODUCT(Q$8:Q$187,Nutrients!$J$8:$J$187)+(IF($A$6=Nutrients!$B$8,Nutrients!$J$8,Nutrients!$J$9)*Q$6)+(((IF($A$7=Nutrients!$B$79,Nutrients!$J$79,(IF($A$7=Nutrients!$B$77,Nutrients!$J$77,Nutrients!$J$78)))))*Q$7))/2000</f>
        <v>2.8510927934813135</v>
      </c>
      <c r="R251" s="66">
        <f>(SUMPRODUCT(R$8:R$187,Nutrients!$J$8:$J$187)+(IF($A$6=Nutrients!$B$8,Nutrients!$J$8,Nutrients!$J$9)*R$6)+(((IF($A$7=Nutrients!$B$79,Nutrients!$J$79,(IF($A$7=Nutrients!$B$77,Nutrients!$J$77,Nutrients!$J$78)))))*R$7))/2000</f>
        <v>2.7806803459287885</v>
      </c>
      <c r="S251" s="66">
        <f>(SUMPRODUCT(S$8:S$187,Nutrients!$J$8:$J$187)+(IF($A$6=Nutrients!$B$8,Nutrients!$J$8,Nutrients!$J$9)*S$6)+(((IF($A$7=Nutrients!$B$79,Nutrients!$J$79,(IF($A$7=Nutrients!$B$77,Nutrients!$J$77,Nutrients!$J$78)))))*S$7))/2000</f>
        <v>2.7324002055405137</v>
      </c>
      <c r="T251" s="66">
        <f>(SUMPRODUCT(T$8:T$187,Nutrients!$J$8:$J$187)+(IF($A$6=Nutrients!$B$8,Nutrients!$J$8,Nutrients!$J$9)*T$6)+(((IF($A$7=Nutrients!$B$79,Nutrients!$J$79,(IF($A$7=Nutrients!$B$77,Nutrients!$J$77,Nutrients!$J$78)))))*T$7))/2000</f>
        <v>2.698941708956573</v>
      </c>
      <c r="U251" s="66">
        <f>(SUMPRODUCT(U$8:U$187,Nutrients!$J$8:$J$187)+(IF($A$6=Nutrients!$B$8,Nutrients!$J$8,Nutrients!$J$9)*U$6)+(((IF($A$7=Nutrients!$B$79,Nutrients!$J$79,(IF($A$7=Nutrients!$B$77,Nutrients!$J$77,Nutrients!$J$78)))))*U$7))/2000</f>
        <v>2.6652145560124518</v>
      </c>
      <c r="V251" s="66"/>
      <c r="W251" s="66">
        <f>(SUMPRODUCT(W$8:W$187,Nutrients!$J$8:$J$187)+(IF($A$6=Nutrients!$B$8,Nutrients!$J$8,Nutrients!$J$9)*W$6)+(((IF($A$7=Nutrients!$B$79,Nutrients!$J$79,(IF($A$7=Nutrients!$B$77,Nutrients!$J$77,Nutrients!$J$78)))))*W$7))/2000</f>
        <v>3.1797960048940186</v>
      </c>
      <c r="X251" s="66">
        <f>(SUMPRODUCT(X$8:X$187,Nutrients!$J$8:$J$187)+(IF($A$6=Nutrients!$B$8,Nutrients!$J$8,Nutrients!$J$9)*X$6)+(((IF($A$7=Nutrients!$B$79,Nutrients!$J$79,(IF($A$7=Nutrients!$B$77,Nutrients!$J$77,Nutrients!$J$78)))))*X$7))/2000</f>
        <v>3.0994896252108681</v>
      </c>
      <c r="Y251" s="66">
        <f>(SUMPRODUCT(Y$8:Y$187,Nutrients!$J$8:$J$187)+(IF($A$6=Nutrients!$B$8,Nutrients!$J$8,Nutrients!$J$9)*Y$6)+(((IF($A$7=Nutrients!$B$79,Nutrients!$J$79,(IF($A$7=Nutrients!$B$77,Nutrients!$J$77,Nutrients!$J$78)))))*Y$7))/2000</f>
        <v>3.0263268426769172</v>
      </c>
      <c r="Z251" s="66">
        <f>(SUMPRODUCT(Z$8:Z$187,Nutrients!$J$8:$J$187)+(IF($A$6=Nutrients!$B$8,Nutrients!$J$8,Nutrients!$J$9)*Z$6)+(((IF($A$7=Nutrients!$B$79,Nutrients!$J$79,(IF($A$7=Nutrients!$B$77,Nutrients!$J$77,Nutrients!$J$78)))))*Z$7))/2000</f>
        <v>2.9794427565379742</v>
      </c>
      <c r="AA251" s="66">
        <f>(SUMPRODUCT(AA$8:AA$187,Nutrients!$J$8:$J$187)+(IF($A$6=Nutrients!$B$8,Nutrients!$J$8,Nutrients!$J$9)*AA$6)+(((IF($A$7=Nutrients!$B$79,Nutrients!$J$79,(IF($A$7=Nutrients!$B$77,Nutrients!$J$77,Nutrients!$J$78)))))*AA$7))/2000</f>
        <v>2.9446865960505639</v>
      </c>
      <c r="AB251" s="66">
        <f>(SUMPRODUCT(AB$8:AB$187,Nutrients!$J$8:$J$187)+(IF($A$6=Nutrients!$B$8,Nutrients!$J$8,Nutrients!$J$9)*AB$6)+(((IF($A$7=Nutrients!$B$79,Nutrients!$J$79,(IF($A$7=Nutrients!$B$77,Nutrients!$J$77,Nutrients!$J$78)))))*AB$7))/2000</f>
        <v>2.910057438339305</v>
      </c>
      <c r="AC251" s="66"/>
      <c r="AD251" s="66">
        <f>(SUMPRODUCT(AD$8:AD$187,Nutrients!$J$8:$J$187)+(IF($A$6=Nutrients!$B$8,Nutrients!$J$8,Nutrients!$J$9)*AD$6)+(((IF($A$7=Nutrients!$B$79,Nutrients!$J$79,(IF($A$7=Nutrients!$B$77,Nutrients!$J$77,Nutrients!$J$78)))))*AD$7))/2000</f>
        <v>3.4280206261397055</v>
      </c>
      <c r="AE251" s="66">
        <f>(SUMPRODUCT(AE$8:AE$187,Nutrients!$J$8:$J$187)+(IF($A$6=Nutrients!$B$8,Nutrients!$J$8,Nutrients!$J$9)*AE$6)+(((IF($A$7=Nutrients!$B$79,Nutrients!$J$79,(IF($A$7=Nutrients!$B$77,Nutrients!$J$77,Nutrients!$J$78)))))*AE$7))/2000</f>
        <v>3.3465338644083853</v>
      </c>
      <c r="AF251" s="66">
        <f>(SUMPRODUCT(AF$8:AF$187,Nutrients!$J$8:$J$187)+(IF($A$6=Nutrients!$B$8,Nutrients!$J$8,Nutrients!$J$9)*AF$6)+(((IF($A$7=Nutrients!$B$79,Nutrients!$J$79,(IF($A$7=Nutrients!$B$77,Nutrients!$J$77,Nutrients!$J$78)))))*AF$7))/2000</f>
        <v>3.2713331140128958</v>
      </c>
      <c r="AG251" s="66">
        <f>(SUMPRODUCT(AG$8:AG$187,Nutrients!$J$8:$J$187)+(IF($A$6=Nutrients!$B$8,Nutrients!$J$8,Nutrients!$J$9)*AG$6)+(((IF($A$7=Nutrients!$B$79,Nutrients!$J$79,(IF($A$7=Nutrients!$B$77,Nutrients!$J$77,Nutrients!$J$78)))))*AG$7))/2000</f>
        <v>3.2242898356276135</v>
      </c>
      <c r="AH251" s="66">
        <f>(SUMPRODUCT(AH$8:AH$187,Nutrients!$J$8:$J$187)+(IF($A$6=Nutrients!$B$8,Nutrients!$J$8,Nutrients!$J$9)*AH$6)+(((IF($A$7=Nutrients!$B$79,Nutrients!$J$79,(IF($A$7=Nutrients!$B$77,Nutrients!$J$77,Nutrients!$J$78)))))*AH$7))/2000</f>
        <v>3.1872277081868021</v>
      </c>
      <c r="AI251" s="66">
        <f>(SUMPRODUCT(AI$8:AI$187,Nutrients!$J$8:$J$187)+(IF($A$6=Nutrients!$B$8,Nutrients!$J$8,Nutrients!$J$9)*AI$6)+(((IF($A$7=Nutrients!$B$79,Nutrients!$J$79,(IF($A$7=Nutrients!$B$77,Nutrients!$J$77,Nutrients!$J$78)))))*AI$7))/2000</f>
        <v>3.1550274271532999</v>
      </c>
      <c r="AJ251" s="66"/>
      <c r="AK251" s="66">
        <f>(SUMPRODUCT(AK$8:AK$187,Nutrients!$J$8:$J$187)+(IF($A$6=Nutrients!$B$8,Nutrients!$J$8,Nutrients!$J$9)*AK$6)+(((IF($A$7=Nutrients!$B$79,Nutrients!$J$79,(IF($A$7=Nutrients!$B$77,Nutrients!$J$77,Nutrients!$J$78)))))*AK$7))/2000</f>
        <v>3.6771670747267238</v>
      </c>
      <c r="AL251" s="66">
        <f>(SUMPRODUCT(AL$8:AL$187,Nutrients!$J$8:$J$187)+(IF($A$6=Nutrients!$B$8,Nutrients!$J$8,Nutrients!$J$9)*AL$6)+(((IF($A$7=Nutrients!$B$79,Nutrients!$J$79,(IF($A$7=Nutrients!$B$77,Nutrients!$J$77,Nutrients!$J$78)))))*AL$7))/2000</f>
        <v>3.5946287048280539</v>
      </c>
      <c r="AM251" s="66">
        <f>(SUMPRODUCT(AM$8:AM$187,Nutrients!$J$8:$J$187)+(IF($A$6=Nutrients!$B$8,Nutrients!$J$8,Nutrients!$J$9)*AM$6)+(((IF($A$7=Nutrients!$B$79,Nutrients!$J$79,(IF($A$7=Nutrients!$B$77,Nutrients!$J$77,Nutrients!$J$78)))))*AM$7))/2000</f>
        <v>3.5176608102254101</v>
      </c>
      <c r="AN251" s="66">
        <f>(SUMPRODUCT(AN$8:AN$187,Nutrients!$J$8:$J$187)+(IF($A$6=Nutrients!$B$8,Nutrients!$J$8,Nutrients!$J$9)*AN$6)+(((IF($A$7=Nutrients!$B$79,Nutrients!$J$79,(IF($A$7=Nutrients!$B$77,Nutrients!$J$77,Nutrients!$J$78)))))*AN$7))/2000</f>
        <v>3.4688678842354812</v>
      </c>
      <c r="AO251" s="66">
        <f>(SUMPRODUCT(AO$8:AO$187,Nutrients!$J$8:$J$187)+(IF($A$6=Nutrients!$B$8,Nutrients!$J$8,Nutrients!$J$9)*AO$6)+(((IF($A$7=Nutrients!$B$79,Nutrients!$J$79,(IF($A$7=Nutrients!$B$77,Nutrients!$J$77,Nutrients!$J$78)))))*AO$7))/2000</f>
        <v>3.4332038740984099</v>
      </c>
      <c r="AP251" s="66">
        <f>(SUMPRODUCT(AP$8:AP$187,Nutrients!$J$8:$J$187)+(IF($A$6=Nutrients!$B$8,Nutrients!$J$8,Nutrients!$J$9)*AP$6)+(((IF($A$7=Nutrients!$B$79,Nutrients!$J$79,(IF($A$7=Nutrients!$B$77,Nutrients!$J$77,Nutrients!$J$78)))))*AP$7))/2000</f>
        <v>3.4009764794240223</v>
      </c>
      <c r="AQ251" s="66"/>
      <c r="AR251" s="66">
        <f>(SUMPRODUCT(AR$8:AR$187,Nutrients!$J$8:$J$187)+(IF($A$6=Nutrients!$B$8,Nutrients!$J$8,Nutrients!$J$9)*AR$6)+(((IF($A$7=Nutrients!$B$79,Nutrients!$J$79,(IF($A$7=Nutrients!$B$77,Nutrients!$J$77,Nutrients!$J$78)))))*AR$7))/2000</f>
        <v>3.9244147915104679</v>
      </c>
      <c r="AS251" s="66">
        <f>(SUMPRODUCT(AS$8:AS$187,Nutrients!$J$8:$J$187)+(IF($A$6=Nutrients!$B$8,Nutrients!$J$8,Nutrients!$J$9)*AS$6)+(((IF($A$7=Nutrients!$B$79,Nutrients!$J$79,(IF($A$7=Nutrients!$B$77,Nutrients!$J$77,Nutrients!$J$78)))))*AS$7))/2000</f>
        <v>3.8406600874154266</v>
      </c>
      <c r="AT251" s="66">
        <f>(SUMPRODUCT(AT$8:AT$187,Nutrients!$J$8:$J$187)+(IF($A$6=Nutrients!$B$8,Nutrients!$J$8,Nutrients!$J$9)*AT$6)+(((IF($A$7=Nutrients!$B$79,Nutrients!$J$79,(IF($A$7=Nutrients!$B$77,Nutrients!$J$77,Nutrients!$J$78)))))*AT$7))/2000</f>
        <v>3.7636594179043708</v>
      </c>
      <c r="AU251" s="66">
        <f>(SUMPRODUCT(AU$8:AU$187,Nutrients!$J$8:$J$187)+(IF($A$6=Nutrients!$B$8,Nutrients!$J$8,Nutrients!$J$9)*AU$6)+(((IF($A$7=Nutrients!$B$79,Nutrients!$J$79,(IF($A$7=Nutrients!$B$77,Nutrients!$J$77,Nutrients!$J$78)))))*AU$7))/2000</f>
        <v>3.7148603794000974</v>
      </c>
      <c r="AV251" s="66">
        <f>(SUMPRODUCT(AV$8:AV$187,Nutrients!$J$8:$J$187)+(IF($A$6=Nutrients!$B$8,Nutrients!$J$8,Nutrients!$J$9)*AV$6)+(((IF($A$7=Nutrients!$B$79,Nutrients!$J$79,(IF($A$7=Nutrients!$B$77,Nutrients!$J$77,Nutrients!$J$78)))))*AV$7))/2000</f>
        <v>3.6791667260378036</v>
      </c>
      <c r="AW251" s="66">
        <f>(SUMPRODUCT(AW$8:AW$187,Nutrients!$J$8:$J$187)+(IF($A$6=Nutrients!$B$8,Nutrients!$J$8,Nutrients!$J$9)*AW$6)+(((IF($A$7=Nutrients!$B$79,Nutrients!$J$79,(IF($A$7=Nutrients!$B$77,Nutrients!$J$77,Nutrients!$J$78)))))*AW$7))/2000</f>
        <v>3.6453434660664277</v>
      </c>
      <c r="AX251" s="66"/>
      <c r="AY251" s="66">
        <f>(SUMPRODUCT(AY$8:AY$187,Nutrients!$J$8:$J$187)+(IF($A$6=Nutrients!$B$8,Nutrients!$J$8,Nutrients!$J$9)*AY$6)+(((IF($A$7=Nutrients!$B$79,Nutrients!$J$79,(IF($A$7=Nutrients!$B$77,Nutrients!$J$77,Nutrients!$J$78)))))*AY$7))/2000</f>
        <v>4.1705507398988422</v>
      </c>
      <c r="AZ251" s="66">
        <f>(SUMPRODUCT(AZ$8:AZ$187,Nutrients!$J$8:$J$187)+(IF($A$6=Nutrients!$B$8,Nutrients!$J$8,Nutrients!$J$9)*AZ$6)+(((IF($A$7=Nutrients!$B$79,Nutrients!$J$79,(IF($A$7=Nutrients!$B$77,Nutrients!$J$77,Nutrients!$J$78)))))*AZ$7))/2000</f>
        <v>4.0867373635073321</v>
      </c>
      <c r="BA251" s="66">
        <f>(SUMPRODUCT(BA$8:BA$187,Nutrients!$J$8:$J$187)+(IF($A$6=Nutrients!$B$8,Nutrients!$J$8,Nutrients!$J$9)*BA$6)+(((IF($A$7=Nutrients!$B$79,Nutrients!$J$79,(IF($A$7=Nutrients!$B$77,Nutrients!$J$77,Nutrients!$J$78)))))*BA$7))/2000</f>
        <v>4.0094212029125398</v>
      </c>
      <c r="BB251" s="66">
        <f>(SUMPRODUCT(BB$8:BB$187,Nutrients!$J$8:$J$187)+(IF($A$6=Nutrients!$B$8,Nutrients!$J$8,Nutrients!$J$9)*BB$6)+(((IF($A$7=Nutrients!$B$79,Nutrients!$J$79,(IF($A$7=Nutrients!$B$77,Nutrients!$J$77,Nutrients!$J$78)))))*BB$7))/2000</f>
        <v>3.959880140383373</v>
      </c>
      <c r="BC251" s="66">
        <f>(SUMPRODUCT(BC$8:BC$187,Nutrients!$J$8:$J$187)+(IF($A$6=Nutrients!$B$8,Nutrients!$J$8,Nutrients!$J$9)*BC$6)+(((IF($A$7=Nutrients!$B$79,Nutrients!$J$79,(IF($A$7=Nutrients!$B$77,Nutrients!$J$77,Nutrients!$J$78)))))*BC$7))/2000</f>
        <v>3.9241829881119057</v>
      </c>
      <c r="BD251" s="66">
        <f>(SUMPRODUCT(BD$8:BD$187,Nutrients!$J$8:$J$187)+(IF($A$6=Nutrients!$B$8,Nutrients!$J$8,Nutrients!$J$9)*BD$6)+(((IF($A$7=Nutrients!$B$79,Nutrients!$J$79,(IF($A$7=Nutrients!$B$77,Nutrients!$J$77,Nutrients!$J$78)))))*BD$7))/2000</f>
        <v>3.8900689410752922</v>
      </c>
      <c r="BE251" s="66"/>
      <c r="BF251" s="66">
        <f>(SUMPRODUCT(BF$8:BF$187,Nutrients!$J$8:$J$187)+(IF($A$6=Nutrients!$B$8,Nutrients!$J$8,Nutrients!$J$9)*BF$6)+(((IF($A$7=Nutrients!$B$79,Nutrients!$J$79,(IF($A$7=Nutrients!$B$77,Nutrients!$J$77,Nutrients!$J$78)))))*BF$7))/2000</f>
        <v>4.4151286579663189</v>
      </c>
      <c r="BG251" s="66">
        <f>(SUMPRODUCT(BG$8:BG$187,Nutrients!$J$8:$J$187)+(IF($A$6=Nutrients!$B$8,Nutrients!$J$8,Nutrients!$J$9)*BG$6)+(((IF($A$7=Nutrients!$B$79,Nutrients!$J$79,(IF($A$7=Nutrients!$B$77,Nutrients!$J$77,Nutrients!$J$78)))))*BG$7))/2000</f>
        <v>4.3312973397814547</v>
      </c>
      <c r="BH251" s="66">
        <f>(SUMPRODUCT(BH$8:BH$187,Nutrients!$J$8:$J$187)+(IF($A$6=Nutrients!$B$8,Nutrients!$J$8,Nutrients!$J$9)*BH$6)+(((IF($A$7=Nutrients!$B$79,Nutrients!$J$79,(IF($A$7=Nutrients!$B$77,Nutrients!$J$77,Nutrients!$J$78)))))*BH$7))/2000</f>
        <v>4.2539457459948951</v>
      </c>
      <c r="BI251" s="66">
        <f>(SUMPRODUCT(BI$8:BI$187,Nutrients!$J$8:$J$187)+(IF($A$6=Nutrients!$B$8,Nutrients!$J$8,Nutrients!$J$9)*BI$6)+(((IF($A$7=Nutrients!$B$79,Nutrients!$J$79,(IF($A$7=Nutrients!$B$77,Nutrients!$J$77,Nutrients!$J$78)))))*BI$7))/2000</f>
        <v>4.2043823569287353</v>
      </c>
      <c r="BJ251" s="66">
        <f>(SUMPRODUCT(BJ$8:BJ$187,Nutrients!$J$8:$J$187)+(IF($A$6=Nutrients!$B$8,Nutrients!$J$8,Nutrients!$J$9)*BJ$6)+(((IF($A$7=Nutrients!$B$79,Nutrients!$J$79,(IF($A$7=Nutrients!$B$77,Nutrients!$J$77,Nutrients!$J$78)))))*BJ$7))/2000</f>
        <v>4.1686688754042596</v>
      </c>
      <c r="BK251" s="66">
        <f>(SUMPRODUCT(BK$8:BK$187,Nutrients!$J$8:$J$187)+(IF($A$6=Nutrients!$B$8,Nutrients!$J$8,Nutrients!$J$9)*BK$6)+(((IF($A$7=Nutrients!$B$79,Nutrients!$J$79,(IF($A$7=Nutrients!$B$77,Nutrients!$J$77,Nutrients!$J$78)))))*BK$7))/2000</f>
        <v>4.1339744770948723</v>
      </c>
      <c r="BL251" s="66"/>
    </row>
    <row r="252" spans="1:64" x14ac:dyDescent="0.2">
      <c r="A252" t="s">
        <v>74</v>
      </c>
      <c r="B252" s="66">
        <f>(SUMPRODUCT(B$8:B$187,Nutrients!$DI$8:$DI$187)+(IF($A$6=Nutrients!$B$8,Nutrients!$DI$8,Nutrients!$DI$9)*B$6)+(((IF($A$7=Nutrients!$B$79,Nutrients!$DI$79,(IF($A$7=Nutrients!$B$77,Nutrients!$DI$77,Nutrients!$DI$78)))))*B$7))/2000</f>
        <v>0</v>
      </c>
      <c r="C252" s="66">
        <f>(SUMPRODUCT(C$8:C$187,Nutrients!$DI$8:$DI$187)+(IF($A$6=Nutrients!$B$8,Nutrients!$DI$8,Nutrients!$DI$9)*C$6)+(((IF($A$7=Nutrients!$B$79,Nutrients!$DI$79,(IF($A$7=Nutrients!$B$77,Nutrients!$DI$77,Nutrients!$DI$78)))))*C$7))/2000</f>
        <v>0</v>
      </c>
      <c r="D252" s="66">
        <f>(SUMPRODUCT(D$8:D$187,Nutrients!$DI$8:$DI$187)+(IF($A$6=Nutrients!$B$8,Nutrients!$DI$8,Nutrients!$DI$9)*D$6)+(((IF($A$7=Nutrients!$B$79,Nutrients!$DI$79,(IF($A$7=Nutrients!$B$77,Nutrients!$DI$77,Nutrients!$DI$78)))))*D$7))/2000</f>
        <v>0</v>
      </c>
      <c r="E252" s="66">
        <f>(SUMPRODUCT(E$8:E$187,Nutrients!$DI$8:$DI$187)+(IF($A$6=Nutrients!$B$8,Nutrients!$DI$8,Nutrients!$DI$9)*E$6)+(((IF($A$7=Nutrients!$B$79,Nutrients!$DI$79,(IF($A$7=Nutrients!$B$77,Nutrients!$DI$77,Nutrients!$DI$78)))))*E$7))/2000</f>
        <v>0</v>
      </c>
      <c r="F252" s="66">
        <f>(SUMPRODUCT(F$8:F$187,Nutrients!$DI$8:$DI$187)+(IF($A$6=Nutrients!$B$8,Nutrients!$DI$8,Nutrients!$DI$9)*F$6)+(((IF($A$7=Nutrients!$B$79,Nutrients!$DI$79,(IF($A$7=Nutrients!$B$77,Nutrients!$DI$77,Nutrients!$DI$78)))))*F$7))/2000</f>
        <v>0</v>
      </c>
      <c r="G252" s="66">
        <f>(SUMPRODUCT(G$8:G$187,Nutrients!$DI$8:$DI$187)+(IF($A$6=Nutrients!$B$8,Nutrients!$DI$8,Nutrients!$DI$9)*G$6)+(((IF($A$7=Nutrients!$B$79,Nutrients!$DI$79,(IF($A$7=Nutrients!$B$77,Nutrients!$DI$77,Nutrients!$DI$78)))))*G$7))/2000</f>
        <v>0</v>
      </c>
      <c r="H252" s="66"/>
      <c r="I252" s="66">
        <f>(SUMPRODUCT(I$8:I$187,Nutrients!$DI$8:$DI$187)+(IF($A$6=Nutrients!$B$8,Nutrients!$DI$8,Nutrients!$DI$9)*I$6)+(((IF($A$7=Nutrients!$B$79,Nutrients!$DI$79,(IF($A$7=Nutrients!$B$77,Nutrients!$DI$77,Nutrients!$DI$78)))))*I$7))/2000</f>
        <v>0</v>
      </c>
      <c r="J252" s="66">
        <f>(SUMPRODUCT(J$8:J$187,Nutrients!$DI$8:$DI$187)+(IF($A$6=Nutrients!$B$8,Nutrients!$DI$8,Nutrients!$DI$9)*J$6)+(((IF($A$7=Nutrients!$B$79,Nutrients!$DI$79,(IF($A$7=Nutrients!$B$77,Nutrients!$DI$77,Nutrients!$DI$78)))))*J$7))/2000</f>
        <v>0</v>
      </c>
      <c r="K252" s="66">
        <f>(SUMPRODUCT(K$8:K$187,Nutrients!$DI$8:$DI$187)+(IF($A$6=Nutrients!$B$8,Nutrients!$DI$8,Nutrients!$DI$9)*K$6)+(((IF($A$7=Nutrients!$B$79,Nutrients!$DI$79,(IF($A$7=Nutrients!$B$77,Nutrients!$DI$77,Nutrients!$DI$78)))))*K$7))/2000</f>
        <v>0</v>
      </c>
      <c r="L252" s="66">
        <f>(SUMPRODUCT(L$8:L$187,Nutrients!$DI$8:$DI$187)+(IF($A$6=Nutrients!$B$8,Nutrients!$DI$8,Nutrients!$DI$9)*L$6)+(((IF($A$7=Nutrients!$B$79,Nutrients!$DI$79,(IF($A$7=Nutrients!$B$77,Nutrients!$DI$77,Nutrients!$DI$78)))))*L$7))/2000</f>
        <v>0</v>
      </c>
      <c r="M252" s="66">
        <f>(SUMPRODUCT(M$8:M$187,Nutrients!$DI$8:$DI$187)+(IF($A$6=Nutrients!$B$8,Nutrients!$DI$8,Nutrients!$DI$9)*M$6)+(((IF($A$7=Nutrients!$B$79,Nutrients!$DI$79,(IF($A$7=Nutrients!$B$77,Nutrients!$DI$77,Nutrients!$DI$78)))))*M$7))/2000</f>
        <v>0</v>
      </c>
      <c r="N252" s="66">
        <f>(SUMPRODUCT(N$8:N$187,Nutrients!$DI$8:$DI$187)+(IF($A$6=Nutrients!$B$8,Nutrients!$DI$8,Nutrients!$DI$9)*N$6)+(((IF($A$7=Nutrients!$B$79,Nutrients!$DI$79,(IF($A$7=Nutrients!$B$77,Nutrients!$DI$77,Nutrients!$DI$78)))))*N$7))/2000</f>
        <v>0</v>
      </c>
      <c r="O252" s="66"/>
      <c r="P252" s="66">
        <f>(SUMPRODUCT(P$8:P$187,Nutrients!$DI$8:$DI$187)+(IF($A$6=Nutrients!$B$8,Nutrients!$DI$8,Nutrients!$DI$9)*P$6)+(((IF($A$7=Nutrients!$B$79,Nutrients!$DI$79,(IF($A$7=Nutrients!$B$77,Nutrients!$DI$77,Nutrients!$DI$78)))))*P$7))/2000</f>
        <v>0</v>
      </c>
      <c r="Q252" s="66">
        <f>(SUMPRODUCT(Q$8:Q$187,Nutrients!$DI$8:$DI$187)+(IF($A$6=Nutrients!$B$8,Nutrients!$DI$8,Nutrients!$DI$9)*Q$6)+(((IF($A$7=Nutrients!$B$79,Nutrients!$DI$79,(IF($A$7=Nutrients!$B$77,Nutrients!$DI$77,Nutrients!$DI$78)))))*Q$7))/2000</f>
        <v>0</v>
      </c>
      <c r="R252" s="66">
        <f>(SUMPRODUCT(R$8:R$187,Nutrients!$DI$8:$DI$187)+(IF($A$6=Nutrients!$B$8,Nutrients!$DI$8,Nutrients!$DI$9)*R$6)+(((IF($A$7=Nutrients!$B$79,Nutrients!$DI$79,(IF($A$7=Nutrients!$B$77,Nutrients!$DI$77,Nutrients!$DI$78)))))*R$7))/2000</f>
        <v>0</v>
      </c>
      <c r="S252" s="66">
        <f>(SUMPRODUCT(S$8:S$187,Nutrients!$DI$8:$DI$187)+(IF($A$6=Nutrients!$B$8,Nutrients!$DI$8,Nutrients!$DI$9)*S$6)+(((IF($A$7=Nutrients!$B$79,Nutrients!$DI$79,(IF($A$7=Nutrients!$B$77,Nutrients!$DI$77,Nutrients!$DI$78)))))*S$7))/2000</f>
        <v>0</v>
      </c>
      <c r="T252" s="66">
        <f>(SUMPRODUCT(T$8:T$187,Nutrients!$DI$8:$DI$187)+(IF($A$6=Nutrients!$B$8,Nutrients!$DI$8,Nutrients!$DI$9)*T$6)+(((IF($A$7=Nutrients!$B$79,Nutrients!$DI$79,(IF($A$7=Nutrients!$B$77,Nutrients!$DI$77,Nutrients!$DI$78)))))*T$7))/2000</f>
        <v>0</v>
      </c>
      <c r="U252" s="66">
        <f>(SUMPRODUCT(U$8:U$187,Nutrients!$DI$8:$DI$187)+(IF($A$6=Nutrients!$B$8,Nutrients!$DI$8,Nutrients!$DI$9)*U$6)+(((IF($A$7=Nutrients!$B$79,Nutrients!$DI$79,(IF($A$7=Nutrients!$B$77,Nutrients!$DI$77,Nutrients!$DI$78)))))*U$7))/2000</f>
        <v>0</v>
      </c>
      <c r="V252" s="66"/>
      <c r="W252" s="66">
        <f>(SUMPRODUCT(W$8:W$187,Nutrients!$DI$8:$DI$187)+(IF($A$6=Nutrients!$B$8,Nutrients!$DI$8,Nutrients!$DI$9)*W$6)+(((IF($A$7=Nutrients!$B$79,Nutrients!$DI$79,(IF($A$7=Nutrients!$B$77,Nutrients!$DI$77,Nutrients!$DI$78)))))*W$7))/2000</f>
        <v>0</v>
      </c>
      <c r="X252" s="66">
        <f>(SUMPRODUCT(X$8:X$187,Nutrients!$DI$8:$DI$187)+(IF($A$6=Nutrients!$B$8,Nutrients!$DI$8,Nutrients!$DI$9)*X$6)+(((IF($A$7=Nutrients!$B$79,Nutrients!$DI$79,(IF($A$7=Nutrients!$B$77,Nutrients!$DI$77,Nutrients!$DI$78)))))*X$7))/2000</f>
        <v>0</v>
      </c>
      <c r="Y252" s="66">
        <f>(SUMPRODUCT(Y$8:Y$187,Nutrients!$DI$8:$DI$187)+(IF($A$6=Nutrients!$B$8,Nutrients!$DI$8,Nutrients!$DI$9)*Y$6)+(((IF($A$7=Nutrients!$B$79,Nutrients!$DI$79,(IF($A$7=Nutrients!$B$77,Nutrients!$DI$77,Nutrients!$DI$78)))))*Y$7))/2000</f>
        <v>0</v>
      </c>
      <c r="Z252" s="66">
        <f>(SUMPRODUCT(Z$8:Z$187,Nutrients!$DI$8:$DI$187)+(IF($A$6=Nutrients!$B$8,Nutrients!$DI$8,Nutrients!$DI$9)*Z$6)+(((IF($A$7=Nutrients!$B$79,Nutrients!$DI$79,(IF($A$7=Nutrients!$B$77,Nutrients!$DI$77,Nutrients!$DI$78)))))*Z$7))/2000</f>
        <v>0</v>
      </c>
      <c r="AA252" s="66">
        <f>(SUMPRODUCT(AA$8:AA$187,Nutrients!$DI$8:$DI$187)+(IF($A$6=Nutrients!$B$8,Nutrients!$DI$8,Nutrients!$DI$9)*AA$6)+(((IF($A$7=Nutrients!$B$79,Nutrients!$DI$79,(IF($A$7=Nutrients!$B$77,Nutrients!$DI$77,Nutrients!$DI$78)))))*AA$7))/2000</f>
        <v>0</v>
      </c>
      <c r="AB252" s="66">
        <f>(SUMPRODUCT(AB$8:AB$187,Nutrients!$DI$8:$DI$187)+(IF($A$6=Nutrients!$B$8,Nutrients!$DI$8,Nutrients!$DI$9)*AB$6)+(((IF($A$7=Nutrients!$B$79,Nutrients!$DI$79,(IF($A$7=Nutrients!$B$77,Nutrients!$DI$77,Nutrients!$DI$78)))))*AB$7))/2000</f>
        <v>0</v>
      </c>
      <c r="AC252" s="66"/>
      <c r="AD252" s="66">
        <f>(SUMPRODUCT(AD$8:AD$187,Nutrients!$DI$8:$DI$187)+(IF($A$6=Nutrients!$B$8,Nutrients!$DI$8,Nutrients!$DI$9)*AD$6)+(((IF($A$7=Nutrients!$B$79,Nutrients!$DI$79,(IF($A$7=Nutrients!$B$77,Nutrients!$DI$77,Nutrients!$DI$78)))))*AD$7))/2000</f>
        <v>0</v>
      </c>
      <c r="AE252" s="66">
        <f>(SUMPRODUCT(AE$8:AE$187,Nutrients!$DI$8:$DI$187)+(IF($A$6=Nutrients!$B$8,Nutrients!$DI$8,Nutrients!$DI$9)*AE$6)+(((IF($A$7=Nutrients!$B$79,Nutrients!$DI$79,(IF($A$7=Nutrients!$B$77,Nutrients!$DI$77,Nutrients!$DI$78)))))*AE$7))/2000</f>
        <v>0</v>
      </c>
      <c r="AF252" s="66">
        <f>(SUMPRODUCT(AF$8:AF$187,Nutrients!$DI$8:$DI$187)+(IF($A$6=Nutrients!$B$8,Nutrients!$DI$8,Nutrients!$DI$9)*AF$6)+(((IF($A$7=Nutrients!$B$79,Nutrients!$DI$79,(IF($A$7=Nutrients!$B$77,Nutrients!$DI$77,Nutrients!$DI$78)))))*AF$7))/2000</f>
        <v>0</v>
      </c>
      <c r="AG252" s="66">
        <f>(SUMPRODUCT(AG$8:AG$187,Nutrients!$DI$8:$DI$187)+(IF($A$6=Nutrients!$B$8,Nutrients!$DI$8,Nutrients!$DI$9)*AG$6)+(((IF($A$7=Nutrients!$B$79,Nutrients!$DI$79,(IF($A$7=Nutrients!$B$77,Nutrients!$DI$77,Nutrients!$DI$78)))))*AG$7))/2000</f>
        <v>0</v>
      </c>
      <c r="AH252" s="66">
        <f>(SUMPRODUCT(AH$8:AH$187,Nutrients!$DI$8:$DI$187)+(IF($A$6=Nutrients!$B$8,Nutrients!$DI$8,Nutrients!$DI$9)*AH$6)+(((IF($A$7=Nutrients!$B$79,Nutrients!$DI$79,(IF($A$7=Nutrients!$B$77,Nutrients!$DI$77,Nutrients!$DI$78)))))*AH$7))/2000</f>
        <v>0</v>
      </c>
      <c r="AI252" s="66">
        <f>(SUMPRODUCT(AI$8:AI$187,Nutrients!$DI$8:$DI$187)+(IF($A$6=Nutrients!$B$8,Nutrients!$DI$8,Nutrients!$DI$9)*AI$6)+(((IF($A$7=Nutrients!$B$79,Nutrients!$DI$79,(IF($A$7=Nutrients!$B$77,Nutrients!$DI$77,Nutrients!$DI$78)))))*AI$7))/2000</f>
        <v>0</v>
      </c>
      <c r="AJ252" s="66"/>
      <c r="AK252" s="66">
        <f>(SUMPRODUCT(AK$8:AK$187,Nutrients!$DI$8:$DI$187)+(IF($A$6=Nutrients!$B$8,Nutrients!$DI$8,Nutrients!$DI$9)*AK$6)+(((IF($A$7=Nutrients!$B$79,Nutrients!$DI$79,(IF($A$7=Nutrients!$B$77,Nutrients!$DI$77,Nutrients!$DI$78)))))*AK$7))/2000</f>
        <v>0</v>
      </c>
      <c r="AL252" s="66">
        <f>(SUMPRODUCT(AL$8:AL$187,Nutrients!$DI$8:$DI$187)+(IF($A$6=Nutrients!$B$8,Nutrients!$DI$8,Nutrients!$DI$9)*AL$6)+(((IF($A$7=Nutrients!$B$79,Nutrients!$DI$79,(IF($A$7=Nutrients!$B$77,Nutrients!$DI$77,Nutrients!$DI$78)))))*AL$7))/2000</f>
        <v>0</v>
      </c>
      <c r="AM252" s="66">
        <f>(SUMPRODUCT(AM$8:AM$187,Nutrients!$DI$8:$DI$187)+(IF($A$6=Nutrients!$B$8,Nutrients!$DI$8,Nutrients!$DI$9)*AM$6)+(((IF($A$7=Nutrients!$B$79,Nutrients!$DI$79,(IF($A$7=Nutrients!$B$77,Nutrients!$DI$77,Nutrients!$DI$78)))))*AM$7))/2000</f>
        <v>0</v>
      </c>
      <c r="AN252" s="66">
        <f>(SUMPRODUCT(AN$8:AN$187,Nutrients!$DI$8:$DI$187)+(IF($A$6=Nutrients!$B$8,Nutrients!$DI$8,Nutrients!$DI$9)*AN$6)+(((IF($A$7=Nutrients!$B$79,Nutrients!$DI$79,(IF($A$7=Nutrients!$B$77,Nutrients!$DI$77,Nutrients!$DI$78)))))*AN$7))/2000</f>
        <v>0</v>
      </c>
      <c r="AO252" s="66">
        <f>(SUMPRODUCT(AO$8:AO$187,Nutrients!$DI$8:$DI$187)+(IF($A$6=Nutrients!$B$8,Nutrients!$DI$8,Nutrients!$DI$9)*AO$6)+(((IF($A$7=Nutrients!$B$79,Nutrients!$DI$79,(IF($A$7=Nutrients!$B$77,Nutrients!$DI$77,Nutrients!$DI$78)))))*AO$7))/2000</f>
        <v>0</v>
      </c>
      <c r="AP252" s="66">
        <f>(SUMPRODUCT(AP$8:AP$187,Nutrients!$DI$8:$DI$187)+(IF($A$6=Nutrients!$B$8,Nutrients!$DI$8,Nutrients!$DI$9)*AP$6)+(((IF($A$7=Nutrients!$B$79,Nutrients!$DI$79,(IF($A$7=Nutrients!$B$77,Nutrients!$DI$77,Nutrients!$DI$78)))))*AP$7))/2000</f>
        <v>0</v>
      </c>
      <c r="AQ252" s="66"/>
      <c r="AR252" s="66">
        <f>(SUMPRODUCT(AR$8:AR$187,Nutrients!$DI$8:$DI$187)+(IF($A$6=Nutrients!$B$8,Nutrients!$DI$8,Nutrients!$DI$9)*AR$6)+(((IF($A$7=Nutrients!$B$79,Nutrients!$DI$79,(IF($A$7=Nutrients!$B$77,Nutrients!$DI$77,Nutrients!$DI$78)))))*AR$7))/2000</f>
        <v>0</v>
      </c>
      <c r="AS252" s="66">
        <f>(SUMPRODUCT(AS$8:AS$187,Nutrients!$DI$8:$DI$187)+(IF($A$6=Nutrients!$B$8,Nutrients!$DI$8,Nutrients!$DI$9)*AS$6)+(((IF($A$7=Nutrients!$B$79,Nutrients!$DI$79,(IF($A$7=Nutrients!$B$77,Nutrients!$DI$77,Nutrients!$DI$78)))))*AS$7))/2000</f>
        <v>0</v>
      </c>
      <c r="AT252" s="66">
        <f>(SUMPRODUCT(AT$8:AT$187,Nutrients!$DI$8:$DI$187)+(IF($A$6=Nutrients!$B$8,Nutrients!$DI$8,Nutrients!$DI$9)*AT$6)+(((IF($A$7=Nutrients!$B$79,Nutrients!$DI$79,(IF($A$7=Nutrients!$B$77,Nutrients!$DI$77,Nutrients!$DI$78)))))*AT$7))/2000</f>
        <v>0</v>
      </c>
      <c r="AU252" s="66">
        <f>(SUMPRODUCT(AU$8:AU$187,Nutrients!$DI$8:$DI$187)+(IF($A$6=Nutrients!$B$8,Nutrients!$DI$8,Nutrients!$DI$9)*AU$6)+(((IF($A$7=Nutrients!$B$79,Nutrients!$DI$79,(IF($A$7=Nutrients!$B$77,Nutrients!$DI$77,Nutrients!$DI$78)))))*AU$7))/2000</f>
        <v>0</v>
      </c>
      <c r="AV252" s="66">
        <f>(SUMPRODUCT(AV$8:AV$187,Nutrients!$DI$8:$DI$187)+(IF($A$6=Nutrients!$B$8,Nutrients!$DI$8,Nutrients!$DI$9)*AV$6)+(((IF($A$7=Nutrients!$B$79,Nutrients!$DI$79,(IF($A$7=Nutrients!$B$77,Nutrients!$DI$77,Nutrients!$DI$78)))))*AV$7))/2000</f>
        <v>0</v>
      </c>
      <c r="AW252" s="66">
        <f>(SUMPRODUCT(AW$8:AW$187,Nutrients!$DI$8:$DI$187)+(IF($A$6=Nutrients!$B$8,Nutrients!$DI$8,Nutrients!$DI$9)*AW$6)+(((IF($A$7=Nutrients!$B$79,Nutrients!$DI$79,(IF($A$7=Nutrients!$B$77,Nutrients!$DI$77,Nutrients!$DI$78)))))*AW$7))/2000</f>
        <v>0</v>
      </c>
      <c r="AX252" s="66"/>
      <c r="AY252" s="66">
        <f>(SUMPRODUCT(AY$8:AY$187,Nutrients!$DI$8:$DI$187)+(IF($A$6=Nutrients!$B$8,Nutrients!$DI$8,Nutrients!$DI$9)*AY$6)+(((IF($A$7=Nutrients!$B$79,Nutrients!$DI$79,(IF($A$7=Nutrients!$B$77,Nutrients!$DI$77,Nutrients!$DI$78)))))*AY$7))/2000</f>
        <v>0</v>
      </c>
      <c r="AZ252" s="66">
        <f>(SUMPRODUCT(AZ$8:AZ$187,Nutrients!$DI$8:$DI$187)+(IF($A$6=Nutrients!$B$8,Nutrients!$DI$8,Nutrients!$DI$9)*AZ$6)+(((IF($A$7=Nutrients!$B$79,Nutrients!$DI$79,(IF($A$7=Nutrients!$B$77,Nutrients!$DI$77,Nutrients!$DI$78)))))*AZ$7))/2000</f>
        <v>0</v>
      </c>
      <c r="BA252" s="66">
        <f>(SUMPRODUCT(BA$8:BA$187,Nutrients!$DI$8:$DI$187)+(IF($A$6=Nutrients!$B$8,Nutrients!$DI$8,Nutrients!$DI$9)*BA$6)+(((IF($A$7=Nutrients!$B$79,Nutrients!$DI$79,(IF($A$7=Nutrients!$B$77,Nutrients!$DI$77,Nutrients!$DI$78)))))*BA$7))/2000</f>
        <v>0</v>
      </c>
      <c r="BB252" s="66">
        <f>(SUMPRODUCT(BB$8:BB$187,Nutrients!$DI$8:$DI$187)+(IF($A$6=Nutrients!$B$8,Nutrients!$DI$8,Nutrients!$DI$9)*BB$6)+(((IF($A$7=Nutrients!$B$79,Nutrients!$DI$79,(IF($A$7=Nutrients!$B$77,Nutrients!$DI$77,Nutrients!$DI$78)))))*BB$7))/2000</f>
        <v>0</v>
      </c>
      <c r="BC252" s="66">
        <f>(SUMPRODUCT(BC$8:BC$187,Nutrients!$DI$8:$DI$187)+(IF($A$6=Nutrients!$B$8,Nutrients!$DI$8,Nutrients!$DI$9)*BC$6)+(((IF($A$7=Nutrients!$B$79,Nutrients!$DI$79,(IF($A$7=Nutrients!$B$77,Nutrients!$DI$77,Nutrients!$DI$78)))))*BC$7))/2000</f>
        <v>0</v>
      </c>
      <c r="BD252" s="66">
        <f>(SUMPRODUCT(BD$8:BD$187,Nutrients!$DI$8:$DI$187)+(IF($A$6=Nutrients!$B$8,Nutrients!$DI$8,Nutrients!$DI$9)*BD$6)+(((IF($A$7=Nutrients!$B$79,Nutrients!$DI$79,(IF($A$7=Nutrients!$B$77,Nutrients!$DI$77,Nutrients!$DI$78)))))*BD$7))/2000</f>
        <v>0</v>
      </c>
      <c r="BE252" s="66"/>
      <c r="BF252" s="66">
        <f>(SUMPRODUCT(BF$8:BF$187,Nutrients!$DI$8:$DI$187)+(IF($A$6=Nutrients!$B$8,Nutrients!$DI$8,Nutrients!$DI$9)*BF$6)+(((IF($A$7=Nutrients!$B$79,Nutrients!$DI$79,(IF($A$7=Nutrients!$B$77,Nutrients!$DI$77,Nutrients!$DI$78)))))*BF$7))/2000</f>
        <v>0</v>
      </c>
      <c r="BG252" s="66">
        <f>(SUMPRODUCT(BG$8:BG$187,Nutrients!$DI$8:$DI$187)+(IF($A$6=Nutrients!$B$8,Nutrients!$DI$8,Nutrients!$DI$9)*BG$6)+(((IF($A$7=Nutrients!$B$79,Nutrients!$DI$79,(IF($A$7=Nutrients!$B$77,Nutrients!$DI$77,Nutrients!$DI$78)))))*BG$7))/2000</f>
        <v>0</v>
      </c>
      <c r="BH252" s="66">
        <f>(SUMPRODUCT(BH$8:BH$187,Nutrients!$DI$8:$DI$187)+(IF($A$6=Nutrients!$B$8,Nutrients!$DI$8,Nutrients!$DI$9)*BH$6)+(((IF($A$7=Nutrients!$B$79,Nutrients!$DI$79,(IF($A$7=Nutrients!$B$77,Nutrients!$DI$77,Nutrients!$DI$78)))))*BH$7))/2000</f>
        <v>0</v>
      </c>
      <c r="BI252" s="66">
        <f>(SUMPRODUCT(BI$8:BI$187,Nutrients!$DI$8:$DI$187)+(IF($A$6=Nutrients!$B$8,Nutrients!$DI$8,Nutrients!$DI$9)*BI$6)+(((IF($A$7=Nutrients!$B$79,Nutrients!$DI$79,(IF($A$7=Nutrients!$B$77,Nutrients!$DI$77,Nutrients!$DI$78)))))*BI$7))/2000</f>
        <v>0</v>
      </c>
      <c r="BJ252" s="66">
        <f>(SUMPRODUCT(BJ$8:BJ$187,Nutrients!$DI$8:$DI$187)+(IF($A$6=Nutrients!$B$8,Nutrients!$DI$8,Nutrients!$DI$9)*BJ$6)+(((IF($A$7=Nutrients!$B$79,Nutrients!$DI$79,(IF($A$7=Nutrients!$B$77,Nutrients!$DI$77,Nutrients!$DI$78)))))*BJ$7))/2000</f>
        <v>0</v>
      </c>
      <c r="BK252" s="66">
        <f>(SUMPRODUCT(BK$8:BK$187,Nutrients!$DI$8:$DI$187)+(IF($A$6=Nutrients!$B$8,Nutrients!$DI$8,Nutrients!$DI$9)*BK$6)+(((IF($A$7=Nutrients!$B$79,Nutrients!$DI$79,(IF($A$7=Nutrients!$B$77,Nutrients!$DI$77,Nutrients!$DI$78)))))*BK$7))/2000</f>
        <v>0</v>
      </c>
      <c r="BL252" s="66"/>
    </row>
    <row r="253" spans="1:64" x14ac:dyDescent="0.2">
      <c r="A253" t="s">
        <v>77</v>
      </c>
      <c r="B253" s="66">
        <f>(SUMPRODUCT(B$8:B$187,Nutrients!$DM$8:$DM$187)+(IF($A$6=Nutrients!$B$8,Nutrients!$DM$8,Nutrients!$DM$9)*B$6)+(((IF($A$7=Nutrients!$B$79,Nutrients!$DM$79,(IF($A$7=Nutrients!$B$77,Nutrients!$DM$77,Nutrients!$DM$78)))))*B$7))/2000</f>
        <v>35.737013544570139</v>
      </c>
      <c r="C253" s="66">
        <f>(SUMPRODUCT(C$8:C$187,Nutrients!$DM$8:$DM$187)+(IF($A$6=Nutrients!$B$8,Nutrients!$DM$8,Nutrients!$DM$9)*C$6)+(((IF($A$7=Nutrients!$B$79,Nutrients!$DM$79,(IF($A$7=Nutrients!$B$77,Nutrients!$DM$77,Nutrients!$DM$78)))))*C$7))/2000</f>
        <v>36.944734832422718</v>
      </c>
      <c r="D253" s="66">
        <f>(SUMPRODUCT(D$8:D$187,Nutrients!$DM$8:$DM$187)+(IF($A$6=Nutrients!$B$8,Nutrients!$DM$8,Nutrients!$DM$9)*D$6)+(((IF($A$7=Nutrients!$B$79,Nutrients!$DM$79,(IF($A$7=Nutrients!$B$77,Nutrients!$DM$77,Nutrients!$DM$78)))))*D$7))/2000</f>
        <v>38.083347065113308</v>
      </c>
      <c r="E253" s="66">
        <f>(SUMPRODUCT(E$8:E$187,Nutrients!$DM$8:$DM$187)+(IF($A$6=Nutrients!$B$8,Nutrients!$DM$8,Nutrients!$DM$9)*E$6)+(((IF($A$7=Nutrients!$B$79,Nutrients!$DM$79,(IF($A$7=Nutrients!$B$77,Nutrients!$DM$77,Nutrients!$DM$78)))))*E$7))/2000</f>
        <v>38.780564680642406</v>
      </c>
      <c r="F253" s="66">
        <f>(SUMPRODUCT(F$8:F$187,Nutrients!$DM$8:$DM$187)+(IF($A$6=Nutrients!$B$8,Nutrients!$DM$8,Nutrients!$DM$9)*F$6)+(((IF($A$7=Nutrients!$B$79,Nutrients!$DM$79,(IF($A$7=Nutrients!$B$77,Nutrients!$DM$77,Nutrients!$DM$78)))))*F$7))/2000</f>
        <v>39.308106881553144</v>
      </c>
      <c r="G253" s="66">
        <f>(SUMPRODUCT(G$8:G$187,Nutrients!$DM$8:$DM$187)+(IF($A$6=Nutrients!$B$8,Nutrients!$DM$8,Nutrients!$DM$9)*G$6)+(((IF($A$7=Nutrients!$B$79,Nutrients!$DM$79,(IF($A$7=Nutrients!$B$77,Nutrients!$DM$77,Nutrients!$DM$78)))))*G$7))/2000</f>
        <v>39.746773839551444</v>
      </c>
      <c r="H253" s="66"/>
      <c r="I253" s="66">
        <f>(SUMPRODUCT(I$8:I$187,Nutrients!$DM$8:$DM$187)+(IF($A$6=Nutrients!$B$8,Nutrients!$DM$8,Nutrients!$DM$9)*I$6)+(((IF($A$7=Nutrients!$B$79,Nutrients!$DM$79,(IF($A$7=Nutrients!$B$77,Nutrients!$DM$77,Nutrients!$DM$78)))))*I$7))/2000</f>
        <v>39.434652747880797</v>
      </c>
      <c r="J253" s="66">
        <f>(SUMPRODUCT(J$8:J$187,Nutrients!$DM$8:$DM$187)+(IF($A$6=Nutrients!$B$8,Nutrients!$DM$8,Nutrients!$DM$9)*J$6)+(((IF($A$7=Nutrients!$B$79,Nutrients!$DM$79,(IF($A$7=Nutrients!$B$77,Nutrients!$DM$77,Nutrients!$DM$78)))))*J$7))/2000</f>
        <v>40.641554874734695</v>
      </c>
      <c r="K253" s="66">
        <f>(SUMPRODUCT(K$8:K$187,Nutrients!$DM$8:$DM$187)+(IF($A$6=Nutrients!$B$8,Nutrients!$DM$8,Nutrients!$DM$9)*K$6)+(((IF($A$7=Nutrients!$B$79,Nutrients!$DM$79,(IF($A$7=Nutrients!$B$77,Nutrients!$DM$77,Nutrients!$DM$78)))))*K$7))/2000</f>
        <v>41.809182795225766</v>
      </c>
      <c r="L253" s="66">
        <f>(SUMPRODUCT(L$8:L$187,Nutrients!$DM$8:$DM$187)+(IF($A$6=Nutrients!$B$8,Nutrients!$DM$8,Nutrients!$DM$9)*L$6)+(((IF($A$7=Nutrients!$B$79,Nutrients!$DM$79,(IF($A$7=Nutrients!$B$77,Nutrients!$DM$77,Nutrients!$DM$78)))))*L$7))/2000</f>
        <v>42.494002698416246</v>
      </c>
      <c r="M253" s="66">
        <f>(SUMPRODUCT(M$8:M$187,Nutrients!$DM$8:$DM$187)+(IF($A$6=Nutrients!$B$8,Nutrients!$DM$8,Nutrients!$DM$9)*M$6)+(((IF($A$7=Nutrients!$B$79,Nutrients!$DM$79,(IF($A$7=Nutrients!$B$77,Nutrients!$DM$77,Nutrients!$DM$78)))))*M$7))/2000</f>
        <v>43.037718411020876</v>
      </c>
      <c r="N253" s="66">
        <f>(SUMPRODUCT(N$8:N$187,Nutrients!$DM$8:$DM$187)+(IF($A$6=Nutrients!$B$8,Nutrients!$DM$8,Nutrients!$DM$9)*N$6)+(((IF($A$7=Nutrients!$B$79,Nutrients!$DM$79,(IF($A$7=Nutrients!$B$77,Nutrients!$DM$77,Nutrients!$DM$78)))))*N$7))/2000</f>
        <v>43.447427992156655</v>
      </c>
      <c r="O253" s="66"/>
      <c r="P253" s="66">
        <f>(SUMPRODUCT(P$8:P$187,Nutrients!$DM$8:$DM$187)+(IF($A$6=Nutrients!$B$8,Nutrients!$DM$8,Nutrients!$DM$9)*P$6)+(((IF($A$7=Nutrients!$B$79,Nutrients!$DM$79,(IF($A$7=Nutrients!$B$77,Nutrients!$DM$77,Nutrients!$DM$78)))))*P$7))/2000</f>
        <v>43.107706437842381</v>
      </c>
      <c r="Q253" s="66">
        <f>(SUMPRODUCT(Q$8:Q$187,Nutrients!$DM$8:$DM$187)+(IF($A$6=Nutrients!$B$8,Nutrients!$DM$8,Nutrients!$DM$9)*Q$6)+(((IF($A$7=Nutrients!$B$79,Nutrients!$DM$79,(IF($A$7=Nutrients!$B$77,Nutrients!$DM$77,Nutrients!$DM$78)))))*Q$7))/2000</f>
        <v>44.35551136459452</v>
      </c>
      <c r="R253" s="66">
        <f>(SUMPRODUCT(R$8:R$187,Nutrients!$DM$8:$DM$187)+(IF($A$6=Nutrients!$B$8,Nutrients!$DM$8,Nutrients!$DM$9)*R$6)+(((IF($A$7=Nutrients!$B$79,Nutrients!$DM$79,(IF($A$7=Nutrients!$B$77,Nutrients!$DM$77,Nutrients!$DM$78)))))*R$7))/2000</f>
        <v>45.59273336496188</v>
      </c>
      <c r="S253" s="66">
        <f>(SUMPRODUCT(S$8:S$187,Nutrients!$DM$8:$DM$187)+(IF($A$6=Nutrients!$B$8,Nutrients!$DM$8,Nutrients!$DM$9)*S$6)+(((IF($A$7=Nutrients!$B$79,Nutrients!$DM$79,(IF($A$7=Nutrients!$B$77,Nutrients!$DM$77,Nutrients!$DM$78)))))*S$7))/2000</f>
        <v>46.424069051414129</v>
      </c>
      <c r="T253" s="66">
        <f>(SUMPRODUCT(T$8:T$187,Nutrients!$DM$8:$DM$187)+(IF($A$6=Nutrients!$B$8,Nutrients!$DM$8,Nutrients!$DM$9)*T$6)+(((IF($A$7=Nutrients!$B$79,Nutrients!$DM$79,(IF($A$7=Nutrients!$B$77,Nutrients!$DM$77,Nutrients!$DM$78)))))*T$7))/2000</f>
        <v>46.85473285583047</v>
      </c>
      <c r="U253" s="66">
        <f>(SUMPRODUCT(U$8:U$187,Nutrients!$DM$8:$DM$187)+(IF($A$6=Nutrients!$B$8,Nutrients!$DM$8,Nutrients!$DM$9)*U$6)+(((IF($A$7=Nutrients!$B$79,Nutrients!$DM$79,(IF($A$7=Nutrients!$B$77,Nutrients!$DM$77,Nutrients!$DM$78)))))*U$7))/2000</f>
        <v>47.249098442748121</v>
      </c>
      <c r="V253" s="66"/>
      <c r="W253" s="66">
        <f>(SUMPRODUCT(W$8:W$187,Nutrients!$DM$8:$DM$187)+(IF($A$6=Nutrients!$B$8,Nutrients!$DM$8,Nutrients!$DM$9)*W$6)+(((IF($A$7=Nutrients!$B$79,Nutrients!$DM$79,(IF($A$7=Nutrients!$B$77,Nutrients!$DM$77,Nutrients!$DM$78)))))*W$7))/2000</f>
        <v>46.859206050925152</v>
      </c>
      <c r="X253" s="66">
        <f>(SUMPRODUCT(X$8:X$187,Nutrients!$DM$8:$DM$187)+(IF($A$6=Nutrients!$B$8,Nutrients!$DM$8,Nutrients!$DM$9)*X$6)+(((IF($A$7=Nutrients!$B$79,Nutrients!$DM$79,(IF($A$7=Nutrients!$B$77,Nutrients!$DM$77,Nutrients!$DM$78)))))*X$7))/2000</f>
        <v>48.111617425550762</v>
      </c>
      <c r="Y253" s="66">
        <f>(SUMPRODUCT(Y$8:Y$187,Nutrients!$DM$8:$DM$187)+(IF($A$6=Nutrients!$B$8,Nutrients!$DM$8,Nutrients!$DM$9)*Y$6)+(((IF($A$7=Nutrients!$B$79,Nutrients!$DM$79,(IF($A$7=Nutrients!$B$77,Nutrients!$DM$77,Nutrients!$DM$78)))))*Y$7))/2000</f>
        <v>49.450390761589986</v>
      </c>
      <c r="Z253" s="66">
        <f>(SUMPRODUCT(Z$8:Z$187,Nutrients!$DM$8:$DM$187)+(IF($A$6=Nutrients!$B$8,Nutrients!$DM$8,Nutrients!$DM$9)*Z$6)+(((IF($A$7=Nutrients!$B$79,Nutrients!$DM$79,(IF($A$7=Nutrients!$B$77,Nutrients!$DM$77,Nutrients!$DM$78)))))*Z$7))/2000</f>
        <v>50.319356761275884</v>
      </c>
      <c r="AA253" s="66">
        <f>(SUMPRODUCT(AA$8:AA$187,Nutrients!$DM$8:$DM$187)+(IF($A$6=Nutrients!$B$8,Nutrients!$DM$8,Nutrients!$DM$9)*AA$6)+(((IF($A$7=Nutrients!$B$79,Nutrients!$DM$79,(IF($A$7=Nutrients!$B$77,Nutrients!$DM$77,Nutrients!$DM$78)))))*AA$7))/2000</f>
        <v>50.872096036577886</v>
      </c>
      <c r="AB253" s="66">
        <f>(SUMPRODUCT(AB$8:AB$187,Nutrients!$DM$8:$DM$187)+(IF($A$6=Nutrients!$B$8,Nutrients!$DM$8,Nutrients!$DM$9)*AB$6)+(((IF($A$7=Nutrients!$B$79,Nutrients!$DM$79,(IF($A$7=Nutrients!$B$77,Nutrients!$DM$77,Nutrients!$DM$78)))))*AB$7))/2000</f>
        <v>51.358992856637379</v>
      </c>
      <c r="AC253" s="66"/>
      <c r="AD253" s="66">
        <f>(SUMPRODUCT(AD$8:AD$187,Nutrients!$DM$8:$DM$187)+(IF($A$6=Nutrients!$B$8,Nutrients!$DM$8,Nutrients!$DM$9)*AD$6)+(((IF($A$7=Nutrients!$B$79,Nutrients!$DM$79,(IF($A$7=Nutrients!$B$77,Nutrients!$DM$77,Nutrients!$DM$78)))))*AD$7))/2000</f>
        <v>50.667343694460861</v>
      </c>
      <c r="AE253" s="66">
        <f>(SUMPRODUCT(AE$8:AE$187,Nutrients!$DM$8:$DM$187)+(IF($A$6=Nutrients!$B$8,Nutrients!$DM$8,Nutrients!$DM$9)*AE$6)+(((IF($A$7=Nutrients!$B$79,Nutrients!$DM$79,(IF($A$7=Nutrients!$B$77,Nutrients!$DM$77,Nutrients!$DM$78)))))*AE$7))/2000</f>
        <v>52.006395063559467</v>
      </c>
      <c r="AF253" s="66">
        <f>(SUMPRODUCT(AF$8:AF$187,Nutrients!$DM$8:$DM$187)+(IF($A$6=Nutrients!$B$8,Nutrients!$DM$8,Nutrients!$DM$9)*AF$6)+(((IF($A$7=Nutrients!$B$79,Nutrients!$DM$79,(IF($A$7=Nutrients!$B$77,Nutrients!$DM$77,Nutrients!$DM$78)))))*AF$7))/2000</f>
        <v>53.540918908513632</v>
      </c>
      <c r="AG253" s="66">
        <f>(SUMPRODUCT(AG$8:AG$187,Nutrients!$DM$8:$DM$187)+(IF($A$6=Nutrients!$B$8,Nutrients!$DM$8,Nutrients!$DM$9)*AG$6)+(((IF($A$7=Nutrients!$B$79,Nutrients!$DM$79,(IF($A$7=Nutrients!$B$77,Nutrients!$DM$77,Nutrients!$DM$78)))))*AG$7))/2000</f>
        <v>54.427983167523841</v>
      </c>
      <c r="AH253" s="66">
        <f>(SUMPRODUCT(AH$8:AH$187,Nutrients!$DM$8:$DM$187)+(IF($A$6=Nutrients!$B$8,Nutrients!$DM$8,Nutrients!$DM$9)*AH$6)+(((IF($A$7=Nutrients!$B$79,Nutrients!$DM$79,(IF($A$7=Nutrients!$B$77,Nutrients!$DM$77,Nutrients!$DM$78)))))*AH$7))/2000</f>
        <v>55.038012662527088</v>
      </c>
      <c r="AI253" s="66">
        <f>(SUMPRODUCT(AI$8:AI$187,Nutrients!$DM$8:$DM$187)+(IF($A$6=Nutrients!$B$8,Nutrients!$DM$8,Nutrients!$DM$9)*AI$6)+(((IF($A$7=Nutrients!$B$79,Nutrients!$DM$79,(IF($A$7=Nutrients!$B$77,Nutrients!$DM$77,Nutrients!$DM$78)))))*AI$7))/2000</f>
        <v>55.460483385155925</v>
      </c>
      <c r="AJ253" s="66"/>
      <c r="AK253" s="66">
        <f>(SUMPRODUCT(AK$8:AK$187,Nutrients!$DM$8:$DM$187)+(IF($A$6=Nutrients!$B$8,Nutrients!$DM$8,Nutrients!$DM$9)*AK$6)+(((IF($A$7=Nutrients!$B$79,Nutrients!$DM$79,(IF($A$7=Nutrients!$B$77,Nutrients!$DM$77,Nutrients!$DM$78)))))*AK$7))/2000</f>
        <v>54.346960922995073</v>
      </c>
      <c r="AL253" s="66">
        <f>(SUMPRODUCT(AL$8:AL$187,Nutrients!$DM$8:$DM$187)+(IF($A$6=Nutrients!$B$8,Nutrients!$DM$8,Nutrients!$DM$9)*AL$6)+(((IF($A$7=Nutrients!$B$79,Nutrients!$DM$79,(IF($A$7=Nutrients!$B$77,Nutrients!$DM$77,Nutrients!$DM$78)))))*AL$7))/2000</f>
        <v>55.793744615770187</v>
      </c>
      <c r="AM253" s="66">
        <f>(SUMPRODUCT(AM$8:AM$187,Nutrients!$DM$8:$DM$187)+(IF($A$6=Nutrients!$B$8,Nutrients!$DM$8,Nutrients!$DM$9)*AM$6)+(((IF($A$7=Nutrients!$B$79,Nutrients!$DM$79,(IF($A$7=Nutrients!$B$77,Nutrients!$DM$77,Nutrients!$DM$78)))))*AM$7))/2000</f>
        <v>57.502192456984027</v>
      </c>
      <c r="AN253" s="66">
        <f>(SUMPRODUCT(AN$8:AN$187,Nutrients!$DM$8:$DM$187)+(IF($A$6=Nutrients!$B$8,Nutrients!$DM$8,Nutrients!$DM$9)*AN$6)+(((IF($A$7=Nutrients!$B$79,Nutrients!$DM$79,(IF($A$7=Nutrients!$B$77,Nutrients!$DM$77,Nutrients!$DM$78)))))*AN$7))/2000</f>
        <v>58.398460908148223</v>
      </c>
      <c r="AO253" s="66">
        <f>(SUMPRODUCT(AO$8:AO$187,Nutrients!$DM$8:$DM$187)+(IF($A$6=Nutrients!$B$8,Nutrients!$DM$8,Nutrients!$DM$9)*AO$6)+(((IF($A$7=Nutrients!$B$79,Nutrients!$DM$79,(IF($A$7=Nutrients!$B$77,Nutrients!$DM$77,Nutrients!$DM$78)))))*AO$7))/2000</f>
        <v>59.045497386240648</v>
      </c>
      <c r="AP253" s="66">
        <f>(SUMPRODUCT(AP$8:AP$187,Nutrients!$DM$8:$DM$187)+(IF($A$6=Nutrients!$B$8,Nutrients!$DM$8,Nutrients!$DM$9)*AP$6)+(((IF($A$7=Nutrients!$B$79,Nutrients!$DM$79,(IF($A$7=Nutrients!$B$77,Nutrients!$DM$77,Nutrients!$DM$78)))))*AP$7))/2000</f>
        <v>59.476160209681659</v>
      </c>
      <c r="AQ253" s="66"/>
      <c r="AR253" s="66">
        <f>(SUMPRODUCT(AR$8:AR$187,Nutrients!$DM$8:$DM$187)+(IF($A$6=Nutrients!$B$8,Nutrients!$DM$8,Nutrients!$DM$9)*AR$6)+(((IF($A$7=Nutrients!$B$79,Nutrients!$DM$79,(IF($A$7=Nutrients!$B$77,Nutrients!$DM$77,Nutrients!$DM$78)))))*AR$7))/2000</f>
        <v>58.210259953005796</v>
      </c>
      <c r="AS253" s="66">
        <f>(SUMPRODUCT(AS$8:AS$187,Nutrients!$DM$8:$DM$187)+(IF($A$6=Nutrients!$B$8,Nutrients!$DM$8,Nutrients!$DM$9)*AS$6)+(((IF($A$7=Nutrients!$B$79,Nutrients!$DM$79,(IF($A$7=Nutrients!$B$77,Nutrients!$DM$77,Nutrients!$DM$78)))))*AS$7))/2000</f>
        <v>59.784546202892173</v>
      </c>
      <c r="AT253" s="66">
        <f>(SUMPRODUCT(AT$8:AT$187,Nutrients!$DM$8:$DM$187)+(IF($A$6=Nutrients!$B$8,Nutrients!$DM$8,Nutrients!$DM$9)*AT$6)+(((IF($A$7=Nutrients!$B$79,Nutrients!$DM$79,(IF($A$7=Nutrients!$B$77,Nutrients!$DM$77,Nutrients!$DM$78)))))*AT$7))/2000</f>
        <v>61.50289663723099</v>
      </c>
      <c r="AU253" s="66">
        <f>(SUMPRODUCT(AU$8:AU$187,Nutrients!$DM$8:$DM$187)+(IF($A$6=Nutrients!$B$8,Nutrients!$DM$8,Nutrients!$DM$9)*AU$6)+(((IF($A$7=Nutrients!$B$79,Nutrients!$DM$79,(IF($A$7=Nutrients!$B$77,Nutrients!$DM$77,Nutrients!$DM$78)))))*AU$7))/2000</f>
        <v>62.401011920177744</v>
      </c>
      <c r="AV253" s="66">
        <f>(SUMPRODUCT(AV$8:AV$187,Nutrients!$DM$8:$DM$187)+(IF($A$6=Nutrients!$B$8,Nutrients!$DM$8,Nutrients!$DM$9)*AV$6)+(((IF($A$7=Nutrients!$B$79,Nutrients!$DM$79,(IF($A$7=Nutrients!$B$77,Nutrients!$DM$77,Nutrients!$DM$78)))))*AV$7))/2000</f>
        <v>63.057004786327745</v>
      </c>
      <c r="AW253" s="66">
        <f>(SUMPRODUCT(AW$8:AW$187,Nutrients!$DM$8:$DM$187)+(IF($A$6=Nutrients!$B$8,Nutrients!$DM$8,Nutrients!$DM$9)*AW$6)+(((IF($A$7=Nutrients!$B$79,Nutrients!$DM$79,(IF($A$7=Nutrients!$B$77,Nutrients!$DM$77,Nutrients!$DM$78)))))*AW$7))/2000</f>
        <v>63.510408098549618</v>
      </c>
      <c r="AX253" s="66"/>
      <c r="AY253" s="66">
        <f>(SUMPRODUCT(AY$8:AY$187,Nutrients!$DM$8:$DM$187)+(IF($A$6=Nutrients!$B$8,Nutrients!$DM$8,Nutrients!$DM$9)*AY$6)+(((IF($A$7=Nutrients!$B$79,Nutrients!$DM$79,(IF($A$7=Nutrients!$B$77,Nutrients!$DM$77,Nutrients!$DM$78)))))*AY$7))/2000</f>
        <v>62.16946808549266</v>
      </c>
      <c r="AZ253" s="66">
        <f>(SUMPRODUCT(AZ$8:AZ$187,Nutrients!$DM$8:$DM$187)+(IF($A$6=Nutrients!$B$8,Nutrients!$DM$8,Nutrients!$DM$9)*AZ$6)+(((IF($A$7=Nutrients!$B$79,Nutrients!$DM$79,(IF($A$7=Nutrients!$B$77,Nutrients!$DM$77,Nutrients!$DM$78)))))*AZ$7))/2000</f>
        <v>63.761481551343472</v>
      </c>
      <c r="BA253" s="66">
        <f>(SUMPRODUCT(BA$8:BA$187,Nutrients!$DM$8:$DM$187)+(IF($A$6=Nutrients!$B$8,Nutrients!$DM$8,Nutrients!$DM$9)*BA$6)+(((IF($A$7=Nutrients!$B$79,Nutrients!$DM$79,(IF($A$7=Nutrients!$B$77,Nutrients!$DM$77,Nutrients!$DM$78)))))*BA$7))/2000</f>
        <v>65.575154291315599</v>
      </c>
      <c r="BB253" s="66">
        <f>(SUMPRODUCT(BB$8:BB$187,Nutrients!$DM$8:$DM$187)+(IF($A$6=Nutrients!$B$8,Nutrients!$DM$8,Nutrients!$DM$9)*BB$6)+(((IF($A$7=Nutrients!$B$79,Nutrients!$DM$79,(IF($A$7=Nutrients!$B$77,Nutrients!$DM$77,Nutrients!$DM$78)))))*BB$7))/2000</f>
        <v>66.547464312353384</v>
      </c>
      <c r="BC253" s="66">
        <f>(SUMPRODUCT(BC$8:BC$187,Nutrients!$DM$8:$DM$187)+(IF($A$6=Nutrients!$B$8,Nutrients!$DM$8,Nutrients!$DM$9)*BC$6)+(((IF($A$7=Nutrients!$B$79,Nutrients!$DM$79,(IF($A$7=Nutrients!$B$77,Nutrients!$DM$77,Nutrients!$DM$78)))))*BC$7))/2000</f>
        <v>67.204514337030972</v>
      </c>
      <c r="BD253" s="66">
        <f>(SUMPRODUCT(BD$8:BD$187,Nutrients!$DM$8:$DM$187)+(IF($A$6=Nutrients!$B$8,Nutrients!$DM$8,Nutrients!$DM$9)*BD$6)+(((IF($A$7=Nutrients!$B$79,Nutrients!$DM$79,(IF($A$7=Nutrients!$B$77,Nutrients!$DM$77,Nutrients!$DM$78)))))*BD$7))/2000</f>
        <v>67.595775896080681</v>
      </c>
      <c r="BE253" s="66"/>
      <c r="BF253" s="66">
        <f>(SUMPRODUCT(BF$8:BF$187,Nutrients!$DM$8:$DM$187)+(IF($A$6=Nutrients!$B$8,Nutrients!$DM$8,Nutrients!$DM$9)*BF$6)+(((IF($A$7=Nutrients!$B$79,Nutrients!$DM$79,(IF($A$7=Nutrients!$B$77,Nutrients!$DM$77,Nutrients!$DM$78)))))*BF$7))/2000</f>
        <v>66.139985267519961</v>
      </c>
      <c r="BG253" s="66">
        <f>(SUMPRODUCT(BG$8:BG$187,Nutrients!$DM$8:$DM$187)+(IF($A$6=Nutrients!$B$8,Nutrients!$DM$8,Nutrients!$DM$9)*BG$6)+(((IF($A$7=Nutrients!$B$79,Nutrients!$DM$79,(IF($A$7=Nutrients!$B$77,Nutrients!$DM$77,Nutrients!$DM$78)))))*BG$7))/2000</f>
        <v>67.737419657123993</v>
      </c>
      <c r="BH253" s="66">
        <f>(SUMPRODUCT(BH$8:BH$187,Nutrients!$DM$8:$DM$187)+(IF($A$6=Nutrients!$B$8,Nutrients!$DM$8,Nutrients!$DM$9)*BH$6)+(((IF($A$7=Nutrients!$B$79,Nutrients!$DM$79,(IF($A$7=Nutrients!$B$77,Nutrients!$DM$77,Nutrients!$DM$78)))))*BH$7))/2000</f>
        <v>69.561798162518187</v>
      </c>
      <c r="BI253" s="66">
        <f>(SUMPRODUCT(BI$8:BI$187,Nutrients!$DM$8:$DM$187)+(IF($A$6=Nutrients!$B$8,Nutrients!$DM$8,Nutrients!$DM$9)*BI$6)+(((IF($A$7=Nutrients!$B$79,Nutrients!$DM$79,(IF($A$7=Nutrients!$B$77,Nutrients!$DM$77,Nutrients!$DM$78)))))*BI$7))/2000</f>
        <v>70.54085391138382</v>
      </c>
      <c r="BJ253" s="66">
        <f>(SUMPRODUCT(BJ$8:BJ$187,Nutrients!$DM$8:$DM$187)+(IF($A$6=Nutrients!$B$8,Nutrients!$DM$8,Nutrients!$DM$9)*BJ$6)+(((IF($A$7=Nutrients!$B$79,Nutrients!$DM$79,(IF($A$7=Nutrients!$B$77,Nutrients!$DM$77,Nutrients!$DM$78)))))*BJ$7))/2000</f>
        <v>71.202837647745369</v>
      </c>
      <c r="BK253" s="66">
        <f>(SUMPRODUCT(BK$8:BK$187,Nutrients!$DM$8:$DM$187)+(IF($A$6=Nutrients!$B$8,Nutrients!$DM$8,Nutrients!$DM$9)*BK$6)+(((IF($A$7=Nutrients!$B$79,Nutrients!$DM$79,(IF($A$7=Nutrients!$B$77,Nutrients!$DM$77,Nutrients!$DM$78)))))*BK$7))/2000</f>
        <v>71.769446226885179</v>
      </c>
      <c r="BL253" s="66"/>
    </row>
    <row r="254" spans="1:64" x14ac:dyDescent="0.2">
      <c r="A254" t="s">
        <v>78</v>
      </c>
      <c r="B254" s="67">
        <f>(0.4472*B253)+51.796</f>
        <v>67.77759245713176</v>
      </c>
      <c r="C254" s="67">
        <f t="shared" ref="C254:G254" si="231">(0.4472*C253)+51.796</f>
        <v>68.317685417059437</v>
      </c>
      <c r="D254" s="67">
        <f t="shared" si="231"/>
        <v>68.826872807518669</v>
      </c>
      <c r="E254" s="67">
        <f t="shared" si="231"/>
        <v>69.138668525183277</v>
      </c>
      <c r="F254" s="67">
        <f t="shared" si="231"/>
        <v>69.374585397430565</v>
      </c>
      <c r="G254" s="67">
        <f t="shared" si="231"/>
        <v>69.570757261047405</v>
      </c>
      <c r="H254" s="67"/>
      <c r="I254" s="67">
        <f>(0.4472*I253)+51.796</f>
        <v>69.431176708852291</v>
      </c>
      <c r="J254" s="67">
        <f t="shared" ref="J254:N254" si="232">(0.4472*J253)+51.796</f>
        <v>69.970903339981362</v>
      </c>
      <c r="K254" s="67">
        <f t="shared" si="232"/>
        <v>70.493066546024963</v>
      </c>
      <c r="L254" s="67">
        <f t="shared" si="232"/>
        <v>70.799318006731738</v>
      </c>
      <c r="M254" s="67">
        <f t="shared" si="232"/>
        <v>71.042467673408538</v>
      </c>
      <c r="N254" s="67">
        <f t="shared" si="232"/>
        <v>71.225689798092446</v>
      </c>
      <c r="O254" s="67"/>
      <c r="P254" s="67">
        <f>(0.4472*P253)+51.796</f>
        <v>71.073766319003113</v>
      </c>
      <c r="Q254" s="67">
        <f t="shared" ref="Q254:U254" si="233">(0.4472*Q253)+51.796</f>
        <v>71.631784682246661</v>
      </c>
      <c r="R254" s="67">
        <f t="shared" si="233"/>
        <v>72.185070360810954</v>
      </c>
      <c r="S254" s="67">
        <f t="shared" si="233"/>
        <v>72.556843679792394</v>
      </c>
      <c r="T254" s="67">
        <f t="shared" si="233"/>
        <v>72.74943653312738</v>
      </c>
      <c r="U254" s="67">
        <f t="shared" si="233"/>
        <v>72.925796823596954</v>
      </c>
      <c r="V254" s="67"/>
      <c r="W254" s="67">
        <f>(0.4472*W253)+51.796</f>
        <v>72.751436945973722</v>
      </c>
      <c r="X254" s="67">
        <f t="shared" ref="X254:AB254" si="234">(0.4472*X253)+51.796</f>
        <v>73.311515312706291</v>
      </c>
      <c r="Y254" s="67">
        <f t="shared" si="234"/>
        <v>73.910214748583044</v>
      </c>
      <c r="Z254" s="67">
        <f t="shared" si="234"/>
        <v>74.298816343642571</v>
      </c>
      <c r="AA254" s="67">
        <f t="shared" si="234"/>
        <v>74.546001347557635</v>
      </c>
      <c r="AB254" s="67">
        <f t="shared" si="234"/>
        <v>74.763741605488235</v>
      </c>
      <c r="AC254" s="67"/>
      <c r="AD254" s="67">
        <f>(0.4472*AD253)+51.796</f>
        <v>74.454436100162894</v>
      </c>
      <c r="AE254" s="67">
        <f t="shared" ref="AE254:AI254" si="235">(0.4472*AE253)+51.796</f>
        <v>75.053259872423794</v>
      </c>
      <c r="AF254" s="67">
        <f t="shared" si="235"/>
        <v>75.739498935887298</v>
      </c>
      <c r="AG254" s="67">
        <f t="shared" si="235"/>
        <v>76.136194072516659</v>
      </c>
      <c r="AH254" s="67">
        <f t="shared" si="235"/>
        <v>76.408999262682116</v>
      </c>
      <c r="AI254" s="67">
        <f t="shared" si="235"/>
        <v>76.597928169841737</v>
      </c>
      <c r="AJ254" s="67"/>
      <c r="AK254" s="67">
        <f>(0.4472*AK253)+51.796</f>
        <v>76.099960924763394</v>
      </c>
      <c r="AL254" s="67">
        <f t="shared" ref="AL254:AP254" si="236">(0.4472*AL253)+51.796</f>
        <v>76.746962592172423</v>
      </c>
      <c r="AM254" s="67">
        <f t="shared" si="236"/>
        <v>77.510980466763257</v>
      </c>
      <c r="AN254" s="67">
        <f t="shared" si="236"/>
        <v>77.911791718123879</v>
      </c>
      <c r="AO254" s="67">
        <f t="shared" si="236"/>
        <v>78.201146431126816</v>
      </c>
      <c r="AP254" s="67">
        <f t="shared" si="236"/>
        <v>78.393738845769633</v>
      </c>
      <c r="AQ254" s="67"/>
      <c r="AR254" s="67">
        <f>(0.4472*AR253)+51.796</f>
        <v>77.827628250984191</v>
      </c>
      <c r="AS254" s="67">
        <f t="shared" ref="AS254:AW254" si="237">(0.4472*AS253)+51.796</f>
        <v>78.531649061933379</v>
      </c>
      <c r="AT254" s="67">
        <f t="shared" si="237"/>
        <v>79.300095376169693</v>
      </c>
      <c r="AU254" s="67">
        <f t="shared" si="237"/>
        <v>79.701732530703481</v>
      </c>
      <c r="AV254" s="67">
        <f t="shared" si="237"/>
        <v>79.995092540445768</v>
      </c>
      <c r="AW254" s="67">
        <f t="shared" si="237"/>
        <v>80.197854501671387</v>
      </c>
      <c r="AX254" s="67"/>
      <c r="AY254" s="67">
        <f>(0.4472*AY253)+51.796</f>
        <v>79.598186127832321</v>
      </c>
      <c r="AZ254" s="67">
        <f t="shared" ref="AZ254:BD254" si="238">(0.4472*AZ253)+51.796</f>
        <v>80.310134549760804</v>
      </c>
      <c r="BA254" s="67">
        <f t="shared" si="238"/>
        <v>81.12120899907633</v>
      </c>
      <c r="BB254" s="67">
        <f t="shared" si="238"/>
        <v>81.556026040484426</v>
      </c>
      <c r="BC254" s="67">
        <f t="shared" si="238"/>
        <v>81.849858811520249</v>
      </c>
      <c r="BD254" s="67">
        <f t="shared" si="238"/>
        <v>82.024830980727273</v>
      </c>
      <c r="BE254" s="67"/>
      <c r="BF254" s="67">
        <f>(0.4472*BF253)+51.796</f>
        <v>81.373801411634929</v>
      </c>
      <c r="BG254" s="67">
        <f t="shared" ref="BG254:BK254" si="239">(0.4472*BG253)+51.796</f>
        <v>82.088174070665843</v>
      </c>
      <c r="BH254" s="67">
        <f t="shared" si="239"/>
        <v>82.90403613827813</v>
      </c>
      <c r="BI254" s="67">
        <f t="shared" si="239"/>
        <v>83.341869869170836</v>
      </c>
      <c r="BJ254" s="67">
        <f t="shared" si="239"/>
        <v>83.637908996071729</v>
      </c>
      <c r="BK254" s="67">
        <f t="shared" si="239"/>
        <v>83.891296352663048</v>
      </c>
      <c r="BL254" s="67"/>
    </row>
    <row r="255" spans="1:64" x14ac:dyDescent="0.2">
      <c r="A255" t="s">
        <v>85</v>
      </c>
      <c r="B255" s="67">
        <f>(SUMPRODUCT(B$8:B$187,Nutrients!$BK$8:$BK$187)+(IF($A$6=Nutrients!$B$8,Nutrients!$BK$8,Nutrients!$BK$9)*B$6)+(((IF($A$7=Nutrients!$B$79,Nutrients!$BK$79,(IF($A$7=Nutrients!$B$77,Nutrients!$BK$77,Nutrients!$BK$78)))))*B$7))/2000</f>
        <v>0.17540068111533844</v>
      </c>
      <c r="C255" s="67">
        <f>(SUMPRODUCT(C$8:C$187,Nutrients!$BK$8:$BK$187)+(IF($A$6=Nutrients!$B$8,Nutrients!$BK$8,Nutrients!$BK$9)*C$6)+(((IF($A$7=Nutrients!$B$79,Nutrients!$BK$79,(IF($A$7=Nutrients!$B$77,Nutrients!$BK$77,Nutrients!$BK$78)))))*C$7))/2000</f>
        <v>0.17253564938998517</v>
      </c>
      <c r="D255" s="67">
        <f>(SUMPRODUCT(D$8:D$187,Nutrients!$BK$8:$BK$187)+(IF($A$6=Nutrients!$B$8,Nutrients!$BK$8,Nutrients!$BK$9)*D$6)+(((IF($A$7=Nutrients!$B$79,Nutrients!$BK$79,(IF($A$7=Nutrients!$B$77,Nutrients!$BK$77,Nutrients!$BK$78)))))*D$7))/2000</f>
        <v>0.16986343575890617</v>
      </c>
      <c r="E255" s="67">
        <f>(SUMPRODUCT(E$8:E$187,Nutrients!$BK$8:$BK$187)+(IF($A$6=Nutrients!$B$8,Nutrients!$BK$8,Nutrients!$BK$9)*E$6)+(((IF($A$7=Nutrients!$B$79,Nutrients!$BK$79,(IF($A$7=Nutrients!$B$77,Nutrients!$BK$77,Nutrients!$BK$78)))))*E$7))/2000</f>
        <v>0.16825606608822266</v>
      </c>
      <c r="F255" s="67">
        <f>(SUMPRODUCT(F$8:F$187,Nutrients!$BK$8:$BK$187)+(IF($A$6=Nutrients!$B$8,Nutrients!$BK$8,Nutrients!$BK$9)*F$6)+(((IF($A$7=Nutrients!$B$79,Nutrients!$BK$79,(IF($A$7=Nutrients!$B$77,Nutrients!$BK$77,Nutrients!$BK$78)))))*F$7))/2000</f>
        <v>0.16702800355538006</v>
      </c>
      <c r="G255" s="67">
        <f>(SUMPRODUCT(G$8:G$187,Nutrients!$BK$8:$BK$187)+(IF($A$6=Nutrients!$B$8,Nutrients!$BK$8,Nutrients!$BK$9)*G$6)+(((IF($A$7=Nutrients!$B$79,Nutrients!$BK$79,(IF($A$7=Nutrients!$B$77,Nutrients!$BK$77,Nutrients!$BK$78)))))*G$7))/2000</f>
        <v>0.1659798395766087</v>
      </c>
      <c r="H255" s="67"/>
      <c r="I255" s="67">
        <f>(SUMPRODUCT(I$8:I$187,Nutrients!$BK$8:$BK$187)+(IF($A$6=Nutrients!$B$8,Nutrients!$BK$8,Nutrients!$BK$9)*I$6)+(((IF($A$7=Nutrients!$B$79,Nutrients!$BK$79,(IF($A$7=Nutrients!$B$77,Nutrients!$BK$77,Nutrients!$BK$78)))))*I$7))/2000</f>
        <v>0.18873836895365842</v>
      </c>
      <c r="J255" s="67">
        <f>(SUMPRODUCT(J$8:J$187,Nutrients!$BK$8:$BK$187)+(IF($A$6=Nutrients!$B$8,Nutrients!$BK$8,Nutrients!$BK$9)*J$6)+(((IF($A$7=Nutrients!$B$79,Nutrients!$BK$79,(IF($A$7=Nutrients!$B$77,Nutrients!$BK$77,Nutrients!$BK$78)))))*J$7))/2000</f>
        <v>0.18584230628740342</v>
      </c>
      <c r="K255" s="67">
        <f>(SUMPRODUCT(K$8:K$187,Nutrients!$BK$8:$BK$187)+(IF($A$6=Nutrients!$B$8,Nutrients!$BK$8,Nutrients!$BK$9)*K$6)+(((IF($A$7=Nutrients!$B$79,Nutrients!$BK$79,(IF($A$7=Nutrients!$B$77,Nutrients!$BK$77,Nutrients!$BK$78)))))*K$7))/2000</f>
        <v>0.18317950059030727</v>
      </c>
      <c r="L255" s="67">
        <f>(SUMPRODUCT(L$8:L$187,Nutrients!$BK$8:$BK$187)+(IF($A$6=Nutrients!$B$8,Nutrients!$BK$8,Nutrients!$BK$9)*L$6)+(((IF($A$7=Nutrients!$B$79,Nutrients!$BK$79,(IF($A$7=Nutrients!$B$77,Nutrients!$BK$77,Nutrients!$BK$78)))))*L$7))/2000</f>
        <v>0.181523514514358</v>
      </c>
      <c r="M255" s="67">
        <f>(SUMPRODUCT(M$8:M$187,Nutrients!$BK$8:$BK$187)+(IF($A$6=Nutrients!$B$8,Nutrients!$BK$8,Nutrients!$BK$9)*M$6)+(((IF($A$7=Nutrients!$B$79,Nutrients!$BK$79,(IF($A$7=Nutrients!$B$77,Nutrients!$BK$77,Nutrients!$BK$78)))))*M$7))/2000</f>
        <v>0.18034396308584974</v>
      </c>
      <c r="N255" s="67">
        <f>(SUMPRODUCT(N$8:N$187,Nutrients!$BK$8:$BK$187)+(IF($A$6=Nutrients!$B$8,Nutrients!$BK$8,Nutrients!$BK$9)*N$6)+(((IF($A$7=Nutrients!$B$79,Nutrients!$BK$79,(IF($A$7=Nutrients!$B$77,Nutrients!$BK$77,Nutrients!$BK$78)))))*N$7))/2000</f>
        <v>0.17924848117548128</v>
      </c>
      <c r="O255" s="67"/>
      <c r="P255" s="67">
        <f>(SUMPRODUCT(P$8:P$187,Nutrients!$BK$8:$BK$187)+(IF($A$6=Nutrients!$B$8,Nutrients!$BK$8,Nutrients!$BK$9)*P$6)+(((IF($A$7=Nutrients!$B$79,Nutrients!$BK$79,(IF($A$7=Nutrients!$B$77,Nutrients!$BK$77,Nutrients!$BK$78)))))*P$7))/2000</f>
        <v>0.20208548746499441</v>
      </c>
      <c r="Q255" s="67">
        <f>(SUMPRODUCT(Q$8:Q$187,Nutrients!$BK$8:$BK$187)+(IF($A$6=Nutrients!$B$8,Nutrients!$BK$8,Nutrients!$BK$9)*Q$6)+(((IF($A$7=Nutrients!$B$79,Nutrients!$BK$79,(IF($A$7=Nutrients!$B$77,Nutrients!$BK$77,Nutrients!$BK$78)))))*Q$7))/2000</f>
        <v>0.19918912073730069</v>
      </c>
      <c r="R255" s="67">
        <f>(SUMPRODUCT(R$8:R$187,Nutrients!$BK$8:$BK$187)+(IF($A$6=Nutrients!$B$8,Nutrients!$BK$8,Nutrients!$BK$9)*R$6)+(((IF($A$7=Nutrients!$B$79,Nutrients!$BK$79,(IF($A$7=Nutrients!$B$77,Nutrients!$BK$77,Nutrients!$BK$78)))))*R$7))/2000</f>
        <v>0.1965047725910983</v>
      </c>
      <c r="S255" s="67">
        <f>(SUMPRODUCT(S$8:S$187,Nutrients!$BK$8:$BK$187)+(IF($A$6=Nutrients!$B$8,Nutrients!$BK$8,Nutrients!$BK$9)*S$6)+(((IF($A$7=Nutrients!$B$79,Nutrients!$BK$79,(IF($A$7=Nutrients!$B$77,Nutrients!$BK$77,Nutrients!$BK$78)))))*S$7))/2000</f>
        <v>0.19493633391281276</v>
      </c>
      <c r="T255" s="67">
        <f>(SUMPRODUCT(T$8:T$187,Nutrients!$BK$8:$BK$187)+(IF($A$6=Nutrients!$B$8,Nutrients!$BK$8,Nutrients!$BK$9)*T$6)+(((IF($A$7=Nutrients!$B$79,Nutrients!$BK$79,(IF($A$7=Nutrients!$B$77,Nutrients!$BK$77,Nutrients!$BK$78)))))*T$7))/2000</f>
        <v>0.19370246518190584</v>
      </c>
      <c r="U255" s="67">
        <f>(SUMPRODUCT(U$8:U$187,Nutrients!$BK$8:$BK$187)+(IF($A$6=Nutrients!$B$8,Nutrients!$BK$8,Nutrients!$BK$9)*U$6)+(((IF($A$7=Nutrients!$B$79,Nutrients!$BK$79,(IF($A$7=Nutrients!$B$77,Nutrients!$BK$77,Nutrients!$BK$78)))))*U$7))/2000</f>
        <v>0.19257324784212929</v>
      </c>
      <c r="V255" s="67"/>
      <c r="W255" s="67">
        <f>(SUMPRODUCT(W$8:W$187,Nutrients!$BK$8:$BK$187)+(IF($A$6=Nutrients!$B$8,Nutrients!$BK$8,Nutrients!$BK$9)*W$6)+(((IF($A$7=Nutrients!$B$79,Nutrients!$BK$79,(IF($A$7=Nutrients!$B$77,Nutrients!$BK$77,Nutrients!$BK$78)))))*W$7))/2000</f>
        <v>0.21541143618053712</v>
      </c>
      <c r="X255" s="67">
        <f>(SUMPRODUCT(X$8:X$187,Nutrients!$BK$8:$BK$187)+(IF($A$6=Nutrients!$B$8,Nutrients!$BK$8,Nutrients!$BK$9)*X$6)+(((IF($A$7=Nutrients!$B$79,Nutrients!$BK$79,(IF($A$7=Nutrients!$B$77,Nutrients!$BK$77,Nutrients!$BK$78)))))*X$7))/2000</f>
        <v>0.21249766807531209</v>
      </c>
      <c r="Y255" s="67">
        <f>(SUMPRODUCT(Y$8:Y$187,Nutrients!$BK$8:$BK$187)+(IF($A$6=Nutrients!$B$8,Nutrients!$BK$8,Nutrients!$BK$9)*Y$6)+(((IF($A$7=Nutrients!$B$79,Nutrients!$BK$79,(IF($A$7=Nutrients!$B$77,Nutrients!$BK$77,Nutrients!$BK$78)))))*Y$7))/2000</f>
        <v>0.20982483245789871</v>
      </c>
      <c r="Z255" s="67">
        <f>(SUMPRODUCT(Z$8:Z$187,Nutrients!$BK$8:$BK$187)+(IF($A$6=Nutrients!$B$8,Nutrients!$BK$8,Nutrients!$BK$9)*Z$6)+(((IF($A$7=Nutrients!$B$79,Nutrients!$BK$79,(IF($A$7=Nutrients!$B$77,Nutrients!$BK$77,Nutrients!$BK$78)))))*Z$7))/2000</f>
        <v>0.20830346983705542</v>
      </c>
      <c r="AA255" s="67">
        <f>(SUMPRODUCT(AA$8:AA$187,Nutrients!$BK$8:$BK$187)+(IF($A$6=Nutrients!$B$8,Nutrients!$BK$8,Nutrients!$BK$9)*AA$6)+(((IF($A$7=Nutrients!$B$79,Nutrients!$BK$79,(IF($A$7=Nutrients!$B$77,Nutrients!$BK$77,Nutrients!$BK$78)))))*AA$7))/2000</f>
        <v>0.20715866675599165</v>
      </c>
      <c r="AB255" s="67">
        <f>(SUMPRODUCT(AB$8:AB$187,Nutrients!$BK$8:$BK$187)+(IF($A$6=Nutrients!$B$8,Nutrients!$BK$8,Nutrients!$BK$9)*AB$6)+(((IF($A$7=Nutrients!$B$79,Nutrients!$BK$79,(IF($A$7=Nutrients!$B$77,Nutrients!$BK$77,Nutrients!$BK$78)))))*AB$7))/2000</f>
        <v>0.20607184896132028</v>
      </c>
      <c r="AC255" s="67"/>
      <c r="AD255" s="67">
        <f>(SUMPRODUCT(AD$8:AD$187,Nutrients!$BK$8:$BK$187)+(IF($A$6=Nutrients!$B$8,Nutrients!$BK$8,Nutrients!$BK$9)*AD$6)+(((IF($A$7=Nutrients!$B$79,Nutrients!$BK$79,(IF($A$7=Nutrients!$B$77,Nutrients!$BK$77,Nutrients!$BK$78)))))*AD$7))/2000</f>
        <v>0.22873853244194367</v>
      </c>
      <c r="AE255" s="67">
        <f>(SUMPRODUCT(AE$8:AE$187,Nutrients!$BK$8:$BK$187)+(IF($A$6=Nutrients!$B$8,Nutrients!$BK$8,Nutrients!$BK$9)*AE$6)+(((IF($A$7=Nutrients!$B$79,Nutrients!$BK$79,(IF($A$7=Nutrients!$B$77,Nutrients!$BK$77,Nutrients!$BK$78)))))*AE$7))/2000</f>
        <v>0.22586481822463292</v>
      </c>
      <c r="AF255" s="67">
        <f>(SUMPRODUCT(AF$8:AF$187,Nutrients!$BK$8:$BK$187)+(IF($A$6=Nutrients!$B$8,Nutrients!$BK$8,Nutrients!$BK$9)*AF$6)+(((IF($A$7=Nutrients!$B$79,Nutrients!$BK$79,(IF($A$7=Nutrients!$B$77,Nutrients!$BK$77,Nutrients!$BK$78)))))*AF$7))/2000</f>
        <v>0.22332481032235693</v>
      </c>
      <c r="AG255" s="67">
        <f>(SUMPRODUCT(AG$8:AG$187,Nutrients!$BK$8:$BK$187)+(IF($A$6=Nutrients!$B$8,Nutrients!$BK$8,Nutrients!$BK$9)*AG$6)+(((IF($A$7=Nutrients!$B$79,Nutrients!$BK$79,(IF($A$7=Nutrients!$B$77,Nutrients!$BK$77,Nutrients!$BK$78)))))*AG$7))/2000</f>
        <v>0.22180210631892677</v>
      </c>
      <c r="AH255" s="67">
        <f>(SUMPRODUCT(AH$8:AH$187,Nutrients!$BK$8:$BK$187)+(IF($A$6=Nutrients!$B$8,Nutrients!$BK$8,Nutrients!$BK$9)*AH$6)+(((IF($A$7=Nutrients!$B$79,Nutrients!$BK$79,(IF($A$7=Nutrients!$B$77,Nutrients!$BK$77,Nutrients!$BK$78)))))*AH$7))/2000</f>
        <v>0.22061756009182279</v>
      </c>
      <c r="AI255" s="67">
        <f>(SUMPRODUCT(AI$8:AI$187,Nutrients!$BK$8:$BK$187)+(IF($A$6=Nutrients!$B$8,Nutrients!$BK$8,Nutrients!$BK$9)*AI$6)+(((IF($A$7=Nutrients!$B$79,Nutrients!$BK$79,(IF($A$7=Nutrients!$B$77,Nutrients!$BK$77,Nutrients!$BK$78)))))*AI$7))/2000</f>
        <v>0.2195715211027027</v>
      </c>
      <c r="AJ255" s="67"/>
      <c r="AK255" s="67">
        <f>(SUMPRODUCT(AK$8:AK$187,Nutrients!$BK$8:$BK$187)+(IF($A$6=Nutrients!$B$8,Nutrients!$BK$8,Nutrients!$BK$9)*AK$6)+(((IF($A$7=Nutrients!$B$79,Nutrients!$BK$79,(IF($A$7=Nutrients!$B$77,Nutrients!$BK$77,Nutrients!$BK$78)))))*AK$7))/2000</f>
        <v>0.24205839618683131</v>
      </c>
      <c r="AL255" s="67">
        <f>(SUMPRODUCT(AL$8:AL$187,Nutrients!$BK$8:$BK$187)+(IF($A$6=Nutrients!$B$8,Nutrients!$BK$8,Nutrients!$BK$9)*AL$6)+(((IF($A$7=Nutrients!$B$79,Nutrients!$BK$79,(IF($A$7=Nutrients!$B$77,Nutrients!$BK$77,Nutrients!$BK$78)))))*AL$7))/2000</f>
        <v>0.23926082092938622</v>
      </c>
      <c r="AM255" s="67">
        <f>(SUMPRODUCT(AM$8:AM$187,Nutrients!$BK$8:$BK$187)+(IF($A$6=Nutrients!$B$8,Nutrients!$BK$8,Nutrients!$BK$9)*AM$6)+(((IF($A$7=Nutrients!$B$79,Nutrients!$BK$79,(IF($A$7=Nutrients!$B$77,Nutrients!$BK$77,Nutrients!$BK$78)))))*AM$7))/2000</f>
        <v>0.23680592275121759</v>
      </c>
      <c r="AN255" s="67">
        <f>(SUMPRODUCT(AN$8:AN$187,Nutrients!$BK$8:$BK$187)+(IF($A$6=Nutrients!$B$8,Nutrients!$BK$8,Nutrients!$BK$9)*AN$6)+(((IF($A$7=Nutrients!$B$79,Nutrients!$BK$79,(IF($A$7=Nutrients!$B$77,Nutrients!$BK$77,Nutrients!$BK$78)))))*AN$7))/2000</f>
        <v>0.23523316324894306</v>
      </c>
      <c r="AO255" s="67">
        <f>(SUMPRODUCT(AO$8:AO$187,Nutrients!$BK$8:$BK$187)+(IF($A$6=Nutrients!$B$8,Nutrients!$BK$8,Nutrients!$BK$9)*AO$6)+(((IF($A$7=Nutrients!$B$79,Nutrients!$BK$79,(IF($A$7=Nutrients!$B$77,Nutrients!$BK$77,Nutrients!$BK$78)))))*AO$7))/2000</f>
        <v>0.23409571046294991</v>
      </c>
      <c r="AP255" s="67">
        <f>(SUMPRODUCT(AP$8:AP$187,Nutrients!$BK$8:$BK$187)+(IF($A$6=Nutrients!$B$8,Nutrients!$BK$8,Nutrients!$BK$9)*AP$6)+(((IF($A$7=Nutrients!$B$79,Nutrients!$BK$79,(IF($A$7=Nutrients!$B$77,Nutrients!$BK$77,Nutrients!$BK$78)))))*AP$7))/2000</f>
        <v>0.23304944300940025</v>
      </c>
      <c r="AQ255" s="67"/>
      <c r="AR255" s="67">
        <f>(SUMPRODUCT(AR$8:AR$187,Nutrients!$BK$8:$BK$187)+(IF($A$6=Nutrients!$B$8,Nutrients!$BK$8,Nutrients!$BK$9)*AR$6)+(((IF($A$7=Nutrients!$B$79,Nutrients!$BK$79,(IF($A$7=Nutrients!$B$77,Nutrients!$BK$77,Nutrients!$BK$78)))))*AR$7))/2000</f>
        <v>0.25546226087500223</v>
      </c>
      <c r="AS255" s="67">
        <f>(SUMPRODUCT(AS$8:AS$187,Nutrients!$BK$8:$BK$187)+(IF($A$6=Nutrients!$B$8,Nutrients!$BK$8,Nutrients!$BK$9)*AS$6)+(((IF($A$7=Nutrients!$B$79,Nutrients!$BK$79,(IF($A$7=Nutrients!$B$77,Nutrients!$BK$77,Nutrients!$BK$78)))))*AS$7))/2000</f>
        <v>0.25273943656618475</v>
      </c>
      <c r="AT255" s="67">
        <f>(SUMPRODUCT(AT$8:AT$187,Nutrients!$BK$8:$BK$187)+(IF($A$6=Nutrients!$B$8,Nutrients!$BK$8,Nutrients!$BK$9)*AT$6)+(((IF($A$7=Nutrients!$B$79,Nutrients!$BK$79,(IF($A$7=Nutrients!$B$77,Nutrients!$BK$77,Nutrients!$BK$78)))))*AT$7))/2000</f>
        <v>0.25028426222072503</v>
      </c>
      <c r="AU255" s="67">
        <f>(SUMPRODUCT(AU$8:AU$187,Nutrients!$BK$8:$BK$187)+(IF($A$6=Nutrients!$B$8,Nutrients!$BK$8,Nutrients!$BK$9)*AU$6)+(((IF($A$7=Nutrients!$B$79,Nutrients!$BK$79,(IF($A$7=Nutrients!$B$77,Nutrients!$BK$77,Nutrients!$BK$78)))))*AU$7))/2000</f>
        <v>0.24871145121330193</v>
      </c>
      <c r="AV255" s="67">
        <f>(SUMPRODUCT(AV$8:AV$187,Nutrients!$BK$8:$BK$187)+(IF($A$6=Nutrients!$B$8,Nutrients!$BK$8,Nutrients!$BK$9)*AV$6)+(((IF($A$7=Nutrients!$B$79,Nutrients!$BK$79,(IF($A$7=Nutrients!$B$77,Nutrients!$BK$77,Nutrients!$BK$78)))))*AV$7))/2000</f>
        <v>0.24757374864814521</v>
      </c>
      <c r="AW255" s="67">
        <f>(SUMPRODUCT(AW$8:AW$187,Nutrients!$BK$8:$BK$187)+(IF($A$6=Nutrients!$B$8,Nutrients!$BK$8,Nutrients!$BK$9)*AW$6)+(((IF($A$7=Nutrients!$B$79,Nutrients!$BK$79,(IF($A$7=Nutrients!$B$77,Nutrients!$BK$77,Nutrients!$BK$78)))))*AW$7))/2000</f>
        <v>0.24647872149321873</v>
      </c>
      <c r="AX255" s="67"/>
      <c r="AY255" s="67">
        <f>(SUMPRODUCT(AY$8:AY$187,Nutrients!$BK$8:$BK$187)+(IF($A$6=Nutrients!$B$8,Nutrients!$BK$8,Nutrients!$BK$9)*AY$6)+(((IF($A$7=Nutrients!$B$79,Nutrients!$BK$79,(IF($A$7=Nutrients!$B$77,Nutrients!$BK$77,Nutrients!$BK$78)))))*AY$7))/2000</f>
        <v>0.26894175760210431</v>
      </c>
      <c r="AZ255" s="67">
        <f>(SUMPRODUCT(AZ$8:AZ$187,Nutrients!$BK$8:$BK$187)+(IF($A$6=Nutrients!$B$8,Nutrients!$BK$8,Nutrients!$BK$9)*AZ$6)+(((IF($A$7=Nutrients!$B$79,Nutrients!$BK$79,(IF($A$7=Nutrients!$B$77,Nutrients!$BK$77,Nutrients!$BK$78)))))*AZ$7))/2000</f>
        <v>0.26621843890993191</v>
      </c>
      <c r="BA255" s="67">
        <f>(SUMPRODUCT(BA$8:BA$187,Nutrients!$BK$8:$BK$187)+(IF($A$6=Nutrients!$B$8,Nutrients!$BK$8,Nutrients!$BK$9)*BA$6)+(((IF($A$7=Nutrients!$B$79,Nutrients!$BK$79,(IF($A$7=Nutrients!$B$77,Nutrients!$BK$77,Nutrients!$BK$78)))))*BA$7))/2000</f>
        <v>0.26376060617968428</v>
      </c>
      <c r="BB255" s="67">
        <f>(SUMPRODUCT(BB$8:BB$187,Nutrients!$BK$8:$BK$187)+(IF($A$6=Nutrients!$B$8,Nutrients!$BK$8,Nutrients!$BK$9)*BB$6)+(((IF($A$7=Nutrients!$B$79,Nutrients!$BK$79,(IF($A$7=Nutrients!$B$77,Nutrients!$BK$77,Nutrients!$BK$78)))))*BB$7))/2000</f>
        <v>0.26219654274396187</v>
      </c>
      <c r="BC255" s="67">
        <f>(SUMPRODUCT(BC$8:BC$187,Nutrients!$BK$8:$BK$187)+(IF($A$6=Nutrients!$B$8,Nutrients!$BK$8,Nutrients!$BK$9)*BC$6)+(((IF($A$7=Nutrients!$B$79,Nutrients!$BK$79,(IF($A$7=Nutrients!$B$77,Nutrients!$BK$77,Nutrients!$BK$78)))))*BC$7))/2000</f>
        <v>0.26105881069636522</v>
      </c>
      <c r="BD255" s="67">
        <f>(SUMPRODUCT(BD$8:BD$187,Nutrients!$BK$8:$BK$187)+(IF($A$6=Nutrients!$B$8,Nutrients!$BK$8,Nutrients!$BK$9)*BD$6)+(((IF($A$7=Nutrients!$B$79,Nutrients!$BK$79,(IF($A$7=Nutrients!$B$77,Nutrients!$BK$77,Nutrients!$BK$78)))))*BD$7))/2000</f>
        <v>0.25997633331716741</v>
      </c>
      <c r="BE255" s="67"/>
      <c r="BF255" s="67">
        <f>(SUMPRODUCT(BF$8:BF$187,Nutrients!$BK$8:$BK$187)+(IF($A$6=Nutrients!$B$8,Nutrients!$BK$8,Nutrients!$BK$9)*BF$6)+(((IF($A$7=Nutrients!$B$79,Nutrients!$BK$79,(IF($A$7=Nutrients!$B$77,Nutrients!$BK$77,Nutrients!$BK$78)))))*BF$7))/2000</f>
        <v>0.28237281343216369</v>
      </c>
      <c r="BG255" s="67">
        <f>(SUMPRODUCT(BG$8:BG$187,Nutrients!$BK$8:$BK$187)+(IF($A$6=Nutrients!$B$8,Nutrients!$BK$8,Nutrients!$BK$9)*BG$6)+(((IF($A$7=Nutrients!$B$79,Nutrients!$BK$79,(IF($A$7=Nutrients!$B$77,Nutrients!$BK$77,Nutrients!$BK$78)))))*BG$7))/2000</f>
        <v>0.27964934355920379</v>
      </c>
      <c r="BH255" s="67">
        <f>(SUMPRODUCT(BH$8:BH$187,Nutrients!$BK$8:$BK$187)+(IF($A$6=Nutrients!$B$8,Nutrients!$BK$8,Nutrients!$BK$9)*BH$6)+(((IF($A$7=Nutrients!$B$79,Nutrients!$BK$79,(IF($A$7=Nutrients!$B$77,Nutrients!$BK$77,Nutrients!$BK$78)))))*BH$7))/2000</f>
        <v>0.27719121226248983</v>
      </c>
      <c r="BI255" s="67">
        <f>(SUMPRODUCT(BI$8:BI$187,Nutrients!$BK$8:$BK$187)+(IF($A$6=Nutrients!$B$8,Nutrients!$BK$8,Nutrients!$BK$9)*BI$6)+(((IF($A$7=Nutrients!$B$79,Nutrients!$BK$79,(IF($A$7=Nutrients!$B$77,Nutrients!$BK$77,Nutrients!$BK$78)))))*BI$7))/2000</f>
        <v>0.27562696069933895</v>
      </c>
      <c r="BJ255" s="67">
        <f>(SUMPRODUCT(BJ$8:BJ$187,Nutrients!$BK$8:$BK$187)+(IF($A$6=Nutrients!$B$8,Nutrients!$BK$8,Nutrients!$BK$9)*BJ$6)+(((IF($A$7=Nutrients!$B$79,Nutrients!$BK$79,(IF($A$7=Nutrients!$B$77,Nutrients!$BK$77,Nutrients!$BK$78)))))*BJ$7))/2000</f>
        <v>0.27448909105851055</v>
      </c>
      <c r="BK255" s="67">
        <f>(SUMPRODUCT(BK$8:BK$187,Nutrients!$BK$8:$BK$187)+(IF($A$6=Nutrients!$B$8,Nutrients!$BK$8,Nutrients!$BK$9)*BK$6)+(((IF($A$7=Nutrients!$B$79,Nutrients!$BK$79,(IF($A$7=Nutrients!$B$77,Nutrients!$BK$77,Nutrients!$BK$78)))))*BK$7))/2000</f>
        <v>0.27340172353478953</v>
      </c>
      <c r="BL255" s="67"/>
    </row>
    <row r="256" spans="1:64" x14ac:dyDescent="0.2">
      <c r="A256" t="s">
        <v>86</v>
      </c>
      <c r="B256" s="67">
        <f>(SUMPRODUCT(B$8:B$187,Nutrients!$BH$8:$BH$187)+(IF($A$6=Nutrients!$B$8,Nutrients!$BH$8,Nutrients!$BH$9)*B$6)+(((IF($A$7=Nutrients!$B$79,Nutrients!$BH$79,(IF($A$7=Nutrients!$B$77,Nutrients!$BH$77,Nutrients!$BH$78)))))*B$7))/2000</f>
        <v>0.47450807817914858</v>
      </c>
      <c r="C256" s="67">
        <f>(SUMPRODUCT(C$8:C$187,Nutrients!$BH$8:$BH$187)+(IF($A$6=Nutrients!$B$8,Nutrients!$BH$8,Nutrients!$BH$9)*C$6)+(((IF($A$7=Nutrients!$B$79,Nutrients!$BH$79,(IF($A$7=Nutrients!$B$77,Nutrients!$BH$77,Nutrients!$BH$78)))))*C$7))/2000</f>
        <v>0.4433280121932246</v>
      </c>
      <c r="D256" s="67">
        <f>(SUMPRODUCT(D$8:D$187,Nutrients!$BH$8:$BH$187)+(IF($A$6=Nutrients!$B$8,Nutrients!$BH$8,Nutrients!$BH$9)*D$6)+(((IF($A$7=Nutrients!$B$79,Nutrients!$BH$79,(IF($A$7=Nutrients!$B$77,Nutrients!$BH$77,Nutrients!$BH$78)))))*D$7))/2000</f>
        <v>0.41541594556531197</v>
      </c>
      <c r="E256" s="67">
        <f>(SUMPRODUCT(E$8:E$187,Nutrients!$BH$8:$BH$187)+(IF($A$6=Nutrients!$B$8,Nutrients!$BH$8,Nutrients!$BH$9)*E$6)+(((IF($A$7=Nutrients!$B$79,Nutrients!$BH$79,(IF($A$7=Nutrients!$B$77,Nutrients!$BH$77,Nutrients!$BH$78)))))*E$7))/2000</f>
        <v>0.39705256798029953</v>
      </c>
      <c r="F256" s="67">
        <f>(SUMPRODUCT(F$8:F$187,Nutrients!$BH$8:$BH$187)+(IF($A$6=Nutrients!$B$8,Nutrients!$BH$8,Nutrients!$BH$9)*F$6)+(((IF($A$7=Nutrients!$B$79,Nutrients!$BH$79,(IF($A$7=Nutrients!$B$77,Nutrients!$BH$77,Nutrients!$BH$78)))))*F$7))/2000</f>
        <v>0.38397644273945364</v>
      </c>
      <c r="G256" s="67">
        <f>(SUMPRODUCT(G$8:G$187,Nutrients!$BH$8:$BH$187)+(IF($A$6=Nutrients!$B$8,Nutrients!$BH$8,Nutrients!$BH$9)*G$6)+(((IF($A$7=Nutrients!$B$79,Nutrients!$BH$79,(IF($A$7=Nutrients!$B$77,Nutrients!$BH$77,Nutrients!$BH$78)))))*G$7))/2000</f>
        <v>0.37128849022846372</v>
      </c>
      <c r="H256" s="67"/>
      <c r="I256" s="67">
        <f>(SUMPRODUCT(I$8:I$187,Nutrients!$BH$8:$BH$187)+(IF($A$6=Nutrients!$B$8,Nutrients!$BH$8,Nutrients!$BH$9)*I$6)+(((IF($A$7=Nutrients!$B$79,Nutrients!$BH$79,(IF($A$7=Nutrients!$B$77,Nutrients!$BH$77,Nutrients!$BH$78)))))*I$7))/2000</f>
        <v>0.47911132009003859</v>
      </c>
      <c r="J256" s="67">
        <f>(SUMPRODUCT(J$8:J$187,Nutrients!$BH$8:$BH$187)+(IF($A$6=Nutrients!$B$8,Nutrients!$BH$8,Nutrients!$BH$9)*J$6)+(((IF($A$7=Nutrients!$B$79,Nutrients!$BH$79,(IF($A$7=Nutrients!$B$77,Nutrients!$BH$77,Nutrients!$BH$78)))))*J$7))/2000</f>
        <v>0.44829936430410322</v>
      </c>
      <c r="K256" s="67">
        <f>(SUMPRODUCT(K$8:K$187,Nutrients!$BH$8:$BH$187)+(IF($A$6=Nutrients!$B$8,Nutrients!$BH$8,Nutrients!$BH$9)*K$6)+(((IF($A$7=Nutrients!$B$79,Nutrients!$BH$79,(IF($A$7=Nutrients!$B$77,Nutrients!$BH$77,Nutrients!$BH$78)))))*K$7))/2000</f>
        <v>0.42001742816206145</v>
      </c>
      <c r="L256" s="67">
        <f>(SUMPRODUCT(L$8:L$187,Nutrients!$BH$8:$BH$187)+(IF($A$6=Nutrients!$B$8,Nutrients!$BH$8,Nutrients!$BH$9)*L$6)+(((IF($A$7=Nutrients!$B$79,Nutrients!$BH$79,(IF($A$7=Nutrients!$B$77,Nutrients!$BH$77,Nutrients!$BH$78)))))*L$7))/2000</f>
        <v>0.40202477809593984</v>
      </c>
      <c r="M256" s="67">
        <f>(SUMPRODUCT(M$8:M$187,Nutrients!$BH$8:$BH$187)+(IF($A$6=Nutrients!$B$8,Nutrients!$BH$8,Nutrients!$BH$9)*M$6)+(((IF($A$7=Nutrients!$B$79,Nutrients!$BH$79,(IF($A$7=Nutrients!$B$77,Nutrients!$BH$77,Nutrients!$BH$78)))))*M$7))/2000</f>
        <v>0.38857781119163881</v>
      </c>
      <c r="N256" s="67">
        <f>(SUMPRODUCT(N$8:N$187,Nutrients!$BH$8:$BH$187)+(IF($A$6=Nutrients!$B$8,Nutrients!$BH$8,Nutrients!$BH$9)*N$6)+(((IF($A$7=Nutrients!$B$79,Nutrients!$BH$79,(IF($A$7=Nutrients!$B$77,Nutrients!$BH$77,Nutrients!$BH$78)))))*N$7))/2000</f>
        <v>0.37626199372470792</v>
      </c>
      <c r="O256" s="67"/>
      <c r="P256" s="67">
        <f>(SUMPRODUCT(P$8:P$187,Nutrients!$BH$8:$BH$187)+(IF($A$6=Nutrients!$B$8,Nutrients!$BH$8,Nutrients!$BH$9)*P$6)+(((IF($A$7=Nutrients!$B$79,Nutrients!$BH$79,(IF($A$7=Nutrients!$B$77,Nutrients!$BH$77,Nutrients!$BH$78)))))*P$7))/2000</f>
        <v>0.48371394485937369</v>
      </c>
      <c r="Q256" s="67">
        <f>(SUMPRODUCT(Q$8:Q$187,Nutrients!$BH$8:$BH$187)+(IF($A$6=Nutrients!$B$8,Nutrients!$BH$8,Nutrients!$BH$9)*Q$6)+(((IF($A$7=Nutrients!$B$79,Nutrients!$BH$79,(IF($A$7=Nutrients!$B$77,Nutrients!$BH$77,Nutrients!$BH$78)))))*Q$7))/2000</f>
        <v>0.4529016594755898</v>
      </c>
      <c r="R256" s="67">
        <f>(SUMPRODUCT(R$8:R$187,Nutrients!$BH$8:$BH$187)+(IF($A$6=Nutrients!$B$8,Nutrients!$BH$8,Nutrients!$BH$9)*R$6)+(((IF($A$7=Nutrients!$B$79,Nutrients!$BH$79,(IF($A$7=Nutrients!$B$77,Nutrients!$BH$77,Nutrients!$BH$78)))))*R$7))/2000</f>
        <v>0.42461763142094266</v>
      </c>
      <c r="S256" s="67">
        <f>(SUMPRODUCT(S$8:S$187,Nutrients!$BH$8:$BH$187)+(IF($A$6=Nutrients!$B$8,Nutrients!$BH$8,Nutrients!$BH$9)*S$6)+(((IF($A$7=Nutrients!$B$79,Nutrients!$BH$79,(IF($A$7=Nutrients!$B$77,Nutrients!$BH$77,Nutrients!$BH$78)))))*S$7))/2000</f>
        <v>0.40661148292846039</v>
      </c>
      <c r="T256" s="67">
        <f>(SUMPRODUCT(T$8:T$187,Nutrients!$BH$8:$BH$187)+(IF($A$6=Nutrients!$B$8,Nutrients!$BH$8,Nutrients!$BH$9)*T$6)+(((IF($A$7=Nutrients!$B$79,Nutrients!$BH$79,(IF($A$7=Nutrients!$B$77,Nutrients!$BH$77,Nutrients!$BH$78)))))*T$7))/2000</f>
        <v>0.393171095901442</v>
      </c>
      <c r="U256" s="67">
        <f>(SUMPRODUCT(U$8:U$187,Nutrients!$BH$8:$BH$187)+(IF($A$6=Nutrients!$B$8,Nutrients!$BH$8,Nutrients!$BH$9)*U$6)+(((IF($A$7=Nutrients!$B$79,Nutrients!$BH$79,(IF($A$7=Nutrients!$B$77,Nutrients!$BH$77,Nutrients!$BH$78)))))*U$7))/2000</f>
        <v>0.38086164920927384</v>
      </c>
      <c r="V256" s="67"/>
      <c r="W256" s="67">
        <f>(SUMPRODUCT(W$8:W$187,Nutrients!$BH$8:$BH$187)+(IF($A$6=Nutrients!$B$8,Nutrients!$BH$8,Nutrients!$BH$9)*W$6)+(((IF($A$7=Nutrients!$B$79,Nutrients!$BH$79,(IF($A$7=Nutrients!$B$77,Nutrients!$BH$77,Nutrients!$BH$78)))))*W$7))/2000</f>
        <v>0.48868410939028956</v>
      </c>
      <c r="X256" s="67">
        <f>(SUMPRODUCT(X$8:X$187,Nutrients!$BH$8:$BH$187)+(IF($A$6=Nutrients!$B$8,Nutrients!$BH$8,Nutrients!$BH$9)*X$6)+(((IF($A$7=Nutrients!$B$79,Nutrients!$BH$79,(IF($A$7=Nutrients!$B$77,Nutrients!$BH$77,Nutrients!$BH$78)))))*X$7))/2000</f>
        <v>0.45750541314884052</v>
      </c>
      <c r="Y256" s="67">
        <f>(SUMPRODUCT(Y$8:Y$187,Nutrients!$BH$8:$BH$187)+(IF($A$6=Nutrients!$B$8,Nutrients!$BH$8,Nutrients!$BH$9)*Y$6)+(((IF($A$7=Nutrients!$B$79,Nutrients!$BH$79,(IF($A$7=Nutrients!$B$77,Nutrients!$BH$77,Nutrients!$BH$78)))))*Y$7))/2000</f>
        <v>0.42958141253183502</v>
      </c>
      <c r="Z256" s="67">
        <f>(SUMPRODUCT(Z$8:Z$187,Nutrients!$BH$8:$BH$187)+(IF($A$6=Nutrients!$B$8,Nutrients!$BH$8,Nutrients!$BH$9)*Z$6)+(((IF($A$7=Nutrients!$B$79,Nutrients!$BH$79,(IF($A$7=Nutrients!$B$77,Nutrients!$BH$77,Nutrients!$BH$78)))))*Z$7))/2000</f>
        <v>0.41120286680748924</v>
      </c>
      <c r="AA256" s="67">
        <f>(SUMPRODUCT(AA$8:AA$187,Nutrients!$BH$8:$BH$187)+(IF($A$6=Nutrients!$B$8,Nutrients!$BH$8,Nutrients!$BH$9)*AA$6)+(((IF($A$7=Nutrients!$B$79,Nutrients!$BH$79,(IF($A$7=Nutrients!$B$77,Nutrients!$BH$77,Nutrients!$BH$78)))))*AA$7))/2000</f>
        <v>0.3977506271157501</v>
      </c>
      <c r="AB256" s="67">
        <f>(SUMPRODUCT(AB$8:AB$187,Nutrients!$BH$8:$BH$187)+(IF($A$6=Nutrients!$B$8,Nutrients!$BH$8,Nutrients!$BH$9)*AB$6)+(((IF($A$7=Nutrients!$B$79,Nutrients!$BH$79,(IF($A$7=Nutrients!$B$77,Nutrients!$BH$77,Nutrients!$BH$78)))))*AB$7))/2000</f>
        <v>0.38543294164923292</v>
      </c>
      <c r="AC256" s="67"/>
      <c r="AD256" s="67">
        <f>(SUMPRODUCT(AD$8:AD$187,Nutrients!$BH$8:$BH$187)+(IF($A$6=Nutrients!$B$8,Nutrients!$BH$8,Nutrients!$BH$9)*AD$6)+(((IF($A$7=Nutrients!$B$79,Nutrients!$BH$79,(IF($A$7=Nutrients!$B$77,Nutrients!$BH$77,Nutrients!$BH$78)))))*AD$7))/2000</f>
        <v>0.49328629011917391</v>
      </c>
      <c r="AE256" s="67">
        <f>(SUMPRODUCT(AE$8:AE$187,Nutrients!$BH$8:$BH$187)+(IF($A$6=Nutrients!$B$8,Nutrients!$BH$8,Nutrients!$BH$9)*AE$6)+(((IF($A$7=Nutrients!$B$79,Nutrients!$BH$79,(IF($A$7=Nutrients!$B$77,Nutrients!$BH$77,Nutrients!$BH$78)))))*AE$7))/2000</f>
        <v>0.46209681244763184</v>
      </c>
      <c r="AF256" s="67">
        <f>(SUMPRODUCT(AF$8:AF$187,Nutrients!$BH$8:$BH$187)+(IF($A$6=Nutrients!$B$8,Nutrients!$BH$8,Nutrients!$BH$9)*AF$6)+(((IF($A$7=Nutrients!$B$79,Nutrients!$BH$79,(IF($A$7=Nutrients!$B$77,Nutrients!$BH$77,Nutrients!$BH$78)))))*AF$7))/2000</f>
        <v>0.43415419734215233</v>
      </c>
      <c r="AG256" s="67">
        <f>(SUMPRODUCT(AG$8:AG$187,Nutrients!$BH$8:$BH$187)+(IF($A$6=Nutrients!$B$8,Nutrients!$BH$8,Nutrients!$BH$9)*AG$6)+(((IF($A$7=Nutrients!$B$79,Nutrients!$BH$79,(IF($A$7=Nutrients!$B$77,Nutrients!$BH$77,Nutrients!$BH$78)))))*AG$7))/2000</f>
        <v>0.41577419758004142</v>
      </c>
      <c r="AH256" s="67">
        <f>(SUMPRODUCT(AH$8:AH$187,Nutrients!$BH$8:$BH$187)+(IF($A$6=Nutrients!$B$8,Nutrients!$BH$8,Nutrients!$BH$9)*AH$6)+(((IF($A$7=Nutrients!$B$79,Nutrients!$BH$79,(IF($A$7=Nutrients!$B$77,Nutrients!$BH$77,Nutrients!$BH$78)))))*AH$7))/2000</f>
        <v>0.40269104411592388</v>
      </c>
      <c r="AI256" s="67">
        <f>(SUMPRODUCT(AI$8:AI$187,Nutrients!$BH$8:$BH$187)+(IF($A$6=Nutrients!$B$8,Nutrients!$BH$8,Nutrients!$BH$9)*AI$6)+(((IF($A$7=Nutrients!$B$79,Nutrients!$BH$79,(IF($A$7=Nutrients!$B$77,Nutrients!$BH$77,Nutrients!$BH$78)))))*AI$7))/2000</f>
        <v>0.3900053950605129</v>
      </c>
      <c r="AJ256" s="67"/>
      <c r="AK256" s="67">
        <f>(SUMPRODUCT(AK$8:AK$187,Nutrients!$BH$8:$BH$187)+(IF($A$6=Nutrients!$B$8,Nutrients!$BH$8,Nutrients!$BH$9)*AK$6)+(((IF($A$7=Nutrients!$B$79,Nutrients!$BH$79,(IF($A$7=Nutrients!$B$77,Nutrients!$BH$77,Nutrients!$BH$78)))))*AK$7))/2000</f>
        <v>0.4978918906787847</v>
      </c>
      <c r="AL256" s="67">
        <f>(SUMPRODUCT(AL$8:AL$187,Nutrients!$BH$8:$BH$187)+(IF($A$6=Nutrients!$B$8,Nutrients!$BH$8,Nutrients!$BH$9)*AL$6)+(((IF($A$7=Nutrients!$B$79,Nutrients!$BH$79,(IF($A$7=Nutrients!$B$77,Nutrients!$BH$77,Nutrients!$BH$78)))))*AL$7))/2000</f>
        <v>0.46668780777819091</v>
      </c>
      <c r="AM256" s="67">
        <f>(SUMPRODUCT(AM$8:AM$187,Nutrients!$BH$8:$BH$187)+(IF($A$6=Nutrients!$B$8,Nutrients!$BH$8,Nutrients!$BH$9)*AM$6)+(((IF($A$7=Nutrients!$B$79,Nutrients!$BH$79,(IF($A$7=Nutrients!$B$77,Nutrients!$BH$77,Nutrients!$BH$78)))))*AM$7))/2000</f>
        <v>0.43872905184630423</v>
      </c>
      <c r="AN256" s="67">
        <f>(SUMPRODUCT(AN$8:AN$187,Nutrients!$BH$8:$BH$187)+(IF($A$6=Nutrients!$B$8,Nutrients!$BH$8,Nutrients!$BH$9)*AN$6)+(((IF($A$7=Nutrients!$B$79,Nutrients!$BH$79,(IF($A$7=Nutrients!$B$77,Nutrients!$BH$77,Nutrients!$BH$78)))))*AN$7))/2000</f>
        <v>0.42071821964813066</v>
      </c>
      <c r="AO256" s="67">
        <f>(SUMPRODUCT(AO$8:AO$187,Nutrients!$BH$8:$BH$187)+(IF($A$6=Nutrients!$B$8,Nutrients!$BH$8,Nutrients!$BH$9)*AO$6)+(((IF($A$7=Nutrients!$B$79,Nutrients!$BH$79,(IF($A$7=Nutrients!$B$77,Nutrients!$BH$77,Nutrients!$BH$78)))))*AO$7))/2000</f>
        <v>0.40726268779577479</v>
      </c>
      <c r="AP256" s="67">
        <f>(SUMPRODUCT(AP$8:AP$187,Nutrients!$BH$8:$BH$187)+(IF($A$6=Nutrients!$B$8,Nutrients!$BH$8,Nutrients!$BH$9)*AP$6)+(((IF($A$7=Nutrients!$B$79,Nutrients!$BH$79,(IF($A$7=Nutrients!$B$77,Nutrients!$BH$77,Nutrients!$BH$78)))))*AP$7))/2000</f>
        <v>0.39457679108849197</v>
      </c>
      <c r="AQ256" s="67"/>
      <c r="AR256" s="67">
        <f>(SUMPRODUCT(AR$8:AR$187,Nutrients!$BH$8:$BH$187)+(IF($A$6=Nutrients!$B$8,Nutrients!$BH$8,Nutrients!$BH$9)*AR$6)+(((IF($A$7=Nutrients!$B$79,Nutrients!$BH$79,(IF($A$7=Nutrients!$B$77,Nutrients!$BH$77,Nutrients!$BH$78)))))*AR$7))/2000</f>
        <v>0.50248014851089984</v>
      </c>
      <c r="AS256" s="67">
        <f>(SUMPRODUCT(AS$8:AS$187,Nutrients!$BH$8:$BH$187)+(IF($A$6=Nutrients!$B$8,Nutrients!$BH$8,Nutrients!$BH$9)*AS$6)+(((IF($A$7=Nutrients!$B$79,Nutrients!$BH$79,(IF($A$7=Nutrients!$B$77,Nutrients!$BH$77,Nutrients!$BH$78)))))*AS$7))/2000</f>
        <v>0.47125995579875984</v>
      </c>
      <c r="AT256" s="67">
        <f>(SUMPRODUCT(AT$8:AT$187,Nutrients!$BH$8:$BH$187)+(IF($A$6=Nutrients!$B$8,Nutrients!$BH$8,Nutrients!$BH$9)*AT$6)+(((IF($A$7=Nutrients!$B$79,Nutrients!$BH$79,(IF($A$7=Nutrients!$B$77,Nutrients!$BH$77,Nutrients!$BH$78)))))*AT$7))/2000</f>
        <v>0.4433009005058447</v>
      </c>
      <c r="AU256" s="67">
        <f>(SUMPRODUCT(AU$8:AU$187,Nutrients!$BH$8:$BH$187)+(IF($A$6=Nutrients!$B$8,Nutrients!$BH$8,Nutrients!$BH$9)*AU$6)+(((IF($A$7=Nutrients!$B$79,Nutrients!$BH$79,(IF($A$7=Nutrients!$B$77,Nutrients!$BH$77,Nutrients!$BH$78)))))*AU$7))/2000</f>
        <v>0.42529001247689491</v>
      </c>
      <c r="AV256" s="67">
        <f>(SUMPRODUCT(AV$8:AV$187,Nutrients!$BH$8:$BH$187)+(IF($A$6=Nutrients!$B$8,Nutrients!$BH$8,Nutrients!$BH$9)*AV$6)+(((IF($A$7=Nutrients!$B$79,Nutrients!$BH$79,(IF($A$7=Nutrients!$B$77,Nutrients!$BH$77,Nutrients!$BH$78)))))*AV$7))/2000</f>
        <v>0.41183420986782859</v>
      </c>
      <c r="AW256" s="67">
        <f>(SUMPRODUCT(AW$8:AW$187,Nutrients!$BH$8:$BH$187)+(IF($A$6=Nutrients!$B$8,Nutrients!$BH$8,Nutrients!$BH$9)*AW$6)+(((IF($A$7=Nutrients!$B$79,Nutrients!$BH$79,(IF($A$7=Nutrients!$B$77,Nutrients!$BH$77,Nutrients!$BH$78)))))*AW$7))/2000</f>
        <v>0.39951888534869118</v>
      </c>
      <c r="AX256" s="67"/>
      <c r="AY256" s="67">
        <f>(SUMPRODUCT(AY$8:AY$187,Nutrients!$BH$8:$BH$187)+(IF($A$6=Nutrients!$B$8,Nutrients!$BH$8,Nutrients!$BH$9)*AY$6)+(((IF($A$7=Nutrients!$B$79,Nutrients!$BH$79,(IF($A$7=Nutrients!$B$77,Nutrients!$BH$77,Nutrients!$BH$78)))))*AY$7))/2000</f>
        <v>0.50705325161959081</v>
      </c>
      <c r="AZ256" s="67">
        <f>(SUMPRODUCT(AZ$8:AZ$187,Nutrients!$BH$8:$BH$187)+(IF($A$6=Nutrients!$B$8,Nutrients!$BH$8,Nutrients!$BH$9)*AZ$6)+(((IF($A$7=Nutrients!$B$79,Nutrients!$BH$79,(IF($A$7=Nutrients!$B$77,Nutrients!$BH$77,Nutrients!$BH$78)))))*AZ$7))/2000</f>
        <v>0.47583252300361878</v>
      </c>
      <c r="BA256" s="67">
        <f>(SUMPRODUCT(BA$8:BA$187,Nutrients!$BH$8:$BH$187)+(IF($A$6=Nutrients!$B$8,Nutrients!$BH$8,Nutrients!$BH$9)*BA$6)+(((IF($A$7=Nutrients!$B$79,Nutrients!$BH$79,(IF($A$7=Nutrients!$B$77,Nutrients!$BH$77,Nutrients!$BH$78)))))*BA$7))/2000</f>
        <v>0.44787058606313074</v>
      </c>
      <c r="BB256" s="67">
        <f>(SUMPRODUCT(BB$8:BB$187,Nutrients!$BH$8:$BH$187)+(IF($A$6=Nutrients!$B$8,Nutrients!$BH$8,Nutrients!$BH$9)*BB$6)+(((IF($A$7=Nutrients!$B$79,Nutrients!$BH$79,(IF($A$7=Nutrients!$B$77,Nutrients!$BH$77,Nutrients!$BH$78)))))*BB$7))/2000</f>
        <v>0.42985792049959881</v>
      </c>
      <c r="BC256" s="67">
        <f>(SUMPRODUCT(BC$8:BC$187,Nutrients!$BH$8:$BH$187)+(IF($A$6=Nutrients!$B$8,Nutrients!$BH$8,Nutrients!$BH$9)*BC$6)+(((IF($A$7=Nutrients!$B$79,Nutrients!$BH$79,(IF($A$7=Nutrients!$B$77,Nutrients!$BH$77,Nutrients!$BH$78)))))*BC$7))/2000</f>
        <v>0.41640208593202815</v>
      </c>
      <c r="BD256" s="67">
        <f>(SUMPRODUCT(BD$8:BD$187,Nutrients!$BH$8:$BH$187)+(IF($A$6=Nutrients!$B$8,Nutrients!$BH$8,Nutrients!$BH$9)*BD$6)+(((IF($A$7=Nutrients!$B$79,Nutrients!$BH$79,(IF($A$7=Nutrients!$B$77,Nutrients!$BH$77,Nutrients!$BH$78)))))*BD$7))/2000</f>
        <v>0.40408910540806536</v>
      </c>
      <c r="BE256" s="67"/>
      <c r="BF256" s="67">
        <f>(SUMPRODUCT(BF$8:BF$187,Nutrients!$BH$8:$BH$187)+(IF($A$6=Nutrients!$B$8,Nutrients!$BH$8,Nutrients!$BH$9)*BF$6)+(((IF($A$7=Nutrients!$B$79,Nutrients!$BH$79,(IF($A$7=Nutrients!$B$77,Nutrients!$BH$77,Nutrients!$BH$78)))))*BF$7))/2000</f>
        <v>0.5119972724953441</v>
      </c>
      <c r="BG256" s="67">
        <f>(SUMPRODUCT(BG$8:BG$187,Nutrients!$BH$8:$BH$187)+(IF($A$6=Nutrients!$B$8,Nutrients!$BH$8,Nutrients!$BH$9)*BG$6)+(((IF($A$7=Nutrients!$B$79,Nutrients!$BH$79,(IF($A$7=Nutrients!$B$77,Nutrients!$BH$77,Nutrients!$BH$78)))))*BG$7))/2000</f>
        <v>0.48077638000176048</v>
      </c>
      <c r="BH256" s="67">
        <f>(SUMPRODUCT(BH$8:BH$187,Nutrients!$BH$8:$BH$187)+(IF($A$6=Nutrients!$B$8,Nutrients!$BH$8,Nutrients!$BH$9)*BH$6)+(((IF($A$7=Nutrients!$B$79,Nutrients!$BH$79,(IF($A$7=Nutrients!$B$77,Nutrients!$BH$77,Nutrients!$BH$78)))))*BH$7))/2000</f>
        <v>0.45281411941988825</v>
      </c>
      <c r="BI256" s="67">
        <f>(SUMPRODUCT(BI$8:BI$187,Nutrients!$BH$8:$BH$187)+(IF($A$6=Nutrients!$B$8,Nutrients!$BH$8,Nutrients!$BH$9)*BI$6)+(((IF($A$7=Nutrients!$B$79,Nutrients!$BH$79,(IF($A$7=Nutrients!$B$77,Nutrients!$BH$77,Nutrients!$BH$78)))))*BI$7))/2000</f>
        <v>0.43480124992916319</v>
      </c>
      <c r="BJ256" s="67">
        <f>(SUMPRODUCT(BJ$8:BJ$187,Nutrients!$BH$8:$BH$187)+(IF($A$6=Nutrients!$B$8,Nutrients!$BH$8,Nutrients!$BH$9)*BJ$6)+(((IF($A$7=Nutrients!$B$79,Nutrients!$BH$79,(IF($A$7=Nutrients!$B$77,Nutrients!$BH$77,Nutrients!$BH$78)))))*BJ$7))/2000</f>
        <v>0.42134526621267937</v>
      </c>
      <c r="BK256" s="67">
        <f>(SUMPRODUCT(BK$8:BK$187,Nutrients!$BH$8:$BH$187)+(IF($A$6=Nutrients!$B$8,Nutrients!$BH$8,Nutrients!$BH$9)*BK$6)+(((IF($A$7=Nutrients!$B$79,Nutrients!$BH$79,(IF($A$7=Nutrients!$B$77,Nutrients!$BH$77,Nutrients!$BH$78)))))*BK$7))/2000</f>
        <v>0.40902698484846184</v>
      </c>
      <c r="BL256" s="67"/>
    </row>
    <row r="257" spans="1:64" x14ac:dyDescent="0.2">
      <c r="A257" t="s">
        <v>87</v>
      </c>
      <c r="B257" s="67">
        <f>(SUMPRODUCT(B$8:B$187,Nutrients!$BI$8:$BI$187)+(IF($A$6=Nutrients!$B$8,Nutrients!$BI$8,Nutrients!$BI$9)*B$6)+(((IF($A$7=Nutrients!$B$79,Nutrients!$BI$79,(IF($A$7=Nutrients!$B$77,Nutrients!$BI$77,Nutrients!$BI$78)))))*B$7))/2000</f>
        <v>0.82661579569083021</v>
      </c>
      <c r="C257" s="67">
        <f>(SUMPRODUCT(C$8:C$187,Nutrients!$BI$8:$BI$187)+(IF($A$6=Nutrients!$B$8,Nutrients!$BI$8,Nutrients!$BI$9)*C$6)+(((IF($A$7=Nutrients!$B$79,Nutrients!$BI$79,(IF($A$7=Nutrients!$B$77,Nutrients!$BI$77,Nutrients!$BI$78)))))*C$7))/2000</f>
        <v>0.74126378047952557</v>
      </c>
      <c r="D257" s="67">
        <f>(SUMPRODUCT(D$8:D$187,Nutrients!$BI$8:$BI$187)+(IF($A$6=Nutrients!$B$8,Nutrients!$BI$8,Nutrients!$BI$9)*D$6)+(((IF($A$7=Nutrients!$B$79,Nutrients!$BI$79,(IF($A$7=Nutrients!$B$77,Nutrients!$BI$77,Nutrients!$BI$78)))))*D$7))/2000</f>
        <v>0.66387044428499786</v>
      </c>
      <c r="E257" s="67">
        <f>(SUMPRODUCT(E$8:E$187,Nutrients!$BI$8:$BI$187)+(IF($A$6=Nutrients!$B$8,Nutrients!$BI$8,Nutrients!$BI$9)*E$6)+(((IF($A$7=Nutrients!$B$79,Nutrients!$BI$79,(IF($A$7=Nutrients!$B$77,Nutrients!$BI$77,Nutrients!$BI$78)))))*E$7))/2000</f>
        <v>0.61546311482312543</v>
      </c>
      <c r="F257" s="67">
        <f>(SUMPRODUCT(F$8:F$187,Nutrients!$BI$8:$BI$187)+(IF($A$6=Nutrients!$B$8,Nutrients!$BI$8,Nutrients!$BI$9)*F$6)+(((IF($A$7=Nutrients!$B$79,Nutrients!$BI$79,(IF($A$7=Nutrients!$B$77,Nutrients!$BI$77,Nutrients!$BI$78)))))*F$7))/2000</f>
        <v>0.57743711377216167</v>
      </c>
      <c r="G257" s="67">
        <f>(SUMPRODUCT(G$8:G$187,Nutrients!$BI$8:$BI$187)+(IF($A$6=Nutrients!$B$8,Nutrients!$BI$8,Nutrients!$BI$9)*G$6)+(((IF($A$7=Nutrients!$B$79,Nutrients!$BI$79,(IF($A$7=Nutrients!$B$77,Nutrients!$BI$77,Nutrients!$BI$78)))))*G$7))/2000</f>
        <v>0.54424436645147822</v>
      </c>
      <c r="H257" s="67"/>
      <c r="I257" s="67">
        <f>(SUMPRODUCT(I$8:I$187,Nutrients!$BI$8:$BI$187)+(IF($A$6=Nutrients!$B$8,Nutrients!$BI$8,Nutrients!$BI$9)*I$6)+(((IF($A$7=Nutrients!$B$79,Nutrients!$BI$79,(IF($A$7=Nutrients!$B$77,Nutrients!$BI$77,Nutrients!$BI$78)))))*I$7))/2000</f>
        <v>0.83865216807804099</v>
      </c>
      <c r="J257" s="67">
        <f>(SUMPRODUCT(J$8:J$187,Nutrients!$BI$8:$BI$187)+(IF($A$6=Nutrients!$B$8,Nutrients!$BI$8,Nutrients!$BI$9)*J$6)+(((IF($A$7=Nutrients!$B$79,Nutrients!$BI$79,(IF($A$7=Nutrients!$B$77,Nutrients!$BI$77,Nutrients!$BI$78)))))*J$7))/2000</f>
        <v>0.75174055453697508</v>
      </c>
      <c r="K257" s="67">
        <f>(SUMPRODUCT(K$8:K$187,Nutrients!$BI$8:$BI$187)+(IF($A$6=Nutrients!$B$8,Nutrients!$BI$8,Nutrients!$BI$9)*K$6)+(((IF($A$7=Nutrients!$B$79,Nutrients!$BI$79,(IF($A$7=Nutrients!$B$77,Nutrients!$BI$77,Nutrients!$BI$78)))))*K$7))/2000</f>
        <v>0.67587245640643889</v>
      </c>
      <c r="L257" s="67">
        <f>(SUMPRODUCT(L$8:L$187,Nutrients!$BI$8:$BI$187)+(IF($A$6=Nutrients!$B$8,Nutrients!$BI$8,Nutrients!$BI$9)*L$6)+(((IF($A$7=Nutrients!$B$79,Nutrients!$BI$79,(IF($A$7=Nutrients!$B$77,Nutrients!$BI$77,Nutrients!$BI$78)))))*L$7))/2000</f>
        <v>0.62591684304918682</v>
      </c>
      <c r="M257" s="67">
        <f>(SUMPRODUCT(M$8:M$187,Nutrients!$BI$8:$BI$187)+(IF($A$6=Nutrients!$B$8,Nutrients!$BI$8,Nutrients!$BI$9)*M$6)+(((IF($A$7=Nutrients!$B$79,Nutrients!$BI$79,(IF($A$7=Nutrients!$B$77,Nutrients!$BI$77,Nutrients!$BI$78)))))*M$7))/2000</f>
        <v>0.58943793467681627</v>
      </c>
      <c r="N257" s="67">
        <f>(SUMPRODUCT(N$8:N$187,Nutrients!$BI$8:$BI$187)+(IF($A$6=Nutrients!$B$8,Nutrients!$BI$8,Nutrients!$BI$9)*N$6)+(((IF($A$7=Nutrients!$B$79,Nutrients!$BI$79,(IF($A$7=Nutrients!$B$77,Nutrients!$BI$77,Nutrients!$BI$78)))))*N$7))/2000</f>
        <v>0.55471159244412982</v>
      </c>
      <c r="O257" s="67"/>
      <c r="P257" s="67">
        <f>(SUMPRODUCT(P$8:P$187,Nutrients!$BI$8:$BI$187)+(IF($A$6=Nutrients!$B$8,Nutrients!$BI$8,Nutrients!$BI$9)*P$6)+(((IF($A$7=Nutrients!$B$79,Nutrients!$BI$79,(IF($A$7=Nutrients!$B$77,Nutrients!$BI$77,Nutrients!$BI$78)))))*P$7))/2000</f>
        <v>0.85069009995374567</v>
      </c>
      <c r="Q257" s="67">
        <f>(SUMPRODUCT(Q$8:Q$187,Nutrients!$BI$8:$BI$187)+(IF($A$6=Nutrients!$B$8,Nutrients!$BI$8,Nutrients!$BI$9)*Q$6)+(((IF($A$7=Nutrients!$B$79,Nutrients!$BI$79,(IF($A$7=Nutrients!$B$77,Nutrients!$BI$77,Nutrients!$BI$78)))))*Q$7))/2000</f>
        <v>0.76377504671765428</v>
      </c>
      <c r="R257" s="67">
        <f>(SUMPRODUCT(R$8:R$187,Nutrients!$BI$8:$BI$187)+(IF($A$6=Nutrients!$B$8,Nutrients!$BI$8,Nutrients!$BI$9)*R$6)+(((IF($A$7=Nutrients!$B$79,Nutrients!$BI$79,(IF($A$7=Nutrients!$B$77,Nutrients!$BI$77,Nutrients!$BI$78)))))*R$7))/2000</f>
        <v>0.68783643713160392</v>
      </c>
      <c r="S257" s="67">
        <f>(SUMPRODUCT(S$8:S$187,Nutrients!$BI$8:$BI$187)+(IF($A$6=Nutrients!$B$8,Nutrients!$BI$8,Nutrients!$BI$9)*S$6)+(((IF($A$7=Nutrients!$B$79,Nutrients!$BI$79,(IF($A$7=Nutrients!$B$77,Nutrients!$BI$77,Nutrients!$BI$78)))))*S$7))/2000</f>
        <v>0.63781995371042288</v>
      </c>
      <c r="T257" s="67">
        <f>(SUMPRODUCT(T$8:T$187,Nutrients!$BI$8:$BI$187)+(IF($A$6=Nutrients!$B$8,Nutrients!$BI$8,Nutrients!$BI$9)*T$6)+(((IF($A$7=Nutrients!$B$79,Nutrients!$BI$79,(IF($A$7=Nutrients!$B$77,Nutrients!$BI$77,Nutrients!$BI$78)))))*T$7))/2000</f>
        <v>0.60139439335466705</v>
      </c>
      <c r="U257" s="67">
        <f>(SUMPRODUCT(U$8:U$187,Nutrients!$BI$8:$BI$187)+(IF($A$6=Nutrients!$B$8,Nutrients!$BI$8,Nutrients!$BI$9)*U$6)+(((IF($A$7=Nutrients!$B$79,Nutrients!$BI$79,(IF($A$7=Nutrients!$B$77,Nutrients!$BI$77,Nutrients!$BI$78)))))*U$7))/2000</f>
        <v>0.56666985657680147</v>
      </c>
      <c r="V257" s="67"/>
      <c r="W257" s="67">
        <f>(SUMPRODUCT(W$8:W$187,Nutrients!$BI$8:$BI$187)+(IF($A$6=Nutrients!$B$8,Nutrients!$BI$8,Nutrients!$BI$9)*W$6)+(((IF($A$7=Nutrients!$B$79,Nutrients!$BI$79,(IF($A$7=Nutrients!$B$77,Nutrients!$BI$77,Nutrients!$BI$78)))))*W$7))/2000</f>
        <v>0.86113780020372821</v>
      </c>
      <c r="X257" s="67">
        <f>(SUMPRODUCT(X$8:X$187,Nutrients!$BI$8:$BI$187)+(IF($A$6=Nutrients!$B$8,Nutrients!$BI$8,Nutrients!$BI$9)*X$6)+(((IF($A$7=Nutrients!$B$79,Nutrients!$BI$79,(IF($A$7=Nutrients!$B$77,Nutrients!$BI$77,Nutrients!$BI$78)))))*X$7))/2000</f>
        <v>0.77576007969512417</v>
      </c>
      <c r="Y257" s="67">
        <f>(SUMPRODUCT(Y$8:Y$187,Nutrients!$BI$8:$BI$187)+(IF($A$6=Nutrients!$B$8,Nutrients!$BI$8,Nutrients!$BI$9)*Y$6)+(((IF($A$7=Nutrients!$B$79,Nutrients!$BI$79,(IF($A$7=Nutrients!$B$77,Nutrients!$BI$77,Nutrients!$BI$78)))))*Y$7))/2000</f>
        <v>0.69821751978018864</v>
      </c>
      <c r="Z257" s="67">
        <f>(SUMPRODUCT(Z$8:Z$187,Nutrients!$BI$8:$BI$187)+(IF($A$6=Nutrients!$B$8,Nutrients!$BI$8,Nutrients!$BI$9)*Z$6)+(((IF($A$7=Nutrients!$B$79,Nutrients!$BI$79,(IF($A$7=Nutrients!$B$77,Nutrients!$BI$77,Nutrients!$BI$78)))))*Z$7))/2000</f>
        <v>0.64973189506963369</v>
      </c>
      <c r="AA257" s="67">
        <f>(SUMPRODUCT(AA$8:AA$187,Nutrients!$BI$8:$BI$187)+(IF($A$6=Nutrients!$B$8,Nutrients!$BI$8,Nutrients!$BI$9)*AA$6)+(((IF($A$7=Nutrients!$B$79,Nutrients!$BI$79,(IF($A$7=Nutrients!$B$77,Nutrients!$BI$77,Nutrients!$BI$78)))))*AA$7))/2000</f>
        <v>0.61326263987772911</v>
      </c>
      <c r="AB257" s="67">
        <f>(SUMPRODUCT(AB$8:AB$187,Nutrients!$BI$8:$BI$187)+(IF($A$6=Nutrients!$B$8,Nutrients!$BI$8,Nutrients!$BI$9)*AB$6)+(((IF($A$7=Nutrients!$B$79,Nutrients!$BI$79,(IF($A$7=Nutrients!$B$77,Nutrients!$BI$77,Nutrients!$BI$78)))))*AB$7))/2000</f>
        <v>0.57849212295386587</v>
      </c>
      <c r="AC257" s="67"/>
      <c r="AD257" s="67">
        <f>(SUMPRODUCT(AD$8:AD$187,Nutrients!$BI$8:$BI$187)+(IF($A$6=Nutrients!$B$8,Nutrients!$BI$8,Nutrients!$BI$9)*AD$6)+(((IF($A$7=Nutrients!$B$79,Nutrients!$BI$79,(IF($A$7=Nutrients!$B$77,Nutrients!$BI$77,Nutrients!$BI$78)))))*AD$7))/2000</f>
        <v>0.87312241787710609</v>
      </c>
      <c r="AE257" s="67">
        <f>(SUMPRODUCT(AE$8:AE$187,Nutrients!$BI$8:$BI$187)+(IF($A$6=Nutrients!$B$8,Nutrients!$BI$8,Nutrients!$BI$9)*AE$6)+(((IF($A$7=Nutrients!$B$79,Nutrients!$BI$79,(IF($A$7=Nutrients!$B$77,Nutrients!$BI$77,Nutrients!$BI$78)))))*AE$7))/2000</f>
        <v>0.78767218197553257</v>
      </c>
      <c r="AF257" s="67">
        <f>(SUMPRODUCT(AF$8:AF$187,Nutrients!$BI$8:$BI$187)+(IF($A$6=Nutrients!$B$8,Nutrients!$BI$8,Nutrients!$BI$9)*AF$6)+(((IF($A$7=Nutrients!$B$79,Nutrients!$BI$79,(IF($A$7=Nutrients!$B$77,Nutrients!$BI$77,Nutrients!$BI$78)))))*AF$7))/2000</f>
        <v>0.71005536058808894</v>
      </c>
      <c r="AG257" s="67">
        <f>(SUMPRODUCT(AG$8:AG$187,Nutrients!$BI$8:$BI$187)+(IF($A$6=Nutrients!$B$8,Nutrients!$BI$8,Nutrients!$BI$9)*AG$6)+(((IF($A$7=Nutrients!$B$79,Nutrients!$BI$79,(IF($A$7=Nutrients!$B$77,Nutrients!$BI$77,Nutrients!$BI$78)))))*AG$7))/2000</f>
        <v>0.66155456148701974</v>
      </c>
      <c r="AH257" s="67">
        <f>(SUMPRODUCT(AH$8:AH$187,Nutrients!$BI$8:$BI$187)+(IF($A$6=Nutrients!$B$8,Nutrients!$BI$8,Nutrients!$BI$9)*AH$6)+(((IF($A$7=Nutrients!$B$79,Nutrients!$BI$79,(IF($A$7=Nutrients!$B$77,Nutrients!$BI$77,Nutrients!$BI$78)))))*AH$7))/2000</f>
        <v>0.62349521364472416</v>
      </c>
      <c r="AI257" s="67">
        <f>(SUMPRODUCT(AI$8:AI$187,Nutrients!$BI$8:$BI$187)+(IF($A$6=Nutrients!$B$8,Nutrients!$BI$8,Nutrients!$BI$9)*AI$6)+(((IF($A$7=Nutrients!$B$79,Nutrients!$BI$79,(IF($A$7=Nutrients!$B$77,Nutrients!$BI$77,Nutrients!$BI$78)))))*AI$7))/2000</f>
        <v>0.59032650526947061</v>
      </c>
      <c r="AJ257" s="67"/>
      <c r="AK257" s="67">
        <f>(SUMPRODUCT(AK$8:AK$187,Nutrients!$BI$8:$BI$187)+(IF($A$6=Nutrients!$B$8,Nutrients!$BI$8,Nutrients!$BI$9)*AK$6)+(((IF($A$7=Nutrients!$B$79,Nutrients!$BI$79,(IF($A$7=Nutrients!$B$77,Nutrients!$BI$77,Nutrients!$BI$78)))))*AK$7))/2000</f>
        <v>0.88516740520736359</v>
      </c>
      <c r="AL257" s="67">
        <f>(SUMPRODUCT(AL$8:AL$187,Nutrients!$BI$8:$BI$187)+(IF($A$6=Nutrients!$B$8,Nutrients!$BI$8,Nutrients!$BI$9)*AL$6)+(((IF($A$7=Nutrients!$B$79,Nutrients!$BI$79,(IF($A$7=Nutrients!$B$77,Nutrients!$BI$77,Nutrients!$BI$78)))))*AL$7))/2000</f>
        <v>0.79966942878927061</v>
      </c>
      <c r="AM257" s="67">
        <f>(SUMPRODUCT(AM$8:AM$187,Nutrients!$BI$8:$BI$187)+(IF($A$6=Nutrients!$B$8,Nutrients!$BI$8,Nutrients!$BI$9)*AM$6)+(((IF($A$7=Nutrients!$B$79,Nutrients!$BI$79,(IF($A$7=Nutrients!$B$77,Nutrients!$BI$77,Nutrients!$BI$78)))))*AM$7))/2000</f>
        <v>0.72196416115579132</v>
      </c>
      <c r="AN257" s="67">
        <f>(SUMPRODUCT(AN$8:AN$187,Nutrients!$BI$8:$BI$187)+(IF($A$6=Nutrients!$B$8,Nutrients!$BI$8,Nutrients!$BI$9)*AN$6)+(((IF($A$7=Nutrients!$B$79,Nutrients!$BI$79,(IF($A$7=Nutrients!$B$77,Nutrients!$BI$77,Nutrients!$BI$78)))))*AN$7))/2000</f>
        <v>0.6718987984132343</v>
      </c>
      <c r="AO257" s="67">
        <f>(SUMPRODUCT(AO$8:AO$187,Nutrients!$BI$8:$BI$187)+(IF($A$6=Nutrients!$B$8,Nutrients!$BI$8,Nutrients!$BI$9)*AO$6)+(((IF($A$7=Nutrients!$B$79,Nutrients!$BI$79,(IF($A$7=Nutrients!$B$77,Nutrients!$BI$77,Nutrients!$BI$78)))))*AO$7))/2000</f>
        <v>0.63537050593431577</v>
      </c>
      <c r="AP257" s="67">
        <f>(SUMPRODUCT(AP$8:AP$187,Nutrients!$BI$8:$BI$187)+(IF($A$6=Nutrients!$B$8,Nutrients!$BI$8,Nutrients!$BI$9)*AP$6)+(((IF($A$7=Nutrients!$B$79,Nutrients!$BI$79,(IF($A$7=Nutrients!$B$77,Nutrients!$BI$77,Nutrients!$BI$78)))))*AP$7))/2000</f>
        <v>0.60219921305520319</v>
      </c>
      <c r="AQ257" s="67"/>
      <c r="AR257" s="67">
        <f>(SUMPRODUCT(AR$8:AR$187,Nutrients!$BI$8:$BI$187)+(IF($A$6=Nutrients!$B$8,Nutrients!$BI$8,Nutrients!$BI$9)*AR$6)+(((IF($A$7=Nutrients!$B$79,Nutrients!$BI$79,(IF($A$7=Nutrients!$B$77,Nutrients!$BI$77,Nutrients!$BI$78)))))*AR$7))/2000</f>
        <v>0.89711140320851346</v>
      </c>
      <c r="AS257" s="67">
        <f>(SUMPRODUCT(AS$8:AS$187,Nutrients!$BI$8:$BI$187)+(IF($A$6=Nutrients!$B$8,Nutrients!$BI$8,Nutrients!$BI$9)*AS$6)+(((IF($A$7=Nutrients!$B$79,Nutrients!$BI$79,(IF($A$7=Nutrients!$B$77,Nutrients!$BI$77,Nutrients!$BI$78)))))*AS$7))/2000</f>
        <v>0.81154998439677006</v>
      </c>
      <c r="AT257" s="67">
        <f>(SUMPRODUCT(AT$8:AT$187,Nutrients!$BI$8:$BI$187)+(IF($A$6=Nutrients!$B$8,Nutrients!$BI$8,Nutrients!$BI$9)*AT$6)+(((IF($A$7=Nutrients!$B$79,Nutrients!$BI$79,(IF($A$7=Nutrients!$B$77,Nutrients!$BI$77,Nutrients!$BI$78)))))*AT$7))/2000</f>
        <v>0.73384159262081083</v>
      </c>
      <c r="AU257" s="67">
        <f>(SUMPRODUCT(AU$8:AU$187,Nutrients!$BI$8:$BI$187)+(IF($A$6=Nutrients!$B$8,Nutrients!$BI$8,Nutrients!$BI$9)*AU$6)+(((IF($A$7=Nutrients!$B$79,Nutrients!$BI$79,(IF($A$7=Nutrients!$B$77,Nutrients!$BI$77,Nutrients!$BI$78)))))*AU$7))/2000</f>
        <v>0.68377564722626016</v>
      </c>
      <c r="AV257" s="67">
        <f>(SUMPRODUCT(AV$8:AV$187,Nutrients!$BI$8:$BI$187)+(IF($A$6=Nutrients!$B$8,Nutrients!$BI$8,Nutrients!$BI$9)*AV$6)+(((IF($A$7=Nutrients!$B$79,Nutrients!$BI$79,(IF($A$7=Nutrients!$B$77,Nutrients!$BI$77,Nutrients!$BI$78)))))*AV$7))/2000</f>
        <v>0.64724452912055419</v>
      </c>
      <c r="AW257" s="67">
        <f>(SUMPRODUCT(AW$8:AW$187,Nutrients!$BI$8:$BI$187)+(IF($A$6=Nutrients!$B$8,Nutrients!$BI$8,Nutrients!$BI$9)*AW$6)+(((IF($A$7=Nutrients!$B$79,Nutrients!$BI$79,(IF($A$7=Nutrients!$B$77,Nutrients!$BI$77,Nutrients!$BI$78)))))*AW$7))/2000</f>
        <v>0.61252333130880521</v>
      </c>
      <c r="AX257" s="67"/>
      <c r="AY257" s="67">
        <f>(SUMPRODUCT(AY$8:AY$187,Nutrients!$BI$8:$BI$187)+(IF($A$6=Nutrients!$B$8,Nutrients!$BI$8,Nutrients!$BI$9)*AY$6)+(((IF($A$7=Nutrients!$B$79,Nutrients!$BI$79,(IF($A$7=Nutrients!$B$77,Nutrients!$BI$77,Nutrients!$BI$78)))))*AY$7))/2000</f>
        <v>0.90900192615007158</v>
      </c>
      <c r="AZ257" s="67">
        <f>(SUMPRODUCT(AZ$8:AZ$187,Nutrients!$BI$8:$BI$187)+(IF($A$6=Nutrients!$B$8,Nutrients!$BI$8,Nutrients!$BI$9)*AZ$6)+(((IF($A$7=Nutrients!$B$79,Nutrients!$BI$79,(IF($A$7=Nutrients!$B$77,Nutrients!$BI$77,Nutrients!$BI$78)))))*AZ$7))/2000</f>
        <v>0.8234349146266261</v>
      </c>
      <c r="BA257" s="67">
        <f>(SUMPRODUCT(BA$8:BA$187,Nutrients!$BI$8:$BI$187)+(IF($A$6=Nutrients!$B$8,Nutrients!$BI$8,Nutrients!$BI$9)*BA$6)+(((IF($A$7=Nutrients!$B$79,Nutrients!$BI$79,(IF($A$7=Nutrients!$B$77,Nutrients!$BI$77,Nutrients!$BI$78)))))*BA$7))/2000</f>
        <v>0.74569644987275274</v>
      </c>
      <c r="BB257" s="67">
        <f>(SUMPRODUCT(BB$8:BB$187,Nutrients!$BI$8:$BI$187)+(IF($A$6=Nutrients!$B$8,Nutrients!$BI$8,Nutrients!$BI$9)*BB$6)+(((IF($A$7=Nutrients!$B$79,Nutrients!$BI$79,(IF($A$7=Nutrients!$B$77,Nutrients!$BI$77,Nutrients!$BI$78)))))*BB$7))/2000</f>
        <v>0.69558727388306718</v>
      </c>
      <c r="BC257" s="67">
        <f>(SUMPRODUCT(BC$8:BC$187,Nutrients!$BI$8:$BI$187)+(IF($A$6=Nutrients!$B$8,Nutrients!$BI$8,Nutrients!$BI$9)*BC$6)+(((IF($A$7=Nutrients!$B$79,Nutrients!$BI$79,(IF($A$7=Nutrients!$B$77,Nutrients!$BI$77,Nutrients!$BI$78)))))*BC$7))/2000</f>
        <v>0.65905582225725945</v>
      </c>
      <c r="BD257" s="67">
        <f>(SUMPRODUCT(BD$8:BD$187,Nutrients!$BI$8:$BI$187)+(IF($A$6=Nutrients!$B$8,Nutrients!$BI$8,Nutrients!$BI$9)*BD$6)+(((IF($A$7=Nutrients!$B$79,Nutrients!$BI$79,(IF($A$7=Nutrients!$B$77,Nutrients!$BI$77,Nutrients!$BI$78)))))*BD$7))/2000</f>
        <v>0.62433440628344061</v>
      </c>
      <c r="BE257" s="67"/>
      <c r="BF257" s="67">
        <f>(SUMPRODUCT(BF$8:BF$187,Nutrients!$BI$8:$BI$187)+(IF($A$6=Nutrients!$B$8,Nutrients!$BI$8,Nutrients!$BI$9)*BF$6)+(((IF($A$7=Nutrients!$B$79,Nutrients!$BI$79,(IF($A$7=Nutrients!$B$77,Nutrients!$BI$77,Nutrients!$BI$78)))))*BF$7))/2000</f>
        <v>0.91934615063302427</v>
      </c>
      <c r="BG257" s="67">
        <f>(SUMPRODUCT(BG$8:BG$187,Nutrients!$BI$8:$BI$187)+(IF($A$6=Nutrients!$B$8,Nutrients!$BI$8,Nutrients!$BI$9)*BG$6)+(((IF($A$7=Nutrients!$B$79,Nutrients!$BI$79,(IF($A$7=Nutrients!$B$77,Nutrients!$BI$77,Nutrients!$BI$78)))))*BG$7))/2000</f>
        <v>0.83377742887691864</v>
      </c>
      <c r="BH257" s="67">
        <f>(SUMPRODUCT(BH$8:BH$187,Nutrients!$BI$8:$BI$187)+(IF($A$6=Nutrients!$B$8,Nutrients!$BI$8,Nutrients!$BI$9)*BH$6)+(((IF($A$7=Nutrients!$B$79,Nutrients!$BI$79,(IF($A$7=Nutrients!$B$77,Nutrients!$BI$77,Nutrients!$BI$78)))))*BH$7))/2000</f>
        <v>0.75603558658989656</v>
      </c>
      <c r="BI257" s="67">
        <f>(SUMPRODUCT(BI$8:BI$187,Nutrients!$BI$8:$BI$187)+(IF($A$6=Nutrients!$B$8,Nutrients!$BI$8,Nutrients!$BI$9)*BI$6)+(((IF($A$7=Nutrients!$B$79,Nutrients!$BI$79,(IF($A$7=Nutrients!$B$77,Nutrients!$BI$77,Nutrients!$BI$78)))))*BI$7))/2000</f>
        <v>0.70592428240867555</v>
      </c>
      <c r="BJ257" s="67">
        <f>(SUMPRODUCT(BJ$8:BJ$187,Nutrients!$BI$8:$BI$187)+(IF($A$6=Nutrients!$B$8,Nutrients!$BI$8,Nutrients!$BI$9)*BJ$6)+(((IF($A$7=Nutrients!$B$79,Nutrients!$BI$79,(IF($A$7=Nutrients!$B$77,Nutrients!$BI$77,Nutrients!$BI$78)))))*BJ$7))/2000</f>
        <v>0.66939127425943401</v>
      </c>
      <c r="BK257" s="67">
        <f>(SUMPRODUCT(BK$8:BK$187,Nutrients!$BI$8:$BI$187)+(IF($A$6=Nutrients!$B$8,Nutrients!$BI$8,Nutrients!$BI$9)*BK$6)+(((IF($A$7=Nutrients!$B$79,Nutrients!$BI$79,(IF($A$7=Nutrients!$B$77,Nutrients!$BI$77,Nutrients!$BI$78)))))*BK$7))/2000</f>
        <v>0.63461453852569683</v>
      </c>
      <c r="BL257" s="67"/>
    </row>
    <row r="258" spans="1:64" x14ac:dyDescent="0.2">
      <c r="A258" t="s">
        <v>60</v>
      </c>
      <c r="B258" s="12">
        <f>(B255 * 434.98) + (B257* 255.74) - (B256*282.06)</f>
        <v>153.85476333031215</v>
      </c>
      <c r="C258" s="12">
        <f t="shared" ref="C258:G258" si="240">(C255 * 434.98) + (C257* 255.74) - (C256*282.06)</f>
        <v>139.57525687226871</v>
      </c>
      <c r="D258" s="12">
        <f t="shared" si="240"/>
        <v>126.49320310170246</v>
      </c>
      <c r="E258" s="12">
        <f t="shared" si="240"/>
        <v>118.5939132873979</v>
      </c>
      <c r="F258" s="12">
        <f t="shared" si="240"/>
        <v>112.02321302352154</v>
      </c>
      <c r="G258" s="12">
        <f t="shared" si="240"/>
        <v>106.65733334149384</v>
      </c>
      <c r="H258" s="67"/>
      <c r="I258" s="12">
        <f>(I255 * 434.98) + (I257* 255.74) - (I256*282.06)</f>
        <v>161.4361822471443</v>
      </c>
      <c r="J258" s="12">
        <f t="shared" ref="J258:N258" si="241">(J255 * 434.98) + (J257* 255.74) - (J256*282.06)</f>
        <v>146.64049711056538</v>
      </c>
      <c r="K258" s="12">
        <f t="shared" si="241"/>
        <v>134.05692538076349</v>
      </c>
      <c r="L258" s="12">
        <f t="shared" si="241"/>
        <v>125.63596287511371</v>
      </c>
      <c r="M258" s="12">
        <f t="shared" si="241"/>
        <v>119.58661705261828</v>
      </c>
      <c r="N258" s="12">
        <f t="shared" si="241"/>
        <v>113.70298904338148</v>
      </c>
      <c r="O258" s="67"/>
      <c r="P258" s="12">
        <f>(P255 * 434.98) + (P257* 255.74) - (P256*282.06)</f>
        <v>169.02227621265925</v>
      </c>
      <c r="Q258" s="12">
        <f t="shared" ref="Q258:U258" si="242">(Q255 * 434.98) + (Q257* 255.74) - (Q256*282.06)</f>
        <v>154.22567211419909</v>
      </c>
      <c r="R258" s="12">
        <f t="shared" si="242"/>
        <v>141.61528729512125</v>
      </c>
      <c r="S258" s="12">
        <f t="shared" si="242"/>
        <v>133.22064661249732</v>
      </c>
      <c r="T258" s="12">
        <f t="shared" si="242"/>
        <v>127.15946115138722</v>
      </c>
      <c r="U258" s="12">
        <f t="shared" si="242"/>
        <v>121.25982369135281</v>
      </c>
      <c r="V258" s="67"/>
      <c r="W258" s="12">
        <f>(W255 * 434.98) + (W257* 255.74) - (W256*282.06)</f>
        <v>176.08880763928641</v>
      </c>
      <c r="X258" s="12">
        <f t="shared" ref="X258:AB258" si="243">(X255 * 434.98) + (X257* 255.74) - (X256*282.06)</f>
        <v>161.78114160786836</v>
      </c>
      <c r="Y258" s="12">
        <f t="shared" si="243"/>
        <v>148.66402091239286</v>
      </c>
      <c r="Z258" s="12">
        <f t="shared" si="243"/>
        <v>140.7863975431101</v>
      </c>
      <c r="AA258" s="12">
        <f t="shared" si="243"/>
        <v>134.75612250358324</v>
      </c>
      <c r="AB258" s="12">
        <f t="shared" si="243"/>
        <v>128.86549286383411</v>
      </c>
      <c r="AC258" s="67"/>
      <c r="AD258" s="12">
        <f>(AD255 * 434.98) + (AD257* 255.74) - (AD256*282.06)</f>
        <v>183.65268299847358</v>
      </c>
      <c r="AE258" s="12">
        <f t="shared" ref="AE258:AI258" si="244">(AE255 * 434.98) + (AE257* 255.74) - (AE256*282.06)</f>
        <v>169.34693553079447</v>
      </c>
      <c r="AF258" s="12">
        <f t="shared" si="244"/>
        <v>156.2738510084892</v>
      </c>
      <c r="AG258" s="12">
        <f t="shared" si="244"/>
        <v>148.39217359187069</v>
      </c>
      <c r="AH258" s="12">
        <f t="shared" si="244"/>
        <v>141.83385632290538</v>
      </c>
      <c r="AI258" s="12">
        <f t="shared" si="244"/>
        <v>136.47439897609979</v>
      </c>
      <c r="AJ258" s="67"/>
      <c r="AK258" s="12">
        <f>(AK255 * 434.98) + (AK257* 255.74) - (AK256*282.06)</f>
        <v>191.22788669622108</v>
      </c>
      <c r="AL258" s="12">
        <f t="shared" ref="AL258:AP258" si="245">(AL255 * 434.98) + (AL257* 255.74) - (AL256*282.06)</f>
        <v>176.94716854451599</v>
      </c>
      <c r="AM258" s="12">
        <f t="shared" si="245"/>
        <v>163.89303848853808</v>
      </c>
      <c r="AN258" s="12">
        <f t="shared" si="245"/>
        <v>155.48533902227408</v>
      </c>
      <c r="AO258" s="12">
        <f t="shared" si="245"/>
        <v>149.44409160513965</v>
      </c>
      <c r="AP258" s="12">
        <f t="shared" si="245"/>
        <v>144.08394377254658</v>
      </c>
      <c r="AQ258" s="67"/>
      <c r="AR258" s="12">
        <f>(AR255 * 434.98) + (AR257* 255.74) - (AR256*282.06)</f>
        <v>198.81869380296931</v>
      </c>
      <c r="AS258" s="12">
        <f t="shared" ref="AS258:AW258" si="246">(AS255 * 434.98) + (AS257* 255.74) - (AS256*282.06)</f>
        <v>184.55880999459083</v>
      </c>
      <c r="AT258" s="12">
        <f t="shared" si="246"/>
        <v>171.50384528093861</v>
      </c>
      <c r="AU258" s="12">
        <f t="shared" si="246"/>
        <v>163.09599015117288</v>
      </c>
      <c r="AV258" s="12">
        <f t="shared" si="246"/>
        <v>157.05398782894099</v>
      </c>
      <c r="AW258" s="12">
        <f t="shared" si="246"/>
        <v>151.1717342225823</v>
      </c>
      <c r="AX258" s="67"/>
      <c r="AY258" s="12">
        <f>(AY255 * 434.98) + (AY257* 255.74) - (AY256*282.06)</f>
        <v>206.43299816356088</v>
      </c>
      <c r="AZ258" s="12">
        <f t="shared" ref="AZ258:BD258" si="247">(AZ255 * 434.98) + (AZ257* 255.74) - (AZ256*282.06)</f>
        <v>192.17162018525482</v>
      </c>
      <c r="BA258" s="12">
        <f t="shared" si="247"/>
        <v>179.10862106153019</v>
      </c>
      <c r="BB258" s="12">
        <f t="shared" si="247"/>
        <v>170.69401652950728</v>
      </c>
      <c r="BC258" s="12">
        <f t="shared" si="247"/>
        <v>164.6519251027886</v>
      </c>
      <c r="BD258" s="12">
        <f t="shared" si="247"/>
        <v>158.77441345782967</v>
      </c>
      <c r="BE258" s="67"/>
      <c r="BF258" s="12">
        <f>(BF255 * 434.98) + (BF257* 255.74) - (BF256*282.06)</f>
        <v>213.52616026957543</v>
      </c>
      <c r="BG258" s="12">
        <f t="shared" ref="BG258:BK258" si="248">(BG255 * 434.98) + (BG257* 255.74) - (BG256*282.06)</f>
        <v>199.26432537906908</v>
      </c>
      <c r="BH258" s="12">
        <f t="shared" si="248"/>
        <v>186.20042390086431</v>
      </c>
      <c r="BI258" s="12">
        <f t="shared" si="248"/>
        <v>177.78525079317336</v>
      </c>
      <c r="BJ258" s="12">
        <f t="shared" si="248"/>
        <v>171.74274351979025</v>
      </c>
      <c r="BK258" s="12">
        <f t="shared" si="248"/>
        <v>165.85045243936736</v>
      </c>
      <c r="BL258" s="67"/>
    </row>
    <row r="259" spans="1:64" x14ac:dyDescent="0.2">
      <c r="A259" t="s">
        <v>101</v>
      </c>
      <c r="B259" s="67">
        <f>(SUMPRODUCT(B$8:B$187,Nutrients!$DL$8:$DL$187)+(IF($A$6=Nutrients!$B$8,Nutrients!$DL$8,Nutrients!$DL$9)*B$6)+(((IF($A$7=Nutrients!$B$79,Nutrients!$DL$79,(IF($A$7=Nutrients!$B$77,Nutrients!$DL$77,Nutrients!$DL$78)))))*B$7))/2000</f>
        <v>0.25135577229405298</v>
      </c>
      <c r="C259" s="67">
        <f>(SUMPRODUCT(C$8:C$187,Nutrients!$DL$8:$DL$187)+(IF($A$6=Nutrients!$B$8,Nutrients!$DL$8,Nutrients!$DL$9)*C$6)+(((IF($A$7=Nutrients!$B$79,Nutrients!$DL$79,(IF($A$7=Nutrients!$B$77,Nutrients!$DL$77,Nutrients!$DL$78)))))*C$7))/2000</f>
        <v>0.24151180015144291</v>
      </c>
      <c r="D259" s="67">
        <f>(SUMPRODUCT(D$8:D$187,Nutrients!$DL$8:$DL$187)+(IF($A$6=Nutrients!$B$8,Nutrients!$DL$8,Nutrients!$DL$9)*D$6)+(((IF($A$7=Nutrients!$B$79,Nutrients!$DL$79,(IF($A$7=Nutrients!$B$77,Nutrients!$DL$77,Nutrients!$DL$78)))))*D$7))/2000</f>
        <v>0.23274302767178881</v>
      </c>
      <c r="E259" s="67">
        <f>(SUMPRODUCT(E$8:E$187,Nutrients!$DL$8:$DL$187)+(IF($A$6=Nutrients!$B$8,Nutrients!$DL$8,Nutrients!$DL$9)*E$6)+(((IF($A$7=Nutrients!$B$79,Nutrients!$DL$79,(IF($A$7=Nutrients!$B$77,Nutrients!$DL$77,Nutrients!$DL$78)))))*E$7))/2000</f>
        <v>0.22719800443965726</v>
      </c>
      <c r="F259" s="67">
        <f>(SUMPRODUCT(F$8:F$187,Nutrients!$DL$8:$DL$187)+(IF($A$6=Nutrients!$B$8,Nutrients!$DL$8,Nutrients!$DL$9)*F$6)+(((IF($A$7=Nutrients!$B$79,Nutrients!$DL$79,(IF($A$7=Nutrients!$B$77,Nutrients!$DL$77,Nutrients!$DL$78)))))*F$7))/2000</f>
        <v>0.22276866368821316</v>
      </c>
      <c r="G259" s="67">
        <f>(SUMPRODUCT(G$8:G$187,Nutrients!$DL$8:$DL$187)+(IF($A$6=Nutrients!$B$8,Nutrients!$DL$8,Nutrients!$DL$9)*G$6)+(((IF($A$7=Nutrients!$B$79,Nutrients!$DL$79,(IF($A$7=Nutrients!$B$77,Nutrients!$DL$77,Nutrients!$DL$78)))))*G$7))/2000</f>
        <v>0.21882933236994348</v>
      </c>
      <c r="H259" s="67"/>
      <c r="I259" s="67">
        <f>(SUMPRODUCT(I$8:I$187,Nutrients!$DL$8:$DL$187)+(IF($A$6=Nutrients!$B$8,Nutrients!$DL$8,Nutrients!$DL$9)*I$6)+(((IF($A$7=Nutrients!$B$79,Nutrients!$DL$79,(IF($A$7=Nutrients!$B$77,Nutrients!$DL$77,Nutrients!$DL$78)))))*I$7))/2000</f>
        <v>0.24866646527097624</v>
      </c>
      <c r="J259" s="67">
        <f>(SUMPRODUCT(J$8:J$187,Nutrients!$DL$8:$DL$187)+(IF($A$6=Nutrients!$B$8,Nutrients!$DL$8,Nutrients!$DL$9)*J$6)+(((IF($A$7=Nutrients!$B$79,Nutrients!$DL$79,(IF($A$7=Nutrients!$B$77,Nutrients!$DL$77,Nutrients!$DL$78)))))*J$7))/2000</f>
        <v>0.2386048607873541</v>
      </c>
      <c r="K259" s="67">
        <f>(SUMPRODUCT(K$8:K$187,Nutrients!$DL$8:$DL$187)+(IF($A$6=Nutrients!$B$8,Nutrients!$DL$8,Nutrients!$DL$9)*K$6)+(((IF($A$7=Nutrients!$B$79,Nutrients!$DL$79,(IF($A$7=Nutrients!$B$77,Nutrients!$DL$77,Nutrients!$DL$78)))))*K$7))/2000</f>
        <v>0.23003509093843444</v>
      </c>
      <c r="L259" s="67">
        <f>(SUMPRODUCT(L$8:L$187,Nutrients!$DL$8:$DL$187)+(IF($A$6=Nutrients!$B$8,Nutrients!$DL$8,Nutrients!$DL$9)*L$6)+(((IF($A$7=Nutrients!$B$79,Nutrients!$DL$79,(IF($A$7=Nutrients!$B$77,Nutrients!$DL$77,Nutrients!$DL$78)))))*L$7))/2000</f>
        <v>0.22430015065031483</v>
      </c>
      <c r="M259" s="67">
        <f>(SUMPRODUCT(M$8:M$187,Nutrients!$DL$8:$DL$187)+(IF($A$6=Nutrients!$B$8,Nutrients!$DL$8,Nutrients!$DL$9)*M$6)+(((IF($A$7=Nutrients!$B$79,Nutrients!$DL$79,(IF($A$7=Nutrients!$B$77,Nutrients!$DL$77,Nutrients!$DL$78)))))*M$7))/2000</f>
        <v>0.22005951825647219</v>
      </c>
      <c r="N259" s="67">
        <f>(SUMPRODUCT(N$8:N$187,Nutrients!$DL$8:$DL$187)+(IF($A$6=Nutrients!$B$8,Nutrients!$DL$8,Nutrients!$DL$9)*N$6)+(((IF($A$7=Nutrients!$B$79,Nutrients!$DL$79,(IF($A$7=Nutrients!$B$77,Nutrients!$DL$77,Nutrients!$DL$78)))))*N$7))/2000</f>
        <v>0.21594517443250913</v>
      </c>
      <c r="O259" s="67"/>
      <c r="P259" s="67">
        <f>(SUMPRODUCT(P$8:P$187,Nutrients!$DL$8:$DL$187)+(IF($A$6=Nutrients!$B$8,Nutrients!$DL$8,Nutrients!$DL$9)*P$6)+(((IF($A$7=Nutrients!$B$79,Nutrients!$DL$79,(IF($A$7=Nutrients!$B$77,Nutrients!$DL$77,Nutrients!$DL$78)))))*P$7))/2000</f>
        <v>0.24597062321921859</v>
      </c>
      <c r="Q259" s="67">
        <f>(SUMPRODUCT(Q$8:Q$187,Nutrients!$DL$8:$DL$187)+(IF($A$6=Nutrients!$B$8,Nutrients!$DL$8,Nutrients!$DL$9)*Q$6)+(((IF($A$7=Nutrients!$B$79,Nutrients!$DL$79,(IF($A$7=Nutrients!$B$77,Nutrients!$DL$77,Nutrients!$DL$78)))))*Q$7))/2000</f>
        <v>0.23590552856162089</v>
      </c>
      <c r="R259" s="67">
        <f>(SUMPRODUCT(R$8:R$187,Nutrients!$DL$8:$DL$187)+(IF($A$6=Nutrients!$B$8,Nutrients!$DL$8,Nutrients!$DL$9)*R$6)+(((IF($A$7=Nutrients!$B$79,Nutrients!$DL$79,(IF($A$7=Nutrients!$B$77,Nutrients!$DL$77,Nutrients!$DL$78)))))*R$7))/2000</f>
        <v>0.22726066110840942</v>
      </c>
      <c r="S259" s="67">
        <f>(SUMPRODUCT(S$8:S$187,Nutrients!$DL$8:$DL$187)+(IF($A$6=Nutrients!$B$8,Nutrients!$DL$8,Nutrients!$DL$9)*S$6)+(((IF($A$7=Nutrients!$B$79,Nutrients!$DL$79,(IF($A$7=Nutrients!$B$77,Nutrients!$DL$77,Nutrients!$DL$78)))))*S$7))/2000</f>
        <v>0.22138278342980178</v>
      </c>
      <c r="T259" s="67">
        <f>(SUMPRODUCT(T$8:T$187,Nutrients!$DL$8:$DL$187)+(IF($A$6=Nutrients!$B$8,Nutrients!$DL$8,Nutrients!$DL$9)*T$6)+(((IF($A$7=Nutrients!$B$79,Nutrients!$DL$79,(IF($A$7=Nutrients!$B$77,Nutrients!$DL$77,Nutrients!$DL$78)))))*T$7))/2000</f>
        <v>0.21726477254729279</v>
      </c>
      <c r="U259" s="67">
        <f>(SUMPRODUCT(U$8:U$187,Nutrients!$DL$8:$DL$187)+(IF($A$6=Nutrients!$B$8,Nutrients!$DL$8,Nutrients!$DL$9)*U$6)+(((IF($A$7=Nutrients!$B$79,Nutrients!$DL$79,(IF($A$7=Nutrients!$B$77,Nutrients!$DL$77,Nutrients!$DL$78)))))*U$7))/2000</f>
        <v>0.21316494411662776</v>
      </c>
      <c r="V259" s="67"/>
      <c r="W259" s="67">
        <f>(SUMPRODUCT(W$8:W$187,Nutrients!$DL$8:$DL$187)+(IF($A$6=Nutrients!$B$8,Nutrients!$DL$8,Nutrients!$DL$9)*W$6)+(((IF($A$7=Nutrients!$B$79,Nutrients!$DL$79,(IF($A$7=Nutrients!$B$77,Nutrients!$DL$77,Nutrients!$DL$78)))))*W$7))/2000</f>
        <v>0.24299816240028121</v>
      </c>
      <c r="X259" s="67">
        <f>(SUMPRODUCT(X$8:X$187,Nutrients!$DL$8:$DL$187)+(IF($A$6=Nutrients!$B$8,Nutrients!$DL$8,Nutrients!$DL$9)*X$6)+(((IF($A$7=Nutrients!$B$79,Nutrients!$DL$79,(IF($A$7=Nutrients!$B$77,Nutrients!$DL$77,Nutrients!$DL$78)))))*X$7))/2000</f>
        <v>0.23316869474105709</v>
      </c>
      <c r="Y259" s="67">
        <f>(SUMPRODUCT(Y$8:Y$187,Nutrients!$DL$8:$DL$187)+(IF($A$6=Nutrients!$B$8,Nutrients!$DL$8,Nutrients!$DL$9)*Y$6)+(((IF($A$7=Nutrients!$B$79,Nutrients!$DL$79,(IF($A$7=Nutrients!$B$77,Nutrients!$DL$77,Nutrients!$DL$78)))))*Y$7))/2000</f>
        <v>0.22422060504717012</v>
      </c>
      <c r="Z259" s="67">
        <f>(SUMPRODUCT(Z$8:Z$187,Nutrients!$DL$8:$DL$187)+(IF($A$6=Nutrients!$B$8,Nutrients!$DL$8,Nutrients!$DL$9)*Z$6)+(((IF($A$7=Nutrients!$B$79,Nutrients!$DL$79,(IF($A$7=Nutrients!$B$77,Nutrients!$DL$77,Nutrients!$DL$78)))))*Z$7))/2000</f>
        <v>0.21851496351798977</v>
      </c>
      <c r="AA259" s="67">
        <f>(SUMPRODUCT(AA$8:AA$187,Nutrients!$DL$8:$DL$187)+(IF($A$6=Nutrients!$B$8,Nutrients!$DL$8,Nutrients!$DL$9)*AA$6)+(((IF($A$7=Nutrients!$B$79,Nutrients!$DL$79,(IF($A$7=Nutrients!$B$77,Nutrients!$DL$77,Nutrients!$DL$78)))))*AA$7))/2000</f>
        <v>0.21427144252635685</v>
      </c>
      <c r="AB259" s="67">
        <f>(SUMPRODUCT(AB$8:AB$187,Nutrients!$DL$8:$DL$187)+(IF($A$6=Nutrients!$B$8,Nutrients!$DL$8,Nutrients!$DL$9)*AB$6)+(((IF($A$7=Nutrients!$B$79,Nutrients!$DL$79,(IF($A$7=Nutrients!$B$77,Nutrients!$DL$77,Nutrients!$DL$78)))))*AB$7))/2000</f>
        <v>0.21008437215542447</v>
      </c>
      <c r="AC259" s="67"/>
      <c r="AD259" s="67">
        <f>(SUMPRODUCT(AD$8:AD$187,Nutrients!$DL$8:$DL$187)+(IF($A$6=Nutrients!$B$8,Nutrients!$DL$8,Nutrients!$DL$9)*AD$6)+(((IF($A$7=Nutrients!$B$79,Nutrients!$DL$79,(IF($A$7=Nutrients!$B$77,Nutrients!$DL$77,Nutrients!$DL$78)))))*AD$7))/2000</f>
        <v>0.24024467237423569</v>
      </c>
      <c r="AE259" s="67">
        <f>(SUMPRODUCT(AE$8:AE$187,Nutrients!$DL$8:$DL$187)+(IF($A$6=Nutrients!$B$8,Nutrients!$DL$8,Nutrients!$DL$9)*AE$6)+(((IF($A$7=Nutrients!$B$79,Nutrients!$DL$79,(IF($A$7=Nutrients!$B$77,Nutrients!$DL$77,Nutrients!$DL$78)))))*AE$7))/2000</f>
        <v>0.23030103811202784</v>
      </c>
      <c r="AF259" s="67">
        <f>(SUMPRODUCT(AF$8:AF$187,Nutrients!$DL$8:$DL$187)+(IF($A$6=Nutrients!$B$8,Nutrients!$DL$8,Nutrients!$DL$9)*AF$6)+(((IF($A$7=Nutrients!$B$79,Nutrients!$DL$79,(IF($A$7=Nutrients!$B$77,Nutrients!$DL$77,Nutrients!$DL$78)))))*AF$7))/2000</f>
        <v>0.22115583607802827</v>
      </c>
      <c r="AG259" s="67">
        <f>(SUMPRODUCT(AG$8:AG$187,Nutrients!$DL$8:$DL$187)+(IF($A$6=Nutrients!$B$8,Nutrients!$DL$8,Nutrients!$DL$9)*AG$6)+(((IF($A$7=Nutrients!$B$79,Nutrients!$DL$79,(IF($A$7=Nutrients!$B$77,Nutrients!$DL$77,Nutrients!$DL$78)))))*AG$7))/2000</f>
        <v>0.21543479746786545</v>
      </c>
      <c r="AH259" s="67">
        <f>(SUMPRODUCT(AH$8:AH$187,Nutrients!$DL$8:$DL$187)+(IF($A$6=Nutrients!$B$8,Nutrients!$DL$8,Nutrients!$DL$9)*AH$6)+(((IF($A$7=Nutrients!$B$79,Nutrients!$DL$79,(IF($A$7=Nutrients!$B$77,Nutrients!$DL$77,Nutrients!$DL$78)))))*AH$7))/2000</f>
        <v>0.21093103353053433</v>
      </c>
      <c r="AI259" s="67">
        <f>(SUMPRODUCT(AI$8:AI$187,Nutrients!$DL$8:$DL$187)+(IF($A$6=Nutrients!$B$8,Nutrients!$DL$8,Nutrients!$DL$9)*AI$6)+(((IF($A$7=Nutrients!$B$79,Nutrients!$DL$79,(IF($A$7=Nutrients!$B$77,Nutrients!$DL$77,Nutrients!$DL$78)))))*AI$7))/2000</f>
        <v>0.20701609393917994</v>
      </c>
      <c r="AJ259" s="67"/>
      <c r="AK259" s="67">
        <f>(SUMPRODUCT(AK$8:AK$187,Nutrients!$DL$8:$DL$187)+(IF($A$6=Nutrients!$B$8,Nutrients!$DL$8,Nutrients!$DL$9)*AK$6)+(((IF($A$7=Nutrients!$B$79,Nutrients!$DL$79,(IF($A$7=Nutrients!$B$77,Nutrients!$DL$77,Nutrients!$DL$78)))))*AK$7))/2000</f>
        <v>0.23758034152869462</v>
      </c>
      <c r="AL259" s="67">
        <f>(SUMPRODUCT(AL$8:AL$187,Nutrients!$DL$8:$DL$187)+(IF($A$6=Nutrients!$B$8,Nutrients!$DL$8,Nutrients!$DL$9)*AL$6)+(((IF($A$7=Nutrients!$B$79,Nutrients!$DL$79,(IF($A$7=Nutrients!$B$77,Nutrients!$DL$77,Nutrients!$DL$78)))))*AL$7))/2000</f>
        <v>0.22753499567885099</v>
      </c>
      <c r="AM259" s="67">
        <f>(SUMPRODUCT(AM$8:AM$187,Nutrients!$DL$8:$DL$187)+(IF($A$6=Nutrients!$B$8,Nutrients!$DL$8,Nutrients!$DL$9)*AM$6)+(((IF($A$7=Nutrients!$B$79,Nutrients!$DL$79,(IF($A$7=Nutrients!$B$77,Nutrients!$DL$77,Nutrients!$DL$78)))))*AM$7))/2000</f>
        <v>0.21821887538035747</v>
      </c>
      <c r="AN259" s="67">
        <f>(SUMPRODUCT(AN$8:AN$187,Nutrients!$DL$8:$DL$187)+(IF($A$6=Nutrients!$B$8,Nutrients!$DL$8,Nutrients!$DL$9)*AN$6)+(((IF($A$7=Nutrients!$B$79,Nutrients!$DL$79,(IF($A$7=Nutrients!$B$77,Nutrients!$DL$77,Nutrients!$DL$78)))))*AN$7))/2000</f>
        <v>0.21229140105607866</v>
      </c>
      <c r="AO259" s="67">
        <f>(SUMPRODUCT(AO$8:AO$187,Nutrients!$DL$8:$DL$187)+(IF($A$6=Nutrients!$B$8,Nutrients!$DL$8,Nutrients!$DL$9)*AO$6)+(((IF($A$7=Nutrients!$B$79,Nutrients!$DL$79,(IF($A$7=Nutrients!$B$77,Nutrients!$DL$77,Nutrients!$DL$78)))))*AO$7))/2000</f>
        <v>0.2079600728068868</v>
      </c>
      <c r="AP259" s="67">
        <f>(SUMPRODUCT(AP$8:AP$187,Nutrients!$DL$8:$DL$187)+(IF($A$6=Nutrients!$B$8,Nutrients!$DL$8,Nutrients!$DL$9)*AP$6)+(((IF($A$7=Nutrients!$B$79,Nutrients!$DL$79,(IF($A$7=Nutrients!$B$77,Nutrients!$DL$77,Nutrients!$DL$78)))))*AP$7))/2000</f>
        <v>0.20404251078300795</v>
      </c>
      <c r="AQ259" s="67"/>
      <c r="AR259" s="67">
        <f>(SUMPRODUCT(AR$8:AR$187,Nutrients!$DL$8:$DL$187)+(IF($A$6=Nutrients!$B$8,Nutrients!$DL$8,Nutrients!$DL$9)*AR$6)+(((IF($A$7=Nutrients!$B$79,Nutrients!$DL$79,(IF($A$7=Nutrients!$B$77,Nutrients!$DL$77,Nutrients!$DL$78)))))*AR$7))/2000</f>
        <v>0.23473236526064578</v>
      </c>
      <c r="AS259" s="67">
        <f>(SUMPRODUCT(AS$8:AS$187,Nutrients!$DL$8:$DL$187)+(IF($A$6=Nutrients!$B$8,Nutrients!$DL$8,Nutrients!$DL$9)*AS$6)+(((IF($A$7=Nutrients!$B$79,Nutrients!$DL$79,(IF($A$7=Nutrients!$B$77,Nutrients!$DL$77,Nutrients!$DL$78)))))*AS$7))/2000</f>
        <v>0.22456937551448253</v>
      </c>
      <c r="AT259" s="67">
        <f>(SUMPRODUCT(AT$8:AT$187,Nutrients!$DL$8:$DL$187)+(IF($A$6=Nutrients!$B$8,Nutrients!$DL$8,Nutrients!$DL$9)*AT$6)+(((IF($A$7=Nutrients!$B$79,Nutrients!$DL$79,(IF($A$7=Nutrients!$B$77,Nutrients!$DL$77,Nutrients!$DL$78)))))*AT$7))/2000</f>
        <v>0.21525008522542338</v>
      </c>
      <c r="AU259" s="67">
        <f>(SUMPRODUCT(AU$8:AU$187,Nutrients!$DL$8:$DL$187)+(IF($A$6=Nutrients!$B$8,Nutrients!$DL$8,Nutrients!$DL$9)*AU$6)+(((IF($A$7=Nutrients!$B$79,Nutrients!$DL$79,(IF($A$7=Nutrients!$B$77,Nutrients!$DL$77,Nutrients!$DL$78)))))*AU$7))/2000</f>
        <v>0.2093220196984916</v>
      </c>
      <c r="AV259" s="67">
        <f>(SUMPRODUCT(AV$8:AV$187,Nutrients!$DL$8:$DL$187)+(IF($A$6=Nutrients!$B$8,Nutrients!$DL$8,Nutrients!$DL$9)*AV$6)+(((IF($A$7=Nutrients!$B$79,Nutrients!$DL$79,(IF($A$7=Nutrients!$B$77,Nutrients!$DL$77,Nutrients!$DL$78)))))*AV$7))/2000</f>
        <v>0.20498782435526824</v>
      </c>
      <c r="AW259" s="67">
        <f>(SUMPRODUCT(AW$8:AW$187,Nutrients!$DL$8:$DL$187)+(IF($A$6=Nutrients!$B$8,Nutrients!$DL$8,Nutrients!$DL$9)*AW$6)+(((IF($A$7=Nutrients!$B$79,Nutrients!$DL$79,(IF($A$7=Nutrients!$B$77,Nutrients!$DL$77,Nutrients!$DL$78)))))*AW$7))/2000</f>
        <v>0.20087870044875158</v>
      </c>
      <c r="AX259" s="67"/>
      <c r="AY259" s="67">
        <f>(SUMPRODUCT(AY$8:AY$187,Nutrients!$DL$8:$DL$187)+(IF($A$6=Nutrients!$B$8,Nutrients!$DL$8,Nutrients!$DL$9)*AY$6)+(((IF($A$7=Nutrients!$B$79,Nutrients!$DL$79,(IF($A$7=Nutrients!$B$77,Nutrients!$DL$77,Nutrients!$DL$78)))))*AY$7))/2000</f>
        <v>0.23177685870509326</v>
      </c>
      <c r="AZ259" s="67">
        <f>(SUMPRODUCT(AZ$8:AZ$187,Nutrients!$DL$8:$DL$187)+(IF($A$6=Nutrients!$B$8,Nutrients!$DL$8,Nutrients!$DL$9)*AZ$6)+(((IF($A$7=Nutrients!$B$79,Nutrients!$DL$79,(IF($A$7=Nutrients!$B$77,Nutrients!$DL$77,Nutrients!$DL$78)))))*AZ$7))/2000</f>
        <v>0.22160819417186636</v>
      </c>
      <c r="BA259" s="67">
        <f>(SUMPRODUCT(BA$8:BA$187,Nutrients!$DL$8:$DL$187)+(IF($A$6=Nutrients!$B$8,Nutrients!$DL$8,Nutrients!$DL$9)*BA$6)+(((IF($A$7=Nutrients!$B$79,Nutrients!$DL$79,(IF($A$7=Nutrients!$B$77,Nutrients!$DL$77,Nutrients!$DL$78)))))*BA$7))/2000</f>
        <v>0.21225838957148097</v>
      </c>
      <c r="BB259" s="67">
        <f>(SUMPRODUCT(BB$8:BB$187,Nutrients!$DL$8:$DL$187)+(IF($A$6=Nutrients!$B$8,Nutrients!$DL$8,Nutrients!$DL$9)*BB$6)+(((IF($A$7=Nutrients!$B$79,Nutrients!$DL$79,(IF($A$7=Nutrients!$B$77,Nutrients!$DL$77,Nutrients!$DL$78)))))*BB$7))/2000</f>
        <v>0.20625855544862237</v>
      </c>
      <c r="BC259" s="67">
        <f>(SUMPRODUCT(BC$8:BC$187,Nutrients!$DL$8:$DL$187)+(IF($A$6=Nutrients!$B$8,Nutrients!$DL$8,Nutrients!$DL$9)*BC$6)+(((IF($A$7=Nutrients!$B$79,Nutrients!$DL$79,(IF($A$7=Nutrients!$B$77,Nutrients!$DL$77,Nutrients!$DL$78)))))*BC$7))/2000</f>
        <v>0.20192402169075177</v>
      </c>
      <c r="BD259" s="67">
        <f>(SUMPRODUCT(BD$8:BD$187,Nutrients!$DL$8:$DL$187)+(IF($A$6=Nutrients!$B$8,Nutrients!$DL$8,Nutrients!$DL$9)*BD$6)+(((IF($A$7=Nutrients!$B$79,Nutrients!$DL$79,(IF($A$7=Nutrients!$B$77,Nutrients!$DL$77,Nutrients!$DL$78)))))*BD$7))/2000</f>
        <v>0.19778677284665133</v>
      </c>
      <c r="BE259" s="67"/>
      <c r="BF259" s="67">
        <f>(SUMPRODUCT(BF$8:BF$187,Nutrients!$DL$8:$DL$187)+(IF($A$6=Nutrients!$B$8,Nutrients!$DL$8,Nutrients!$DL$9)*BF$6)+(((IF($A$7=Nutrients!$B$79,Nutrients!$DL$79,(IF($A$7=Nutrients!$B$77,Nutrients!$DL$77,Nutrients!$DL$78)))))*BF$7))/2000</f>
        <v>0.22863344966743432</v>
      </c>
      <c r="BG259" s="67">
        <f>(SUMPRODUCT(BG$8:BG$187,Nutrients!$DL$8:$DL$187)+(IF($A$6=Nutrients!$B$8,Nutrients!$DL$8,Nutrients!$DL$9)*BG$6)+(((IF($A$7=Nutrients!$B$79,Nutrients!$DL$79,(IF($A$7=Nutrients!$B$77,Nutrients!$DL$77,Nutrients!$DL$78)))))*BG$7))/2000</f>
        <v>0.2184630498031746</v>
      </c>
      <c r="BH259" s="67">
        <f>(SUMPRODUCT(BH$8:BH$187,Nutrients!$DL$8:$DL$187)+(IF($A$6=Nutrients!$B$8,Nutrients!$DL$8,Nutrients!$DL$9)*BH$6)+(((IF($A$7=Nutrients!$B$79,Nutrients!$DL$79,(IF($A$7=Nutrients!$B$77,Nutrients!$DL$77,Nutrients!$DL$78)))))*BH$7))/2000</f>
        <v>0.20910981810294199</v>
      </c>
      <c r="BI259" s="67">
        <f>(SUMPRODUCT(BI$8:BI$187,Nutrients!$DL$8:$DL$187)+(IF($A$6=Nutrients!$B$8,Nutrients!$DL$8,Nutrients!$DL$9)*BI$6)+(((IF($A$7=Nutrients!$B$79,Nutrients!$DL$79,(IF($A$7=Nutrients!$B$77,Nutrients!$DL$77,Nutrients!$DL$78)))))*BI$7))/2000</f>
        <v>0.20310782455645535</v>
      </c>
      <c r="BJ259" s="67">
        <f>(SUMPRODUCT(BJ$8:BJ$187,Nutrients!$DL$8:$DL$187)+(IF($A$6=Nutrients!$B$8,Nutrients!$DL$8,Nutrients!$DL$9)*BJ$6)+(((IF($A$7=Nutrients!$B$79,Nutrients!$DL$79,(IF($A$7=Nutrients!$B$77,Nutrients!$DL$77,Nutrients!$DL$78)))))*BJ$7))/2000</f>
        <v>0.19877171143252437</v>
      </c>
      <c r="BK259" s="67">
        <f>(SUMPRODUCT(BK$8:BK$187,Nutrients!$DL$8:$DL$187)+(IF($A$6=Nutrients!$B$8,Nutrients!$DL$8,Nutrients!$DL$9)*BK$6)+(((IF($A$7=Nutrients!$B$79,Nutrients!$DL$79,(IF($A$7=Nutrients!$B$77,Nutrients!$DL$77,Nutrients!$DL$78)))))*BK$7))/2000</f>
        <v>0.1945783309881064</v>
      </c>
      <c r="BL259" s="67"/>
    </row>
    <row r="260" spans="1:64" x14ac:dyDescent="0.2">
      <c r="A260" t="s">
        <v>102</v>
      </c>
      <c r="B260" s="67">
        <f t="shared" ref="B260:G260" si="249">B212-B213</f>
        <v>0.3039024003060975</v>
      </c>
      <c r="C260" s="67">
        <f t="shared" si="249"/>
        <v>0.2900032994650702</v>
      </c>
      <c r="D260" s="67">
        <f t="shared" si="249"/>
        <v>0.27757117906170981</v>
      </c>
      <c r="E260" s="67">
        <f t="shared" si="249"/>
        <v>0.26972929838507897</v>
      </c>
      <c r="F260" s="67">
        <f t="shared" si="249"/>
        <v>0.26348974164572159</v>
      </c>
      <c r="G260" s="67">
        <f t="shared" si="249"/>
        <v>0.25796132112003783</v>
      </c>
      <c r="H260" s="13"/>
      <c r="I260" s="67">
        <f t="shared" ref="I260:N260" si="250">I212-I213</f>
        <v>0.29841765789383579</v>
      </c>
      <c r="J260" s="67">
        <f t="shared" si="250"/>
        <v>0.28422296885106257</v>
      </c>
      <c r="K260" s="67">
        <f t="shared" si="250"/>
        <v>0.27206553596575889</v>
      </c>
      <c r="L260" s="67">
        <f t="shared" si="250"/>
        <v>0.2639591608830994</v>
      </c>
      <c r="M260" s="67">
        <f t="shared" si="250"/>
        <v>0.25798274251028969</v>
      </c>
      <c r="N260" s="67">
        <f t="shared" si="250"/>
        <v>0.25220654900293643</v>
      </c>
      <c r="O260" s="13"/>
      <c r="P260" s="67">
        <f t="shared" ref="P260:U260" si="251">P212-P213</f>
        <v>0.29292558382878264</v>
      </c>
      <c r="Q260" s="67">
        <f t="shared" si="251"/>
        <v>0.2787269791576289</v>
      </c>
      <c r="R260" s="67">
        <f t="shared" si="251"/>
        <v>0.2664877942227909</v>
      </c>
      <c r="S260" s="67">
        <f t="shared" si="251"/>
        <v>0.2582210575917534</v>
      </c>
      <c r="T260" s="67">
        <f t="shared" si="251"/>
        <v>0.25237970836970797</v>
      </c>
      <c r="U260" s="67">
        <f t="shared" si="251"/>
        <v>0.24662229969123439</v>
      </c>
      <c r="V260" s="13"/>
      <c r="W260" s="67">
        <f t="shared" ref="W260:AB260" si="252">W212-W213</f>
        <v>0.28707424465332987</v>
      </c>
      <c r="X260" s="67">
        <f t="shared" si="252"/>
        <v>0.27319141640134481</v>
      </c>
      <c r="Y260" s="67">
        <f t="shared" si="252"/>
        <v>0.26056061990244339</v>
      </c>
      <c r="Z260" s="67">
        <f t="shared" si="252"/>
        <v>0.25253854145723265</v>
      </c>
      <c r="AA260" s="67">
        <f t="shared" si="252"/>
        <v>0.24655638236474339</v>
      </c>
      <c r="AB260" s="67">
        <f t="shared" si="252"/>
        <v>0.24070109689855851</v>
      </c>
      <c r="AC260" s="13"/>
      <c r="AD260" s="67">
        <f t="shared" ref="AD260:AI260" si="253">AD212-AD213</f>
        <v>0.28151999528962957</v>
      </c>
      <c r="AE260" s="67">
        <f t="shared" si="253"/>
        <v>0.26750908345388086</v>
      </c>
      <c r="AF260" s="67">
        <f t="shared" si="253"/>
        <v>0.2546571464965105</v>
      </c>
      <c r="AG260" s="67">
        <f t="shared" si="253"/>
        <v>0.24661779405645198</v>
      </c>
      <c r="AH260" s="67">
        <f t="shared" si="253"/>
        <v>0.24029474189799296</v>
      </c>
      <c r="AI260" s="67">
        <f t="shared" si="253"/>
        <v>0.234793686466092</v>
      </c>
      <c r="AJ260" s="13"/>
      <c r="AK260" s="67">
        <f t="shared" ref="AK260:AP260" si="254">AK212-AK213</f>
        <v>0.27606327366666938</v>
      </c>
      <c r="AL260" s="67">
        <f t="shared" si="254"/>
        <v>0.26193575153671739</v>
      </c>
      <c r="AM260" s="67">
        <f t="shared" si="254"/>
        <v>0.24889206127080568</v>
      </c>
      <c r="AN260" s="67">
        <f t="shared" si="254"/>
        <v>0.24056968213176499</v>
      </c>
      <c r="AO260" s="67">
        <f t="shared" si="254"/>
        <v>0.23449151202173937</v>
      </c>
      <c r="AP260" s="67">
        <f t="shared" si="254"/>
        <v>0.22898751448113813</v>
      </c>
      <c r="AQ260" s="13"/>
      <c r="AR260" s="67">
        <f t="shared" ref="AR260:AW260" si="255">AR212-AR213</f>
        <v>0.27040052012857962</v>
      </c>
      <c r="AS260" s="67">
        <f t="shared" si="255"/>
        <v>0.2561385132372811</v>
      </c>
      <c r="AT260" s="67">
        <f t="shared" si="255"/>
        <v>0.24309126655695823</v>
      </c>
      <c r="AU260" s="67">
        <f t="shared" si="255"/>
        <v>0.23476822414728885</v>
      </c>
      <c r="AV260" s="67">
        <f t="shared" si="255"/>
        <v>0.22868683744266427</v>
      </c>
      <c r="AW260" s="67">
        <f t="shared" si="255"/>
        <v>0.22291650016398043</v>
      </c>
      <c r="AX260" s="13"/>
      <c r="AY260" s="67">
        <f t="shared" ref="AY260:BD260" si="256">AY212-AY213</f>
        <v>0.26461462829324128</v>
      </c>
      <c r="AZ260" s="67">
        <f t="shared" si="256"/>
        <v>0.25034625485476336</v>
      </c>
      <c r="BA260" s="67">
        <f t="shared" si="256"/>
        <v>0.2372647741493526</v>
      </c>
      <c r="BB260" s="67">
        <f t="shared" si="256"/>
        <v>0.22886371450672943</v>
      </c>
      <c r="BC260" s="67">
        <f t="shared" si="256"/>
        <v>0.22278194813449897</v>
      </c>
      <c r="BD260" s="67">
        <f t="shared" si="256"/>
        <v>0.21698255747063325</v>
      </c>
      <c r="BE260" s="13"/>
      <c r="BF260" s="67">
        <f t="shared" ref="BF260:BK260" si="257">BF212-BF213</f>
        <v>0.25856650220358041</v>
      </c>
      <c r="BG260" s="67">
        <f t="shared" si="257"/>
        <v>0.24429618189612423</v>
      </c>
      <c r="BH260" s="67">
        <f t="shared" si="257"/>
        <v>0.23121085632523719</v>
      </c>
      <c r="BI260" s="67">
        <f t="shared" si="257"/>
        <v>0.2228073740238864</v>
      </c>
      <c r="BJ260" s="67">
        <f t="shared" si="257"/>
        <v>0.21672383575987836</v>
      </c>
      <c r="BK260" s="67">
        <f t="shared" si="257"/>
        <v>0.2108614710182774</v>
      </c>
      <c r="BL260" s="13"/>
    </row>
    <row r="261" spans="1:64" x14ac:dyDescent="0.2">
      <c r="A261" s="236" t="s">
        <v>140</v>
      </c>
      <c r="B261" s="132">
        <f>B214-B213</f>
        <v>0.11396809784438208</v>
      </c>
      <c r="C261" s="132">
        <f t="shared" ref="C261:G261" si="258">C214-C213</f>
        <v>0.11396809784438208</v>
      </c>
      <c r="D261" s="132">
        <f t="shared" si="258"/>
        <v>0.11396809784438212</v>
      </c>
      <c r="E261" s="132">
        <f t="shared" si="258"/>
        <v>0.11396809784438214</v>
      </c>
      <c r="F261" s="132">
        <f t="shared" si="258"/>
        <v>0.11396809784438212</v>
      </c>
      <c r="G261" s="132">
        <f t="shared" si="258"/>
        <v>0.11396809784438214</v>
      </c>
      <c r="H261" s="19"/>
      <c r="I261" s="132">
        <f>I214-I213</f>
        <v>0.11396809784438208</v>
      </c>
      <c r="J261" s="132">
        <f t="shared" ref="J261:N261" si="259">J214-J213</f>
        <v>0.11396809784438208</v>
      </c>
      <c r="K261" s="132">
        <f t="shared" si="259"/>
        <v>0.11396809784438214</v>
      </c>
      <c r="L261" s="132">
        <f t="shared" si="259"/>
        <v>0.11396809784438214</v>
      </c>
      <c r="M261" s="132">
        <f t="shared" si="259"/>
        <v>0.11396809784438214</v>
      </c>
      <c r="N261" s="132">
        <f t="shared" si="259"/>
        <v>0.11396809784438214</v>
      </c>
      <c r="O261" s="19"/>
      <c r="P261" s="132">
        <f>P214-P213</f>
        <v>0.11396809784438214</v>
      </c>
      <c r="Q261" s="132">
        <f t="shared" ref="Q261:U261" si="260">Q214-Q213</f>
        <v>0.11396809784438208</v>
      </c>
      <c r="R261" s="132">
        <f t="shared" si="260"/>
        <v>0.11396809784438214</v>
      </c>
      <c r="S261" s="132">
        <f t="shared" si="260"/>
        <v>0.11396809784438212</v>
      </c>
      <c r="T261" s="132">
        <f t="shared" si="260"/>
        <v>0.11396809784438212</v>
      </c>
      <c r="U261" s="132">
        <f t="shared" si="260"/>
        <v>0.11396809784438212</v>
      </c>
      <c r="V261" s="19"/>
      <c r="W261" s="132">
        <f>W214-W213</f>
        <v>0.11396809784438214</v>
      </c>
      <c r="X261" s="132">
        <f t="shared" ref="X261:AB261" si="261">X214-X213</f>
        <v>0.11396809784438214</v>
      </c>
      <c r="Y261" s="132">
        <f t="shared" si="261"/>
        <v>0.11396809784438214</v>
      </c>
      <c r="Z261" s="132">
        <f t="shared" si="261"/>
        <v>0.11396809784438214</v>
      </c>
      <c r="AA261" s="132">
        <f t="shared" si="261"/>
        <v>0.11396809784438214</v>
      </c>
      <c r="AB261" s="132">
        <f t="shared" si="261"/>
        <v>0.11396809784438214</v>
      </c>
      <c r="AC261" s="19"/>
      <c r="AD261" s="132">
        <f>AD214-AD213</f>
        <v>0.11396809784438211</v>
      </c>
      <c r="AE261" s="132">
        <f t="shared" ref="AE261:AI261" si="262">AE214-AE213</f>
        <v>0.11396809784438217</v>
      </c>
      <c r="AF261" s="132">
        <f t="shared" si="262"/>
        <v>0.11396809784438208</v>
      </c>
      <c r="AG261" s="132">
        <f t="shared" si="262"/>
        <v>0.11396809784438214</v>
      </c>
      <c r="AH261" s="132">
        <f t="shared" si="262"/>
        <v>0.11396809784438214</v>
      </c>
      <c r="AI261" s="132">
        <f t="shared" si="262"/>
        <v>0.11396809784438211</v>
      </c>
      <c r="AJ261" s="19"/>
      <c r="AK261" s="132">
        <f>AK214-AK213</f>
        <v>0.11396809784438214</v>
      </c>
      <c r="AL261" s="132">
        <f t="shared" ref="AL261:AP261" si="263">AL214-AL213</f>
        <v>0.11396809784438211</v>
      </c>
      <c r="AM261" s="132">
        <f t="shared" si="263"/>
        <v>0.11396809784438214</v>
      </c>
      <c r="AN261" s="132">
        <f t="shared" si="263"/>
        <v>0.11396809784438217</v>
      </c>
      <c r="AO261" s="132">
        <f t="shared" si="263"/>
        <v>0.11396809784438208</v>
      </c>
      <c r="AP261" s="132">
        <f t="shared" si="263"/>
        <v>0.11396809784438217</v>
      </c>
      <c r="AQ261" s="19"/>
      <c r="AR261" s="132">
        <f>AR214-AR213</f>
        <v>0.11396809784438208</v>
      </c>
      <c r="AS261" s="132">
        <f t="shared" ref="AS261:AW261" si="264">AS214-AS213</f>
        <v>0.11396809784438211</v>
      </c>
      <c r="AT261" s="132">
        <f t="shared" si="264"/>
        <v>0.11396809784438211</v>
      </c>
      <c r="AU261" s="132">
        <f t="shared" si="264"/>
        <v>0.11396809784438214</v>
      </c>
      <c r="AV261" s="132">
        <f t="shared" si="264"/>
        <v>0.11396809784438217</v>
      </c>
      <c r="AW261" s="132">
        <f t="shared" si="264"/>
        <v>0.11396809784438214</v>
      </c>
      <c r="AX261" s="19"/>
      <c r="AY261" s="132">
        <f>AY214-AY213</f>
        <v>0.11396809784438217</v>
      </c>
      <c r="AZ261" s="132">
        <f t="shared" ref="AZ261:BD261" si="265">AZ214-AZ213</f>
        <v>0.11396809784438208</v>
      </c>
      <c r="BA261" s="132">
        <f t="shared" si="265"/>
        <v>0.11396809784438217</v>
      </c>
      <c r="BB261" s="132">
        <f t="shared" si="265"/>
        <v>0.11396809784438211</v>
      </c>
      <c r="BC261" s="132">
        <f t="shared" si="265"/>
        <v>0.11396809784438217</v>
      </c>
      <c r="BD261" s="132">
        <f t="shared" si="265"/>
        <v>0.11396809784438208</v>
      </c>
      <c r="BE261" s="19"/>
      <c r="BF261" s="132">
        <f>BF214-BF213</f>
        <v>0.11396809784438217</v>
      </c>
      <c r="BG261" s="132">
        <f t="shared" ref="BG261:BK261" si="266">BG214-BG213</f>
        <v>0.11396809784438211</v>
      </c>
      <c r="BH261" s="132">
        <f t="shared" si="266"/>
        <v>0.11396809784438217</v>
      </c>
      <c r="BI261" s="132">
        <f t="shared" si="266"/>
        <v>0.11396809784438217</v>
      </c>
      <c r="BJ261" s="132">
        <f t="shared" si="266"/>
        <v>0.11396809784438211</v>
      </c>
      <c r="BK261" s="132">
        <f t="shared" si="266"/>
        <v>0.11396809784438211</v>
      </c>
      <c r="BL261" s="19"/>
    </row>
    <row r="262" spans="1:64" x14ac:dyDescent="0.2">
      <c r="A262" s="131" t="s">
        <v>141</v>
      </c>
      <c r="B262" s="133">
        <f>B261/B259</f>
        <v>0.4534134895897855</v>
      </c>
      <c r="C262" s="133">
        <f t="shared" ref="C262:G262" si="267">C261/C259</f>
        <v>0.47189453174924373</v>
      </c>
      <c r="D262" s="133">
        <f t="shared" si="267"/>
        <v>0.48967352098340172</v>
      </c>
      <c r="E262" s="133">
        <f t="shared" si="267"/>
        <v>0.50162455486994184</v>
      </c>
      <c r="F262" s="133">
        <f t="shared" si="267"/>
        <v>0.51159842662562172</v>
      </c>
      <c r="G262" s="133">
        <f t="shared" si="267"/>
        <v>0.52080814125828689</v>
      </c>
      <c r="H262" s="133"/>
      <c r="I262" s="133">
        <f>I261/I259</f>
        <v>0.45831711855552792</v>
      </c>
      <c r="J262" s="133">
        <f t="shared" ref="J262:N262" si="268">J261/J259</f>
        <v>0.47764365515567198</v>
      </c>
      <c r="K262" s="133">
        <f t="shared" si="268"/>
        <v>0.49543788027924857</v>
      </c>
      <c r="L262" s="133">
        <f t="shared" si="268"/>
        <v>0.50810531118215352</v>
      </c>
      <c r="M262" s="133">
        <f t="shared" si="268"/>
        <v>0.51789669789041359</v>
      </c>
      <c r="N262" s="133">
        <f t="shared" si="268"/>
        <v>0.52776404077508754</v>
      </c>
      <c r="O262" s="133"/>
      <c r="P262" s="133">
        <f>P261/P259</f>
        <v>0.46334028166773938</v>
      </c>
      <c r="Q262" s="133">
        <f t="shared" ref="Q262:U262" si="269">Q261/Q259</f>
        <v>0.48310905869513132</v>
      </c>
      <c r="R262" s="133">
        <f t="shared" si="269"/>
        <v>0.50148625498372679</v>
      </c>
      <c r="S262" s="133">
        <f t="shared" si="269"/>
        <v>0.51480108831733185</v>
      </c>
      <c r="T262" s="133">
        <f t="shared" si="269"/>
        <v>0.52455856744827001</v>
      </c>
      <c r="U262" s="133">
        <f t="shared" si="269"/>
        <v>0.53464746896669557</v>
      </c>
      <c r="V262" s="133"/>
      <c r="W262" s="133">
        <f>W261/W259</f>
        <v>0.46900806458217992</v>
      </c>
      <c r="X262" s="133">
        <f t="shared" ref="X262:AB262" si="270">X261/X259</f>
        <v>0.48877958497365243</v>
      </c>
      <c r="Y262" s="133">
        <f t="shared" si="270"/>
        <v>0.50828556911799538</v>
      </c>
      <c r="Z262" s="133">
        <f t="shared" si="270"/>
        <v>0.52155740737178136</v>
      </c>
      <c r="AA262" s="133">
        <f t="shared" si="270"/>
        <v>0.53188654773891897</v>
      </c>
      <c r="AB262" s="133">
        <f t="shared" si="270"/>
        <v>0.54248727154281773</v>
      </c>
      <c r="AC262" s="133"/>
      <c r="AD262" s="133">
        <f>AD261/AD259</f>
        <v>0.47438345549178668</v>
      </c>
      <c r="AE262" s="133">
        <f t="shared" ref="AE262:AI262" si="271">AE261/AE259</f>
        <v>0.49486575822095696</v>
      </c>
      <c r="AF262" s="133">
        <f t="shared" si="271"/>
        <v>0.51532937075272034</v>
      </c>
      <c r="AG262" s="133">
        <f t="shared" si="271"/>
        <v>0.52901434301198147</v>
      </c>
      <c r="AH262" s="133">
        <f t="shared" si="271"/>
        <v>0.54030976825363231</v>
      </c>
      <c r="AI262" s="133">
        <f t="shared" si="271"/>
        <v>0.55052771828389946</v>
      </c>
      <c r="AJ262" s="133"/>
      <c r="AK262" s="133">
        <f>AK261/AK259</f>
        <v>0.47970340100978948</v>
      </c>
      <c r="AL262" s="133">
        <f t="shared" ref="AL262:AP262" si="272">AL261/AL259</f>
        <v>0.50088162264603786</v>
      </c>
      <c r="AM262" s="133">
        <f t="shared" si="272"/>
        <v>0.52226507741704153</v>
      </c>
      <c r="AN262" s="133">
        <f t="shared" si="272"/>
        <v>0.53684745249891908</v>
      </c>
      <c r="AO262" s="133">
        <f t="shared" si="272"/>
        <v>0.5480287456439471</v>
      </c>
      <c r="AP262" s="133">
        <f t="shared" si="272"/>
        <v>0.55855075203217452</v>
      </c>
      <c r="AQ262" s="133"/>
      <c r="AR262" s="133">
        <f>AR261/AR259</f>
        <v>0.48552357796008405</v>
      </c>
      <c r="AS262" s="133">
        <f t="shared" ref="AS262:AW262" si="273">AS261/AS259</f>
        <v>0.50749616942775122</v>
      </c>
      <c r="AT262" s="133">
        <f t="shared" si="273"/>
        <v>0.52946830532042566</v>
      </c>
      <c r="AU262" s="133">
        <f t="shared" si="273"/>
        <v>0.54446301449098533</v>
      </c>
      <c r="AV262" s="133">
        <f t="shared" si="273"/>
        <v>0.55597496194145613</v>
      </c>
      <c r="AW262" s="133">
        <f t="shared" si="273"/>
        <v>0.56734784519107251</v>
      </c>
      <c r="AX262" s="133"/>
      <c r="AY262" s="133">
        <f>AY261/AY259</f>
        <v>0.49171474012162775</v>
      </c>
      <c r="AZ262" s="133">
        <f t="shared" ref="AZ262:BD262" si="274">AZ261/AZ259</f>
        <v>0.51427745382011947</v>
      </c>
      <c r="BA262" s="133">
        <f t="shared" si="274"/>
        <v>0.53693094569532585</v>
      </c>
      <c r="BB262" s="133">
        <f t="shared" si="274"/>
        <v>0.55254967531647825</v>
      </c>
      <c r="BC262" s="133">
        <f t="shared" si="274"/>
        <v>0.56441079615047096</v>
      </c>
      <c r="BD262" s="133">
        <f t="shared" si="274"/>
        <v>0.57621698460464887</v>
      </c>
      <c r="BE262" s="133"/>
      <c r="BF262" s="133">
        <f>BF261/BF259</f>
        <v>0.4984751706723487</v>
      </c>
      <c r="BG262" s="133">
        <f t="shared" ref="BG262:BK262" si="275">BG261/BG259</f>
        <v>0.52168134587090242</v>
      </c>
      <c r="BH262" s="133">
        <f t="shared" si="275"/>
        <v>0.54501552762231942</v>
      </c>
      <c r="BI262" s="133">
        <f t="shared" si="275"/>
        <v>0.56112115864203882</v>
      </c>
      <c r="BJ262" s="133">
        <f t="shared" si="275"/>
        <v>0.57336175768185227</v>
      </c>
      <c r="BK262" s="133">
        <f t="shared" si="275"/>
        <v>0.58571834420425994</v>
      </c>
      <c r="BL262" s="133"/>
    </row>
    <row r="263" spans="1:64" x14ac:dyDescent="0.2">
      <c r="B263" s="65">
        <f>((SUMPRODUCT(B$8:B$187,Nutrients!$DJ$8:$DJ$187)+(IF($A$6=Nutrients!$B$8,Nutrients!$DJ$8,Nutrients!$DJ$9)*B$6)+(((IF($A$7=Nutrients!$B$79,Nutrients!$DJ$79,(IF($A$7=Nutrients!$B$77,Nutrients!$DJ$77,Nutrients!$DJ$78)))))*B$7))/2000)*2.2046</f>
        <v>625.55525</v>
      </c>
      <c r="C263" s="65">
        <f>((SUMPRODUCT(C$8:C$187,Nutrients!$DJ$8:$DJ$187)+(IF($A$6=Nutrients!$B$8,Nutrients!$DJ$8,Nutrients!$DJ$9)*C$6)+(((IF($A$7=Nutrients!$B$79,Nutrients!$DJ$79,(IF($A$7=Nutrients!$B$77,Nutrients!$DJ$77,Nutrients!$DJ$78)))))*C$7))/2000)*2.2046</f>
        <v>625.55525</v>
      </c>
      <c r="D263" s="65">
        <f>((SUMPRODUCT(D$8:D$187,Nutrients!$DJ$8:$DJ$187)+(IF($A$6=Nutrients!$B$8,Nutrients!$DJ$8,Nutrients!$DJ$9)*D$6)+(((IF($A$7=Nutrients!$B$79,Nutrients!$DJ$79,(IF($A$7=Nutrients!$B$77,Nutrients!$DJ$77,Nutrients!$DJ$78)))))*D$7))/2000)*2.2046</f>
        <v>625.55525</v>
      </c>
      <c r="E263" s="65">
        <f>((SUMPRODUCT(E$8:E$187,Nutrients!$DJ$8:$DJ$187)+(IF($A$6=Nutrients!$B$8,Nutrients!$DJ$8,Nutrients!$DJ$9)*E$6)+(((IF($A$7=Nutrients!$B$79,Nutrients!$DJ$79,(IF($A$7=Nutrients!$B$77,Nutrients!$DJ$77,Nutrients!$DJ$78)))))*E$7))/2000)*2.2046</f>
        <v>625.55525</v>
      </c>
      <c r="F263" s="65">
        <f>((SUMPRODUCT(F$8:F$187,Nutrients!$DJ$8:$DJ$187)+(IF($A$6=Nutrients!$B$8,Nutrients!$DJ$8,Nutrients!$DJ$9)*F$6)+(((IF($A$7=Nutrients!$B$79,Nutrients!$DJ$79,(IF($A$7=Nutrients!$B$77,Nutrients!$DJ$77,Nutrients!$DJ$78)))))*F$7))/2000)*2.2046</f>
        <v>625.55525</v>
      </c>
      <c r="G263" s="65">
        <f>((SUMPRODUCT(G$8:G$187,Nutrients!$DJ$8:$DJ$187)+(IF($A$6=Nutrients!$B$8,Nutrients!$DJ$8,Nutrients!$DJ$9)*G$6)+(((IF($A$7=Nutrients!$B$79,Nutrients!$DJ$79,(IF($A$7=Nutrients!$B$77,Nutrients!$DJ$77,Nutrients!$DJ$78)))))*G$7))/2000)*2.2046</f>
        <v>625.55525</v>
      </c>
      <c r="H263" s="65"/>
      <c r="I263" s="65">
        <f>((SUMPRODUCT(I$8:I$187,Nutrients!$DJ$8:$DJ$187)+(IF($A$6=Nutrients!$B$8,Nutrients!$DJ$8,Nutrients!$DJ$9)*I$6)+(((IF($A$7=Nutrients!$B$79,Nutrients!$DJ$79,(IF($A$7=Nutrients!$B$77,Nutrients!$DJ$77,Nutrients!$DJ$78)))))*I$7))/2000)*2.2046</f>
        <v>625.55525</v>
      </c>
      <c r="J263" s="65">
        <f>((SUMPRODUCT(J$8:J$187,Nutrients!$DJ$8:$DJ$187)+(IF($A$6=Nutrients!$B$8,Nutrients!$DJ$8,Nutrients!$DJ$9)*J$6)+(((IF($A$7=Nutrients!$B$79,Nutrients!$DJ$79,(IF($A$7=Nutrients!$B$77,Nutrients!$DJ$77,Nutrients!$DJ$78)))))*J$7))/2000)*2.2046</f>
        <v>625.55525</v>
      </c>
      <c r="K263" s="65">
        <f>((SUMPRODUCT(K$8:K$187,Nutrients!$DJ$8:$DJ$187)+(IF($A$6=Nutrients!$B$8,Nutrients!$DJ$8,Nutrients!$DJ$9)*K$6)+(((IF($A$7=Nutrients!$B$79,Nutrients!$DJ$79,(IF($A$7=Nutrients!$B$77,Nutrients!$DJ$77,Nutrients!$DJ$78)))))*K$7))/2000)*2.2046</f>
        <v>625.55525</v>
      </c>
      <c r="L263" s="65">
        <f>((SUMPRODUCT(L$8:L$187,Nutrients!$DJ$8:$DJ$187)+(IF($A$6=Nutrients!$B$8,Nutrients!$DJ$8,Nutrients!$DJ$9)*L$6)+(((IF($A$7=Nutrients!$B$79,Nutrients!$DJ$79,(IF($A$7=Nutrients!$B$77,Nutrients!$DJ$77,Nutrients!$DJ$78)))))*L$7))/2000)*2.2046</f>
        <v>625.55525</v>
      </c>
      <c r="M263" s="65">
        <f>((SUMPRODUCT(M$8:M$187,Nutrients!$DJ$8:$DJ$187)+(IF($A$6=Nutrients!$B$8,Nutrients!$DJ$8,Nutrients!$DJ$9)*M$6)+(((IF($A$7=Nutrients!$B$79,Nutrients!$DJ$79,(IF($A$7=Nutrients!$B$77,Nutrients!$DJ$77,Nutrients!$DJ$78)))))*M$7))/2000)*2.2046</f>
        <v>625.55525</v>
      </c>
      <c r="N263" s="65">
        <f>((SUMPRODUCT(N$8:N$187,Nutrients!$DJ$8:$DJ$187)+(IF($A$6=Nutrients!$B$8,Nutrients!$DJ$8,Nutrients!$DJ$9)*N$6)+(((IF($A$7=Nutrients!$B$79,Nutrients!$DJ$79,(IF($A$7=Nutrients!$B$77,Nutrients!$DJ$77,Nutrients!$DJ$78)))))*N$7))/2000)*2.2046</f>
        <v>625.55525</v>
      </c>
      <c r="O263" s="65"/>
      <c r="P263" s="65">
        <f>((SUMPRODUCT(P$8:P$187,Nutrients!$DJ$8:$DJ$187)+(IF($A$6=Nutrients!$B$8,Nutrients!$DJ$8,Nutrients!$DJ$9)*P$6)+(((IF($A$7=Nutrients!$B$79,Nutrients!$DJ$79,(IF($A$7=Nutrients!$B$77,Nutrients!$DJ$77,Nutrients!$DJ$78)))))*P$7))/2000)*2.2046</f>
        <v>625.55525</v>
      </c>
      <c r="Q263" s="65">
        <f>((SUMPRODUCT(Q$8:Q$187,Nutrients!$DJ$8:$DJ$187)+(IF($A$6=Nutrients!$B$8,Nutrients!$DJ$8,Nutrients!$DJ$9)*Q$6)+(((IF($A$7=Nutrients!$B$79,Nutrients!$DJ$79,(IF($A$7=Nutrients!$B$77,Nutrients!$DJ$77,Nutrients!$DJ$78)))))*Q$7))/2000)*2.2046</f>
        <v>625.55525</v>
      </c>
      <c r="R263" s="65">
        <f>((SUMPRODUCT(R$8:R$187,Nutrients!$DJ$8:$DJ$187)+(IF($A$6=Nutrients!$B$8,Nutrients!$DJ$8,Nutrients!$DJ$9)*R$6)+(((IF($A$7=Nutrients!$B$79,Nutrients!$DJ$79,(IF($A$7=Nutrients!$B$77,Nutrients!$DJ$77,Nutrients!$DJ$78)))))*R$7))/2000)*2.2046</f>
        <v>625.55525</v>
      </c>
      <c r="S263" s="65">
        <f>((SUMPRODUCT(S$8:S$187,Nutrients!$DJ$8:$DJ$187)+(IF($A$6=Nutrients!$B$8,Nutrients!$DJ$8,Nutrients!$DJ$9)*S$6)+(((IF($A$7=Nutrients!$B$79,Nutrients!$DJ$79,(IF($A$7=Nutrients!$B$77,Nutrients!$DJ$77,Nutrients!$DJ$78)))))*S$7))/2000)*2.2046</f>
        <v>625.55525</v>
      </c>
      <c r="T263" s="65">
        <f>((SUMPRODUCT(T$8:T$187,Nutrients!$DJ$8:$DJ$187)+(IF($A$6=Nutrients!$B$8,Nutrients!$DJ$8,Nutrients!$DJ$9)*T$6)+(((IF($A$7=Nutrients!$B$79,Nutrients!$DJ$79,(IF($A$7=Nutrients!$B$77,Nutrients!$DJ$77,Nutrients!$DJ$78)))))*T$7))/2000)*2.2046</f>
        <v>625.55525</v>
      </c>
      <c r="U263" s="65">
        <f>((SUMPRODUCT(U$8:U$187,Nutrients!$DJ$8:$DJ$187)+(IF($A$6=Nutrients!$B$8,Nutrients!$DJ$8,Nutrients!$DJ$9)*U$6)+(((IF($A$7=Nutrients!$B$79,Nutrients!$DJ$79,(IF($A$7=Nutrients!$B$77,Nutrients!$DJ$77,Nutrients!$DJ$78)))))*U$7))/2000)*2.2046</f>
        <v>625.55525</v>
      </c>
      <c r="V263" s="65"/>
      <c r="W263" s="65">
        <f>((SUMPRODUCT(W$8:W$187,Nutrients!$DJ$8:$DJ$187)+(IF($A$6=Nutrients!$B$8,Nutrients!$DJ$8,Nutrients!$DJ$9)*W$6)+(((IF($A$7=Nutrients!$B$79,Nutrients!$DJ$79,(IF($A$7=Nutrients!$B$77,Nutrients!$DJ$77,Nutrients!$DJ$78)))))*W$7))/2000)*2.2046</f>
        <v>625.55525</v>
      </c>
      <c r="X263" s="65">
        <f>((SUMPRODUCT(X$8:X$187,Nutrients!$DJ$8:$DJ$187)+(IF($A$6=Nutrients!$B$8,Nutrients!$DJ$8,Nutrients!$DJ$9)*X$6)+(((IF($A$7=Nutrients!$B$79,Nutrients!$DJ$79,(IF($A$7=Nutrients!$B$77,Nutrients!$DJ$77,Nutrients!$DJ$78)))))*X$7))/2000)*2.2046</f>
        <v>625.55525</v>
      </c>
      <c r="Y263" s="65">
        <f>((SUMPRODUCT(Y$8:Y$187,Nutrients!$DJ$8:$DJ$187)+(IF($A$6=Nutrients!$B$8,Nutrients!$DJ$8,Nutrients!$DJ$9)*Y$6)+(((IF($A$7=Nutrients!$B$79,Nutrients!$DJ$79,(IF($A$7=Nutrients!$B$77,Nutrients!$DJ$77,Nutrients!$DJ$78)))))*Y$7))/2000)*2.2046</f>
        <v>625.55525</v>
      </c>
      <c r="Z263" s="65">
        <f>((SUMPRODUCT(Z$8:Z$187,Nutrients!$DJ$8:$DJ$187)+(IF($A$6=Nutrients!$B$8,Nutrients!$DJ$8,Nutrients!$DJ$9)*Z$6)+(((IF($A$7=Nutrients!$B$79,Nutrients!$DJ$79,(IF($A$7=Nutrients!$B$77,Nutrients!$DJ$77,Nutrients!$DJ$78)))))*Z$7))/2000)*2.2046</f>
        <v>625.55525</v>
      </c>
      <c r="AA263" s="65">
        <f>((SUMPRODUCT(AA$8:AA$187,Nutrients!$DJ$8:$DJ$187)+(IF($A$6=Nutrients!$B$8,Nutrients!$DJ$8,Nutrients!$DJ$9)*AA$6)+(((IF($A$7=Nutrients!$B$79,Nutrients!$DJ$79,(IF($A$7=Nutrients!$B$77,Nutrients!$DJ$77,Nutrients!$DJ$78)))))*AA$7))/2000)*2.2046</f>
        <v>625.55525</v>
      </c>
      <c r="AB263" s="65">
        <f>((SUMPRODUCT(AB$8:AB$187,Nutrients!$DJ$8:$DJ$187)+(IF($A$6=Nutrients!$B$8,Nutrients!$DJ$8,Nutrients!$DJ$9)*AB$6)+(((IF($A$7=Nutrients!$B$79,Nutrients!$DJ$79,(IF($A$7=Nutrients!$B$77,Nutrients!$DJ$77,Nutrients!$DJ$78)))))*AB$7))/2000)*2.2046</f>
        <v>625.55525</v>
      </c>
      <c r="AC263" s="65"/>
      <c r="AD263" s="65">
        <f>((SUMPRODUCT(AD$8:AD$187,Nutrients!$DJ$8:$DJ$187)+(IF($A$6=Nutrients!$B$8,Nutrients!$DJ$8,Nutrients!$DJ$9)*AD$6)+(((IF($A$7=Nutrients!$B$79,Nutrients!$DJ$79,(IF($A$7=Nutrients!$B$77,Nutrients!$DJ$77,Nutrients!$DJ$78)))))*AD$7))/2000)*2.2046</f>
        <v>625.55525</v>
      </c>
      <c r="AE263" s="65">
        <f>((SUMPRODUCT(AE$8:AE$187,Nutrients!$DJ$8:$DJ$187)+(IF($A$6=Nutrients!$B$8,Nutrients!$DJ$8,Nutrients!$DJ$9)*AE$6)+(((IF($A$7=Nutrients!$B$79,Nutrients!$DJ$79,(IF($A$7=Nutrients!$B$77,Nutrients!$DJ$77,Nutrients!$DJ$78)))))*AE$7))/2000)*2.2046</f>
        <v>625.55525</v>
      </c>
      <c r="AF263" s="65">
        <f>((SUMPRODUCT(AF$8:AF$187,Nutrients!$DJ$8:$DJ$187)+(IF($A$6=Nutrients!$B$8,Nutrients!$DJ$8,Nutrients!$DJ$9)*AF$6)+(((IF($A$7=Nutrients!$B$79,Nutrients!$DJ$79,(IF($A$7=Nutrients!$B$77,Nutrients!$DJ$77,Nutrients!$DJ$78)))))*AF$7))/2000)*2.2046</f>
        <v>625.55525</v>
      </c>
      <c r="AG263" s="65">
        <f>((SUMPRODUCT(AG$8:AG$187,Nutrients!$DJ$8:$DJ$187)+(IF($A$6=Nutrients!$B$8,Nutrients!$DJ$8,Nutrients!$DJ$9)*AG$6)+(((IF($A$7=Nutrients!$B$79,Nutrients!$DJ$79,(IF($A$7=Nutrients!$B$77,Nutrients!$DJ$77,Nutrients!$DJ$78)))))*AG$7))/2000)*2.2046</f>
        <v>625.55525</v>
      </c>
      <c r="AH263" s="65">
        <f>((SUMPRODUCT(AH$8:AH$187,Nutrients!$DJ$8:$DJ$187)+(IF($A$6=Nutrients!$B$8,Nutrients!$DJ$8,Nutrients!$DJ$9)*AH$6)+(((IF($A$7=Nutrients!$B$79,Nutrients!$DJ$79,(IF($A$7=Nutrients!$B$77,Nutrients!$DJ$77,Nutrients!$DJ$78)))))*AH$7))/2000)*2.2046</f>
        <v>625.55525</v>
      </c>
      <c r="AI263" s="65">
        <f>((SUMPRODUCT(AI$8:AI$187,Nutrients!$DJ$8:$DJ$187)+(IF($A$6=Nutrients!$B$8,Nutrients!$DJ$8,Nutrients!$DJ$9)*AI$6)+(((IF($A$7=Nutrients!$B$79,Nutrients!$DJ$79,(IF($A$7=Nutrients!$B$77,Nutrients!$DJ$77,Nutrients!$DJ$78)))))*AI$7))/2000)*2.2046</f>
        <v>625.55525</v>
      </c>
      <c r="AJ263" s="65"/>
      <c r="AK263" s="65">
        <f>((SUMPRODUCT(AK$8:AK$187,Nutrients!$DJ$8:$DJ$187)+(IF($A$6=Nutrients!$B$8,Nutrients!$DJ$8,Nutrients!$DJ$9)*AK$6)+(((IF($A$7=Nutrients!$B$79,Nutrients!$DJ$79,(IF($A$7=Nutrients!$B$77,Nutrients!$DJ$77,Nutrients!$DJ$78)))))*AK$7))/2000)*2.2046</f>
        <v>625.55525</v>
      </c>
      <c r="AL263" s="65">
        <f>((SUMPRODUCT(AL$8:AL$187,Nutrients!$DJ$8:$DJ$187)+(IF($A$6=Nutrients!$B$8,Nutrients!$DJ$8,Nutrients!$DJ$9)*AL$6)+(((IF($A$7=Nutrients!$B$79,Nutrients!$DJ$79,(IF($A$7=Nutrients!$B$77,Nutrients!$DJ$77,Nutrients!$DJ$78)))))*AL$7))/2000)*2.2046</f>
        <v>625.55525</v>
      </c>
      <c r="AM263" s="65">
        <f>((SUMPRODUCT(AM$8:AM$187,Nutrients!$DJ$8:$DJ$187)+(IF($A$6=Nutrients!$B$8,Nutrients!$DJ$8,Nutrients!$DJ$9)*AM$6)+(((IF($A$7=Nutrients!$B$79,Nutrients!$DJ$79,(IF($A$7=Nutrients!$B$77,Nutrients!$DJ$77,Nutrients!$DJ$78)))))*AM$7))/2000)*2.2046</f>
        <v>625.55525</v>
      </c>
      <c r="AN263" s="65">
        <f>((SUMPRODUCT(AN$8:AN$187,Nutrients!$DJ$8:$DJ$187)+(IF($A$6=Nutrients!$B$8,Nutrients!$DJ$8,Nutrients!$DJ$9)*AN$6)+(((IF($A$7=Nutrients!$B$79,Nutrients!$DJ$79,(IF($A$7=Nutrients!$B$77,Nutrients!$DJ$77,Nutrients!$DJ$78)))))*AN$7))/2000)*2.2046</f>
        <v>625.55525</v>
      </c>
      <c r="AO263" s="65">
        <f>((SUMPRODUCT(AO$8:AO$187,Nutrients!$DJ$8:$DJ$187)+(IF($A$6=Nutrients!$B$8,Nutrients!$DJ$8,Nutrients!$DJ$9)*AO$6)+(((IF($A$7=Nutrients!$B$79,Nutrients!$DJ$79,(IF($A$7=Nutrients!$B$77,Nutrients!$DJ$77,Nutrients!$DJ$78)))))*AO$7))/2000)*2.2046</f>
        <v>625.55525</v>
      </c>
      <c r="AP263" s="65">
        <f>((SUMPRODUCT(AP$8:AP$187,Nutrients!$DJ$8:$DJ$187)+(IF($A$6=Nutrients!$B$8,Nutrients!$DJ$8,Nutrients!$DJ$9)*AP$6)+(((IF($A$7=Nutrients!$B$79,Nutrients!$DJ$79,(IF($A$7=Nutrients!$B$77,Nutrients!$DJ$77,Nutrients!$DJ$78)))))*AP$7))/2000)*2.2046</f>
        <v>625.55525</v>
      </c>
      <c r="AQ263" s="65"/>
      <c r="AR263" s="65">
        <f>((SUMPRODUCT(AR$8:AR$187,Nutrients!$DJ$8:$DJ$187)+(IF($A$6=Nutrients!$B$8,Nutrients!$DJ$8,Nutrients!$DJ$9)*AR$6)+(((IF($A$7=Nutrients!$B$79,Nutrients!$DJ$79,(IF($A$7=Nutrients!$B$77,Nutrients!$DJ$77,Nutrients!$DJ$78)))))*AR$7))/2000)*2.2046</f>
        <v>625.55525</v>
      </c>
      <c r="AS263" s="65">
        <f>((SUMPRODUCT(AS$8:AS$187,Nutrients!$DJ$8:$DJ$187)+(IF($A$6=Nutrients!$B$8,Nutrients!$DJ$8,Nutrients!$DJ$9)*AS$6)+(((IF($A$7=Nutrients!$B$79,Nutrients!$DJ$79,(IF($A$7=Nutrients!$B$77,Nutrients!$DJ$77,Nutrients!$DJ$78)))))*AS$7))/2000)*2.2046</f>
        <v>625.55525</v>
      </c>
      <c r="AT263" s="65">
        <f>((SUMPRODUCT(AT$8:AT$187,Nutrients!$DJ$8:$DJ$187)+(IF($A$6=Nutrients!$B$8,Nutrients!$DJ$8,Nutrients!$DJ$9)*AT$6)+(((IF($A$7=Nutrients!$B$79,Nutrients!$DJ$79,(IF($A$7=Nutrients!$B$77,Nutrients!$DJ$77,Nutrients!$DJ$78)))))*AT$7))/2000)*2.2046</f>
        <v>625.55525</v>
      </c>
      <c r="AU263" s="65">
        <f>((SUMPRODUCT(AU$8:AU$187,Nutrients!$DJ$8:$DJ$187)+(IF($A$6=Nutrients!$B$8,Nutrients!$DJ$8,Nutrients!$DJ$9)*AU$6)+(((IF($A$7=Nutrients!$B$79,Nutrients!$DJ$79,(IF($A$7=Nutrients!$B$77,Nutrients!$DJ$77,Nutrients!$DJ$78)))))*AU$7))/2000)*2.2046</f>
        <v>625.55525</v>
      </c>
      <c r="AV263" s="65">
        <f>((SUMPRODUCT(AV$8:AV$187,Nutrients!$DJ$8:$DJ$187)+(IF($A$6=Nutrients!$B$8,Nutrients!$DJ$8,Nutrients!$DJ$9)*AV$6)+(((IF($A$7=Nutrients!$B$79,Nutrients!$DJ$79,(IF($A$7=Nutrients!$B$77,Nutrients!$DJ$77,Nutrients!$DJ$78)))))*AV$7))/2000)*2.2046</f>
        <v>625.55525</v>
      </c>
      <c r="AW263" s="65">
        <f>((SUMPRODUCT(AW$8:AW$187,Nutrients!$DJ$8:$DJ$187)+(IF($A$6=Nutrients!$B$8,Nutrients!$DJ$8,Nutrients!$DJ$9)*AW$6)+(((IF($A$7=Nutrients!$B$79,Nutrients!$DJ$79,(IF($A$7=Nutrients!$B$77,Nutrients!$DJ$77,Nutrients!$DJ$78)))))*AW$7))/2000)*2.2046</f>
        <v>625.55525</v>
      </c>
      <c r="AX263" s="65"/>
      <c r="AY263" s="65">
        <f>((SUMPRODUCT(AY$8:AY$187,Nutrients!$DJ$8:$DJ$187)+(IF($A$6=Nutrients!$B$8,Nutrients!$DJ$8,Nutrients!$DJ$9)*AY$6)+(((IF($A$7=Nutrients!$B$79,Nutrients!$DJ$79,(IF($A$7=Nutrients!$B$77,Nutrients!$DJ$77,Nutrients!$DJ$78)))))*AY$7))/2000)*2.2046</f>
        <v>625.55525</v>
      </c>
      <c r="AZ263" s="65">
        <f>((SUMPRODUCT(AZ$8:AZ$187,Nutrients!$DJ$8:$DJ$187)+(IF($A$6=Nutrients!$B$8,Nutrients!$DJ$8,Nutrients!$DJ$9)*AZ$6)+(((IF($A$7=Nutrients!$B$79,Nutrients!$DJ$79,(IF($A$7=Nutrients!$B$77,Nutrients!$DJ$77,Nutrients!$DJ$78)))))*AZ$7))/2000)*2.2046</f>
        <v>625.55525</v>
      </c>
      <c r="BA263" s="65">
        <f>((SUMPRODUCT(BA$8:BA$187,Nutrients!$DJ$8:$DJ$187)+(IF($A$6=Nutrients!$B$8,Nutrients!$DJ$8,Nutrients!$DJ$9)*BA$6)+(((IF($A$7=Nutrients!$B$79,Nutrients!$DJ$79,(IF($A$7=Nutrients!$B$77,Nutrients!$DJ$77,Nutrients!$DJ$78)))))*BA$7))/2000)*2.2046</f>
        <v>625.55525</v>
      </c>
      <c r="BB263" s="65">
        <f>((SUMPRODUCT(BB$8:BB$187,Nutrients!$DJ$8:$DJ$187)+(IF($A$6=Nutrients!$B$8,Nutrients!$DJ$8,Nutrients!$DJ$9)*BB$6)+(((IF($A$7=Nutrients!$B$79,Nutrients!$DJ$79,(IF($A$7=Nutrients!$B$77,Nutrients!$DJ$77,Nutrients!$DJ$78)))))*BB$7))/2000)*2.2046</f>
        <v>625.55525</v>
      </c>
      <c r="BC263" s="65">
        <f>((SUMPRODUCT(BC$8:BC$187,Nutrients!$DJ$8:$DJ$187)+(IF($A$6=Nutrients!$B$8,Nutrients!$DJ$8,Nutrients!$DJ$9)*BC$6)+(((IF($A$7=Nutrients!$B$79,Nutrients!$DJ$79,(IF($A$7=Nutrients!$B$77,Nutrients!$DJ$77,Nutrients!$DJ$78)))))*BC$7))/2000)*2.2046</f>
        <v>625.55525</v>
      </c>
      <c r="BD263" s="65">
        <f>((SUMPRODUCT(BD$8:BD$187,Nutrients!$DJ$8:$DJ$187)+(IF($A$6=Nutrients!$B$8,Nutrients!$DJ$8,Nutrients!$DJ$9)*BD$6)+(((IF($A$7=Nutrients!$B$79,Nutrients!$DJ$79,(IF($A$7=Nutrients!$B$77,Nutrients!$DJ$77,Nutrients!$DJ$78)))))*BD$7))/2000)*2.2046</f>
        <v>625.55525</v>
      </c>
      <c r="BE263" s="65"/>
      <c r="BF263" s="65">
        <f>((SUMPRODUCT(BF$8:BF$187,Nutrients!$DJ$8:$DJ$187)+(IF($A$6=Nutrients!$B$8,Nutrients!$DJ$8,Nutrients!$DJ$9)*BF$6)+(((IF($A$7=Nutrients!$B$79,Nutrients!$DJ$79,(IF($A$7=Nutrients!$B$77,Nutrients!$DJ$77,Nutrients!$DJ$78)))))*BF$7))/2000)*2.2046</f>
        <v>625.55525</v>
      </c>
      <c r="BG263" s="65">
        <f>((SUMPRODUCT(BG$8:BG$187,Nutrients!$DJ$8:$DJ$187)+(IF($A$6=Nutrients!$B$8,Nutrients!$DJ$8,Nutrients!$DJ$9)*BG$6)+(((IF($A$7=Nutrients!$B$79,Nutrients!$DJ$79,(IF($A$7=Nutrients!$B$77,Nutrients!$DJ$77,Nutrients!$DJ$78)))))*BG$7))/2000)*2.2046</f>
        <v>625.55525</v>
      </c>
      <c r="BH263" s="65">
        <f>((SUMPRODUCT(BH$8:BH$187,Nutrients!$DJ$8:$DJ$187)+(IF($A$6=Nutrients!$B$8,Nutrients!$DJ$8,Nutrients!$DJ$9)*BH$6)+(((IF($A$7=Nutrients!$B$79,Nutrients!$DJ$79,(IF($A$7=Nutrients!$B$77,Nutrients!$DJ$77,Nutrients!$DJ$78)))))*BH$7))/2000)*2.2046</f>
        <v>625.55525</v>
      </c>
      <c r="BI263" s="65">
        <f>((SUMPRODUCT(BI$8:BI$187,Nutrients!$DJ$8:$DJ$187)+(IF($A$6=Nutrients!$B$8,Nutrients!$DJ$8,Nutrients!$DJ$9)*BI$6)+(((IF($A$7=Nutrients!$B$79,Nutrients!$DJ$79,(IF($A$7=Nutrients!$B$77,Nutrients!$DJ$77,Nutrients!$DJ$78)))))*BI$7))/2000)*2.2046</f>
        <v>625.55525</v>
      </c>
      <c r="BJ263" s="65">
        <f>((SUMPRODUCT(BJ$8:BJ$187,Nutrients!$DJ$8:$DJ$187)+(IF($A$6=Nutrients!$B$8,Nutrients!$DJ$8,Nutrients!$DJ$9)*BJ$6)+(((IF($A$7=Nutrients!$B$79,Nutrients!$DJ$79,(IF($A$7=Nutrients!$B$77,Nutrients!$DJ$77,Nutrients!$DJ$78)))))*BJ$7))/2000)*2.2046</f>
        <v>625.55525</v>
      </c>
      <c r="BK263" s="65">
        <f>((SUMPRODUCT(BK$8:BK$187,Nutrients!$DJ$8:$DJ$187)+(IF($A$6=Nutrients!$B$8,Nutrients!$DJ$8,Nutrients!$DJ$9)*BK$6)+(((IF($A$7=Nutrients!$B$79,Nutrients!$DJ$79,(IF($A$7=Nutrients!$B$77,Nutrients!$DJ$77,Nutrients!$DJ$78)))))*BK$7))/2000)*2.2046</f>
        <v>625.55525</v>
      </c>
      <c r="BL263" s="65"/>
    </row>
    <row r="264" spans="1:64" x14ac:dyDescent="0.2">
      <c r="A264" s="236" t="s">
        <v>152</v>
      </c>
      <c r="B264" s="67"/>
      <c r="I264" s="67"/>
      <c r="P264" s="67"/>
      <c r="W264" s="67"/>
      <c r="AD264" s="67"/>
      <c r="AK264" s="67"/>
      <c r="AR264" s="67"/>
      <c r="AY264" s="67"/>
      <c r="BF264" s="67"/>
    </row>
    <row r="265" spans="1:64" x14ac:dyDescent="0.2">
      <c r="A265" s="236" t="s">
        <v>144</v>
      </c>
      <c r="B265" s="65">
        <f>(SUMPRODUCT(B$8:B$187,Nutrients!$DR$8:$DR$187)+(IF($A$6=Nutrients!$B$8,Nutrients!$DR$8,Nutrients!$DR$9)*B$6)+(((IF($A$7=Nutrients!$B$79,Nutrients!$DR$79,(IF($A$7=Nutrients!$B$77,Nutrients!$DR$77,Nutrients!$DR$78)))))*B$7))/2000*1000000</f>
        <v>165.19823788546256</v>
      </c>
      <c r="C265" s="65">
        <f>(SUMPRODUCT(C$8:C$187,Nutrients!$DR$8:$DR$187)+(IF($A$6=Nutrients!$B$8,Nutrients!$DR$8,Nutrients!$DR$9)*C$6)+(((IF($A$7=Nutrients!$B$79,Nutrients!$DR$79,(IF($A$7=Nutrients!$B$77,Nutrients!$DR$77,Nutrients!$DR$78)))))*C$7))/2000*1000000</f>
        <v>165.19823788546256</v>
      </c>
      <c r="D265" s="65">
        <f>(SUMPRODUCT(D$8:D$187,Nutrients!$DR$8:$DR$187)+(IF($A$6=Nutrients!$B$8,Nutrients!$DR$8,Nutrients!$DR$9)*D$6)+(((IF($A$7=Nutrients!$B$79,Nutrients!$DR$79,(IF($A$7=Nutrients!$B$77,Nutrients!$DR$77,Nutrients!$DR$78)))))*D$7))/2000*1000000</f>
        <v>137.66519823788545</v>
      </c>
      <c r="E265" s="65">
        <f>(SUMPRODUCT(E$8:E$187,Nutrients!$DR$8:$DR$187)+(IF($A$6=Nutrients!$B$8,Nutrients!$DR$8,Nutrients!$DR$9)*E$6)+(((IF($A$7=Nutrients!$B$79,Nutrients!$DR$79,(IF($A$7=Nutrients!$B$77,Nutrients!$DR$77,Nutrients!$DR$78)))))*E$7))/2000*1000000</f>
        <v>110.13215859030836</v>
      </c>
      <c r="F265" s="65">
        <f>(SUMPRODUCT(F$8:F$187,Nutrients!$DR$8:$DR$187)+(IF($A$6=Nutrients!$B$8,Nutrients!$DR$8,Nutrients!$DR$9)*F$6)+(((IF($A$7=Nutrients!$B$79,Nutrients!$DR$79,(IF($A$7=Nutrients!$B$77,Nutrients!$DR$77,Nutrients!$DR$78)))))*F$7))/2000*1000000</f>
        <v>82.59911894273128</v>
      </c>
      <c r="G265" s="65">
        <f>(SUMPRODUCT(G$8:G$187,Nutrients!$DR$8:$DR$187)+(IF($A$6=Nutrients!$B$8,Nutrients!$DR$8,Nutrients!$DR$9)*G$6)+(((IF($A$7=Nutrients!$B$79,Nutrients!$DR$79,(IF($A$7=Nutrients!$B$77,Nutrients!$DR$77,Nutrients!$DR$78)))))*G$7))/2000*1000000</f>
        <v>82.59911894273128</v>
      </c>
      <c r="I265" s="65">
        <f>(SUMPRODUCT(I$8:I$187,Nutrients!$DR$8:$DR$187)+(IF($A$6=Nutrients!$B$8,Nutrients!$DR$8,Nutrients!$DR$9)*I$6)+(((IF($A$7=Nutrients!$B$79,Nutrients!$DR$79,(IF($A$7=Nutrients!$B$77,Nutrients!$DR$77,Nutrients!$DR$78)))))*I$7))/2000*1000000</f>
        <v>165.19823788546256</v>
      </c>
      <c r="J265" s="65">
        <f>(SUMPRODUCT(J$8:J$187,Nutrients!$DR$8:$DR$187)+(IF($A$6=Nutrients!$B$8,Nutrients!$DR$8,Nutrients!$DR$9)*J$6)+(((IF($A$7=Nutrients!$B$79,Nutrients!$DR$79,(IF($A$7=Nutrients!$B$77,Nutrients!$DR$77,Nutrients!$DR$78)))))*J$7))/2000*1000000</f>
        <v>165.19823788546256</v>
      </c>
      <c r="K265" s="65">
        <f>(SUMPRODUCT(K$8:K$187,Nutrients!$DR$8:$DR$187)+(IF($A$6=Nutrients!$B$8,Nutrients!$DR$8,Nutrients!$DR$9)*K$6)+(((IF($A$7=Nutrients!$B$79,Nutrients!$DR$79,(IF($A$7=Nutrients!$B$77,Nutrients!$DR$77,Nutrients!$DR$78)))))*K$7))/2000*1000000</f>
        <v>137.66519823788545</v>
      </c>
      <c r="L265" s="65">
        <f>(SUMPRODUCT(L$8:L$187,Nutrients!$DR$8:$DR$187)+(IF($A$6=Nutrients!$B$8,Nutrients!$DR$8,Nutrients!$DR$9)*L$6)+(((IF($A$7=Nutrients!$B$79,Nutrients!$DR$79,(IF($A$7=Nutrients!$B$77,Nutrients!$DR$77,Nutrients!$DR$78)))))*L$7))/2000*1000000</f>
        <v>110.13215859030836</v>
      </c>
      <c r="M265" s="65">
        <f>(SUMPRODUCT(M$8:M$187,Nutrients!$DR$8:$DR$187)+(IF($A$6=Nutrients!$B$8,Nutrients!$DR$8,Nutrients!$DR$9)*M$6)+(((IF($A$7=Nutrients!$B$79,Nutrients!$DR$79,(IF($A$7=Nutrients!$B$77,Nutrients!$DR$77,Nutrients!$DR$78)))))*M$7))/2000*1000000</f>
        <v>82.59911894273128</v>
      </c>
      <c r="N265" s="65">
        <f>(SUMPRODUCT(N$8:N$187,Nutrients!$DR$8:$DR$187)+(IF($A$6=Nutrients!$B$8,Nutrients!$DR$8,Nutrients!$DR$9)*N$6)+(((IF($A$7=Nutrients!$B$79,Nutrients!$DR$79,(IF($A$7=Nutrients!$B$77,Nutrients!$DR$77,Nutrients!$DR$78)))))*N$7))/2000*1000000</f>
        <v>82.59911894273128</v>
      </c>
      <c r="P265" s="65">
        <f>(SUMPRODUCT(P$8:P$187,Nutrients!$DR$8:$DR$187)+(IF($A$6=Nutrients!$B$8,Nutrients!$DR$8,Nutrients!$DR$9)*P$6)+(((IF($A$7=Nutrients!$B$79,Nutrients!$DR$79,(IF($A$7=Nutrients!$B$77,Nutrients!$DR$77,Nutrients!$DR$78)))))*P$7))/2000*1000000</f>
        <v>165.19823788546256</v>
      </c>
      <c r="Q265" s="65">
        <f>(SUMPRODUCT(Q$8:Q$187,Nutrients!$DR$8:$DR$187)+(IF($A$6=Nutrients!$B$8,Nutrients!$DR$8,Nutrients!$DR$9)*Q$6)+(((IF($A$7=Nutrients!$B$79,Nutrients!$DR$79,(IF($A$7=Nutrients!$B$77,Nutrients!$DR$77,Nutrients!$DR$78)))))*Q$7))/2000*1000000</f>
        <v>165.19823788546256</v>
      </c>
      <c r="R265" s="65">
        <f>(SUMPRODUCT(R$8:R$187,Nutrients!$DR$8:$DR$187)+(IF($A$6=Nutrients!$B$8,Nutrients!$DR$8,Nutrients!$DR$9)*R$6)+(((IF($A$7=Nutrients!$B$79,Nutrients!$DR$79,(IF($A$7=Nutrients!$B$77,Nutrients!$DR$77,Nutrients!$DR$78)))))*R$7))/2000*1000000</f>
        <v>137.66519823788545</v>
      </c>
      <c r="S265" s="65">
        <f>(SUMPRODUCT(S$8:S$187,Nutrients!$DR$8:$DR$187)+(IF($A$6=Nutrients!$B$8,Nutrients!$DR$8,Nutrients!$DR$9)*S$6)+(((IF($A$7=Nutrients!$B$79,Nutrients!$DR$79,(IF($A$7=Nutrients!$B$77,Nutrients!$DR$77,Nutrients!$DR$78)))))*S$7))/2000*1000000</f>
        <v>110.13215859030836</v>
      </c>
      <c r="T265" s="65">
        <f>(SUMPRODUCT(T$8:T$187,Nutrients!$DR$8:$DR$187)+(IF($A$6=Nutrients!$B$8,Nutrients!$DR$8,Nutrients!$DR$9)*T$6)+(((IF($A$7=Nutrients!$B$79,Nutrients!$DR$79,(IF($A$7=Nutrients!$B$77,Nutrients!$DR$77,Nutrients!$DR$78)))))*T$7))/2000*1000000</f>
        <v>82.59911894273128</v>
      </c>
      <c r="U265" s="65">
        <f>(SUMPRODUCT(U$8:U$187,Nutrients!$DR$8:$DR$187)+(IF($A$6=Nutrients!$B$8,Nutrients!$DR$8,Nutrients!$DR$9)*U$6)+(((IF($A$7=Nutrients!$B$79,Nutrients!$DR$79,(IF($A$7=Nutrients!$B$77,Nutrients!$DR$77,Nutrients!$DR$78)))))*U$7))/2000*1000000</f>
        <v>82.59911894273128</v>
      </c>
      <c r="W265" s="65">
        <f>(SUMPRODUCT(W$8:W$187,Nutrients!$DR$8:$DR$187)+(IF($A$6=Nutrients!$B$8,Nutrients!$DR$8,Nutrients!$DR$9)*W$6)+(((IF($A$7=Nutrients!$B$79,Nutrients!$DR$79,(IF($A$7=Nutrients!$B$77,Nutrients!$DR$77,Nutrients!$DR$78)))))*W$7))/2000*1000000</f>
        <v>165.19823788546256</v>
      </c>
      <c r="X265" s="65">
        <f>(SUMPRODUCT(X$8:X$187,Nutrients!$DR$8:$DR$187)+(IF($A$6=Nutrients!$B$8,Nutrients!$DR$8,Nutrients!$DR$9)*X$6)+(((IF($A$7=Nutrients!$B$79,Nutrients!$DR$79,(IF($A$7=Nutrients!$B$77,Nutrients!$DR$77,Nutrients!$DR$78)))))*X$7))/2000*1000000</f>
        <v>165.19823788546256</v>
      </c>
      <c r="Y265" s="65">
        <f>(SUMPRODUCT(Y$8:Y$187,Nutrients!$DR$8:$DR$187)+(IF($A$6=Nutrients!$B$8,Nutrients!$DR$8,Nutrients!$DR$9)*Y$6)+(((IF($A$7=Nutrients!$B$79,Nutrients!$DR$79,(IF($A$7=Nutrients!$B$77,Nutrients!$DR$77,Nutrients!$DR$78)))))*Y$7))/2000*1000000</f>
        <v>137.66519823788545</v>
      </c>
      <c r="Z265" s="65">
        <f>(SUMPRODUCT(Z$8:Z$187,Nutrients!$DR$8:$DR$187)+(IF($A$6=Nutrients!$B$8,Nutrients!$DR$8,Nutrients!$DR$9)*Z$6)+(((IF($A$7=Nutrients!$B$79,Nutrients!$DR$79,(IF($A$7=Nutrients!$B$77,Nutrients!$DR$77,Nutrients!$DR$78)))))*Z$7))/2000*1000000</f>
        <v>110.13215859030836</v>
      </c>
      <c r="AA265" s="65">
        <f>(SUMPRODUCT(AA$8:AA$187,Nutrients!$DR$8:$DR$187)+(IF($A$6=Nutrients!$B$8,Nutrients!$DR$8,Nutrients!$DR$9)*AA$6)+(((IF($A$7=Nutrients!$B$79,Nutrients!$DR$79,(IF($A$7=Nutrients!$B$77,Nutrients!$DR$77,Nutrients!$DR$78)))))*AA$7))/2000*1000000</f>
        <v>82.59911894273128</v>
      </c>
      <c r="AB265" s="65">
        <f>(SUMPRODUCT(AB$8:AB$187,Nutrients!$DR$8:$DR$187)+(IF($A$6=Nutrients!$B$8,Nutrients!$DR$8,Nutrients!$DR$9)*AB$6)+(((IF($A$7=Nutrients!$B$79,Nutrients!$DR$79,(IF($A$7=Nutrients!$B$77,Nutrients!$DR$77,Nutrients!$DR$78)))))*AB$7))/2000*1000000</f>
        <v>82.59911894273128</v>
      </c>
      <c r="AD265" s="65">
        <f>(SUMPRODUCT(AD$8:AD$187,Nutrients!$DR$8:$DR$187)+(IF($A$6=Nutrients!$B$8,Nutrients!$DR$8,Nutrients!$DR$9)*AD$6)+(((IF($A$7=Nutrients!$B$79,Nutrients!$DR$79,(IF($A$7=Nutrients!$B$77,Nutrients!$DR$77,Nutrients!$DR$78)))))*AD$7))/2000*1000000</f>
        <v>165.19823788546256</v>
      </c>
      <c r="AE265" s="65">
        <f>(SUMPRODUCT(AE$8:AE$187,Nutrients!$DR$8:$DR$187)+(IF($A$6=Nutrients!$B$8,Nutrients!$DR$8,Nutrients!$DR$9)*AE$6)+(((IF($A$7=Nutrients!$B$79,Nutrients!$DR$79,(IF($A$7=Nutrients!$B$77,Nutrients!$DR$77,Nutrients!$DR$78)))))*AE$7))/2000*1000000</f>
        <v>165.19823788546256</v>
      </c>
      <c r="AF265" s="65">
        <f>(SUMPRODUCT(AF$8:AF$187,Nutrients!$DR$8:$DR$187)+(IF($A$6=Nutrients!$B$8,Nutrients!$DR$8,Nutrients!$DR$9)*AF$6)+(((IF($A$7=Nutrients!$B$79,Nutrients!$DR$79,(IF($A$7=Nutrients!$B$77,Nutrients!$DR$77,Nutrients!$DR$78)))))*AF$7))/2000*1000000</f>
        <v>137.66519823788545</v>
      </c>
      <c r="AG265" s="65">
        <f>(SUMPRODUCT(AG$8:AG$187,Nutrients!$DR$8:$DR$187)+(IF($A$6=Nutrients!$B$8,Nutrients!$DR$8,Nutrients!$DR$9)*AG$6)+(((IF($A$7=Nutrients!$B$79,Nutrients!$DR$79,(IF($A$7=Nutrients!$B$77,Nutrients!$DR$77,Nutrients!$DR$78)))))*AG$7))/2000*1000000</f>
        <v>110.13215859030836</v>
      </c>
      <c r="AH265" s="65">
        <f>(SUMPRODUCT(AH$8:AH$187,Nutrients!$DR$8:$DR$187)+(IF($A$6=Nutrients!$B$8,Nutrients!$DR$8,Nutrients!$DR$9)*AH$6)+(((IF($A$7=Nutrients!$B$79,Nutrients!$DR$79,(IF($A$7=Nutrients!$B$77,Nutrients!$DR$77,Nutrients!$DR$78)))))*AH$7))/2000*1000000</f>
        <v>82.59911894273128</v>
      </c>
      <c r="AI265" s="65">
        <f>(SUMPRODUCT(AI$8:AI$187,Nutrients!$DR$8:$DR$187)+(IF($A$6=Nutrients!$B$8,Nutrients!$DR$8,Nutrients!$DR$9)*AI$6)+(((IF($A$7=Nutrients!$B$79,Nutrients!$DR$79,(IF($A$7=Nutrients!$B$77,Nutrients!$DR$77,Nutrients!$DR$78)))))*AI$7))/2000*1000000</f>
        <v>82.59911894273128</v>
      </c>
      <c r="AK265" s="65">
        <f>(SUMPRODUCT(AK$8:AK$187,Nutrients!$DR$8:$DR$187)+(IF($A$6=Nutrients!$B$8,Nutrients!$DR$8,Nutrients!$DR$9)*AK$6)+(((IF($A$7=Nutrients!$B$79,Nutrients!$DR$79,(IF($A$7=Nutrients!$B$77,Nutrients!$DR$77,Nutrients!$DR$78)))))*AK$7))/2000*1000000</f>
        <v>165.19823788546256</v>
      </c>
      <c r="AL265" s="65">
        <f>(SUMPRODUCT(AL$8:AL$187,Nutrients!$DR$8:$DR$187)+(IF($A$6=Nutrients!$B$8,Nutrients!$DR$8,Nutrients!$DR$9)*AL$6)+(((IF($A$7=Nutrients!$B$79,Nutrients!$DR$79,(IF($A$7=Nutrients!$B$77,Nutrients!$DR$77,Nutrients!$DR$78)))))*AL$7))/2000*1000000</f>
        <v>165.19823788546256</v>
      </c>
      <c r="AM265" s="65">
        <f>(SUMPRODUCT(AM$8:AM$187,Nutrients!$DR$8:$DR$187)+(IF($A$6=Nutrients!$B$8,Nutrients!$DR$8,Nutrients!$DR$9)*AM$6)+(((IF($A$7=Nutrients!$B$79,Nutrients!$DR$79,(IF($A$7=Nutrients!$B$77,Nutrients!$DR$77,Nutrients!$DR$78)))))*AM$7))/2000*1000000</f>
        <v>137.66519823788545</v>
      </c>
      <c r="AN265" s="65">
        <f>(SUMPRODUCT(AN$8:AN$187,Nutrients!$DR$8:$DR$187)+(IF($A$6=Nutrients!$B$8,Nutrients!$DR$8,Nutrients!$DR$9)*AN$6)+(((IF($A$7=Nutrients!$B$79,Nutrients!$DR$79,(IF($A$7=Nutrients!$B$77,Nutrients!$DR$77,Nutrients!$DR$78)))))*AN$7))/2000*1000000</f>
        <v>110.13215859030836</v>
      </c>
      <c r="AO265" s="65">
        <f>(SUMPRODUCT(AO$8:AO$187,Nutrients!$DR$8:$DR$187)+(IF($A$6=Nutrients!$B$8,Nutrients!$DR$8,Nutrients!$DR$9)*AO$6)+(((IF($A$7=Nutrients!$B$79,Nutrients!$DR$79,(IF($A$7=Nutrients!$B$77,Nutrients!$DR$77,Nutrients!$DR$78)))))*AO$7))/2000*1000000</f>
        <v>82.59911894273128</v>
      </c>
      <c r="AP265" s="65">
        <f>(SUMPRODUCT(AP$8:AP$187,Nutrients!$DR$8:$DR$187)+(IF($A$6=Nutrients!$B$8,Nutrients!$DR$8,Nutrients!$DR$9)*AP$6)+(((IF($A$7=Nutrients!$B$79,Nutrients!$DR$79,(IF($A$7=Nutrients!$B$77,Nutrients!$DR$77,Nutrients!$DR$78)))))*AP$7))/2000*1000000</f>
        <v>82.59911894273128</v>
      </c>
      <c r="AR265" s="65">
        <f>(SUMPRODUCT(AR$8:AR$187,Nutrients!$DR$8:$DR$187)+(IF($A$6=Nutrients!$B$8,Nutrients!$DR$8,Nutrients!$DR$9)*AR$6)+(((IF($A$7=Nutrients!$B$79,Nutrients!$DR$79,(IF($A$7=Nutrients!$B$77,Nutrients!$DR$77,Nutrients!$DR$78)))))*AR$7))/2000*1000000</f>
        <v>165.19823788546256</v>
      </c>
      <c r="AS265" s="65">
        <f>(SUMPRODUCT(AS$8:AS$187,Nutrients!$DR$8:$DR$187)+(IF($A$6=Nutrients!$B$8,Nutrients!$DR$8,Nutrients!$DR$9)*AS$6)+(((IF($A$7=Nutrients!$B$79,Nutrients!$DR$79,(IF($A$7=Nutrients!$B$77,Nutrients!$DR$77,Nutrients!$DR$78)))))*AS$7))/2000*1000000</f>
        <v>165.19823788546256</v>
      </c>
      <c r="AT265" s="65">
        <f>(SUMPRODUCT(AT$8:AT$187,Nutrients!$DR$8:$DR$187)+(IF($A$6=Nutrients!$B$8,Nutrients!$DR$8,Nutrients!$DR$9)*AT$6)+(((IF($A$7=Nutrients!$B$79,Nutrients!$DR$79,(IF($A$7=Nutrients!$B$77,Nutrients!$DR$77,Nutrients!$DR$78)))))*AT$7))/2000*1000000</f>
        <v>137.66519823788545</v>
      </c>
      <c r="AU265" s="65">
        <f>(SUMPRODUCT(AU$8:AU$187,Nutrients!$DR$8:$DR$187)+(IF($A$6=Nutrients!$B$8,Nutrients!$DR$8,Nutrients!$DR$9)*AU$6)+(((IF($A$7=Nutrients!$B$79,Nutrients!$DR$79,(IF($A$7=Nutrients!$B$77,Nutrients!$DR$77,Nutrients!$DR$78)))))*AU$7))/2000*1000000</f>
        <v>110.13215859030836</v>
      </c>
      <c r="AV265" s="65">
        <f>(SUMPRODUCT(AV$8:AV$187,Nutrients!$DR$8:$DR$187)+(IF($A$6=Nutrients!$B$8,Nutrients!$DR$8,Nutrients!$DR$9)*AV$6)+(((IF($A$7=Nutrients!$B$79,Nutrients!$DR$79,(IF($A$7=Nutrients!$B$77,Nutrients!$DR$77,Nutrients!$DR$78)))))*AV$7))/2000*1000000</f>
        <v>82.59911894273128</v>
      </c>
      <c r="AW265" s="65">
        <f>(SUMPRODUCT(AW$8:AW$187,Nutrients!$DR$8:$DR$187)+(IF($A$6=Nutrients!$B$8,Nutrients!$DR$8,Nutrients!$DR$9)*AW$6)+(((IF($A$7=Nutrients!$B$79,Nutrients!$DR$79,(IF($A$7=Nutrients!$B$77,Nutrients!$DR$77,Nutrients!$DR$78)))))*AW$7))/2000*1000000</f>
        <v>82.59911894273128</v>
      </c>
      <c r="AY265" s="65">
        <f>(SUMPRODUCT(AY$8:AY$187,Nutrients!$DR$8:$DR$187)+(IF($A$6=Nutrients!$B$8,Nutrients!$DR$8,Nutrients!$DR$9)*AY$6)+(((IF($A$7=Nutrients!$B$79,Nutrients!$DR$79,(IF($A$7=Nutrients!$B$77,Nutrients!$DR$77,Nutrients!$DR$78)))))*AY$7))/2000*1000000</f>
        <v>165.19823788546256</v>
      </c>
      <c r="AZ265" s="65">
        <f>(SUMPRODUCT(AZ$8:AZ$187,Nutrients!$DR$8:$DR$187)+(IF($A$6=Nutrients!$B$8,Nutrients!$DR$8,Nutrients!$DR$9)*AZ$6)+(((IF($A$7=Nutrients!$B$79,Nutrients!$DR$79,(IF($A$7=Nutrients!$B$77,Nutrients!$DR$77,Nutrients!$DR$78)))))*AZ$7))/2000*1000000</f>
        <v>165.19823788546256</v>
      </c>
      <c r="BA265" s="65">
        <f>(SUMPRODUCT(BA$8:BA$187,Nutrients!$DR$8:$DR$187)+(IF($A$6=Nutrients!$B$8,Nutrients!$DR$8,Nutrients!$DR$9)*BA$6)+(((IF($A$7=Nutrients!$B$79,Nutrients!$DR$79,(IF($A$7=Nutrients!$B$77,Nutrients!$DR$77,Nutrients!$DR$78)))))*BA$7))/2000*1000000</f>
        <v>137.66519823788545</v>
      </c>
      <c r="BB265" s="65">
        <f>(SUMPRODUCT(BB$8:BB$187,Nutrients!$DR$8:$DR$187)+(IF($A$6=Nutrients!$B$8,Nutrients!$DR$8,Nutrients!$DR$9)*BB$6)+(((IF($A$7=Nutrients!$B$79,Nutrients!$DR$79,(IF($A$7=Nutrients!$B$77,Nutrients!$DR$77,Nutrients!$DR$78)))))*BB$7))/2000*1000000</f>
        <v>110.13215859030836</v>
      </c>
      <c r="BC265" s="65">
        <f>(SUMPRODUCT(BC$8:BC$187,Nutrients!$DR$8:$DR$187)+(IF($A$6=Nutrients!$B$8,Nutrients!$DR$8,Nutrients!$DR$9)*BC$6)+(((IF($A$7=Nutrients!$B$79,Nutrients!$DR$79,(IF($A$7=Nutrients!$B$77,Nutrients!$DR$77,Nutrients!$DR$78)))))*BC$7))/2000*1000000</f>
        <v>82.59911894273128</v>
      </c>
      <c r="BD265" s="65">
        <f>(SUMPRODUCT(BD$8:BD$187,Nutrients!$DR$8:$DR$187)+(IF($A$6=Nutrients!$B$8,Nutrients!$DR$8,Nutrients!$DR$9)*BD$6)+(((IF($A$7=Nutrients!$B$79,Nutrients!$DR$79,(IF($A$7=Nutrients!$B$77,Nutrients!$DR$77,Nutrients!$DR$78)))))*BD$7))/2000*1000000</f>
        <v>82.59911894273128</v>
      </c>
      <c r="BF265" s="65">
        <f>(SUMPRODUCT(BF$8:BF$187,Nutrients!$DR$8:$DR$187)+(IF($A$6=Nutrients!$B$8,Nutrients!$DR$8,Nutrients!$DR$9)*BF$6)+(((IF($A$7=Nutrients!$B$79,Nutrients!$DR$79,(IF($A$7=Nutrients!$B$77,Nutrients!$DR$77,Nutrients!$DR$78)))))*BF$7))/2000*1000000</f>
        <v>165.19823788546256</v>
      </c>
      <c r="BG265" s="65">
        <f>(SUMPRODUCT(BG$8:BG$187,Nutrients!$DR$8:$DR$187)+(IF($A$6=Nutrients!$B$8,Nutrients!$DR$8,Nutrients!$DR$9)*BG$6)+(((IF($A$7=Nutrients!$B$79,Nutrients!$DR$79,(IF($A$7=Nutrients!$B$77,Nutrients!$DR$77,Nutrients!$DR$78)))))*BG$7))/2000*1000000</f>
        <v>165.19823788546256</v>
      </c>
      <c r="BH265" s="65">
        <f>(SUMPRODUCT(BH$8:BH$187,Nutrients!$DR$8:$DR$187)+(IF($A$6=Nutrients!$B$8,Nutrients!$DR$8,Nutrients!$DR$9)*BH$6)+(((IF($A$7=Nutrients!$B$79,Nutrients!$DR$79,(IF($A$7=Nutrients!$B$77,Nutrients!$DR$77,Nutrients!$DR$78)))))*BH$7))/2000*1000000</f>
        <v>137.66519823788545</v>
      </c>
      <c r="BI265" s="65">
        <f>(SUMPRODUCT(BI$8:BI$187,Nutrients!$DR$8:$DR$187)+(IF($A$6=Nutrients!$B$8,Nutrients!$DR$8,Nutrients!$DR$9)*BI$6)+(((IF($A$7=Nutrients!$B$79,Nutrients!$DR$79,(IF($A$7=Nutrients!$B$77,Nutrients!$DR$77,Nutrients!$DR$78)))))*BI$7))/2000*1000000</f>
        <v>110.13215859030836</v>
      </c>
      <c r="BJ265" s="65">
        <f>(SUMPRODUCT(BJ$8:BJ$187,Nutrients!$DR$8:$DR$187)+(IF($A$6=Nutrients!$B$8,Nutrients!$DR$8,Nutrients!$DR$9)*BJ$6)+(((IF($A$7=Nutrients!$B$79,Nutrients!$DR$79,(IF($A$7=Nutrients!$B$77,Nutrients!$DR$77,Nutrients!$DR$78)))))*BJ$7))/2000*1000000</f>
        <v>82.59911894273128</v>
      </c>
      <c r="BK265" s="65">
        <f>(SUMPRODUCT(BK$8:BK$187,Nutrients!$DR$8:$DR$187)+(IF($A$6=Nutrients!$B$8,Nutrients!$DR$8,Nutrients!$DR$9)*BK$6)+(((IF($A$7=Nutrients!$B$79,Nutrients!$DR$79,(IF($A$7=Nutrients!$B$77,Nutrients!$DR$77,Nutrients!$DR$78)))))*BK$7))/2000*1000000</f>
        <v>82.59911894273128</v>
      </c>
    </row>
    <row r="266" spans="1:64" x14ac:dyDescent="0.2">
      <c r="A266" s="236" t="s">
        <v>145</v>
      </c>
      <c r="B266" s="65">
        <f>(SUMPRODUCT(B$8:B$187,Nutrients!$DS$8:$DS$187)+(IF($A$6=Nutrients!$B$8,Nutrients!$DS$8,Nutrients!$DS$9)*B$6)+(((IF($A$7=Nutrients!$B$79,Nutrients!$DS$79,(IF($A$7=Nutrients!$B$77,Nutrients!$DS$77,Nutrients!$DS$78)))))*B$7))/2000*1000000</f>
        <v>165.19823788546256</v>
      </c>
      <c r="C266" s="65">
        <f>(SUMPRODUCT(C$8:C$187,Nutrients!$DS$8:$DS$187)+(IF($A$6=Nutrients!$B$8,Nutrients!$DS$8,Nutrients!$DS$9)*C$6)+(((IF($A$7=Nutrients!$B$79,Nutrients!$DS$79,(IF($A$7=Nutrients!$B$77,Nutrients!$DS$77,Nutrients!$DS$78)))))*C$7))/2000*1000000</f>
        <v>165.19823788546256</v>
      </c>
      <c r="D266" s="65">
        <f>(SUMPRODUCT(D$8:D$187,Nutrients!$DS$8:$DS$187)+(IF($A$6=Nutrients!$B$8,Nutrients!$DS$8,Nutrients!$DS$9)*D$6)+(((IF($A$7=Nutrients!$B$79,Nutrients!$DS$79,(IF($A$7=Nutrients!$B$77,Nutrients!$DS$77,Nutrients!$DS$78)))))*D$7))/2000*1000000</f>
        <v>137.66519823788545</v>
      </c>
      <c r="E266" s="65">
        <f>(SUMPRODUCT(E$8:E$187,Nutrients!$DS$8:$DS$187)+(IF($A$6=Nutrients!$B$8,Nutrients!$DS$8,Nutrients!$DS$9)*E$6)+(((IF($A$7=Nutrients!$B$79,Nutrients!$DS$79,(IF($A$7=Nutrients!$B$77,Nutrients!$DS$77,Nutrients!$DS$78)))))*E$7))/2000*1000000</f>
        <v>110.13215859030836</v>
      </c>
      <c r="F266" s="65">
        <f>(SUMPRODUCT(F$8:F$187,Nutrients!$DS$8:$DS$187)+(IF($A$6=Nutrients!$B$8,Nutrients!$DS$8,Nutrients!$DS$9)*F$6)+(((IF($A$7=Nutrients!$B$79,Nutrients!$DS$79,(IF($A$7=Nutrients!$B$77,Nutrients!$DS$77,Nutrients!$DS$78)))))*F$7))/2000*1000000</f>
        <v>82.59911894273128</v>
      </c>
      <c r="G266" s="65">
        <f>(SUMPRODUCT(G$8:G$187,Nutrients!$DS$8:$DS$187)+(IF($A$6=Nutrients!$B$8,Nutrients!$DS$8,Nutrients!$DS$9)*G$6)+(((IF($A$7=Nutrients!$B$79,Nutrients!$DS$79,(IF($A$7=Nutrients!$B$77,Nutrients!$DS$77,Nutrients!$DS$78)))))*G$7))/2000*1000000</f>
        <v>82.59911894273128</v>
      </c>
      <c r="I266" s="65">
        <f>(SUMPRODUCT(I$8:I$187,Nutrients!$DS$8:$DS$187)+(IF($A$6=Nutrients!$B$8,Nutrients!$DS$8,Nutrients!$DS$9)*I$6)+(((IF($A$7=Nutrients!$B$79,Nutrients!$DS$79,(IF($A$7=Nutrients!$B$77,Nutrients!$DS$77,Nutrients!$DS$78)))))*I$7))/2000*1000000</f>
        <v>165.19823788546256</v>
      </c>
      <c r="J266" s="65">
        <f>(SUMPRODUCT(J$8:J$187,Nutrients!$DS$8:$DS$187)+(IF($A$6=Nutrients!$B$8,Nutrients!$DS$8,Nutrients!$DS$9)*J$6)+(((IF($A$7=Nutrients!$B$79,Nutrients!$DS$79,(IF($A$7=Nutrients!$B$77,Nutrients!$DS$77,Nutrients!$DS$78)))))*J$7))/2000*1000000</f>
        <v>165.19823788546256</v>
      </c>
      <c r="K266" s="65">
        <f>(SUMPRODUCT(K$8:K$187,Nutrients!$DS$8:$DS$187)+(IF($A$6=Nutrients!$B$8,Nutrients!$DS$8,Nutrients!$DS$9)*K$6)+(((IF($A$7=Nutrients!$B$79,Nutrients!$DS$79,(IF($A$7=Nutrients!$B$77,Nutrients!$DS$77,Nutrients!$DS$78)))))*K$7))/2000*1000000</f>
        <v>137.66519823788545</v>
      </c>
      <c r="L266" s="65">
        <f>(SUMPRODUCT(L$8:L$187,Nutrients!$DS$8:$DS$187)+(IF($A$6=Nutrients!$B$8,Nutrients!$DS$8,Nutrients!$DS$9)*L$6)+(((IF($A$7=Nutrients!$B$79,Nutrients!$DS$79,(IF($A$7=Nutrients!$B$77,Nutrients!$DS$77,Nutrients!$DS$78)))))*L$7))/2000*1000000</f>
        <v>110.13215859030836</v>
      </c>
      <c r="M266" s="65">
        <f>(SUMPRODUCT(M$8:M$187,Nutrients!$DS$8:$DS$187)+(IF($A$6=Nutrients!$B$8,Nutrients!$DS$8,Nutrients!$DS$9)*M$6)+(((IF($A$7=Nutrients!$B$79,Nutrients!$DS$79,(IF($A$7=Nutrients!$B$77,Nutrients!$DS$77,Nutrients!$DS$78)))))*M$7))/2000*1000000</f>
        <v>82.59911894273128</v>
      </c>
      <c r="N266" s="65">
        <f>(SUMPRODUCT(N$8:N$187,Nutrients!$DS$8:$DS$187)+(IF($A$6=Nutrients!$B$8,Nutrients!$DS$8,Nutrients!$DS$9)*N$6)+(((IF($A$7=Nutrients!$B$79,Nutrients!$DS$79,(IF($A$7=Nutrients!$B$77,Nutrients!$DS$77,Nutrients!$DS$78)))))*N$7))/2000*1000000</f>
        <v>82.59911894273128</v>
      </c>
      <c r="P266" s="65">
        <f>(SUMPRODUCT(P$8:P$187,Nutrients!$DS$8:$DS$187)+(IF($A$6=Nutrients!$B$8,Nutrients!$DS$8,Nutrients!$DS$9)*P$6)+(((IF($A$7=Nutrients!$B$79,Nutrients!$DS$79,(IF($A$7=Nutrients!$B$77,Nutrients!$DS$77,Nutrients!$DS$78)))))*P$7))/2000*1000000</f>
        <v>165.19823788546256</v>
      </c>
      <c r="Q266" s="65">
        <f>(SUMPRODUCT(Q$8:Q$187,Nutrients!$DS$8:$DS$187)+(IF($A$6=Nutrients!$B$8,Nutrients!$DS$8,Nutrients!$DS$9)*Q$6)+(((IF($A$7=Nutrients!$B$79,Nutrients!$DS$79,(IF($A$7=Nutrients!$B$77,Nutrients!$DS$77,Nutrients!$DS$78)))))*Q$7))/2000*1000000</f>
        <v>165.19823788546256</v>
      </c>
      <c r="R266" s="65">
        <f>(SUMPRODUCT(R$8:R$187,Nutrients!$DS$8:$DS$187)+(IF($A$6=Nutrients!$B$8,Nutrients!$DS$8,Nutrients!$DS$9)*R$6)+(((IF($A$7=Nutrients!$B$79,Nutrients!$DS$79,(IF($A$7=Nutrients!$B$77,Nutrients!$DS$77,Nutrients!$DS$78)))))*R$7))/2000*1000000</f>
        <v>137.66519823788545</v>
      </c>
      <c r="S266" s="65">
        <f>(SUMPRODUCT(S$8:S$187,Nutrients!$DS$8:$DS$187)+(IF($A$6=Nutrients!$B$8,Nutrients!$DS$8,Nutrients!$DS$9)*S$6)+(((IF($A$7=Nutrients!$B$79,Nutrients!$DS$79,(IF($A$7=Nutrients!$B$77,Nutrients!$DS$77,Nutrients!$DS$78)))))*S$7))/2000*1000000</f>
        <v>110.13215859030836</v>
      </c>
      <c r="T266" s="65">
        <f>(SUMPRODUCT(T$8:T$187,Nutrients!$DS$8:$DS$187)+(IF($A$6=Nutrients!$B$8,Nutrients!$DS$8,Nutrients!$DS$9)*T$6)+(((IF($A$7=Nutrients!$B$79,Nutrients!$DS$79,(IF($A$7=Nutrients!$B$77,Nutrients!$DS$77,Nutrients!$DS$78)))))*T$7))/2000*1000000</f>
        <v>82.59911894273128</v>
      </c>
      <c r="U266" s="65">
        <f>(SUMPRODUCT(U$8:U$187,Nutrients!$DS$8:$DS$187)+(IF($A$6=Nutrients!$B$8,Nutrients!$DS$8,Nutrients!$DS$9)*U$6)+(((IF($A$7=Nutrients!$B$79,Nutrients!$DS$79,(IF($A$7=Nutrients!$B$77,Nutrients!$DS$77,Nutrients!$DS$78)))))*U$7))/2000*1000000</f>
        <v>82.59911894273128</v>
      </c>
      <c r="W266" s="65">
        <f>(SUMPRODUCT(W$8:W$187,Nutrients!$DS$8:$DS$187)+(IF($A$6=Nutrients!$B$8,Nutrients!$DS$8,Nutrients!$DS$9)*W$6)+(((IF($A$7=Nutrients!$B$79,Nutrients!$DS$79,(IF($A$7=Nutrients!$B$77,Nutrients!$DS$77,Nutrients!$DS$78)))))*W$7))/2000*1000000</f>
        <v>165.19823788546256</v>
      </c>
      <c r="X266" s="65">
        <f>(SUMPRODUCT(X$8:X$187,Nutrients!$DS$8:$DS$187)+(IF($A$6=Nutrients!$B$8,Nutrients!$DS$8,Nutrients!$DS$9)*X$6)+(((IF($A$7=Nutrients!$B$79,Nutrients!$DS$79,(IF($A$7=Nutrients!$B$77,Nutrients!$DS$77,Nutrients!$DS$78)))))*X$7))/2000*1000000</f>
        <v>165.19823788546256</v>
      </c>
      <c r="Y266" s="65">
        <f>(SUMPRODUCT(Y$8:Y$187,Nutrients!$DS$8:$DS$187)+(IF($A$6=Nutrients!$B$8,Nutrients!$DS$8,Nutrients!$DS$9)*Y$6)+(((IF($A$7=Nutrients!$B$79,Nutrients!$DS$79,(IF($A$7=Nutrients!$B$77,Nutrients!$DS$77,Nutrients!$DS$78)))))*Y$7))/2000*1000000</f>
        <v>137.66519823788545</v>
      </c>
      <c r="Z266" s="65">
        <f>(SUMPRODUCT(Z$8:Z$187,Nutrients!$DS$8:$DS$187)+(IF($A$6=Nutrients!$B$8,Nutrients!$DS$8,Nutrients!$DS$9)*Z$6)+(((IF($A$7=Nutrients!$B$79,Nutrients!$DS$79,(IF($A$7=Nutrients!$B$77,Nutrients!$DS$77,Nutrients!$DS$78)))))*Z$7))/2000*1000000</f>
        <v>110.13215859030836</v>
      </c>
      <c r="AA266" s="65">
        <f>(SUMPRODUCT(AA$8:AA$187,Nutrients!$DS$8:$DS$187)+(IF($A$6=Nutrients!$B$8,Nutrients!$DS$8,Nutrients!$DS$9)*AA$6)+(((IF($A$7=Nutrients!$B$79,Nutrients!$DS$79,(IF($A$7=Nutrients!$B$77,Nutrients!$DS$77,Nutrients!$DS$78)))))*AA$7))/2000*1000000</f>
        <v>82.59911894273128</v>
      </c>
      <c r="AB266" s="65">
        <f>(SUMPRODUCT(AB$8:AB$187,Nutrients!$DS$8:$DS$187)+(IF($A$6=Nutrients!$B$8,Nutrients!$DS$8,Nutrients!$DS$9)*AB$6)+(((IF($A$7=Nutrients!$B$79,Nutrients!$DS$79,(IF($A$7=Nutrients!$B$77,Nutrients!$DS$77,Nutrients!$DS$78)))))*AB$7))/2000*1000000</f>
        <v>82.59911894273128</v>
      </c>
      <c r="AD266" s="65">
        <f>(SUMPRODUCT(AD$8:AD$187,Nutrients!$DS$8:$DS$187)+(IF($A$6=Nutrients!$B$8,Nutrients!$DS$8,Nutrients!$DS$9)*AD$6)+(((IF($A$7=Nutrients!$B$79,Nutrients!$DS$79,(IF($A$7=Nutrients!$B$77,Nutrients!$DS$77,Nutrients!$DS$78)))))*AD$7))/2000*1000000</f>
        <v>165.19823788546256</v>
      </c>
      <c r="AE266" s="65">
        <f>(SUMPRODUCT(AE$8:AE$187,Nutrients!$DS$8:$DS$187)+(IF($A$6=Nutrients!$B$8,Nutrients!$DS$8,Nutrients!$DS$9)*AE$6)+(((IF($A$7=Nutrients!$B$79,Nutrients!$DS$79,(IF($A$7=Nutrients!$B$77,Nutrients!$DS$77,Nutrients!$DS$78)))))*AE$7))/2000*1000000</f>
        <v>165.19823788546256</v>
      </c>
      <c r="AF266" s="65">
        <f>(SUMPRODUCT(AF$8:AF$187,Nutrients!$DS$8:$DS$187)+(IF($A$6=Nutrients!$B$8,Nutrients!$DS$8,Nutrients!$DS$9)*AF$6)+(((IF($A$7=Nutrients!$B$79,Nutrients!$DS$79,(IF($A$7=Nutrients!$B$77,Nutrients!$DS$77,Nutrients!$DS$78)))))*AF$7))/2000*1000000</f>
        <v>137.66519823788545</v>
      </c>
      <c r="AG266" s="65">
        <f>(SUMPRODUCT(AG$8:AG$187,Nutrients!$DS$8:$DS$187)+(IF($A$6=Nutrients!$B$8,Nutrients!$DS$8,Nutrients!$DS$9)*AG$6)+(((IF($A$7=Nutrients!$B$79,Nutrients!$DS$79,(IF($A$7=Nutrients!$B$77,Nutrients!$DS$77,Nutrients!$DS$78)))))*AG$7))/2000*1000000</f>
        <v>110.13215859030836</v>
      </c>
      <c r="AH266" s="65">
        <f>(SUMPRODUCT(AH$8:AH$187,Nutrients!$DS$8:$DS$187)+(IF($A$6=Nutrients!$B$8,Nutrients!$DS$8,Nutrients!$DS$9)*AH$6)+(((IF($A$7=Nutrients!$B$79,Nutrients!$DS$79,(IF($A$7=Nutrients!$B$77,Nutrients!$DS$77,Nutrients!$DS$78)))))*AH$7))/2000*1000000</f>
        <v>82.59911894273128</v>
      </c>
      <c r="AI266" s="65">
        <f>(SUMPRODUCT(AI$8:AI$187,Nutrients!$DS$8:$DS$187)+(IF($A$6=Nutrients!$B$8,Nutrients!$DS$8,Nutrients!$DS$9)*AI$6)+(((IF($A$7=Nutrients!$B$79,Nutrients!$DS$79,(IF($A$7=Nutrients!$B$77,Nutrients!$DS$77,Nutrients!$DS$78)))))*AI$7))/2000*1000000</f>
        <v>82.59911894273128</v>
      </c>
      <c r="AK266" s="65">
        <f>(SUMPRODUCT(AK$8:AK$187,Nutrients!$DS$8:$DS$187)+(IF($A$6=Nutrients!$B$8,Nutrients!$DS$8,Nutrients!$DS$9)*AK$6)+(((IF($A$7=Nutrients!$B$79,Nutrients!$DS$79,(IF($A$7=Nutrients!$B$77,Nutrients!$DS$77,Nutrients!$DS$78)))))*AK$7))/2000*1000000</f>
        <v>165.19823788546256</v>
      </c>
      <c r="AL266" s="65">
        <f>(SUMPRODUCT(AL$8:AL$187,Nutrients!$DS$8:$DS$187)+(IF($A$6=Nutrients!$B$8,Nutrients!$DS$8,Nutrients!$DS$9)*AL$6)+(((IF($A$7=Nutrients!$B$79,Nutrients!$DS$79,(IF($A$7=Nutrients!$B$77,Nutrients!$DS$77,Nutrients!$DS$78)))))*AL$7))/2000*1000000</f>
        <v>165.19823788546256</v>
      </c>
      <c r="AM266" s="65">
        <f>(SUMPRODUCT(AM$8:AM$187,Nutrients!$DS$8:$DS$187)+(IF($A$6=Nutrients!$B$8,Nutrients!$DS$8,Nutrients!$DS$9)*AM$6)+(((IF($A$7=Nutrients!$B$79,Nutrients!$DS$79,(IF($A$7=Nutrients!$B$77,Nutrients!$DS$77,Nutrients!$DS$78)))))*AM$7))/2000*1000000</f>
        <v>137.66519823788545</v>
      </c>
      <c r="AN266" s="65">
        <f>(SUMPRODUCT(AN$8:AN$187,Nutrients!$DS$8:$DS$187)+(IF($A$6=Nutrients!$B$8,Nutrients!$DS$8,Nutrients!$DS$9)*AN$6)+(((IF($A$7=Nutrients!$B$79,Nutrients!$DS$79,(IF($A$7=Nutrients!$B$77,Nutrients!$DS$77,Nutrients!$DS$78)))))*AN$7))/2000*1000000</f>
        <v>110.13215859030836</v>
      </c>
      <c r="AO266" s="65">
        <f>(SUMPRODUCT(AO$8:AO$187,Nutrients!$DS$8:$DS$187)+(IF($A$6=Nutrients!$B$8,Nutrients!$DS$8,Nutrients!$DS$9)*AO$6)+(((IF($A$7=Nutrients!$B$79,Nutrients!$DS$79,(IF($A$7=Nutrients!$B$77,Nutrients!$DS$77,Nutrients!$DS$78)))))*AO$7))/2000*1000000</f>
        <v>82.59911894273128</v>
      </c>
      <c r="AP266" s="65">
        <f>(SUMPRODUCT(AP$8:AP$187,Nutrients!$DS$8:$DS$187)+(IF($A$6=Nutrients!$B$8,Nutrients!$DS$8,Nutrients!$DS$9)*AP$6)+(((IF($A$7=Nutrients!$B$79,Nutrients!$DS$79,(IF($A$7=Nutrients!$B$77,Nutrients!$DS$77,Nutrients!$DS$78)))))*AP$7))/2000*1000000</f>
        <v>82.59911894273128</v>
      </c>
      <c r="AR266" s="65">
        <f>(SUMPRODUCT(AR$8:AR$187,Nutrients!$DS$8:$DS$187)+(IF($A$6=Nutrients!$B$8,Nutrients!$DS$8,Nutrients!$DS$9)*AR$6)+(((IF($A$7=Nutrients!$B$79,Nutrients!$DS$79,(IF($A$7=Nutrients!$B$77,Nutrients!$DS$77,Nutrients!$DS$78)))))*AR$7))/2000*1000000</f>
        <v>165.19823788546256</v>
      </c>
      <c r="AS266" s="65">
        <f>(SUMPRODUCT(AS$8:AS$187,Nutrients!$DS$8:$DS$187)+(IF($A$6=Nutrients!$B$8,Nutrients!$DS$8,Nutrients!$DS$9)*AS$6)+(((IF($A$7=Nutrients!$B$79,Nutrients!$DS$79,(IF($A$7=Nutrients!$B$77,Nutrients!$DS$77,Nutrients!$DS$78)))))*AS$7))/2000*1000000</f>
        <v>165.19823788546256</v>
      </c>
      <c r="AT266" s="65">
        <f>(SUMPRODUCT(AT$8:AT$187,Nutrients!$DS$8:$DS$187)+(IF($A$6=Nutrients!$B$8,Nutrients!$DS$8,Nutrients!$DS$9)*AT$6)+(((IF($A$7=Nutrients!$B$79,Nutrients!$DS$79,(IF($A$7=Nutrients!$B$77,Nutrients!$DS$77,Nutrients!$DS$78)))))*AT$7))/2000*1000000</f>
        <v>137.66519823788545</v>
      </c>
      <c r="AU266" s="65">
        <f>(SUMPRODUCT(AU$8:AU$187,Nutrients!$DS$8:$DS$187)+(IF($A$6=Nutrients!$B$8,Nutrients!$DS$8,Nutrients!$DS$9)*AU$6)+(((IF($A$7=Nutrients!$B$79,Nutrients!$DS$79,(IF($A$7=Nutrients!$B$77,Nutrients!$DS$77,Nutrients!$DS$78)))))*AU$7))/2000*1000000</f>
        <v>110.13215859030836</v>
      </c>
      <c r="AV266" s="65">
        <f>(SUMPRODUCT(AV$8:AV$187,Nutrients!$DS$8:$DS$187)+(IF($A$6=Nutrients!$B$8,Nutrients!$DS$8,Nutrients!$DS$9)*AV$6)+(((IF($A$7=Nutrients!$B$79,Nutrients!$DS$79,(IF($A$7=Nutrients!$B$77,Nutrients!$DS$77,Nutrients!$DS$78)))))*AV$7))/2000*1000000</f>
        <v>82.59911894273128</v>
      </c>
      <c r="AW266" s="65">
        <f>(SUMPRODUCT(AW$8:AW$187,Nutrients!$DS$8:$DS$187)+(IF($A$6=Nutrients!$B$8,Nutrients!$DS$8,Nutrients!$DS$9)*AW$6)+(((IF($A$7=Nutrients!$B$79,Nutrients!$DS$79,(IF($A$7=Nutrients!$B$77,Nutrients!$DS$77,Nutrients!$DS$78)))))*AW$7))/2000*1000000</f>
        <v>82.59911894273128</v>
      </c>
      <c r="AY266" s="65">
        <f>(SUMPRODUCT(AY$8:AY$187,Nutrients!$DS$8:$DS$187)+(IF($A$6=Nutrients!$B$8,Nutrients!$DS$8,Nutrients!$DS$9)*AY$6)+(((IF($A$7=Nutrients!$B$79,Nutrients!$DS$79,(IF($A$7=Nutrients!$B$77,Nutrients!$DS$77,Nutrients!$DS$78)))))*AY$7))/2000*1000000</f>
        <v>165.19823788546256</v>
      </c>
      <c r="AZ266" s="65">
        <f>(SUMPRODUCT(AZ$8:AZ$187,Nutrients!$DS$8:$DS$187)+(IF($A$6=Nutrients!$B$8,Nutrients!$DS$8,Nutrients!$DS$9)*AZ$6)+(((IF($A$7=Nutrients!$B$79,Nutrients!$DS$79,(IF($A$7=Nutrients!$B$77,Nutrients!$DS$77,Nutrients!$DS$78)))))*AZ$7))/2000*1000000</f>
        <v>165.19823788546256</v>
      </c>
      <c r="BA266" s="65">
        <f>(SUMPRODUCT(BA$8:BA$187,Nutrients!$DS$8:$DS$187)+(IF($A$6=Nutrients!$B$8,Nutrients!$DS$8,Nutrients!$DS$9)*BA$6)+(((IF($A$7=Nutrients!$B$79,Nutrients!$DS$79,(IF($A$7=Nutrients!$B$77,Nutrients!$DS$77,Nutrients!$DS$78)))))*BA$7))/2000*1000000</f>
        <v>137.66519823788545</v>
      </c>
      <c r="BB266" s="65">
        <f>(SUMPRODUCT(BB$8:BB$187,Nutrients!$DS$8:$DS$187)+(IF($A$6=Nutrients!$B$8,Nutrients!$DS$8,Nutrients!$DS$9)*BB$6)+(((IF($A$7=Nutrients!$B$79,Nutrients!$DS$79,(IF($A$7=Nutrients!$B$77,Nutrients!$DS$77,Nutrients!$DS$78)))))*BB$7))/2000*1000000</f>
        <v>110.13215859030836</v>
      </c>
      <c r="BC266" s="65">
        <f>(SUMPRODUCT(BC$8:BC$187,Nutrients!$DS$8:$DS$187)+(IF($A$6=Nutrients!$B$8,Nutrients!$DS$8,Nutrients!$DS$9)*BC$6)+(((IF($A$7=Nutrients!$B$79,Nutrients!$DS$79,(IF($A$7=Nutrients!$B$77,Nutrients!$DS$77,Nutrients!$DS$78)))))*BC$7))/2000*1000000</f>
        <v>82.59911894273128</v>
      </c>
      <c r="BD266" s="65">
        <f>(SUMPRODUCT(BD$8:BD$187,Nutrients!$DS$8:$DS$187)+(IF($A$6=Nutrients!$B$8,Nutrients!$DS$8,Nutrients!$DS$9)*BD$6)+(((IF($A$7=Nutrients!$B$79,Nutrients!$DS$79,(IF($A$7=Nutrients!$B$77,Nutrients!$DS$77,Nutrients!$DS$78)))))*BD$7))/2000*1000000</f>
        <v>82.59911894273128</v>
      </c>
      <c r="BF266" s="65">
        <f>(SUMPRODUCT(BF$8:BF$187,Nutrients!$DS$8:$DS$187)+(IF($A$6=Nutrients!$B$8,Nutrients!$DS$8,Nutrients!$DS$9)*BF$6)+(((IF($A$7=Nutrients!$B$79,Nutrients!$DS$79,(IF($A$7=Nutrients!$B$77,Nutrients!$DS$77,Nutrients!$DS$78)))))*BF$7))/2000*1000000</f>
        <v>165.19823788546256</v>
      </c>
      <c r="BG266" s="65">
        <f>(SUMPRODUCT(BG$8:BG$187,Nutrients!$DS$8:$DS$187)+(IF($A$6=Nutrients!$B$8,Nutrients!$DS$8,Nutrients!$DS$9)*BG$6)+(((IF($A$7=Nutrients!$B$79,Nutrients!$DS$79,(IF($A$7=Nutrients!$B$77,Nutrients!$DS$77,Nutrients!$DS$78)))))*BG$7))/2000*1000000</f>
        <v>165.19823788546256</v>
      </c>
      <c r="BH266" s="65">
        <f>(SUMPRODUCT(BH$8:BH$187,Nutrients!$DS$8:$DS$187)+(IF($A$6=Nutrients!$B$8,Nutrients!$DS$8,Nutrients!$DS$9)*BH$6)+(((IF($A$7=Nutrients!$B$79,Nutrients!$DS$79,(IF($A$7=Nutrients!$B$77,Nutrients!$DS$77,Nutrients!$DS$78)))))*BH$7))/2000*1000000</f>
        <v>137.66519823788545</v>
      </c>
      <c r="BI266" s="65">
        <f>(SUMPRODUCT(BI$8:BI$187,Nutrients!$DS$8:$DS$187)+(IF($A$6=Nutrients!$B$8,Nutrients!$DS$8,Nutrients!$DS$9)*BI$6)+(((IF($A$7=Nutrients!$B$79,Nutrients!$DS$79,(IF($A$7=Nutrients!$B$77,Nutrients!$DS$77,Nutrients!$DS$78)))))*BI$7))/2000*1000000</f>
        <v>110.13215859030836</v>
      </c>
      <c r="BJ266" s="65">
        <f>(SUMPRODUCT(BJ$8:BJ$187,Nutrients!$DS$8:$DS$187)+(IF($A$6=Nutrients!$B$8,Nutrients!$DS$8,Nutrients!$DS$9)*BJ$6)+(((IF($A$7=Nutrients!$B$79,Nutrients!$DS$79,(IF($A$7=Nutrients!$B$77,Nutrients!$DS$77,Nutrients!$DS$78)))))*BJ$7))/2000*1000000</f>
        <v>82.59911894273128</v>
      </c>
      <c r="BK266" s="65">
        <f>(SUMPRODUCT(BK$8:BK$187,Nutrients!$DS$8:$DS$187)+(IF($A$6=Nutrients!$B$8,Nutrients!$DS$8,Nutrients!$DS$9)*BK$6)+(((IF($A$7=Nutrients!$B$79,Nutrients!$DS$79,(IF($A$7=Nutrients!$B$77,Nutrients!$DS$77,Nutrients!$DS$78)))))*BK$7))/2000*1000000</f>
        <v>82.59911894273128</v>
      </c>
    </row>
    <row r="267" spans="1:64" x14ac:dyDescent="0.2">
      <c r="A267" s="236" t="s">
        <v>146</v>
      </c>
      <c r="B267" s="65">
        <f>(SUMPRODUCT(B$8:B$187,Nutrients!$DT$8:$DT$187)+(IF($A$6=Nutrients!$B$8,Nutrients!$DT$8,Nutrients!$DT$9)*B$6)+(((IF($A$7=Nutrients!$B$79,Nutrients!$DT$79,(IF($A$7=Nutrients!$B$77,Nutrients!$DT$77,Nutrients!$DT$78)))))*B$7))/2000*1000000</f>
        <v>39.647577092511014</v>
      </c>
      <c r="C267" s="65">
        <f>(SUMPRODUCT(C$8:C$187,Nutrients!$DT$8:$DT$187)+(IF($A$6=Nutrients!$B$8,Nutrients!$DT$8,Nutrients!$DT$9)*C$6)+(((IF($A$7=Nutrients!$B$79,Nutrients!$DT$79,(IF($A$7=Nutrients!$B$77,Nutrients!$DT$77,Nutrients!$DT$78)))))*C$7))/2000*1000000</f>
        <v>39.647577092511014</v>
      </c>
      <c r="D267" s="65">
        <f>(SUMPRODUCT(D$8:D$187,Nutrients!$DT$8:$DT$187)+(IF($A$6=Nutrients!$B$8,Nutrients!$DT$8,Nutrients!$DT$9)*D$6)+(((IF($A$7=Nutrients!$B$79,Nutrients!$DT$79,(IF($A$7=Nutrients!$B$77,Nutrients!$DT$77,Nutrients!$DT$78)))))*D$7))/2000*1000000</f>
        <v>33.039647577092509</v>
      </c>
      <c r="E267" s="65">
        <f>(SUMPRODUCT(E$8:E$187,Nutrients!$DT$8:$DT$187)+(IF($A$6=Nutrients!$B$8,Nutrients!$DT$8,Nutrients!$DT$9)*E$6)+(((IF($A$7=Nutrients!$B$79,Nutrients!$DT$79,(IF($A$7=Nutrients!$B$77,Nutrients!$DT$77,Nutrients!$DT$78)))))*E$7))/2000*1000000</f>
        <v>26.431718061674008</v>
      </c>
      <c r="F267" s="65">
        <f>(SUMPRODUCT(F$8:F$187,Nutrients!$DT$8:$DT$187)+(IF($A$6=Nutrients!$B$8,Nutrients!$DT$8,Nutrients!$DT$9)*F$6)+(((IF($A$7=Nutrients!$B$79,Nutrients!$DT$79,(IF($A$7=Nutrients!$B$77,Nutrients!$DT$77,Nutrients!$DT$78)))))*F$7))/2000*1000000</f>
        <v>19.823788546255507</v>
      </c>
      <c r="G267" s="65">
        <f>(SUMPRODUCT(G$8:G$187,Nutrients!$DT$8:$DT$187)+(IF($A$6=Nutrients!$B$8,Nutrients!$DT$8,Nutrients!$DT$9)*G$6)+(((IF($A$7=Nutrients!$B$79,Nutrients!$DT$79,(IF($A$7=Nutrients!$B$77,Nutrients!$DT$77,Nutrients!$DT$78)))))*G$7))/2000*1000000</f>
        <v>19.823788546255507</v>
      </c>
      <c r="I267" s="65">
        <f>(SUMPRODUCT(I$8:I$187,Nutrients!$DT$8:$DT$187)+(IF($A$6=Nutrients!$B$8,Nutrients!$DT$8,Nutrients!$DT$9)*I$6)+(((IF($A$7=Nutrients!$B$79,Nutrients!$DT$79,(IF($A$7=Nutrients!$B$77,Nutrients!$DT$77,Nutrients!$DT$78)))))*I$7))/2000*1000000</f>
        <v>39.647577092511014</v>
      </c>
      <c r="J267" s="65">
        <f>(SUMPRODUCT(J$8:J$187,Nutrients!$DT$8:$DT$187)+(IF($A$6=Nutrients!$B$8,Nutrients!$DT$8,Nutrients!$DT$9)*J$6)+(((IF($A$7=Nutrients!$B$79,Nutrients!$DT$79,(IF($A$7=Nutrients!$B$77,Nutrients!$DT$77,Nutrients!$DT$78)))))*J$7))/2000*1000000</f>
        <v>39.647577092511014</v>
      </c>
      <c r="K267" s="65">
        <f>(SUMPRODUCT(K$8:K$187,Nutrients!$DT$8:$DT$187)+(IF($A$6=Nutrients!$B$8,Nutrients!$DT$8,Nutrients!$DT$9)*K$6)+(((IF($A$7=Nutrients!$B$79,Nutrients!$DT$79,(IF($A$7=Nutrients!$B$77,Nutrients!$DT$77,Nutrients!$DT$78)))))*K$7))/2000*1000000</f>
        <v>33.039647577092509</v>
      </c>
      <c r="L267" s="65">
        <f>(SUMPRODUCT(L$8:L$187,Nutrients!$DT$8:$DT$187)+(IF($A$6=Nutrients!$B$8,Nutrients!$DT$8,Nutrients!$DT$9)*L$6)+(((IF($A$7=Nutrients!$B$79,Nutrients!$DT$79,(IF($A$7=Nutrients!$B$77,Nutrients!$DT$77,Nutrients!$DT$78)))))*L$7))/2000*1000000</f>
        <v>26.431718061674008</v>
      </c>
      <c r="M267" s="65">
        <f>(SUMPRODUCT(M$8:M$187,Nutrients!$DT$8:$DT$187)+(IF($A$6=Nutrients!$B$8,Nutrients!$DT$8,Nutrients!$DT$9)*M$6)+(((IF($A$7=Nutrients!$B$79,Nutrients!$DT$79,(IF($A$7=Nutrients!$B$77,Nutrients!$DT$77,Nutrients!$DT$78)))))*M$7))/2000*1000000</f>
        <v>19.823788546255507</v>
      </c>
      <c r="N267" s="65">
        <f>(SUMPRODUCT(N$8:N$187,Nutrients!$DT$8:$DT$187)+(IF($A$6=Nutrients!$B$8,Nutrients!$DT$8,Nutrients!$DT$9)*N$6)+(((IF($A$7=Nutrients!$B$79,Nutrients!$DT$79,(IF($A$7=Nutrients!$B$77,Nutrients!$DT$77,Nutrients!$DT$78)))))*N$7))/2000*1000000</f>
        <v>19.823788546255507</v>
      </c>
      <c r="P267" s="65">
        <f>(SUMPRODUCT(P$8:P$187,Nutrients!$DT$8:$DT$187)+(IF($A$6=Nutrients!$B$8,Nutrients!$DT$8,Nutrients!$DT$9)*P$6)+(((IF($A$7=Nutrients!$B$79,Nutrients!$DT$79,(IF($A$7=Nutrients!$B$77,Nutrients!$DT$77,Nutrients!$DT$78)))))*P$7))/2000*1000000</f>
        <v>39.647577092511014</v>
      </c>
      <c r="Q267" s="65">
        <f>(SUMPRODUCT(Q$8:Q$187,Nutrients!$DT$8:$DT$187)+(IF($A$6=Nutrients!$B$8,Nutrients!$DT$8,Nutrients!$DT$9)*Q$6)+(((IF($A$7=Nutrients!$B$79,Nutrients!$DT$79,(IF($A$7=Nutrients!$B$77,Nutrients!$DT$77,Nutrients!$DT$78)))))*Q$7))/2000*1000000</f>
        <v>39.647577092511014</v>
      </c>
      <c r="R267" s="65">
        <f>(SUMPRODUCT(R$8:R$187,Nutrients!$DT$8:$DT$187)+(IF($A$6=Nutrients!$B$8,Nutrients!$DT$8,Nutrients!$DT$9)*R$6)+(((IF($A$7=Nutrients!$B$79,Nutrients!$DT$79,(IF($A$7=Nutrients!$B$77,Nutrients!$DT$77,Nutrients!$DT$78)))))*R$7))/2000*1000000</f>
        <v>33.039647577092509</v>
      </c>
      <c r="S267" s="65">
        <f>(SUMPRODUCT(S$8:S$187,Nutrients!$DT$8:$DT$187)+(IF($A$6=Nutrients!$B$8,Nutrients!$DT$8,Nutrients!$DT$9)*S$6)+(((IF($A$7=Nutrients!$B$79,Nutrients!$DT$79,(IF($A$7=Nutrients!$B$77,Nutrients!$DT$77,Nutrients!$DT$78)))))*S$7))/2000*1000000</f>
        <v>26.431718061674008</v>
      </c>
      <c r="T267" s="65">
        <f>(SUMPRODUCT(T$8:T$187,Nutrients!$DT$8:$DT$187)+(IF($A$6=Nutrients!$B$8,Nutrients!$DT$8,Nutrients!$DT$9)*T$6)+(((IF($A$7=Nutrients!$B$79,Nutrients!$DT$79,(IF($A$7=Nutrients!$B$77,Nutrients!$DT$77,Nutrients!$DT$78)))))*T$7))/2000*1000000</f>
        <v>19.823788546255507</v>
      </c>
      <c r="U267" s="65">
        <f>(SUMPRODUCT(U$8:U$187,Nutrients!$DT$8:$DT$187)+(IF($A$6=Nutrients!$B$8,Nutrients!$DT$8,Nutrients!$DT$9)*U$6)+(((IF($A$7=Nutrients!$B$79,Nutrients!$DT$79,(IF($A$7=Nutrients!$B$77,Nutrients!$DT$77,Nutrients!$DT$78)))))*U$7))/2000*1000000</f>
        <v>19.823788546255507</v>
      </c>
      <c r="W267" s="65">
        <f>(SUMPRODUCT(W$8:W$187,Nutrients!$DT$8:$DT$187)+(IF($A$6=Nutrients!$B$8,Nutrients!$DT$8,Nutrients!$DT$9)*W$6)+(((IF($A$7=Nutrients!$B$79,Nutrients!$DT$79,(IF($A$7=Nutrients!$B$77,Nutrients!$DT$77,Nutrients!$DT$78)))))*W$7))/2000*1000000</f>
        <v>39.647577092511014</v>
      </c>
      <c r="X267" s="65">
        <f>(SUMPRODUCT(X$8:X$187,Nutrients!$DT$8:$DT$187)+(IF($A$6=Nutrients!$B$8,Nutrients!$DT$8,Nutrients!$DT$9)*X$6)+(((IF($A$7=Nutrients!$B$79,Nutrients!$DT$79,(IF($A$7=Nutrients!$B$77,Nutrients!$DT$77,Nutrients!$DT$78)))))*X$7))/2000*1000000</f>
        <v>39.647577092511014</v>
      </c>
      <c r="Y267" s="65">
        <f>(SUMPRODUCT(Y$8:Y$187,Nutrients!$DT$8:$DT$187)+(IF($A$6=Nutrients!$B$8,Nutrients!$DT$8,Nutrients!$DT$9)*Y$6)+(((IF($A$7=Nutrients!$B$79,Nutrients!$DT$79,(IF($A$7=Nutrients!$B$77,Nutrients!$DT$77,Nutrients!$DT$78)))))*Y$7))/2000*1000000</f>
        <v>33.039647577092509</v>
      </c>
      <c r="Z267" s="65">
        <f>(SUMPRODUCT(Z$8:Z$187,Nutrients!$DT$8:$DT$187)+(IF($A$6=Nutrients!$B$8,Nutrients!$DT$8,Nutrients!$DT$9)*Z$6)+(((IF($A$7=Nutrients!$B$79,Nutrients!$DT$79,(IF($A$7=Nutrients!$B$77,Nutrients!$DT$77,Nutrients!$DT$78)))))*Z$7))/2000*1000000</f>
        <v>26.431718061674008</v>
      </c>
      <c r="AA267" s="65">
        <f>(SUMPRODUCT(AA$8:AA$187,Nutrients!$DT$8:$DT$187)+(IF($A$6=Nutrients!$B$8,Nutrients!$DT$8,Nutrients!$DT$9)*AA$6)+(((IF($A$7=Nutrients!$B$79,Nutrients!$DT$79,(IF($A$7=Nutrients!$B$77,Nutrients!$DT$77,Nutrients!$DT$78)))))*AA$7))/2000*1000000</f>
        <v>19.823788546255507</v>
      </c>
      <c r="AB267" s="65">
        <f>(SUMPRODUCT(AB$8:AB$187,Nutrients!$DT$8:$DT$187)+(IF($A$6=Nutrients!$B$8,Nutrients!$DT$8,Nutrients!$DT$9)*AB$6)+(((IF($A$7=Nutrients!$B$79,Nutrients!$DT$79,(IF($A$7=Nutrients!$B$77,Nutrients!$DT$77,Nutrients!$DT$78)))))*AB$7))/2000*1000000</f>
        <v>19.823788546255507</v>
      </c>
      <c r="AD267" s="65">
        <f>(SUMPRODUCT(AD$8:AD$187,Nutrients!$DT$8:$DT$187)+(IF($A$6=Nutrients!$B$8,Nutrients!$DT$8,Nutrients!$DT$9)*AD$6)+(((IF($A$7=Nutrients!$B$79,Nutrients!$DT$79,(IF($A$7=Nutrients!$B$77,Nutrients!$DT$77,Nutrients!$DT$78)))))*AD$7))/2000*1000000</f>
        <v>39.647577092511014</v>
      </c>
      <c r="AE267" s="65">
        <f>(SUMPRODUCT(AE$8:AE$187,Nutrients!$DT$8:$DT$187)+(IF($A$6=Nutrients!$B$8,Nutrients!$DT$8,Nutrients!$DT$9)*AE$6)+(((IF($A$7=Nutrients!$B$79,Nutrients!$DT$79,(IF($A$7=Nutrients!$B$77,Nutrients!$DT$77,Nutrients!$DT$78)))))*AE$7))/2000*1000000</f>
        <v>39.647577092511014</v>
      </c>
      <c r="AF267" s="65">
        <f>(SUMPRODUCT(AF$8:AF$187,Nutrients!$DT$8:$DT$187)+(IF($A$6=Nutrients!$B$8,Nutrients!$DT$8,Nutrients!$DT$9)*AF$6)+(((IF($A$7=Nutrients!$B$79,Nutrients!$DT$79,(IF($A$7=Nutrients!$B$77,Nutrients!$DT$77,Nutrients!$DT$78)))))*AF$7))/2000*1000000</f>
        <v>33.039647577092509</v>
      </c>
      <c r="AG267" s="65">
        <f>(SUMPRODUCT(AG$8:AG$187,Nutrients!$DT$8:$DT$187)+(IF($A$6=Nutrients!$B$8,Nutrients!$DT$8,Nutrients!$DT$9)*AG$6)+(((IF($A$7=Nutrients!$B$79,Nutrients!$DT$79,(IF($A$7=Nutrients!$B$77,Nutrients!$DT$77,Nutrients!$DT$78)))))*AG$7))/2000*1000000</f>
        <v>26.431718061674008</v>
      </c>
      <c r="AH267" s="65">
        <f>(SUMPRODUCT(AH$8:AH$187,Nutrients!$DT$8:$DT$187)+(IF($A$6=Nutrients!$B$8,Nutrients!$DT$8,Nutrients!$DT$9)*AH$6)+(((IF($A$7=Nutrients!$B$79,Nutrients!$DT$79,(IF($A$7=Nutrients!$B$77,Nutrients!$DT$77,Nutrients!$DT$78)))))*AH$7))/2000*1000000</f>
        <v>19.823788546255507</v>
      </c>
      <c r="AI267" s="65">
        <f>(SUMPRODUCT(AI$8:AI$187,Nutrients!$DT$8:$DT$187)+(IF($A$6=Nutrients!$B$8,Nutrients!$DT$8,Nutrients!$DT$9)*AI$6)+(((IF($A$7=Nutrients!$B$79,Nutrients!$DT$79,(IF($A$7=Nutrients!$B$77,Nutrients!$DT$77,Nutrients!$DT$78)))))*AI$7))/2000*1000000</f>
        <v>19.823788546255507</v>
      </c>
      <c r="AK267" s="65">
        <f>(SUMPRODUCT(AK$8:AK$187,Nutrients!$DT$8:$DT$187)+(IF($A$6=Nutrients!$B$8,Nutrients!$DT$8,Nutrients!$DT$9)*AK$6)+(((IF($A$7=Nutrients!$B$79,Nutrients!$DT$79,(IF($A$7=Nutrients!$B$77,Nutrients!$DT$77,Nutrients!$DT$78)))))*AK$7))/2000*1000000</f>
        <v>39.647577092511014</v>
      </c>
      <c r="AL267" s="65">
        <f>(SUMPRODUCT(AL$8:AL$187,Nutrients!$DT$8:$DT$187)+(IF($A$6=Nutrients!$B$8,Nutrients!$DT$8,Nutrients!$DT$9)*AL$6)+(((IF($A$7=Nutrients!$B$79,Nutrients!$DT$79,(IF($A$7=Nutrients!$B$77,Nutrients!$DT$77,Nutrients!$DT$78)))))*AL$7))/2000*1000000</f>
        <v>39.647577092511014</v>
      </c>
      <c r="AM267" s="65">
        <f>(SUMPRODUCT(AM$8:AM$187,Nutrients!$DT$8:$DT$187)+(IF($A$6=Nutrients!$B$8,Nutrients!$DT$8,Nutrients!$DT$9)*AM$6)+(((IF($A$7=Nutrients!$B$79,Nutrients!$DT$79,(IF($A$7=Nutrients!$B$77,Nutrients!$DT$77,Nutrients!$DT$78)))))*AM$7))/2000*1000000</f>
        <v>33.039647577092509</v>
      </c>
      <c r="AN267" s="65">
        <f>(SUMPRODUCT(AN$8:AN$187,Nutrients!$DT$8:$DT$187)+(IF($A$6=Nutrients!$B$8,Nutrients!$DT$8,Nutrients!$DT$9)*AN$6)+(((IF($A$7=Nutrients!$B$79,Nutrients!$DT$79,(IF($A$7=Nutrients!$B$77,Nutrients!$DT$77,Nutrients!$DT$78)))))*AN$7))/2000*1000000</f>
        <v>26.431718061674008</v>
      </c>
      <c r="AO267" s="65">
        <f>(SUMPRODUCT(AO$8:AO$187,Nutrients!$DT$8:$DT$187)+(IF($A$6=Nutrients!$B$8,Nutrients!$DT$8,Nutrients!$DT$9)*AO$6)+(((IF($A$7=Nutrients!$B$79,Nutrients!$DT$79,(IF($A$7=Nutrients!$B$77,Nutrients!$DT$77,Nutrients!$DT$78)))))*AO$7))/2000*1000000</f>
        <v>19.823788546255507</v>
      </c>
      <c r="AP267" s="65">
        <f>(SUMPRODUCT(AP$8:AP$187,Nutrients!$DT$8:$DT$187)+(IF($A$6=Nutrients!$B$8,Nutrients!$DT$8,Nutrients!$DT$9)*AP$6)+(((IF($A$7=Nutrients!$B$79,Nutrients!$DT$79,(IF($A$7=Nutrients!$B$77,Nutrients!$DT$77,Nutrients!$DT$78)))))*AP$7))/2000*1000000</f>
        <v>19.823788546255507</v>
      </c>
      <c r="AR267" s="65">
        <f>(SUMPRODUCT(AR$8:AR$187,Nutrients!$DT$8:$DT$187)+(IF($A$6=Nutrients!$B$8,Nutrients!$DT$8,Nutrients!$DT$9)*AR$6)+(((IF($A$7=Nutrients!$B$79,Nutrients!$DT$79,(IF($A$7=Nutrients!$B$77,Nutrients!$DT$77,Nutrients!$DT$78)))))*AR$7))/2000*1000000</f>
        <v>39.647577092511014</v>
      </c>
      <c r="AS267" s="65">
        <f>(SUMPRODUCT(AS$8:AS$187,Nutrients!$DT$8:$DT$187)+(IF($A$6=Nutrients!$B$8,Nutrients!$DT$8,Nutrients!$DT$9)*AS$6)+(((IF($A$7=Nutrients!$B$79,Nutrients!$DT$79,(IF($A$7=Nutrients!$B$77,Nutrients!$DT$77,Nutrients!$DT$78)))))*AS$7))/2000*1000000</f>
        <v>39.647577092511014</v>
      </c>
      <c r="AT267" s="65">
        <f>(SUMPRODUCT(AT$8:AT$187,Nutrients!$DT$8:$DT$187)+(IF($A$6=Nutrients!$B$8,Nutrients!$DT$8,Nutrients!$DT$9)*AT$6)+(((IF($A$7=Nutrients!$B$79,Nutrients!$DT$79,(IF($A$7=Nutrients!$B$77,Nutrients!$DT$77,Nutrients!$DT$78)))))*AT$7))/2000*1000000</f>
        <v>33.039647577092509</v>
      </c>
      <c r="AU267" s="65">
        <f>(SUMPRODUCT(AU$8:AU$187,Nutrients!$DT$8:$DT$187)+(IF($A$6=Nutrients!$B$8,Nutrients!$DT$8,Nutrients!$DT$9)*AU$6)+(((IF($A$7=Nutrients!$B$79,Nutrients!$DT$79,(IF($A$7=Nutrients!$B$77,Nutrients!$DT$77,Nutrients!$DT$78)))))*AU$7))/2000*1000000</f>
        <v>26.431718061674008</v>
      </c>
      <c r="AV267" s="65">
        <f>(SUMPRODUCT(AV$8:AV$187,Nutrients!$DT$8:$DT$187)+(IF($A$6=Nutrients!$B$8,Nutrients!$DT$8,Nutrients!$DT$9)*AV$6)+(((IF($A$7=Nutrients!$B$79,Nutrients!$DT$79,(IF($A$7=Nutrients!$B$77,Nutrients!$DT$77,Nutrients!$DT$78)))))*AV$7))/2000*1000000</f>
        <v>19.823788546255507</v>
      </c>
      <c r="AW267" s="65">
        <f>(SUMPRODUCT(AW$8:AW$187,Nutrients!$DT$8:$DT$187)+(IF($A$6=Nutrients!$B$8,Nutrients!$DT$8,Nutrients!$DT$9)*AW$6)+(((IF($A$7=Nutrients!$B$79,Nutrients!$DT$79,(IF($A$7=Nutrients!$B$77,Nutrients!$DT$77,Nutrients!$DT$78)))))*AW$7))/2000*1000000</f>
        <v>19.823788546255507</v>
      </c>
      <c r="AY267" s="65">
        <f>(SUMPRODUCT(AY$8:AY$187,Nutrients!$DT$8:$DT$187)+(IF($A$6=Nutrients!$B$8,Nutrients!$DT$8,Nutrients!$DT$9)*AY$6)+(((IF($A$7=Nutrients!$B$79,Nutrients!$DT$79,(IF($A$7=Nutrients!$B$77,Nutrients!$DT$77,Nutrients!$DT$78)))))*AY$7))/2000*1000000</f>
        <v>39.647577092511014</v>
      </c>
      <c r="AZ267" s="65">
        <f>(SUMPRODUCT(AZ$8:AZ$187,Nutrients!$DT$8:$DT$187)+(IF($A$6=Nutrients!$B$8,Nutrients!$DT$8,Nutrients!$DT$9)*AZ$6)+(((IF($A$7=Nutrients!$B$79,Nutrients!$DT$79,(IF($A$7=Nutrients!$B$77,Nutrients!$DT$77,Nutrients!$DT$78)))))*AZ$7))/2000*1000000</f>
        <v>39.647577092511014</v>
      </c>
      <c r="BA267" s="65">
        <f>(SUMPRODUCT(BA$8:BA$187,Nutrients!$DT$8:$DT$187)+(IF($A$6=Nutrients!$B$8,Nutrients!$DT$8,Nutrients!$DT$9)*BA$6)+(((IF($A$7=Nutrients!$B$79,Nutrients!$DT$79,(IF($A$7=Nutrients!$B$77,Nutrients!$DT$77,Nutrients!$DT$78)))))*BA$7))/2000*1000000</f>
        <v>33.039647577092509</v>
      </c>
      <c r="BB267" s="65">
        <f>(SUMPRODUCT(BB$8:BB$187,Nutrients!$DT$8:$DT$187)+(IF($A$6=Nutrients!$B$8,Nutrients!$DT$8,Nutrients!$DT$9)*BB$6)+(((IF($A$7=Nutrients!$B$79,Nutrients!$DT$79,(IF($A$7=Nutrients!$B$77,Nutrients!$DT$77,Nutrients!$DT$78)))))*BB$7))/2000*1000000</f>
        <v>26.431718061674008</v>
      </c>
      <c r="BC267" s="65">
        <f>(SUMPRODUCT(BC$8:BC$187,Nutrients!$DT$8:$DT$187)+(IF($A$6=Nutrients!$B$8,Nutrients!$DT$8,Nutrients!$DT$9)*BC$6)+(((IF($A$7=Nutrients!$B$79,Nutrients!$DT$79,(IF($A$7=Nutrients!$B$77,Nutrients!$DT$77,Nutrients!$DT$78)))))*BC$7))/2000*1000000</f>
        <v>19.823788546255507</v>
      </c>
      <c r="BD267" s="65">
        <f>(SUMPRODUCT(BD$8:BD$187,Nutrients!$DT$8:$DT$187)+(IF($A$6=Nutrients!$B$8,Nutrients!$DT$8,Nutrients!$DT$9)*BD$6)+(((IF($A$7=Nutrients!$B$79,Nutrients!$DT$79,(IF($A$7=Nutrients!$B$77,Nutrients!$DT$77,Nutrients!$DT$78)))))*BD$7))/2000*1000000</f>
        <v>19.823788546255507</v>
      </c>
      <c r="BF267" s="65">
        <f>(SUMPRODUCT(BF$8:BF$187,Nutrients!$DT$8:$DT$187)+(IF($A$6=Nutrients!$B$8,Nutrients!$DT$8,Nutrients!$DT$9)*BF$6)+(((IF($A$7=Nutrients!$B$79,Nutrients!$DT$79,(IF($A$7=Nutrients!$B$77,Nutrients!$DT$77,Nutrients!$DT$78)))))*BF$7))/2000*1000000</f>
        <v>39.647577092511014</v>
      </c>
      <c r="BG267" s="65">
        <f>(SUMPRODUCT(BG$8:BG$187,Nutrients!$DT$8:$DT$187)+(IF($A$6=Nutrients!$B$8,Nutrients!$DT$8,Nutrients!$DT$9)*BG$6)+(((IF($A$7=Nutrients!$B$79,Nutrients!$DT$79,(IF($A$7=Nutrients!$B$77,Nutrients!$DT$77,Nutrients!$DT$78)))))*BG$7))/2000*1000000</f>
        <v>39.647577092511014</v>
      </c>
      <c r="BH267" s="65">
        <f>(SUMPRODUCT(BH$8:BH$187,Nutrients!$DT$8:$DT$187)+(IF($A$6=Nutrients!$B$8,Nutrients!$DT$8,Nutrients!$DT$9)*BH$6)+(((IF($A$7=Nutrients!$B$79,Nutrients!$DT$79,(IF($A$7=Nutrients!$B$77,Nutrients!$DT$77,Nutrients!$DT$78)))))*BH$7))/2000*1000000</f>
        <v>33.039647577092509</v>
      </c>
      <c r="BI267" s="65">
        <f>(SUMPRODUCT(BI$8:BI$187,Nutrients!$DT$8:$DT$187)+(IF($A$6=Nutrients!$B$8,Nutrients!$DT$8,Nutrients!$DT$9)*BI$6)+(((IF($A$7=Nutrients!$B$79,Nutrients!$DT$79,(IF($A$7=Nutrients!$B$77,Nutrients!$DT$77,Nutrients!$DT$78)))))*BI$7))/2000*1000000</f>
        <v>26.431718061674008</v>
      </c>
      <c r="BJ267" s="65">
        <f>(SUMPRODUCT(BJ$8:BJ$187,Nutrients!$DT$8:$DT$187)+(IF($A$6=Nutrients!$B$8,Nutrients!$DT$8,Nutrients!$DT$9)*BJ$6)+(((IF($A$7=Nutrients!$B$79,Nutrients!$DT$79,(IF($A$7=Nutrients!$B$77,Nutrients!$DT$77,Nutrients!$DT$78)))))*BJ$7))/2000*1000000</f>
        <v>19.823788546255507</v>
      </c>
      <c r="BK267" s="65">
        <f>(SUMPRODUCT(BK$8:BK$187,Nutrients!$DT$8:$DT$187)+(IF($A$6=Nutrients!$B$8,Nutrients!$DT$8,Nutrients!$DT$9)*BK$6)+(((IF($A$7=Nutrients!$B$79,Nutrients!$DT$79,(IF($A$7=Nutrients!$B$77,Nutrients!$DT$77,Nutrients!$DT$78)))))*BK$7))/2000*1000000</f>
        <v>19.823788546255507</v>
      </c>
    </row>
    <row r="268" spans="1:64" x14ac:dyDescent="0.2">
      <c r="A268" s="236" t="s">
        <v>147</v>
      </c>
      <c r="B268" s="65">
        <f>(SUMPRODUCT(B$8:B$187,Nutrients!$DU$8:$DU$187)+(IF($A$6=Nutrients!$B$8,Nutrients!$DU$8,Nutrients!$DU$9)*B$6)+(((IF($A$7=Nutrients!$B$79,Nutrients!$DU$79,(IF($A$7=Nutrients!$B$77,Nutrients!$DU$77,Nutrients!$DU$78)))))*B$7))/2000*1000000</f>
        <v>16.519823788546255</v>
      </c>
      <c r="C268" s="65">
        <f>(SUMPRODUCT(C$8:C$187,Nutrients!$DU$8:$DU$187)+(IF($A$6=Nutrients!$B$8,Nutrients!$DU$8,Nutrients!$DU$9)*C$6)+(((IF($A$7=Nutrients!$B$79,Nutrients!$DU$79,(IF($A$7=Nutrients!$B$77,Nutrients!$DU$77,Nutrients!$DU$78)))))*C$7))/2000*1000000</f>
        <v>16.519823788546255</v>
      </c>
      <c r="D268" s="65">
        <f>(SUMPRODUCT(D$8:D$187,Nutrients!$DU$8:$DU$187)+(IF($A$6=Nutrients!$B$8,Nutrients!$DU$8,Nutrients!$DU$9)*D$6)+(((IF($A$7=Nutrients!$B$79,Nutrients!$DU$79,(IF($A$7=Nutrients!$B$77,Nutrients!$DU$77,Nutrients!$DU$78)))))*D$7))/2000*1000000</f>
        <v>13.766519823788547</v>
      </c>
      <c r="E268" s="65">
        <f>(SUMPRODUCT(E$8:E$187,Nutrients!$DU$8:$DU$187)+(IF($A$6=Nutrients!$B$8,Nutrients!$DU$8,Nutrients!$DU$9)*E$6)+(((IF($A$7=Nutrients!$B$79,Nutrients!$DU$79,(IF($A$7=Nutrients!$B$77,Nutrients!$DU$77,Nutrients!$DU$78)))))*E$7))/2000*1000000</f>
        <v>11.013215859030838</v>
      </c>
      <c r="F268" s="65">
        <f>(SUMPRODUCT(F$8:F$187,Nutrients!$DU$8:$DU$187)+(IF($A$6=Nutrients!$B$8,Nutrients!$DU$8,Nutrients!$DU$9)*F$6)+(((IF($A$7=Nutrients!$B$79,Nutrients!$DU$79,(IF($A$7=Nutrients!$B$77,Nutrients!$DU$77,Nutrients!$DU$78)))))*F$7))/2000*1000000</f>
        <v>8.2599118942731273</v>
      </c>
      <c r="G268" s="65">
        <f>(SUMPRODUCT(G$8:G$187,Nutrients!$DU$8:$DU$187)+(IF($A$6=Nutrients!$B$8,Nutrients!$DU$8,Nutrients!$DU$9)*G$6)+(((IF($A$7=Nutrients!$B$79,Nutrients!$DU$79,(IF($A$7=Nutrients!$B$77,Nutrients!$DU$77,Nutrients!$DU$78)))))*G$7))/2000*1000000</f>
        <v>8.2599118942731273</v>
      </c>
      <c r="I268" s="65">
        <f>(SUMPRODUCT(I$8:I$187,Nutrients!$DU$8:$DU$187)+(IF($A$6=Nutrients!$B$8,Nutrients!$DU$8,Nutrients!$DU$9)*I$6)+(((IF($A$7=Nutrients!$B$79,Nutrients!$DU$79,(IF($A$7=Nutrients!$B$77,Nutrients!$DU$77,Nutrients!$DU$78)))))*I$7))/2000*1000000</f>
        <v>16.519823788546255</v>
      </c>
      <c r="J268" s="65">
        <f>(SUMPRODUCT(J$8:J$187,Nutrients!$DU$8:$DU$187)+(IF($A$6=Nutrients!$B$8,Nutrients!$DU$8,Nutrients!$DU$9)*J$6)+(((IF($A$7=Nutrients!$B$79,Nutrients!$DU$79,(IF($A$7=Nutrients!$B$77,Nutrients!$DU$77,Nutrients!$DU$78)))))*J$7))/2000*1000000</f>
        <v>16.519823788546255</v>
      </c>
      <c r="K268" s="65">
        <f>(SUMPRODUCT(K$8:K$187,Nutrients!$DU$8:$DU$187)+(IF($A$6=Nutrients!$B$8,Nutrients!$DU$8,Nutrients!$DU$9)*K$6)+(((IF($A$7=Nutrients!$B$79,Nutrients!$DU$79,(IF($A$7=Nutrients!$B$77,Nutrients!$DU$77,Nutrients!$DU$78)))))*K$7))/2000*1000000</f>
        <v>13.766519823788547</v>
      </c>
      <c r="L268" s="65">
        <f>(SUMPRODUCT(L$8:L$187,Nutrients!$DU$8:$DU$187)+(IF($A$6=Nutrients!$B$8,Nutrients!$DU$8,Nutrients!$DU$9)*L$6)+(((IF($A$7=Nutrients!$B$79,Nutrients!$DU$79,(IF($A$7=Nutrients!$B$77,Nutrients!$DU$77,Nutrients!$DU$78)))))*L$7))/2000*1000000</f>
        <v>11.013215859030838</v>
      </c>
      <c r="M268" s="65">
        <f>(SUMPRODUCT(M$8:M$187,Nutrients!$DU$8:$DU$187)+(IF($A$6=Nutrients!$B$8,Nutrients!$DU$8,Nutrients!$DU$9)*M$6)+(((IF($A$7=Nutrients!$B$79,Nutrients!$DU$79,(IF($A$7=Nutrients!$B$77,Nutrients!$DU$77,Nutrients!$DU$78)))))*M$7))/2000*1000000</f>
        <v>8.2599118942731273</v>
      </c>
      <c r="N268" s="65">
        <f>(SUMPRODUCT(N$8:N$187,Nutrients!$DU$8:$DU$187)+(IF($A$6=Nutrients!$B$8,Nutrients!$DU$8,Nutrients!$DU$9)*N$6)+(((IF($A$7=Nutrients!$B$79,Nutrients!$DU$79,(IF($A$7=Nutrients!$B$77,Nutrients!$DU$77,Nutrients!$DU$78)))))*N$7))/2000*1000000</f>
        <v>8.2599118942731273</v>
      </c>
      <c r="P268" s="65">
        <f>(SUMPRODUCT(P$8:P$187,Nutrients!$DU$8:$DU$187)+(IF($A$6=Nutrients!$B$8,Nutrients!$DU$8,Nutrients!$DU$9)*P$6)+(((IF($A$7=Nutrients!$B$79,Nutrients!$DU$79,(IF($A$7=Nutrients!$B$77,Nutrients!$DU$77,Nutrients!$DU$78)))))*P$7))/2000*1000000</f>
        <v>16.519823788546255</v>
      </c>
      <c r="Q268" s="65">
        <f>(SUMPRODUCT(Q$8:Q$187,Nutrients!$DU$8:$DU$187)+(IF($A$6=Nutrients!$B$8,Nutrients!$DU$8,Nutrients!$DU$9)*Q$6)+(((IF($A$7=Nutrients!$B$79,Nutrients!$DU$79,(IF($A$7=Nutrients!$B$77,Nutrients!$DU$77,Nutrients!$DU$78)))))*Q$7))/2000*1000000</f>
        <v>16.519823788546255</v>
      </c>
      <c r="R268" s="65">
        <f>(SUMPRODUCT(R$8:R$187,Nutrients!$DU$8:$DU$187)+(IF($A$6=Nutrients!$B$8,Nutrients!$DU$8,Nutrients!$DU$9)*R$6)+(((IF($A$7=Nutrients!$B$79,Nutrients!$DU$79,(IF($A$7=Nutrients!$B$77,Nutrients!$DU$77,Nutrients!$DU$78)))))*R$7))/2000*1000000</f>
        <v>13.766519823788547</v>
      </c>
      <c r="S268" s="65">
        <f>(SUMPRODUCT(S$8:S$187,Nutrients!$DU$8:$DU$187)+(IF($A$6=Nutrients!$B$8,Nutrients!$DU$8,Nutrients!$DU$9)*S$6)+(((IF($A$7=Nutrients!$B$79,Nutrients!$DU$79,(IF($A$7=Nutrients!$B$77,Nutrients!$DU$77,Nutrients!$DU$78)))))*S$7))/2000*1000000</f>
        <v>11.013215859030838</v>
      </c>
      <c r="T268" s="65">
        <f>(SUMPRODUCT(T$8:T$187,Nutrients!$DU$8:$DU$187)+(IF($A$6=Nutrients!$B$8,Nutrients!$DU$8,Nutrients!$DU$9)*T$6)+(((IF($A$7=Nutrients!$B$79,Nutrients!$DU$79,(IF($A$7=Nutrients!$B$77,Nutrients!$DU$77,Nutrients!$DU$78)))))*T$7))/2000*1000000</f>
        <v>8.2599118942731273</v>
      </c>
      <c r="U268" s="65">
        <f>(SUMPRODUCT(U$8:U$187,Nutrients!$DU$8:$DU$187)+(IF($A$6=Nutrients!$B$8,Nutrients!$DU$8,Nutrients!$DU$9)*U$6)+(((IF($A$7=Nutrients!$B$79,Nutrients!$DU$79,(IF($A$7=Nutrients!$B$77,Nutrients!$DU$77,Nutrients!$DU$78)))))*U$7))/2000*1000000</f>
        <v>8.2599118942731273</v>
      </c>
      <c r="W268" s="65">
        <f>(SUMPRODUCT(W$8:W$187,Nutrients!$DU$8:$DU$187)+(IF($A$6=Nutrients!$B$8,Nutrients!$DU$8,Nutrients!$DU$9)*W$6)+(((IF($A$7=Nutrients!$B$79,Nutrients!$DU$79,(IF($A$7=Nutrients!$B$77,Nutrients!$DU$77,Nutrients!$DU$78)))))*W$7))/2000*1000000</f>
        <v>16.519823788546255</v>
      </c>
      <c r="X268" s="65">
        <f>(SUMPRODUCT(X$8:X$187,Nutrients!$DU$8:$DU$187)+(IF($A$6=Nutrients!$B$8,Nutrients!$DU$8,Nutrients!$DU$9)*X$6)+(((IF($A$7=Nutrients!$B$79,Nutrients!$DU$79,(IF($A$7=Nutrients!$B$77,Nutrients!$DU$77,Nutrients!$DU$78)))))*X$7))/2000*1000000</f>
        <v>16.519823788546255</v>
      </c>
      <c r="Y268" s="65">
        <f>(SUMPRODUCT(Y$8:Y$187,Nutrients!$DU$8:$DU$187)+(IF($A$6=Nutrients!$B$8,Nutrients!$DU$8,Nutrients!$DU$9)*Y$6)+(((IF($A$7=Nutrients!$B$79,Nutrients!$DU$79,(IF($A$7=Nutrients!$B$77,Nutrients!$DU$77,Nutrients!$DU$78)))))*Y$7))/2000*1000000</f>
        <v>13.766519823788547</v>
      </c>
      <c r="Z268" s="65">
        <f>(SUMPRODUCT(Z$8:Z$187,Nutrients!$DU$8:$DU$187)+(IF($A$6=Nutrients!$B$8,Nutrients!$DU$8,Nutrients!$DU$9)*Z$6)+(((IF($A$7=Nutrients!$B$79,Nutrients!$DU$79,(IF($A$7=Nutrients!$B$77,Nutrients!$DU$77,Nutrients!$DU$78)))))*Z$7))/2000*1000000</f>
        <v>11.013215859030838</v>
      </c>
      <c r="AA268" s="65">
        <f>(SUMPRODUCT(AA$8:AA$187,Nutrients!$DU$8:$DU$187)+(IF($A$6=Nutrients!$B$8,Nutrients!$DU$8,Nutrients!$DU$9)*AA$6)+(((IF($A$7=Nutrients!$B$79,Nutrients!$DU$79,(IF($A$7=Nutrients!$B$77,Nutrients!$DU$77,Nutrients!$DU$78)))))*AA$7))/2000*1000000</f>
        <v>8.2599118942731273</v>
      </c>
      <c r="AB268" s="65">
        <f>(SUMPRODUCT(AB$8:AB$187,Nutrients!$DU$8:$DU$187)+(IF($A$6=Nutrients!$B$8,Nutrients!$DU$8,Nutrients!$DU$9)*AB$6)+(((IF($A$7=Nutrients!$B$79,Nutrients!$DU$79,(IF($A$7=Nutrients!$B$77,Nutrients!$DU$77,Nutrients!$DU$78)))))*AB$7))/2000*1000000</f>
        <v>8.2599118942731273</v>
      </c>
      <c r="AD268" s="65">
        <f>(SUMPRODUCT(AD$8:AD$187,Nutrients!$DU$8:$DU$187)+(IF($A$6=Nutrients!$B$8,Nutrients!$DU$8,Nutrients!$DU$9)*AD$6)+(((IF($A$7=Nutrients!$B$79,Nutrients!$DU$79,(IF($A$7=Nutrients!$B$77,Nutrients!$DU$77,Nutrients!$DU$78)))))*AD$7))/2000*1000000</f>
        <v>16.519823788546255</v>
      </c>
      <c r="AE268" s="65">
        <f>(SUMPRODUCT(AE$8:AE$187,Nutrients!$DU$8:$DU$187)+(IF($A$6=Nutrients!$B$8,Nutrients!$DU$8,Nutrients!$DU$9)*AE$6)+(((IF($A$7=Nutrients!$B$79,Nutrients!$DU$79,(IF($A$7=Nutrients!$B$77,Nutrients!$DU$77,Nutrients!$DU$78)))))*AE$7))/2000*1000000</f>
        <v>16.519823788546255</v>
      </c>
      <c r="AF268" s="65">
        <f>(SUMPRODUCT(AF$8:AF$187,Nutrients!$DU$8:$DU$187)+(IF($A$6=Nutrients!$B$8,Nutrients!$DU$8,Nutrients!$DU$9)*AF$6)+(((IF($A$7=Nutrients!$B$79,Nutrients!$DU$79,(IF($A$7=Nutrients!$B$77,Nutrients!$DU$77,Nutrients!$DU$78)))))*AF$7))/2000*1000000</f>
        <v>13.766519823788547</v>
      </c>
      <c r="AG268" s="65">
        <f>(SUMPRODUCT(AG$8:AG$187,Nutrients!$DU$8:$DU$187)+(IF($A$6=Nutrients!$B$8,Nutrients!$DU$8,Nutrients!$DU$9)*AG$6)+(((IF($A$7=Nutrients!$B$79,Nutrients!$DU$79,(IF($A$7=Nutrients!$B$77,Nutrients!$DU$77,Nutrients!$DU$78)))))*AG$7))/2000*1000000</f>
        <v>11.013215859030838</v>
      </c>
      <c r="AH268" s="65">
        <f>(SUMPRODUCT(AH$8:AH$187,Nutrients!$DU$8:$DU$187)+(IF($A$6=Nutrients!$B$8,Nutrients!$DU$8,Nutrients!$DU$9)*AH$6)+(((IF($A$7=Nutrients!$B$79,Nutrients!$DU$79,(IF($A$7=Nutrients!$B$77,Nutrients!$DU$77,Nutrients!$DU$78)))))*AH$7))/2000*1000000</f>
        <v>8.2599118942731273</v>
      </c>
      <c r="AI268" s="65">
        <f>(SUMPRODUCT(AI$8:AI$187,Nutrients!$DU$8:$DU$187)+(IF($A$6=Nutrients!$B$8,Nutrients!$DU$8,Nutrients!$DU$9)*AI$6)+(((IF($A$7=Nutrients!$B$79,Nutrients!$DU$79,(IF($A$7=Nutrients!$B$77,Nutrients!$DU$77,Nutrients!$DU$78)))))*AI$7))/2000*1000000</f>
        <v>8.2599118942731273</v>
      </c>
      <c r="AK268" s="65">
        <f>(SUMPRODUCT(AK$8:AK$187,Nutrients!$DU$8:$DU$187)+(IF($A$6=Nutrients!$B$8,Nutrients!$DU$8,Nutrients!$DU$9)*AK$6)+(((IF($A$7=Nutrients!$B$79,Nutrients!$DU$79,(IF($A$7=Nutrients!$B$77,Nutrients!$DU$77,Nutrients!$DU$78)))))*AK$7))/2000*1000000</f>
        <v>16.519823788546255</v>
      </c>
      <c r="AL268" s="65">
        <f>(SUMPRODUCT(AL$8:AL$187,Nutrients!$DU$8:$DU$187)+(IF($A$6=Nutrients!$B$8,Nutrients!$DU$8,Nutrients!$DU$9)*AL$6)+(((IF($A$7=Nutrients!$B$79,Nutrients!$DU$79,(IF($A$7=Nutrients!$B$77,Nutrients!$DU$77,Nutrients!$DU$78)))))*AL$7))/2000*1000000</f>
        <v>16.519823788546255</v>
      </c>
      <c r="AM268" s="65">
        <f>(SUMPRODUCT(AM$8:AM$187,Nutrients!$DU$8:$DU$187)+(IF($A$6=Nutrients!$B$8,Nutrients!$DU$8,Nutrients!$DU$9)*AM$6)+(((IF($A$7=Nutrients!$B$79,Nutrients!$DU$79,(IF($A$7=Nutrients!$B$77,Nutrients!$DU$77,Nutrients!$DU$78)))))*AM$7))/2000*1000000</f>
        <v>13.766519823788547</v>
      </c>
      <c r="AN268" s="65">
        <f>(SUMPRODUCT(AN$8:AN$187,Nutrients!$DU$8:$DU$187)+(IF($A$6=Nutrients!$B$8,Nutrients!$DU$8,Nutrients!$DU$9)*AN$6)+(((IF($A$7=Nutrients!$B$79,Nutrients!$DU$79,(IF($A$7=Nutrients!$B$77,Nutrients!$DU$77,Nutrients!$DU$78)))))*AN$7))/2000*1000000</f>
        <v>11.013215859030838</v>
      </c>
      <c r="AO268" s="65">
        <f>(SUMPRODUCT(AO$8:AO$187,Nutrients!$DU$8:$DU$187)+(IF($A$6=Nutrients!$B$8,Nutrients!$DU$8,Nutrients!$DU$9)*AO$6)+(((IF($A$7=Nutrients!$B$79,Nutrients!$DU$79,(IF($A$7=Nutrients!$B$77,Nutrients!$DU$77,Nutrients!$DU$78)))))*AO$7))/2000*1000000</f>
        <v>8.2599118942731273</v>
      </c>
      <c r="AP268" s="65">
        <f>(SUMPRODUCT(AP$8:AP$187,Nutrients!$DU$8:$DU$187)+(IF($A$6=Nutrients!$B$8,Nutrients!$DU$8,Nutrients!$DU$9)*AP$6)+(((IF($A$7=Nutrients!$B$79,Nutrients!$DU$79,(IF($A$7=Nutrients!$B$77,Nutrients!$DU$77,Nutrients!$DU$78)))))*AP$7))/2000*1000000</f>
        <v>8.2599118942731273</v>
      </c>
      <c r="AR268" s="65">
        <f>(SUMPRODUCT(AR$8:AR$187,Nutrients!$DU$8:$DU$187)+(IF($A$6=Nutrients!$B$8,Nutrients!$DU$8,Nutrients!$DU$9)*AR$6)+(((IF($A$7=Nutrients!$B$79,Nutrients!$DU$79,(IF($A$7=Nutrients!$B$77,Nutrients!$DU$77,Nutrients!$DU$78)))))*AR$7))/2000*1000000</f>
        <v>16.519823788546255</v>
      </c>
      <c r="AS268" s="65">
        <f>(SUMPRODUCT(AS$8:AS$187,Nutrients!$DU$8:$DU$187)+(IF($A$6=Nutrients!$B$8,Nutrients!$DU$8,Nutrients!$DU$9)*AS$6)+(((IF($A$7=Nutrients!$B$79,Nutrients!$DU$79,(IF($A$7=Nutrients!$B$77,Nutrients!$DU$77,Nutrients!$DU$78)))))*AS$7))/2000*1000000</f>
        <v>16.519823788546255</v>
      </c>
      <c r="AT268" s="65">
        <f>(SUMPRODUCT(AT$8:AT$187,Nutrients!$DU$8:$DU$187)+(IF($A$6=Nutrients!$B$8,Nutrients!$DU$8,Nutrients!$DU$9)*AT$6)+(((IF($A$7=Nutrients!$B$79,Nutrients!$DU$79,(IF($A$7=Nutrients!$B$77,Nutrients!$DU$77,Nutrients!$DU$78)))))*AT$7))/2000*1000000</f>
        <v>13.766519823788547</v>
      </c>
      <c r="AU268" s="65">
        <f>(SUMPRODUCT(AU$8:AU$187,Nutrients!$DU$8:$DU$187)+(IF($A$6=Nutrients!$B$8,Nutrients!$DU$8,Nutrients!$DU$9)*AU$6)+(((IF($A$7=Nutrients!$B$79,Nutrients!$DU$79,(IF($A$7=Nutrients!$B$77,Nutrients!$DU$77,Nutrients!$DU$78)))))*AU$7))/2000*1000000</f>
        <v>11.013215859030838</v>
      </c>
      <c r="AV268" s="65">
        <f>(SUMPRODUCT(AV$8:AV$187,Nutrients!$DU$8:$DU$187)+(IF($A$6=Nutrients!$B$8,Nutrients!$DU$8,Nutrients!$DU$9)*AV$6)+(((IF($A$7=Nutrients!$B$79,Nutrients!$DU$79,(IF($A$7=Nutrients!$B$77,Nutrients!$DU$77,Nutrients!$DU$78)))))*AV$7))/2000*1000000</f>
        <v>8.2599118942731273</v>
      </c>
      <c r="AW268" s="65">
        <f>(SUMPRODUCT(AW$8:AW$187,Nutrients!$DU$8:$DU$187)+(IF($A$6=Nutrients!$B$8,Nutrients!$DU$8,Nutrients!$DU$9)*AW$6)+(((IF($A$7=Nutrients!$B$79,Nutrients!$DU$79,(IF($A$7=Nutrients!$B$77,Nutrients!$DU$77,Nutrients!$DU$78)))))*AW$7))/2000*1000000</f>
        <v>8.2599118942731273</v>
      </c>
      <c r="AY268" s="65">
        <f>(SUMPRODUCT(AY$8:AY$187,Nutrients!$DU$8:$DU$187)+(IF($A$6=Nutrients!$B$8,Nutrients!$DU$8,Nutrients!$DU$9)*AY$6)+(((IF($A$7=Nutrients!$B$79,Nutrients!$DU$79,(IF($A$7=Nutrients!$B$77,Nutrients!$DU$77,Nutrients!$DU$78)))))*AY$7))/2000*1000000</f>
        <v>16.519823788546255</v>
      </c>
      <c r="AZ268" s="65">
        <f>(SUMPRODUCT(AZ$8:AZ$187,Nutrients!$DU$8:$DU$187)+(IF($A$6=Nutrients!$B$8,Nutrients!$DU$8,Nutrients!$DU$9)*AZ$6)+(((IF($A$7=Nutrients!$B$79,Nutrients!$DU$79,(IF($A$7=Nutrients!$B$77,Nutrients!$DU$77,Nutrients!$DU$78)))))*AZ$7))/2000*1000000</f>
        <v>16.519823788546255</v>
      </c>
      <c r="BA268" s="65">
        <f>(SUMPRODUCT(BA$8:BA$187,Nutrients!$DU$8:$DU$187)+(IF($A$6=Nutrients!$B$8,Nutrients!$DU$8,Nutrients!$DU$9)*BA$6)+(((IF($A$7=Nutrients!$B$79,Nutrients!$DU$79,(IF($A$7=Nutrients!$B$77,Nutrients!$DU$77,Nutrients!$DU$78)))))*BA$7))/2000*1000000</f>
        <v>13.766519823788547</v>
      </c>
      <c r="BB268" s="65">
        <f>(SUMPRODUCT(BB$8:BB$187,Nutrients!$DU$8:$DU$187)+(IF($A$6=Nutrients!$B$8,Nutrients!$DU$8,Nutrients!$DU$9)*BB$6)+(((IF($A$7=Nutrients!$B$79,Nutrients!$DU$79,(IF($A$7=Nutrients!$B$77,Nutrients!$DU$77,Nutrients!$DU$78)))))*BB$7))/2000*1000000</f>
        <v>11.013215859030838</v>
      </c>
      <c r="BC268" s="65">
        <f>(SUMPRODUCT(BC$8:BC$187,Nutrients!$DU$8:$DU$187)+(IF($A$6=Nutrients!$B$8,Nutrients!$DU$8,Nutrients!$DU$9)*BC$6)+(((IF($A$7=Nutrients!$B$79,Nutrients!$DU$79,(IF($A$7=Nutrients!$B$77,Nutrients!$DU$77,Nutrients!$DU$78)))))*BC$7))/2000*1000000</f>
        <v>8.2599118942731273</v>
      </c>
      <c r="BD268" s="65">
        <f>(SUMPRODUCT(BD$8:BD$187,Nutrients!$DU$8:$DU$187)+(IF($A$6=Nutrients!$B$8,Nutrients!$DU$8,Nutrients!$DU$9)*BD$6)+(((IF($A$7=Nutrients!$B$79,Nutrients!$DU$79,(IF($A$7=Nutrients!$B$77,Nutrients!$DU$77,Nutrients!$DU$78)))))*BD$7))/2000*1000000</f>
        <v>8.2599118942731273</v>
      </c>
      <c r="BF268" s="65">
        <f>(SUMPRODUCT(BF$8:BF$187,Nutrients!$DU$8:$DU$187)+(IF($A$6=Nutrients!$B$8,Nutrients!$DU$8,Nutrients!$DU$9)*BF$6)+(((IF($A$7=Nutrients!$B$79,Nutrients!$DU$79,(IF($A$7=Nutrients!$B$77,Nutrients!$DU$77,Nutrients!$DU$78)))))*BF$7))/2000*1000000</f>
        <v>16.519823788546255</v>
      </c>
      <c r="BG268" s="65">
        <f>(SUMPRODUCT(BG$8:BG$187,Nutrients!$DU$8:$DU$187)+(IF($A$6=Nutrients!$B$8,Nutrients!$DU$8,Nutrients!$DU$9)*BG$6)+(((IF($A$7=Nutrients!$B$79,Nutrients!$DU$79,(IF($A$7=Nutrients!$B$77,Nutrients!$DU$77,Nutrients!$DU$78)))))*BG$7))/2000*1000000</f>
        <v>16.519823788546255</v>
      </c>
      <c r="BH268" s="65">
        <f>(SUMPRODUCT(BH$8:BH$187,Nutrients!$DU$8:$DU$187)+(IF($A$6=Nutrients!$B$8,Nutrients!$DU$8,Nutrients!$DU$9)*BH$6)+(((IF($A$7=Nutrients!$B$79,Nutrients!$DU$79,(IF($A$7=Nutrients!$B$77,Nutrients!$DU$77,Nutrients!$DU$78)))))*BH$7))/2000*1000000</f>
        <v>13.766519823788547</v>
      </c>
      <c r="BI268" s="65">
        <f>(SUMPRODUCT(BI$8:BI$187,Nutrients!$DU$8:$DU$187)+(IF($A$6=Nutrients!$B$8,Nutrients!$DU$8,Nutrients!$DU$9)*BI$6)+(((IF($A$7=Nutrients!$B$79,Nutrients!$DU$79,(IF($A$7=Nutrients!$B$77,Nutrients!$DU$77,Nutrients!$DU$78)))))*BI$7))/2000*1000000</f>
        <v>11.013215859030838</v>
      </c>
      <c r="BJ268" s="65">
        <f>(SUMPRODUCT(BJ$8:BJ$187,Nutrients!$DU$8:$DU$187)+(IF($A$6=Nutrients!$B$8,Nutrients!$DU$8,Nutrients!$DU$9)*BJ$6)+(((IF($A$7=Nutrients!$B$79,Nutrients!$DU$79,(IF($A$7=Nutrients!$B$77,Nutrients!$DU$77,Nutrients!$DU$78)))))*BJ$7))/2000*1000000</f>
        <v>8.2599118942731273</v>
      </c>
      <c r="BK268" s="65">
        <f>(SUMPRODUCT(BK$8:BK$187,Nutrients!$DU$8:$DU$187)+(IF($A$6=Nutrients!$B$8,Nutrients!$DU$8,Nutrients!$DU$9)*BK$6)+(((IF($A$7=Nutrients!$B$79,Nutrients!$DU$79,(IF($A$7=Nutrients!$B$77,Nutrients!$DU$77,Nutrients!$DU$78)))))*BK$7))/2000*1000000</f>
        <v>8.2599118942731273</v>
      </c>
    </row>
    <row r="269" spans="1:64" x14ac:dyDescent="0.2">
      <c r="A269" s="236" t="s">
        <v>148</v>
      </c>
      <c r="B269" s="67">
        <f>(SUMPRODUCT(B$8:B$187,Nutrients!$DV$8:$DV$187)+(IF($A$6=Nutrients!$B$8,Nutrients!$DV$8,Nutrients!$DV$9)*B$6)+(((IF($A$7=Nutrients!$B$79,Nutrients!$DV$79,(IF($A$7=Nutrients!$B$77,Nutrients!$DV$77,Nutrients!$DV$78)))))*B$7))/2000*1000000</f>
        <v>0.29735682819383263</v>
      </c>
      <c r="C269" s="67">
        <f>(SUMPRODUCT(C$8:C$187,Nutrients!$DV$8:$DV$187)+(IF($A$6=Nutrients!$B$8,Nutrients!$DV$8,Nutrients!$DV$9)*C$6)+(((IF($A$7=Nutrients!$B$79,Nutrients!$DV$79,(IF($A$7=Nutrients!$B$77,Nutrients!$DV$77,Nutrients!$DV$78)))))*C$7))/2000*1000000</f>
        <v>0.29735682819383263</v>
      </c>
      <c r="D269" s="67">
        <f>(SUMPRODUCT(D$8:D$187,Nutrients!$DV$8:$DV$187)+(IF($A$6=Nutrients!$B$8,Nutrients!$DV$8,Nutrients!$DV$9)*D$6)+(((IF($A$7=Nutrients!$B$79,Nutrients!$DV$79,(IF($A$7=Nutrients!$B$77,Nutrients!$DV$77,Nutrients!$DV$78)))))*D$7))/2000*1000000</f>
        <v>0.24779735682819384</v>
      </c>
      <c r="E269" s="67">
        <f>(SUMPRODUCT(E$8:E$187,Nutrients!$DV$8:$DV$187)+(IF($A$6=Nutrients!$B$8,Nutrients!$DV$8,Nutrients!$DV$9)*E$6)+(((IF($A$7=Nutrients!$B$79,Nutrients!$DV$79,(IF($A$7=Nutrients!$B$77,Nutrients!$DV$77,Nutrients!$DV$78)))))*E$7))/2000*1000000</f>
        <v>0.19823788546255508</v>
      </c>
      <c r="F269" s="67">
        <f>(SUMPRODUCT(F$8:F$187,Nutrients!$DV$8:$DV$187)+(IF($A$6=Nutrients!$B$8,Nutrients!$DV$8,Nutrients!$DV$9)*F$6)+(((IF($A$7=Nutrients!$B$79,Nutrients!$DV$79,(IF($A$7=Nutrients!$B$77,Nutrients!$DV$77,Nutrients!$DV$78)))))*F$7))/2000*1000000</f>
        <v>0.14867841409691632</v>
      </c>
      <c r="G269" s="67">
        <f>(SUMPRODUCT(G$8:G$187,Nutrients!$DV$8:$DV$187)+(IF($A$6=Nutrients!$B$8,Nutrients!$DV$8,Nutrients!$DV$9)*G$6)+(((IF($A$7=Nutrients!$B$79,Nutrients!$DV$79,(IF($A$7=Nutrients!$B$77,Nutrients!$DV$77,Nutrients!$DV$78)))))*G$7))/2000*1000000</f>
        <v>0.14867841409691632</v>
      </c>
      <c r="I269" s="67">
        <f>(SUMPRODUCT(I$8:I$187,Nutrients!$DV$8:$DV$187)+(IF($A$6=Nutrients!$B$8,Nutrients!$DV$8,Nutrients!$DV$9)*I$6)+(((IF($A$7=Nutrients!$B$79,Nutrients!$DV$79,(IF($A$7=Nutrients!$B$77,Nutrients!$DV$77,Nutrients!$DV$78)))))*I$7))/2000*1000000</f>
        <v>0.29735682819383263</v>
      </c>
      <c r="J269" s="67">
        <f>(SUMPRODUCT(J$8:J$187,Nutrients!$DV$8:$DV$187)+(IF($A$6=Nutrients!$B$8,Nutrients!$DV$8,Nutrients!$DV$9)*J$6)+(((IF($A$7=Nutrients!$B$79,Nutrients!$DV$79,(IF($A$7=Nutrients!$B$77,Nutrients!$DV$77,Nutrients!$DV$78)))))*J$7))/2000*1000000</f>
        <v>0.29735682819383263</v>
      </c>
      <c r="K269" s="67">
        <f>(SUMPRODUCT(K$8:K$187,Nutrients!$DV$8:$DV$187)+(IF($A$6=Nutrients!$B$8,Nutrients!$DV$8,Nutrients!$DV$9)*K$6)+(((IF($A$7=Nutrients!$B$79,Nutrients!$DV$79,(IF($A$7=Nutrients!$B$77,Nutrients!$DV$77,Nutrients!$DV$78)))))*K$7))/2000*1000000</f>
        <v>0.24779735682819384</v>
      </c>
      <c r="L269" s="67">
        <f>(SUMPRODUCT(L$8:L$187,Nutrients!$DV$8:$DV$187)+(IF($A$6=Nutrients!$B$8,Nutrients!$DV$8,Nutrients!$DV$9)*L$6)+(((IF($A$7=Nutrients!$B$79,Nutrients!$DV$79,(IF($A$7=Nutrients!$B$77,Nutrients!$DV$77,Nutrients!$DV$78)))))*L$7))/2000*1000000</f>
        <v>0.19823788546255508</v>
      </c>
      <c r="M269" s="67">
        <f>(SUMPRODUCT(M$8:M$187,Nutrients!$DV$8:$DV$187)+(IF($A$6=Nutrients!$B$8,Nutrients!$DV$8,Nutrients!$DV$9)*M$6)+(((IF($A$7=Nutrients!$B$79,Nutrients!$DV$79,(IF($A$7=Nutrients!$B$77,Nutrients!$DV$77,Nutrients!$DV$78)))))*M$7))/2000*1000000</f>
        <v>0.14867841409691632</v>
      </c>
      <c r="N269" s="67">
        <f>(SUMPRODUCT(N$8:N$187,Nutrients!$DV$8:$DV$187)+(IF($A$6=Nutrients!$B$8,Nutrients!$DV$8,Nutrients!$DV$9)*N$6)+(((IF($A$7=Nutrients!$B$79,Nutrients!$DV$79,(IF($A$7=Nutrients!$B$77,Nutrients!$DV$77,Nutrients!$DV$78)))))*N$7))/2000*1000000</f>
        <v>0.14867841409691632</v>
      </c>
      <c r="P269" s="67">
        <f>(SUMPRODUCT(P$8:P$187,Nutrients!$DV$8:$DV$187)+(IF($A$6=Nutrients!$B$8,Nutrients!$DV$8,Nutrients!$DV$9)*P$6)+(((IF($A$7=Nutrients!$B$79,Nutrients!$DV$79,(IF($A$7=Nutrients!$B$77,Nutrients!$DV$77,Nutrients!$DV$78)))))*P$7))/2000*1000000</f>
        <v>0.29735682819383263</v>
      </c>
      <c r="Q269" s="67">
        <f>(SUMPRODUCT(Q$8:Q$187,Nutrients!$DV$8:$DV$187)+(IF($A$6=Nutrients!$B$8,Nutrients!$DV$8,Nutrients!$DV$9)*Q$6)+(((IF($A$7=Nutrients!$B$79,Nutrients!$DV$79,(IF($A$7=Nutrients!$B$77,Nutrients!$DV$77,Nutrients!$DV$78)))))*Q$7))/2000*1000000</f>
        <v>0.29735682819383263</v>
      </c>
      <c r="R269" s="67">
        <f>(SUMPRODUCT(R$8:R$187,Nutrients!$DV$8:$DV$187)+(IF($A$6=Nutrients!$B$8,Nutrients!$DV$8,Nutrients!$DV$9)*R$6)+(((IF($A$7=Nutrients!$B$79,Nutrients!$DV$79,(IF($A$7=Nutrients!$B$77,Nutrients!$DV$77,Nutrients!$DV$78)))))*R$7))/2000*1000000</f>
        <v>0.24779735682819384</v>
      </c>
      <c r="S269" s="67">
        <f>(SUMPRODUCT(S$8:S$187,Nutrients!$DV$8:$DV$187)+(IF($A$6=Nutrients!$B$8,Nutrients!$DV$8,Nutrients!$DV$9)*S$6)+(((IF($A$7=Nutrients!$B$79,Nutrients!$DV$79,(IF($A$7=Nutrients!$B$77,Nutrients!$DV$77,Nutrients!$DV$78)))))*S$7))/2000*1000000</f>
        <v>0.19823788546255508</v>
      </c>
      <c r="T269" s="67">
        <f>(SUMPRODUCT(T$8:T$187,Nutrients!$DV$8:$DV$187)+(IF($A$6=Nutrients!$B$8,Nutrients!$DV$8,Nutrients!$DV$9)*T$6)+(((IF($A$7=Nutrients!$B$79,Nutrients!$DV$79,(IF($A$7=Nutrients!$B$77,Nutrients!$DV$77,Nutrients!$DV$78)))))*T$7))/2000*1000000</f>
        <v>0.14867841409691632</v>
      </c>
      <c r="U269" s="67">
        <f>(SUMPRODUCT(U$8:U$187,Nutrients!$DV$8:$DV$187)+(IF($A$6=Nutrients!$B$8,Nutrients!$DV$8,Nutrients!$DV$9)*U$6)+(((IF($A$7=Nutrients!$B$79,Nutrients!$DV$79,(IF($A$7=Nutrients!$B$77,Nutrients!$DV$77,Nutrients!$DV$78)))))*U$7))/2000*1000000</f>
        <v>0.14867841409691632</v>
      </c>
      <c r="W269" s="67">
        <f>(SUMPRODUCT(W$8:W$187,Nutrients!$DV$8:$DV$187)+(IF($A$6=Nutrients!$B$8,Nutrients!$DV$8,Nutrients!$DV$9)*W$6)+(((IF($A$7=Nutrients!$B$79,Nutrients!$DV$79,(IF($A$7=Nutrients!$B$77,Nutrients!$DV$77,Nutrients!$DV$78)))))*W$7))/2000*1000000</f>
        <v>0.29735682819383263</v>
      </c>
      <c r="X269" s="67">
        <f>(SUMPRODUCT(X$8:X$187,Nutrients!$DV$8:$DV$187)+(IF($A$6=Nutrients!$B$8,Nutrients!$DV$8,Nutrients!$DV$9)*X$6)+(((IF($A$7=Nutrients!$B$79,Nutrients!$DV$79,(IF($A$7=Nutrients!$B$77,Nutrients!$DV$77,Nutrients!$DV$78)))))*X$7))/2000*1000000</f>
        <v>0.29735682819383263</v>
      </c>
      <c r="Y269" s="67">
        <f>(SUMPRODUCT(Y$8:Y$187,Nutrients!$DV$8:$DV$187)+(IF($A$6=Nutrients!$B$8,Nutrients!$DV$8,Nutrients!$DV$9)*Y$6)+(((IF($A$7=Nutrients!$B$79,Nutrients!$DV$79,(IF($A$7=Nutrients!$B$77,Nutrients!$DV$77,Nutrients!$DV$78)))))*Y$7))/2000*1000000</f>
        <v>0.24779735682819384</v>
      </c>
      <c r="Z269" s="67">
        <f>(SUMPRODUCT(Z$8:Z$187,Nutrients!$DV$8:$DV$187)+(IF($A$6=Nutrients!$B$8,Nutrients!$DV$8,Nutrients!$DV$9)*Z$6)+(((IF($A$7=Nutrients!$B$79,Nutrients!$DV$79,(IF($A$7=Nutrients!$B$77,Nutrients!$DV$77,Nutrients!$DV$78)))))*Z$7))/2000*1000000</f>
        <v>0.19823788546255508</v>
      </c>
      <c r="AA269" s="67">
        <f>(SUMPRODUCT(AA$8:AA$187,Nutrients!$DV$8:$DV$187)+(IF($A$6=Nutrients!$B$8,Nutrients!$DV$8,Nutrients!$DV$9)*AA$6)+(((IF($A$7=Nutrients!$B$79,Nutrients!$DV$79,(IF($A$7=Nutrients!$B$77,Nutrients!$DV$77,Nutrients!$DV$78)))))*AA$7))/2000*1000000</f>
        <v>0.14867841409691632</v>
      </c>
      <c r="AB269" s="67">
        <f>(SUMPRODUCT(AB$8:AB$187,Nutrients!$DV$8:$DV$187)+(IF($A$6=Nutrients!$B$8,Nutrients!$DV$8,Nutrients!$DV$9)*AB$6)+(((IF($A$7=Nutrients!$B$79,Nutrients!$DV$79,(IF($A$7=Nutrients!$B$77,Nutrients!$DV$77,Nutrients!$DV$78)))))*AB$7))/2000*1000000</f>
        <v>0.14867841409691632</v>
      </c>
      <c r="AD269" s="67">
        <f>(SUMPRODUCT(AD$8:AD$187,Nutrients!$DV$8:$DV$187)+(IF($A$6=Nutrients!$B$8,Nutrients!$DV$8,Nutrients!$DV$9)*AD$6)+(((IF($A$7=Nutrients!$B$79,Nutrients!$DV$79,(IF($A$7=Nutrients!$B$77,Nutrients!$DV$77,Nutrients!$DV$78)))))*AD$7))/2000*1000000</f>
        <v>0.29735682819383263</v>
      </c>
      <c r="AE269" s="67">
        <f>(SUMPRODUCT(AE$8:AE$187,Nutrients!$DV$8:$DV$187)+(IF($A$6=Nutrients!$B$8,Nutrients!$DV$8,Nutrients!$DV$9)*AE$6)+(((IF($A$7=Nutrients!$B$79,Nutrients!$DV$79,(IF($A$7=Nutrients!$B$77,Nutrients!$DV$77,Nutrients!$DV$78)))))*AE$7))/2000*1000000</f>
        <v>0.29735682819383263</v>
      </c>
      <c r="AF269" s="67">
        <f>(SUMPRODUCT(AF$8:AF$187,Nutrients!$DV$8:$DV$187)+(IF($A$6=Nutrients!$B$8,Nutrients!$DV$8,Nutrients!$DV$9)*AF$6)+(((IF($A$7=Nutrients!$B$79,Nutrients!$DV$79,(IF($A$7=Nutrients!$B$77,Nutrients!$DV$77,Nutrients!$DV$78)))))*AF$7))/2000*1000000</f>
        <v>0.24779735682819384</v>
      </c>
      <c r="AG269" s="67">
        <f>(SUMPRODUCT(AG$8:AG$187,Nutrients!$DV$8:$DV$187)+(IF($A$6=Nutrients!$B$8,Nutrients!$DV$8,Nutrients!$DV$9)*AG$6)+(((IF($A$7=Nutrients!$B$79,Nutrients!$DV$79,(IF($A$7=Nutrients!$B$77,Nutrients!$DV$77,Nutrients!$DV$78)))))*AG$7))/2000*1000000</f>
        <v>0.19823788546255508</v>
      </c>
      <c r="AH269" s="67">
        <f>(SUMPRODUCT(AH$8:AH$187,Nutrients!$DV$8:$DV$187)+(IF($A$6=Nutrients!$B$8,Nutrients!$DV$8,Nutrients!$DV$9)*AH$6)+(((IF($A$7=Nutrients!$B$79,Nutrients!$DV$79,(IF($A$7=Nutrients!$B$77,Nutrients!$DV$77,Nutrients!$DV$78)))))*AH$7))/2000*1000000</f>
        <v>0.14867841409691632</v>
      </c>
      <c r="AI269" s="67">
        <f>(SUMPRODUCT(AI$8:AI$187,Nutrients!$DV$8:$DV$187)+(IF($A$6=Nutrients!$B$8,Nutrients!$DV$8,Nutrients!$DV$9)*AI$6)+(((IF($A$7=Nutrients!$B$79,Nutrients!$DV$79,(IF($A$7=Nutrients!$B$77,Nutrients!$DV$77,Nutrients!$DV$78)))))*AI$7))/2000*1000000</f>
        <v>0.14867841409691632</v>
      </c>
      <c r="AK269" s="67">
        <f>(SUMPRODUCT(AK$8:AK$187,Nutrients!$DV$8:$DV$187)+(IF($A$6=Nutrients!$B$8,Nutrients!$DV$8,Nutrients!$DV$9)*AK$6)+(((IF($A$7=Nutrients!$B$79,Nutrients!$DV$79,(IF($A$7=Nutrients!$B$77,Nutrients!$DV$77,Nutrients!$DV$78)))))*AK$7))/2000*1000000</f>
        <v>0.29735682819383263</v>
      </c>
      <c r="AL269" s="67">
        <f>(SUMPRODUCT(AL$8:AL$187,Nutrients!$DV$8:$DV$187)+(IF($A$6=Nutrients!$B$8,Nutrients!$DV$8,Nutrients!$DV$9)*AL$6)+(((IF($A$7=Nutrients!$B$79,Nutrients!$DV$79,(IF($A$7=Nutrients!$B$77,Nutrients!$DV$77,Nutrients!$DV$78)))))*AL$7))/2000*1000000</f>
        <v>0.29735682819383263</v>
      </c>
      <c r="AM269" s="67">
        <f>(SUMPRODUCT(AM$8:AM$187,Nutrients!$DV$8:$DV$187)+(IF($A$6=Nutrients!$B$8,Nutrients!$DV$8,Nutrients!$DV$9)*AM$6)+(((IF($A$7=Nutrients!$B$79,Nutrients!$DV$79,(IF($A$7=Nutrients!$B$77,Nutrients!$DV$77,Nutrients!$DV$78)))))*AM$7))/2000*1000000</f>
        <v>0.24779735682819384</v>
      </c>
      <c r="AN269" s="67">
        <f>(SUMPRODUCT(AN$8:AN$187,Nutrients!$DV$8:$DV$187)+(IF($A$6=Nutrients!$B$8,Nutrients!$DV$8,Nutrients!$DV$9)*AN$6)+(((IF($A$7=Nutrients!$B$79,Nutrients!$DV$79,(IF($A$7=Nutrients!$B$77,Nutrients!$DV$77,Nutrients!$DV$78)))))*AN$7))/2000*1000000</f>
        <v>0.19823788546255508</v>
      </c>
      <c r="AO269" s="67">
        <f>(SUMPRODUCT(AO$8:AO$187,Nutrients!$DV$8:$DV$187)+(IF($A$6=Nutrients!$B$8,Nutrients!$DV$8,Nutrients!$DV$9)*AO$6)+(((IF($A$7=Nutrients!$B$79,Nutrients!$DV$79,(IF($A$7=Nutrients!$B$77,Nutrients!$DV$77,Nutrients!$DV$78)))))*AO$7))/2000*1000000</f>
        <v>0.14867841409691632</v>
      </c>
      <c r="AP269" s="67">
        <f>(SUMPRODUCT(AP$8:AP$187,Nutrients!$DV$8:$DV$187)+(IF($A$6=Nutrients!$B$8,Nutrients!$DV$8,Nutrients!$DV$9)*AP$6)+(((IF($A$7=Nutrients!$B$79,Nutrients!$DV$79,(IF($A$7=Nutrients!$B$77,Nutrients!$DV$77,Nutrients!$DV$78)))))*AP$7))/2000*1000000</f>
        <v>0.14867841409691632</v>
      </c>
      <c r="AR269" s="67">
        <f>(SUMPRODUCT(AR$8:AR$187,Nutrients!$DV$8:$DV$187)+(IF($A$6=Nutrients!$B$8,Nutrients!$DV$8,Nutrients!$DV$9)*AR$6)+(((IF($A$7=Nutrients!$B$79,Nutrients!$DV$79,(IF($A$7=Nutrients!$B$77,Nutrients!$DV$77,Nutrients!$DV$78)))))*AR$7))/2000*1000000</f>
        <v>0.29735682819383263</v>
      </c>
      <c r="AS269" s="67">
        <f>(SUMPRODUCT(AS$8:AS$187,Nutrients!$DV$8:$DV$187)+(IF($A$6=Nutrients!$B$8,Nutrients!$DV$8,Nutrients!$DV$9)*AS$6)+(((IF($A$7=Nutrients!$B$79,Nutrients!$DV$79,(IF($A$7=Nutrients!$B$77,Nutrients!$DV$77,Nutrients!$DV$78)))))*AS$7))/2000*1000000</f>
        <v>0.29735682819383263</v>
      </c>
      <c r="AT269" s="67">
        <f>(SUMPRODUCT(AT$8:AT$187,Nutrients!$DV$8:$DV$187)+(IF($A$6=Nutrients!$B$8,Nutrients!$DV$8,Nutrients!$DV$9)*AT$6)+(((IF($A$7=Nutrients!$B$79,Nutrients!$DV$79,(IF($A$7=Nutrients!$B$77,Nutrients!$DV$77,Nutrients!$DV$78)))))*AT$7))/2000*1000000</f>
        <v>0.24779735682819384</v>
      </c>
      <c r="AU269" s="67">
        <f>(SUMPRODUCT(AU$8:AU$187,Nutrients!$DV$8:$DV$187)+(IF($A$6=Nutrients!$B$8,Nutrients!$DV$8,Nutrients!$DV$9)*AU$6)+(((IF($A$7=Nutrients!$B$79,Nutrients!$DV$79,(IF($A$7=Nutrients!$B$77,Nutrients!$DV$77,Nutrients!$DV$78)))))*AU$7))/2000*1000000</f>
        <v>0.19823788546255508</v>
      </c>
      <c r="AV269" s="67">
        <f>(SUMPRODUCT(AV$8:AV$187,Nutrients!$DV$8:$DV$187)+(IF($A$6=Nutrients!$B$8,Nutrients!$DV$8,Nutrients!$DV$9)*AV$6)+(((IF($A$7=Nutrients!$B$79,Nutrients!$DV$79,(IF($A$7=Nutrients!$B$77,Nutrients!$DV$77,Nutrients!$DV$78)))))*AV$7))/2000*1000000</f>
        <v>0.14867841409691632</v>
      </c>
      <c r="AW269" s="67">
        <f>(SUMPRODUCT(AW$8:AW$187,Nutrients!$DV$8:$DV$187)+(IF($A$6=Nutrients!$B$8,Nutrients!$DV$8,Nutrients!$DV$9)*AW$6)+(((IF($A$7=Nutrients!$B$79,Nutrients!$DV$79,(IF($A$7=Nutrients!$B$77,Nutrients!$DV$77,Nutrients!$DV$78)))))*AW$7))/2000*1000000</f>
        <v>0.14867841409691632</v>
      </c>
      <c r="AY269" s="67">
        <f>(SUMPRODUCT(AY$8:AY$187,Nutrients!$DV$8:$DV$187)+(IF($A$6=Nutrients!$B$8,Nutrients!$DV$8,Nutrients!$DV$9)*AY$6)+(((IF($A$7=Nutrients!$B$79,Nutrients!$DV$79,(IF($A$7=Nutrients!$B$77,Nutrients!$DV$77,Nutrients!$DV$78)))))*AY$7))/2000*1000000</f>
        <v>0.29735682819383263</v>
      </c>
      <c r="AZ269" s="67">
        <f>(SUMPRODUCT(AZ$8:AZ$187,Nutrients!$DV$8:$DV$187)+(IF($A$6=Nutrients!$B$8,Nutrients!$DV$8,Nutrients!$DV$9)*AZ$6)+(((IF($A$7=Nutrients!$B$79,Nutrients!$DV$79,(IF($A$7=Nutrients!$B$77,Nutrients!$DV$77,Nutrients!$DV$78)))))*AZ$7))/2000*1000000</f>
        <v>0.29735682819383263</v>
      </c>
      <c r="BA269" s="67">
        <f>(SUMPRODUCT(BA$8:BA$187,Nutrients!$DV$8:$DV$187)+(IF($A$6=Nutrients!$B$8,Nutrients!$DV$8,Nutrients!$DV$9)*BA$6)+(((IF($A$7=Nutrients!$B$79,Nutrients!$DV$79,(IF($A$7=Nutrients!$B$77,Nutrients!$DV$77,Nutrients!$DV$78)))))*BA$7))/2000*1000000</f>
        <v>0.24779735682819384</v>
      </c>
      <c r="BB269" s="67">
        <f>(SUMPRODUCT(BB$8:BB$187,Nutrients!$DV$8:$DV$187)+(IF($A$6=Nutrients!$B$8,Nutrients!$DV$8,Nutrients!$DV$9)*BB$6)+(((IF($A$7=Nutrients!$B$79,Nutrients!$DV$79,(IF($A$7=Nutrients!$B$77,Nutrients!$DV$77,Nutrients!$DV$78)))))*BB$7))/2000*1000000</f>
        <v>0.19823788546255508</v>
      </c>
      <c r="BC269" s="67">
        <f>(SUMPRODUCT(BC$8:BC$187,Nutrients!$DV$8:$DV$187)+(IF($A$6=Nutrients!$B$8,Nutrients!$DV$8,Nutrients!$DV$9)*BC$6)+(((IF($A$7=Nutrients!$B$79,Nutrients!$DV$79,(IF($A$7=Nutrients!$B$77,Nutrients!$DV$77,Nutrients!$DV$78)))))*BC$7))/2000*1000000</f>
        <v>0.14867841409691632</v>
      </c>
      <c r="BD269" s="67">
        <f>(SUMPRODUCT(BD$8:BD$187,Nutrients!$DV$8:$DV$187)+(IF($A$6=Nutrients!$B$8,Nutrients!$DV$8,Nutrients!$DV$9)*BD$6)+(((IF($A$7=Nutrients!$B$79,Nutrients!$DV$79,(IF($A$7=Nutrients!$B$77,Nutrients!$DV$77,Nutrients!$DV$78)))))*BD$7))/2000*1000000</f>
        <v>0.14867841409691632</v>
      </c>
      <c r="BF269" s="67">
        <f>(SUMPRODUCT(BF$8:BF$187,Nutrients!$DV$8:$DV$187)+(IF($A$6=Nutrients!$B$8,Nutrients!$DV$8,Nutrients!$DV$9)*BF$6)+(((IF($A$7=Nutrients!$B$79,Nutrients!$DV$79,(IF($A$7=Nutrients!$B$77,Nutrients!$DV$77,Nutrients!$DV$78)))))*BF$7))/2000*1000000</f>
        <v>0.29735682819383263</v>
      </c>
      <c r="BG269" s="67">
        <f>(SUMPRODUCT(BG$8:BG$187,Nutrients!$DV$8:$DV$187)+(IF($A$6=Nutrients!$B$8,Nutrients!$DV$8,Nutrients!$DV$9)*BG$6)+(((IF($A$7=Nutrients!$B$79,Nutrients!$DV$79,(IF($A$7=Nutrients!$B$77,Nutrients!$DV$77,Nutrients!$DV$78)))))*BG$7))/2000*1000000</f>
        <v>0.29735682819383263</v>
      </c>
      <c r="BH269" s="67">
        <f>(SUMPRODUCT(BH$8:BH$187,Nutrients!$DV$8:$DV$187)+(IF($A$6=Nutrients!$B$8,Nutrients!$DV$8,Nutrients!$DV$9)*BH$6)+(((IF($A$7=Nutrients!$B$79,Nutrients!$DV$79,(IF($A$7=Nutrients!$B$77,Nutrients!$DV$77,Nutrients!$DV$78)))))*BH$7))/2000*1000000</f>
        <v>0.24779735682819384</v>
      </c>
      <c r="BI269" s="67">
        <f>(SUMPRODUCT(BI$8:BI$187,Nutrients!$DV$8:$DV$187)+(IF($A$6=Nutrients!$B$8,Nutrients!$DV$8,Nutrients!$DV$9)*BI$6)+(((IF($A$7=Nutrients!$B$79,Nutrients!$DV$79,(IF($A$7=Nutrients!$B$77,Nutrients!$DV$77,Nutrients!$DV$78)))))*BI$7))/2000*1000000</f>
        <v>0.19823788546255508</v>
      </c>
      <c r="BJ269" s="67">
        <f>(SUMPRODUCT(BJ$8:BJ$187,Nutrients!$DV$8:$DV$187)+(IF($A$6=Nutrients!$B$8,Nutrients!$DV$8,Nutrients!$DV$9)*BJ$6)+(((IF($A$7=Nutrients!$B$79,Nutrients!$DV$79,(IF($A$7=Nutrients!$B$77,Nutrients!$DV$77,Nutrients!$DV$78)))))*BJ$7))/2000*1000000</f>
        <v>0.14867841409691632</v>
      </c>
      <c r="BK269" s="67">
        <f>(SUMPRODUCT(BK$8:BK$187,Nutrients!$DV$8:$DV$187)+(IF($A$6=Nutrients!$B$8,Nutrients!$DV$8,Nutrients!$DV$9)*BK$6)+(((IF($A$7=Nutrients!$B$79,Nutrients!$DV$79,(IF($A$7=Nutrients!$B$77,Nutrients!$DV$77,Nutrients!$DV$78)))))*BK$7))/2000*1000000</f>
        <v>0.14867841409691632</v>
      </c>
    </row>
    <row r="270" spans="1:64" x14ac:dyDescent="0.2">
      <c r="A270" s="236" t="s">
        <v>149</v>
      </c>
      <c r="B270" s="67">
        <f>(SUMPRODUCT(B$8:B$187,Nutrients!$DW$8:$DW$187)+(IF($A$6=Nutrients!$B$8,Nutrients!$DW$8,Nutrients!$DW$9)*B$6)+(((IF($A$7=Nutrients!$B$79,Nutrients!$DW$79,(IF($A$7=Nutrients!$B$77,Nutrients!$DW$77,Nutrients!$DW$78)))))*B$7))/2000*1000000</f>
        <v>0.29735682819383263</v>
      </c>
      <c r="C270" s="67">
        <f>(SUMPRODUCT(C$8:C$187,Nutrients!$DW$8:$DW$187)+(IF($A$6=Nutrients!$B$8,Nutrients!$DW$8,Nutrients!$DW$9)*C$6)+(((IF($A$7=Nutrients!$B$79,Nutrients!$DW$79,(IF($A$7=Nutrients!$B$77,Nutrients!$DW$77,Nutrients!$DW$78)))))*C$7))/2000*1000000</f>
        <v>0.29735682819383263</v>
      </c>
      <c r="D270" s="67">
        <f>(SUMPRODUCT(D$8:D$187,Nutrients!$DW$8:$DW$187)+(IF($A$6=Nutrients!$B$8,Nutrients!$DW$8,Nutrients!$DW$9)*D$6)+(((IF($A$7=Nutrients!$B$79,Nutrients!$DW$79,(IF($A$7=Nutrients!$B$77,Nutrients!$DW$77,Nutrients!$DW$78)))))*D$7))/2000*1000000</f>
        <v>0.24779735682819384</v>
      </c>
      <c r="E270" s="67">
        <f>(SUMPRODUCT(E$8:E$187,Nutrients!$DW$8:$DW$187)+(IF($A$6=Nutrients!$B$8,Nutrients!$DW$8,Nutrients!$DW$9)*E$6)+(((IF($A$7=Nutrients!$B$79,Nutrients!$DW$79,(IF($A$7=Nutrients!$B$77,Nutrients!$DW$77,Nutrients!$DW$78)))))*E$7))/2000*1000000</f>
        <v>0.19823788546255508</v>
      </c>
      <c r="F270" s="67">
        <f>(SUMPRODUCT(F$8:F$187,Nutrients!$DW$8:$DW$187)+(IF($A$6=Nutrients!$B$8,Nutrients!$DW$8,Nutrients!$DW$9)*F$6)+(((IF($A$7=Nutrients!$B$79,Nutrients!$DW$79,(IF($A$7=Nutrients!$B$77,Nutrients!$DW$77,Nutrients!$DW$78)))))*F$7))/2000*1000000</f>
        <v>0.14867841409691632</v>
      </c>
      <c r="G270" s="67">
        <f>(SUMPRODUCT(G$8:G$187,Nutrients!$DW$8:$DW$187)+(IF($A$6=Nutrients!$B$8,Nutrients!$DW$8,Nutrients!$DW$9)*G$6)+(((IF($A$7=Nutrients!$B$79,Nutrients!$DW$79,(IF($A$7=Nutrients!$B$77,Nutrients!$DW$77,Nutrients!$DW$78)))))*G$7))/2000*1000000</f>
        <v>0.14867841409691632</v>
      </c>
      <c r="I270" s="67">
        <f>(SUMPRODUCT(I$8:I$187,Nutrients!$DW$8:$DW$187)+(IF($A$6=Nutrients!$B$8,Nutrients!$DW$8,Nutrients!$DW$9)*I$6)+(((IF($A$7=Nutrients!$B$79,Nutrients!$DW$79,(IF($A$7=Nutrients!$B$77,Nutrients!$DW$77,Nutrients!$DW$78)))))*I$7))/2000*1000000</f>
        <v>0.29735682819383263</v>
      </c>
      <c r="J270" s="67">
        <f>(SUMPRODUCT(J$8:J$187,Nutrients!$DW$8:$DW$187)+(IF($A$6=Nutrients!$B$8,Nutrients!$DW$8,Nutrients!$DW$9)*J$6)+(((IF($A$7=Nutrients!$B$79,Nutrients!$DW$79,(IF($A$7=Nutrients!$B$77,Nutrients!$DW$77,Nutrients!$DW$78)))))*J$7))/2000*1000000</f>
        <v>0.29735682819383263</v>
      </c>
      <c r="K270" s="67">
        <f>(SUMPRODUCT(K$8:K$187,Nutrients!$DW$8:$DW$187)+(IF($A$6=Nutrients!$B$8,Nutrients!$DW$8,Nutrients!$DW$9)*K$6)+(((IF($A$7=Nutrients!$B$79,Nutrients!$DW$79,(IF($A$7=Nutrients!$B$77,Nutrients!$DW$77,Nutrients!$DW$78)))))*K$7))/2000*1000000</f>
        <v>0.24779735682819384</v>
      </c>
      <c r="L270" s="67">
        <f>(SUMPRODUCT(L$8:L$187,Nutrients!$DW$8:$DW$187)+(IF($A$6=Nutrients!$B$8,Nutrients!$DW$8,Nutrients!$DW$9)*L$6)+(((IF($A$7=Nutrients!$B$79,Nutrients!$DW$79,(IF($A$7=Nutrients!$B$77,Nutrients!$DW$77,Nutrients!$DW$78)))))*L$7))/2000*1000000</f>
        <v>0.19823788546255508</v>
      </c>
      <c r="M270" s="67">
        <f>(SUMPRODUCT(M$8:M$187,Nutrients!$DW$8:$DW$187)+(IF($A$6=Nutrients!$B$8,Nutrients!$DW$8,Nutrients!$DW$9)*M$6)+(((IF($A$7=Nutrients!$B$79,Nutrients!$DW$79,(IF($A$7=Nutrients!$B$77,Nutrients!$DW$77,Nutrients!$DW$78)))))*M$7))/2000*1000000</f>
        <v>0.14867841409691632</v>
      </c>
      <c r="N270" s="67">
        <f>(SUMPRODUCT(N$8:N$187,Nutrients!$DW$8:$DW$187)+(IF($A$6=Nutrients!$B$8,Nutrients!$DW$8,Nutrients!$DW$9)*N$6)+(((IF($A$7=Nutrients!$B$79,Nutrients!$DW$79,(IF($A$7=Nutrients!$B$77,Nutrients!$DW$77,Nutrients!$DW$78)))))*N$7))/2000*1000000</f>
        <v>0.14867841409691632</v>
      </c>
      <c r="P270" s="67">
        <f>(SUMPRODUCT(P$8:P$187,Nutrients!$DW$8:$DW$187)+(IF($A$6=Nutrients!$B$8,Nutrients!$DW$8,Nutrients!$DW$9)*P$6)+(((IF($A$7=Nutrients!$B$79,Nutrients!$DW$79,(IF($A$7=Nutrients!$B$77,Nutrients!$DW$77,Nutrients!$DW$78)))))*P$7))/2000*1000000</f>
        <v>0.29735682819383263</v>
      </c>
      <c r="Q270" s="67">
        <f>(SUMPRODUCT(Q$8:Q$187,Nutrients!$DW$8:$DW$187)+(IF($A$6=Nutrients!$B$8,Nutrients!$DW$8,Nutrients!$DW$9)*Q$6)+(((IF($A$7=Nutrients!$B$79,Nutrients!$DW$79,(IF($A$7=Nutrients!$B$77,Nutrients!$DW$77,Nutrients!$DW$78)))))*Q$7))/2000*1000000</f>
        <v>0.29735682819383263</v>
      </c>
      <c r="R270" s="67">
        <f>(SUMPRODUCT(R$8:R$187,Nutrients!$DW$8:$DW$187)+(IF($A$6=Nutrients!$B$8,Nutrients!$DW$8,Nutrients!$DW$9)*R$6)+(((IF($A$7=Nutrients!$B$79,Nutrients!$DW$79,(IF($A$7=Nutrients!$B$77,Nutrients!$DW$77,Nutrients!$DW$78)))))*R$7))/2000*1000000</f>
        <v>0.24779735682819384</v>
      </c>
      <c r="S270" s="67">
        <f>(SUMPRODUCT(S$8:S$187,Nutrients!$DW$8:$DW$187)+(IF($A$6=Nutrients!$B$8,Nutrients!$DW$8,Nutrients!$DW$9)*S$6)+(((IF($A$7=Nutrients!$B$79,Nutrients!$DW$79,(IF($A$7=Nutrients!$B$77,Nutrients!$DW$77,Nutrients!$DW$78)))))*S$7))/2000*1000000</f>
        <v>0.19823788546255508</v>
      </c>
      <c r="T270" s="67">
        <f>(SUMPRODUCT(T$8:T$187,Nutrients!$DW$8:$DW$187)+(IF($A$6=Nutrients!$B$8,Nutrients!$DW$8,Nutrients!$DW$9)*T$6)+(((IF($A$7=Nutrients!$B$79,Nutrients!$DW$79,(IF($A$7=Nutrients!$B$77,Nutrients!$DW$77,Nutrients!$DW$78)))))*T$7))/2000*1000000</f>
        <v>0.14867841409691632</v>
      </c>
      <c r="U270" s="67">
        <f>(SUMPRODUCT(U$8:U$187,Nutrients!$DW$8:$DW$187)+(IF($A$6=Nutrients!$B$8,Nutrients!$DW$8,Nutrients!$DW$9)*U$6)+(((IF($A$7=Nutrients!$B$79,Nutrients!$DW$79,(IF($A$7=Nutrients!$B$77,Nutrients!$DW$77,Nutrients!$DW$78)))))*U$7))/2000*1000000</f>
        <v>0.14867841409691632</v>
      </c>
      <c r="W270" s="67">
        <f>(SUMPRODUCT(W$8:W$187,Nutrients!$DW$8:$DW$187)+(IF($A$6=Nutrients!$B$8,Nutrients!$DW$8,Nutrients!$DW$9)*W$6)+(((IF($A$7=Nutrients!$B$79,Nutrients!$DW$79,(IF($A$7=Nutrients!$B$77,Nutrients!$DW$77,Nutrients!$DW$78)))))*W$7))/2000*1000000</f>
        <v>0.29735682819383263</v>
      </c>
      <c r="X270" s="67">
        <f>(SUMPRODUCT(X$8:X$187,Nutrients!$DW$8:$DW$187)+(IF($A$6=Nutrients!$B$8,Nutrients!$DW$8,Nutrients!$DW$9)*X$6)+(((IF($A$7=Nutrients!$B$79,Nutrients!$DW$79,(IF($A$7=Nutrients!$B$77,Nutrients!$DW$77,Nutrients!$DW$78)))))*X$7))/2000*1000000</f>
        <v>0.29735682819383263</v>
      </c>
      <c r="Y270" s="67">
        <f>(SUMPRODUCT(Y$8:Y$187,Nutrients!$DW$8:$DW$187)+(IF($A$6=Nutrients!$B$8,Nutrients!$DW$8,Nutrients!$DW$9)*Y$6)+(((IF($A$7=Nutrients!$B$79,Nutrients!$DW$79,(IF($A$7=Nutrients!$B$77,Nutrients!$DW$77,Nutrients!$DW$78)))))*Y$7))/2000*1000000</f>
        <v>0.24779735682819384</v>
      </c>
      <c r="Z270" s="67">
        <f>(SUMPRODUCT(Z$8:Z$187,Nutrients!$DW$8:$DW$187)+(IF($A$6=Nutrients!$B$8,Nutrients!$DW$8,Nutrients!$DW$9)*Z$6)+(((IF($A$7=Nutrients!$B$79,Nutrients!$DW$79,(IF($A$7=Nutrients!$B$77,Nutrients!$DW$77,Nutrients!$DW$78)))))*Z$7))/2000*1000000</f>
        <v>0.19823788546255508</v>
      </c>
      <c r="AA270" s="67">
        <f>(SUMPRODUCT(AA$8:AA$187,Nutrients!$DW$8:$DW$187)+(IF($A$6=Nutrients!$B$8,Nutrients!$DW$8,Nutrients!$DW$9)*AA$6)+(((IF($A$7=Nutrients!$B$79,Nutrients!$DW$79,(IF($A$7=Nutrients!$B$77,Nutrients!$DW$77,Nutrients!$DW$78)))))*AA$7))/2000*1000000</f>
        <v>0.14867841409691632</v>
      </c>
      <c r="AB270" s="67">
        <f>(SUMPRODUCT(AB$8:AB$187,Nutrients!$DW$8:$DW$187)+(IF($A$6=Nutrients!$B$8,Nutrients!$DW$8,Nutrients!$DW$9)*AB$6)+(((IF($A$7=Nutrients!$B$79,Nutrients!$DW$79,(IF($A$7=Nutrients!$B$77,Nutrients!$DW$77,Nutrients!$DW$78)))))*AB$7))/2000*1000000</f>
        <v>0.14867841409691632</v>
      </c>
      <c r="AD270" s="67">
        <f>(SUMPRODUCT(AD$8:AD$187,Nutrients!$DW$8:$DW$187)+(IF($A$6=Nutrients!$B$8,Nutrients!$DW$8,Nutrients!$DW$9)*AD$6)+(((IF($A$7=Nutrients!$B$79,Nutrients!$DW$79,(IF($A$7=Nutrients!$B$77,Nutrients!$DW$77,Nutrients!$DW$78)))))*AD$7))/2000*1000000</f>
        <v>0.29735682819383263</v>
      </c>
      <c r="AE270" s="67">
        <f>(SUMPRODUCT(AE$8:AE$187,Nutrients!$DW$8:$DW$187)+(IF($A$6=Nutrients!$B$8,Nutrients!$DW$8,Nutrients!$DW$9)*AE$6)+(((IF($A$7=Nutrients!$B$79,Nutrients!$DW$79,(IF($A$7=Nutrients!$B$77,Nutrients!$DW$77,Nutrients!$DW$78)))))*AE$7))/2000*1000000</f>
        <v>0.29735682819383263</v>
      </c>
      <c r="AF270" s="67">
        <f>(SUMPRODUCT(AF$8:AF$187,Nutrients!$DW$8:$DW$187)+(IF($A$6=Nutrients!$B$8,Nutrients!$DW$8,Nutrients!$DW$9)*AF$6)+(((IF($A$7=Nutrients!$B$79,Nutrients!$DW$79,(IF($A$7=Nutrients!$B$77,Nutrients!$DW$77,Nutrients!$DW$78)))))*AF$7))/2000*1000000</f>
        <v>0.24779735682819384</v>
      </c>
      <c r="AG270" s="67">
        <f>(SUMPRODUCT(AG$8:AG$187,Nutrients!$DW$8:$DW$187)+(IF($A$6=Nutrients!$B$8,Nutrients!$DW$8,Nutrients!$DW$9)*AG$6)+(((IF($A$7=Nutrients!$B$79,Nutrients!$DW$79,(IF($A$7=Nutrients!$B$77,Nutrients!$DW$77,Nutrients!$DW$78)))))*AG$7))/2000*1000000</f>
        <v>0.19823788546255508</v>
      </c>
      <c r="AH270" s="67">
        <f>(SUMPRODUCT(AH$8:AH$187,Nutrients!$DW$8:$DW$187)+(IF($A$6=Nutrients!$B$8,Nutrients!$DW$8,Nutrients!$DW$9)*AH$6)+(((IF($A$7=Nutrients!$B$79,Nutrients!$DW$79,(IF($A$7=Nutrients!$B$77,Nutrients!$DW$77,Nutrients!$DW$78)))))*AH$7))/2000*1000000</f>
        <v>0.14867841409691632</v>
      </c>
      <c r="AI270" s="67">
        <f>(SUMPRODUCT(AI$8:AI$187,Nutrients!$DW$8:$DW$187)+(IF($A$6=Nutrients!$B$8,Nutrients!$DW$8,Nutrients!$DW$9)*AI$6)+(((IF($A$7=Nutrients!$B$79,Nutrients!$DW$79,(IF($A$7=Nutrients!$B$77,Nutrients!$DW$77,Nutrients!$DW$78)))))*AI$7))/2000*1000000</f>
        <v>0.14867841409691632</v>
      </c>
      <c r="AK270" s="67">
        <f>(SUMPRODUCT(AK$8:AK$187,Nutrients!$DW$8:$DW$187)+(IF($A$6=Nutrients!$B$8,Nutrients!$DW$8,Nutrients!$DW$9)*AK$6)+(((IF($A$7=Nutrients!$B$79,Nutrients!$DW$79,(IF($A$7=Nutrients!$B$77,Nutrients!$DW$77,Nutrients!$DW$78)))))*AK$7))/2000*1000000</f>
        <v>0.29735682819383263</v>
      </c>
      <c r="AL270" s="67">
        <f>(SUMPRODUCT(AL$8:AL$187,Nutrients!$DW$8:$DW$187)+(IF($A$6=Nutrients!$B$8,Nutrients!$DW$8,Nutrients!$DW$9)*AL$6)+(((IF($A$7=Nutrients!$B$79,Nutrients!$DW$79,(IF($A$7=Nutrients!$B$77,Nutrients!$DW$77,Nutrients!$DW$78)))))*AL$7))/2000*1000000</f>
        <v>0.29735682819383263</v>
      </c>
      <c r="AM270" s="67">
        <f>(SUMPRODUCT(AM$8:AM$187,Nutrients!$DW$8:$DW$187)+(IF($A$6=Nutrients!$B$8,Nutrients!$DW$8,Nutrients!$DW$9)*AM$6)+(((IF($A$7=Nutrients!$B$79,Nutrients!$DW$79,(IF($A$7=Nutrients!$B$77,Nutrients!$DW$77,Nutrients!$DW$78)))))*AM$7))/2000*1000000</f>
        <v>0.24779735682819384</v>
      </c>
      <c r="AN270" s="67">
        <f>(SUMPRODUCT(AN$8:AN$187,Nutrients!$DW$8:$DW$187)+(IF($A$6=Nutrients!$B$8,Nutrients!$DW$8,Nutrients!$DW$9)*AN$6)+(((IF($A$7=Nutrients!$B$79,Nutrients!$DW$79,(IF($A$7=Nutrients!$B$77,Nutrients!$DW$77,Nutrients!$DW$78)))))*AN$7))/2000*1000000</f>
        <v>0.19823788546255508</v>
      </c>
      <c r="AO270" s="67">
        <f>(SUMPRODUCT(AO$8:AO$187,Nutrients!$DW$8:$DW$187)+(IF($A$6=Nutrients!$B$8,Nutrients!$DW$8,Nutrients!$DW$9)*AO$6)+(((IF($A$7=Nutrients!$B$79,Nutrients!$DW$79,(IF($A$7=Nutrients!$B$77,Nutrients!$DW$77,Nutrients!$DW$78)))))*AO$7))/2000*1000000</f>
        <v>0.14867841409691632</v>
      </c>
      <c r="AP270" s="67">
        <f>(SUMPRODUCT(AP$8:AP$187,Nutrients!$DW$8:$DW$187)+(IF($A$6=Nutrients!$B$8,Nutrients!$DW$8,Nutrients!$DW$9)*AP$6)+(((IF($A$7=Nutrients!$B$79,Nutrients!$DW$79,(IF($A$7=Nutrients!$B$77,Nutrients!$DW$77,Nutrients!$DW$78)))))*AP$7))/2000*1000000</f>
        <v>0.14867841409691632</v>
      </c>
      <c r="AR270" s="67">
        <f>(SUMPRODUCT(AR$8:AR$187,Nutrients!$DW$8:$DW$187)+(IF($A$6=Nutrients!$B$8,Nutrients!$DW$8,Nutrients!$DW$9)*AR$6)+(((IF($A$7=Nutrients!$B$79,Nutrients!$DW$79,(IF($A$7=Nutrients!$B$77,Nutrients!$DW$77,Nutrients!$DW$78)))))*AR$7))/2000*1000000</f>
        <v>0.29735682819383263</v>
      </c>
      <c r="AS270" s="67">
        <f>(SUMPRODUCT(AS$8:AS$187,Nutrients!$DW$8:$DW$187)+(IF($A$6=Nutrients!$B$8,Nutrients!$DW$8,Nutrients!$DW$9)*AS$6)+(((IF($A$7=Nutrients!$B$79,Nutrients!$DW$79,(IF($A$7=Nutrients!$B$77,Nutrients!$DW$77,Nutrients!$DW$78)))))*AS$7))/2000*1000000</f>
        <v>0.29735682819383263</v>
      </c>
      <c r="AT270" s="67">
        <f>(SUMPRODUCT(AT$8:AT$187,Nutrients!$DW$8:$DW$187)+(IF($A$6=Nutrients!$B$8,Nutrients!$DW$8,Nutrients!$DW$9)*AT$6)+(((IF($A$7=Nutrients!$B$79,Nutrients!$DW$79,(IF($A$7=Nutrients!$B$77,Nutrients!$DW$77,Nutrients!$DW$78)))))*AT$7))/2000*1000000</f>
        <v>0.24779735682819384</v>
      </c>
      <c r="AU270" s="67">
        <f>(SUMPRODUCT(AU$8:AU$187,Nutrients!$DW$8:$DW$187)+(IF($A$6=Nutrients!$B$8,Nutrients!$DW$8,Nutrients!$DW$9)*AU$6)+(((IF($A$7=Nutrients!$B$79,Nutrients!$DW$79,(IF($A$7=Nutrients!$B$77,Nutrients!$DW$77,Nutrients!$DW$78)))))*AU$7))/2000*1000000</f>
        <v>0.19823788546255508</v>
      </c>
      <c r="AV270" s="67">
        <f>(SUMPRODUCT(AV$8:AV$187,Nutrients!$DW$8:$DW$187)+(IF($A$6=Nutrients!$B$8,Nutrients!$DW$8,Nutrients!$DW$9)*AV$6)+(((IF($A$7=Nutrients!$B$79,Nutrients!$DW$79,(IF($A$7=Nutrients!$B$77,Nutrients!$DW$77,Nutrients!$DW$78)))))*AV$7))/2000*1000000</f>
        <v>0.14867841409691632</v>
      </c>
      <c r="AW270" s="67">
        <f>(SUMPRODUCT(AW$8:AW$187,Nutrients!$DW$8:$DW$187)+(IF($A$6=Nutrients!$B$8,Nutrients!$DW$8,Nutrients!$DW$9)*AW$6)+(((IF($A$7=Nutrients!$B$79,Nutrients!$DW$79,(IF($A$7=Nutrients!$B$77,Nutrients!$DW$77,Nutrients!$DW$78)))))*AW$7))/2000*1000000</f>
        <v>0.14867841409691632</v>
      </c>
      <c r="AY270" s="67">
        <f>(SUMPRODUCT(AY$8:AY$187,Nutrients!$DW$8:$DW$187)+(IF($A$6=Nutrients!$B$8,Nutrients!$DW$8,Nutrients!$DW$9)*AY$6)+(((IF($A$7=Nutrients!$B$79,Nutrients!$DW$79,(IF($A$7=Nutrients!$B$77,Nutrients!$DW$77,Nutrients!$DW$78)))))*AY$7))/2000*1000000</f>
        <v>0.29735682819383263</v>
      </c>
      <c r="AZ270" s="67">
        <f>(SUMPRODUCT(AZ$8:AZ$187,Nutrients!$DW$8:$DW$187)+(IF($A$6=Nutrients!$B$8,Nutrients!$DW$8,Nutrients!$DW$9)*AZ$6)+(((IF($A$7=Nutrients!$B$79,Nutrients!$DW$79,(IF($A$7=Nutrients!$B$77,Nutrients!$DW$77,Nutrients!$DW$78)))))*AZ$7))/2000*1000000</f>
        <v>0.29735682819383263</v>
      </c>
      <c r="BA270" s="67">
        <f>(SUMPRODUCT(BA$8:BA$187,Nutrients!$DW$8:$DW$187)+(IF($A$6=Nutrients!$B$8,Nutrients!$DW$8,Nutrients!$DW$9)*BA$6)+(((IF($A$7=Nutrients!$B$79,Nutrients!$DW$79,(IF($A$7=Nutrients!$B$77,Nutrients!$DW$77,Nutrients!$DW$78)))))*BA$7))/2000*1000000</f>
        <v>0.24779735682819384</v>
      </c>
      <c r="BB270" s="67">
        <f>(SUMPRODUCT(BB$8:BB$187,Nutrients!$DW$8:$DW$187)+(IF($A$6=Nutrients!$B$8,Nutrients!$DW$8,Nutrients!$DW$9)*BB$6)+(((IF($A$7=Nutrients!$B$79,Nutrients!$DW$79,(IF($A$7=Nutrients!$B$77,Nutrients!$DW$77,Nutrients!$DW$78)))))*BB$7))/2000*1000000</f>
        <v>0.19823788546255508</v>
      </c>
      <c r="BC270" s="67">
        <f>(SUMPRODUCT(BC$8:BC$187,Nutrients!$DW$8:$DW$187)+(IF($A$6=Nutrients!$B$8,Nutrients!$DW$8,Nutrients!$DW$9)*BC$6)+(((IF($A$7=Nutrients!$B$79,Nutrients!$DW$79,(IF($A$7=Nutrients!$B$77,Nutrients!$DW$77,Nutrients!$DW$78)))))*BC$7))/2000*1000000</f>
        <v>0.14867841409691632</v>
      </c>
      <c r="BD270" s="67">
        <f>(SUMPRODUCT(BD$8:BD$187,Nutrients!$DW$8:$DW$187)+(IF($A$6=Nutrients!$B$8,Nutrients!$DW$8,Nutrients!$DW$9)*BD$6)+(((IF($A$7=Nutrients!$B$79,Nutrients!$DW$79,(IF($A$7=Nutrients!$B$77,Nutrients!$DW$77,Nutrients!$DW$78)))))*BD$7))/2000*1000000</f>
        <v>0.14867841409691632</v>
      </c>
      <c r="BF270" s="67">
        <f>(SUMPRODUCT(BF$8:BF$187,Nutrients!$DW$8:$DW$187)+(IF($A$6=Nutrients!$B$8,Nutrients!$DW$8,Nutrients!$DW$9)*BF$6)+(((IF($A$7=Nutrients!$B$79,Nutrients!$DW$79,(IF($A$7=Nutrients!$B$77,Nutrients!$DW$77,Nutrients!$DW$78)))))*BF$7))/2000*1000000</f>
        <v>0.29735682819383263</v>
      </c>
      <c r="BG270" s="67">
        <f>(SUMPRODUCT(BG$8:BG$187,Nutrients!$DW$8:$DW$187)+(IF($A$6=Nutrients!$B$8,Nutrients!$DW$8,Nutrients!$DW$9)*BG$6)+(((IF($A$7=Nutrients!$B$79,Nutrients!$DW$79,(IF($A$7=Nutrients!$B$77,Nutrients!$DW$77,Nutrients!$DW$78)))))*BG$7))/2000*1000000</f>
        <v>0.29735682819383263</v>
      </c>
      <c r="BH270" s="67">
        <f>(SUMPRODUCT(BH$8:BH$187,Nutrients!$DW$8:$DW$187)+(IF($A$6=Nutrients!$B$8,Nutrients!$DW$8,Nutrients!$DW$9)*BH$6)+(((IF($A$7=Nutrients!$B$79,Nutrients!$DW$79,(IF($A$7=Nutrients!$B$77,Nutrients!$DW$77,Nutrients!$DW$78)))))*BH$7))/2000*1000000</f>
        <v>0.24779735682819384</v>
      </c>
      <c r="BI270" s="67">
        <f>(SUMPRODUCT(BI$8:BI$187,Nutrients!$DW$8:$DW$187)+(IF($A$6=Nutrients!$B$8,Nutrients!$DW$8,Nutrients!$DW$9)*BI$6)+(((IF($A$7=Nutrients!$B$79,Nutrients!$DW$79,(IF($A$7=Nutrients!$B$77,Nutrients!$DW$77,Nutrients!$DW$78)))))*BI$7))/2000*1000000</f>
        <v>0.19823788546255508</v>
      </c>
      <c r="BJ270" s="67">
        <f>(SUMPRODUCT(BJ$8:BJ$187,Nutrients!$DW$8:$DW$187)+(IF($A$6=Nutrients!$B$8,Nutrients!$DW$8,Nutrients!$DW$9)*BJ$6)+(((IF($A$7=Nutrients!$B$79,Nutrients!$DW$79,(IF($A$7=Nutrients!$B$77,Nutrients!$DW$77,Nutrients!$DW$78)))))*BJ$7))/2000*1000000</f>
        <v>0.14867841409691632</v>
      </c>
      <c r="BK270" s="67">
        <f>(SUMPRODUCT(BK$8:BK$187,Nutrients!$DW$8:$DW$187)+(IF($A$6=Nutrients!$B$8,Nutrients!$DW$8,Nutrients!$DW$9)*BK$6)+(((IF($A$7=Nutrients!$B$79,Nutrients!$DW$79,(IF($A$7=Nutrients!$B$77,Nutrients!$DW$77,Nutrients!$DW$78)))))*BK$7))/2000*1000000</f>
        <v>0.14867841409691632</v>
      </c>
    </row>
    <row r="271" spans="1:64" x14ac:dyDescent="0.2">
      <c r="A271" s="236" t="s">
        <v>150</v>
      </c>
      <c r="B271" s="65">
        <f>(SUMPRODUCT(B$8:B$187,Nutrients!$DX$8:$DX$187)+(IF($A$6=Nutrients!$B$8,Nutrients!$DX$8,Nutrients!$DX$9)*B$6)+(((IF($A$7=Nutrients!$B$79,Nutrients!$DX$79,(IF($A$7=Nutrients!$B$77,Nutrients!$DX$77,Nutrients!$DX$78)))))*B$7))/2000*1000000000</f>
        <v>0</v>
      </c>
      <c r="C271" s="65">
        <f>(SUMPRODUCT(C$8:C$187,Nutrients!$DX$8:$DX$187)+(IF($A$6=Nutrients!$B$8,Nutrients!$DX$8,Nutrients!$DX$9)*C$6)+(((IF($A$7=Nutrients!$B$79,Nutrients!$DX$79,(IF($A$7=Nutrients!$B$77,Nutrients!$DX$77,Nutrients!$DX$78)))))*C$7))/2000*1000000000</f>
        <v>0</v>
      </c>
      <c r="D271" s="65">
        <f>(SUMPRODUCT(D$8:D$187,Nutrients!$DX$8:$DX$187)+(IF($A$6=Nutrients!$B$8,Nutrients!$DX$8,Nutrients!$DX$9)*D$6)+(((IF($A$7=Nutrients!$B$79,Nutrients!$DX$79,(IF($A$7=Nutrients!$B$77,Nutrients!$DX$77,Nutrients!$DX$78)))))*D$7))/2000*1000000000</f>
        <v>0</v>
      </c>
      <c r="E271" s="65">
        <f>(SUMPRODUCT(E$8:E$187,Nutrients!$DX$8:$DX$187)+(IF($A$6=Nutrients!$B$8,Nutrients!$DX$8,Nutrients!$DX$9)*E$6)+(((IF($A$7=Nutrients!$B$79,Nutrients!$DX$79,(IF($A$7=Nutrients!$B$77,Nutrients!$DX$77,Nutrients!$DX$78)))))*E$7))/2000*1000000000</f>
        <v>0</v>
      </c>
      <c r="F271" s="65">
        <f>(SUMPRODUCT(F$8:F$187,Nutrients!$DX$8:$DX$187)+(IF($A$6=Nutrients!$B$8,Nutrients!$DX$8,Nutrients!$DX$9)*F$6)+(((IF($A$7=Nutrients!$B$79,Nutrients!$DX$79,(IF($A$7=Nutrients!$B$77,Nutrients!$DX$77,Nutrients!$DX$78)))))*F$7))/2000*1000000000</f>
        <v>0</v>
      </c>
      <c r="G271" s="65">
        <f>(SUMPRODUCT(G$8:G$187,Nutrients!$DX$8:$DX$187)+(IF($A$6=Nutrients!$B$8,Nutrients!$DX$8,Nutrients!$DX$9)*G$6)+(((IF($A$7=Nutrients!$B$79,Nutrients!$DX$79,(IF($A$7=Nutrients!$B$77,Nutrients!$DX$77,Nutrients!$DX$78)))))*G$7))/2000*1000000000</f>
        <v>0</v>
      </c>
      <c r="I271" s="65">
        <f>(SUMPRODUCT(I$8:I$187,Nutrients!$DX$8:$DX$187)+(IF($A$6=Nutrients!$B$8,Nutrients!$DX$8,Nutrients!$DX$9)*I$6)+(((IF($A$7=Nutrients!$B$79,Nutrients!$DX$79,(IF($A$7=Nutrients!$B$77,Nutrients!$DX$77,Nutrients!$DX$78)))))*I$7))/2000*1000000000</f>
        <v>0</v>
      </c>
      <c r="J271" s="65">
        <f>(SUMPRODUCT(J$8:J$187,Nutrients!$DX$8:$DX$187)+(IF($A$6=Nutrients!$B$8,Nutrients!$DX$8,Nutrients!$DX$9)*J$6)+(((IF($A$7=Nutrients!$B$79,Nutrients!$DX$79,(IF($A$7=Nutrients!$B$77,Nutrients!$DX$77,Nutrients!$DX$78)))))*J$7))/2000*1000000000</f>
        <v>0</v>
      </c>
      <c r="K271" s="65">
        <f>(SUMPRODUCT(K$8:K$187,Nutrients!$DX$8:$DX$187)+(IF($A$6=Nutrients!$B$8,Nutrients!$DX$8,Nutrients!$DX$9)*K$6)+(((IF($A$7=Nutrients!$B$79,Nutrients!$DX$79,(IF($A$7=Nutrients!$B$77,Nutrients!$DX$77,Nutrients!$DX$78)))))*K$7))/2000*1000000000</f>
        <v>0</v>
      </c>
      <c r="L271" s="65">
        <f>(SUMPRODUCT(L$8:L$187,Nutrients!$DX$8:$DX$187)+(IF($A$6=Nutrients!$B$8,Nutrients!$DX$8,Nutrients!$DX$9)*L$6)+(((IF($A$7=Nutrients!$B$79,Nutrients!$DX$79,(IF($A$7=Nutrients!$B$77,Nutrients!$DX$77,Nutrients!$DX$78)))))*L$7))/2000*1000000000</f>
        <v>0</v>
      </c>
      <c r="M271" s="65">
        <f>(SUMPRODUCT(M$8:M$187,Nutrients!$DX$8:$DX$187)+(IF($A$6=Nutrients!$B$8,Nutrients!$DX$8,Nutrients!$DX$9)*M$6)+(((IF($A$7=Nutrients!$B$79,Nutrients!$DX$79,(IF($A$7=Nutrients!$B$77,Nutrients!$DX$77,Nutrients!$DX$78)))))*M$7))/2000*1000000000</f>
        <v>0</v>
      </c>
      <c r="N271" s="65">
        <f>(SUMPRODUCT(N$8:N$187,Nutrients!$DX$8:$DX$187)+(IF($A$6=Nutrients!$B$8,Nutrients!$DX$8,Nutrients!$DX$9)*N$6)+(((IF($A$7=Nutrients!$B$79,Nutrients!$DX$79,(IF($A$7=Nutrients!$B$77,Nutrients!$DX$77,Nutrients!$DX$78)))))*N$7))/2000*1000000000</f>
        <v>0</v>
      </c>
      <c r="P271" s="65">
        <f>(SUMPRODUCT(P$8:P$187,Nutrients!$DX$8:$DX$187)+(IF($A$6=Nutrients!$B$8,Nutrients!$DX$8,Nutrients!$DX$9)*P$6)+(((IF($A$7=Nutrients!$B$79,Nutrients!$DX$79,(IF($A$7=Nutrients!$B$77,Nutrients!$DX$77,Nutrients!$DX$78)))))*P$7))/2000*1000000000</f>
        <v>0</v>
      </c>
      <c r="Q271" s="65">
        <f>(SUMPRODUCT(Q$8:Q$187,Nutrients!$DX$8:$DX$187)+(IF($A$6=Nutrients!$B$8,Nutrients!$DX$8,Nutrients!$DX$9)*Q$6)+(((IF($A$7=Nutrients!$B$79,Nutrients!$DX$79,(IF($A$7=Nutrients!$B$77,Nutrients!$DX$77,Nutrients!$DX$78)))))*Q$7))/2000*1000000000</f>
        <v>0</v>
      </c>
      <c r="R271" s="65">
        <f>(SUMPRODUCT(R$8:R$187,Nutrients!$DX$8:$DX$187)+(IF($A$6=Nutrients!$B$8,Nutrients!$DX$8,Nutrients!$DX$9)*R$6)+(((IF($A$7=Nutrients!$B$79,Nutrients!$DX$79,(IF($A$7=Nutrients!$B$77,Nutrients!$DX$77,Nutrients!$DX$78)))))*R$7))/2000*1000000000</f>
        <v>0</v>
      </c>
      <c r="S271" s="65">
        <f>(SUMPRODUCT(S$8:S$187,Nutrients!$DX$8:$DX$187)+(IF($A$6=Nutrients!$B$8,Nutrients!$DX$8,Nutrients!$DX$9)*S$6)+(((IF($A$7=Nutrients!$B$79,Nutrients!$DX$79,(IF($A$7=Nutrients!$B$77,Nutrients!$DX$77,Nutrients!$DX$78)))))*S$7))/2000*1000000000</f>
        <v>0</v>
      </c>
      <c r="T271" s="65">
        <f>(SUMPRODUCT(T$8:T$187,Nutrients!$DX$8:$DX$187)+(IF($A$6=Nutrients!$B$8,Nutrients!$DX$8,Nutrients!$DX$9)*T$6)+(((IF($A$7=Nutrients!$B$79,Nutrients!$DX$79,(IF($A$7=Nutrients!$B$77,Nutrients!$DX$77,Nutrients!$DX$78)))))*T$7))/2000*1000000000</f>
        <v>0</v>
      </c>
      <c r="U271" s="65">
        <f>(SUMPRODUCT(U$8:U$187,Nutrients!$DX$8:$DX$187)+(IF($A$6=Nutrients!$B$8,Nutrients!$DX$8,Nutrients!$DX$9)*U$6)+(((IF($A$7=Nutrients!$B$79,Nutrients!$DX$79,(IF($A$7=Nutrients!$B$77,Nutrients!$DX$77,Nutrients!$DX$78)))))*U$7))/2000*1000000000</f>
        <v>0</v>
      </c>
      <c r="W271" s="65">
        <f>(SUMPRODUCT(W$8:W$187,Nutrients!$DX$8:$DX$187)+(IF($A$6=Nutrients!$B$8,Nutrients!$DX$8,Nutrients!$DX$9)*W$6)+(((IF($A$7=Nutrients!$B$79,Nutrients!$DX$79,(IF($A$7=Nutrients!$B$77,Nutrients!$DX$77,Nutrients!$DX$78)))))*W$7))/2000*1000000000</f>
        <v>0</v>
      </c>
      <c r="X271" s="65">
        <f>(SUMPRODUCT(X$8:X$187,Nutrients!$DX$8:$DX$187)+(IF($A$6=Nutrients!$B$8,Nutrients!$DX$8,Nutrients!$DX$9)*X$6)+(((IF($A$7=Nutrients!$B$79,Nutrients!$DX$79,(IF($A$7=Nutrients!$B$77,Nutrients!$DX$77,Nutrients!$DX$78)))))*X$7))/2000*1000000000</f>
        <v>0</v>
      </c>
      <c r="Y271" s="65">
        <f>(SUMPRODUCT(Y$8:Y$187,Nutrients!$DX$8:$DX$187)+(IF($A$6=Nutrients!$B$8,Nutrients!$DX$8,Nutrients!$DX$9)*Y$6)+(((IF($A$7=Nutrients!$B$79,Nutrients!$DX$79,(IF($A$7=Nutrients!$B$77,Nutrients!$DX$77,Nutrients!$DX$78)))))*Y$7))/2000*1000000000</f>
        <v>0</v>
      </c>
      <c r="Z271" s="65">
        <f>(SUMPRODUCT(Z$8:Z$187,Nutrients!$DX$8:$DX$187)+(IF($A$6=Nutrients!$B$8,Nutrients!$DX$8,Nutrients!$DX$9)*Z$6)+(((IF($A$7=Nutrients!$B$79,Nutrients!$DX$79,(IF($A$7=Nutrients!$B$77,Nutrients!$DX$77,Nutrients!$DX$78)))))*Z$7))/2000*1000000000</f>
        <v>0</v>
      </c>
      <c r="AA271" s="65">
        <f>(SUMPRODUCT(AA$8:AA$187,Nutrients!$DX$8:$DX$187)+(IF($A$6=Nutrients!$B$8,Nutrients!$DX$8,Nutrients!$DX$9)*AA$6)+(((IF($A$7=Nutrients!$B$79,Nutrients!$DX$79,(IF($A$7=Nutrients!$B$77,Nutrients!$DX$77,Nutrients!$DX$78)))))*AA$7))/2000*1000000000</f>
        <v>0</v>
      </c>
      <c r="AB271" s="65">
        <f>(SUMPRODUCT(AB$8:AB$187,Nutrients!$DX$8:$DX$187)+(IF($A$6=Nutrients!$B$8,Nutrients!$DX$8,Nutrients!$DX$9)*AB$6)+(((IF($A$7=Nutrients!$B$79,Nutrients!$DX$79,(IF($A$7=Nutrients!$B$77,Nutrients!$DX$77,Nutrients!$DX$78)))))*AB$7))/2000*1000000000</f>
        <v>0</v>
      </c>
      <c r="AD271" s="65">
        <f>(SUMPRODUCT(AD$8:AD$187,Nutrients!$DX$8:$DX$187)+(IF($A$6=Nutrients!$B$8,Nutrients!$DX$8,Nutrients!$DX$9)*AD$6)+(((IF($A$7=Nutrients!$B$79,Nutrients!$DX$79,(IF($A$7=Nutrients!$B$77,Nutrients!$DX$77,Nutrients!$DX$78)))))*AD$7))/2000*1000000000</f>
        <v>0</v>
      </c>
      <c r="AE271" s="65">
        <f>(SUMPRODUCT(AE$8:AE$187,Nutrients!$DX$8:$DX$187)+(IF($A$6=Nutrients!$B$8,Nutrients!$DX$8,Nutrients!$DX$9)*AE$6)+(((IF($A$7=Nutrients!$B$79,Nutrients!$DX$79,(IF($A$7=Nutrients!$B$77,Nutrients!$DX$77,Nutrients!$DX$78)))))*AE$7))/2000*1000000000</f>
        <v>0</v>
      </c>
      <c r="AF271" s="65">
        <f>(SUMPRODUCT(AF$8:AF$187,Nutrients!$DX$8:$DX$187)+(IF($A$6=Nutrients!$B$8,Nutrients!$DX$8,Nutrients!$DX$9)*AF$6)+(((IF($A$7=Nutrients!$B$79,Nutrients!$DX$79,(IF($A$7=Nutrients!$B$77,Nutrients!$DX$77,Nutrients!$DX$78)))))*AF$7))/2000*1000000000</f>
        <v>0</v>
      </c>
      <c r="AG271" s="65">
        <f>(SUMPRODUCT(AG$8:AG$187,Nutrients!$DX$8:$DX$187)+(IF($A$6=Nutrients!$B$8,Nutrients!$DX$8,Nutrients!$DX$9)*AG$6)+(((IF($A$7=Nutrients!$B$79,Nutrients!$DX$79,(IF($A$7=Nutrients!$B$77,Nutrients!$DX$77,Nutrients!$DX$78)))))*AG$7))/2000*1000000000</f>
        <v>0</v>
      </c>
      <c r="AH271" s="65">
        <f>(SUMPRODUCT(AH$8:AH$187,Nutrients!$DX$8:$DX$187)+(IF($A$6=Nutrients!$B$8,Nutrients!$DX$8,Nutrients!$DX$9)*AH$6)+(((IF($A$7=Nutrients!$B$79,Nutrients!$DX$79,(IF($A$7=Nutrients!$B$77,Nutrients!$DX$77,Nutrients!$DX$78)))))*AH$7))/2000*1000000000</f>
        <v>0</v>
      </c>
      <c r="AI271" s="65">
        <f>(SUMPRODUCT(AI$8:AI$187,Nutrients!$DX$8:$DX$187)+(IF($A$6=Nutrients!$B$8,Nutrients!$DX$8,Nutrients!$DX$9)*AI$6)+(((IF($A$7=Nutrients!$B$79,Nutrients!$DX$79,(IF($A$7=Nutrients!$B$77,Nutrients!$DX$77,Nutrients!$DX$78)))))*AI$7))/2000*1000000000</f>
        <v>0</v>
      </c>
      <c r="AK271" s="65">
        <f>(SUMPRODUCT(AK$8:AK$187,Nutrients!$DX$8:$DX$187)+(IF($A$6=Nutrients!$B$8,Nutrients!$DX$8,Nutrients!$DX$9)*AK$6)+(((IF($A$7=Nutrients!$B$79,Nutrients!$DX$79,(IF($A$7=Nutrients!$B$77,Nutrients!$DX$77,Nutrients!$DX$78)))))*AK$7))/2000*1000000000</f>
        <v>0</v>
      </c>
      <c r="AL271" s="65">
        <f>(SUMPRODUCT(AL$8:AL$187,Nutrients!$DX$8:$DX$187)+(IF($A$6=Nutrients!$B$8,Nutrients!$DX$8,Nutrients!$DX$9)*AL$6)+(((IF($A$7=Nutrients!$B$79,Nutrients!$DX$79,(IF($A$7=Nutrients!$B$77,Nutrients!$DX$77,Nutrients!$DX$78)))))*AL$7))/2000*1000000000</f>
        <v>0</v>
      </c>
      <c r="AM271" s="65">
        <f>(SUMPRODUCT(AM$8:AM$187,Nutrients!$DX$8:$DX$187)+(IF($A$6=Nutrients!$B$8,Nutrients!$DX$8,Nutrients!$DX$9)*AM$6)+(((IF($A$7=Nutrients!$B$79,Nutrients!$DX$79,(IF($A$7=Nutrients!$B$77,Nutrients!$DX$77,Nutrients!$DX$78)))))*AM$7))/2000*1000000000</f>
        <v>0</v>
      </c>
      <c r="AN271" s="65">
        <f>(SUMPRODUCT(AN$8:AN$187,Nutrients!$DX$8:$DX$187)+(IF($A$6=Nutrients!$B$8,Nutrients!$DX$8,Nutrients!$DX$9)*AN$6)+(((IF($A$7=Nutrients!$B$79,Nutrients!$DX$79,(IF($A$7=Nutrients!$B$77,Nutrients!$DX$77,Nutrients!$DX$78)))))*AN$7))/2000*1000000000</f>
        <v>0</v>
      </c>
      <c r="AO271" s="65">
        <f>(SUMPRODUCT(AO$8:AO$187,Nutrients!$DX$8:$DX$187)+(IF($A$6=Nutrients!$B$8,Nutrients!$DX$8,Nutrients!$DX$9)*AO$6)+(((IF($A$7=Nutrients!$B$79,Nutrients!$DX$79,(IF($A$7=Nutrients!$B$77,Nutrients!$DX$77,Nutrients!$DX$78)))))*AO$7))/2000*1000000000</f>
        <v>0</v>
      </c>
      <c r="AP271" s="65">
        <f>(SUMPRODUCT(AP$8:AP$187,Nutrients!$DX$8:$DX$187)+(IF($A$6=Nutrients!$B$8,Nutrients!$DX$8,Nutrients!$DX$9)*AP$6)+(((IF($A$7=Nutrients!$B$79,Nutrients!$DX$79,(IF($A$7=Nutrients!$B$77,Nutrients!$DX$77,Nutrients!$DX$78)))))*AP$7))/2000*1000000000</f>
        <v>0</v>
      </c>
      <c r="AR271" s="65">
        <f>(SUMPRODUCT(AR$8:AR$187,Nutrients!$DX$8:$DX$187)+(IF($A$6=Nutrients!$B$8,Nutrients!$DX$8,Nutrients!$DX$9)*AR$6)+(((IF($A$7=Nutrients!$B$79,Nutrients!$DX$79,(IF($A$7=Nutrients!$B$77,Nutrients!$DX$77,Nutrients!$DX$78)))))*AR$7))/2000*1000000000</f>
        <v>0</v>
      </c>
      <c r="AS271" s="65">
        <f>(SUMPRODUCT(AS$8:AS$187,Nutrients!$DX$8:$DX$187)+(IF($A$6=Nutrients!$B$8,Nutrients!$DX$8,Nutrients!$DX$9)*AS$6)+(((IF($A$7=Nutrients!$B$79,Nutrients!$DX$79,(IF($A$7=Nutrients!$B$77,Nutrients!$DX$77,Nutrients!$DX$78)))))*AS$7))/2000*1000000000</f>
        <v>0</v>
      </c>
      <c r="AT271" s="65">
        <f>(SUMPRODUCT(AT$8:AT$187,Nutrients!$DX$8:$DX$187)+(IF($A$6=Nutrients!$B$8,Nutrients!$DX$8,Nutrients!$DX$9)*AT$6)+(((IF($A$7=Nutrients!$B$79,Nutrients!$DX$79,(IF($A$7=Nutrients!$B$77,Nutrients!$DX$77,Nutrients!$DX$78)))))*AT$7))/2000*1000000000</f>
        <v>0</v>
      </c>
      <c r="AU271" s="65">
        <f>(SUMPRODUCT(AU$8:AU$187,Nutrients!$DX$8:$DX$187)+(IF($A$6=Nutrients!$B$8,Nutrients!$DX$8,Nutrients!$DX$9)*AU$6)+(((IF($A$7=Nutrients!$B$79,Nutrients!$DX$79,(IF($A$7=Nutrients!$B$77,Nutrients!$DX$77,Nutrients!$DX$78)))))*AU$7))/2000*1000000000</f>
        <v>0</v>
      </c>
      <c r="AV271" s="65">
        <f>(SUMPRODUCT(AV$8:AV$187,Nutrients!$DX$8:$DX$187)+(IF($A$6=Nutrients!$B$8,Nutrients!$DX$8,Nutrients!$DX$9)*AV$6)+(((IF($A$7=Nutrients!$B$79,Nutrients!$DX$79,(IF($A$7=Nutrients!$B$77,Nutrients!$DX$77,Nutrients!$DX$78)))))*AV$7))/2000*1000000000</f>
        <v>0</v>
      </c>
      <c r="AW271" s="65">
        <f>(SUMPRODUCT(AW$8:AW$187,Nutrients!$DX$8:$DX$187)+(IF($A$6=Nutrients!$B$8,Nutrients!$DX$8,Nutrients!$DX$9)*AW$6)+(((IF($A$7=Nutrients!$B$79,Nutrients!$DX$79,(IF($A$7=Nutrients!$B$77,Nutrients!$DX$77,Nutrients!$DX$78)))))*AW$7))/2000*1000000000</f>
        <v>0</v>
      </c>
      <c r="AY271" s="65">
        <f>(SUMPRODUCT(AY$8:AY$187,Nutrients!$DX$8:$DX$187)+(IF($A$6=Nutrients!$B$8,Nutrients!$DX$8,Nutrients!$DX$9)*AY$6)+(((IF($A$7=Nutrients!$B$79,Nutrients!$DX$79,(IF($A$7=Nutrients!$B$77,Nutrients!$DX$77,Nutrients!$DX$78)))))*AY$7))/2000*1000000000</f>
        <v>0</v>
      </c>
      <c r="AZ271" s="65">
        <f>(SUMPRODUCT(AZ$8:AZ$187,Nutrients!$DX$8:$DX$187)+(IF($A$6=Nutrients!$B$8,Nutrients!$DX$8,Nutrients!$DX$9)*AZ$6)+(((IF($A$7=Nutrients!$B$79,Nutrients!$DX$79,(IF($A$7=Nutrients!$B$77,Nutrients!$DX$77,Nutrients!$DX$78)))))*AZ$7))/2000*1000000000</f>
        <v>0</v>
      </c>
      <c r="BA271" s="65">
        <f>(SUMPRODUCT(BA$8:BA$187,Nutrients!$DX$8:$DX$187)+(IF($A$6=Nutrients!$B$8,Nutrients!$DX$8,Nutrients!$DX$9)*BA$6)+(((IF($A$7=Nutrients!$B$79,Nutrients!$DX$79,(IF($A$7=Nutrients!$B$77,Nutrients!$DX$77,Nutrients!$DX$78)))))*BA$7))/2000*1000000000</f>
        <v>0</v>
      </c>
      <c r="BB271" s="65">
        <f>(SUMPRODUCT(BB$8:BB$187,Nutrients!$DX$8:$DX$187)+(IF($A$6=Nutrients!$B$8,Nutrients!$DX$8,Nutrients!$DX$9)*BB$6)+(((IF($A$7=Nutrients!$B$79,Nutrients!$DX$79,(IF($A$7=Nutrients!$B$77,Nutrients!$DX$77,Nutrients!$DX$78)))))*BB$7))/2000*1000000000</f>
        <v>0</v>
      </c>
      <c r="BC271" s="65">
        <f>(SUMPRODUCT(BC$8:BC$187,Nutrients!$DX$8:$DX$187)+(IF($A$6=Nutrients!$B$8,Nutrients!$DX$8,Nutrients!$DX$9)*BC$6)+(((IF($A$7=Nutrients!$B$79,Nutrients!$DX$79,(IF($A$7=Nutrients!$B$77,Nutrients!$DX$77,Nutrients!$DX$78)))))*BC$7))/2000*1000000000</f>
        <v>0</v>
      </c>
      <c r="BD271" s="65">
        <f>(SUMPRODUCT(BD$8:BD$187,Nutrients!$DX$8:$DX$187)+(IF($A$6=Nutrients!$B$8,Nutrients!$DX$8,Nutrients!$DX$9)*BD$6)+(((IF($A$7=Nutrients!$B$79,Nutrients!$DX$79,(IF($A$7=Nutrients!$B$77,Nutrients!$DX$77,Nutrients!$DX$78)))))*BD$7))/2000*1000000000</f>
        <v>0</v>
      </c>
      <c r="BF271" s="65">
        <f>(SUMPRODUCT(BF$8:BF$187,Nutrients!$DX$8:$DX$187)+(IF($A$6=Nutrients!$B$8,Nutrients!$DX$8,Nutrients!$DX$9)*BF$6)+(((IF($A$7=Nutrients!$B$79,Nutrients!$DX$79,(IF($A$7=Nutrients!$B$77,Nutrients!$DX$77,Nutrients!$DX$78)))))*BF$7))/2000*1000000000</f>
        <v>0</v>
      </c>
      <c r="BG271" s="65">
        <f>(SUMPRODUCT(BG$8:BG$187,Nutrients!$DX$8:$DX$187)+(IF($A$6=Nutrients!$B$8,Nutrients!$DX$8,Nutrients!$DX$9)*BG$6)+(((IF($A$7=Nutrients!$B$79,Nutrients!$DX$79,(IF($A$7=Nutrients!$B$77,Nutrients!$DX$77,Nutrients!$DX$78)))))*BG$7))/2000*1000000000</f>
        <v>0</v>
      </c>
      <c r="BH271" s="65">
        <f>(SUMPRODUCT(BH$8:BH$187,Nutrients!$DX$8:$DX$187)+(IF($A$6=Nutrients!$B$8,Nutrients!$DX$8,Nutrients!$DX$9)*BH$6)+(((IF($A$7=Nutrients!$B$79,Nutrients!$DX$79,(IF($A$7=Nutrients!$B$77,Nutrients!$DX$77,Nutrients!$DX$78)))))*BH$7))/2000*1000000000</f>
        <v>0</v>
      </c>
      <c r="BI271" s="65">
        <f>(SUMPRODUCT(BI$8:BI$187,Nutrients!$DX$8:$DX$187)+(IF($A$6=Nutrients!$B$8,Nutrients!$DX$8,Nutrients!$DX$9)*BI$6)+(((IF($A$7=Nutrients!$B$79,Nutrients!$DX$79,(IF($A$7=Nutrients!$B$77,Nutrients!$DX$77,Nutrients!$DX$78)))))*BI$7))/2000*1000000000</f>
        <v>0</v>
      </c>
      <c r="BJ271" s="65">
        <f>(SUMPRODUCT(BJ$8:BJ$187,Nutrients!$DX$8:$DX$187)+(IF($A$6=Nutrients!$B$8,Nutrients!$DX$8,Nutrients!$DX$9)*BJ$6)+(((IF($A$7=Nutrients!$B$79,Nutrients!$DX$79,(IF($A$7=Nutrients!$B$77,Nutrients!$DX$77,Nutrients!$DX$78)))))*BJ$7))/2000*1000000000</f>
        <v>0</v>
      </c>
      <c r="BK271" s="65">
        <f>(SUMPRODUCT(BK$8:BK$187,Nutrients!$DX$8:$DX$187)+(IF($A$6=Nutrients!$B$8,Nutrients!$DX$8,Nutrients!$DX$9)*BK$6)+(((IF($A$7=Nutrients!$B$79,Nutrients!$DX$79,(IF($A$7=Nutrients!$B$77,Nutrients!$DX$77,Nutrients!$DX$78)))))*BK$7))/2000*1000000000</f>
        <v>0</v>
      </c>
    </row>
    <row r="273" spans="1:64" x14ac:dyDescent="0.2">
      <c r="A273" s="236" t="s">
        <v>151</v>
      </c>
    </row>
    <row r="274" spans="1:64" x14ac:dyDescent="0.2">
      <c r="A274" s="236" t="s">
        <v>153</v>
      </c>
      <c r="B274" s="65">
        <f>(SUMPRODUCT(B$8:B$187,Nutrients!$DZ$8:$DZ$187)+(IF($A$6=Nutrients!$B$8,Nutrients!$DZ$8,Nutrients!$DZ$9)*B$6)+(((IF($A$7=Nutrients!$B$79,Nutrients!$DZ$79,(IF($A$7=Nutrients!$B$77,Nutrients!$DZ$77,Nutrients!$DZ$78)))))*B$7))</f>
        <v>6000000</v>
      </c>
      <c r="C274" s="65">
        <f>(SUMPRODUCT(C$8:C$187,Nutrients!$DZ$8:$DZ$187)+(IF($A$6=Nutrients!$B$8,Nutrients!$DZ$8,Nutrients!$DZ$9)*C$6)+(((IF($A$7=Nutrients!$B$79,Nutrients!$DZ$79,(IF($A$7=Nutrients!$B$77,Nutrients!$DZ$77,Nutrients!$DZ$78)))))*C$7))</f>
        <v>6000000</v>
      </c>
      <c r="D274" s="65">
        <f>(SUMPRODUCT(D$8:D$187,Nutrients!$DZ$8:$DZ$187)+(IF($A$6=Nutrients!$B$8,Nutrients!$DZ$8,Nutrients!$DZ$9)*D$6)+(((IF($A$7=Nutrients!$B$79,Nutrients!$DZ$79,(IF($A$7=Nutrients!$B$77,Nutrients!$DZ$77,Nutrients!$DZ$78)))))*D$7))</f>
        <v>5000000</v>
      </c>
      <c r="E274" s="65">
        <f>(SUMPRODUCT(E$8:E$187,Nutrients!$DZ$8:$DZ$187)+(IF($A$6=Nutrients!$B$8,Nutrients!$DZ$8,Nutrients!$DZ$9)*E$6)+(((IF($A$7=Nutrients!$B$79,Nutrients!$DZ$79,(IF($A$7=Nutrients!$B$77,Nutrients!$DZ$77,Nutrients!$DZ$78)))))*E$7))</f>
        <v>4000000</v>
      </c>
      <c r="F274" s="65">
        <f>(SUMPRODUCT(F$8:F$187,Nutrients!$DZ$8:$DZ$187)+(IF($A$6=Nutrients!$B$8,Nutrients!$DZ$8,Nutrients!$DZ$9)*F$6)+(((IF($A$7=Nutrients!$B$79,Nutrients!$DZ$79,(IF($A$7=Nutrients!$B$77,Nutrients!$DZ$77,Nutrients!$DZ$78)))))*F$7))</f>
        <v>3000000</v>
      </c>
      <c r="G274" s="65">
        <f>(SUMPRODUCT(G$8:G$187,Nutrients!$DZ$8:$DZ$187)+(IF($A$6=Nutrients!$B$8,Nutrients!$DZ$8,Nutrients!$DZ$9)*G$6)+(((IF($A$7=Nutrients!$B$79,Nutrients!$DZ$79,(IF($A$7=Nutrients!$B$77,Nutrients!$DZ$77,Nutrients!$DZ$78)))))*G$7))</f>
        <v>3000000</v>
      </c>
      <c r="H274" s="65"/>
      <c r="I274" s="65">
        <f>(SUMPRODUCT(I$8:I$187,Nutrients!$DZ$8:$DZ$187)+(IF($A$6=Nutrients!$B$8,Nutrients!$DZ$8,Nutrients!$DZ$9)*I$6)+(((IF($A$7=Nutrients!$B$79,Nutrients!$DZ$79,(IF($A$7=Nutrients!$B$77,Nutrients!$DZ$77,Nutrients!$DZ$78)))))*I$7))</f>
        <v>6000000</v>
      </c>
      <c r="J274" s="65">
        <f>(SUMPRODUCT(J$8:J$187,Nutrients!$DZ$8:$DZ$187)+(IF($A$6=Nutrients!$B$8,Nutrients!$DZ$8,Nutrients!$DZ$9)*J$6)+(((IF($A$7=Nutrients!$B$79,Nutrients!$DZ$79,(IF($A$7=Nutrients!$B$77,Nutrients!$DZ$77,Nutrients!$DZ$78)))))*J$7))</f>
        <v>6000000</v>
      </c>
      <c r="K274" s="65">
        <f>(SUMPRODUCT(K$8:K$187,Nutrients!$DZ$8:$DZ$187)+(IF($A$6=Nutrients!$B$8,Nutrients!$DZ$8,Nutrients!$DZ$9)*K$6)+(((IF($A$7=Nutrients!$B$79,Nutrients!$DZ$79,(IF($A$7=Nutrients!$B$77,Nutrients!$DZ$77,Nutrients!$DZ$78)))))*K$7))</f>
        <v>5000000</v>
      </c>
      <c r="L274" s="65">
        <f>(SUMPRODUCT(L$8:L$187,Nutrients!$DZ$8:$DZ$187)+(IF($A$6=Nutrients!$B$8,Nutrients!$DZ$8,Nutrients!$DZ$9)*L$6)+(((IF($A$7=Nutrients!$B$79,Nutrients!$DZ$79,(IF($A$7=Nutrients!$B$77,Nutrients!$DZ$77,Nutrients!$DZ$78)))))*L$7))</f>
        <v>4000000</v>
      </c>
      <c r="M274" s="65">
        <f>(SUMPRODUCT(M$8:M$187,Nutrients!$DZ$8:$DZ$187)+(IF($A$6=Nutrients!$B$8,Nutrients!$DZ$8,Nutrients!$DZ$9)*M$6)+(((IF($A$7=Nutrients!$B$79,Nutrients!$DZ$79,(IF($A$7=Nutrients!$B$77,Nutrients!$DZ$77,Nutrients!$DZ$78)))))*M$7))</f>
        <v>3000000</v>
      </c>
      <c r="N274" s="65">
        <f>(SUMPRODUCT(N$8:N$187,Nutrients!$DZ$8:$DZ$187)+(IF($A$6=Nutrients!$B$8,Nutrients!$DZ$8,Nutrients!$DZ$9)*N$6)+(((IF($A$7=Nutrients!$B$79,Nutrients!$DZ$79,(IF($A$7=Nutrients!$B$77,Nutrients!$DZ$77,Nutrients!$DZ$78)))))*N$7))</f>
        <v>3000000</v>
      </c>
      <c r="O274" s="65"/>
      <c r="P274" s="65">
        <f>(SUMPRODUCT(P$8:P$187,Nutrients!$DZ$8:$DZ$187)+(IF($A$6=Nutrients!$B$8,Nutrients!$DZ$8,Nutrients!$DZ$9)*P$6)+(((IF($A$7=Nutrients!$B$79,Nutrients!$DZ$79,(IF($A$7=Nutrients!$B$77,Nutrients!$DZ$77,Nutrients!$DZ$78)))))*P$7))</f>
        <v>6000000</v>
      </c>
      <c r="Q274" s="65">
        <f>(SUMPRODUCT(Q$8:Q$187,Nutrients!$DZ$8:$DZ$187)+(IF($A$6=Nutrients!$B$8,Nutrients!$DZ$8,Nutrients!$DZ$9)*Q$6)+(((IF($A$7=Nutrients!$B$79,Nutrients!$DZ$79,(IF($A$7=Nutrients!$B$77,Nutrients!$DZ$77,Nutrients!$DZ$78)))))*Q$7))</f>
        <v>6000000</v>
      </c>
      <c r="R274" s="65">
        <f>(SUMPRODUCT(R$8:R$187,Nutrients!$DZ$8:$DZ$187)+(IF($A$6=Nutrients!$B$8,Nutrients!$DZ$8,Nutrients!$DZ$9)*R$6)+(((IF($A$7=Nutrients!$B$79,Nutrients!$DZ$79,(IF($A$7=Nutrients!$B$77,Nutrients!$DZ$77,Nutrients!$DZ$78)))))*R$7))</f>
        <v>5000000</v>
      </c>
      <c r="S274" s="65">
        <f>(SUMPRODUCT(S$8:S$187,Nutrients!$DZ$8:$DZ$187)+(IF($A$6=Nutrients!$B$8,Nutrients!$DZ$8,Nutrients!$DZ$9)*S$6)+(((IF($A$7=Nutrients!$B$79,Nutrients!$DZ$79,(IF($A$7=Nutrients!$B$77,Nutrients!$DZ$77,Nutrients!$DZ$78)))))*S$7))</f>
        <v>4000000</v>
      </c>
      <c r="T274" s="65">
        <f>(SUMPRODUCT(T$8:T$187,Nutrients!$DZ$8:$DZ$187)+(IF($A$6=Nutrients!$B$8,Nutrients!$DZ$8,Nutrients!$DZ$9)*T$6)+(((IF($A$7=Nutrients!$B$79,Nutrients!$DZ$79,(IF($A$7=Nutrients!$B$77,Nutrients!$DZ$77,Nutrients!$DZ$78)))))*T$7))</f>
        <v>3000000</v>
      </c>
      <c r="U274" s="65">
        <f>(SUMPRODUCT(U$8:U$187,Nutrients!$DZ$8:$DZ$187)+(IF($A$6=Nutrients!$B$8,Nutrients!$DZ$8,Nutrients!$DZ$9)*U$6)+(((IF($A$7=Nutrients!$B$79,Nutrients!$DZ$79,(IF($A$7=Nutrients!$B$77,Nutrients!$DZ$77,Nutrients!$DZ$78)))))*U$7))</f>
        <v>3000000</v>
      </c>
      <c r="V274" s="65"/>
      <c r="W274" s="65">
        <f>(SUMPRODUCT(W$8:W$187,Nutrients!$DZ$8:$DZ$187)+(IF($A$6=Nutrients!$B$8,Nutrients!$DZ$8,Nutrients!$DZ$9)*W$6)+(((IF($A$7=Nutrients!$B$79,Nutrients!$DZ$79,(IF($A$7=Nutrients!$B$77,Nutrients!$DZ$77,Nutrients!$DZ$78)))))*W$7))</f>
        <v>6000000</v>
      </c>
      <c r="X274" s="65">
        <f>(SUMPRODUCT(X$8:X$187,Nutrients!$DZ$8:$DZ$187)+(IF($A$6=Nutrients!$B$8,Nutrients!$DZ$8,Nutrients!$DZ$9)*X$6)+(((IF($A$7=Nutrients!$B$79,Nutrients!$DZ$79,(IF($A$7=Nutrients!$B$77,Nutrients!$DZ$77,Nutrients!$DZ$78)))))*X$7))</f>
        <v>6000000</v>
      </c>
      <c r="Y274" s="65">
        <f>(SUMPRODUCT(Y$8:Y$187,Nutrients!$DZ$8:$DZ$187)+(IF($A$6=Nutrients!$B$8,Nutrients!$DZ$8,Nutrients!$DZ$9)*Y$6)+(((IF($A$7=Nutrients!$B$79,Nutrients!$DZ$79,(IF($A$7=Nutrients!$B$77,Nutrients!$DZ$77,Nutrients!$DZ$78)))))*Y$7))</f>
        <v>5000000</v>
      </c>
      <c r="Z274" s="65">
        <f>(SUMPRODUCT(Z$8:Z$187,Nutrients!$DZ$8:$DZ$187)+(IF($A$6=Nutrients!$B$8,Nutrients!$DZ$8,Nutrients!$DZ$9)*Z$6)+(((IF($A$7=Nutrients!$B$79,Nutrients!$DZ$79,(IF($A$7=Nutrients!$B$77,Nutrients!$DZ$77,Nutrients!$DZ$78)))))*Z$7))</f>
        <v>4000000</v>
      </c>
      <c r="AA274" s="65">
        <f>(SUMPRODUCT(AA$8:AA$187,Nutrients!$DZ$8:$DZ$187)+(IF($A$6=Nutrients!$B$8,Nutrients!$DZ$8,Nutrients!$DZ$9)*AA$6)+(((IF($A$7=Nutrients!$B$79,Nutrients!$DZ$79,(IF($A$7=Nutrients!$B$77,Nutrients!$DZ$77,Nutrients!$DZ$78)))))*AA$7))</f>
        <v>3000000</v>
      </c>
      <c r="AB274" s="65">
        <f>(SUMPRODUCT(AB$8:AB$187,Nutrients!$DZ$8:$DZ$187)+(IF($A$6=Nutrients!$B$8,Nutrients!$DZ$8,Nutrients!$DZ$9)*AB$6)+(((IF($A$7=Nutrients!$B$79,Nutrients!$DZ$79,(IF($A$7=Nutrients!$B$77,Nutrients!$DZ$77,Nutrients!$DZ$78)))))*AB$7))</f>
        <v>3000000</v>
      </c>
      <c r="AC274" s="65"/>
      <c r="AD274" s="65">
        <f>(SUMPRODUCT(AD$8:AD$187,Nutrients!$DZ$8:$DZ$187)+(IF($A$6=Nutrients!$B$8,Nutrients!$DZ$8,Nutrients!$DZ$9)*AD$6)+(((IF($A$7=Nutrients!$B$79,Nutrients!$DZ$79,(IF($A$7=Nutrients!$B$77,Nutrients!$DZ$77,Nutrients!$DZ$78)))))*AD$7))</f>
        <v>6000000</v>
      </c>
      <c r="AE274" s="65">
        <f>(SUMPRODUCT(AE$8:AE$187,Nutrients!$DZ$8:$DZ$187)+(IF($A$6=Nutrients!$B$8,Nutrients!$DZ$8,Nutrients!$DZ$9)*AE$6)+(((IF($A$7=Nutrients!$B$79,Nutrients!$DZ$79,(IF($A$7=Nutrients!$B$77,Nutrients!$DZ$77,Nutrients!$DZ$78)))))*AE$7))</f>
        <v>6000000</v>
      </c>
      <c r="AF274" s="65">
        <f>(SUMPRODUCT(AF$8:AF$187,Nutrients!$DZ$8:$DZ$187)+(IF($A$6=Nutrients!$B$8,Nutrients!$DZ$8,Nutrients!$DZ$9)*AF$6)+(((IF($A$7=Nutrients!$B$79,Nutrients!$DZ$79,(IF($A$7=Nutrients!$B$77,Nutrients!$DZ$77,Nutrients!$DZ$78)))))*AF$7))</f>
        <v>5000000</v>
      </c>
      <c r="AG274" s="65">
        <f>(SUMPRODUCT(AG$8:AG$187,Nutrients!$DZ$8:$DZ$187)+(IF($A$6=Nutrients!$B$8,Nutrients!$DZ$8,Nutrients!$DZ$9)*AG$6)+(((IF($A$7=Nutrients!$B$79,Nutrients!$DZ$79,(IF($A$7=Nutrients!$B$77,Nutrients!$DZ$77,Nutrients!$DZ$78)))))*AG$7))</f>
        <v>4000000</v>
      </c>
      <c r="AH274" s="65">
        <f>(SUMPRODUCT(AH$8:AH$187,Nutrients!$DZ$8:$DZ$187)+(IF($A$6=Nutrients!$B$8,Nutrients!$DZ$8,Nutrients!$DZ$9)*AH$6)+(((IF($A$7=Nutrients!$B$79,Nutrients!$DZ$79,(IF($A$7=Nutrients!$B$77,Nutrients!$DZ$77,Nutrients!$DZ$78)))))*AH$7))</f>
        <v>3000000</v>
      </c>
      <c r="AI274" s="65">
        <f>(SUMPRODUCT(AI$8:AI$187,Nutrients!$DZ$8:$DZ$187)+(IF($A$6=Nutrients!$B$8,Nutrients!$DZ$8,Nutrients!$DZ$9)*AI$6)+(((IF($A$7=Nutrients!$B$79,Nutrients!$DZ$79,(IF($A$7=Nutrients!$B$77,Nutrients!$DZ$77,Nutrients!$DZ$78)))))*AI$7))</f>
        <v>3000000</v>
      </c>
      <c r="AJ274" s="65"/>
      <c r="AK274" s="65">
        <f>(SUMPRODUCT(AK$8:AK$187,Nutrients!$DZ$8:$DZ$187)+(IF($A$6=Nutrients!$B$8,Nutrients!$DZ$8,Nutrients!$DZ$9)*AK$6)+(((IF($A$7=Nutrients!$B$79,Nutrients!$DZ$79,(IF($A$7=Nutrients!$B$77,Nutrients!$DZ$77,Nutrients!$DZ$78)))))*AK$7))</f>
        <v>6000000</v>
      </c>
      <c r="AL274" s="65">
        <f>(SUMPRODUCT(AL$8:AL$187,Nutrients!$DZ$8:$DZ$187)+(IF($A$6=Nutrients!$B$8,Nutrients!$DZ$8,Nutrients!$DZ$9)*AL$6)+(((IF($A$7=Nutrients!$B$79,Nutrients!$DZ$79,(IF($A$7=Nutrients!$B$77,Nutrients!$DZ$77,Nutrients!$DZ$78)))))*AL$7))</f>
        <v>6000000</v>
      </c>
      <c r="AM274" s="65">
        <f>(SUMPRODUCT(AM$8:AM$187,Nutrients!$DZ$8:$DZ$187)+(IF($A$6=Nutrients!$B$8,Nutrients!$DZ$8,Nutrients!$DZ$9)*AM$6)+(((IF($A$7=Nutrients!$B$79,Nutrients!$DZ$79,(IF($A$7=Nutrients!$B$77,Nutrients!$DZ$77,Nutrients!$DZ$78)))))*AM$7))</f>
        <v>5000000</v>
      </c>
      <c r="AN274" s="65">
        <f>(SUMPRODUCT(AN$8:AN$187,Nutrients!$DZ$8:$DZ$187)+(IF($A$6=Nutrients!$B$8,Nutrients!$DZ$8,Nutrients!$DZ$9)*AN$6)+(((IF($A$7=Nutrients!$B$79,Nutrients!$DZ$79,(IF($A$7=Nutrients!$B$77,Nutrients!$DZ$77,Nutrients!$DZ$78)))))*AN$7))</f>
        <v>4000000</v>
      </c>
      <c r="AO274" s="65">
        <f>(SUMPRODUCT(AO$8:AO$187,Nutrients!$DZ$8:$DZ$187)+(IF($A$6=Nutrients!$B$8,Nutrients!$DZ$8,Nutrients!$DZ$9)*AO$6)+(((IF($A$7=Nutrients!$B$79,Nutrients!$DZ$79,(IF($A$7=Nutrients!$B$77,Nutrients!$DZ$77,Nutrients!$DZ$78)))))*AO$7))</f>
        <v>3000000</v>
      </c>
      <c r="AP274" s="65">
        <f>(SUMPRODUCT(AP$8:AP$187,Nutrients!$DZ$8:$DZ$187)+(IF($A$6=Nutrients!$B$8,Nutrients!$DZ$8,Nutrients!$DZ$9)*AP$6)+(((IF($A$7=Nutrients!$B$79,Nutrients!$DZ$79,(IF($A$7=Nutrients!$B$77,Nutrients!$DZ$77,Nutrients!$DZ$78)))))*AP$7))</f>
        <v>3000000</v>
      </c>
      <c r="AQ274" s="65"/>
      <c r="AR274" s="65">
        <f>(SUMPRODUCT(AR$8:AR$187,Nutrients!$DZ$8:$DZ$187)+(IF($A$6=Nutrients!$B$8,Nutrients!$DZ$8,Nutrients!$DZ$9)*AR$6)+(((IF($A$7=Nutrients!$B$79,Nutrients!$DZ$79,(IF($A$7=Nutrients!$B$77,Nutrients!$DZ$77,Nutrients!$DZ$78)))))*AR$7))</f>
        <v>6000000</v>
      </c>
      <c r="AS274" s="65">
        <f>(SUMPRODUCT(AS$8:AS$187,Nutrients!$DZ$8:$DZ$187)+(IF($A$6=Nutrients!$B$8,Nutrients!$DZ$8,Nutrients!$DZ$9)*AS$6)+(((IF($A$7=Nutrients!$B$79,Nutrients!$DZ$79,(IF($A$7=Nutrients!$B$77,Nutrients!$DZ$77,Nutrients!$DZ$78)))))*AS$7))</f>
        <v>6000000</v>
      </c>
      <c r="AT274" s="65">
        <f>(SUMPRODUCT(AT$8:AT$187,Nutrients!$DZ$8:$DZ$187)+(IF($A$6=Nutrients!$B$8,Nutrients!$DZ$8,Nutrients!$DZ$9)*AT$6)+(((IF($A$7=Nutrients!$B$79,Nutrients!$DZ$79,(IF($A$7=Nutrients!$B$77,Nutrients!$DZ$77,Nutrients!$DZ$78)))))*AT$7))</f>
        <v>5000000</v>
      </c>
      <c r="AU274" s="65">
        <f>(SUMPRODUCT(AU$8:AU$187,Nutrients!$DZ$8:$DZ$187)+(IF($A$6=Nutrients!$B$8,Nutrients!$DZ$8,Nutrients!$DZ$9)*AU$6)+(((IF($A$7=Nutrients!$B$79,Nutrients!$DZ$79,(IF($A$7=Nutrients!$B$77,Nutrients!$DZ$77,Nutrients!$DZ$78)))))*AU$7))</f>
        <v>4000000</v>
      </c>
      <c r="AV274" s="65">
        <f>(SUMPRODUCT(AV$8:AV$187,Nutrients!$DZ$8:$DZ$187)+(IF($A$6=Nutrients!$B$8,Nutrients!$DZ$8,Nutrients!$DZ$9)*AV$6)+(((IF($A$7=Nutrients!$B$79,Nutrients!$DZ$79,(IF($A$7=Nutrients!$B$77,Nutrients!$DZ$77,Nutrients!$DZ$78)))))*AV$7))</f>
        <v>3000000</v>
      </c>
      <c r="AW274" s="65">
        <f>(SUMPRODUCT(AW$8:AW$187,Nutrients!$DZ$8:$DZ$187)+(IF($A$6=Nutrients!$B$8,Nutrients!$DZ$8,Nutrients!$DZ$9)*AW$6)+(((IF($A$7=Nutrients!$B$79,Nutrients!$DZ$79,(IF($A$7=Nutrients!$B$77,Nutrients!$DZ$77,Nutrients!$DZ$78)))))*AW$7))</f>
        <v>3000000</v>
      </c>
      <c r="AX274" s="65"/>
      <c r="AY274" s="65">
        <f>(SUMPRODUCT(AY$8:AY$187,Nutrients!$DZ$8:$DZ$187)+(IF($A$6=Nutrients!$B$8,Nutrients!$DZ$8,Nutrients!$DZ$9)*AY$6)+(((IF($A$7=Nutrients!$B$79,Nutrients!$DZ$79,(IF($A$7=Nutrients!$B$77,Nutrients!$DZ$77,Nutrients!$DZ$78)))))*AY$7))</f>
        <v>6000000</v>
      </c>
      <c r="AZ274" s="65">
        <f>(SUMPRODUCT(AZ$8:AZ$187,Nutrients!$DZ$8:$DZ$187)+(IF($A$6=Nutrients!$B$8,Nutrients!$DZ$8,Nutrients!$DZ$9)*AZ$6)+(((IF($A$7=Nutrients!$B$79,Nutrients!$DZ$79,(IF($A$7=Nutrients!$B$77,Nutrients!$DZ$77,Nutrients!$DZ$78)))))*AZ$7))</f>
        <v>6000000</v>
      </c>
      <c r="BA274" s="65">
        <f>(SUMPRODUCT(BA$8:BA$187,Nutrients!$DZ$8:$DZ$187)+(IF($A$6=Nutrients!$B$8,Nutrients!$DZ$8,Nutrients!$DZ$9)*BA$6)+(((IF($A$7=Nutrients!$B$79,Nutrients!$DZ$79,(IF($A$7=Nutrients!$B$77,Nutrients!$DZ$77,Nutrients!$DZ$78)))))*BA$7))</f>
        <v>5000000</v>
      </c>
      <c r="BB274" s="65">
        <f>(SUMPRODUCT(BB$8:BB$187,Nutrients!$DZ$8:$DZ$187)+(IF($A$6=Nutrients!$B$8,Nutrients!$DZ$8,Nutrients!$DZ$9)*BB$6)+(((IF($A$7=Nutrients!$B$79,Nutrients!$DZ$79,(IF($A$7=Nutrients!$B$77,Nutrients!$DZ$77,Nutrients!$DZ$78)))))*BB$7))</f>
        <v>4000000</v>
      </c>
      <c r="BC274" s="65">
        <f>(SUMPRODUCT(BC$8:BC$187,Nutrients!$DZ$8:$DZ$187)+(IF($A$6=Nutrients!$B$8,Nutrients!$DZ$8,Nutrients!$DZ$9)*BC$6)+(((IF($A$7=Nutrients!$B$79,Nutrients!$DZ$79,(IF($A$7=Nutrients!$B$77,Nutrients!$DZ$77,Nutrients!$DZ$78)))))*BC$7))</f>
        <v>3000000</v>
      </c>
      <c r="BD274" s="65">
        <f>(SUMPRODUCT(BD$8:BD$187,Nutrients!$DZ$8:$DZ$187)+(IF($A$6=Nutrients!$B$8,Nutrients!$DZ$8,Nutrients!$DZ$9)*BD$6)+(((IF($A$7=Nutrients!$B$79,Nutrients!$DZ$79,(IF($A$7=Nutrients!$B$77,Nutrients!$DZ$77,Nutrients!$DZ$78)))))*BD$7))</f>
        <v>3000000</v>
      </c>
      <c r="BE274" s="65"/>
      <c r="BF274" s="65">
        <f>(SUMPRODUCT(BF$8:BF$187,Nutrients!$DZ$8:$DZ$187)+(IF($A$6=Nutrients!$B$8,Nutrients!$DZ$8,Nutrients!$DZ$9)*BF$6)+(((IF($A$7=Nutrients!$B$79,Nutrients!$DZ$79,(IF($A$7=Nutrients!$B$77,Nutrients!$DZ$77,Nutrients!$DZ$78)))))*BF$7))</f>
        <v>6000000</v>
      </c>
      <c r="BG274" s="65">
        <f>(SUMPRODUCT(BG$8:BG$187,Nutrients!$DZ$8:$DZ$187)+(IF($A$6=Nutrients!$B$8,Nutrients!$DZ$8,Nutrients!$DZ$9)*BG$6)+(((IF($A$7=Nutrients!$B$79,Nutrients!$DZ$79,(IF($A$7=Nutrients!$B$77,Nutrients!$DZ$77,Nutrients!$DZ$78)))))*BG$7))</f>
        <v>6000000</v>
      </c>
      <c r="BH274" s="65">
        <f>(SUMPRODUCT(BH$8:BH$187,Nutrients!$DZ$8:$DZ$187)+(IF($A$6=Nutrients!$B$8,Nutrients!$DZ$8,Nutrients!$DZ$9)*BH$6)+(((IF($A$7=Nutrients!$B$79,Nutrients!$DZ$79,(IF($A$7=Nutrients!$B$77,Nutrients!$DZ$77,Nutrients!$DZ$78)))))*BH$7))</f>
        <v>5000000</v>
      </c>
      <c r="BI274" s="65">
        <f>(SUMPRODUCT(BI$8:BI$187,Nutrients!$DZ$8:$DZ$187)+(IF($A$6=Nutrients!$B$8,Nutrients!$DZ$8,Nutrients!$DZ$9)*BI$6)+(((IF($A$7=Nutrients!$B$79,Nutrients!$DZ$79,(IF($A$7=Nutrients!$B$77,Nutrients!$DZ$77,Nutrients!$DZ$78)))))*BI$7))</f>
        <v>4000000</v>
      </c>
      <c r="BJ274" s="65">
        <f>(SUMPRODUCT(BJ$8:BJ$187,Nutrients!$DZ$8:$DZ$187)+(IF($A$6=Nutrients!$B$8,Nutrients!$DZ$8,Nutrients!$DZ$9)*BJ$6)+(((IF($A$7=Nutrients!$B$79,Nutrients!$DZ$79,(IF($A$7=Nutrients!$B$77,Nutrients!$DZ$77,Nutrients!$DZ$78)))))*BJ$7))</f>
        <v>3000000</v>
      </c>
      <c r="BK274" s="65">
        <f>(SUMPRODUCT(BK$8:BK$187,Nutrients!$DZ$8:$DZ$187)+(IF($A$6=Nutrients!$B$8,Nutrients!$DZ$8,Nutrients!$DZ$9)*BK$6)+(((IF($A$7=Nutrients!$B$79,Nutrients!$DZ$79,(IF($A$7=Nutrients!$B$77,Nutrients!$DZ$77,Nutrients!$DZ$78)))))*BK$7))</f>
        <v>3000000</v>
      </c>
      <c r="BL274" s="65"/>
    </row>
    <row r="275" spans="1:64" x14ac:dyDescent="0.2">
      <c r="A275" s="236" t="s">
        <v>154</v>
      </c>
      <c r="B275" s="65">
        <f>(SUMPRODUCT(B$8:B$187,Nutrients!$EA$8:$EA$187)+(IF($A$6=Nutrients!$B$8,Nutrients!$EA$8,Nutrients!$EA$9)*B$6)+(((IF($A$7=Nutrients!$B$79,Nutrients!$EA$79,(IF($A$7=Nutrients!$B$77,Nutrients!$EA$77,Nutrients!$EA$78)))))*B$7))</f>
        <v>750000</v>
      </c>
      <c r="C275" s="65">
        <f>(SUMPRODUCT(C$8:C$187,Nutrients!$EA$8:$EA$187)+(IF($A$6=Nutrients!$B$8,Nutrients!$EA$8,Nutrients!$EA$9)*C$6)+(((IF($A$7=Nutrients!$B$79,Nutrients!$EA$79,(IF($A$7=Nutrients!$B$77,Nutrients!$EA$77,Nutrients!$EA$78)))))*C$7))</f>
        <v>750000</v>
      </c>
      <c r="D275" s="65">
        <f>(SUMPRODUCT(D$8:D$187,Nutrients!$EA$8:$EA$187)+(IF($A$6=Nutrients!$B$8,Nutrients!$EA$8,Nutrients!$EA$9)*D$6)+(((IF($A$7=Nutrients!$B$79,Nutrients!$EA$79,(IF($A$7=Nutrients!$B$77,Nutrients!$EA$77,Nutrients!$EA$78)))))*D$7))</f>
        <v>625000</v>
      </c>
      <c r="E275" s="65">
        <f>(SUMPRODUCT(E$8:E$187,Nutrients!$EA$8:$EA$187)+(IF($A$6=Nutrients!$B$8,Nutrients!$EA$8,Nutrients!$EA$9)*E$6)+(((IF($A$7=Nutrients!$B$79,Nutrients!$EA$79,(IF($A$7=Nutrients!$B$77,Nutrients!$EA$77,Nutrients!$EA$78)))))*E$7))</f>
        <v>500000</v>
      </c>
      <c r="F275" s="65">
        <f>(SUMPRODUCT(F$8:F$187,Nutrients!$EA$8:$EA$187)+(IF($A$6=Nutrients!$B$8,Nutrients!$EA$8,Nutrients!$EA$9)*F$6)+(((IF($A$7=Nutrients!$B$79,Nutrients!$EA$79,(IF($A$7=Nutrients!$B$77,Nutrients!$EA$77,Nutrients!$EA$78)))))*F$7))</f>
        <v>375000</v>
      </c>
      <c r="G275" s="65">
        <f>(SUMPRODUCT(G$8:G$187,Nutrients!$EA$8:$EA$187)+(IF($A$6=Nutrients!$B$8,Nutrients!$EA$8,Nutrients!$EA$9)*G$6)+(((IF($A$7=Nutrients!$B$79,Nutrients!$EA$79,(IF($A$7=Nutrients!$B$77,Nutrients!$EA$77,Nutrients!$EA$78)))))*G$7))</f>
        <v>375000</v>
      </c>
      <c r="H275" s="65"/>
      <c r="I275" s="65">
        <f>(SUMPRODUCT(I$8:I$187,Nutrients!$EA$8:$EA$187)+(IF($A$6=Nutrients!$B$8,Nutrients!$EA$8,Nutrients!$EA$9)*I$6)+(((IF($A$7=Nutrients!$B$79,Nutrients!$EA$79,(IF($A$7=Nutrients!$B$77,Nutrients!$EA$77,Nutrients!$EA$78)))))*I$7))</f>
        <v>750000</v>
      </c>
      <c r="J275" s="65">
        <f>(SUMPRODUCT(J$8:J$187,Nutrients!$EA$8:$EA$187)+(IF($A$6=Nutrients!$B$8,Nutrients!$EA$8,Nutrients!$EA$9)*J$6)+(((IF($A$7=Nutrients!$B$79,Nutrients!$EA$79,(IF($A$7=Nutrients!$B$77,Nutrients!$EA$77,Nutrients!$EA$78)))))*J$7))</f>
        <v>750000</v>
      </c>
      <c r="K275" s="65">
        <f>(SUMPRODUCT(K$8:K$187,Nutrients!$EA$8:$EA$187)+(IF($A$6=Nutrients!$B$8,Nutrients!$EA$8,Nutrients!$EA$9)*K$6)+(((IF($A$7=Nutrients!$B$79,Nutrients!$EA$79,(IF($A$7=Nutrients!$B$77,Nutrients!$EA$77,Nutrients!$EA$78)))))*K$7))</f>
        <v>625000</v>
      </c>
      <c r="L275" s="65">
        <f>(SUMPRODUCT(L$8:L$187,Nutrients!$EA$8:$EA$187)+(IF($A$6=Nutrients!$B$8,Nutrients!$EA$8,Nutrients!$EA$9)*L$6)+(((IF($A$7=Nutrients!$B$79,Nutrients!$EA$79,(IF($A$7=Nutrients!$B$77,Nutrients!$EA$77,Nutrients!$EA$78)))))*L$7))</f>
        <v>500000</v>
      </c>
      <c r="M275" s="65">
        <f>(SUMPRODUCT(M$8:M$187,Nutrients!$EA$8:$EA$187)+(IF($A$6=Nutrients!$B$8,Nutrients!$EA$8,Nutrients!$EA$9)*M$6)+(((IF($A$7=Nutrients!$B$79,Nutrients!$EA$79,(IF($A$7=Nutrients!$B$77,Nutrients!$EA$77,Nutrients!$EA$78)))))*M$7))</f>
        <v>375000</v>
      </c>
      <c r="N275" s="65">
        <f>(SUMPRODUCT(N$8:N$187,Nutrients!$EA$8:$EA$187)+(IF($A$6=Nutrients!$B$8,Nutrients!$EA$8,Nutrients!$EA$9)*N$6)+(((IF($A$7=Nutrients!$B$79,Nutrients!$EA$79,(IF($A$7=Nutrients!$B$77,Nutrients!$EA$77,Nutrients!$EA$78)))))*N$7))</f>
        <v>375000</v>
      </c>
      <c r="O275" s="65"/>
      <c r="P275" s="65">
        <f>(SUMPRODUCT(P$8:P$187,Nutrients!$EA$8:$EA$187)+(IF($A$6=Nutrients!$B$8,Nutrients!$EA$8,Nutrients!$EA$9)*P$6)+(((IF($A$7=Nutrients!$B$79,Nutrients!$EA$79,(IF($A$7=Nutrients!$B$77,Nutrients!$EA$77,Nutrients!$EA$78)))))*P$7))</f>
        <v>750000</v>
      </c>
      <c r="Q275" s="65">
        <f>(SUMPRODUCT(Q$8:Q$187,Nutrients!$EA$8:$EA$187)+(IF($A$6=Nutrients!$B$8,Nutrients!$EA$8,Nutrients!$EA$9)*Q$6)+(((IF($A$7=Nutrients!$B$79,Nutrients!$EA$79,(IF($A$7=Nutrients!$B$77,Nutrients!$EA$77,Nutrients!$EA$78)))))*Q$7))</f>
        <v>750000</v>
      </c>
      <c r="R275" s="65">
        <f>(SUMPRODUCT(R$8:R$187,Nutrients!$EA$8:$EA$187)+(IF($A$6=Nutrients!$B$8,Nutrients!$EA$8,Nutrients!$EA$9)*R$6)+(((IF($A$7=Nutrients!$B$79,Nutrients!$EA$79,(IF($A$7=Nutrients!$B$77,Nutrients!$EA$77,Nutrients!$EA$78)))))*R$7))</f>
        <v>625000</v>
      </c>
      <c r="S275" s="65">
        <f>(SUMPRODUCT(S$8:S$187,Nutrients!$EA$8:$EA$187)+(IF($A$6=Nutrients!$B$8,Nutrients!$EA$8,Nutrients!$EA$9)*S$6)+(((IF($A$7=Nutrients!$B$79,Nutrients!$EA$79,(IF($A$7=Nutrients!$B$77,Nutrients!$EA$77,Nutrients!$EA$78)))))*S$7))</f>
        <v>500000</v>
      </c>
      <c r="T275" s="65">
        <f>(SUMPRODUCT(T$8:T$187,Nutrients!$EA$8:$EA$187)+(IF($A$6=Nutrients!$B$8,Nutrients!$EA$8,Nutrients!$EA$9)*T$6)+(((IF($A$7=Nutrients!$B$79,Nutrients!$EA$79,(IF($A$7=Nutrients!$B$77,Nutrients!$EA$77,Nutrients!$EA$78)))))*T$7))</f>
        <v>375000</v>
      </c>
      <c r="U275" s="65">
        <f>(SUMPRODUCT(U$8:U$187,Nutrients!$EA$8:$EA$187)+(IF($A$6=Nutrients!$B$8,Nutrients!$EA$8,Nutrients!$EA$9)*U$6)+(((IF($A$7=Nutrients!$B$79,Nutrients!$EA$79,(IF($A$7=Nutrients!$B$77,Nutrients!$EA$77,Nutrients!$EA$78)))))*U$7))</f>
        <v>375000</v>
      </c>
      <c r="V275" s="65"/>
      <c r="W275" s="65">
        <f>(SUMPRODUCT(W$8:W$187,Nutrients!$EA$8:$EA$187)+(IF($A$6=Nutrients!$B$8,Nutrients!$EA$8,Nutrients!$EA$9)*W$6)+(((IF($A$7=Nutrients!$B$79,Nutrients!$EA$79,(IF($A$7=Nutrients!$B$77,Nutrients!$EA$77,Nutrients!$EA$78)))))*W$7))</f>
        <v>750000</v>
      </c>
      <c r="X275" s="65">
        <f>(SUMPRODUCT(X$8:X$187,Nutrients!$EA$8:$EA$187)+(IF($A$6=Nutrients!$B$8,Nutrients!$EA$8,Nutrients!$EA$9)*X$6)+(((IF($A$7=Nutrients!$B$79,Nutrients!$EA$79,(IF($A$7=Nutrients!$B$77,Nutrients!$EA$77,Nutrients!$EA$78)))))*X$7))</f>
        <v>750000</v>
      </c>
      <c r="Y275" s="65">
        <f>(SUMPRODUCT(Y$8:Y$187,Nutrients!$EA$8:$EA$187)+(IF($A$6=Nutrients!$B$8,Nutrients!$EA$8,Nutrients!$EA$9)*Y$6)+(((IF($A$7=Nutrients!$B$79,Nutrients!$EA$79,(IF($A$7=Nutrients!$B$77,Nutrients!$EA$77,Nutrients!$EA$78)))))*Y$7))</f>
        <v>625000</v>
      </c>
      <c r="Z275" s="65">
        <f>(SUMPRODUCT(Z$8:Z$187,Nutrients!$EA$8:$EA$187)+(IF($A$6=Nutrients!$B$8,Nutrients!$EA$8,Nutrients!$EA$9)*Z$6)+(((IF($A$7=Nutrients!$B$79,Nutrients!$EA$79,(IF($A$7=Nutrients!$B$77,Nutrients!$EA$77,Nutrients!$EA$78)))))*Z$7))</f>
        <v>500000</v>
      </c>
      <c r="AA275" s="65">
        <f>(SUMPRODUCT(AA$8:AA$187,Nutrients!$EA$8:$EA$187)+(IF($A$6=Nutrients!$B$8,Nutrients!$EA$8,Nutrients!$EA$9)*AA$6)+(((IF($A$7=Nutrients!$B$79,Nutrients!$EA$79,(IF($A$7=Nutrients!$B$77,Nutrients!$EA$77,Nutrients!$EA$78)))))*AA$7))</f>
        <v>375000</v>
      </c>
      <c r="AB275" s="65">
        <f>(SUMPRODUCT(AB$8:AB$187,Nutrients!$EA$8:$EA$187)+(IF($A$6=Nutrients!$B$8,Nutrients!$EA$8,Nutrients!$EA$9)*AB$6)+(((IF($A$7=Nutrients!$B$79,Nutrients!$EA$79,(IF($A$7=Nutrients!$B$77,Nutrients!$EA$77,Nutrients!$EA$78)))))*AB$7))</f>
        <v>375000</v>
      </c>
      <c r="AC275" s="65"/>
      <c r="AD275" s="65">
        <f>(SUMPRODUCT(AD$8:AD$187,Nutrients!$EA$8:$EA$187)+(IF($A$6=Nutrients!$B$8,Nutrients!$EA$8,Nutrients!$EA$9)*AD$6)+(((IF($A$7=Nutrients!$B$79,Nutrients!$EA$79,(IF($A$7=Nutrients!$B$77,Nutrients!$EA$77,Nutrients!$EA$78)))))*AD$7))</f>
        <v>750000</v>
      </c>
      <c r="AE275" s="65">
        <f>(SUMPRODUCT(AE$8:AE$187,Nutrients!$EA$8:$EA$187)+(IF($A$6=Nutrients!$B$8,Nutrients!$EA$8,Nutrients!$EA$9)*AE$6)+(((IF($A$7=Nutrients!$B$79,Nutrients!$EA$79,(IF($A$7=Nutrients!$B$77,Nutrients!$EA$77,Nutrients!$EA$78)))))*AE$7))</f>
        <v>750000</v>
      </c>
      <c r="AF275" s="65">
        <f>(SUMPRODUCT(AF$8:AF$187,Nutrients!$EA$8:$EA$187)+(IF($A$6=Nutrients!$B$8,Nutrients!$EA$8,Nutrients!$EA$9)*AF$6)+(((IF($A$7=Nutrients!$B$79,Nutrients!$EA$79,(IF($A$7=Nutrients!$B$77,Nutrients!$EA$77,Nutrients!$EA$78)))))*AF$7))</f>
        <v>625000</v>
      </c>
      <c r="AG275" s="65">
        <f>(SUMPRODUCT(AG$8:AG$187,Nutrients!$EA$8:$EA$187)+(IF($A$6=Nutrients!$B$8,Nutrients!$EA$8,Nutrients!$EA$9)*AG$6)+(((IF($A$7=Nutrients!$B$79,Nutrients!$EA$79,(IF($A$7=Nutrients!$B$77,Nutrients!$EA$77,Nutrients!$EA$78)))))*AG$7))</f>
        <v>500000</v>
      </c>
      <c r="AH275" s="65">
        <f>(SUMPRODUCT(AH$8:AH$187,Nutrients!$EA$8:$EA$187)+(IF($A$6=Nutrients!$B$8,Nutrients!$EA$8,Nutrients!$EA$9)*AH$6)+(((IF($A$7=Nutrients!$B$79,Nutrients!$EA$79,(IF($A$7=Nutrients!$B$77,Nutrients!$EA$77,Nutrients!$EA$78)))))*AH$7))</f>
        <v>375000</v>
      </c>
      <c r="AI275" s="65">
        <f>(SUMPRODUCT(AI$8:AI$187,Nutrients!$EA$8:$EA$187)+(IF($A$6=Nutrients!$B$8,Nutrients!$EA$8,Nutrients!$EA$9)*AI$6)+(((IF($A$7=Nutrients!$B$79,Nutrients!$EA$79,(IF($A$7=Nutrients!$B$77,Nutrients!$EA$77,Nutrients!$EA$78)))))*AI$7))</f>
        <v>375000</v>
      </c>
      <c r="AJ275" s="65"/>
      <c r="AK275" s="65">
        <f>(SUMPRODUCT(AK$8:AK$187,Nutrients!$EA$8:$EA$187)+(IF($A$6=Nutrients!$B$8,Nutrients!$EA$8,Nutrients!$EA$9)*AK$6)+(((IF($A$7=Nutrients!$B$79,Nutrients!$EA$79,(IF($A$7=Nutrients!$B$77,Nutrients!$EA$77,Nutrients!$EA$78)))))*AK$7))</f>
        <v>750000</v>
      </c>
      <c r="AL275" s="65">
        <f>(SUMPRODUCT(AL$8:AL$187,Nutrients!$EA$8:$EA$187)+(IF($A$6=Nutrients!$B$8,Nutrients!$EA$8,Nutrients!$EA$9)*AL$6)+(((IF($A$7=Nutrients!$B$79,Nutrients!$EA$79,(IF($A$7=Nutrients!$B$77,Nutrients!$EA$77,Nutrients!$EA$78)))))*AL$7))</f>
        <v>750000</v>
      </c>
      <c r="AM275" s="65">
        <f>(SUMPRODUCT(AM$8:AM$187,Nutrients!$EA$8:$EA$187)+(IF($A$6=Nutrients!$B$8,Nutrients!$EA$8,Nutrients!$EA$9)*AM$6)+(((IF($A$7=Nutrients!$B$79,Nutrients!$EA$79,(IF($A$7=Nutrients!$B$77,Nutrients!$EA$77,Nutrients!$EA$78)))))*AM$7))</f>
        <v>625000</v>
      </c>
      <c r="AN275" s="65">
        <f>(SUMPRODUCT(AN$8:AN$187,Nutrients!$EA$8:$EA$187)+(IF($A$6=Nutrients!$B$8,Nutrients!$EA$8,Nutrients!$EA$9)*AN$6)+(((IF($A$7=Nutrients!$B$79,Nutrients!$EA$79,(IF($A$7=Nutrients!$B$77,Nutrients!$EA$77,Nutrients!$EA$78)))))*AN$7))</f>
        <v>500000</v>
      </c>
      <c r="AO275" s="65">
        <f>(SUMPRODUCT(AO$8:AO$187,Nutrients!$EA$8:$EA$187)+(IF($A$6=Nutrients!$B$8,Nutrients!$EA$8,Nutrients!$EA$9)*AO$6)+(((IF($A$7=Nutrients!$B$79,Nutrients!$EA$79,(IF($A$7=Nutrients!$B$77,Nutrients!$EA$77,Nutrients!$EA$78)))))*AO$7))</f>
        <v>375000</v>
      </c>
      <c r="AP275" s="65">
        <f>(SUMPRODUCT(AP$8:AP$187,Nutrients!$EA$8:$EA$187)+(IF($A$6=Nutrients!$B$8,Nutrients!$EA$8,Nutrients!$EA$9)*AP$6)+(((IF($A$7=Nutrients!$B$79,Nutrients!$EA$79,(IF($A$7=Nutrients!$B$77,Nutrients!$EA$77,Nutrients!$EA$78)))))*AP$7))</f>
        <v>375000</v>
      </c>
      <c r="AQ275" s="65"/>
      <c r="AR275" s="65">
        <f>(SUMPRODUCT(AR$8:AR$187,Nutrients!$EA$8:$EA$187)+(IF($A$6=Nutrients!$B$8,Nutrients!$EA$8,Nutrients!$EA$9)*AR$6)+(((IF($A$7=Nutrients!$B$79,Nutrients!$EA$79,(IF($A$7=Nutrients!$B$77,Nutrients!$EA$77,Nutrients!$EA$78)))))*AR$7))</f>
        <v>750000</v>
      </c>
      <c r="AS275" s="65">
        <f>(SUMPRODUCT(AS$8:AS$187,Nutrients!$EA$8:$EA$187)+(IF($A$6=Nutrients!$B$8,Nutrients!$EA$8,Nutrients!$EA$9)*AS$6)+(((IF($A$7=Nutrients!$B$79,Nutrients!$EA$79,(IF($A$7=Nutrients!$B$77,Nutrients!$EA$77,Nutrients!$EA$78)))))*AS$7))</f>
        <v>750000</v>
      </c>
      <c r="AT275" s="65">
        <f>(SUMPRODUCT(AT$8:AT$187,Nutrients!$EA$8:$EA$187)+(IF($A$6=Nutrients!$B$8,Nutrients!$EA$8,Nutrients!$EA$9)*AT$6)+(((IF($A$7=Nutrients!$B$79,Nutrients!$EA$79,(IF($A$7=Nutrients!$B$77,Nutrients!$EA$77,Nutrients!$EA$78)))))*AT$7))</f>
        <v>625000</v>
      </c>
      <c r="AU275" s="65">
        <f>(SUMPRODUCT(AU$8:AU$187,Nutrients!$EA$8:$EA$187)+(IF($A$6=Nutrients!$B$8,Nutrients!$EA$8,Nutrients!$EA$9)*AU$6)+(((IF($A$7=Nutrients!$B$79,Nutrients!$EA$79,(IF($A$7=Nutrients!$B$77,Nutrients!$EA$77,Nutrients!$EA$78)))))*AU$7))</f>
        <v>500000</v>
      </c>
      <c r="AV275" s="65">
        <f>(SUMPRODUCT(AV$8:AV$187,Nutrients!$EA$8:$EA$187)+(IF($A$6=Nutrients!$B$8,Nutrients!$EA$8,Nutrients!$EA$9)*AV$6)+(((IF($A$7=Nutrients!$B$79,Nutrients!$EA$79,(IF($A$7=Nutrients!$B$77,Nutrients!$EA$77,Nutrients!$EA$78)))))*AV$7))</f>
        <v>375000</v>
      </c>
      <c r="AW275" s="65">
        <f>(SUMPRODUCT(AW$8:AW$187,Nutrients!$EA$8:$EA$187)+(IF($A$6=Nutrients!$B$8,Nutrients!$EA$8,Nutrients!$EA$9)*AW$6)+(((IF($A$7=Nutrients!$B$79,Nutrients!$EA$79,(IF($A$7=Nutrients!$B$77,Nutrients!$EA$77,Nutrients!$EA$78)))))*AW$7))</f>
        <v>375000</v>
      </c>
      <c r="AX275" s="65"/>
      <c r="AY275" s="65">
        <f>(SUMPRODUCT(AY$8:AY$187,Nutrients!$EA$8:$EA$187)+(IF($A$6=Nutrients!$B$8,Nutrients!$EA$8,Nutrients!$EA$9)*AY$6)+(((IF($A$7=Nutrients!$B$79,Nutrients!$EA$79,(IF($A$7=Nutrients!$B$77,Nutrients!$EA$77,Nutrients!$EA$78)))))*AY$7))</f>
        <v>750000</v>
      </c>
      <c r="AZ275" s="65">
        <f>(SUMPRODUCT(AZ$8:AZ$187,Nutrients!$EA$8:$EA$187)+(IF($A$6=Nutrients!$B$8,Nutrients!$EA$8,Nutrients!$EA$9)*AZ$6)+(((IF($A$7=Nutrients!$B$79,Nutrients!$EA$79,(IF($A$7=Nutrients!$B$77,Nutrients!$EA$77,Nutrients!$EA$78)))))*AZ$7))</f>
        <v>750000</v>
      </c>
      <c r="BA275" s="65">
        <f>(SUMPRODUCT(BA$8:BA$187,Nutrients!$EA$8:$EA$187)+(IF($A$6=Nutrients!$B$8,Nutrients!$EA$8,Nutrients!$EA$9)*BA$6)+(((IF($A$7=Nutrients!$B$79,Nutrients!$EA$79,(IF($A$7=Nutrients!$B$77,Nutrients!$EA$77,Nutrients!$EA$78)))))*BA$7))</f>
        <v>625000</v>
      </c>
      <c r="BB275" s="65">
        <f>(SUMPRODUCT(BB$8:BB$187,Nutrients!$EA$8:$EA$187)+(IF($A$6=Nutrients!$B$8,Nutrients!$EA$8,Nutrients!$EA$9)*BB$6)+(((IF($A$7=Nutrients!$B$79,Nutrients!$EA$79,(IF($A$7=Nutrients!$B$77,Nutrients!$EA$77,Nutrients!$EA$78)))))*BB$7))</f>
        <v>500000</v>
      </c>
      <c r="BC275" s="65">
        <f>(SUMPRODUCT(BC$8:BC$187,Nutrients!$EA$8:$EA$187)+(IF($A$6=Nutrients!$B$8,Nutrients!$EA$8,Nutrients!$EA$9)*BC$6)+(((IF($A$7=Nutrients!$B$79,Nutrients!$EA$79,(IF($A$7=Nutrients!$B$77,Nutrients!$EA$77,Nutrients!$EA$78)))))*BC$7))</f>
        <v>375000</v>
      </c>
      <c r="BD275" s="65">
        <f>(SUMPRODUCT(BD$8:BD$187,Nutrients!$EA$8:$EA$187)+(IF($A$6=Nutrients!$B$8,Nutrients!$EA$8,Nutrients!$EA$9)*BD$6)+(((IF($A$7=Nutrients!$B$79,Nutrients!$EA$79,(IF($A$7=Nutrients!$B$77,Nutrients!$EA$77,Nutrients!$EA$78)))))*BD$7))</f>
        <v>375000</v>
      </c>
      <c r="BE275" s="65"/>
      <c r="BF275" s="65">
        <f>(SUMPRODUCT(BF$8:BF$187,Nutrients!$EA$8:$EA$187)+(IF($A$6=Nutrients!$B$8,Nutrients!$EA$8,Nutrients!$EA$9)*BF$6)+(((IF($A$7=Nutrients!$B$79,Nutrients!$EA$79,(IF($A$7=Nutrients!$B$77,Nutrients!$EA$77,Nutrients!$EA$78)))))*BF$7))</f>
        <v>750000</v>
      </c>
      <c r="BG275" s="65">
        <f>(SUMPRODUCT(BG$8:BG$187,Nutrients!$EA$8:$EA$187)+(IF($A$6=Nutrients!$B$8,Nutrients!$EA$8,Nutrients!$EA$9)*BG$6)+(((IF($A$7=Nutrients!$B$79,Nutrients!$EA$79,(IF($A$7=Nutrients!$B$77,Nutrients!$EA$77,Nutrients!$EA$78)))))*BG$7))</f>
        <v>750000</v>
      </c>
      <c r="BH275" s="65">
        <f>(SUMPRODUCT(BH$8:BH$187,Nutrients!$EA$8:$EA$187)+(IF($A$6=Nutrients!$B$8,Nutrients!$EA$8,Nutrients!$EA$9)*BH$6)+(((IF($A$7=Nutrients!$B$79,Nutrients!$EA$79,(IF($A$7=Nutrients!$B$77,Nutrients!$EA$77,Nutrients!$EA$78)))))*BH$7))</f>
        <v>625000</v>
      </c>
      <c r="BI275" s="65">
        <f>(SUMPRODUCT(BI$8:BI$187,Nutrients!$EA$8:$EA$187)+(IF($A$6=Nutrients!$B$8,Nutrients!$EA$8,Nutrients!$EA$9)*BI$6)+(((IF($A$7=Nutrients!$B$79,Nutrients!$EA$79,(IF($A$7=Nutrients!$B$77,Nutrients!$EA$77,Nutrients!$EA$78)))))*BI$7))</f>
        <v>500000</v>
      </c>
      <c r="BJ275" s="65">
        <f>(SUMPRODUCT(BJ$8:BJ$187,Nutrients!$EA$8:$EA$187)+(IF($A$6=Nutrients!$B$8,Nutrients!$EA$8,Nutrients!$EA$9)*BJ$6)+(((IF($A$7=Nutrients!$B$79,Nutrients!$EA$79,(IF($A$7=Nutrients!$B$77,Nutrients!$EA$77,Nutrients!$EA$78)))))*BJ$7))</f>
        <v>375000</v>
      </c>
      <c r="BK275" s="65">
        <f>(SUMPRODUCT(BK$8:BK$187,Nutrients!$EA$8:$EA$187)+(IF($A$6=Nutrients!$B$8,Nutrients!$EA$8,Nutrients!$EA$9)*BK$6)+(((IF($A$7=Nutrients!$B$79,Nutrients!$EA$79,(IF($A$7=Nutrients!$B$77,Nutrients!$EA$77,Nutrients!$EA$78)))))*BK$7))</f>
        <v>375000</v>
      </c>
      <c r="BL275" s="65"/>
    </row>
    <row r="276" spans="1:64" x14ac:dyDescent="0.2">
      <c r="A276" s="236" t="s">
        <v>155</v>
      </c>
      <c r="B276" s="65">
        <f>(SUMPRODUCT(B$8:B$187,Nutrients!$EB$8:$EB$187)+(IF($A$6=Nutrients!$B$8,Nutrients!$EB$8,Nutrients!$EB$9)*B$6)+(((IF($A$7=Nutrients!$B$79,Nutrients!$EB$79,(IF($A$7=Nutrients!$B$77,Nutrients!$EB$77,Nutrients!$EB$78)))))*B$7))</f>
        <v>24000</v>
      </c>
      <c r="C276" s="65">
        <f>(SUMPRODUCT(C$8:C$187,Nutrients!$EB$8:$EB$187)+(IF($A$6=Nutrients!$B$8,Nutrients!$EB$8,Nutrients!$EB$9)*C$6)+(((IF($A$7=Nutrients!$B$79,Nutrients!$EB$79,(IF($A$7=Nutrients!$B$77,Nutrients!$EB$77,Nutrients!$EB$78)))))*C$7))</f>
        <v>24000</v>
      </c>
      <c r="D276" s="65">
        <f>(SUMPRODUCT(D$8:D$187,Nutrients!$EB$8:$EB$187)+(IF($A$6=Nutrients!$B$8,Nutrients!$EB$8,Nutrients!$EB$9)*D$6)+(((IF($A$7=Nutrients!$B$79,Nutrients!$EB$79,(IF($A$7=Nutrients!$B$77,Nutrients!$EB$77,Nutrients!$EB$78)))))*D$7))</f>
        <v>20000</v>
      </c>
      <c r="E276" s="65">
        <f>(SUMPRODUCT(E$8:E$187,Nutrients!$EB$8:$EB$187)+(IF($A$6=Nutrients!$B$8,Nutrients!$EB$8,Nutrients!$EB$9)*E$6)+(((IF($A$7=Nutrients!$B$79,Nutrients!$EB$79,(IF($A$7=Nutrients!$B$77,Nutrients!$EB$77,Nutrients!$EB$78)))))*E$7))</f>
        <v>16000</v>
      </c>
      <c r="F276" s="65">
        <f>(SUMPRODUCT(F$8:F$187,Nutrients!$EB$8:$EB$187)+(IF($A$6=Nutrients!$B$8,Nutrients!$EB$8,Nutrients!$EB$9)*F$6)+(((IF($A$7=Nutrients!$B$79,Nutrients!$EB$79,(IF($A$7=Nutrients!$B$77,Nutrients!$EB$77,Nutrients!$EB$78)))))*F$7))</f>
        <v>12000</v>
      </c>
      <c r="G276" s="65">
        <f>(SUMPRODUCT(G$8:G$187,Nutrients!$EB$8:$EB$187)+(IF($A$6=Nutrients!$B$8,Nutrients!$EB$8,Nutrients!$EB$9)*G$6)+(((IF($A$7=Nutrients!$B$79,Nutrients!$EB$79,(IF($A$7=Nutrients!$B$77,Nutrients!$EB$77,Nutrients!$EB$78)))))*G$7))</f>
        <v>12000</v>
      </c>
      <c r="H276" s="65"/>
      <c r="I276" s="65">
        <f>(SUMPRODUCT(I$8:I$187,Nutrients!$EB$8:$EB$187)+(IF($A$6=Nutrients!$B$8,Nutrients!$EB$8,Nutrients!$EB$9)*I$6)+(((IF($A$7=Nutrients!$B$79,Nutrients!$EB$79,(IF($A$7=Nutrients!$B$77,Nutrients!$EB$77,Nutrients!$EB$78)))))*I$7))</f>
        <v>24000</v>
      </c>
      <c r="J276" s="65">
        <f>(SUMPRODUCT(J$8:J$187,Nutrients!$EB$8:$EB$187)+(IF($A$6=Nutrients!$B$8,Nutrients!$EB$8,Nutrients!$EB$9)*J$6)+(((IF($A$7=Nutrients!$B$79,Nutrients!$EB$79,(IF($A$7=Nutrients!$B$77,Nutrients!$EB$77,Nutrients!$EB$78)))))*J$7))</f>
        <v>24000</v>
      </c>
      <c r="K276" s="65">
        <f>(SUMPRODUCT(K$8:K$187,Nutrients!$EB$8:$EB$187)+(IF($A$6=Nutrients!$B$8,Nutrients!$EB$8,Nutrients!$EB$9)*K$6)+(((IF($A$7=Nutrients!$B$79,Nutrients!$EB$79,(IF($A$7=Nutrients!$B$77,Nutrients!$EB$77,Nutrients!$EB$78)))))*K$7))</f>
        <v>20000</v>
      </c>
      <c r="L276" s="65">
        <f>(SUMPRODUCT(L$8:L$187,Nutrients!$EB$8:$EB$187)+(IF($A$6=Nutrients!$B$8,Nutrients!$EB$8,Nutrients!$EB$9)*L$6)+(((IF($A$7=Nutrients!$B$79,Nutrients!$EB$79,(IF($A$7=Nutrients!$B$77,Nutrients!$EB$77,Nutrients!$EB$78)))))*L$7))</f>
        <v>16000</v>
      </c>
      <c r="M276" s="65">
        <f>(SUMPRODUCT(M$8:M$187,Nutrients!$EB$8:$EB$187)+(IF($A$6=Nutrients!$B$8,Nutrients!$EB$8,Nutrients!$EB$9)*M$6)+(((IF($A$7=Nutrients!$B$79,Nutrients!$EB$79,(IF($A$7=Nutrients!$B$77,Nutrients!$EB$77,Nutrients!$EB$78)))))*M$7))</f>
        <v>12000</v>
      </c>
      <c r="N276" s="65">
        <f>(SUMPRODUCT(N$8:N$187,Nutrients!$EB$8:$EB$187)+(IF($A$6=Nutrients!$B$8,Nutrients!$EB$8,Nutrients!$EB$9)*N$6)+(((IF($A$7=Nutrients!$B$79,Nutrients!$EB$79,(IF($A$7=Nutrients!$B$77,Nutrients!$EB$77,Nutrients!$EB$78)))))*N$7))</f>
        <v>12000</v>
      </c>
      <c r="O276" s="65"/>
      <c r="P276" s="65">
        <f>(SUMPRODUCT(P$8:P$187,Nutrients!$EB$8:$EB$187)+(IF($A$6=Nutrients!$B$8,Nutrients!$EB$8,Nutrients!$EB$9)*P$6)+(((IF($A$7=Nutrients!$B$79,Nutrients!$EB$79,(IF($A$7=Nutrients!$B$77,Nutrients!$EB$77,Nutrients!$EB$78)))))*P$7))</f>
        <v>24000</v>
      </c>
      <c r="Q276" s="65">
        <f>(SUMPRODUCT(Q$8:Q$187,Nutrients!$EB$8:$EB$187)+(IF($A$6=Nutrients!$B$8,Nutrients!$EB$8,Nutrients!$EB$9)*Q$6)+(((IF($A$7=Nutrients!$B$79,Nutrients!$EB$79,(IF($A$7=Nutrients!$B$77,Nutrients!$EB$77,Nutrients!$EB$78)))))*Q$7))</f>
        <v>24000</v>
      </c>
      <c r="R276" s="65">
        <f>(SUMPRODUCT(R$8:R$187,Nutrients!$EB$8:$EB$187)+(IF($A$6=Nutrients!$B$8,Nutrients!$EB$8,Nutrients!$EB$9)*R$6)+(((IF($A$7=Nutrients!$B$79,Nutrients!$EB$79,(IF($A$7=Nutrients!$B$77,Nutrients!$EB$77,Nutrients!$EB$78)))))*R$7))</f>
        <v>20000</v>
      </c>
      <c r="S276" s="65">
        <f>(SUMPRODUCT(S$8:S$187,Nutrients!$EB$8:$EB$187)+(IF($A$6=Nutrients!$B$8,Nutrients!$EB$8,Nutrients!$EB$9)*S$6)+(((IF($A$7=Nutrients!$B$79,Nutrients!$EB$79,(IF($A$7=Nutrients!$B$77,Nutrients!$EB$77,Nutrients!$EB$78)))))*S$7))</f>
        <v>16000</v>
      </c>
      <c r="T276" s="65">
        <f>(SUMPRODUCT(T$8:T$187,Nutrients!$EB$8:$EB$187)+(IF($A$6=Nutrients!$B$8,Nutrients!$EB$8,Nutrients!$EB$9)*T$6)+(((IF($A$7=Nutrients!$B$79,Nutrients!$EB$79,(IF($A$7=Nutrients!$B$77,Nutrients!$EB$77,Nutrients!$EB$78)))))*T$7))</f>
        <v>12000</v>
      </c>
      <c r="U276" s="65">
        <f>(SUMPRODUCT(U$8:U$187,Nutrients!$EB$8:$EB$187)+(IF($A$6=Nutrients!$B$8,Nutrients!$EB$8,Nutrients!$EB$9)*U$6)+(((IF($A$7=Nutrients!$B$79,Nutrients!$EB$79,(IF($A$7=Nutrients!$B$77,Nutrients!$EB$77,Nutrients!$EB$78)))))*U$7))</f>
        <v>12000</v>
      </c>
      <c r="V276" s="65"/>
      <c r="W276" s="65">
        <f>(SUMPRODUCT(W$8:W$187,Nutrients!$EB$8:$EB$187)+(IF($A$6=Nutrients!$B$8,Nutrients!$EB$8,Nutrients!$EB$9)*W$6)+(((IF($A$7=Nutrients!$B$79,Nutrients!$EB$79,(IF($A$7=Nutrients!$B$77,Nutrients!$EB$77,Nutrients!$EB$78)))))*W$7))</f>
        <v>24000</v>
      </c>
      <c r="X276" s="65">
        <f>(SUMPRODUCT(X$8:X$187,Nutrients!$EB$8:$EB$187)+(IF($A$6=Nutrients!$B$8,Nutrients!$EB$8,Nutrients!$EB$9)*X$6)+(((IF($A$7=Nutrients!$B$79,Nutrients!$EB$79,(IF($A$7=Nutrients!$B$77,Nutrients!$EB$77,Nutrients!$EB$78)))))*X$7))</f>
        <v>24000</v>
      </c>
      <c r="Y276" s="65">
        <f>(SUMPRODUCT(Y$8:Y$187,Nutrients!$EB$8:$EB$187)+(IF($A$6=Nutrients!$B$8,Nutrients!$EB$8,Nutrients!$EB$9)*Y$6)+(((IF($A$7=Nutrients!$B$79,Nutrients!$EB$79,(IF($A$7=Nutrients!$B$77,Nutrients!$EB$77,Nutrients!$EB$78)))))*Y$7))</f>
        <v>20000</v>
      </c>
      <c r="Z276" s="65">
        <f>(SUMPRODUCT(Z$8:Z$187,Nutrients!$EB$8:$EB$187)+(IF($A$6=Nutrients!$B$8,Nutrients!$EB$8,Nutrients!$EB$9)*Z$6)+(((IF($A$7=Nutrients!$B$79,Nutrients!$EB$79,(IF($A$7=Nutrients!$B$77,Nutrients!$EB$77,Nutrients!$EB$78)))))*Z$7))</f>
        <v>16000</v>
      </c>
      <c r="AA276" s="65">
        <f>(SUMPRODUCT(AA$8:AA$187,Nutrients!$EB$8:$EB$187)+(IF($A$6=Nutrients!$B$8,Nutrients!$EB$8,Nutrients!$EB$9)*AA$6)+(((IF($A$7=Nutrients!$B$79,Nutrients!$EB$79,(IF($A$7=Nutrients!$B$77,Nutrients!$EB$77,Nutrients!$EB$78)))))*AA$7))</f>
        <v>12000</v>
      </c>
      <c r="AB276" s="65">
        <f>(SUMPRODUCT(AB$8:AB$187,Nutrients!$EB$8:$EB$187)+(IF($A$6=Nutrients!$B$8,Nutrients!$EB$8,Nutrients!$EB$9)*AB$6)+(((IF($A$7=Nutrients!$B$79,Nutrients!$EB$79,(IF($A$7=Nutrients!$B$77,Nutrients!$EB$77,Nutrients!$EB$78)))))*AB$7))</f>
        <v>12000</v>
      </c>
      <c r="AC276" s="65"/>
      <c r="AD276" s="65">
        <f>(SUMPRODUCT(AD$8:AD$187,Nutrients!$EB$8:$EB$187)+(IF($A$6=Nutrients!$B$8,Nutrients!$EB$8,Nutrients!$EB$9)*AD$6)+(((IF($A$7=Nutrients!$B$79,Nutrients!$EB$79,(IF($A$7=Nutrients!$B$77,Nutrients!$EB$77,Nutrients!$EB$78)))))*AD$7))</f>
        <v>24000</v>
      </c>
      <c r="AE276" s="65">
        <f>(SUMPRODUCT(AE$8:AE$187,Nutrients!$EB$8:$EB$187)+(IF($A$6=Nutrients!$B$8,Nutrients!$EB$8,Nutrients!$EB$9)*AE$6)+(((IF($A$7=Nutrients!$B$79,Nutrients!$EB$79,(IF($A$7=Nutrients!$B$77,Nutrients!$EB$77,Nutrients!$EB$78)))))*AE$7))</f>
        <v>24000</v>
      </c>
      <c r="AF276" s="65">
        <f>(SUMPRODUCT(AF$8:AF$187,Nutrients!$EB$8:$EB$187)+(IF($A$6=Nutrients!$B$8,Nutrients!$EB$8,Nutrients!$EB$9)*AF$6)+(((IF($A$7=Nutrients!$B$79,Nutrients!$EB$79,(IF($A$7=Nutrients!$B$77,Nutrients!$EB$77,Nutrients!$EB$78)))))*AF$7))</f>
        <v>20000</v>
      </c>
      <c r="AG276" s="65">
        <f>(SUMPRODUCT(AG$8:AG$187,Nutrients!$EB$8:$EB$187)+(IF($A$6=Nutrients!$B$8,Nutrients!$EB$8,Nutrients!$EB$9)*AG$6)+(((IF($A$7=Nutrients!$B$79,Nutrients!$EB$79,(IF($A$7=Nutrients!$B$77,Nutrients!$EB$77,Nutrients!$EB$78)))))*AG$7))</f>
        <v>16000</v>
      </c>
      <c r="AH276" s="65">
        <f>(SUMPRODUCT(AH$8:AH$187,Nutrients!$EB$8:$EB$187)+(IF($A$6=Nutrients!$B$8,Nutrients!$EB$8,Nutrients!$EB$9)*AH$6)+(((IF($A$7=Nutrients!$B$79,Nutrients!$EB$79,(IF($A$7=Nutrients!$B$77,Nutrients!$EB$77,Nutrients!$EB$78)))))*AH$7))</f>
        <v>12000</v>
      </c>
      <c r="AI276" s="65">
        <f>(SUMPRODUCT(AI$8:AI$187,Nutrients!$EB$8:$EB$187)+(IF($A$6=Nutrients!$B$8,Nutrients!$EB$8,Nutrients!$EB$9)*AI$6)+(((IF($A$7=Nutrients!$B$79,Nutrients!$EB$79,(IF($A$7=Nutrients!$B$77,Nutrients!$EB$77,Nutrients!$EB$78)))))*AI$7))</f>
        <v>12000</v>
      </c>
      <c r="AJ276" s="65"/>
      <c r="AK276" s="65">
        <f>(SUMPRODUCT(AK$8:AK$187,Nutrients!$EB$8:$EB$187)+(IF($A$6=Nutrients!$B$8,Nutrients!$EB$8,Nutrients!$EB$9)*AK$6)+(((IF($A$7=Nutrients!$B$79,Nutrients!$EB$79,(IF($A$7=Nutrients!$B$77,Nutrients!$EB$77,Nutrients!$EB$78)))))*AK$7))</f>
        <v>24000</v>
      </c>
      <c r="AL276" s="65">
        <f>(SUMPRODUCT(AL$8:AL$187,Nutrients!$EB$8:$EB$187)+(IF($A$6=Nutrients!$B$8,Nutrients!$EB$8,Nutrients!$EB$9)*AL$6)+(((IF($A$7=Nutrients!$B$79,Nutrients!$EB$79,(IF($A$7=Nutrients!$B$77,Nutrients!$EB$77,Nutrients!$EB$78)))))*AL$7))</f>
        <v>24000</v>
      </c>
      <c r="AM276" s="65">
        <f>(SUMPRODUCT(AM$8:AM$187,Nutrients!$EB$8:$EB$187)+(IF($A$6=Nutrients!$B$8,Nutrients!$EB$8,Nutrients!$EB$9)*AM$6)+(((IF($A$7=Nutrients!$B$79,Nutrients!$EB$79,(IF($A$7=Nutrients!$B$77,Nutrients!$EB$77,Nutrients!$EB$78)))))*AM$7))</f>
        <v>20000</v>
      </c>
      <c r="AN276" s="65">
        <f>(SUMPRODUCT(AN$8:AN$187,Nutrients!$EB$8:$EB$187)+(IF($A$6=Nutrients!$B$8,Nutrients!$EB$8,Nutrients!$EB$9)*AN$6)+(((IF($A$7=Nutrients!$B$79,Nutrients!$EB$79,(IF($A$7=Nutrients!$B$77,Nutrients!$EB$77,Nutrients!$EB$78)))))*AN$7))</f>
        <v>16000</v>
      </c>
      <c r="AO276" s="65">
        <f>(SUMPRODUCT(AO$8:AO$187,Nutrients!$EB$8:$EB$187)+(IF($A$6=Nutrients!$B$8,Nutrients!$EB$8,Nutrients!$EB$9)*AO$6)+(((IF($A$7=Nutrients!$B$79,Nutrients!$EB$79,(IF($A$7=Nutrients!$B$77,Nutrients!$EB$77,Nutrients!$EB$78)))))*AO$7))</f>
        <v>12000</v>
      </c>
      <c r="AP276" s="65">
        <f>(SUMPRODUCT(AP$8:AP$187,Nutrients!$EB$8:$EB$187)+(IF($A$6=Nutrients!$B$8,Nutrients!$EB$8,Nutrients!$EB$9)*AP$6)+(((IF($A$7=Nutrients!$B$79,Nutrients!$EB$79,(IF($A$7=Nutrients!$B$77,Nutrients!$EB$77,Nutrients!$EB$78)))))*AP$7))</f>
        <v>12000</v>
      </c>
      <c r="AQ276" s="65"/>
      <c r="AR276" s="65">
        <f>(SUMPRODUCT(AR$8:AR$187,Nutrients!$EB$8:$EB$187)+(IF($A$6=Nutrients!$B$8,Nutrients!$EB$8,Nutrients!$EB$9)*AR$6)+(((IF($A$7=Nutrients!$B$79,Nutrients!$EB$79,(IF($A$7=Nutrients!$B$77,Nutrients!$EB$77,Nutrients!$EB$78)))))*AR$7))</f>
        <v>24000</v>
      </c>
      <c r="AS276" s="65">
        <f>(SUMPRODUCT(AS$8:AS$187,Nutrients!$EB$8:$EB$187)+(IF($A$6=Nutrients!$B$8,Nutrients!$EB$8,Nutrients!$EB$9)*AS$6)+(((IF($A$7=Nutrients!$B$79,Nutrients!$EB$79,(IF($A$7=Nutrients!$B$77,Nutrients!$EB$77,Nutrients!$EB$78)))))*AS$7))</f>
        <v>24000</v>
      </c>
      <c r="AT276" s="65">
        <f>(SUMPRODUCT(AT$8:AT$187,Nutrients!$EB$8:$EB$187)+(IF($A$6=Nutrients!$B$8,Nutrients!$EB$8,Nutrients!$EB$9)*AT$6)+(((IF($A$7=Nutrients!$B$79,Nutrients!$EB$79,(IF($A$7=Nutrients!$B$77,Nutrients!$EB$77,Nutrients!$EB$78)))))*AT$7))</f>
        <v>20000</v>
      </c>
      <c r="AU276" s="65">
        <f>(SUMPRODUCT(AU$8:AU$187,Nutrients!$EB$8:$EB$187)+(IF($A$6=Nutrients!$B$8,Nutrients!$EB$8,Nutrients!$EB$9)*AU$6)+(((IF($A$7=Nutrients!$B$79,Nutrients!$EB$79,(IF($A$7=Nutrients!$B$77,Nutrients!$EB$77,Nutrients!$EB$78)))))*AU$7))</f>
        <v>16000</v>
      </c>
      <c r="AV276" s="65">
        <f>(SUMPRODUCT(AV$8:AV$187,Nutrients!$EB$8:$EB$187)+(IF($A$6=Nutrients!$B$8,Nutrients!$EB$8,Nutrients!$EB$9)*AV$6)+(((IF($A$7=Nutrients!$B$79,Nutrients!$EB$79,(IF($A$7=Nutrients!$B$77,Nutrients!$EB$77,Nutrients!$EB$78)))))*AV$7))</f>
        <v>12000</v>
      </c>
      <c r="AW276" s="65">
        <f>(SUMPRODUCT(AW$8:AW$187,Nutrients!$EB$8:$EB$187)+(IF($A$6=Nutrients!$B$8,Nutrients!$EB$8,Nutrients!$EB$9)*AW$6)+(((IF($A$7=Nutrients!$B$79,Nutrients!$EB$79,(IF($A$7=Nutrients!$B$77,Nutrients!$EB$77,Nutrients!$EB$78)))))*AW$7))</f>
        <v>12000</v>
      </c>
      <c r="AX276" s="65"/>
      <c r="AY276" s="65">
        <f>(SUMPRODUCT(AY$8:AY$187,Nutrients!$EB$8:$EB$187)+(IF($A$6=Nutrients!$B$8,Nutrients!$EB$8,Nutrients!$EB$9)*AY$6)+(((IF($A$7=Nutrients!$B$79,Nutrients!$EB$79,(IF($A$7=Nutrients!$B$77,Nutrients!$EB$77,Nutrients!$EB$78)))))*AY$7))</f>
        <v>24000</v>
      </c>
      <c r="AZ276" s="65">
        <f>(SUMPRODUCT(AZ$8:AZ$187,Nutrients!$EB$8:$EB$187)+(IF($A$6=Nutrients!$B$8,Nutrients!$EB$8,Nutrients!$EB$9)*AZ$6)+(((IF($A$7=Nutrients!$B$79,Nutrients!$EB$79,(IF($A$7=Nutrients!$B$77,Nutrients!$EB$77,Nutrients!$EB$78)))))*AZ$7))</f>
        <v>24000</v>
      </c>
      <c r="BA276" s="65">
        <f>(SUMPRODUCT(BA$8:BA$187,Nutrients!$EB$8:$EB$187)+(IF($A$6=Nutrients!$B$8,Nutrients!$EB$8,Nutrients!$EB$9)*BA$6)+(((IF($A$7=Nutrients!$B$79,Nutrients!$EB$79,(IF($A$7=Nutrients!$B$77,Nutrients!$EB$77,Nutrients!$EB$78)))))*BA$7))</f>
        <v>20000</v>
      </c>
      <c r="BB276" s="65">
        <f>(SUMPRODUCT(BB$8:BB$187,Nutrients!$EB$8:$EB$187)+(IF($A$6=Nutrients!$B$8,Nutrients!$EB$8,Nutrients!$EB$9)*BB$6)+(((IF($A$7=Nutrients!$B$79,Nutrients!$EB$79,(IF($A$7=Nutrients!$B$77,Nutrients!$EB$77,Nutrients!$EB$78)))))*BB$7))</f>
        <v>16000</v>
      </c>
      <c r="BC276" s="65">
        <f>(SUMPRODUCT(BC$8:BC$187,Nutrients!$EB$8:$EB$187)+(IF($A$6=Nutrients!$B$8,Nutrients!$EB$8,Nutrients!$EB$9)*BC$6)+(((IF($A$7=Nutrients!$B$79,Nutrients!$EB$79,(IF($A$7=Nutrients!$B$77,Nutrients!$EB$77,Nutrients!$EB$78)))))*BC$7))</f>
        <v>12000</v>
      </c>
      <c r="BD276" s="65">
        <f>(SUMPRODUCT(BD$8:BD$187,Nutrients!$EB$8:$EB$187)+(IF($A$6=Nutrients!$B$8,Nutrients!$EB$8,Nutrients!$EB$9)*BD$6)+(((IF($A$7=Nutrients!$B$79,Nutrients!$EB$79,(IF($A$7=Nutrients!$B$77,Nutrients!$EB$77,Nutrients!$EB$78)))))*BD$7))</f>
        <v>12000</v>
      </c>
      <c r="BE276" s="65"/>
      <c r="BF276" s="65">
        <f>(SUMPRODUCT(BF$8:BF$187,Nutrients!$EB$8:$EB$187)+(IF($A$6=Nutrients!$B$8,Nutrients!$EB$8,Nutrients!$EB$9)*BF$6)+(((IF($A$7=Nutrients!$B$79,Nutrients!$EB$79,(IF($A$7=Nutrients!$B$77,Nutrients!$EB$77,Nutrients!$EB$78)))))*BF$7))</f>
        <v>24000</v>
      </c>
      <c r="BG276" s="65">
        <f>(SUMPRODUCT(BG$8:BG$187,Nutrients!$EB$8:$EB$187)+(IF($A$6=Nutrients!$B$8,Nutrients!$EB$8,Nutrients!$EB$9)*BG$6)+(((IF($A$7=Nutrients!$B$79,Nutrients!$EB$79,(IF($A$7=Nutrients!$B$77,Nutrients!$EB$77,Nutrients!$EB$78)))))*BG$7))</f>
        <v>24000</v>
      </c>
      <c r="BH276" s="65">
        <f>(SUMPRODUCT(BH$8:BH$187,Nutrients!$EB$8:$EB$187)+(IF($A$6=Nutrients!$B$8,Nutrients!$EB$8,Nutrients!$EB$9)*BH$6)+(((IF($A$7=Nutrients!$B$79,Nutrients!$EB$79,(IF($A$7=Nutrients!$B$77,Nutrients!$EB$77,Nutrients!$EB$78)))))*BH$7))</f>
        <v>20000</v>
      </c>
      <c r="BI276" s="65">
        <f>(SUMPRODUCT(BI$8:BI$187,Nutrients!$EB$8:$EB$187)+(IF($A$6=Nutrients!$B$8,Nutrients!$EB$8,Nutrients!$EB$9)*BI$6)+(((IF($A$7=Nutrients!$B$79,Nutrients!$EB$79,(IF($A$7=Nutrients!$B$77,Nutrients!$EB$77,Nutrients!$EB$78)))))*BI$7))</f>
        <v>16000</v>
      </c>
      <c r="BJ276" s="65">
        <f>(SUMPRODUCT(BJ$8:BJ$187,Nutrients!$EB$8:$EB$187)+(IF($A$6=Nutrients!$B$8,Nutrients!$EB$8,Nutrients!$EB$9)*BJ$6)+(((IF($A$7=Nutrients!$B$79,Nutrients!$EB$79,(IF($A$7=Nutrients!$B$77,Nutrients!$EB$77,Nutrients!$EB$78)))))*BJ$7))</f>
        <v>12000</v>
      </c>
      <c r="BK276" s="65">
        <f>(SUMPRODUCT(BK$8:BK$187,Nutrients!$EB$8:$EB$187)+(IF($A$6=Nutrients!$B$8,Nutrients!$EB$8,Nutrients!$EB$9)*BK$6)+(((IF($A$7=Nutrients!$B$79,Nutrients!$EB$79,(IF($A$7=Nutrients!$B$77,Nutrients!$EB$77,Nutrients!$EB$78)))))*BK$7))</f>
        <v>12000</v>
      </c>
      <c r="BL276" s="65"/>
    </row>
    <row r="277" spans="1:64" x14ac:dyDescent="0.2">
      <c r="A277" s="236" t="s">
        <v>156</v>
      </c>
      <c r="B277" s="65">
        <f>(SUMPRODUCT(B$8:B$187,Nutrients!$EC$8:$EC$187)+(IF($A$6=Nutrients!$B$8,Nutrients!$EC$8,Nutrients!$EC$9)*B$6)+(((IF($A$7=Nutrients!$B$79,Nutrients!$EC$79,(IF($A$7=Nutrients!$B$77,Nutrients!$EC$77,Nutrients!$EC$78)))))*B$7))</f>
        <v>2400</v>
      </c>
      <c r="C277" s="65">
        <f>(SUMPRODUCT(C$8:C$187,Nutrients!$EC$8:$EC$187)+(IF($A$6=Nutrients!$B$8,Nutrients!$EC$8,Nutrients!$EC$9)*C$6)+(((IF($A$7=Nutrients!$B$79,Nutrients!$EC$79,(IF($A$7=Nutrients!$B$77,Nutrients!$EC$77,Nutrients!$EC$78)))))*C$7))</f>
        <v>2400</v>
      </c>
      <c r="D277" s="65">
        <f>(SUMPRODUCT(D$8:D$187,Nutrients!$EC$8:$EC$187)+(IF($A$6=Nutrients!$B$8,Nutrients!$EC$8,Nutrients!$EC$9)*D$6)+(((IF($A$7=Nutrients!$B$79,Nutrients!$EC$79,(IF($A$7=Nutrients!$B$77,Nutrients!$EC$77,Nutrients!$EC$78)))))*D$7))</f>
        <v>2000</v>
      </c>
      <c r="E277" s="65">
        <f>(SUMPRODUCT(E$8:E$187,Nutrients!$EC$8:$EC$187)+(IF($A$6=Nutrients!$B$8,Nutrients!$EC$8,Nutrients!$EC$9)*E$6)+(((IF($A$7=Nutrients!$B$79,Nutrients!$EC$79,(IF($A$7=Nutrients!$B$77,Nutrients!$EC$77,Nutrients!$EC$78)))))*E$7))</f>
        <v>1600</v>
      </c>
      <c r="F277" s="65">
        <f>(SUMPRODUCT(F$8:F$187,Nutrients!$EC$8:$EC$187)+(IF($A$6=Nutrients!$B$8,Nutrients!$EC$8,Nutrients!$EC$9)*F$6)+(((IF($A$7=Nutrients!$B$79,Nutrients!$EC$79,(IF($A$7=Nutrients!$B$77,Nutrients!$EC$77,Nutrients!$EC$78)))))*F$7))</f>
        <v>1200</v>
      </c>
      <c r="G277" s="65">
        <f>(SUMPRODUCT(G$8:G$187,Nutrients!$EC$8:$EC$187)+(IF($A$6=Nutrients!$B$8,Nutrients!$EC$8,Nutrients!$EC$9)*G$6)+(((IF($A$7=Nutrients!$B$79,Nutrients!$EC$79,(IF($A$7=Nutrients!$B$77,Nutrients!$EC$77,Nutrients!$EC$78)))))*G$7))</f>
        <v>1200</v>
      </c>
      <c r="H277" s="65"/>
      <c r="I277" s="65">
        <f>(SUMPRODUCT(I$8:I$187,Nutrients!$EC$8:$EC$187)+(IF($A$6=Nutrients!$B$8,Nutrients!$EC$8,Nutrients!$EC$9)*I$6)+(((IF($A$7=Nutrients!$B$79,Nutrients!$EC$79,(IF($A$7=Nutrients!$B$77,Nutrients!$EC$77,Nutrients!$EC$78)))))*I$7))</f>
        <v>2400</v>
      </c>
      <c r="J277" s="65">
        <f>(SUMPRODUCT(J$8:J$187,Nutrients!$EC$8:$EC$187)+(IF($A$6=Nutrients!$B$8,Nutrients!$EC$8,Nutrients!$EC$9)*J$6)+(((IF($A$7=Nutrients!$B$79,Nutrients!$EC$79,(IF($A$7=Nutrients!$B$77,Nutrients!$EC$77,Nutrients!$EC$78)))))*J$7))</f>
        <v>2400</v>
      </c>
      <c r="K277" s="65">
        <f>(SUMPRODUCT(K$8:K$187,Nutrients!$EC$8:$EC$187)+(IF($A$6=Nutrients!$B$8,Nutrients!$EC$8,Nutrients!$EC$9)*K$6)+(((IF($A$7=Nutrients!$B$79,Nutrients!$EC$79,(IF($A$7=Nutrients!$B$77,Nutrients!$EC$77,Nutrients!$EC$78)))))*K$7))</f>
        <v>2000</v>
      </c>
      <c r="L277" s="65">
        <f>(SUMPRODUCT(L$8:L$187,Nutrients!$EC$8:$EC$187)+(IF($A$6=Nutrients!$B$8,Nutrients!$EC$8,Nutrients!$EC$9)*L$6)+(((IF($A$7=Nutrients!$B$79,Nutrients!$EC$79,(IF($A$7=Nutrients!$B$77,Nutrients!$EC$77,Nutrients!$EC$78)))))*L$7))</f>
        <v>1600</v>
      </c>
      <c r="M277" s="65">
        <f>(SUMPRODUCT(M$8:M$187,Nutrients!$EC$8:$EC$187)+(IF($A$6=Nutrients!$B$8,Nutrients!$EC$8,Nutrients!$EC$9)*M$6)+(((IF($A$7=Nutrients!$B$79,Nutrients!$EC$79,(IF($A$7=Nutrients!$B$77,Nutrients!$EC$77,Nutrients!$EC$78)))))*M$7))</f>
        <v>1200</v>
      </c>
      <c r="N277" s="65">
        <f>(SUMPRODUCT(N$8:N$187,Nutrients!$EC$8:$EC$187)+(IF($A$6=Nutrients!$B$8,Nutrients!$EC$8,Nutrients!$EC$9)*N$6)+(((IF($A$7=Nutrients!$B$79,Nutrients!$EC$79,(IF($A$7=Nutrients!$B$77,Nutrients!$EC$77,Nutrients!$EC$78)))))*N$7))</f>
        <v>1200</v>
      </c>
      <c r="O277" s="65"/>
      <c r="P277" s="65">
        <f>(SUMPRODUCT(P$8:P$187,Nutrients!$EC$8:$EC$187)+(IF($A$6=Nutrients!$B$8,Nutrients!$EC$8,Nutrients!$EC$9)*P$6)+(((IF($A$7=Nutrients!$B$79,Nutrients!$EC$79,(IF($A$7=Nutrients!$B$77,Nutrients!$EC$77,Nutrients!$EC$78)))))*P$7))</f>
        <v>2400</v>
      </c>
      <c r="Q277" s="65">
        <f>(SUMPRODUCT(Q$8:Q$187,Nutrients!$EC$8:$EC$187)+(IF($A$6=Nutrients!$B$8,Nutrients!$EC$8,Nutrients!$EC$9)*Q$6)+(((IF($A$7=Nutrients!$B$79,Nutrients!$EC$79,(IF($A$7=Nutrients!$B$77,Nutrients!$EC$77,Nutrients!$EC$78)))))*Q$7))</f>
        <v>2400</v>
      </c>
      <c r="R277" s="65">
        <f>(SUMPRODUCT(R$8:R$187,Nutrients!$EC$8:$EC$187)+(IF($A$6=Nutrients!$B$8,Nutrients!$EC$8,Nutrients!$EC$9)*R$6)+(((IF($A$7=Nutrients!$B$79,Nutrients!$EC$79,(IF($A$7=Nutrients!$B$77,Nutrients!$EC$77,Nutrients!$EC$78)))))*R$7))</f>
        <v>2000</v>
      </c>
      <c r="S277" s="65">
        <f>(SUMPRODUCT(S$8:S$187,Nutrients!$EC$8:$EC$187)+(IF($A$6=Nutrients!$B$8,Nutrients!$EC$8,Nutrients!$EC$9)*S$6)+(((IF($A$7=Nutrients!$B$79,Nutrients!$EC$79,(IF($A$7=Nutrients!$B$77,Nutrients!$EC$77,Nutrients!$EC$78)))))*S$7))</f>
        <v>1600</v>
      </c>
      <c r="T277" s="65">
        <f>(SUMPRODUCT(T$8:T$187,Nutrients!$EC$8:$EC$187)+(IF($A$6=Nutrients!$B$8,Nutrients!$EC$8,Nutrients!$EC$9)*T$6)+(((IF($A$7=Nutrients!$B$79,Nutrients!$EC$79,(IF($A$7=Nutrients!$B$77,Nutrients!$EC$77,Nutrients!$EC$78)))))*T$7))</f>
        <v>1200</v>
      </c>
      <c r="U277" s="65">
        <f>(SUMPRODUCT(U$8:U$187,Nutrients!$EC$8:$EC$187)+(IF($A$6=Nutrients!$B$8,Nutrients!$EC$8,Nutrients!$EC$9)*U$6)+(((IF($A$7=Nutrients!$B$79,Nutrients!$EC$79,(IF($A$7=Nutrients!$B$77,Nutrients!$EC$77,Nutrients!$EC$78)))))*U$7))</f>
        <v>1200</v>
      </c>
      <c r="V277" s="65"/>
      <c r="W277" s="65">
        <f>(SUMPRODUCT(W$8:W$187,Nutrients!$EC$8:$EC$187)+(IF($A$6=Nutrients!$B$8,Nutrients!$EC$8,Nutrients!$EC$9)*W$6)+(((IF($A$7=Nutrients!$B$79,Nutrients!$EC$79,(IF($A$7=Nutrients!$B$77,Nutrients!$EC$77,Nutrients!$EC$78)))))*W$7))</f>
        <v>2400</v>
      </c>
      <c r="X277" s="65">
        <f>(SUMPRODUCT(X$8:X$187,Nutrients!$EC$8:$EC$187)+(IF($A$6=Nutrients!$B$8,Nutrients!$EC$8,Nutrients!$EC$9)*X$6)+(((IF($A$7=Nutrients!$B$79,Nutrients!$EC$79,(IF($A$7=Nutrients!$B$77,Nutrients!$EC$77,Nutrients!$EC$78)))))*X$7))</f>
        <v>2400</v>
      </c>
      <c r="Y277" s="65">
        <f>(SUMPRODUCT(Y$8:Y$187,Nutrients!$EC$8:$EC$187)+(IF($A$6=Nutrients!$B$8,Nutrients!$EC$8,Nutrients!$EC$9)*Y$6)+(((IF($A$7=Nutrients!$B$79,Nutrients!$EC$79,(IF($A$7=Nutrients!$B$77,Nutrients!$EC$77,Nutrients!$EC$78)))))*Y$7))</f>
        <v>2000</v>
      </c>
      <c r="Z277" s="65">
        <f>(SUMPRODUCT(Z$8:Z$187,Nutrients!$EC$8:$EC$187)+(IF($A$6=Nutrients!$B$8,Nutrients!$EC$8,Nutrients!$EC$9)*Z$6)+(((IF($A$7=Nutrients!$B$79,Nutrients!$EC$79,(IF($A$7=Nutrients!$B$77,Nutrients!$EC$77,Nutrients!$EC$78)))))*Z$7))</f>
        <v>1600</v>
      </c>
      <c r="AA277" s="65">
        <f>(SUMPRODUCT(AA$8:AA$187,Nutrients!$EC$8:$EC$187)+(IF($A$6=Nutrients!$B$8,Nutrients!$EC$8,Nutrients!$EC$9)*AA$6)+(((IF($A$7=Nutrients!$B$79,Nutrients!$EC$79,(IF($A$7=Nutrients!$B$77,Nutrients!$EC$77,Nutrients!$EC$78)))))*AA$7))</f>
        <v>1200</v>
      </c>
      <c r="AB277" s="65">
        <f>(SUMPRODUCT(AB$8:AB$187,Nutrients!$EC$8:$EC$187)+(IF($A$6=Nutrients!$B$8,Nutrients!$EC$8,Nutrients!$EC$9)*AB$6)+(((IF($A$7=Nutrients!$B$79,Nutrients!$EC$79,(IF($A$7=Nutrients!$B$77,Nutrients!$EC$77,Nutrients!$EC$78)))))*AB$7))</f>
        <v>1200</v>
      </c>
      <c r="AC277" s="65"/>
      <c r="AD277" s="65">
        <f>(SUMPRODUCT(AD$8:AD$187,Nutrients!$EC$8:$EC$187)+(IF($A$6=Nutrients!$B$8,Nutrients!$EC$8,Nutrients!$EC$9)*AD$6)+(((IF($A$7=Nutrients!$B$79,Nutrients!$EC$79,(IF($A$7=Nutrients!$B$77,Nutrients!$EC$77,Nutrients!$EC$78)))))*AD$7))</f>
        <v>2400</v>
      </c>
      <c r="AE277" s="65">
        <f>(SUMPRODUCT(AE$8:AE$187,Nutrients!$EC$8:$EC$187)+(IF($A$6=Nutrients!$B$8,Nutrients!$EC$8,Nutrients!$EC$9)*AE$6)+(((IF($A$7=Nutrients!$B$79,Nutrients!$EC$79,(IF($A$7=Nutrients!$B$77,Nutrients!$EC$77,Nutrients!$EC$78)))))*AE$7))</f>
        <v>2400</v>
      </c>
      <c r="AF277" s="65">
        <f>(SUMPRODUCT(AF$8:AF$187,Nutrients!$EC$8:$EC$187)+(IF($A$6=Nutrients!$B$8,Nutrients!$EC$8,Nutrients!$EC$9)*AF$6)+(((IF($A$7=Nutrients!$B$79,Nutrients!$EC$79,(IF($A$7=Nutrients!$B$77,Nutrients!$EC$77,Nutrients!$EC$78)))))*AF$7))</f>
        <v>2000</v>
      </c>
      <c r="AG277" s="65">
        <f>(SUMPRODUCT(AG$8:AG$187,Nutrients!$EC$8:$EC$187)+(IF($A$6=Nutrients!$B$8,Nutrients!$EC$8,Nutrients!$EC$9)*AG$6)+(((IF($A$7=Nutrients!$B$79,Nutrients!$EC$79,(IF($A$7=Nutrients!$B$77,Nutrients!$EC$77,Nutrients!$EC$78)))))*AG$7))</f>
        <v>1600</v>
      </c>
      <c r="AH277" s="65">
        <f>(SUMPRODUCT(AH$8:AH$187,Nutrients!$EC$8:$EC$187)+(IF($A$6=Nutrients!$B$8,Nutrients!$EC$8,Nutrients!$EC$9)*AH$6)+(((IF($A$7=Nutrients!$B$79,Nutrients!$EC$79,(IF($A$7=Nutrients!$B$77,Nutrients!$EC$77,Nutrients!$EC$78)))))*AH$7))</f>
        <v>1200</v>
      </c>
      <c r="AI277" s="65">
        <f>(SUMPRODUCT(AI$8:AI$187,Nutrients!$EC$8:$EC$187)+(IF($A$6=Nutrients!$B$8,Nutrients!$EC$8,Nutrients!$EC$9)*AI$6)+(((IF($A$7=Nutrients!$B$79,Nutrients!$EC$79,(IF($A$7=Nutrients!$B$77,Nutrients!$EC$77,Nutrients!$EC$78)))))*AI$7))</f>
        <v>1200</v>
      </c>
      <c r="AJ277" s="65"/>
      <c r="AK277" s="65">
        <f>(SUMPRODUCT(AK$8:AK$187,Nutrients!$EC$8:$EC$187)+(IF($A$6=Nutrients!$B$8,Nutrients!$EC$8,Nutrients!$EC$9)*AK$6)+(((IF($A$7=Nutrients!$B$79,Nutrients!$EC$79,(IF($A$7=Nutrients!$B$77,Nutrients!$EC$77,Nutrients!$EC$78)))))*AK$7))</f>
        <v>2400</v>
      </c>
      <c r="AL277" s="65">
        <f>(SUMPRODUCT(AL$8:AL$187,Nutrients!$EC$8:$EC$187)+(IF($A$6=Nutrients!$B$8,Nutrients!$EC$8,Nutrients!$EC$9)*AL$6)+(((IF($A$7=Nutrients!$B$79,Nutrients!$EC$79,(IF($A$7=Nutrients!$B$77,Nutrients!$EC$77,Nutrients!$EC$78)))))*AL$7))</f>
        <v>2400</v>
      </c>
      <c r="AM277" s="65">
        <f>(SUMPRODUCT(AM$8:AM$187,Nutrients!$EC$8:$EC$187)+(IF($A$6=Nutrients!$B$8,Nutrients!$EC$8,Nutrients!$EC$9)*AM$6)+(((IF($A$7=Nutrients!$B$79,Nutrients!$EC$79,(IF($A$7=Nutrients!$B$77,Nutrients!$EC$77,Nutrients!$EC$78)))))*AM$7))</f>
        <v>2000</v>
      </c>
      <c r="AN277" s="65">
        <f>(SUMPRODUCT(AN$8:AN$187,Nutrients!$EC$8:$EC$187)+(IF($A$6=Nutrients!$B$8,Nutrients!$EC$8,Nutrients!$EC$9)*AN$6)+(((IF($A$7=Nutrients!$B$79,Nutrients!$EC$79,(IF($A$7=Nutrients!$B$77,Nutrients!$EC$77,Nutrients!$EC$78)))))*AN$7))</f>
        <v>1600</v>
      </c>
      <c r="AO277" s="65">
        <f>(SUMPRODUCT(AO$8:AO$187,Nutrients!$EC$8:$EC$187)+(IF($A$6=Nutrients!$B$8,Nutrients!$EC$8,Nutrients!$EC$9)*AO$6)+(((IF($A$7=Nutrients!$B$79,Nutrients!$EC$79,(IF($A$7=Nutrients!$B$77,Nutrients!$EC$77,Nutrients!$EC$78)))))*AO$7))</f>
        <v>1200</v>
      </c>
      <c r="AP277" s="65">
        <f>(SUMPRODUCT(AP$8:AP$187,Nutrients!$EC$8:$EC$187)+(IF($A$6=Nutrients!$B$8,Nutrients!$EC$8,Nutrients!$EC$9)*AP$6)+(((IF($A$7=Nutrients!$B$79,Nutrients!$EC$79,(IF($A$7=Nutrients!$B$77,Nutrients!$EC$77,Nutrients!$EC$78)))))*AP$7))</f>
        <v>1200</v>
      </c>
      <c r="AQ277" s="65"/>
      <c r="AR277" s="65">
        <f>(SUMPRODUCT(AR$8:AR$187,Nutrients!$EC$8:$EC$187)+(IF($A$6=Nutrients!$B$8,Nutrients!$EC$8,Nutrients!$EC$9)*AR$6)+(((IF($A$7=Nutrients!$B$79,Nutrients!$EC$79,(IF($A$7=Nutrients!$B$77,Nutrients!$EC$77,Nutrients!$EC$78)))))*AR$7))</f>
        <v>2400</v>
      </c>
      <c r="AS277" s="65">
        <f>(SUMPRODUCT(AS$8:AS$187,Nutrients!$EC$8:$EC$187)+(IF($A$6=Nutrients!$B$8,Nutrients!$EC$8,Nutrients!$EC$9)*AS$6)+(((IF($A$7=Nutrients!$B$79,Nutrients!$EC$79,(IF($A$7=Nutrients!$B$77,Nutrients!$EC$77,Nutrients!$EC$78)))))*AS$7))</f>
        <v>2400</v>
      </c>
      <c r="AT277" s="65">
        <f>(SUMPRODUCT(AT$8:AT$187,Nutrients!$EC$8:$EC$187)+(IF($A$6=Nutrients!$B$8,Nutrients!$EC$8,Nutrients!$EC$9)*AT$6)+(((IF($A$7=Nutrients!$B$79,Nutrients!$EC$79,(IF($A$7=Nutrients!$B$77,Nutrients!$EC$77,Nutrients!$EC$78)))))*AT$7))</f>
        <v>2000</v>
      </c>
      <c r="AU277" s="65">
        <f>(SUMPRODUCT(AU$8:AU$187,Nutrients!$EC$8:$EC$187)+(IF($A$6=Nutrients!$B$8,Nutrients!$EC$8,Nutrients!$EC$9)*AU$6)+(((IF($A$7=Nutrients!$B$79,Nutrients!$EC$79,(IF($A$7=Nutrients!$B$77,Nutrients!$EC$77,Nutrients!$EC$78)))))*AU$7))</f>
        <v>1600</v>
      </c>
      <c r="AV277" s="65">
        <f>(SUMPRODUCT(AV$8:AV$187,Nutrients!$EC$8:$EC$187)+(IF($A$6=Nutrients!$B$8,Nutrients!$EC$8,Nutrients!$EC$9)*AV$6)+(((IF($A$7=Nutrients!$B$79,Nutrients!$EC$79,(IF($A$7=Nutrients!$B$77,Nutrients!$EC$77,Nutrients!$EC$78)))))*AV$7))</f>
        <v>1200</v>
      </c>
      <c r="AW277" s="65">
        <f>(SUMPRODUCT(AW$8:AW$187,Nutrients!$EC$8:$EC$187)+(IF($A$6=Nutrients!$B$8,Nutrients!$EC$8,Nutrients!$EC$9)*AW$6)+(((IF($A$7=Nutrients!$B$79,Nutrients!$EC$79,(IF($A$7=Nutrients!$B$77,Nutrients!$EC$77,Nutrients!$EC$78)))))*AW$7))</f>
        <v>1200</v>
      </c>
      <c r="AX277" s="65"/>
      <c r="AY277" s="65">
        <f>(SUMPRODUCT(AY$8:AY$187,Nutrients!$EC$8:$EC$187)+(IF($A$6=Nutrients!$B$8,Nutrients!$EC$8,Nutrients!$EC$9)*AY$6)+(((IF($A$7=Nutrients!$B$79,Nutrients!$EC$79,(IF($A$7=Nutrients!$B$77,Nutrients!$EC$77,Nutrients!$EC$78)))))*AY$7))</f>
        <v>2400</v>
      </c>
      <c r="AZ277" s="65">
        <f>(SUMPRODUCT(AZ$8:AZ$187,Nutrients!$EC$8:$EC$187)+(IF($A$6=Nutrients!$B$8,Nutrients!$EC$8,Nutrients!$EC$9)*AZ$6)+(((IF($A$7=Nutrients!$B$79,Nutrients!$EC$79,(IF($A$7=Nutrients!$B$77,Nutrients!$EC$77,Nutrients!$EC$78)))))*AZ$7))</f>
        <v>2400</v>
      </c>
      <c r="BA277" s="65">
        <f>(SUMPRODUCT(BA$8:BA$187,Nutrients!$EC$8:$EC$187)+(IF($A$6=Nutrients!$B$8,Nutrients!$EC$8,Nutrients!$EC$9)*BA$6)+(((IF($A$7=Nutrients!$B$79,Nutrients!$EC$79,(IF($A$7=Nutrients!$B$77,Nutrients!$EC$77,Nutrients!$EC$78)))))*BA$7))</f>
        <v>2000</v>
      </c>
      <c r="BB277" s="65">
        <f>(SUMPRODUCT(BB$8:BB$187,Nutrients!$EC$8:$EC$187)+(IF($A$6=Nutrients!$B$8,Nutrients!$EC$8,Nutrients!$EC$9)*BB$6)+(((IF($A$7=Nutrients!$B$79,Nutrients!$EC$79,(IF($A$7=Nutrients!$B$77,Nutrients!$EC$77,Nutrients!$EC$78)))))*BB$7))</f>
        <v>1600</v>
      </c>
      <c r="BC277" s="65">
        <f>(SUMPRODUCT(BC$8:BC$187,Nutrients!$EC$8:$EC$187)+(IF($A$6=Nutrients!$B$8,Nutrients!$EC$8,Nutrients!$EC$9)*BC$6)+(((IF($A$7=Nutrients!$B$79,Nutrients!$EC$79,(IF($A$7=Nutrients!$B$77,Nutrients!$EC$77,Nutrients!$EC$78)))))*BC$7))</f>
        <v>1200</v>
      </c>
      <c r="BD277" s="65">
        <f>(SUMPRODUCT(BD$8:BD$187,Nutrients!$EC$8:$EC$187)+(IF($A$6=Nutrients!$B$8,Nutrients!$EC$8,Nutrients!$EC$9)*BD$6)+(((IF($A$7=Nutrients!$B$79,Nutrients!$EC$79,(IF($A$7=Nutrients!$B$77,Nutrients!$EC$77,Nutrients!$EC$78)))))*BD$7))</f>
        <v>1200</v>
      </c>
      <c r="BE277" s="65"/>
      <c r="BF277" s="65">
        <f>(SUMPRODUCT(BF$8:BF$187,Nutrients!$EC$8:$EC$187)+(IF($A$6=Nutrients!$B$8,Nutrients!$EC$8,Nutrients!$EC$9)*BF$6)+(((IF($A$7=Nutrients!$B$79,Nutrients!$EC$79,(IF($A$7=Nutrients!$B$77,Nutrients!$EC$77,Nutrients!$EC$78)))))*BF$7))</f>
        <v>2400</v>
      </c>
      <c r="BG277" s="65">
        <f>(SUMPRODUCT(BG$8:BG$187,Nutrients!$EC$8:$EC$187)+(IF($A$6=Nutrients!$B$8,Nutrients!$EC$8,Nutrients!$EC$9)*BG$6)+(((IF($A$7=Nutrients!$B$79,Nutrients!$EC$79,(IF($A$7=Nutrients!$B$77,Nutrients!$EC$77,Nutrients!$EC$78)))))*BG$7))</f>
        <v>2400</v>
      </c>
      <c r="BH277" s="65">
        <f>(SUMPRODUCT(BH$8:BH$187,Nutrients!$EC$8:$EC$187)+(IF($A$6=Nutrients!$B$8,Nutrients!$EC$8,Nutrients!$EC$9)*BH$6)+(((IF($A$7=Nutrients!$B$79,Nutrients!$EC$79,(IF($A$7=Nutrients!$B$77,Nutrients!$EC$77,Nutrients!$EC$78)))))*BH$7))</f>
        <v>2000</v>
      </c>
      <c r="BI277" s="65">
        <f>(SUMPRODUCT(BI$8:BI$187,Nutrients!$EC$8:$EC$187)+(IF($A$6=Nutrients!$B$8,Nutrients!$EC$8,Nutrients!$EC$9)*BI$6)+(((IF($A$7=Nutrients!$B$79,Nutrients!$EC$79,(IF($A$7=Nutrients!$B$77,Nutrients!$EC$77,Nutrients!$EC$78)))))*BI$7))</f>
        <v>1600</v>
      </c>
      <c r="BJ277" s="65">
        <f>(SUMPRODUCT(BJ$8:BJ$187,Nutrients!$EC$8:$EC$187)+(IF($A$6=Nutrients!$B$8,Nutrients!$EC$8,Nutrients!$EC$9)*BJ$6)+(((IF($A$7=Nutrients!$B$79,Nutrients!$EC$79,(IF($A$7=Nutrients!$B$77,Nutrients!$EC$77,Nutrients!$EC$78)))))*BJ$7))</f>
        <v>1200</v>
      </c>
      <c r="BK277" s="65">
        <f>(SUMPRODUCT(BK$8:BK$187,Nutrients!$EC$8:$EC$187)+(IF($A$6=Nutrients!$B$8,Nutrients!$EC$8,Nutrients!$EC$9)*BK$6)+(((IF($A$7=Nutrients!$B$79,Nutrients!$EC$79,(IF($A$7=Nutrients!$B$77,Nutrients!$EC$77,Nutrients!$EC$78)))))*BK$7))</f>
        <v>1200</v>
      </c>
      <c r="BL277" s="65"/>
    </row>
    <row r="278" spans="1:64" x14ac:dyDescent="0.2">
      <c r="A278" s="236" t="s">
        <v>157</v>
      </c>
      <c r="B278" s="65">
        <f>(SUMPRODUCT(B$8:B$187,Nutrients!$ED$8:$ED$187)+(IF($A$6=Nutrients!$B$8,Nutrients!$ED$8,Nutrients!$ED$9)*B$6)+(((IF($A$7=Nutrients!$B$79,Nutrients!$ED$79,(IF($A$7=Nutrients!$B$77,Nutrients!$ED$77,Nutrients!$ED$78)))))*B$7))</f>
        <v>21</v>
      </c>
      <c r="C278" s="65">
        <f>(SUMPRODUCT(C$8:C$187,Nutrients!$ED$8:$ED$187)+(IF($A$6=Nutrients!$B$8,Nutrients!$ED$8,Nutrients!$ED$9)*C$6)+(((IF($A$7=Nutrients!$B$79,Nutrients!$ED$79,(IF($A$7=Nutrients!$B$77,Nutrients!$ED$77,Nutrients!$ED$78)))))*C$7))</f>
        <v>21</v>
      </c>
      <c r="D278" s="65">
        <f>(SUMPRODUCT(D$8:D$187,Nutrients!$ED$8:$ED$187)+(IF($A$6=Nutrients!$B$8,Nutrients!$ED$8,Nutrients!$ED$9)*D$6)+(((IF($A$7=Nutrients!$B$79,Nutrients!$ED$79,(IF($A$7=Nutrients!$B$77,Nutrients!$ED$77,Nutrients!$ED$78)))))*D$7))</f>
        <v>17.5</v>
      </c>
      <c r="E278" s="65">
        <f>(SUMPRODUCT(E$8:E$187,Nutrients!$ED$8:$ED$187)+(IF($A$6=Nutrients!$B$8,Nutrients!$ED$8,Nutrients!$ED$9)*E$6)+(((IF($A$7=Nutrients!$B$79,Nutrients!$ED$79,(IF($A$7=Nutrients!$B$77,Nutrients!$ED$77,Nutrients!$ED$78)))))*E$7))</f>
        <v>14</v>
      </c>
      <c r="F278" s="65">
        <f>(SUMPRODUCT(F$8:F$187,Nutrients!$ED$8:$ED$187)+(IF($A$6=Nutrients!$B$8,Nutrients!$ED$8,Nutrients!$ED$9)*F$6)+(((IF($A$7=Nutrients!$B$79,Nutrients!$ED$79,(IF($A$7=Nutrients!$B$77,Nutrients!$ED$77,Nutrients!$ED$78)))))*F$7))</f>
        <v>10.5</v>
      </c>
      <c r="G278" s="65">
        <f>(SUMPRODUCT(G$8:G$187,Nutrients!$ED$8:$ED$187)+(IF($A$6=Nutrients!$B$8,Nutrients!$ED$8,Nutrients!$ED$9)*G$6)+(((IF($A$7=Nutrients!$B$79,Nutrients!$ED$79,(IF($A$7=Nutrients!$B$77,Nutrients!$ED$77,Nutrients!$ED$78)))))*G$7))</f>
        <v>10.5</v>
      </c>
      <c r="H278" s="65"/>
      <c r="I278" s="65">
        <f>(SUMPRODUCT(I$8:I$187,Nutrients!$ED$8:$ED$187)+(IF($A$6=Nutrients!$B$8,Nutrients!$ED$8,Nutrients!$ED$9)*I$6)+(((IF($A$7=Nutrients!$B$79,Nutrients!$ED$79,(IF($A$7=Nutrients!$B$77,Nutrients!$ED$77,Nutrients!$ED$78)))))*I$7))</f>
        <v>21</v>
      </c>
      <c r="J278" s="65">
        <f>(SUMPRODUCT(J$8:J$187,Nutrients!$ED$8:$ED$187)+(IF($A$6=Nutrients!$B$8,Nutrients!$ED$8,Nutrients!$ED$9)*J$6)+(((IF($A$7=Nutrients!$B$79,Nutrients!$ED$79,(IF($A$7=Nutrients!$B$77,Nutrients!$ED$77,Nutrients!$ED$78)))))*J$7))</f>
        <v>21</v>
      </c>
      <c r="K278" s="65">
        <f>(SUMPRODUCT(K$8:K$187,Nutrients!$ED$8:$ED$187)+(IF($A$6=Nutrients!$B$8,Nutrients!$ED$8,Nutrients!$ED$9)*K$6)+(((IF($A$7=Nutrients!$B$79,Nutrients!$ED$79,(IF($A$7=Nutrients!$B$77,Nutrients!$ED$77,Nutrients!$ED$78)))))*K$7))</f>
        <v>17.5</v>
      </c>
      <c r="L278" s="65">
        <f>(SUMPRODUCT(L$8:L$187,Nutrients!$ED$8:$ED$187)+(IF($A$6=Nutrients!$B$8,Nutrients!$ED$8,Nutrients!$ED$9)*L$6)+(((IF($A$7=Nutrients!$B$79,Nutrients!$ED$79,(IF($A$7=Nutrients!$B$77,Nutrients!$ED$77,Nutrients!$ED$78)))))*L$7))</f>
        <v>14</v>
      </c>
      <c r="M278" s="65">
        <f>(SUMPRODUCT(M$8:M$187,Nutrients!$ED$8:$ED$187)+(IF($A$6=Nutrients!$B$8,Nutrients!$ED$8,Nutrients!$ED$9)*M$6)+(((IF($A$7=Nutrients!$B$79,Nutrients!$ED$79,(IF($A$7=Nutrients!$B$77,Nutrients!$ED$77,Nutrients!$ED$78)))))*M$7))</f>
        <v>10.5</v>
      </c>
      <c r="N278" s="65">
        <f>(SUMPRODUCT(N$8:N$187,Nutrients!$ED$8:$ED$187)+(IF($A$6=Nutrients!$B$8,Nutrients!$ED$8,Nutrients!$ED$9)*N$6)+(((IF($A$7=Nutrients!$B$79,Nutrients!$ED$79,(IF($A$7=Nutrients!$B$77,Nutrients!$ED$77,Nutrients!$ED$78)))))*N$7))</f>
        <v>10.5</v>
      </c>
      <c r="O278" s="65"/>
      <c r="P278" s="65">
        <f>(SUMPRODUCT(P$8:P$187,Nutrients!$ED$8:$ED$187)+(IF($A$6=Nutrients!$B$8,Nutrients!$ED$8,Nutrients!$ED$9)*P$6)+(((IF($A$7=Nutrients!$B$79,Nutrients!$ED$79,(IF($A$7=Nutrients!$B$77,Nutrients!$ED$77,Nutrients!$ED$78)))))*P$7))</f>
        <v>21</v>
      </c>
      <c r="Q278" s="65">
        <f>(SUMPRODUCT(Q$8:Q$187,Nutrients!$ED$8:$ED$187)+(IF($A$6=Nutrients!$B$8,Nutrients!$ED$8,Nutrients!$ED$9)*Q$6)+(((IF($A$7=Nutrients!$B$79,Nutrients!$ED$79,(IF($A$7=Nutrients!$B$77,Nutrients!$ED$77,Nutrients!$ED$78)))))*Q$7))</f>
        <v>21</v>
      </c>
      <c r="R278" s="65">
        <f>(SUMPRODUCT(R$8:R$187,Nutrients!$ED$8:$ED$187)+(IF($A$6=Nutrients!$B$8,Nutrients!$ED$8,Nutrients!$ED$9)*R$6)+(((IF($A$7=Nutrients!$B$79,Nutrients!$ED$79,(IF($A$7=Nutrients!$B$77,Nutrients!$ED$77,Nutrients!$ED$78)))))*R$7))</f>
        <v>17.5</v>
      </c>
      <c r="S278" s="65">
        <f>(SUMPRODUCT(S$8:S$187,Nutrients!$ED$8:$ED$187)+(IF($A$6=Nutrients!$B$8,Nutrients!$ED$8,Nutrients!$ED$9)*S$6)+(((IF($A$7=Nutrients!$B$79,Nutrients!$ED$79,(IF($A$7=Nutrients!$B$77,Nutrients!$ED$77,Nutrients!$ED$78)))))*S$7))</f>
        <v>14</v>
      </c>
      <c r="T278" s="65">
        <f>(SUMPRODUCT(T$8:T$187,Nutrients!$ED$8:$ED$187)+(IF($A$6=Nutrients!$B$8,Nutrients!$ED$8,Nutrients!$ED$9)*T$6)+(((IF($A$7=Nutrients!$B$79,Nutrients!$ED$79,(IF($A$7=Nutrients!$B$77,Nutrients!$ED$77,Nutrients!$ED$78)))))*T$7))</f>
        <v>10.5</v>
      </c>
      <c r="U278" s="65">
        <f>(SUMPRODUCT(U$8:U$187,Nutrients!$ED$8:$ED$187)+(IF($A$6=Nutrients!$B$8,Nutrients!$ED$8,Nutrients!$ED$9)*U$6)+(((IF($A$7=Nutrients!$B$79,Nutrients!$ED$79,(IF($A$7=Nutrients!$B$77,Nutrients!$ED$77,Nutrients!$ED$78)))))*U$7))</f>
        <v>10.5</v>
      </c>
      <c r="V278" s="65"/>
      <c r="W278" s="65">
        <f>(SUMPRODUCT(W$8:W$187,Nutrients!$ED$8:$ED$187)+(IF($A$6=Nutrients!$B$8,Nutrients!$ED$8,Nutrients!$ED$9)*W$6)+(((IF($A$7=Nutrients!$B$79,Nutrients!$ED$79,(IF($A$7=Nutrients!$B$77,Nutrients!$ED$77,Nutrients!$ED$78)))))*W$7))</f>
        <v>21</v>
      </c>
      <c r="X278" s="65">
        <f>(SUMPRODUCT(X$8:X$187,Nutrients!$ED$8:$ED$187)+(IF($A$6=Nutrients!$B$8,Nutrients!$ED$8,Nutrients!$ED$9)*X$6)+(((IF($A$7=Nutrients!$B$79,Nutrients!$ED$79,(IF($A$7=Nutrients!$B$77,Nutrients!$ED$77,Nutrients!$ED$78)))))*X$7))</f>
        <v>21</v>
      </c>
      <c r="Y278" s="65">
        <f>(SUMPRODUCT(Y$8:Y$187,Nutrients!$ED$8:$ED$187)+(IF($A$6=Nutrients!$B$8,Nutrients!$ED$8,Nutrients!$ED$9)*Y$6)+(((IF($A$7=Nutrients!$B$79,Nutrients!$ED$79,(IF($A$7=Nutrients!$B$77,Nutrients!$ED$77,Nutrients!$ED$78)))))*Y$7))</f>
        <v>17.5</v>
      </c>
      <c r="Z278" s="65">
        <f>(SUMPRODUCT(Z$8:Z$187,Nutrients!$ED$8:$ED$187)+(IF($A$6=Nutrients!$B$8,Nutrients!$ED$8,Nutrients!$ED$9)*Z$6)+(((IF($A$7=Nutrients!$B$79,Nutrients!$ED$79,(IF($A$7=Nutrients!$B$77,Nutrients!$ED$77,Nutrients!$ED$78)))))*Z$7))</f>
        <v>14</v>
      </c>
      <c r="AA278" s="65">
        <f>(SUMPRODUCT(AA$8:AA$187,Nutrients!$ED$8:$ED$187)+(IF($A$6=Nutrients!$B$8,Nutrients!$ED$8,Nutrients!$ED$9)*AA$6)+(((IF($A$7=Nutrients!$B$79,Nutrients!$ED$79,(IF($A$7=Nutrients!$B$77,Nutrients!$ED$77,Nutrients!$ED$78)))))*AA$7))</f>
        <v>10.5</v>
      </c>
      <c r="AB278" s="65">
        <f>(SUMPRODUCT(AB$8:AB$187,Nutrients!$ED$8:$ED$187)+(IF($A$6=Nutrients!$B$8,Nutrients!$ED$8,Nutrients!$ED$9)*AB$6)+(((IF($A$7=Nutrients!$B$79,Nutrients!$ED$79,(IF($A$7=Nutrients!$B$77,Nutrients!$ED$77,Nutrients!$ED$78)))))*AB$7))</f>
        <v>10.5</v>
      </c>
      <c r="AC278" s="65"/>
      <c r="AD278" s="65">
        <f>(SUMPRODUCT(AD$8:AD$187,Nutrients!$ED$8:$ED$187)+(IF($A$6=Nutrients!$B$8,Nutrients!$ED$8,Nutrients!$ED$9)*AD$6)+(((IF($A$7=Nutrients!$B$79,Nutrients!$ED$79,(IF($A$7=Nutrients!$B$77,Nutrients!$ED$77,Nutrients!$ED$78)))))*AD$7))</f>
        <v>21</v>
      </c>
      <c r="AE278" s="65">
        <f>(SUMPRODUCT(AE$8:AE$187,Nutrients!$ED$8:$ED$187)+(IF($A$6=Nutrients!$B$8,Nutrients!$ED$8,Nutrients!$ED$9)*AE$6)+(((IF($A$7=Nutrients!$B$79,Nutrients!$ED$79,(IF($A$7=Nutrients!$B$77,Nutrients!$ED$77,Nutrients!$ED$78)))))*AE$7))</f>
        <v>21</v>
      </c>
      <c r="AF278" s="65">
        <f>(SUMPRODUCT(AF$8:AF$187,Nutrients!$ED$8:$ED$187)+(IF($A$6=Nutrients!$B$8,Nutrients!$ED$8,Nutrients!$ED$9)*AF$6)+(((IF($A$7=Nutrients!$B$79,Nutrients!$ED$79,(IF($A$7=Nutrients!$B$77,Nutrients!$ED$77,Nutrients!$ED$78)))))*AF$7))</f>
        <v>17.5</v>
      </c>
      <c r="AG278" s="65">
        <f>(SUMPRODUCT(AG$8:AG$187,Nutrients!$ED$8:$ED$187)+(IF($A$6=Nutrients!$B$8,Nutrients!$ED$8,Nutrients!$ED$9)*AG$6)+(((IF($A$7=Nutrients!$B$79,Nutrients!$ED$79,(IF($A$7=Nutrients!$B$77,Nutrients!$ED$77,Nutrients!$ED$78)))))*AG$7))</f>
        <v>14</v>
      </c>
      <c r="AH278" s="65">
        <f>(SUMPRODUCT(AH$8:AH$187,Nutrients!$ED$8:$ED$187)+(IF($A$6=Nutrients!$B$8,Nutrients!$ED$8,Nutrients!$ED$9)*AH$6)+(((IF($A$7=Nutrients!$B$79,Nutrients!$ED$79,(IF($A$7=Nutrients!$B$77,Nutrients!$ED$77,Nutrients!$ED$78)))))*AH$7))</f>
        <v>10.5</v>
      </c>
      <c r="AI278" s="65">
        <f>(SUMPRODUCT(AI$8:AI$187,Nutrients!$ED$8:$ED$187)+(IF($A$6=Nutrients!$B$8,Nutrients!$ED$8,Nutrients!$ED$9)*AI$6)+(((IF($A$7=Nutrients!$B$79,Nutrients!$ED$79,(IF($A$7=Nutrients!$B$77,Nutrients!$ED$77,Nutrients!$ED$78)))))*AI$7))</f>
        <v>10.5</v>
      </c>
      <c r="AJ278" s="65"/>
      <c r="AK278" s="65">
        <f>(SUMPRODUCT(AK$8:AK$187,Nutrients!$ED$8:$ED$187)+(IF($A$6=Nutrients!$B$8,Nutrients!$ED$8,Nutrients!$ED$9)*AK$6)+(((IF($A$7=Nutrients!$B$79,Nutrients!$ED$79,(IF($A$7=Nutrients!$B$77,Nutrients!$ED$77,Nutrients!$ED$78)))))*AK$7))</f>
        <v>21</v>
      </c>
      <c r="AL278" s="65">
        <f>(SUMPRODUCT(AL$8:AL$187,Nutrients!$ED$8:$ED$187)+(IF($A$6=Nutrients!$B$8,Nutrients!$ED$8,Nutrients!$ED$9)*AL$6)+(((IF($A$7=Nutrients!$B$79,Nutrients!$ED$79,(IF($A$7=Nutrients!$B$77,Nutrients!$ED$77,Nutrients!$ED$78)))))*AL$7))</f>
        <v>21</v>
      </c>
      <c r="AM278" s="65">
        <f>(SUMPRODUCT(AM$8:AM$187,Nutrients!$ED$8:$ED$187)+(IF($A$6=Nutrients!$B$8,Nutrients!$ED$8,Nutrients!$ED$9)*AM$6)+(((IF($A$7=Nutrients!$B$79,Nutrients!$ED$79,(IF($A$7=Nutrients!$B$77,Nutrients!$ED$77,Nutrients!$ED$78)))))*AM$7))</f>
        <v>17.5</v>
      </c>
      <c r="AN278" s="65">
        <f>(SUMPRODUCT(AN$8:AN$187,Nutrients!$ED$8:$ED$187)+(IF($A$6=Nutrients!$B$8,Nutrients!$ED$8,Nutrients!$ED$9)*AN$6)+(((IF($A$7=Nutrients!$B$79,Nutrients!$ED$79,(IF($A$7=Nutrients!$B$77,Nutrients!$ED$77,Nutrients!$ED$78)))))*AN$7))</f>
        <v>14</v>
      </c>
      <c r="AO278" s="65">
        <f>(SUMPRODUCT(AO$8:AO$187,Nutrients!$ED$8:$ED$187)+(IF($A$6=Nutrients!$B$8,Nutrients!$ED$8,Nutrients!$ED$9)*AO$6)+(((IF($A$7=Nutrients!$B$79,Nutrients!$ED$79,(IF($A$7=Nutrients!$B$77,Nutrients!$ED$77,Nutrients!$ED$78)))))*AO$7))</f>
        <v>10.5</v>
      </c>
      <c r="AP278" s="65">
        <f>(SUMPRODUCT(AP$8:AP$187,Nutrients!$ED$8:$ED$187)+(IF($A$6=Nutrients!$B$8,Nutrients!$ED$8,Nutrients!$ED$9)*AP$6)+(((IF($A$7=Nutrients!$B$79,Nutrients!$ED$79,(IF($A$7=Nutrients!$B$77,Nutrients!$ED$77,Nutrients!$ED$78)))))*AP$7))</f>
        <v>10.5</v>
      </c>
      <c r="AQ278" s="65"/>
      <c r="AR278" s="65">
        <f>(SUMPRODUCT(AR$8:AR$187,Nutrients!$ED$8:$ED$187)+(IF($A$6=Nutrients!$B$8,Nutrients!$ED$8,Nutrients!$ED$9)*AR$6)+(((IF($A$7=Nutrients!$B$79,Nutrients!$ED$79,(IF($A$7=Nutrients!$B$77,Nutrients!$ED$77,Nutrients!$ED$78)))))*AR$7))</f>
        <v>21</v>
      </c>
      <c r="AS278" s="65">
        <f>(SUMPRODUCT(AS$8:AS$187,Nutrients!$ED$8:$ED$187)+(IF($A$6=Nutrients!$B$8,Nutrients!$ED$8,Nutrients!$ED$9)*AS$6)+(((IF($A$7=Nutrients!$B$79,Nutrients!$ED$79,(IF($A$7=Nutrients!$B$77,Nutrients!$ED$77,Nutrients!$ED$78)))))*AS$7))</f>
        <v>21</v>
      </c>
      <c r="AT278" s="65">
        <f>(SUMPRODUCT(AT$8:AT$187,Nutrients!$ED$8:$ED$187)+(IF($A$6=Nutrients!$B$8,Nutrients!$ED$8,Nutrients!$ED$9)*AT$6)+(((IF($A$7=Nutrients!$B$79,Nutrients!$ED$79,(IF($A$7=Nutrients!$B$77,Nutrients!$ED$77,Nutrients!$ED$78)))))*AT$7))</f>
        <v>17.5</v>
      </c>
      <c r="AU278" s="65">
        <f>(SUMPRODUCT(AU$8:AU$187,Nutrients!$ED$8:$ED$187)+(IF($A$6=Nutrients!$B$8,Nutrients!$ED$8,Nutrients!$ED$9)*AU$6)+(((IF($A$7=Nutrients!$B$79,Nutrients!$ED$79,(IF($A$7=Nutrients!$B$77,Nutrients!$ED$77,Nutrients!$ED$78)))))*AU$7))</f>
        <v>14</v>
      </c>
      <c r="AV278" s="65">
        <f>(SUMPRODUCT(AV$8:AV$187,Nutrients!$ED$8:$ED$187)+(IF($A$6=Nutrients!$B$8,Nutrients!$ED$8,Nutrients!$ED$9)*AV$6)+(((IF($A$7=Nutrients!$B$79,Nutrients!$ED$79,(IF($A$7=Nutrients!$B$77,Nutrients!$ED$77,Nutrients!$ED$78)))))*AV$7))</f>
        <v>10.5</v>
      </c>
      <c r="AW278" s="65">
        <f>(SUMPRODUCT(AW$8:AW$187,Nutrients!$ED$8:$ED$187)+(IF($A$6=Nutrients!$B$8,Nutrients!$ED$8,Nutrients!$ED$9)*AW$6)+(((IF($A$7=Nutrients!$B$79,Nutrients!$ED$79,(IF($A$7=Nutrients!$B$77,Nutrients!$ED$77,Nutrients!$ED$78)))))*AW$7))</f>
        <v>10.5</v>
      </c>
      <c r="AX278" s="65"/>
      <c r="AY278" s="65">
        <f>(SUMPRODUCT(AY$8:AY$187,Nutrients!$ED$8:$ED$187)+(IF($A$6=Nutrients!$B$8,Nutrients!$ED$8,Nutrients!$ED$9)*AY$6)+(((IF($A$7=Nutrients!$B$79,Nutrients!$ED$79,(IF($A$7=Nutrients!$B$77,Nutrients!$ED$77,Nutrients!$ED$78)))))*AY$7))</f>
        <v>21</v>
      </c>
      <c r="AZ278" s="65">
        <f>(SUMPRODUCT(AZ$8:AZ$187,Nutrients!$ED$8:$ED$187)+(IF($A$6=Nutrients!$B$8,Nutrients!$ED$8,Nutrients!$ED$9)*AZ$6)+(((IF($A$7=Nutrients!$B$79,Nutrients!$ED$79,(IF($A$7=Nutrients!$B$77,Nutrients!$ED$77,Nutrients!$ED$78)))))*AZ$7))</f>
        <v>21</v>
      </c>
      <c r="BA278" s="65">
        <f>(SUMPRODUCT(BA$8:BA$187,Nutrients!$ED$8:$ED$187)+(IF($A$6=Nutrients!$B$8,Nutrients!$ED$8,Nutrients!$ED$9)*BA$6)+(((IF($A$7=Nutrients!$B$79,Nutrients!$ED$79,(IF($A$7=Nutrients!$B$77,Nutrients!$ED$77,Nutrients!$ED$78)))))*BA$7))</f>
        <v>17.5</v>
      </c>
      <c r="BB278" s="65">
        <f>(SUMPRODUCT(BB$8:BB$187,Nutrients!$ED$8:$ED$187)+(IF($A$6=Nutrients!$B$8,Nutrients!$ED$8,Nutrients!$ED$9)*BB$6)+(((IF($A$7=Nutrients!$B$79,Nutrients!$ED$79,(IF($A$7=Nutrients!$B$77,Nutrients!$ED$77,Nutrients!$ED$78)))))*BB$7))</f>
        <v>14</v>
      </c>
      <c r="BC278" s="65">
        <f>(SUMPRODUCT(BC$8:BC$187,Nutrients!$ED$8:$ED$187)+(IF($A$6=Nutrients!$B$8,Nutrients!$ED$8,Nutrients!$ED$9)*BC$6)+(((IF($A$7=Nutrients!$B$79,Nutrients!$ED$79,(IF($A$7=Nutrients!$B$77,Nutrients!$ED$77,Nutrients!$ED$78)))))*BC$7))</f>
        <v>10.5</v>
      </c>
      <c r="BD278" s="65">
        <f>(SUMPRODUCT(BD$8:BD$187,Nutrients!$ED$8:$ED$187)+(IF($A$6=Nutrients!$B$8,Nutrients!$ED$8,Nutrients!$ED$9)*BD$6)+(((IF($A$7=Nutrients!$B$79,Nutrients!$ED$79,(IF($A$7=Nutrients!$B$77,Nutrients!$ED$77,Nutrients!$ED$78)))))*BD$7))</f>
        <v>10.5</v>
      </c>
      <c r="BE278" s="65"/>
      <c r="BF278" s="65">
        <f>(SUMPRODUCT(BF$8:BF$187,Nutrients!$ED$8:$ED$187)+(IF($A$6=Nutrients!$B$8,Nutrients!$ED$8,Nutrients!$ED$9)*BF$6)+(((IF($A$7=Nutrients!$B$79,Nutrients!$ED$79,(IF($A$7=Nutrients!$B$77,Nutrients!$ED$77,Nutrients!$ED$78)))))*BF$7))</f>
        <v>21</v>
      </c>
      <c r="BG278" s="65">
        <f>(SUMPRODUCT(BG$8:BG$187,Nutrients!$ED$8:$ED$187)+(IF($A$6=Nutrients!$B$8,Nutrients!$ED$8,Nutrients!$ED$9)*BG$6)+(((IF($A$7=Nutrients!$B$79,Nutrients!$ED$79,(IF($A$7=Nutrients!$B$77,Nutrients!$ED$77,Nutrients!$ED$78)))))*BG$7))</f>
        <v>21</v>
      </c>
      <c r="BH278" s="65">
        <f>(SUMPRODUCT(BH$8:BH$187,Nutrients!$ED$8:$ED$187)+(IF($A$6=Nutrients!$B$8,Nutrients!$ED$8,Nutrients!$ED$9)*BH$6)+(((IF($A$7=Nutrients!$B$79,Nutrients!$ED$79,(IF($A$7=Nutrients!$B$77,Nutrients!$ED$77,Nutrients!$ED$78)))))*BH$7))</f>
        <v>17.5</v>
      </c>
      <c r="BI278" s="65">
        <f>(SUMPRODUCT(BI$8:BI$187,Nutrients!$ED$8:$ED$187)+(IF($A$6=Nutrients!$B$8,Nutrients!$ED$8,Nutrients!$ED$9)*BI$6)+(((IF($A$7=Nutrients!$B$79,Nutrients!$ED$79,(IF($A$7=Nutrients!$B$77,Nutrients!$ED$77,Nutrients!$ED$78)))))*BI$7))</f>
        <v>14</v>
      </c>
      <c r="BJ278" s="65">
        <f>(SUMPRODUCT(BJ$8:BJ$187,Nutrients!$ED$8:$ED$187)+(IF($A$6=Nutrients!$B$8,Nutrients!$ED$8,Nutrients!$ED$9)*BJ$6)+(((IF($A$7=Nutrients!$B$79,Nutrients!$ED$79,(IF($A$7=Nutrients!$B$77,Nutrients!$ED$77,Nutrients!$ED$78)))))*BJ$7))</f>
        <v>10.5</v>
      </c>
      <c r="BK278" s="65">
        <f>(SUMPRODUCT(BK$8:BK$187,Nutrients!$ED$8:$ED$187)+(IF($A$6=Nutrients!$B$8,Nutrients!$ED$8,Nutrients!$ED$9)*BK$6)+(((IF($A$7=Nutrients!$B$79,Nutrients!$ED$79,(IF($A$7=Nutrients!$B$77,Nutrients!$ED$77,Nutrients!$ED$78)))))*BK$7))</f>
        <v>10.5</v>
      </c>
      <c r="BL278" s="65"/>
    </row>
    <row r="279" spans="1:64" x14ac:dyDescent="0.2">
      <c r="A279" s="236" t="s">
        <v>158</v>
      </c>
      <c r="B279" s="65">
        <f>(SUMPRODUCT(B$8:B$187,Nutrients!$EE$8:$EE$187)+(IF($A$6=Nutrients!$B$8,Nutrients!$EE$8,Nutrients!$EE$9)*B$6)+(((IF($A$7=Nutrients!$B$79,Nutrients!$EE$79,(IF($A$7=Nutrients!$B$77,Nutrients!$EE$77,Nutrients!$EE$78)))))*B$7))</f>
        <v>27000</v>
      </c>
      <c r="C279" s="65">
        <f>(SUMPRODUCT(C$8:C$187,Nutrients!$EE$8:$EE$187)+(IF($A$6=Nutrients!$B$8,Nutrients!$EE$8,Nutrients!$EE$9)*C$6)+(((IF($A$7=Nutrients!$B$79,Nutrients!$EE$79,(IF($A$7=Nutrients!$B$77,Nutrients!$EE$77,Nutrients!$EE$78)))))*C$7))</f>
        <v>27000</v>
      </c>
      <c r="D279" s="65">
        <f>(SUMPRODUCT(D$8:D$187,Nutrients!$EE$8:$EE$187)+(IF($A$6=Nutrients!$B$8,Nutrients!$EE$8,Nutrients!$EE$9)*D$6)+(((IF($A$7=Nutrients!$B$79,Nutrients!$EE$79,(IF($A$7=Nutrients!$B$77,Nutrients!$EE$77,Nutrients!$EE$78)))))*D$7))</f>
        <v>22500</v>
      </c>
      <c r="E279" s="65">
        <f>(SUMPRODUCT(E$8:E$187,Nutrients!$EE$8:$EE$187)+(IF($A$6=Nutrients!$B$8,Nutrients!$EE$8,Nutrients!$EE$9)*E$6)+(((IF($A$7=Nutrients!$B$79,Nutrients!$EE$79,(IF($A$7=Nutrients!$B$77,Nutrients!$EE$77,Nutrients!$EE$78)))))*E$7))</f>
        <v>18000</v>
      </c>
      <c r="F279" s="65">
        <f>(SUMPRODUCT(F$8:F$187,Nutrients!$EE$8:$EE$187)+(IF($A$6=Nutrients!$B$8,Nutrients!$EE$8,Nutrients!$EE$9)*F$6)+(((IF($A$7=Nutrients!$B$79,Nutrients!$EE$79,(IF($A$7=Nutrients!$B$77,Nutrients!$EE$77,Nutrients!$EE$78)))))*F$7))</f>
        <v>13500</v>
      </c>
      <c r="G279" s="65">
        <f>(SUMPRODUCT(G$8:G$187,Nutrients!$EE$8:$EE$187)+(IF($A$6=Nutrients!$B$8,Nutrients!$EE$8,Nutrients!$EE$9)*G$6)+(((IF($A$7=Nutrients!$B$79,Nutrients!$EE$79,(IF($A$7=Nutrients!$B$77,Nutrients!$EE$77,Nutrients!$EE$78)))))*G$7))</f>
        <v>13500</v>
      </c>
      <c r="H279" s="65"/>
      <c r="I279" s="65">
        <f>(SUMPRODUCT(I$8:I$187,Nutrients!$EE$8:$EE$187)+(IF($A$6=Nutrients!$B$8,Nutrients!$EE$8,Nutrients!$EE$9)*I$6)+(((IF($A$7=Nutrients!$B$79,Nutrients!$EE$79,(IF($A$7=Nutrients!$B$77,Nutrients!$EE$77,Nutrients!$EE$78)))))*I$7))</f>
        <v>27000</v>
      </c>
      <c r="J279" s="65">
        <f>(SUMPRODUCT(J$8:J$187,Nutrients!$EE$8:$EE$187)+(IF($A$6=Nutrients!$B$8,Nutrients!$EE$8,Nutrients!$EE$9)*J$6)+(((IF($A$7=Nutrients!$B$79,Nutrients!$EE$79,(IF($A$7=Nutrients!$B$77,Nutrients!$EE$77,Nutrients!$EE$78)))))*J$7))</f>
        <v>27000</v>
      </c>
      <c r="K279" s="65">
        <f>(SUMPRODUCT(K$8:K$187,Nutrients!$EE$8:$EE$187)+(IF($A$6=Nutrients!$B$8,Nutrients!$EE$8,Nutrients!$EE$9)*K$6)+(((IF($A$7=Nutrients!$B$79,Nutrients!$EE$79,(IF($A$7=Nutrients!$B$77,Nutrients!$EE$77,Nutrients!$EE$78)))))*K$7))</f>
        <v>22500</v>
      </c>
      <c r="L279" s="65">
        <f>(SUMPRODUCT(L$8:L$187,Nutrients!$EE$8:$EE$187)+(IF($A$6=Nutrients!$B$8,Nutrients!$EE$8,Nutrients!$EE$9)*L$6)+(((IF($A$7=Nutrients!$B$79,Nutrients!$EE$79,(IF($A$7=Nutrients!$B$77,Nutrients!$EE$77,Nutrients!$EE$78)))))*L$7))</f>
        <v>18000</v>
      </c>
      <c r="M279" s="65">
        <f>(SUMPRODUCT(M$8:M$187,Nutrients!$EE$8:$EE$187)+(IF($A$6=Nutrients!$B$8,Nutrients!$EE$8,Nutrients!$EE$9)*M$6)+(((IF($A$7=Nutrients!$B$79,Nutrients!$EE$79,(IF($A$7=Nutrients!$B$77,Nutrients!$EE$77,Nutrients!$EE$78)))))*M$7))</f>
        <v>13500</v>
      </c>
      <c r="N279" s="65">
        <f>(SUMPRODUCT(N$8:N$187,Nutrients!$EE$8:$EE$187)+(IF($A$6=Nutrients!$B$8,Nutrients!$EE$8,Nutrients!$EE$9)*N$6)+(((IF($A$7=Nutrients!$B$79,Nutrients!$EE$79,(IF($A$7=Nutrients!$B$77,Nutrients!$EE$77,Nutrients!$EE$78)))))*N$7))</f>
        <v>13500</v>
      </c>
      <c r="O279" s="65"/>
      <c r="P279" s="65">
        <f>(SUMPRODUCT(P$8:P$187,Nutrients!$EE$8:$EE$187)+(IF($A$6=Nutrients!$B$8,Nutrients!$EE$8,Nutrients!$EE$9)*P$6)+(((IF($A$7=Nutrients!$B$79,Nutrients!$EE$79,(IF($A$7=Nutrients!$B$77,Nutrients!$EE$77,Nutrients!$EE$78)))))*P$7))</f>
        <v>27000</v>
      </c>
      <c r="Q279" s="65">
        <f>(SUMPRODUCT(Q$8:Q$187,Nutrients!$EE$8:$EE$187)+(IF($A$6=Nutrients!$B$8,Nutrients!$EE$8,Nutrients!$EE$9)*Q$6)+(((IF($A$7=Nutrients!$B$79,Nutrients!$EE$79,(IF($A$7=Nutrients!$B$77,Nutrients!$EE$77,Nutrients!$EE$78)))))*Q$7))</f>
        <v>27000</v>
      </c>
      <c r="R279" s="65">
        <f>(SUMPRODUCT(R$8:R$187,Nutrients!$EE$8:$EE$187)+(IF($A$6=Nutrients!$B$8,Nutrients!$EE$8,Nutrients!$EE$9)*R$6)+(((IF($A$7=Nutrients!$B$79,Nutrients!$EE$79,(IF($A$7=Nutrients!$B$77,Nutrients!$EE$77,Nutrients!$EE$78)))))*R$7))</f>
        <v>22500</v>
      </c>
      <c r="S279" s="65">
        <f>(SUMPRODUCT(S$8:S$187,Nutrients!$EE$8:$EE$187)+(IF($A$6=Nutrients!$B$8,Nutrients!$EE$8,Nutrients!$EE$9)*S$6)+(((IF($A$7=Nutrients!$B$79,Nutrients!$EE$79,(IF($A$7=Nutrients!$B$77,Nutrients!$EE$77,Nutrients!$EE$78)))))*S$7))</f>
        <v>18000</v>
      </c>
      <c r="T279" s="65">
        <f>(SUMPRODUCT(T$8:T$187,Nutrients!$EE$8:$EE$187)+(IF($A$6=Nutrients!$B$8,Nutrients!$EE$8,Nutrients!$EE$9)*T$6)+(((IF($A$7=Nutrients!$B$79,Nutrients!$EE$79,(IF($A$7=Nutrients!$B$77,Nutrients!$EE$77,Nutrients!$EE$78)))))*T$7))</f>
        <v>13500</v>
      </c>
      <c r="U279" s="65">
        <f>(SUMPRODUCT(U$8:U$187,Nutrients!$EE$8:$EE$187)+(IF($A$6=Nutrients!$B$8,Nutrients!$EE$8,Nutrients!$EE$9)*U$6)+(((IF($A$7=Nutrients!$B$79,Nutrients!$EE$79,(IF($A$7=Nutrients!$B$77,Nutrients!$EE$77,Nutrients!$EE$78)))))*U$7))</f>
        <v>13500</v>
      </c>
      <c r="V279" s="65"/>
      <c r="W279" s="65">
        <f>(SUMPRODUCT(W$8:W$187,Nutrients!$EE$8:$EE$187)+(IF($A$6=Nutrients!$B$8,Nutrients!$EE$8,Nutrients!$EE$9)*W$6)+(((IF($A$7=Nutrients!$B$79,Nutrients!$EE$79,(IF($A$7=Nutrients!$B$77,Nutrients!$EE$77,Nutrients!$EE$78)))))*W$7))</f>
        <v>27000</v>
      </c>
      <c r="X279" s="65">
        <f>(SUMPRODUCT(X$8:X$187,Nutrients!$EE$8:$EE$187)+(IF($A$6=Nutrients!$B$8,Nutrients!$EE$8,Nutrients!$EE$9)*X$6)+(((IF($A$7=Nutrients!$B$79,Nutrients!$EE$79,(IF($A$7=Nutrients!$B$77,Nutrients!$EE$77,Nutrients!$EE$78)))))*X$7))</f>
        <v>27000</v>
      </c>
      <c r="Y279" s="65">
        <f>(SUMPRODUCT(Y$8:Y$187,Nutrients!$EE$8:$EE$187)+(IF($A$6=Nutrients!$B$8,Nutrients!$EE$8,Nutrients!$EE$9)*Y$6)+(((IF($A$7=Nutrients!$B$79,Nutrients!$EE$79,(IF($A$7=Nutrients!$B$77,Nutrients!$EE$77,Nutrients!$EE$78)))))*Y$7))</f>
        <v>22500</v>
      </c>
      <c r="Z279" s="65">
        <f>(SUMPRODUCT(Z$8:Z$187,Nutrients!$EE$8:$EE$187)+(IF($A$6=Nutrients!$B$8,Nutrients!$EE$8,Nutrients!$EE$9)*Z$6)+(((IF($A$7=Nutrients!$B$79,Nutrients!$EE$79,(IF($A$7=Nutrients!$B$77,Nutrients!$EE$77,Nutrients!$EE$78)))))*Z$7))</f>
        <v>18000</v>
      </c>
      <c r="AA279" s="65">
        <f>(SUMPRODUCT(AA$8:AA$187,Nutrients!$EE$8:$EE$187)+(IF($A$6=Nutrients!$B$8,Nutrients!$EE$8,Nutrients!$EE$9)*AA$6)+(((IF($A$7=Nutrients!$B$79,Nutrients!$EE$79,(IF($A$7=Nutrients!$B$77,Nutrients!$EE$77,Nutrients!$EE$78)))))*AA$7))</f>
        <v>13500</v>
      </c>
      <c r="AB279" s="65">
        <f>(SUMPRODUCT(AB$8:AB$187,Nutrients!$EE$8:$EE$187)+(IF($A$6=Nutrients!$B$8,Nutrients!$EE$8,Nutrients!$EE$9)*AB$6)+(((IF($A$7=Nutrients!$B$79,Nutrients!$EE$79,(IF($A$7=Nutrients!$B$77,Nutrients!$EE$77,Nutrients!$EE$78)))))*AB$7))</f>
        <v>13500</v>
      </c>
      <c r="AC279" s="65"/>
      <c r="AD279" s="65">
        <f>(SUMPRODUCT(AD$8:AD$187,Nutrients!$EE$8:$EE$187)+(IF($A$6=Nutrients!$B$8,Nutrients!$EE$8,Nutrients!$EE$9)*AD$6)+(((IF($A$7=Nutrients!$B$79,Nutrients!$EE$79,(IF($A$7=Nutrients!$B$77,Nutrients!$EE$77,Nutrients!$EE$78)))))*AD$7))</f>
        <v>27000</v>
      </c>
      <c r="AE279" s="65">
        <f>(SUMPRODUCT(AE$8:AE$187,Nutrients!$EE$8:$EE$187)+(IF($A$6=Nutrients!$B$8,Nutrients!$EE$8,Nutrients!$EE$9)*AE$6)+(((IF($A$7=Nutrients!$B$79,Nutrients!$EE$79,(IF($A$7=Nutrients!$B$77,Nutrients!$EE$77,Nutrients!$EE$78)))))*AE$7))</f>
        <v>27000</v>
      </c>
      <c r="AF279" s="65">
        <f>(SUMPRODUCT(AF$8:AF$187,Nutrients!$EE$8:$EE$187)+(IF($A$6=Nutrients!$B$8,Nutrients!$EE$8,Nutrients!$EE$9)*AF$6)+(((IF($A$7=Nutrients!$B$79,Nutrients!$EE$79,(IF($A$7=Nutrients!$B$77,Nutrients!$EE$77,Nutrients!$EE$78)))))*AF$7))</f>
        <v>22500</v>
      </c>
      <c r="AG279" s="65">
        <f>(SUMPRODUCT(AG$8:AG$187,Nutrients!$EE$8:$EE$187)+(IF($A$6=Nutrients!$B$8,Nutrients!$EE$8,Nutrients!$EE$9)*AG$6)+(((IF($A$7=Nutrients!$B$79,Nutrients!$EE$79,(IF($A$7=Nutrients!$B$77,Nutrients!$EE$77,Nutrients!$EE$78)))))*AG$7))</f>
        <v>18000</v>
      </c>
      <c r="AH279" s="65">
        <f>(SUMPRODUCT(AH$8:AH$187,Nutrients!$EE$8:$EE$187)+(IF($A$6=Nutrients!$B$8,Nutrients!$EE$8,Nutrients!$EE$9)*AH$6)+(((IF($A$7=Nutrients!$B$79,Nutrients!$EE$79,(IF($A$7=Nutrients!$B$77,Nutrients!$EE$77,Nutrients!$EE$78)))))*AH$7))</f>
        <v>13500</v>
      </c>
      <c r="AI279" s="65">
        <f>(SUMPRODUCT(AI$8:AI$187,Nutrients!$EE$8:$EE$187)+(IF($A$6=Nutrients!$B$8,Nutrients!$EE$8,Nutrients!$EE$9)*AI$6)+(((IF($A$7=Nutrients!$B$79,Nutrients!$EE$79,(IF($A$7=Nutrients!$B$77,Nutrients!$EE$77,Nutrients!$EE$78)))))*AI$7))</f>
        <v>13500</v>
      </c>
      <c r="AJ279" s="65"/>
      <c r="AK279" s="65">
        <f>(SUMPRODUCT(AK$8:AK$187,Nutrients!$EE$8:$EE$187)+(IF($A$6=Nutrients!$B$8,Nutrients!$EE$8,Nutrients!$EE$9)*AK$6)+(((IF($A$7=Nutrients!$B$79,Nutrients!$EE$79,(IF($A$7=Nutrients!$B$77,Nutrients!$EE$77,Nutrients!$EE$78)))))*AK$7))</f>
        <v>27000</v>
      </c>
      <c r="AL279" s="65">
        <f>(SUMPRODUCT(AL$8:AL$187,Nutrients!$EE$8:$EE$187)+(IF($A$6=Nutrients!$B$8,Nutrients!$EE$8,Nutrients!$EE$9)*AL$6)+(((IF($A$7=Nutrients!$B$79,Nutrients!$EE$79,(IF($A$7=Nutrients!$B$77,Nutrients!$EE$77,Nutrients!$EE$78)))))*AL$7))</f>
        <v>27000</v>
      </c>
      <c r="AM279" s="65">
        <f>(SUMPRODUCT(AM$8:AM$187,Nutrients!$EE$8:$EE$187)+(IF($A$6=Nutrients!$B$8,Nutrients!$EE$8,Nutrients!$EE$9)*AM$6)+(((IF($A$7=Nutrients!$B$79,Nutrients!$EE$79,(IF($A$7=Nutrients!$B$77,Nutrients!$EE$77,Nutrients!$EE$78)))))*AM$7))</f>
        <v>22500</v>
      </c>
      <c r="AN279" s="65">
        <f>(SUMPRODUCT(AN$8:AN$187,Nutrients!$EE$8:$EE$187)+(IF($A$6=Nutrients!$B$8,Nutrients!$EE$8,Nutrients!$EE$9)*AN$6)+(((IF($A$7=Nutrients!$B$79,Nutrients!$EE$79,(IF($A$7=Nutrients!$B$77,Nutrients!$EE$77,Nutrients!$EE$78)))))*AN$7))</f>
        <v>18000</v>
      </c>
      <c r="AO279" s="65">
        <f>(SUMPRODUCT(AO$8:AO$187,Nutrients!$EE$8:$EE$187)+(IF($A$6=Nutrients!$B$8,Nutrients!$EE$8,Nutrients!$EE$9)*AO$6)+(((IF($A$7=Nutrients!$B$79,Nutrients!$EE$79,(IF($A$7=Nutrients!$B$77,Nutrients!$EE$77,Nutrients!$EE$78)))))*AO$7))</f>
        <v>13500</v>
      </c>
      <c r="AP279" s="65">
        <f>(SUMPRODUCT(AP$8:AP$187,Nutrients!$EE$8:$EE$187)+(IF($A$6=Nutrients!$B$8,Nutrients!$EE$8,Nutrients!$EE$9)*AP$6)+(((IF($A$7=Nutrients!$B$79,Nutrients!$EE$79,(IF($A$7=Nutrients!$B$77,Nutrients!$EE$77,Nutrients!$EE$78)))))*AP$7))</f>
        <v>13500</v>
      </c>
      <c r="AQ279" s="65"/>
      <c r="AR279" s="65">
        <f>(SUMPRODUCT(AR$8:AR$187,Nutrients!$EE$8:$EE$187)+(IF($A$6=Nutrients!$B$8,Nutrients!$EE$8,Nutrients!$EE$9)*AR$6)+(((IF($A$7=Nutrients!$B$79,Nutrients!$EE$79,(IF($A$7=Nutrients!$B$77,Nutrients!$EE$77,Nutrients!$EE$78)))))*AR$7))</f>
        <v>27000</v>
      </c>
      <c r="AS279" s="65">
        <f>(SUMPRODUCT(AS$8:AS$187,Nutrients!$EE$8:$EE$187)+(IF($A$6=Nutrients!$B$8,Nutrients!$EE$8,Nutrients!$EE$9)*AS$6)+(((IF($A$7=Nutrients!$B$79,Nutrients!$EE$79,(IF($A$7=Nutrients!$B$77,Nutrients!$EE$77,Nutrients!$EE$78)))))*AS$7))</f>
        <v>27000</v>
      </c>
      <c r="AT279" s="65">
        <f>(SUMPRODUCT(AT$8:AT$187,Nutrients!$EE$8:$EE$187)+(IF($A$6=Nutrients!$B$8,Nutrients!$EE$8,Nutrients!$EE$9)*AT$6)+(((IF($A$7=Nutrients!$B$79,Nutrients!$EE$79,(IF($A$7=Nutrients!$B$77,Nutrients!$EE$77,Nutrients!$EE$78)))))*AT$7))</f>
        <v>22500</v>
      </c>
      <c r="AU279" s="65">
        <f>(SUMPRODUCT(AU$8:AU$187,Nutrients!$EE$8:$EE$187)+(IF($A$6=Nutrients!$B$8,Nutrients!$EE$8,Nutrients!$EE$9)*AU$6)+(((IF($A$7=Nutrients!$B$79,Nutrients!$EE$79,(IF($A$7=Nutrients!$B$77,Nutrients!$EE$77,Nutrients!$EE$78)))))*AU$7))</f>
        <v>18000</v>
      </c>
      <c r="AV279" s="65">
        <f>(SUMPRODUCT(AV$8:AV$187,Nutrients!$EE$8:$EE$187)+(IF($A$6=Nutrients!$B$8,Nutrients!$EE$8,Nutrients!$EE$9)*AV$6)+(((IF($A$7=Nutrients!$B$79,Nutrients!$EE$79,(IF($A$7=Nutrients!$B$77,Nutrients!$EE$77,Nutrients!$EE$78)))))*AV$7))</f>
        <v>13500</v>
      </c>
      <c r="AW279" s="65">
        <f>(SUMPRODUCT(AW$8:AW$187,Nutrients!$EE$8:$EE$187)+(IF($A$6=Nutrients!$B$8,Nutrients!$EE$8,Nutrients!$EE$9)*AW$6)+(((IF($A$7=Nutrients!$B$79,Nutrients!$EE$79,(IF($A$7=Nutrients!$B$77,Nutrients!$EE$77,Nutrients!$EE$78)))))*AW$7))</f>
        <v>13500</v>
      </c>
      <c r="AX279" s="65"/>
      <c r="AY279" s="65">
        <f>(SUMPRODUCT(AY$8:AY$187,Nutrients!$EE$8:$EE$187)+(IF($A$6=Nutrients!$B$8,Nutrients!$EE$8,Nutrients!$EE$9)*AY$6)+(((IF($A$7=Nutrients!$B$79,Nutrients!$EE$79,(IF($A$7=Nutrients!$B$77,Nutrients!$EE$77,Nutrients!$EE$78)))))*AY$7))</f>
        <v>27000</v>
      </c>
      <c r="AZ279" s="65">
        <f>(SUMPRODUCT(AZ$8:AZ$187,Nutrients!$EE$8:$EE$187)+(IF($A$6=Nutrients!$B$8,Nutrients!$EE$8,Nutrients!$EE$9)*AZ$6)+(((IF($A$7=Nutrients!$B$79,Nutrients!$EE$79,(IF($A$7=Nutrients!$B$77,Nutrients!$EE$77,Nutrients!$EE$78)))))*AZ$7))</f>
        <v>27000</v>
      </c>
      <c r="BA279" s="65">
        <f>(SUMPRODUCT(BA$8:BA$187,Nutrients!$EE$8:$EE$187)+(IF($A$6=Nutrients!$B$8,Nutrients!$EE$8,Nutrients!$EE$9)*BA$6)+(((IF($A$7=Nutrients!$B$79,Nutrients!$EE$79,(IF($A$7=Nutrients!$B$77,Nutrients!$EE$77,Nutrients!$EE$78)))))*BA$7))</f>
        <v>22500</v>
      </c>
      <c r="BB279" s="65">
        <f>(SUMPRODUCT(BB$8:BB$187,Nutrients!$EE$8:$EE$187)+(IF($A$6=Nutrients!$B$8,Nutrients!$EE$8,Nutrients!$EE$9)*BB$6)+(((IF($A$7=Nutrients!$B$79,Nutrients!$EE$79,(IF($A$7=Nutrients!$B$77,Nutrients!$EE$77,Nutrients!$EE$78)))))*BB$7))</f>
        <v>18000</v>
      </c>
      <c r="BC279" s="65">
        <f>(SUMPRODUCT(BC$8:BC$187,Nutrients!$EE$8:$EE$187)+(IF($A$6=Nutrients!$B$8,Nutrients!$EE$8,Nutrients!$EE$9)*BC$6)+(((IF($A$7=Nutrients!$B$79,Nutrients!$EE$79,(IF($A$7=Nutrients!$B$77,Nutrients!$EE$77,Nutrients!$EE$78)))))*BC$7))</f>
        <v>13500</v>
      </c>
      <c r="BD279" s="65">
        <f>(SUMPRODUCT(BD$8:BD$187,Nutrients!$EE$8:$EE$187)+(IF($A$6=Nutrients!$B$8,Nutrients!$EE$8,Nutrients!$EE$9)*BD$6)+(((IF($A$7=Nutrients!$B$79,Nutrients!$EE$79,(IF($A$7=Nutrients!$B$77,Nutrients!$EE$77,Nutrients!$EE$78)))))*BD$7))</f>
        <v>13500</v>
      </c>
      <c r="BE279" s="65"/>
      <c r="BF279" s="65">
        <f>(SUMPRODUCT(BF$8:BF$187,Nutrients!$EE$8:$EE$187)+(IF($A$6=Nutrients!$B$8,Nutrients!$EE$8,Nutrients!$EE$9)*BF$6)+(((IF($A$7=Nutrients!$B$79,Nutrients!$EE$79,(IF($A$7=Nutrients!$B$77,Nutrients!$EE$77,Nutrients!$EE$78)))))*BF$7))</f>
        <v>27000</v>
      </c>
      <c r="BG279" s="65">
        <f>(SUMPRODUCT(BG$8:BG$187,Nutrients!$EE$8:$EE$187)+(IF($A$6=Nutrients!$B$8,Nutrients!$EE$8,Nutrients!$EE$9)*BG$6)+(((IF($A$7=Nutrients!$B$79,Nutrients!$EE$79,(IF($A$7=Nutrients!$B$77,Nutrients!$EE$77,Nutrients!$EE$78)))))*BG$7))</f>
        <v>27000</v>
      </c>
      <c r="BH279" s="65">
        <f>(SUMPRODUCT(BH$8:BH$187,Nutrients!$EE$8:$EE$187)+(IF($A$6=Nutrients!$B$8,Nutrients!$EE$8,Nutrients!$EE$9)*BH$6)+(((IF($A$7=Nutrients!$B$79,Nutrients!$EE$79,(IF($A$7=Nutrients!$B$77,Nutrients!$EE$77,Nutrients!$EE$78)))))*BH$7))</f>
        <v>22500</v>
      </c>
      <c r="BI279" s="65">
        <f>(SUMPRODUCT(BI$8:BI$187,Nutrients!$EE$8:$EE$187)+(IF($A$6=Nutrients!$B$8,Nutrients!$EE$8,Nutrients!$EE$9)*BI$6)+(((IF($A$7=Nutrients!$B$79,Nutrients!$EE$79,(IF($A$7=Nutrients!$B$77,Nutrients!$EE$77,Nutrients!$EE$78)))))*BI$7))</f>
        <v>18000</v>
      </c>
      <c r="BJ279" s="65">
        <f>(SUMPRODUCT(BJ$8:BJ$187,Nutrients!$EE$8:$EE$187)+(IF($A$6=Nutrients!$B$8,Nutrients!$EE$8,Nutrients!$EE$9)*BJ$6)+(((IF($A$7=Nutrients!$B$79,Nutrients!$EE$79,(IF($A$7=Nutrients!$B$77,Nutrients!$EE$77,Nutrients!$EE$78)))))*BJ$7))</f>
        <v>13500</v>
      </c>
      <c r="BK279" s="65">
        <f>(SUMPRODUCT(BK$8:BK$187,Nutrients!$EE$8:$EE$187)+(IF($A$6=Nutrients!$B$8,Nutrients!$EE$8,Nutrients!$EE$9)*BK$6)+(((IF($A$7=Nutrients!$B$79,Nutrients!$EE$79,(IF($A$7=Nutrients!$B$77,Nutrients!$EE$77,Nutrients!$EE$78)))))*BK$7))</f>
        <v>13500</v>
      </c>
      <c r="BL279" s="65"/>
    </row>
    <row r="280" spans="1:64" x14ac:dyDescent="0.2">
      <c r="A280" s="236" t="s">
        <v>159</v>
      </c>
      <c r="B280" s="65">
        <f>(SUMPRODUCT(B$8:B$187,Nutrients!$EF$8:$EF$187)+(IF($A$6=Nutrients!$B$8,Nutrients!$EF$8,Nutrients!$EF$9)*B$6)+(((IF($A$7=Nutrients!$B$79,Nutrients!$EF$79,(IF($A$7=Nutrients!$B$77,Nutrients!$EF$77,Nutrients!$EF$78)))))*B$7))</f>
        <v>15000</v>
      </c>
      <c r="C280" s="65">
        <f>(SUMPRODUCT(C$8:C$187,Nutrients!$EF$8:$EF$187)+(IF($A$6=Nutrients!$B$8,Nutrients!$EF$8,Nutrients!$EF$9)*C$6)+(((IF($A$7=Nutrients!$B$79,Nutrients!$EF$79,(IF($A$7=Nutrients!$B$77,Nutrients!$EF$77,Nutrients!$EF$78)))))*C$7))</f>
        <v>15000</v>
      </c>
      <c r="D280" s="65">
        <f>(SUMPRODUCT(D$8:D$187,Nutrients!$EF$8:$EF$187)+(IF($A$6=Nutrients!$B$8,Nutrients!$EF$8,Nutrients!$EF$9)*D$6)+(((IF($A$7=Nutrients!$B$79,Nutrients!$EF$79,(IF($A$7=Nutrients!$B$77,Nutrients!$EF$77,Nutrients!$EF$78)))))*D$7))</f>
        <v>12500</v>
      </c>
      <c r="E280" s="65">
        <f>(SUMPRODUCT(E$8:E$187,Nutrients!$EF$8:$EF$187)+(IF($A$6=Nutrients!$B$8,Nutrients!$EF$8,Nutrients!$EF$9)*E$6)+(((IF($A$7=Nutrients!$B$79,Nutrients!$EF$79,(IF($A$7=Nutrients!$B$77,Nutrients!$EF$77,Nutrients!$EF$78)))))*E$7))</f>
        <v>10000</v>
      </c>
      <c r="F280" s="65">
        <f>(SUMPRODUCT(F$8:F$187,Nutrients!$EF$8:$EF$187)+(IF($A$6=Nutrients!$B$8,Nutrients!$EF$8,Nutrients!$EF$9)*F$6)+(((IF($A$7=Nutrients!$B$79,Nutrients!$EF$79,(IF($A$7=Nutrients!$B$77,Nutrients!$EF$77,Nutrients!$EF$78)))))*F$7))</f>
        <v>7500</v>
      </c>
      <c r="G280" s="65">
        <f>(SUMPRODUCT(G$8:G$187,Nutrients!$EF$8:$EF$187)+(IF($A$6=Nutrients!$B$8,Nutrients!$EF$8,Nutrients!$EF$9)*G$6)+(((IF($A$7=Nutrients!$B$79,Nutrients!$EF$79,(IF($A$7=Nutrients!$B$77,Nutrients!$EF$77,Nutrients!$EF$78)))))*G$7))</f>
        <v>7500</v>
      </c>
      <c r="H280" s="65"/>
      <c r="I280" s="65">
        <f>(SUMPRODUCT(I$8:I$187,Nutrients!$EF$8:$EF$187)+(IF($A$6=Nutrients!$B$8,Nutrients!$EF$8,Nutrients!$EF$9)*I$6)+(((IF($A$7=Nutrients!$B$79,Nutrients!$EF$79,(IF($A$7=Nutrients!$B$77,Nutrients!$EF$77,Nutrients!$EF$78)))))*I$7))</f>
        <v>15000</v>
      </c>
      <c r="J280" s="65">
        <f>(SUMPRODUCT(J$8:J$187,Nutrients!$EF$8:$EF$187)+(IF($A$6=Nutrients!$B$8,Nutrients!$EF$8,Nutrients!$EF$9)*J$6)+(((IF($A$7=Nutrients!$B$79,Nutrients!$EF$79,(IF($A$7=Nutrients!$B$77,Nutrients!$EF$77,Nutrients!$EF$78)))))*J$7))</f>
        <v>15000</v>
      </c>
      <c r="K280" s="65">
        <f>(SUMPRODUCT(K$8:K$187,Nutrients!$EF$8:$EF$187)+(IF($A$6=Nutrients!$B$8,Nutrients!$EF$8,Nutrients!$EF$9)*K$6)+(((IF($A$7=Nutrients!$B$79,Nutrients!$EF$79,(IF($A$7=Nutrients!$B$77,Nutrients!$EF$77,Nutrients!$EF$78)))))*K$7))</f>
        <v>12500</v>
      </c>
      <c r="L280" s="65">
        <f>(SUMPRODUCT(L$8:L$187,Nutrients!$EF$8:$EF$187)+(IF($A$6=Nutrients!$B$8,Nutrients!$EF$8,Nutrients!$EF$9)*L$6)+(((IF($A$7=Nutrients!$B$79,Nutrients!$EF$79,(IF($A$7=Nutrients!$B$77,Nutrients!$EF$77,Nutrients!$EF$78)))))*L$7))</f>
        <v>10000</v>
      </c>
      <c r="M280" s="65">
        <f>(SUMPRODUCT(M$8:M$187,Nutrients!$EF$8:$EF$187)+(IF($A$6=Nutrients!$B$8,Nutrients!$EF$8,Nutrients!$EF$9)*M$6)+(((IF($A$7=Nutrients!$B$79,Nutrients!$EF$79,(IF($A$7=Nutrients!$B$77,Nutrients!$EF$77,Nutrients!$EF$78)))))*M$7))</f>
        <v>7500</v>
      </c>
      <c r="N280" s="65">
        <f>(SUMPRODUCT(N$8:N$187,Nutrients!$EF$8:$EF$187)+(IF($A$6=Nutrients!$B$8,Nutrients!$EF$8,Nutrients!$EF$9)*N$6)+(((IF($A$7=Nutrients!$B$79,Nutrients!$EF$79,(IF($A$7=Nutrients!$B$77,Nutrients!$EF$77,Nutrients!$EF$78)))))*N$7))</f>
        <v>7500</v>
      </c>
      <c r="O280" s="65"/>
      <c r="P280" s="65">
        <f>(SUMPRODUCT(P$8:P$187,Nutrients!$EF$8:$EF$187)+(IF($A$6=Nutrients!$B$8,Nutrients!$EF$8,Nutrients!$EF$9)*P$6)+(((IF($A$7=Nutrients!$B$79,Nutrients!$EF$79,(IF($A$7=Nutrients!$B$77,Nutrients!$EF$77,Nutrients!$EF$78)))))*P$7))</f>
        <v>15000</v>
      </c>
      <c r="Q280" s="65">
        <f>(SUMPRODUCT(Q$8:Q$187,Nutrients!$EF$8:$EF$187)+(IF($A$6=Nutrients!$B$8,Nutrients!$EF$8,Nutrients!$EF$9)*Q$6)+(((IF($A$7=Nutrients!$B$79,Nutrients!$EF$79,(IF($A$7=Nutrients!$B$77,Nutrients!$EF$77,Nutrients!$EF$78)))))*Q$7))</f>
        <v>15000</v>
      </c>
      <c r="R280" s="65">
        <f>(SUMPRODUCT(R$8:R$187,Nutrients!$EF$8:$EF$187)+(IF($A$6=Nutrients!$B$8,Nutrients!$EF$8,Nutrients!$EF$9)*R$6)+(((IF($A$7=Nutrients!$B$79,Nutrients!$EF$79,(IF($A$7=Nutrients!$B$77,Nutrients!$EF$77,Nutrients!$EF$78)))))*R$7))</f>
        <v>12500</v>
      </c>
      <c r="S280" s="65">
        <f>(SUMPRODUCT(S$8:S$187,Nutrients!$EF$8:$EF$187)+(IF($A$6=Nutrients!$B$8,Nutrients!$EF$8,Nutrients!$EF$9)*S$6)+(((IF($A$7=Nutrients!$B$79,Nutrients!$EF$79,(IF($A$7=Nutrients!$B$77,Nutrients!$EF$77,Nutrients!$EF$78)))))*S$7))</f>
        <v>10000</v>
      </c>
      <c r="T280" s="65">
        <f>(SUMPRODUCT(T$8:T$187,Nutrients!$EF$8:$EF$187)+(IF($A$6=Nutrients!$B$8,Nutrients!$EF$8,Nutrients!$EF$9)*T$6)+(((IF($A$7=Nutrients!$B$79,Nutrients!$EF$79,(IF($A$7=Nutrients!$B$77,Nutrients!$EF$77,Nutrients!$EF$78)))))*T$7))</f>
        <v>7500</v>
      </c>
      <c r="U280" s="65">
        <f>(SUMPRODUCT(U$8:U$187,Nutrients!$EF$8:$EF$187)+(IF($A$6=Nutrients!$B$8,Nutrients!$EF$8,Nutrients!$EF$9)*U$6)+(((IF($A$7=Nutrients!$B$79,Nutrients!$EF$79,(IF($A$7=Nutrients!$B$77,Nutrients!$EF$77,Nutrients!$EF$78)))))*U$7))</f>
        <v>7500</v>
      </c>
      <c r="V280" s="65"/>
      <c r="W280" s="65">
        <f>(SUMPRODUCT(W$8:W$187,Nutrients!$EF$8:$EF$187)+(IF($A$6=Nutrients!$B$8,Nutrients!$EF$8,Nutrients!$EF$9)*W$6)+(((IF($A$7=Nutrients!$B$79,Nutrients!$EF$79,(IF($A$7=Nutrients!$B$77,Nutrients!$EF$77,Nutrients!$EF$78)))))*W$7))</f>
        <v>15000</v>
      </c>
      <c r="X280" s="65">
        <f>(SUMPRODUCT(X$8:X$187,Nutrients!$EF$8:$EF$187)+(IF($A$6=Nutrients!$B$8,Nutrients!$EF$8,Nutrients!$EF$9)*X$6)+(((IF($A$7=Nutrients!$B$79,Nutrients!$EF$79,(IF($A$7=Nutrients!$B$77,Nutrients!$EF$77,Nutrients!$EF$78)))))*X$7))</f>
        <v>15000</v>
      </c>
      <c r="Y280" s="65">
        <f>(SUMPRODUCT(Y$8:Y$187,Nutrients!$EF$8:$EF$187)+(IF($A$6=Nutrients!$B$8,Nutrients!$EF$8,Nutrients!$EF$9)*Y$6)+(((IF($A$7=Nutrients!$B$79,Nutrients!$EF$79,(IF($A$7=Nutrients!$B$77,Nutrients!$EF$77,Nutrients!$EF$78)))))*Y$7))</f>
        <v>12500</v>
      </c>
      <c r="Z280" s="65">
        <f>(SUMPRODUCT(Z$8:Z$187,Nutrients!$EF$8:$EF$187)+(IF($A$6=Nutrients!$B$8,Nutrients!$EF$8,Nutrients!$EF$9)*Z$6)+(((IF($A$7=Nutrients!$B$79,Nutrients!$EF$79,(IF($A$7=Nutrients!$B$77,Nutrients!$EF$77,Nutrients!$EF$78)))))*Z$7))</f>
        <v>10000</v>
      </c>
      <c r="AA280" s="65">
        <f>(SUMPRODUCT(AA$8:AA$187,Nutrients!$EF$8:$EF$187)+(IF($A$6=Nutrients!$B$8,Nutrients!$EF$8,Nutrients!$EF$9)*AA$6)+(((IF($A$7=Nutrients!$B$79,Nutrients!$EF$79,(IF($A$7=Nutrients!$B$77,Nutrients!$EF$77,Nutrients!$EF$78)))))*AA$7))</f>
        <v>7500</v>
      </c>
      <c r="AB280" s="65">
        <f>(SUMPRODUCT(AB$8:AB$187,Nutrients!$EF$8:$EF$187)+(IF($A$6=Nutrients!$B$8,Nutrients!$EF$8,Nutrients!$EF$9)*AB$6)+(((IF($A$7=Nutrients!$B$79,Nutrients!$EF$79,(IF($A$7=Nutrients!$B$77,Nutrients!$EF$77,Nutrients!$EF$78)))))*AB$7))</f>
        <v>7500</v>
      </c>
      <c r="AC280" s="65"/>
      <c r="AD280" s="65">
        <f>(SUMPRODUCT(AD$8:AD$187,Nutrients!$EF$8:$EF$187)+(IF($A$6=Nutrients!$B$8,Nutrients!$EF$8,Nutrients!$EF$9)*AD$6)+(((IF($A$7=Nutrients!$B$79,Nutrients!$EF$79,(IF($A$7=Nutrients!$B$77,Nutrients!$EF$77,Nutrients!$EF$78)))))*AD$7))</f>
        <v>15000</v>
      </c>
      <c r="AE280" s="65">
        <f>(SUMPRODUCT(AE$8:AE$187,Nutrients!$EF$8:$EF$187)+(IF($A$6=Nutrients!$B$8,Nutrients!$EF$8,Nutrients!$EF$9)*AE$6)+(((IF($A$7=Nutrients!$B$79,Nutrients!$EF$79,(IF($A$7=Nutrients!$B$77,Nutrients!$EF$77,Nutrients!$EF$78)))))*AE$7))</f>
        <v>15000</v>
      </c>
      <c r="AF280" s="65">
        <f>(SUMPRODUCT(AF$8:AF$187,Nutrients!$EF$8:$EF$187)+(IF($A$6=Nutrients!$B$8,Nutrients!$EF$8,Nutrients!$EF$9)*AF$6)+(((IF($A$7=Nutrients!$B$79,Nutrients!$EF$79,(IF($A$7=Nutrients!$B$77,Nutrients!$EF$77,Nutrients!$EF$78)))))*AF$7))</f>
        <v>12500</v>
      </c>
      <c r="AG280" s="65">
        <f>(SUMPRODUCT(AG$8:AG$187,Nutrients!$EF$8:$EF$187)+(IF($A$6=Nutrients!$B$8,Nutrients!$EF$8,Nutrients!$EF$9)*AG$6)+(((IF($A$7=Nutrients!$B$79,Nutrients!$EF$79,(IF($A$7=Nutrients!$B$77,Nutrients!$EF$77,Nutrients!$EF$78)))))*AG$7))</f>
        <v>10000</v>
      </c>
      <c r="AH280" s="65">
        <f>(SUMPRODUCT(AH$8:AH$187,Nutrients!$EF$8:$EF$187)+(IF($A$6=Nutrients!$B$8,Nutrients!$EF$8,Nutrients!$EF$9)*AH$6)+(((IF($A$7=Nutrients!$B$79,Nutrients!$EF$79,(IF($A$7=Nutrients!$B$77,Nutrients!$EF$77,Nutrients!$EF$78)))))*AH$7))</f>
        <v>7500</v>
      </c>
      <c r="AI280" s="65">
        <f>(SUMPRODUCT(AI$8:AI$187,Nutrients!$EF$8:$EF$187)+(IF($A$6=Nutrients!$B$8,Nutrients!$EF$8,Nutrients!$EF$9)*AI$6)+(((IF($A$7=Nutrients!$B$79,Nutrients!$EF$79,(IF($A$7=Nutrients!$B$77,Nutrients!$EF$77,Nutrients!$EF$78)))))*AI$7))</f>
        <v>7500</v>
      </c>
      <c r="AJ280" s="65"/>
      <c r="AK280" s="65">
        <f>(SUMPRODUCT(AK$8:AK$187,Nutrients!$EF$8:$EF$187)+(IF($A$6=Nutrients!$B$8,Nutrients!$EF$8,Nutrients!$EF$9)*AK$6)+(((IF($A$7=Nutrients!$B$79,Nutrients!$EF$79,(IF($A$7=Nutrients!$B$77,Nutrients!$EF$77,Nutrients!$EF$78)))))*AK$7))</f>
        <v>15000</v>
      </c>
      <c r="AL280" s="65">
        <f>(SUMPRODUCT(AL$8:AL$187,Nutrients!$EF$8:$EF$187)+(IF($A$6=Nutrients!$B$8,Nutrients!$EF$8,Nutrients!$EF$9)*AL$6)+(((IF($A$7=Nutrients!$B$79,Nutrients!$EF$79,(IF($A$7=Nutrients!$B$77,Nutrients!$EF$77,Nutrients!$EF$78)))))*AL$7))</f>
        <v>15000</v>
      </c>
      <c r="AM280" s="65">
        <f>(SUMPRODUCT(AM$8:AM$187,Nutrients!$EF$8:$EF$187)+(IF($A$6=Nutrients!$B$8,Nutrients!$EF$8,Nutrients!$EF$9)*AM$6)+(((IF($A$7=Nutrients!$B$79,Nutrients!$EF$79,(IF($A$7=Nutrients!$B$77,Nutrients!$EF$77,Nutrients!$EF$78)))))*AM$7))</f>
        <v>12500</v>
      </c>
      <c r="AN280" s="65">
        <f>(SUMPRODUCT(AN$8:AN$187,Nutrients!$EF$8:$EF$187)+(IF($A$6=Nutrients!$B$8,Nutrients!$EF$8,Nutrients!$EF$9)*AN$6)+(((IF($A$7=Nutrients!$B$79,Nutrients!$EF$79,(IF($A$7=Nutrients!$B$77,Nutrients!$EF$77,Nutrients!$EF$78)))))*AN$7))</f>
        <v>10000</v>
      </c>
      <c r="AO280" s="65">
        <f>(SUMPRODUCT(AO$8:AO$187,Nutrients!$EF$8:$EF$187)+(IF($A$6=Nutrients!$B$8,Nutrients!$EF$8,Nutrients!$EF$9)*AO$6)+(((IF($A$7=Nutrients!$B$79,Nutrients!$EF$79,(IF($A$7=Nutrients!$B$77,Nutrients!$EF$77,Nutrients!$EF$78)))))*AO$7))</f>
        <v>7500</v>
      </c>
      <c r="AP280" s="65">
        <f>(SUMPRODUCT(AP$8:AP$187,Nutrients!$EF$8:$EF$187)+(IF($A$6=Nutrients!$B$8,Nutrients!$EF$8,Nutrients!$EF$9)*AP$6)+(((IF($A$7=Nutrients!$B$79,Nutrients!$EF$79,(IF($A$7=Nutrients!$B$77,Nutrients!$EF$77,Nutrients!$EF$78)))))*AP$7))</f>
        <v>7500</v>
      </c>
      <c r="AQ280" s="65"/>
      <c r="AR280" s="65">
        <f>(SUMPRODUCT(AR$8:AR$187,Nutrients!$EF$8:$EF$187)+(IF($A$6=Nutrients!$B$8,Nutrients!$EF$8,Nutrients!$EF$9)*AR$6)+(((IF($A$7=Nutrients!$B$79,Nutrients!$EF$79,(IF($A$7=Nutrients!$B$77,Nutrients!$EF$77,Nutrients!$EF$78)))))*AR$7))</f>
        <v>15000</v>
      </c>
      <c r="AS280" s="65">
        <f>(SUMPRODUCT(AS$8:AS$187,Nutrients!$EF$8:$EF$187)+(IF($A$6=Nutrients!$B$8,Nutrients!$EF$8,Nutrients!$EF$9)*AS$6)+(((IF($A$7=Nutrients!$B$79,Nutrients!$EF$79,(IF($A$7=Nutrients!$B$77,Nutrients!$EF$77,Nutrients!$EF$78)))))*AS$7))</f>
        <v>15000</v>
      </c>
      <c r="AT280" s="65">
        <f>(SUMPRODUCT(AT$8:AT$187,Nutrients!$EF$8:$EF$187)+(IF($A$6=Nutrients!$B$8,Nutrients!$EF$8,Nutrients!$EF$9)*AT$6)+(((IF($A$7=Nutrients!$B$79,Nutrients!$EF$79,(IF($A$7=Nutrients!$B$77,Nutrients!$EF$77,Nutrients!$EF$78)))))*AT$7))</f>
        <v>12500</v>
      </c>
      <c r="AU280" s="65">
        <f>(SUMPRODUCT(AU$8:AU$187,Nutrients!$EF$8:$EF$187)+(IF($A$6=Nutrients!$B$8,Nutrients!$EF$8,Nutrients!$EF$9)*AU$6)+(((IF($A$7=Nutrients!$B$79,Nutrients!$EF$79,(IF($A$7=Nutrients!$B$77,Nutrients!$EF$77,Nutrients!$EF$78)))))*AU$7))</f>
        <v>10000</v>
      </c>
      <c r="AV280" s="65">
        <f>(SUMPRODUCT(AV$8:AV$187,Nutrients!$EF$8:$EF$187)+(IF($A$6=Nutrients!$B$8,Nutrients!$EF$8,Nutrients!$EF$9)*AV$6)+(((IF($A$7=Nutrients!$B$79,Nutrients!$EF$79,(IF($A$7=Nutrients!$B$77,Nutrients!$EF$77,Nutrients!$EF$78)))))*AV$7))</f>
        <v>7500</v>
      </c>
      <c r="AW280" s="65">
        <f>(SUMPRODUCT(AW$8:AW$187,Nutrients!$EF$8:$EF$187)+(IF($A$6=Nutrients!$B$8,Nutrients!$EF$8,Nutrients!$EF$9)*AW$6)+(((IF($A$7=Nutrients!$B$79,Nutrients!$EF$79,(IF($A$7=Nutrients!$B$77,Nutrients!$EF$77,Nutrients!$EF$78)))))*AW$7))</f>
        <v>7500</v>
      </c>
      <c r="AX280" s="65"/>
      <c r="AY280" s="65">
        <f>(SUMPRODUCT(AY$8:AY$187,Nutrients!$EF$8:$EF$187)+(IF($A$6=Nutrients!$B$8,Nutrients!$EF$8,Nutrients!$EF$9)*AY$6)+(((IF($A$7=Nutrients!$B$79,Nutrients!$EF$79,(IF($A$7=Nutrients!$B$77,Nutrients!$EF$77,Nutrients!$EF$78)))))*AY$7))</f>
        <v>15000</v>
      </c>
      <c r="AZ280" s="65">
        <f>(SUMPRODUCT(AZ$8:AZ$187,Nutrients!$EF$8:$EF$187)+(IF($A$6=Nutrients!$B$8,Nutrients!$EF$8,Nutrients!$EF$9)*AZ$6)+(((IF($A$7=Nutrients!$B$79,Nutrients!$EF$79,(IF($A$7=Nutrients!$B$77,Nutrients!$EF$77,Nutrients!$EF$78)))))*AZ$7))</f>
        <v>15000</v>
      </c>
      <c r="BA280" s="65">
        <f>(SUMPRODUCT(BA$8:BA$187,Nutrients!$EF$8:$EF$187)+(IF($A$6=Nutrients!$B$8,Nutrients!$EF$8,Nutrients!$EF$9)*BA$6)+(((IF($A$7=Nutrients!$B$79,Nutrients!$EF$79,(IF($A$7=Nutrients!$B$77,Nutrients!$EF$77,Nutrients!$EF$78)))))*BA$7))</f>
        <v>12500</v>
      </c>
      <c r="BB280" s="65">
        <f>(SUMPRODUCT(BB$8:BB$187,Nutrients!$EF$8:$EF$187)+(IF($A$6=Nutrients!$B$8,Nutrients!$EF$8,Nutrients!$EF$9)*BB$6)+(((IF($A$7=Nutrients!$B$79,Nutrients!$EF$79,(IF($A$7=Nutrients!$B$77,Nutrients!$EF$77,Nutrients!$EF$78)))))*BB$7))</f>
        <v>10000</v>
      </c>
      <c r="BC280" s="65">
        <f>(SUMPRODUCT(BC$8:BC$187,Nutrients!$EF$8:$EF$187)+(IF($A$6=Nutrients!$B$8,Nutrients!$EF$8,Nutrients!$EF$9)*BC$6)+(((IF($A$7=Nutrients!$B$79,Nutrients!$EF$79,(IF($A$7=Nutrients!$B$77,Nutrients!$EF$77,Nutrients!$EF$78)))))*BC$7))</f>
        <v>7500</v>
      </c>
      <c r="BD280" s="65">
        <f>(SUMPRODUCT(BD$8:BD$187,Nutrients!$EF$8:$EF$187)+(IF($A$6=Nutrients!$B$8,Nutrients!$EF$8,Nutrients!$EF$9)*BD$6)+(((IF($A$7=Nutrients!$B$79,Nutrients!$EF$79,(IF($A$7=Nutrients!$B$77,Nutrients!$EF$77,Nutrients!$EF$78)))))*BD$7))</f>
        <v>7500</v>
      </c>
      <c r="BE280" s="65"/>
      <c r="BF280" s="65">
        <f>(SUMPRODUCT(BF$8:BF$187,Nutrients!$EF$8:$EF$187)+(IF($A$6=Nutrients!$B$8,Nutrients!$EF$8,Nutrients!$EF$9)*BF$6)+(((IF($A$7=Nutrients!$B$79,Nutrients!$EF$79,(IF($A$7=Nutrients!$B$77,Nutrients!$EF$77,Nutrients!$EF$78)))))*BF$7))</f>
        <v>15000</v>
      </c>
      <c r="BG280" s="65">
        <f>(SUMPRODUCT(BG$8:BG$187,Nutrients!$EF$8:$EF$187)+(IF($A$6=Nutrients!$B$8,Nutrients!$EF$8,Nutrients!$EF$9)*BG$6)+(((IF($A$7=Nutrients!$B$79,Nutrients!$EF$79,(IF($A$7=Nutrients!$B$77,Nutrients!$EF$77,Nutrients!$EF$78)))))*BG$7))</f>
        <v>15000</v>
      </c>
      <c r="BH280" s="65">
        <f>(SUMPRODUCT(BH$8:BH$187,Nutrients!$EF$8:$EF$187)+(IF($A$6=Nutrients!$B$8,Nutrients!$EF$8,Nutrients!$EF$9)*BH$6)+(((IF($A$7=Nutrients!$B$79,Nutrients!$EF$79,(IF($A$7=Nutrients!$B$77,Nutrients!$EF$77,Nutrients!$EF$78)))))*BH$7))</f>
        <v>12500</v>
      </c>
      <c r="BI280" s="65">
        <f>(SUMPRODUCT(BI$8:BI$187,Nutrients!$EF$8:$EF$187)+(IF($A$6=Nutrients!$B$8,Nutrients!$EF$8,Nutrients!$EF$9)*BI$6)+(((IF($A$7=Nutrients!$B$79,Nutrients!$EF$79,(IF($A$7=Nutrients!$B$77,Nutrients!$EF$77,Nutrients!$EF$78)))))*BI$7))</f>
        <v>10000</v>
      </c>
      <c r="BJ280" s="65">
        <f>(SUMPRODUCT(BJ$8:BJ$187,Nutrients!$EF$8:$EF$187)+(IF($A$6=Nutrients!$B$8,Nutrients!$EF$8,Nutrients!$EF$9)*BJ$6)+(((IF($A$7=Nutrients!$B$79,Nutrients!$EF$79,(IF($A$7=Nutrients!$B$77,Nutrients!$EF$77,Nutrients!$EF$78)))))*BJ$7))</f>
        <v>7500</v>
      </c>
      <c r="BK280" s="65">
        <f>(SUMPRODUCT(BK$8:BK$187,Nutrients!$EF$8:$EF$187)+(IF($A$6=Nutrients!$B$8,Nutrients!$EF$8,Nutrients!$EF$9)*BK$6)+(((IF($A$7=Nutrients!$B$79,Nutrients!$EF$79,(IF($A$7=Nutrients!$B$77,Nutrients!$EF$77,Nutrients!$EF$78)))))*BK$7))</f>
        <v>7500</v>
      </c>
      <c r="BL280" s="65"/>
    </row>
    <row r="281" spans="1:64" x14ac:dyDescent="0.2">
      <c r="A281" s="236" t="s">
        <v>160</v>
      </c>
      <c r="B281" s="65">
        <f>(SUMPRODUCT(B$8:B$187,Nutrients!$EG$8:$EG$187)+(IF($A$6=Nutrients!$B$8,Nutrients!$EG$8,Nutrients!$EG$9)*B$6)+(((IF($A$7=Nutrients!$B$79,Nutrients!$EG$79,(IF($A$7=Nutrients!$B$77,Nutrients!$EG$77,Nutrients!$EG$78)))))*B$7))</f>
        <v>4500</v>
      </c>
      <c r="C281" s="65">
        <f>(SUMPRODUCT(C$8:C$187,Nutrients!$EG$8:$EG$187)+(IF($A$6=Nutrients!$B$8,Nutrients!$EG$8,Nutrients!$EG$9)*C$6)+(((IF($A$7=Nutrients!$B$79,Nutrients!$EG$79,(IF($A$7=Nutrients!$B$77,Nutrients!$EG$77,Nutrients!$EG$78)))))*C$7))</f>
        <v>4500</v>
      </c>
      <c r="D281" s="65">
        <f>(SUMPRODUCT(D$8:D$187,Nutrients!$EG$8:$EG$187)+(IF($A$6=Nutrients!$B$8,Nutrients!$EG$8,Nutrients!$EG$9)*D$6)+(((IF($A$7=Nutrients!$B$79,Nutrients!$EG$79,(IF($A$7=Nutrients!$B$77,Nutrients!$EG$77,Nutrients!$EG$78)))))*D$7))</f>
        <v>3750</v>
      </c>
      <c r="E281" s="65">
        <f>(SUMPRODUCT(E$8:E$187,Nutrients!$EG$8:$EG$187)+(IF($A$6=Nutrients!$B$8,Nutrients!$EG$8,Nutrients!$EG$9)*E$6)+(((IF($A$7=Nutrients!$B$79,Nutrients!$EG$79,(IF($A$7=Nutrients!$B$77,Nutrients!$EG$77,Nutrients!$EG$78)))))*E$7))</f>
        <v>3000</v>
      </c>
      <c r="F281" s="65">
        <f>(SUMPRODUCT(F$8:F$187,Nutrients!$EG$8:$EG$187)+(IF($A$6=Nutrients!$B$8,Nutrients!$EG$8,Nutrients!$EG$9)*F$6)+(((IF($A$7=Nutrients!$B$79,Nutrients!$EG$79,(IF($A$7=Nutrients!$B$77,Nutrients!$EG$77,Nutrients!$EG$78)))))*F$7))</f>
        <v>2250</v>
      </c>
      <c r="G281" s="65">
        <f>(SUMPRODUCT(G$8:G$187,Nutrients!$EG$8:$EG$187)+(IF($A$6=Nutrients!$B$8,Nutrients!$EG$8,Nutrients!$EG$9)*G$6)+(((IF($A$7=Nutrients!$B$79,Nutrients!$EG$79,(IF($A$7=Nutrients!$B$77,Nutrients!$EG$77,Nutrients!$EG$78)))))*G$7))</f>
        <v>2250</v>
      </c>
      <c r="H281" s="65"/>
      <c r="I281" s="65">
        <f>(SUMPRODUCT(I$8:I$187,Nutrients!$EG$8:$EG$187)+(IF($A$6=Nutrients!$B$8,Nutrients!$EG$8,Nutrients!$EG$9)*I$6)+(((IF($A$7=Nutrients!$B$79,Nutrients!$EG$79,(IF($A$7=Nutrients!$B$77,Nutrients!$EG$77,Nutrients!$EG$78)))))*I$7))</f>
        <v>4500</v>
      </c>
      <c r="J281" s="65">
        <f>(SUMPRODUCT(J$8:J$187,Nutrients!$EG$8:$EG$187)+(IF($A$6=Nutrients!$B$8,Nutrients!$EG$8,Nutrients!$EG$9)*J$6)+(((IF($A$7=Nutrients!$B$79,Nutrients!$EG$79,(IF($A$7=Nutrients!$B$77,Nutrients!$EG$77,Nutrients!$EG$78)))))*J$7))</f>
        <v>4500</v>
      </c>
      <c r="K281" s="65">
        <f>(SUMPRODUCT(K$8:K$187,Nutrients!$EG$8:$EG$187)+(IF($A$6=Nutrients!$B$8,Nutrients!$EG$8,Nutrients!$EG$9)*K$6)+(((IF($A$7=Nutrients!$B$79,Nutrients!$EG$79,(IF($A$7=Nutrients!$B$77,Nutrients!$EG$77,Nutrients!$EG$78)))))*K$7))</f>
        <v>3750</v>
      </c>
      <c r="L281" s="65">
        <f>(SUMPRODUCT(L$8:L$187,Nutrients!$EG$8:$EG$187)+(IF($A$6=Nutrients!$B$8,Nutrients!$EG$8,Nutrients!$EG$9)*L$6)+(((IF($A$7=Nutrients!$B$79,Nutrients!$EG$79,(IF($A$7=Nutrients!$B$77,Nutrients!$EG$77,Nutrients!$EG$78)))))*L$7))</f>
        <v>3000</v>
      </c>
      <c r="M281" s="65">
        <f>(SUMPRODUCT(M$8:M$187,Nutrients!$EG$8:$EG$187)+(IF($A$6=Nutrients!$B$8,Nutrients!$EG$8,Nutrients!$EG$9)*M$6)+(((IF($A$7=Nutrients!$B$79,Nutrients!$EG$79,(IF($A$7=Nutrients!$B$77,Nutrients!$EG$77,Nutrients!$EG$78)))))*M$7))</f>
        <v>2250</v>
      </c>
      <c r="N281" s="65">
        <f>(SUMPRODUCT(N$8:N$187,Nutrients!$EG$8:$EG$187)+(IF($A$6=Nutrients!$B$8,Nutrients!$EG$8,Nutrients!$EG$9)*N$6)+(((IF($A$7=Nutrients!$B$79,Nutrients!$EG$79,(IF($A$7=Nutrients!$B$77,Nutrients!$EG$77,Nutrients!$EG$78)))))*N$7))</f>
        <v>2250</v>
      </c>
      <c r="O281" s="65"/>
      <c r="P281" s="65">
        <f>(SUMPRODUCT(P$8:P$187,Nutrients!$EG$8:$EG$187)+(IF($A$6=Nutrients!$B$8,Nutrients!$EG$8,Nutrients!$EG$9)*P$6)+(((IF($A$7=Nutrients!$B$79,Nutrients!$EG$79,(IF($A$7=Nutrients!$B$77,Nutrients!$EG$77,Nutrients!$EG$78)))))*P$7))</f>
        <v>4500</v>
      </c>
      <c r="Q281" s="65">
        <f>(SUMPRODUCT(Q$8:Q$187,Nutrients!$EG$8:$EG$187)+(IF($A$6=Nutrients!$B$8,Nutrients!$EG$8,Nutrients!$EG$9)*Q$6)+(((IF($A$7=Nutrients!$B$79,Nutrients!$EG$79,(IF($A$7=Nutrients!$B$77,Nutrients!$EG$77,Nutrients!$EG$78)))))*Q$7))</f>
        <v>4500</v>
      </c>
      <c r="R281" s="65">
        <f>(SUMPRODUCT(R$8:R$187,Nutrients!$EG$8:$EG$187)+(IF($A$6=Nutrients!$B$8,Nutrients!$EG$8,Nutrients!$EG$9)*R$6)+(((IF($A$7=Nutrients!$B$79,Nutrients!$EG$79,(IF($A$7=Nutrients!$B$77,Nutrients!$EG$77,Nutrients!$EG$78)))))*R$7))</f>
        <v>3750</v>
      </c>
      <c r="S281" s="65">
        <f>(SUMPRODUCT(S$8:S$187,Nutrients!$EG$8:$EG$187)+(IF($A$6=Nutrients!$B$8,Nutrients!$EG$8,Nutrients!$EG$9)*S$6)+(((IF($A$7=Nutrients!$B$79,Nutrients!$EG$79,(IF($A$7=Nutrients!$B$77,Nutrients!$EG$77,Nutrients!$EG$78)))))*S$7))</f>
        <v>3000</v>
      </c>
      <c r="T281" s="65">
        <f>(SUMPRODUCT(T$8:T$187,Nutrients!$EG$8:$EG$187)+(IF($A$6=Nutrients!$B$8,Nutrients!$EG$8,Nutrients!$EG$9)*T$6)+(((IF($A$7=Nutrients!$B$79,Nutrients!$EG$79,(IF($A$7=Nutrients!$B$77,Nutrients!$EG$77,Nutrients!$EG$78)))))*T$7))</f>
        <v>2250</v>
      </c>
      <c r="U281" s="65">
        <f>(SUMPRODUCT(U$8:U$187,Nutrients!$EG$8:$EG$187)+(IF($A$6=Nutrients!$B$8,Nutrients!$EG$8,Nutrients!$EG$9)*U$6)+(((IF($A$7=Nutrients!$B$79,Nutrients!$EG$79,(IF($A$7=Nutrients!$B$77,Nutrients!$EG$77,Nutrients!$EG$78)))))*U$7))</f>
        <v>2250</v>
      </c>
      <c r="V281" s="65"/>
      <c r="W281" s="65">
        <f>(SUMPRODUCT(W$8:W$187,Nutrients!$EG$8:$EG$187)+(IF($A$6=Nutrients!$B$8,Nutrients!$EG$8,Nutrients!$EG$9)*W$6)+(((IF($A$7=Nutrients!$B$79,Nutrients!$EG$79,(IF($A$7=Nutrients!$B$77,Nutrients!$EG$77,Nutrients!$EG$78)))))*W$7))</f>
        <v>4500</v>
      </c>
      <c r="X281" s="65">
        <f>(SUMPRODUCT(X$8:X$187,Nutrients!$EG$8:$EG$187)+(IF($A$6=Nutrients!$B$8,Nutrients!$EG$8,Nutrients!$EG$9)*X$6)+(((IF($A$7=Nutrients!$B$79,Nutrients!$EG$79,(IF($A$7=Nutrients!$B$77,Nutrients!$EG$77,Nutrients!$EG$78)))))*X$7))</f>
        <v>4500</v>
      </c>
      <c r="Y281" s="65">
        <f>(SUMPRODUCT(Y$8:Y$187,Nutrients!$EG$8:$EG$187)+(IF($A$6=Nutrients!$B$8,Nutrients!$EG$8,Nutrients!$EG$9)*Y$6)+(((IF($A$7=Nutrients!$B$79,Nutrients!$EG$79,(IF($A$7=Nutrients!$B$77,Nutrients!$EG$77,Nutrients!$EG$78)))))*Y$7))</f>
        <v>3750</v>
      </c>
      <c r="Z281" s="65">
        <f>(SUMPRODUCT(Z$8:Z$187,Nutrients!$EG$8:$EG$187)+(IF($A$6=Nutrients!$B$8,Nutrients!$EG$8,Nutrients!$EG$9)*Z$6)+(((IF($A$7=Nutrients!$B$79,Nutrients!$EG$79,(IF($A$7=Nutrients!$B$77,Nutrients!$EG$77,Nutrients!$EG$78)))))*Z$7))</f>
        <v>3000</v>
      </c>
      <c r="AA281" s="65">
        <f>(SUMPRODUCT(AA$8:AA$187,Nutrients!$EG$8:$EG$187)+(IF($A$6=Nutrients!$B$8,Nutrients!$EG$8,Nutrients!$EG$9)*AA$6)+(((IF($A$7=Nutrients!$B$79,Nutrients!$EG$79,(IF($A$7=Nutrients!$B$77,Nutrients!$EG$77,Nutrients!$EG$78)))))*AA$7))</f>
        <v>2250</v>
      </c>
      <c r="AB281" s="65">
        <f>(SUMPRODUCT(AB$8:AB$187,Nutrients!$EG$8:$EG$187)+(IF($A$6=Nutrients!$B$8,Nutrients!$EG$8,Nutrients!$EG$9)*AB$6)+(((IF($A$7=Nutrients!$B$79,Nutrients!$EG$79,(IF($A$7=Nutrients!$B$77,Nutrients!$EG$77,Nutrients!$EG$78)))))*AB$7))</f>
        <v>2250</v>
      </c>
      <c r="AC281" s="65"/>
      <c r="AD281" s="65">
        <f>(SUMPRODUCT(AD$8:AD$187,Nutrients!$EG$8:$EG$187)+(IF($A$6=Nutrients!$B$8,Nutrients!$EG$8,Nutrients!$EG$9)*AD$6)+(((IF($A$7=Nutrients!$B$79,Nutrients!$EG$79,(IF($A$7=Nutrients!$B$77,Nutrients!$EG$77,Nutrients!$EG$78)))))*AD$7))</f>
        <v>4500</v>
      </c>
      <c r="AE281" s="65">
        <f>(SUMPRODUCT(AE$8:AE$187,Nutrients!$EG$8:$EG$187)+(IF($A$6=Nutrients!$B$8,Nutrients!$EG$8,Nutrients!$EG$9)*AE$6)+(((IF($A$7=Nutrients!$B$79,Nutrients!$EG$79,(IF($A$7=Nutrients!$B$77,Nutrients!$EG$77,Nutrients!$EG$78)))))*AE$7))</f>
        <v>4500</v>
      </c>
      <c r="AF281" s="65">
        <f>(SUMPRODUCT(AF$8:AF$187,Nutrients!$EG$8:$EG$187)+(IF($A$6=Nutrients!$B$8,Nutrients!$EG$8,Nutrients!$EG$9)*AF$6)+(((IF($A$7=Nutrients!$B$79,Nutrients!$EG$79,(IF($A$7=Nutrients!$B$77,Nutrients!$EG$77,Nutrients!$EG$78)))))*AF$7))</f>
        <v>3750</v>
      </c>
      <c r="AG281" s="65">
        <f>(SUMPRODUCT(AG$8:AG$187,Nutrients!$EG$8:$EG$187)+(IF($A$6=Nutrients!$B$8,Nutrients!$EG$8,Nutrients!$EG$9)*AG$6)+(((IF($A$7=Nutrients!$B$79,Nutrients!$EG$79,(IF($A$7=Nutrients!$B$77,Nutrients!$EG$77,Nutrients!$EG$78)))))*AG$7))</f>
        <v>3000</v>
      </c>
      <c r="AH281" s="65">
        <f>(SUMPRODUCT(AH$8:AH$187,Nutrients!$EG$8:$EG$187)+(IF($A$6=Nutrients!$B$8,Nutrients!$EG$8,Nutrients!$EG$9)*AH$6)+(((IF($A$7=Nutrients!$B$79,Nutrients!$EG$79,(IF($A$7=Nutrients!$B$77,Nutrients!$EG$77,Nutrients!$EG$78)))))*AH$7))</f>
        <v>2250</v>
      </c>
      <c r="AI281" s="65">
        <f>(SUMPRODUCT(AI$8:AI$187,Nutrients!$EG$8:$EG$187)+(IF($A$6=Nutrients!$B$8,Nutrients!$EG$8,Nutrients!$EG$9)*AI$6)+(((IF($A$7=Nutrients!$B$79,Nutrients!$EG$79,(IF($A$7=Nutrients!$B$77,Nutrients!$EG$77,Nutrients!$EG$78)))))*AI$7))</f>
        <v>2250</v>
      </c>
      <c r="AJ281" s="65"/>
      <c r="AK281" s="65">
        <f>(SUMPRODUCT(AK$8:AK$187,Nutrients!$EG$8:$EG$187)+(IF($A$6=Nutrients!$B$8,Nutrients!$EG$8,Nutrients!$EG$9)*AK$6)+(((IF($A$7=Nutrients!$B$79,Nutrients!$EG$79,(IF($A$7=Nutrients!$B$77,Nutrients!$EG$77,Nutrients!$EG$78)))))*AK$7))</f>
        <v>4500</v>
      </c>
      <c r="AL281" s="65">
        <f>(SUMPRODUCT(AL$8:AL$187,Nutrients!$EG$8:$EG$187)+(IF($A$6=Nutrients!$B$8,Nutrients!$EG$8,Nutrients!$EG$9)*AL$6)+(((IF($A$7=Nutrients!$B$79,Nutrients!$EG$79,(IF($A$7=Nutrients!$B$77,Nutrients!$EG$77,Nutrients!$EG$78)))))*AL$7))</f>
        <v>4500</v>
      </c>
      <c r="AM281" s="65">
        <f>(SUMPRODUCT(AM$8:AM$187,Nutrients!$EG$8:$EG$187)+(IF($A$6=Nutrients!$B$8,Nutrients!$EG$8,Nutrients!$EG$9)*AM$6)+(((IF($A$7=Nutrients!$B$79,Nutrients!$EG$79,(IF($A$7=Nutrients!$B$77,Nutrients!$EG$77,Nutrients!$EG$78)))))*AM$7))</f>
        <v>3750</v>
      </c>
      <c r="AN281" s="65">
        <f>(SUMPRODUCT(AN$8:AN$187,Nutrients!$EG$8:$EG$187)+(IF($A$6=Nutrients!$B$8,Nutrients!$EG$8,Nutrients!$EG$9)*AN$6)+(((IF($A$7=Nutrients!$B$79,Nutrients!$EG$79,(IF($A$7=Nutrients!$B$77,Nutrients!$EG$77,Nutrients!$EG$78)))))*AN$7))</f>
        <v>3000</v>
      </c>
      <c r="AO281" s="65">
        <f>(SUMPRODUCT(AO$8:AO$187,Nutrients!$EG$8:$EG$187)+(IF($A$6=Nutrients!$B$8,Nutrients!$EG$8,Nutrients!$EG$9)*AO$6)+(((IF($A$7=Nutrients!$B$79,Nutrients!$EG$79,(IF($A$7=Nutrients!$B$77,Nutrients!$EG$77,Nutrients!$EG$78)))))*AO$7))</f>
        <v>2250</v>
      </c>
      <c r="AP281" s="65">
        <f>(SUMPRODUCT(AP$8:AP$187,Nutrients!$EG$8:$EG$187)+(IF($A$6=Nutrients!$B$8,Nutrients!$EG$8,Nutrients!$EG$9)*AP$6)+(((IF($A$7=Nutrients!$B$79,Nutrients!$EG$79,(IF($A$7=Nutrients!$B$77,Nutrients!$EG$77,Nutrients!$EG$78)))))*AP$7))</f>
        <v>2250</v>
      </c>
      <c r="AQ281" s="65"/>
      <c r="AR281" s="65">
        <f>(SUMPRODUCT(AR$8:AR$187,Nutrients!$EG$8:$EG$187)+(IF($A$6=Nutrients!$B$8,Nutrients!$EG$8,Nutrients!$EG$9)*AR$6)+(((IF($A$7=Nutrients!$B$79,Nutrients!$EG$79,(IF($A$7=Nutrients!$B$77,Nutrients!$EG$77,Nutrients!$EG$78)))))*AR$7))</f>
        <v>4500</v>
      </c>
      <c r="AS281" s="65">
        <f>(SUMPRODUCT(AS$8:AS$187,Nutrients!$EG$8:$EG$187)+(IF($A$6=Nutrients!$B$8,Nutrients!$EG$8,Nutrients!$EG$9)*AS$6)+(((IF($A$7=Nutrients!$B$79,Nutrients!$EG$79,(IF($A$7=Nutrients!$B$77,Nutrients!$EG$77,Nutrients!$EG$78)))))*AS$7))</f>
        <v>4500</v>
      </c>
      <c r="AT281" s="65">
        <f>(SUMPRODUCT(AT$8:AT$187,Nutrients!$EG$8:$EG$187)+(IF($A$6=Nutrients!$B$8,Nutrients!$EG$8,Nutrients!$EG$9)*AT$6)+(((IF($A$7=Nutrients!$B$79,Nutrients!$EG$79,(IF($A$7=Nutrients!$B$77,Nutrients!$EG$77,Nutrients!$EG$78)))))*AT$7))</f>
        <v>3750</v>
      </c>
      <c r="AU281" s="65">
        <f>(SUMPRODUCT(AU$8:AU$187,Nutrients!$EG$8:$EG$187)+(IF($A$6=Nutrients!$B$8,Nutrients!$EG$8,Nutrients!$EG$9)*AU$6)+(((IF($A$7=Nutrients!$B$79,Nutrients!$EG$79,(IF($A$7=Nutrients!$B$77,Nutrients!$EG$77,Nutrients!$EG$78)))))*AU$7))</f>
        <v>3000</v>
      </c>
      <c r="AV281" s="65">
        <f>(SUMPRODUCT(AV$8:AV$187,Nutrients!$EG$8:$EG$187)+(IF($A$6=Nutrients!$B$8,Nutrients!$EG$8,Nutrients!$EG$9)*AV$6)+(((IF($A$7=Nutrients!$B$79,Nutrients!$EG$79,(IF($A$7=Nutrients!$B$77,Nutrients!$EG$77,Nutrients!$EG$78)))))*AV$7))</f>
        <v>2250</v>
      </c>
      <c r="AW281" s="65">
        <f>(SUMPRODUCT(AW$8:AW$187,Nutrients!$EG$8:$EG$187)+(IF($A$6=Nutrients!$B$8,Nutrients!$EG$8,Nutrients!$EG$9)*AW$6)+(((IF($A$7=Nutrients!$B$79,Nutrients!$EG$79,(IF($A$7=Nutrients!$B$77,Nutrients!$EG$77,Nutrients!$EG$78)))))*AW$7))</f>
        <v>2250</v>
      </c>
      <c r="AX281" s="65"/>
      <c r="AY281" s="65">
        <f>(SUMPRODUCT(AY$8:AY$187,Nutrients!$EG$8:$EG$187)+(IF($A$6=Nutrients!$B$8,Nutrients!$EG$8,Nutrients!$EG$9)*AY$6)+(((IF($A$7=Nutrients!$B$79,Nutrients!$EG$79,(IF($A$7=Nutrients!$B$77,Nutrients!$EG$77,Nutrients!$EG$78)))))*AY$7))</f>
        <v>4500</v>
      </c>
      <c r="AZ281" s="65">
        <f>(SUMPRODUCT(AZ$8:AZ$187,Nutrients!$EG$8:$EG$187)+(IF($A$6=Nutrients!$B$8,Nutrients!$EG$8,Nutrients!$EG$9)*AZ$6)+(((IF($A$7=Nutrients!$B$79,Nutrients!$EG$79,(IF($A$7=Nutrients!$B$77,Nutrients!$EG$77,Nutrients!$EG$78)))))*AZ$7))</f>
        <v>4500</v>
      </c>
      <c r="BA281" s="65">
        <f>(SUMPRODUCT(BA$8:BA$187,Nutrients!$EG$8:$EG$187)+(IF($A$6=Nutrients!$B$8,Nutrients!$EG$8,Nutrients!$EG$9)*BA$6)+(((IF($A$7=Nutrients!$B$79,Nutrients!$EG$79,(IF($A$7=Nutrients!$B$77,Nutrients!$EG$77,Nutrients!$EG$78)))))*BA$7))</f>
        <v>3750</v>
      </c>
      <c r="BB281" s="65">
        <f>(SUMPRODUCT(BB$8:BB$187,Nutrients!$EG$8:$EG$187)+(IF($A$6=Nutrients!$B$8,Nutrients!$EG$8,Nutrients!$EG$9)*BB$6)+(((IF($A$7=Nutrients!$B$79,Nutrients!$EG$79,(IF($A$7=Nutrients!$B$77,Nutrients!$EG$77,Nutrients!$EG$78)))))*BB$7))</f>
        <v>3000</v>
      </c>
      <c r="BC281" s="65">
        <f>(SUMPRODUCT(BC$8:BC$187,Nutrients!$EG$8:$EG$187)+(IF($A$6=Nutrients!$B$8,Nutrients!$EG$8,Nutrients!$EG$9)*BC$6)+(((IF($A$7=Nutrients!$B$79,Nutrients!$EG$79,(IF($A$7=Nutrients!$B$77,Nutrients!$EG$77,Nutrients!$EG$78)))))*BC$7))</f>
        <v>2250</v>
      </c>
      <c r="BD281" s="65">
        <f>(SUMPRODUCT(BD$8:BD$187,Nutrients!$EG$8:$EG$187)+(IF($A$6=Nutrients!$B$8,Nutrients!$EG$8,Nutrients!$EG$9)*BD$6)+(((IF($A$7=Nutrients!$B$79,Nutrients!$EG$79,(IF($A$7=Nutrients!$B$77,Nutrients!$EG$77,Nutrients!$EG$78)))))*BD$7))</f>
        <v>2250</v>
      </c>
      <c r="BE281" s="65"/>
      <c r="BF281" s="65">
        <f>(SUMPRODUCT(BF$8:BF$187,Nutrients!$EG$8:$EG$187)+(IF($A$6=Nutrients!$B$8,Nutrients!$EG$8,Nutrients!$EG$9)*BF$6)+(((IF($A$7=Nutrients!$B$79,Nutrients!$EG$79,(IF($A$7=Nutrients!$B$77,Nutrients!$EG$77,Nutrients!$EG$78)))))*BF$7))</f>
        <v>4500</v>
      </c>
      <c r="BG281" s="65">
        <f>(SUMPRODUCT(BG$8:BG$187,Nutrients!$EG$8:$EG$187)+(IF($A$6=Nutrients!$B$8,Nutrients!$EG$8,Nutrients!$EG$9)*BG$6)+(((IF($A$7=Nutrients!$B$79,Nutrients!$EG$79,(IF($A$7=Nutrients!$B$77,Nutrients!$EG$77,Nutrients!$EG$78)))))*BG$7))</f>
        <v>4500</v>
      </c>
      <c r="BH281" s="65">
        <f>(SUMPRODUCT(BH$8:BH$187,Nutrients!$EG$8:$EG$187)+(IF($A$6=Nutrients!$B$8,Nutrients!$EG$8,Nutrients!$EG$9)*BH$6)+(((IF($A$7=Nutrients!$B$79,Nutrients!$EG$79,(IF($A$7=Nutrients!$B$77,Nutrients!$EG$77,Nutrients!$EG$78)))))*BH$7))</f>
        <v>3750</v>
      </c>
      <c r="BI281" s="65">
        <f>(SUMPRODUCT(BI$8:BI$187,Nutrients!$EG$8:$EG$187)+(IF($A$6=Nutrients!$B$8,Nutrients!$EG$8,Nutrients!$EG$9)*BI$6)+(((IF($A$7=Nutrients!$B$79,Nutrients!$EG$79,(IF($A$7=Nutrients!$B$77,Nutrients!$EG$77,Nutrients!$EG$78)))))*BI$7))</f>
        <v>3000</v>
      </c>
      <c r="BJ281" s="65">
        <f>(SUMPRODUCT(BJ$8:BJ$187,Nutrients!$EG$8:$EG$187)+(IF($A$6=Nutrients!$B$8,Nutrients!$EG$8,Nutrients!$EG$9)*BJ$6)+(((IF($A$7=Nutrients!$B$79,Nutrients!$EG$79,(IF($A$7=Nutrients!$B$77,Nutrients!$EG$77,Nutrients!$EG$78)))))*BJ$7))</f>
        <v>2250</v>
      </c>
      <c r="BK281" s="65">
        <f>(SUMPRODUCT(BK$8:BK$187,Nutrients!$EG$8:$EG$187)+(IF($A$6=Nutrients!$B$8,Nutrients!$EG$8,Nutrients!$EG$9)*BK$6)+(((IF($A$7=Nutrients!$B$79,Nutrients!$EG$79,(IF($A$7=Nutrients!$B$77,Nutrients!$EG$77,Nutrients!$EG$78)))))*BK$7))</f>
        <v>2250</v>
      </c>
      <c r="BL281" s="65"/>
    </row>
    <row r="282" spans="1:64" x14ac:dyDescent="0.2">
      <c r="A282" s="236" t="s">
        <v>161</v>
      </c>
      <c r="B282" s="65">
        <f>(SUMPRODUCT(B$8:B$187,Nutrients!$EH$8:$EH$187)+(IF($A$6=Nutrients!$B$8,Nutrients!$EH$8,Nutrients!$EH$9)*B$6)+(((IF($A$7=Nutrients!$B$79,Nutrients!$EH$79,(IF($A$7=Nutrients!$B$77,Nutrients!$EH$77,Nutrients!$EH$78)))))*B$7))</f>
        <v>0</v>
      </c>
      <c r="C282" s="65">
        <f>(SUMPRODUCT(C$8:C$187,Nutrients!$EH$8:$EH$187)+(IF($A$6=Nutrients!$B$8,Nutrients!$EH$8,Nutrients!$EH$9)*C$6)+(((IF($A$7=Nutrients!$B$79,Nutrients!$EH$79,(IF($A$7=Nutrients!$B$77,Nutrients!$EH$77,Nutrients!$EH$78)))))*C$7))</f>
        <v>0</v>
      </c>
      <c r="D282" s="65">
        <f>(SUMPRODUCT(D$8:D$187,Nutrients!$EH$8:$EH$187)+(IF($A$6=Nutrients!$B$8,Nutrients!$EH$8,Nutrients!$EH$9)*D$6)+(((IF($A$7=Nutrients!$B$79,Nutrients!$EH$79,(IF($A$7=Nutrients!$B$77,Nutrients!$EH$77,Nutrients!$EH$78)))))*D$7))</f>
        <v>0</v>
      </c>
      <c r="E282" s="65">
        <f>(SUMPRODUCT(E$8:E$187,Nutrients!$EH$8:$EH$187)+(IF($A$6=Nutrients!$B$8,Nutrients!$EH$8,Nutrients!$EH$9)*E$6)+(((IF($A$7=Nutrients!$B$79,Nutrients!$EH$79,(IF($A$7=Nutrients!$B$77,Nutrients!$EH$77,Nutrients!$EH$78)))))*E$7))</f>
        <v>0</v>
      </c>
      <c r="F282" s="65">
        <f>(SUMPRODUCT(F$8:F$187,Nutrients!$EH$8:$EH$187)+(IF($A$6=Nutrients!$B$8,Nutrients!$EH$8,Nutrients!$EH$9)*F$6)+(((IF($A$7=Nutrients!$B$79,Nutrients!$EH$79,(IF($A$7=Nutrients!$B$77,Nutrients!$EH$77,Nutrients!$EH$78)))))*F$7))</f>
        <v>0</v>
      </c>
      <c r="G282" s="65">
        <f>(SUMPRODUCT(G$8:G$187,Nutrients!$EH$8:$EH$187)+(IF($A$6=Nutrients!$B$8,Nutrients!$EH$8,Nutrients!$EH$9)*G$6)+(((IF($A$7=Nutrients!$B$79,Nutrients!$EH$79,(IF($A$7=Nutrients!$B$77,Nutrients!$EH$77,Nutrients!$EH$78)))))*G$7))</f>
        <v>0</v>
      </c>
      <c r="H282" s="65"/>
      <c r="I282" s="65">
        <f>(SUMPRODUCT(I$8:I$187,Nutrients!$EH$8:$EH$187)+(IF($A$6=Nutrients!$B$8,Nutrients!$EH$8,Nutrients!$EH$9)*I$6)+(((IF($A$7=Nutrients!$B$79,Nutrients!$EH$79,(IF($A$7=Nutrients!$B$77,Nutrients!$EH$77,Nutrients!$EH$78)))))*I$7))</f>
        <v>0</v>
      </c>
      <c r="J282" s="65">
        <f>(SUMPRODUCT(J$8:J$187,Nutrients!$EH$8:$EH$187)+(IF($A$6=Nutrients!$B$8,Nutrients!$EH$8,Nutrients!$EH$9)*J$6)+(((IF($A$7=Nutrients!$B$79,Nutrients!$EH$79,(IF($A$7=Nutrients!$B$77,Nutrients!$EH$77,Nutrients!$EH$78)))))*J$7))</f>
        <v>0</v>
      </c>
      <c r="K282" s="65">
        <f>(SUMPRODUCT(K$8:K$187,Nutrients!$EH$8:$EH$187)+(IF($A$6=Nutrients!$B$8,Nutrients!$EH$8,Nutrients!$EH$9)*K$6)+(((IF($A$7=Nutrients!$B$79,Nutrients!$EH$79,(IF($A$7=Nutrients!$B$77,Nutrients!$EH$77,Nutrients!$EH$78)))))*K$7))</f>
        <v>0</v>
      </c>
      <c r="L282" s="65">
        <f>(SUMPRODUCT(L$8:L$187,Nutrients!$EH$8:$EH$187)+(IF($A$6=Nutrients!$B$8,Nutrients!$EH$8,Nutrients!$EH$9)*L$6)+(((IF($A$7=Nutrients!$B$79,Nutrients!$EH$79,(IF($A$7=Nutrients!$B$77,Nutrients!$EH$77,Nutrients!$EH$78)))))*L$7))</f>
        <v>0</v>
      </c>
      <c r="M282" s="65">
        <f>(SUMPRODUCT(M$8:M$187,Nutrients!$EH$8:$EH$187)+(IF($A$6=Nutrients!$B$8,Nutrients!$EH$8,Nutrients!$EH$9)*M$6)+(((IF($A$7=Nutrients!$B$79,Nutrients!$EH$79,(IF($A$7=Nutrients!$B$77,Nutrients!$EH$77,Nutrients!$EH$78)))))*M$7))</f>
        <v>0</v>
      </c>
      <c r="N282" s="65">
        <f>(SUMPRODUCT(N$8:N$187,Nutrients!$EH$8:$EH$187)+(IF($A$6=Nutrients!$B$8,Nutrients!$EH$8,Nutrients!$EH$9)*N$6)+(((IF($A$7=Nutrients!$B$79,Nutrients!$EH$79,(IF($A$7=Nutrients!$B$77,Nutrients!$EH$77,Nutrients!$EH$78)))))*N$7))</f>
        <v>0</v>
      </c>
      <c r="O282" s="65"/>
      <c r="P282" s="65">
        <f>(SUMPRODUCT(P$8:P$187,Nutrients!$EH$8:$EH$187)+(IF($A$6=Nutrients!$B$8,Nutrients!$EH$8,Nutrients!$EH$9)*P$6)+(((IF($A$7=Nutrients!$B$79,Nutrients!$EH$79,(IF($A$7=Nutrients!$B$77,Nutrients!$EH$77,Nutrients!$EH$78)))))*P$7))</f>
        <v>0</v>
      </c>
      <c r="Q282" s="65">
        <f>(SUMPRODUCT(Q$8:Q$187,Nutrients!$EH$8:$EH$187)+(IF($A$6=Nutrients!$B$8,Nutrients!$EH$8,Nutrients!$EH$9)*Q$6)+(((IF($A$7=Nutrients!$B$79,Nutrients!$EH$79,(IF($A$7=Nutrients!$B$77,Nutrients!$EH$77,Nutrients!$EH$78)))))*Q$7))</f>
        <v>0</v>
      </c>
      <c r="R282" s="65">
        <f>(SUMPRODUCT(R$8:R$187,Nutrients!$EH$8:$EH$187)+(IF($A$6=Nutrients!$B$8,Nutrients!$EH$8,Nutrients!$EH$9)*R$6)+(((IF($A$7=Nutrients!$B$79,Nutrients!$EH$79,(IF($A$7=Nutrients!$B$77,Nutrients!$EH$77,Nutrients!$EH$78)))))*R$7))</f>
        <v>0</v>
      </c>
      <c r="S282" s="65">
        <f>(SUMPRODUCT(S$8:S$187,Nutrients!$EH$8:$EH$187)+(IF($A$6=Nutrients!$B$8,Nutrients!$EH$8,Nutrients!$EH$9)*S$6)+(((IF($A$7=Nutrients!$B$79,Nutrients!$EH$79,(IF($A$7=Nutrients!$B$77,Nutrients!$EH$77,Nutrients!$EH$78)))))*S$7))</f>
        <v>0</v>
      </c>
      <c r="T282" s="65">
        <f>(SUMPRODUCT(T$8:T$187,Nutrients!$EH$8:$EH$187)+(IF($A$6=Nutrients!$B$8,Nutrients!$EH$8,Nutrients!$EH$9)*T$6)+(((IF($A$7=Nutrients!$B$79,Nutrients!$EH$79,(IF($A$7=Nutrients!$B$77,Nutrients!$EH$77,Nutrients!$EH$78)))))*T$7))</f>
        <v>0</v>
      </c>
      <c r="U282" s="65">
        <f>(SUMPRODUCT(U$8:U$187,Nutrients!$EH$8:$EH$187)+(IF($A$6=Nutrients!$B$8,Nutrients!$EH$8,Nutrients!$EH$9)*U$6)+(((IF($A$7=Nutrients!$B$79,Nutrients!$EH$79,(IF($A$7=Nutrients!$B$77,Nutrients!$EH$77,Nutrients!$EH$78)))))*U$7))</f>
        <v>0</v>
      </c>
      <c r="V282" s="65"/>
      <c r="W282" s="65">
        <f>(SUMPRODUCT(W$8:W$187,Nutrients!$EH$8:$EH$187)+(IF($A$6=Nutrients!$B$8,Nutrients!$EH$8,Nutrients!$EH$9)*W$6)+(((IF($A$7=Nutrients!$B$79,Nutrients!$EH$79,(IF($A$7=Nutrients!$B$77,Nutrients!$EH$77,Nutrients!$EH$78)))))*W$7))</f>
        <v>0</v>
      </c>
      <c r="X282" s="65">
        <f>(SUMPRODUCT(X$8:X$187,Nutrients!$EH$8:$EH$187)+(IF($A$6=Nutrients!$B$8,Nutrients!$EH$8,Nutrients!$EH$9)*X$6)+(((IF($A$7=Nutrients!$B$79,Nutrients!$EH$79,(IF($A$7=Nutrients!$B$77,Nutrients!$EH$77,Nutrients!$EH$78)))))*X$7))</f>
        <v>0</v>
      </c>
      <c r="Y282" s="65">
        <f>(SUMPRODUCT(Y$8:Y$187,Nutrients!$EH$8:$EH$187)+(IF($A$6=Nutrients!$B$8,Nutrients!$EH$8,Nutrients!$EH$9)*Y$6)+(((IF($A$7=Nutrients!$B$79,Nutrients!$EH$79,(IF($A$7=Nutrients!$B$77,Nutrients!$EH$77,Nutrients!$EH$78)))))*Y$7))</f>
        <v>0</v>
      </c>
      <c r="Z282" s="65">
        <f>(SUMPRODUCT(Z$8:Z$187,Nutrients!$EH$8:$EH$187)+(IF($A$6=Nutrients!$B$8,Nutrients!$EH$8,Nutrients!$EH$9)*Z$6)+(((IF($A$7=Nutrients!$B$79,Nutrients!$EH$79,(IF($A$7=Nutrients!$B$77,Nutrients!$EH$77,Nutrients!$EH$78)))))*Z$7))</f>
        <v>0</v>
      </c>
      <c r="AA282" s="65">
        <f>(SUMPRODUCT(AA$8:AA$187,Nutrients!$EH$8:$EH$187)+(IF($A$6=Nutrients!$B$8,Nutrients!$EH$8,Nutrients!$EH$9)*AA$6)+(((IF($A$7=Nutrients!$B$79,Nutrients!$EH$79,(IF($A$7=Nutrients!$B$77,Nutrients!$EH$77,Nutrients!$EH$78)))))*AA$7))</f>
        <v>0</v>
      </c>
      <c r="AB282" s="65">
        <f>(SUMPRODUCT(AB$8:AB$187,Nutrients!$EH$8:$EH$187)+(IF($A$6=Nutrients!$B$8,Nutrients!$EH$8,Nutrients!$EH$9)*AB$6)+(((IF($A$7=Nutrients!$B$79,Nutrients!$EH$79,(IF($A$7=Nutrients!$B$77,Nutrients!$EH$77,Nutrients!$EH$78)))))*AB$7))</f>
        <v>0</v>
      </c>
      <c r="AC282" s="65"/>
      <c r="AD282" s="65">
        <f>(SUMPRODUCT(AD$8:AD$187,Nutrients!$EH$8:$EH$187)+(IF($A$6=Nutrients!$B$8,Nutrients!$EH$8,Nutrients!$EH$9)*AD$6)+(((IF($A$7=Nutrients!$B$79,Nutrients!$EH$79,(IF($A$7=Nutrients!$B$77,Nutrients!$EH$77,Nutrients!$EH$78)))))*AD$7))</f>
        <v>0</v>
      </c>
      <c r="AE282" s="65">
        <f>(SUMPRODUCT(AE$8:AE$187,Nutrients!$EH$8:$EH$187)+(IF($A$6=Nutrients!$B$8,Nutrients!$EH$8,Nutrients!$EH$9)*AE$6)+(((IF($A$7=Nutrients!$B$79,Nutrients!$EH$79,(IF($A$7=Nutrients!$B$77,Nutrients!$EH$77,Nutrients!$EH$78)))))*AE$7))</f>
        <v>0</v>
      </c>
      <c r="AF282" s="65">
        <f>(SUMPRODUCT(AF$8:AF$187,Nutrients!$EH$8:$EH$187)+(IF($A$6=Nutrients!$B$8,Nutrients!$EH$8,Nutrients!$EH$9)*AF$6)+(((IF($A$7=Nutrients!$B$79,Nutrients!$EH$79,(IF($A$7=Nutrients!$B$77,Nutrients!$EH$77,Nutrients!$EH$78)))))*AF$7))</f>
        <v>0</v>
      </c>
      <c r="AG282" s="65">
        <f>(SUMPRODUCT(AG$8:AG$187,Nutrients!$EH$8:$EH$187)+(IF($A$6=Nutrients!$B$8,Nutrients!$EH$8,Nutrients!$EH$9)*AG$6)+(((IF($A$7=Nutrients!$B$79,Nutrients!$EH$79,(IF($A$7=Nutrients!$B$77,Nutrients!$EH$77,Nutrients!$EH$78)))))*AG$7))</f>
        <v>0</v>
      </c>
      <c r="AH282" s="65">
        <f>(SUMPRODUCT(AH$8:AH$187,Nutrients!$EH$8:$EH$187)+(IF($A$6=Nutrients!$B$8,Nutrients!$EH$8,Nutrients!$EH$9)*AH$6)+(((IF($A$7=Nutrients!$B$79,Nutrients!$EH$79,(IF($A$7=Nutrients!$B$77,Nutrients!$EH$77,Nutrients!$EH$78)))))*AH$7))</f>
        <v>0</v>
      </c>
      <c r="AI282" s="65">
        <f>(SUMPRODUCT(AI$8:AI$187,Nutrients!$EH$8:$EH$187)+(IF($A$6=Nutrients!$B$8,Nutrients!$EH$8,Nutrients!$EH$9)*AI$6)+(((IF($A$7=Nutrients!$B$79,Nutrients!$EH$79,(IF($A$7=Nutrients!$B$77,Nutrients!$EH$77,Nutrients!$EH$78)))))*AI$7))</f>
        <v>0</v>
      </c>
      <c r="AJ282" s="65"/>
      <c r="AK282" s="65">
        <f>(SUMPRODUCT(AK$8:AK$187,Nutrients!$EH$8:$EH$187)+(IF($A$6=Nutrients!$B$8,Nutrients!$EH$8,Nutrients!$EH$9)*AK$6)+(((IF($A$7=Nutrients!$B$79,Nutrients!$EH$79,(IF($A$7=Nutrients!$B$77,Nutrients!$EH$77,Nutrients!$EH$78)))))*AK$7))</f>
        <v>0</v>
      </c>
      <c r="AL282" s="65">
        <f>(SUMPRODUCT(AL$8:AL$187,Nutrients!$EH$8:$EH$187)+(IF($A$6=Nutrients!$B$8,Nutrients!$EH$8,Nutrients!$EH$9)*AL$6)+(((IF($A$7=Nutrients!$B$79,Nutrients!$EH$79,(IF($A$7=Nutrients!$B$77,Nutrients!$EH$77,Nutrients!$EH$78)))))*AL$7))</f>
        <v>0</v>
      </c>
      <c r="AM282" s="65">
        <f>(SUMPRODUCT(AM$8:AM$187,Nutrients!$EH$8:$EH$187)+(IF($A$6=Nutrients!$B$8,Nutrients!$EH$8,Nutrients!$EH$9)*AM$6)+(((IF($A$7=Nutrients!$B$79,Nutrients!$EH$79,(IF($A$7=Nutrients!$B$77,Nutrients!$EH$77,Nutrients!$EH$78)))))*AM$7))</f>
        <v>0</v>
      </c>
      <c r="AN282" s="65">
        <f>(SUMPRODUCT(AN$8:AN$187,Nutrients!$EH$8:$EH$187)+(IF($A$6=Nutrients!$B$8,Nutrients!$EH$8,Nutrients!$EH$9)*AN$6)+(((IF($A$7=Nutrients!$B$79,Nutrients!$EH$79,(IF($A$7=Nutrients!$B$77,Nutrients!$EH$77,Nutrients!$EH$78)))))*AN$7))</f>
        <v>0</v>
      </c>
      <c r="AO282" s="65">
        <f>(SUMPRODUCT(AO$8:AO$187,Nutrients!$EH$8:$EH$187)+(IF($A$6=Nutrients!$B$8,Nutrients!$EH$8,Nutrients!$EH$9)*AO$6)+(((IF($A$7=Nutrients!$B$79,Nutrients!$EH$79,(IF($A$7=Nutrients!$B$77,Nutrients!$EH$77,Nutrients!$EH$78)))))*AO$7))</f>
        <v>0</v>
      </c>
      <c r="AP282" s="65">
        <f>(SUMPRODUCT(AP$8:AP$187,Nutrients!$EH$8:$EH$187)+(IF($A$6=Nutrients!$B$8,Nutrients!$EH$8,Nutrients!$EH$9)*AP$6)+(((IF($A$7=Nutrients!$B$79,Nutrients!$EH$79,(IF($A$7=Nutrients!$B$77,Nutrients!$EH$77,Nutrients!$EH$78)))))*AP$7))</f>
        <v>0</v>
      </c>
      <c r="AQ282" s="65"/>
      <c r="AR282" s="65">
        <f>(SUMPRODUCT(AR$8:AR$187,Nutrients!$EH$8:$EH$187)+(IF($A$6=Nutrients!$B$8,Nutrients!$EH$8,Nutrients!$EH$9)*AR$6)+(((IF($A$7=Nutrients!$B$79,Nutrients!$EH$79,(IF($A$7=Nutrients!$B$77,Nutrients!$EH$77,Nutrients!$EH$78)))))*AR$7))</f>
        <v>0</v>
      </c>
      <c r="AS282" s="65">
        <f>(SUMPRODUCT(AS$8:AS$187,Nutrients!$EH$8:$EH$187)+(IF($A$6=Nutrients!$B$8,Nutrients!$EH$8,Nutrients!$EH$9)*AS$6)+(((IF($A$7=Nutrients!$B$79,Nutrients!$EH$79,(IF($A$7=Nutrients!$B$77,Nutrients!$EH$77,Nutrients!$EH$78)))))*AS$7))</f>
        <v>0</v>
      </c>
      <c r="AT282" s="65">
        <f>(SUMPRODUCT(AT$8:AT$187,Nutrients!$EH$8:$EH$187)+(IF($A$6=Nutrients!$B$8,Nutrients!$EH$8,Nutrients!$EH$9)*AT$6)+(((IF($A$7=Nutrients!$B$79,Nutrients!$EH$79,(IF($A$7=Nutrients!$B$77,Nutrients!$EH$77,Nutrients!$EH$78)))))*AT$7))</f>
        <v>0</v>
      </c>
      <c r="AU282" s="65">
        <f>(SUMPRODUCT(AU$8:AU$187,Nutrients!$EH$8:$EH$187)+(IF($A$6=Nutrients!$B$8,Nutrients!$EH$8,Nutrients!$EH$9)*AU$6)+(((IF($A$7=Nutrients!$B$79,Nutrients!$EH$79,(IF($A$7=Nutrients!$B$77,Nutrients!$EH$77,Nutrients!$EH$78)))))*AU$7))</f>
        <v>0</v>
      </c>
      <c r="AV282" s="65">
        <f>(SUMPRODUCT(AV$8:AV$187,Nutrients!$EH$8:$EH$187)+(IF($A$6=Nutrients!$B$8,Nutrients!$EH$8,Nutrients!$EH$9)*AV$6)+(((IF($A$7=Nutrients!$B$79,Nutrients!$EH$79,(IF($A$7=Nutrients!$B$77,Nutrients!$EH$77,Nutrients!$EH$78)))))*AV$7))</f>
        <v>0</v>
      </c>
      <c r="AW282" s="65">
        <f>(SUMPRODUCT(AW$8:AW$187,Nutrients!$EH$8:$EH$187)+(IF($A$6=Nutrients!$B$8,Nutrients!$EH$8,Nutrients!$EH$9)*AW$6)+(((IF($A$7=Nutrients!$B$79,Nutrients!$EH$79,(IF($A$7=Nutrients!$B$77,Nutrients!$EH$77,Nutrients!$EH$78)))))*AW$7))</f>
        <v>0</v>
      </c>
      <c r="AX282" s="65"/>
      <c r="AY282" s="65">
        <f>(SUMPRODUCT(AY$8:AY$187,Nutrients!$EH$8:$EH$187)+(IF($A$6=Nutrients!$B$8,Nutrients!$EH$8,Nutrients!$EH$9)*AY$6)+(((IF($A$7=Nutrients!$B$79,Nutrients!$EH$79,(IF($A$7=Nutrients!$B$77,Nutrients!$EH$77,Nutrients!$EH$78)))))*AY$7))</f>
        <v>0</v>
      </c>
      <c r="AZ282" s="65">
        <f>(SUMPRODUCT(AZ$8:AZ$187,Nutrients!$EH$8:$EH$187)+(IF($A$6=Nutrients!$B$8,Nutrients!$EH$8,Nutrients!$EH$9)*AZ$6)+(((IF($A$7=Nutrients!$B$79,Nutrients!$EH$79,(IF($A$7=Nutrients!$B$77,Nutrients!$EH$77,Nutrients!$EH$78)))))*AZ$7))</f>
        <v>0</v>
      </c>
      <c r="BA282" s="65">
        <f>(SUMPRODUCT(BA$8:BA$187,Nutrients!$EH$8:$EH$187)+(IF($A$6=Nutrients!$B$8,Nutrients!$EH$8,Nutrients!$EH$9)*BA$6)+(((IF($A$7=Nutrients!$B$79,Nutrients!$EH$79,(IF($A$7=Nutrients!$B$77,Nutrients!$EH$77,Nutrients!$EH$78)))))*BA$7))</f>
        <v>0</v>
      </c>
      <c r="BB282" s="65">
        <f>(SUMPRODUCT(BB$8:BB$187,Nutrients!$EH$8:$EH$187)+(IF($A$6=Nutrients!$B$8,Nutrients!$EH$8,Nutrients!$EH$9)*BB$6)+(((IF($A$7=Nutrients!$B$79,Nutrients!$EH$79,(IF($A$7=Nutrients!$B$77,Nutrients!$EH$77,Nutrients!$EH$78)))))*BB$7))</f>
        <v>0</v>
      </c>
      <c r="BC282" s="65">
        <f>(SUMPRODUCT(BC$8:BC$187,Nutrients!$EH$8:$EH$187)+(IF($A$6=Nutrients!$B$8,Nutrients!$EH$8,Nutrients!$EH$9)*BC$6)+(((IF($A$7=Nutrients!$B$79,Nutrients!$EH$79,(IF($A$7=Nutrients!$B$77,Nutrients!$EH$77,Nutrients!$EH$78)))))*BC$7))</f>
        <v>0</v>
      </c>
      <c r="BD282" s="65">
        <f>(SUMPRODUCT(BD$8:BD$187,Nutrients!$EH$8:$EH$187)+(IF($A$6=Nutrients!$B$8,Nutrients!$EH$8,Nutrients!$EH$9)*BD$6)+(((IF($A$7=Nutrients!$B$79,Nutrients!$EH$79,(IF($A$7=Nutrients!$B$77,Nutrients!$EH$77,Nutrients!$EH$78)))))*BD$7))</f>
        <v>0</v>
      </c>
      <c r="BE282" s="65"/>
      <c r="BF282" s="65">
        <f>(SUMPRODUCT(BF$8:BF$187,Nutrients!$EH$8:$EH$187)+(IF($A$6=Nutrients!$B$8,Nutrients!$EH$8,Nutrients!$EH$9)*BF$6)+(((IF($A$7=Nutrients!$B$79,Nutrients!$EH$79,(IF($A$7=Nutrients!$B$77,Nutrients!$EH$77,Nutrients!$EH$78)))))*BF$7))</f>
        <v>0</v>
      </c>
      <c r="BG282" s="65">
        <f>(SUMPRODUCT(BG$8:BG$187,Nutrients!$EH$8:$EH$187)+(IF($A$6=Nutrients!$B$8,Nutrients!$EH$8,Nutrients!$EH$9)*BG$6)+(((IF($A$7=Nutrients!$B$79,Nutrients!$EH$79,(IF($A$7=Nutrients!$B$77,Nutrients!$EH$77,Nutrients!$EH$78)))))*BG$7))</f>
        <v>0</v>
      </c>
      <c r="BH282" s="65">
        <f>(SUMPRODUCT(BH$8:BH$187,Nutrients!$EH$8:$EH$187)+(IF($A$6=Nutrients!$B$8,Nutrients!$EH$8,Nutrients!$EH$9)*BH$6)+(((IF($A$7=Nutrients!$B$79,Nutrients!$EH$79,(IF($A$7=Nutrients!$B$77,Nutrients!$EH$77,Nutrients!$EH$78)))))*BH$7))</f>
        <v>0</v>
      </c>
      <c r="BI282" s="65">
        <f>(SUMPRODUCT(BI$8:BI$187,Nutrients!$EH$8:$EH$187)+(IF($A$6=Nutrients!$B$8,Nutrients!$EH$8,Nutrients!$EH$9)*BI$6)+(((IF($A$7=Nutrients!$B$79,Nutrients!$EH$79,(IF($A$7=Nutrients!$B$77,Nutrients!$EH$77,Nutrients!$EH$78)))))*BI$7))</f>
        <v>0</v>
      </c>
      <c r="BJ282" s="65">
        <f>(SUMPRODUCT(BJ$8:BJ$187,Nutrients!$EH$8:$EH$187)+(IF($A$6=Nutrients!$B$8,Nutrients!$EH$8,Nutrients!$EH$9)*BJ$6)+(((IF($A$7=Nutrients!$B$79,Nutrients!$EH$79,(IF($A$7=Nutrients!$B$77,Nutrients!$EH$77,Nutrients!$EH$78)))))*BJ$7))</f>
        <v>0</v>
      </c>
      <c r="BK282" s="65">
        <f>(SUMPRODUCT(BK$8:BK$187,Nutrients!$EH$8:$EH$187)+(IF($A$6=Nutrients!$B$8,Nutrients!$EH$8,Nutrients!$EH$9)*BK$6)+(((IF($A$7=Nutrients!$B$79,Nutrients!$EH$79,(IF($A$7=Nutrients!$B$77,Nutrients!$EH$77,Nutrients!$EH$78)))))*BK$7))</f>
        <v>0</v>
      </c>
      <c r="BL282" s="65"/>
    </row>
    <row r="283" spans="1:64" x14ac:dyDescent="0.2">
      <c r="A283" s="236" t="s">
        <v>162</v>
      </c>
      <c r="B283" s="65">
        <f>(SUMPRODUCT(B$8:B$187,Nutrients!$EI$8:$EI$187)+(IF($A$6=Nutrients!$B$8,Nutrients!$EI$8,Nutrients!$EI$9)*B$6)+(((IF($A$7=Nutrients!$B$79,Nutrients!$EI$79,(IF($A$7=Nutrients!$B$77,Nutrients!$EI$77,Nutrients!$EI$78)))))*B$7))</f>
        <v>0</v>
      </c>
      <c r="C283" s="65">
        <f>(SUMPRODUCT(C$8:C$187,Nutrients!$EI$8:$EI$187)+(IF($A$6=Nutrients!$B$8,Nutrients!$EI$8,Nutrients!$EI$9)*C$6)+(((IF($A$7=Nutrients!$B$79,Nutrients!$EI$79,(IF($A$7=Nutrients!$B$77,Nutrients!$EI$77,Nutrients!$EI$78)))))*C$7))</f>
        <v>0</v>
      </c>
      <c r="D283" s="65">
        <f>(SUMPRODUCT(D$8:D$187,Nutrients!$EI$8:$EI$187)+(IF($A$6=Nutrients!$B$8,Nutrients!$EI$8,Nutrients!$EI$9)*D$6)+(((IF($A$7=Nutrients!$B$79,Nutrients!$EI$79,(IF($A$7=Nutrients!$B$77,Nutrients!$EI$77,Nutrients!$EI$78)))))*D$7))</f>
        <v>0</v>
      </c>
      <c r="E283" s="65">
        <f>(SUMPRODUCT(E$8:E$187,Nutrients!$EI$8:$EI$187)+(IF($A$6=Nutrients!$B$8,Nutrients!$EI$8,Nutrients!$EI$9)*E$6)+(((IF($A$7=Nutrients!$B$79,Nutrients!$EI$79,(IF($A$7=Nutrients!$B$77,Nutrients!$EI$77,Nutrients!$EI$78)))))*E$7))</f>
        <v>0</v>
      </c>
      <c r="F283" s="65">
        <f>(SUMPRODUCT(F$8:F$187,Nutrients!$EI$8:$EI$187)+(IF($A$6=Nutrients!$B$8,Nutrients!$EI$8,Nutrients!$EI$9)*F$6)+(((IF($A$7=Nutrients!$B$79,Nutrients!$EI$79,(IF($A$7=Nutrients!$B$77,Nutrients!$EI$77,Nutrients!$EI$78)))))*F$7))</f>
        <v>0</v>
      </c>
      <c r="G283" s="65">
        <f>(SUMPRODUCT(G$8:G$187,Nutrients!$EI$8:$EI$187)+(IF($A$6=Nutrients!$B$8,Nutrients!$EI$8,Nutrients!$EI$9)*G$6)+(((IF($A$7=Nutrients!$B$79,Nutrients!$EI$79,(IF($A$7=Nutrients!$B$77,Nutrients!$EI$77,Nutrients!$EI$78)))))*G$7))</f>
        <v>0</v>
      </c>
      <c r="H283" s="65"/>
      <c r="I283" s="65">
        <f>(SUMPRODUCT(I$8:I$187,Nutrients!$EI$8:$EI$187)+(IF($A$6=Nutrients!$B$8,Nutrients!$EI$8,Nutrients!$EI$9)*I$6)+(((IF($A$7=Nutrients!$B$79,Nutrients!$EI$79,(IF($A$7=Nutrients!$B$77,Nutrients!$EI$77,Nutrients!$EI$78)))))*I$7))</f>
        <v>0</v>
      </c>
      <c r="J283" s="65">
        <f>(SUMPRODUCT(J$8:J$187,Nutrients!$EI$8:$EI$187)+(IF($A$6=Nutrients!$B$8,Nutrients!$EI$8,Nutrients!$EI$9)*J$6)+(((IF($A$7=Nutrients!$B$79,Nutrients!$EI$79,(IF($A$7=Nutrients!$B$77,Nutrients!$EI$77,Nutrients!$EI$78)))))*J$7))</f>
        <v>0</v>
      </c>
      <c r="K283" s="65">
        <f>(SUMPRODUCT(K$8:K$187,Nutrients!$EI$8:$EI$187)+(IF($A$6=Nutrients!$B$8,Nutrients!$EI$8,Nutrients!$EI$9)*K$6)+(((IF($A$7=Nutrients!$B$79,Nutrients!$EI$79,(IF($A$7=Nutrients!$B$77,Nutrients!$EI$77,Nutrients!$EI$78)))))*K$7))</f>
        <v>0</v>
      </c>
      <c r="L283" s="65">
        <f>(SUMPRODUCT(L$8:L$187,Nutrients!$EI$8:$EI$187)+(IF($A$6=Nutrients!$B$8,Nutrients!$EI$8,Nutrients!$EI$9)*L$6)+(((IF($A$7=Nutrients!$B$79,Nutrients!$EI$79,(IF($A$7=Nutrients!$B$77,Nutrients!$EI$77,Nutrients!$EI$78)))))*L$7))</f>
        <v>0</v>
      </c>
      <c r="M283" s="65">
        <f>(SUMPRODUCT(M$8:M$187,Nutrients!$EI$8:$EI$187)+(IF($A$6=Nutrients!$B$8,Nutrients!$EI$8,Nutrients!$EI$9)*M$6)+(((IF($A$7=Nutrients!$B$79,Nutrients!$EI$79,(IF($A$7=Nutrients!$B$77,Nutrients!$EI$77,Nutrients!$EI$78)))))*M$7))</f>
        <v>0</v>
      </c>
      <c r="N283" s="65">
        <f>(SUMPRODUCT(N$8:N$187,Nutrients!$EI$8:$EI$187)+(IF($A$6=Nutrients!$B$8,Nutrients!$EI$8,Nutrients!$EI$9)*N$6)+(((IF($A$7=Nutrients!$B$79,Nutrients!$EI$79,(IF($A$7=Nutrients!$B$77,Nutrients!$EI$77,Nutrients!$EI$78)))))*N$7))</f>
        <v>0</v>
      </c>
      <c r="O283" s="65"/>
      <c r="P283" s="65">
        <f>(SUMPRODUCT(P$8:P$187,Nutrients!$EI$8:$EI$187)+(IF($A$6=Nutrients!$B$8,Nutrients!$EI$8,Nutrients!$EI$9)*P$6)+(((IF($A$7=Nutrients!$B$79,Nutrients!$EI$79,(IF($A$7=Nutrients!$B$77,Nutrients!$EI$77,Nutrients!$EI$78)))))*P$7))</f>
        <v>0</v>
      </c>
      <c r="Q283" s="65">
        <f>(SUMPRODUCT(Q$8:Q$187,Nutrients!$EI$8:$EI$187)+(IF($A$6=Nutrients!$B$8,Nutrients!$EI$8,Nutrients!$EI$9)*Q$6)+(((IF($A$7=Nutrients!$B$79,Nutrients!$EI$79,(IF($A$7=Nutrients!$B$77,Nutrients!$EI$77,Nutrients!$EI$78)))))*Q$7))</f>
        <v>0</v>
      </c>
      <c r="R283" s="65">
        <f>(SUMPRODUCT(R$8:R$187,Nutrients!$EI$8:$EI$187)+(IF($A$6=Nutrients!$B$8,Nutrients!$EI$8,Nutrients!$EI$9)*R$6)+(((IF($A$7=Nutrients!$B$79,Nutrients!$EI$79,(IF($A$7=Nutrients!$B$77,Nutrients!$EI$77,Nutrients!$EI$78)))))*R$7))</f>
        <v>0</v>
      </c>
      <c r="S283" s="65">
        <f>(SUMPRODUCT(S$8:S$187,Nutrients!$EI$8:$EI$187)+(IF($A$6=Nutrients!$B$8,Nutrients!$EI$8,Nutrients!$EI$9)*S$6)+(((IF($A$7=Nutrients!$B$79,Nutrients!$EI$79,(IF($A$7=Nutrients!$B$77,Nutrients!$EI$77,Nutrients!$EI$78)))))*S$7))</f>
        <v>0</v>
      </c>
      <c r="T283" s="65">
        <f>(SUMPRODUCT(T$8:T$187,Nutrients!$EI$8:$EI$187)+(IF($A$6=Nutrients!$B$8,Nutrients!$EI$8,Nutrients!$EI$9)*T$6)+(((IF($A$7=Nutrients!$B$79,Nutrients!$EI$79,(IF($A$7=Nutrients!$B$77,Nutrients!$EI$77,Nutrients!$EI$78)))))*T$7))</f>
        <v>0</v>
      </c>
      <c r="U283" s="65">
        <f>(SUMPRODUCT(U$8:U$187,Nutrients!$EI$8:$EI$187)+(IF($A$6=Nutrients!$B$8,Nutrients!$EI$8,Nutrients!$EI$9)*U$6)+(((IF($A$7=Nutrients!$B$79,Nutrients!$EI$79,(IF($A$7=Nutrients!$B$77,Nutrients!$EI$77,Nutrients!$EI$78)))))*U$7))</f>
        <v>0</v>
      </c>
      <c r="V283" s="65"/>
      <c r="W283" s="65">
        <f>(SUMPRODUCT(W$8:W$187,Nutrients!$EI$8:$EI$187)+(IF($A$6=Nutrients!$B$8,Nutrients!$EI$8,Nutrients!$EI$9)*W$6)+(((IF($A$7=Nutrients!$B$79,Nutrients!$EI$79,(IF($A$7=Nutrients!$B$77,Nutrients!$EI$77,Nutrients!$EI$78)))))*W$7))</f>
        <v>0</v>
      </c>
      <c r="X283" s="65">
        <f>(SUMPRODUCT(X$8:X$187,Nutrients!$EI$8:$EI$187)+(IF($A$6=Nutrients!$B$8,Nutrients!$EI$8,Nutrients!$EI$9)*X$6)+(((IF($A$7=Nutrients!$B$79,Nutrients!$EI$79,(IF($A$7=Nutrients!$B$77,Nutrients!$EI$77,Nutrients!$EI$78)))))*X$7))</f>
        <v>0</v>
      </c>
      <c r="Y283" s="65">
        <f>(SUMPRODUCT(Y$8:Y$187,Nutrients!$EI$8:$EI$187)+(IF($A$6=Nutrients!$B$8,Nutrients!$EI$8,Nutrients!$EI$9)*Y$6)+(((IF($A$7=Nutrients!$B$79,Nutrients!$EI$79,(IF($A$7=Nutrients!$B$77,Nutrients!$EI$77,Nutrients!$EI$78)))))*Y$7))</f>
        <v>0</v>
      </c>
      <c r="Z283" s="65">
        <f>(SUMPRODUCT(Z$8:Z$187,Nutrients!$EI$8:$EI$187)+(IF($A$6=Nutrients!$B$8,Nutrients!$EI$8,Nutrients!$EI$9)*Z$6)+(((IF($A$7=Nutrients!$B$79,Nutrients!$EI$79,(IF($A$7=Nutrients!$B$77,Nutrients!$EI$77,Nutrients!$EI$78)))))*Z$7))</f>
        <v>0</v>
      </c>
      <c r="AA283" s="65">
        <f>(SUMPRODUCT(AA$8:AA$187,Nutrients!$EI$8:$EI$187)+(IF($A$6=Nutrients!$B$8,Nutrients!$EI$8,Nutrients!$EI$9)*AA$6)+(((IF($A$7=Nutrients!$B$79,Nutrients!$EI$79,(IF($A$7=Nutrients!$B$77,Nutrients!$EI$77,Nutrients!$EI$78)))))*AA$7))</f>
        <v>0</v>
      </c>
      <c r="AB283" s="65">
        <f>(SUMPRODUCT(AB$8:AB$187,Nutrients!$EI$8:$EI$187)+(IF($A$6=Nutrients!$B$8,Nutrients!$EI$8,Nutrients!$EI$9)*AB$6)+(((IF($A$7=Nutrients!$B$79,Nutrients!$EI$79,(IF($A$7=Nutrients!$B$77,Nutrients!$EI$77,Nutrients!$EI$78)))))*AB$7))</f>
        <v>0</v>
      </c>
      <c r="AC283" s="65"/>
      <c r="AD283" s="65">
        <f>(SUMPRODUCT(AD$8:AD$187,Nutrients!$EI$8:$EI$187)+(IF($A$6=Nutrients!$B$8,Nutrients!$EI$8,Nutrients!$EI$9)*AD$6)+(((IF($A$7=Nutrients!$B$79,Nutrients!$EI$79,(IF($A$7=Nutrients!$B$77,Nutrients!$EI$77,Nutrients!$EI$78)))))*AD$7))</f>
        <v>0</v>
      </c>
      <c r="AE283" s="65">
        <f>(SUMPRODUCT(AE$8:AE$187,Nutrients!$EI$8:$EI$187)+(IF($A$6=Nutrients!$B$8,Nutrients!$EI$8,Nutrients!$EI$9)*AE$6)+(((IF($A$7=Nutrients!$B$79,Nutrients!$EI$79,(IF($A$7=Nutrients!$B$77,Nutrients!$EI$77,Nutrients!$EI$78)))))*AE$7))</f>
        <v>0</v>
      </c>
      <c r="AF283" s="65">
        <f>(SUMPRODUCT(AF$8:AF$187,Nutrients!$EI$8:$EI$187)+(IF($A$6=Nutrients!$B$8,Nutrients!$EI$8,Nutrients!$EI$9)*AF$6)+(((IF($A$7=Nutrients!$B$79,Nutrients!$EI$79,(IF($A$7=Nutrients!$B$77,Nutrients!$EI$77,Nutrients!$EI$78)))))*AF$7))</f>
        <v>0</v>
      </c>
      <c r="AG283" s="65">
        <f>(SUMPRODUCT(AG$8:AG$187,Nutrients!$EI$8:$EI$187)+(IF($A$6=Nutrients!$B$8,Nutrients!$EI$8,Nutrients!$EI$9)*AG$6)+(((IF($A$7=Nutrients!$B$79,Nutrients!$EI$79,(IF($A$7=Nutrients!$B$77,Nutrients!$EI$77,Nutrients!$EI$78)))))*AG$7))</f>
        <v>0</v>
      </c>
      <c r="AH283" s="65">
        <f>(SUMPRODUCT(AH$8:AH$187,Nutrients!$EI$8:$EI$187)+(IF($A$6=Nutrients!$B$8,Nutrients!$EI$8,Nutrients!$EI$9)*AH$6)+(((IF($A$7=Nutrients!$B$79,Nutrients!$EI$79,(IF($A$7=Nutrients!$B$77,Nutrients!$EI$77,Nutrients!$EI$78)))))*AH$7))</f>
        <v>0</v>
      </c>
      <c r="AI283" s="65">
        <f>(SUMPRODUCT(AI$8:AI$187,Nutrients!$EI$8:$EI$187)+(IF($A$6=Nutrients!$B$8,Nutrients!$EI$8,Nutrients!$EI$9)*AI$6)+(((IF($A$7=Nutrients!$B$79,Nutrients!$EI$79,(IF($A$7=Nutrients!$B$77,Nutrients!$EI$77,Nutrients!$EI$78)))))*AI$7))</f>
        <v>0</v>
      </c>
      <c r="AJ283" s="65"/>
      <c r="AK283" s="65">
        <f>(SUMPRODUCT(AK$8:AK$187,Nutrients!$EI$8:$EI$187)+(IF($A$6=Nutrients!$B$8,Nutrients!$EI$8,Nutrients!$EI$9)*AK$6)+(((IF($A$7=Nutrients!$B$79,Nutrients!$EI$79,(IF($A$7=Nutrients!$B$77,Nutrients!$EI$77,Nutrients!$EI$78)))))*AK$7))</f>
        <v>0</v>
      </c>
      <c r="AL283" s="65">
        <f>(SUMPRODUCT(AL$8:AL$187,Nutrients!$EI$8:$EI$187)+(IF($A$6=Nutrients!$B$8,Nutrients!$EI$8,Nutrients!$EI$9)*AL$6)+(((IF($A$7=Nutrients!$B$79,Nutrients!$EI$79,(IF($A$7=Nutrients!$B$77,Nutrients!$EI$77,Nutrients!$EI$78)))))*AL$7))</f>
        <v>0</v>
      </c>
      <c r="AM283" s="65">
        <f>(SUMPRODUCT(AM$8:AM$187,Nutrients!$EI$8:$EI$187)+(IF($A$6=Nutrients!$B$8,Nutrients!$EI$8,Nutrients!$EI$9)*AM$6)+(((IF($A$7=Nutrients!$B$79,Nutrients!$EI$79,(IF($A$7=Nutrients!$B$77,Nutrients!$EI$77,Nutrients!$EI$78)))))*AM$7))</f>
        <v>0</v>
      </c>
      <c r="AN283" s="65">
        <f>(SUMPRODUCT(AN$8:AN$187,Nutrients!$EI$8:$EI$187)+(IF($A$6=Nutrients!$B$8,Nutrients!$EI$8,Nutrients!$EI$9)*AN$6)+(((IF($A$7=Nutrients!$B$79,Nutrients!$EI$79,(IF($A$7=Nutrients!$B$77,Nutrients!$EI$77,Nutrients!$EI$78)))))*AN$7))</f>
        <v>0</v>
      </c>
      <c r="AO283" s="65">
        <f>(SUMPRODUCT(AO$8:AO$187,Nutrients!$EI$8:$EI$187)+(IF($A$6=Nutrients!$B$8,Nutrients!$EI$8,Nutrients!$EI$9)*AO$6)+(((IF($A$7=Nutrients!$B$79,Nutrients!$EI$79,(IF($A$7=Nutrients!$B$77,Nutrients!$EI$77,Nutrients!$EI$78)))))*AO$7))</f>
        <v>0</v>
      </c>
      <c r="AP283" s="65">
        <f>(SUMPRODUCT(AP$8:AP$187,Nutrients!$EI$8:$EI$187)+(IF($A$6=Nutrients!$B$8,Nutrients!$EI$8,Nutrients!$EI$9)*AP$6)+(((IF($A$7=Nutrients!$B$79,Nutrients!$EI$79,(IF($A$7=Nutrients!$B$77,Nutrients!$EI$77,Nutrients!$EI$78)))))*AP$7))</f>
        <v>0</v>
      </c>
      <c r="AQ283" s="65"/>
      <c r="AR283" s="65">
        <f>(SUMPRODUCT(AR$8:AR$187,Nutrients!$EI$8:$EI$187)+(IF($A$6=Nutrients!$B$8,Nutrients!$EI$8,Nutrients!$EI$9)*AR$6)+(((IF($A$7=Nutrients!$B$79,Nutrients!$EI$79,(IF($A$7=Nutrients!$B$77,Nutrients!$EI$77,Nutrients!$EI$78)))))*AR$7))</f>
        <v>0</v>
      </c>
      <c r="AS283" s="65">
        <f>(SUMPRODUCT(AS$8:AS$187,Nutrients!$EI$8:$EI$187)+(IF($A$6=Nutrients!$B$8,Nutrients!$EI$8,Nutrients!$EI$9)*AS$6)+(((IF($A$7=Nutrients!$B$79,Nutrients!$EI$79,(IF($A$7=Nutrients!$B$77,Nutrients!$EI$77,Nutrients!$EI$78)))))*AS$7))</f>
        <v>0</v>
      </c>
      <c r="AT283" s="65">
        <f>(SUMPRODUCT(AT$8:AT$187,Nutrients!$EI$8:$EI$187)+(IF($A$6=Nutrients!$B$8,Nutrients!$EI$8,Nutrients!$EI$9)*AT$6)+(((IF($A$7=Nutrients!$B$79,Nutrients!$EI$79,(IF($A$7=Nutrients!$B$77,Nutrients!$EI$77,Nutrients!$EI$78)))))*AT$7))</f>
        <v>0</v>
      </c>
      <c r="AU283" s="65">
        <f>(SUMPRODUCT(AU$8:AU$187,Nutrients!$EI$8:$EI$187)+(IF($A$6=Nutrients!$B$8,Nutrients!$EI$8,Nutrients!$EI$9)*AU$6)+(((IF($A$7=Nutrients!$B$79,Nutrients!$EI$79,(IF($A$7=Nutrients!$B$77,Nutrients!$EI$77,Nutrients!$EI$78)))))*AU$7))</f>
        <v>0</v>
      </c>
      <c r="AV283" s="65">
        <f>(SUMPRODUCT(AV$8:AV$187,Nutrients!$EI$8:$EI$187)+(IF($A$6=Nutrients!$B$8,Nutrients!$EI$8,Nutrients!$EI$9)*AV$6)+(((IF($A$7=Nutrients!$B$79,Nutrients!$EI$79,(IF($A$7=Nutrients!$B$77,Nutrients!$EI$77,Nutrients!$EI$78)))))*AV$7))</f>
        <v>0</v>
      </c>
      <c r="AW283" s="65">
        <f>(SUMPRODUCT(AW$8:AW$187,Nutrients!$EI$8:$EI$187)+(IF($A$6=Nutrients!$B$8,Nutrients!$EI$8,Nutrients!$EI$9)*AW$6)+(((IF($A$7=Nutrients!$B$79,Nutrients!$EI$79,(IF($A$7=Nutrients!$B$77,Nutrients!$EI$77,Nutrients!$EI$78)))))*AW$7))</f>
        <v>0</v>
      </c>
      <c r="AX283" s="65"/>
      <c r="AY283" s="65">
        <f>(SUMPRODUCT(AY$8:AY$187,Nutrients!$EI$8:$EI$187)+(IF($A$6=Nutrients!$B$8,Nutrients!$EI$8,Nutrients!$EI$9)*AY$6)+(((IF($A$7=Nutrients!$B$79,Nutrients!$EI$79,(IF($A$7=Nutrients!$B$77,Nutrients!$EI$77,Nutrients!$EI$78)))))*AY$7))</f>
        <v>0</v>
      </c>
      <c r="AZ283" s="65">
        <f>(SUMPRODUCT(AZ$8:AZ$187,Nutrients!$EI$8:$EI$187)+(IF($A$6=Nutrients!$B$8,Nutrients!$EI$8,Nutrients!$EI$9)*AZ$6)+(((IF($A$7=Nutrients!$B$79,Nutrients!$EI$79,(IF($A$7=Nutrients!$B$77,Nutrients!$EI$77,Nutrients!$EI$78)))))*AZ$7))</f>
        <v>0</v>
      </c>
      <c r="BA283" s="65">
        <f>(SUMPRODUCT(BA$8:BA$187,Nutrients!$EI$8:$EI$187)+(IF($A$6=Nutrients!$B$8,Nutrients!$EI$8,Nutrients!$EI$9)*BA$6)+(((IF($A$7=Nutrients!$B$79,Nutrients!$EI$79,(IF($A$7=Nutrients!$B$77,Nutrients!$EI$77,Nutrients!$EI$78)))))*BA$7))</f>
        <v>0</v>
      </c>
      <c r="BB283" s="65">
        <f>(SUMPRODUCT(BB$8:BB$187,Nutrients!$EI$8:$EI$187)+(IF($A$6=Nutrients!$B$8,Nutrients!$EI$8,Nutrients!$EI$9)*BB$6)+(((IF($A$7=Nutrients!$B$79,Nutrients!$EI$79,(IF($A$7=Nutrients!$B$77,Nutrients!$EI$77,Nutrients!$EI$78)))))*BB$7))</f>
        <v>0</v>
      </c>
      <c r="BC283" s="65">
        <f>(SUMPRODUCT(BC$8:BC$187,Nutrients!$EI$8:$EI$187)+(IF($A$6=Nutrients!$B$8,Nutrients!$EI$8,Nutrients!$EI$9)*BC$6)+(((IF($A$7=Nutrients!$B$79,Nutrients!$EI$79,(IF($A$7=Nutrients!$B$77,Nutrients!$EI$77,Nutrients!$EI$78)))))*BC$7))</f>
        <v>0</v>
      </c>
      <c r="BD283" s="65">
        <f>(SUMPRODUCT(BD$8:BD$187,Nutrients!$EI$8:$EI$187)+(IF($A$6=Nutrients!$B$8,Nutrients!$EI$8,Nutrients!$EI$9)*BD$6)+(((IF($A$7=Nutrients!$B$79,Nutrients!$EI$79,(IF($A$7=Nutrients!$B$77,Nutrients!$EI$77,Nutrients!$EI$78)))))*BD$7))</f>
        <v>0</v>
      </c>
      <c r="BE283" s="65"/>
      <c r="BF283" s="65">
        <f>(SUMPRODUCT(BF$8:BF$187,Nutrients!$EI$8:$EI$187)+(IF($A$6=Nutrients!$B$8,Nutrients!$EI$8,Nutrients!$EI$9)*BF$6)+(((IF($A$7=Nutrients!$B$79,Nutrients!$EI$79,(IF($A$7=Nutrients!$B$77,Nutrients!$EI$77,Nutrients!$EI$78)))))*BF$7))</f>
        <v>0</v>
      </c>
      <c r="BG283" s="65">
        <f>(SUMPRODUCT(BG$8:BG$187,Nutrients!$EI$8:$EI$187)+(IF($A$6=Nutrients!$B$8,Nutrients!$EI$8,Nutrients!$EI$9)*BG$6)+(((IF($A$7=Nutrients!$B$79,Nutrients!$EI$79,(IF($A$7=Nutrients!$B$77,Nutrients!$EI$77,Nutrients!$EI$78)))))*BG$7))</f>
        <v>0</v>
      </c>
      <c r="BH283" s="65">
        <f>(SUMPRODUCT(BH$8:BH$187,Nutrients!$EI$8:$EI$187)+(IF($A$6=Nutrients!$B$8,Nutrients!$EI$8,Nutrients!$EI$9)*BH$6)+(((IF($A$7=Nutrients!$B$79,Nutrients!$EI$79,(IF($A$7=Nutrients!$B$77,Nutrients!$EI$77,Nutrients!$EI$78)))))*BH$7))</f>
        <v>0</v>
      </c>
      <c r="BI283" s="65">
        <f>(SUMPRODUCT(BI$8:BI$187,Nutrients!$EI$8:$EI$187)+(IF($A$6=Nutrients!$B$8,Nutrients!$EI$8,Nutrients!$EI$9)*BI$6)+(((IF($A$7=Nutrients!$B$79,Nutrients!$EI$79,(IF($A$7=Nutrients!$B$77,Nutrients!$EI$77,Nutrients!$EI$78)))))*BI$7))</f>
        <v>0</v>
      </c>
      <c r="BJ283" s="65">
        <f>(SUMPRODUCT(BJ$8:BJ$187,Nutrients!$EI$8:$EI$187)+(IF($A$6=Nutrients!$B$8,Nutrients!$EI$8,Nutrients!$EI$9)*BJ$6)+(((IF($A$7=Nutrients!$B$79,Nutrients!$EI$79,(IF($A$7=Nutrients!$B$77,Nutrients!$EI$77,Nutrients!$EI$78)))))*BJ$7))</f>
        <v>0</v>
      </c>
      <c r="BK283" s="65">
        <f>(SUMPRODUCT(BK$8:BK$187,Nutrients!$EI$8:$EI$187)+(IF($A$6=Nutrients!$B$8,Nutrients!$EI$8,Nutrients!$EI$9)*BK$6)+(((IF($A$7=Nutrients!$B$79,Nutrients!$EI$79,(IF($A$7=Nutrients!$B$77,Nutrients!$EI$77,Nutrients!$EI$78)))))*BK$7))</f>
        <v>0</v>
      </c>
      <c r="BL283" s="65"/>
    </row>
    <row r="284" spans="1:64" x14ac:dyDescent="0.2">
      <c r="A284" s="236" t="s">
        <v>163</v>
      </c>
      <c r="B284" s="65">
        <f>(SUMPRODUCT(B$8:B$187,Nutrients!$EJ$8:$EJ$187)+(IF($A$6=Nutrients!$B$8,Nutrients!$EJ$8,Nutrients!$EJ$9)*B$6)+(((IF($A$7=Nutrients!$B$79,Nutrients!$EJ$79,(IF($A$7=Nutrients!$B$77,Nutrients!$EJ$77,Nutrients!$EJ$78)))))*B$7))</f>
        <v>0</v>
      </c>
      <c r="C284" s="65">
        <f>(SUMPRODUCT(C$8:C$187,Nutrients!$EJ$8:$EJ$187)+(IF($A$6=Nutrients!$B$8,Nutrients!$EJ$8,Nutrients!$EJ$9)*C$6)+(((IF($A$7=Nutrients!$B$79,Nutrients!$EJ$79,(IF($A$7=Nutrients!$B$77,Nutrients!$EJ$77,Nutrients!$EJ$78)))))*C$7))</f>
        <v>0</v>
      </c>
      <c r="D284" s="65">
        <f>(SUMPRODUCT(D$8:D$187,Nutrients!$EJ$8:$EJ$187)+(IF($A$6=Nutrients!$B$8,Nutrients!$EJ$8,Nutrients!$EJ$9)*D$6)+(((IF($A$7=Nutrients!$B$79,Nutrients!$EJ$79,(IF($A$7=Nutrients!$B$77,Nutrients!$EJ$77,Nutrients!$EJ$78)))))*D$7))</f>
        <v>0</v>
      </c>
      <c r="E284" s="65">
        <f>(SUMPRODUCT(E$8:E$187,Nutrients!$EJ$8:$EJ$187)+(IF($A$6=Nutrients!$B$8,Nutrients!$EJ$8,Nutrients!$EJ$9)*E$6)+(((IF($A$7=Nutrients!$B$79,Nutrients!$EJ$79,(IF($A$7=Nutrients!$B$77,Nutrients!$EJ$77,Nutrients!$EJ$78)))))*E$7))</f>
        <v>0</v>
      </c>
      <c r="F284" s="65">
        <f>(SUMPRODUCT(F$8:F$187,Nutrients!$EJ$8:$EJ$187)+(IF($A$6=Nutrients!$B$8,Nutrients!$EJ$8,Nutrients!$EJ$9)*F$6)+(((IF($A$7=Nutrients!$B$79,Nutrients!$EJ$79,(IF($A$7=Nutrients!$B$77,Nutrients!$EJ$77,Nutrients!$EJ$78)))))*F$7))</f>
        <v>0</v>
      </c>
      <c r="G284" s="65">
        <f>(SUMPRODUCT(G$8:G$187,Nutrients!$EJ$8:$EJ$187)+(IF($A$6=Nutrients!$B$8,Nutrients!$EJ$8,Nutrients!$EJ$9)*G$6)+(((IF($A$7=Nutrients!$B$79,Nutrients!$EJ$79,(IF($A$7=Nutrients!$B$77,Nutrients!$EJ$77,Nutrients!$EJ$78)))))*G$7))</f>
        <v>0</v>
      </c>
      <c r="H284" s="65"/>
      <c r="I284" s="65">
        <f>(SUMPRODUCT(I$8:I$187,Nutrients!$EJ$8:$EJ$187)+(IF($A$6=Nutrients!$B$8,Nutrients!$EJ$8,Nutrients!$EJ$9)*I$6)+(((IF($A$7=Nutrients!$B$79,Nutrients!$EJ$79,(IF($A$7=Nutrients!$B$77,Nutrients!$EJ$77,Nutrients!$EJ$78)))))*I$7))</f>
        <v>0</v>
      </c>
      <c r="J284" s="65">
        <f>(SUMPRODUCT(J$8:J$187,Nutrients!$EJ$8:$EJ$187)+(IF($A$6=Nutrients!$B$8,Nutrients!$EJ$8,Nutrients!$EJ$9)*J$6)+(((IF($A$7=Nutrients!$B$79,Nutrients!$EJ$79,(IF($A$7=Nutrients!$B$77,Nutrients!$EJ$77,Nutrients!$EJ$78)))))*J$7))</f>
        <v>0</v>
      </c>
      <c r="K284" s="65">
        <f>(SUMPRODUCT(K$8:K$187,Nutrients!$EJ$8:$EJ$187)+(IF($A$6=Nutrients!$B$8,Nutrients!$EJ$8,Nutrients!$EJ$9)*K$6)+(((IF($A$7=Nutrients!$B$79,Nutrients!$EJ$79,(IF($A$7=Nutrients!$B$77,Nutrients!$EJ$77,Nutrients!$EJ$78)))))*K$7))</f>
        <v>0</v>
      </c>
      <c r="L284" s="65">
        <f>(SUMPRODUCT(L$8:L$187,Nutrients!$EJ$8:$EJ$187)+(IF($A$6=Nutrients!$B$8,Nutrients!$EJ$8,Nutrients!$EJ$9)*L$6)+(((IF($A$7=Nutrients!$B$79,Nutrients!$EJ$79,(IF($A$7=Nutrients!$B$77,Nutrients!$EJ$77,Nutrients!$EJ$78)))))*L$7))</f>
        <v>0</v>
      </c>
      <c r="M284" s="65">
        <f>(SUMPRODUCT(M$8:M$187,Nutrients!$EJ$8:$EJ$187)+(IF($A$6=Nutrients!$B$8,Nutrients!$EJ$8,Nutrients!$EJ$9)*M$6)+(((IF($A$7=Nutrients!$B$79,Nutrients!$EJ$79,(IF($A$7=Nutrients!$B$77,Nutrients!$EJ$77,Nutrients!$EJ$78)))))*M$7))</f>
        <v>0</v>
      </c>
      <c r="N284" s="65">
        <f>(SUMPRODUCT(N$8:N$187,Nutrients!$EJ$8:$EJ$187)+(IF($A$6=Nutrients!$B$8,Nutrients!$EJ$8,Nutrients!$EJ$9)*N$6)+(((IF($A$7=Nutrients!$B$79,Nutrients!$EJ$79,(IF($A$7=Nutrients!$B$77,Nutrients!$EJ$77,Nutrients!$EJ$78)))))*N$7))</f>
        <v>0</v>
      </c>
      <c r="O284" s="65"/>
      <c r="P284" s="65">
        <f>(SUMPRODUCT(P$8:P$187,Nutrients!$EJ$8:$EJ$187)+(IF($A$6=Nutrients!$B$8,Nutrients!$EJ$8,Nutrients!$EJ$9)*P$6)+(((IF($A$7=Nutrients!$B$79,Nutrients!$EJ$79,(IF($A$7=Nutrients!$B$77,Nutrients!$EJ$77,Nutrients!$EJ$78)))))*P$7))</f>
        <v>0</v>
      </c>
      <c r="Q284" s="65">
        <f>(SUMPRODUCT(Q$8:Q$187,Nutrients!$EJ$8:$EJ$187)+(IF($A$6=Nutrients!$B$8,Nutrients!$EJ$8,Nutrients!$EJ$9)*Q$6)+(((IF($A$7=Nutrients!$B$79,Nutrients!$EJ$79,(IF($A$7=Nutrients!$B$77,Nutrients!$EJ$77,Nutrients!$EJ$78)))))*Q$7))</f>
        <v>0</v>
      </c>
      <c r="R284" s="65">
        <f>(SUMPRODUCT(R$8:R$187,Nutrients!$EJ$8:$EJ$187)+(IF($A$6=Nutrients!$B$8,Nutrients!$EJ$8,Nutrients!$EJ$9)*R$6)+(((IF($A$7=Nutrients!$B$79,Nutrients!$EJ$79,(IF($A$7=Nutrients!$B$77,Nutrients!$EJ$77,Nutrients!$EJ$78)))))*R$7))</f>
        <v>0</v>
      </c>
      <c r="S284" s="65">
        <f>(SUMPRODUCT(S$8:S$187,Nutrients!$EJ$8:$EJ$187)+(IF($A$6=Nutrients!$B$8,Nutrients!$EJ$8,Nutrients!$EJ$9)*S$6)+(((IF($A$7=Nutrients!$B$79,Nutrients!$EJ$79,(IF($A$7=Nutrients!$B$77,Nutrients!$EJ$77,Nutrients!$EJ$78)))))*S$7))</f>
        <v>0</v>
      </c>
      <c r="T284" s="65">
        <f>(SUMPRODUCT(T$8:T$187,Nutrients!$EJ$8:$EJ$187)+(IF($A$6=Nutrients!$B$8,Nutrients!$EJ$8,Nutrients!$EJ$9)*T$6)+(((IF($A$7=Nutrients!$B$79,Nutrients!$EJ$79,(IF($A$7=Nutrients!$B$77,Nutrients!$EJ$77,Nutrients!$EJ$78)))))*T$7))</f>
        <v>0</v>
      </c>
      <c r="U284" s="65">
        <f>(SUMPRODUCT(U$8:U$187,Nutrients!$EJ$8:$EJ$187)+(IF($A$6=Nutrients!$B$8,Nutrients!$EJ$8,Nutrients!$EJ$9)*U$6)+(((IF($A$7=Nutrients!$B$79,Nutrients!$EJ$79,(IF($A$7=Nutrients!$B$77,Nutrients!$EJ$77,Nutrients!$EJ$78)))))*U$7))</f>
        <v>0</v>
      </c>
      <c r="V284" s="65"/>
      <c r="W284" s="65">
        <f>(SUMPRODUCT(W$8:W$187,Nutrients!$EJ$8:$EJ$187)+(IF($A$6=Nutrients!$B$8,Nutrients!$EJ$8,Nutrients!$EJ$9)*W$6)+(((IF($A$7=Nutrients!$B$79,Nutrients!$EJ$79,(IF($A$7=Nutrients!$B$77,Nutrients!$EJ$77,Nutrients!$EJ$78)))))*W$7))</f>
        <v>0</v>
      </c>
      <c r="X284" s="65">
        <f>(SUMPRODUCT(X$8:X$187,Nutrients!$EJ$8:$EJ$187)+(IF($A$6=Nutrients!$B$8,Nutrients!$EJ$8,Nutrients!$EJ$9)*X$6)+(((IF($A$7=Nutrients!$B$79,Nutrients!$EJ$79,(IF($A$7=Nutrients!$B$77,Nutrients!$EJ$77,Nutrients!$EJ$78)))))*X$7))</f>
        <v>0</v>
      </c>
      <c r="Y284" s="65">
        <f>(SUMPRODUCT(Y$8:Y$187,Nutrients!$EJ$8:$EJ$187)+(IF($A$6=Nutrients!$B$8,Nutrients!$EJ$8,Nutrients!$EJ$9)*Y$6)+(((IF($A$7=Nutrients!$B$79,Nutrients!$EJ$79,(IF($A$7=Nutrients!$B$77,Nutrients!$EJ$77,Nutrients!$EJ$78)))))*Y$7))</f>
        <v>0</v>
      </c>
      <c r="Z284" s="65">
        <f>(SUMPRODUCT(Z$8:Z$187,Nutrients!$EJ$8:$EJ$187)+(IF($A$6=Nutrients!$B$8,Nutrients!$EJ$8,Nutrients!$EJ$9)*Z$6)+(((IF($A$7=Nutrients!$B$79,Nutrients!$EJ$79,(IF($A$7=Nutrients!$B$77,Nutrients!$EJ$77,Nutrients!$EJ$78)))))*Z$7))</f>
        <v>0</v>
      </c>
      <c r="AA284" s="65">
        <f>(SUMPRODUCT(AA$8:AA$187,Nutrients!$EJ$8:$EJ$187)+(IF($A$6=Nutrients!$B$8,Nutrients!$EJ$8,Nutrients!$EJ$9)*AA$6)+(((IF($A$7=Nutrients!$B$79,Nutrients!$EJ$79,(IF($A$7=Nutrients!$B$77,Nutrients!$EJ$77,Nutrients!$EJ$78)))))*AA$7))</f>
        <v>0</v>
      </c>
      <c r="AB284" s="65">
        <f>(SUMPRODUCT(AB$8:AB$187,Nutrients!$EJ$8:$EJ$187)+(IF($A$6=Nutrients!$B$8,Nutrients!$EJ$8,Nutrients!$EJ$9)*AB$6)+(((IF($A$7=Nutrients!$B$79,Nutrients!$EJ$79,(IF($A$7=Nutrients!$B$77,Nutrients!$EJ$77,Nutrients!$EJ$78)))))*AB$7))</f>
        <v>0</v>
      </c>
      <c r="AC284" s="65"/>
      <c r="AD284" s="65">
        <f>(SUMPRODUCT(AD$8:AD$187,Nutrients!$EJ$8:$EJ$187)+(IF($A$6=Nutrients!$B$8,Nutrients!$EJ$8,Nutrients!$EJ$9)*AD$6)+(((IF($A$7=Nutrients!$B$79,Nutrients!$EJ$79,(IF($A$7=Nutrients!$B$77,Nutrients!$EJ$77,Nutrients!$EJ$78)))))*AD$7))</f>
        <v>0</v>
      </c>
      <c r="AE284" s="65">
        <f>(SUMPRODUCT(AE$8:AE$187,Nutrients!$EJ$8:$EJ$187)+(IF($A$6=Nutrients!$B$8,Nutrients!$EJ$8,Nutrients!$EJ$9)*AE$6)+(((IF($A$7=Nutrients!$B$79,Nutrients!$EJ$79,(IF($A$7=Nutrients!$B$77,Nutrients!$EJ$77,Nutrients!$EJ$78)))))*AE$7))</f>
        <v>0</v>
      </c>
      <c r="AF284" s="65">
        <f>(SUMPRODUCT(AF$8:AF$187,Nutrients!$EJ$8:$EJ$187)+(IF($A$6=Nutrients!$B$8,Nutrients!$EJ$8,Nutrients!$EJ$9)*AF$6)+(((IF($A$7=Nutrients!$B$79,Nutrients!$EJ$79,(IF($A$7=Nutrients!$B$77,Nutrients!$EJ$77,Nutrients!$EJ$78)))))*AF$7))</f>
        <v>0</v>
      </c>
      <c r="AG284" s="65">
        <f>(SUMPRODUCT(AG$8:AG$187,Nutrients!$EJ$8:$EJ$187)+(IF($A$6=Nutrients!$B$8,Nutrients!$EJ$8,Nutrients!$EJ$9)*AG$6)+(((IF($A$7=Nutrients!$B$79,Nutrients!$EJ$79,(IF($A$7=Nutrients!$B$77,Nutrients!$EJ$77,Nutrients!$EJ$78)))))*AG$7))</f>
        <v>0</v>
      </c>
      <c r="AH284" s="65">
        <f>(SUMPRODUCT(AH$8:AH$187,Nutrients!$EJ$8:$EJ$187)+(IF($A$6=Nutrients!$B$8,Nutrients!$EJ$8,Nutrients!$EJ$9)*AH$6)+(((IF($A$7=Nutrients!$B$79,Nutrients!$EJ$79,(IF($A$7=Nutrients!$B$77,Nutrients!$EJ$77,Nutrients!$EJ$78)))))*AH$7))</f>
        <v>0</v>
      </c>
      <c r="AI284" s="65">
        <f>(SUMPRODUCT(AI$8:AI$187,Nutrients!$EJ$8:$EJ$187)+(IF($A$6=Nutrients!$B$8,Nutrients!$EJ$8,Nutrients!$EJ$9)*AI$6)+(((IF($A$7=Nutrients!$B$79,Nutrients!$EJ$79,(IF($A$7=Nutrients!$B$77,Nutrients!$EJ$77,Nutrients!$EJ$78)))))*AI$7))</f>
        <v>0</v>
      </c>
      <c r="AJ284" s="65"/>
      <c r="AK284" s="65">
        <f>(SUMPRODUCT(AK$8:AK$187,Nutrients!$EJ$8:$EJ$187)+(IF($A$6=Nutrients!$B$8,Nutrients!$EJ$8,Nutrients!$EJ$9)*AK$6)+(((IF($A$7=Nutrients!$B$79,Nutrients!$EJ$79,(IF($A$7=Nutrients!$B$77,Nutrients!$EJ$77,Nutrients!$EJ$78)))))*AK$7))</f>
        <v>0</v>
      </c>
      <c r="AL284" s="65">
        <f>(SUMPRODUCT(AL$8:AL$187,Nutrients!$EJ$8:$EJ$187)+(IF($A$6=Nutrients!$B$8,Nutrients!$EJ$8,Nutrients!$EJ$9)*AL$6)+(((IF($A$7=Nutrients!$B$79,Nutrients!$EJ$79,(IF($A$7=Nutrients!$B$77,Nutrients!$EJ$77,Nutrients!$EJ$78)))))*AL$7))</f>
        <v>0</v>
      </c>
      <c r="AM284" s="65">
        <f>(SUMPRODUCT(AM$8:AM$187,Nutrients!$EJ$8:$EJ$187)+(IF($A$6=Nutrients!$B$8,Nutrients!$EJ$8,Nutrients!$EJ$9)*AM$6)+(((IF($A$7=Nutrients!$B$79,Nutrients!$EJ$79,(IF($A$7=Nutrients!$B$77,Nutrients!$EJ$77,Nutrients!$EJ$78)))))*AM$7))</f>
        <v>0</v>
      </c>
      <c r="AN284" s="65">
        <f>(SUMPRODUCT(AN$8:AN$187,Nutrients!$EJ$8:$EJ$187)+(IF($A$6=Nutrients!$B$8,Nutrients!$EJ$8,Nutrients!$EJ$9)*AN$6)+(((IF($A$7=Nutrients!$B$79,Nutrients!$EJ$79,(IF($A$7=Nutrients!$B$77,Nutrients!$EJ$77,Nutrients!$EJ$78)))))*AN$7))</f>
        <v>0</v>
      </c>
      <c r="AO284" s="65">
        <f>(SUMPRODUCT(AO$8:AO$187,Nutrients!$EJ$8:$EJ$187)+(IF($A$6=Nutrients!$B$8,Nutrients!$EJ$8,Nutrients!$EJ$9)*AO$6)+(((IF($A$7=Nutrients!$B$79,Nutrients!$EJ$79,(IF($A$7=Nutrients!$B$77,Nutrients!$EJ$77,Nutrients!$EJ$78)))))*AO$7))</f>
        <v>0</v>
      </c>
      <c r="AP284" s="65">
        <f>(SUMPRODUCT(AP$8:AP$187,Nutrients!$EJ$8:$EJ$187)+(IF($A$6=Nutrients!$B$8,Nutrients!$EJ$8,Nutrients!$EJ$9)*AP$6)+(((IF($A$7=Nutrients!$B$79,Nutrients!$EJ$79,(IF($A$7=Nutrients!$B$77,Nutrients!$EJ$77,Nutrients!$EJ$78)))))*AP$7))</f>
        <v>0</v>
      </c>
      <c r="AQ284" s="65"/>
      <c r="AR284" s="65">
        <f>(SUMPRODUCT(AR$8:AR$187,Nutrients!$EJ$8:$EJ$187)+(IF($A$6=Nutrients!$B$8,Nutrients!$EJ$8,Nutrients!$EJ$9)*AR$6)+(((IF($A$7=Nutrients!$B$79,Nutrients!$EJ$79,(IF($A$7=Nutrients!$B$77,Nutrients!$EJ$77,Nutrients!$EJ$78)))))*AR$7))</f>
        <v>0</v>
      </c>
      <c r="AS284" s="65">
        <f>(SUMPRODUCT(AS$8:AS$187,Nutrients!$EJ$8:$EJ$187)+(IF($A$6=Nutrients!$B$8,Nutrients!$EJ$8,Nutrients!$EJ$9)*AS$6)+(((IF($A$7=Nutrients!$B$79,Nutrients!$EJ$79,(IF($A$7=Nutrients!$B$77,Nutrients!$EJ$77,Nutrients!$EJ$78)))))*AS$7))</f>
        <v>0</v>
      </c>
      <c r="AT284" s="65">
        <f>(SUMPRODUCT(AT$8:AT$187,Nutrients!$EJ$8:$EJ$187)+(IF($A$6=Nutrients!$B$8,Nutrients!$EJ$8,Nutrients!$EJ$9)*AT$6)+(((IF($A$7=Nutrients!$B$79,Nutrients!$EJ$79,(IF($A$7=Nutrients!$B$77,Nutrients!$EJ$77,Nutrients!$EJ$78)))))*AT$7))</f>
        <v>0</v>
      </c>
      <c r="AU284" s="65">
        <f>(SUMPRODUCT(AU$8:AU$187,Nutrients!$EJ$8:$EJ$187)+(IF($A$6=Nutrients!$B$8,Nutrients!$EJ$8,Nutrients!$EJ$9)*AU$6)+(((IF($A$7=Nutrients!$B$79,Nutrients!$EJ$79,(IF($A$7=Nutrients!$B$77,Nutrients!$EJ$77,Nutrients!$EJ$78)))))*AU$7))</f>
        <v>0</v>
      </c>
      <c r="AV284" s="65">
        <f>(SUMPRODUCT(AV$8:AV$187,Nutrients!$EJ$8:$EJ$187)+(IF($A$6=Nutrients!$B$8,Nutrients!$EJ$8,Nutrients!$EJ$9)*AV$6)+(((IF($A$7=Nutrients!$B$79,Nutrients!$EJ$79,(IF($A$7=Nutrients!$B$77,Nutrients!$EJ$77,Nutrients!$EJ$78)))))*AV$7))</f>
        <v>0</v>
      </c>
      <c r="AW284" s="65">
        <f>(SUMPRODUCT(AW$8:AW$187,Nutrients!$EJ$8:$EJ$187)+(IF($A$6=Nutrients!$B$8,Nutrients!$EJ$8,Nutrients!$EJ$9)*AW$6)+(((IF($A$7=Nutrients!$B$79,Nutrients!$EJ$79,(IF($A$7=Nutrients!$B$77,Nutrients!$EJ$77,Nutrients!$EJ$78)))))*AW$7))</f>
        <v>0</v>
      </c>
      <c r="AX284" s="65"/>
      <c r="AY284" s="65">
        <f>(SUMPRODUCT(AY$8:AY$187,Nutrients!$EJ$8:$EJ$187)+(IF($A$6=Nutrients!$B$8,Nutrients!$EJ$8,Nutrients!$EJ$9)*AY$6)+(((IF($A$7=Nutrients!$B$79,Nutrients!$EJ$79,(IF($A$7=Nutrients!$B$77,Nutrients!$EJ$77,Nutrients!$EJ$78)))))*AY$7))</f>
        <v>0</v>
      </c>
      <c r="AZ284" s="65">
        <f>(SUMPRODUCT(AZ$8:AZ$187,Nutrients!$EJ$8:$EJ$187)+(IF($A$6=Nutrients!$B$8,Nutrients!$EJ$8,Nutrients!$EJ$9)*AZ$6)+(((IF($A$7=Nutrients!$B$79,Nutrients!$EJ$79,(IF($A$7=Nutrients!$B$77,Nutrients!$EJ$77,Nutrients!$EJ$78)))))*AZ$7))</f>
        <v>0</v>
      </c>
      <c r="BA284" s="65">
        <f>(SUMPRODUCT(BA$8:BA$187,Nutrients!$EJ$8:$EJ$187)+(IF($A$6=Nutrients!$B$8,Nutrients!$EJ$8,Nutrients!$EJ$9)*BA$6)+(((IF($A$7=Nutrients!$B$79,Nutrients!$EJ$79,(IF($A$7=Nutrients!$B$77,Nutrients!$EJ$77,Nutrients!$EJ$78)))))*BA$7))</f>
        <v>0</v>
      </c>
      <c r="BB284" s="65">
        <f>(SUMPRODUCT(BB$8:BB$187,Nutrients!$EJ$8:$EJ$187)+(IF($A$6=Nutrients!$B$8,Nutrients!$EJ$8,Nutrients!$EJ$9)*BB$6)+(((IF($A$7=Nutrients!$B$79,Nutrients!$EJ$79,(IF($A$7=Nutrients!$B$77,Nutrients!$EJ$77,Nutrients!$EJ$78)))))*BB$7))</f>
        <v>0</v>
      </c>
      <c r="BC284" s="65">
        <f>(SUMPRODUCT(BC$8:BC$187,Nutrients!$EJ$8:$EJ$187)+(IF($A$6=Nutrients!$B$8,Nutrients!$EJ$8,Nutrients!$EJ$9)*BC$6)+(((IF($A$7=Nutrients!$B$79,Nutrients!$EJ$79,(IF($A$7=Nutrients!$B$77,Nutrients!$EJ$77,Nutrients!$EJ$78)))))*BC$7))</f>
        <v>0</v>
      </c>
      <c r="BD284" s="65">
        <f>(SUMPRODUCT(BD$8:BD$187,Nutrients!$EJ$8:$EJ$187)+(IF($A$6=Nutrients!$B$8,Nutrients!$EJ$8,Nutrients!$EJ$9)*BD$6)+(((IF($A$7=Nutrients!$B$79,Nutrients!$EJ$79,(IF($A$7=Nutrients!$B$77,Nutrients!$EJ$77,Nutrients!$EJ$78)))))*BD$7))</f>
        <v>0</v>
      </c>
      <c r="BE284" s="65"/>
      <c r="BF284" s="65">
        <f>(SUMPRODUCT(BF$8:BF$187,Nutrients!$EJ$8:$EJ$187)+(IF($A$6=Nutrients!$B$8,Nutrients!$EJ$8,Nutrients!$EJ$9)*BF$6)+(((IF($A$7=Nutrients!$B$79,Nutrients!$EJ$79,(IF($A$7=Nutrients!$B$77,Nutrients!$EJ$77,Nutrients!$EJ$78)))))*BF$7))</f>
        <v>0</v>
      </c>
      <c r="BG284" s="65">
        <f>(SUMPRODUCT(BG$8:BG$187,Nutrients!$EJ$8:$EJ$187)+(IF($A$6=Nutrients!$B$8,Nutrients!$EJ$8,Nutrients!$EJ$9)*BG$6)+(((IF($A$7=Nutrients!$B$79,Nutrients!$EJ$79,(IF($A$7=Nutrients!$B$77,Nutrients!$EJ$77,Nutrients!$EJ$78)))))*BG$7))</f>
        <v>0</v>
      </c>
      <c r="BH284" s="65">
        <f>(SUMPRODUCT(BH$8:BH$187,Nutrients!$EJ$8:$EJ$187)+(IF($A$6=Nutrients!$B$8,Nutrients!$EJ$8,Nutrients!$EJ$9)*BH$6)+(((IF($A$7=Nutrients!$B$79,Nutrients!$EJ$79,(IF($A$7=Nutrients!$B$77,Nutrients!$EJ$77,Nutrients!$EJ$78)))))*BH$7))</f>
        <v>0</v>
      </c>
      <c r="BI284" s="65">
        <f>(SUMPRODUCT(BI$8:BI$187,Nutrients!$EJ$8:$EJ$187)+(IF($A$6=Nutrients!$B$8,Nutrients!$EJ$8,Nutrients!$EJ$9)*BI$6)+(((IF($A$7=Nutrients!$B$79,Nutrients!$EJ$79,(IF($A$7=Nutrients!$B$77,Nutrients!$EJ$77,Nutrients!$EJ$78)))))*BI$7))</f>
        <v>0</v>
      </c>
      <c r="BJ284" s="65">
        <f>(SUMPRODUCT(BJ$8:BJ$187,Nutrients!$EJ$8:$EJ$187)+(IF($A$6=Nutrients!$B$8,Nutrients!$EJ$8,Nutrients!$EJ$9)*BJ$6)+(((IF($A$7=Nutrients!$B$79,Nutrients!$EJ$79,(IF($A$7=Nutrients!$B$77,Nutrients!$EJ$77,Nutrients!$EJ$78)))))*BJ$7))</f>
        <v>0</v>
      </c>
      <c r="BK284" s="65">
        <f>(SUMPRODUCT(BK$8:BK$187,Nutrients!$EJ$8:$EJ$187)+(IF($A$6=Nutrients!$B$8,Nutrients!$EJ$8,Nutrients!$EJ$9)*BK$6)+(((IF($A$7=Nutrients!$B$79,Nutrients!$EJ$79,(IF($A$7=Nutrients!$B$77,Nutrients!$EJ$77,Nutrients!$EJ$78)))))*BK$7))</f>
        <v>0</v>
      </c>
      <c r="BL284" s="65"/>
    </row>
    <row r="285" spans="1:64" x14ac:dyDescent="0.2">
      <c r="A285" s="236" t="s">
        <v>164</v>
      </c>
      <c r="B285" s="65">
        <f>(SUMPRODUCT(B$8:B$187,Nutrients!$EK$8:$EK$187)+(IF($A$6=Nutrients!$B$8,Nutrients!$EK$8,Nutrients!$EK$9)*B$6)+(((IF($A$7=Nutrients!$B$79,Nutrients!$EK$79,(IF($A$7=Nutrients!$B$77,Nutrients!$EK$77,Nutrients!$EK$78)))))*B$7))</f>
        <v>0</v>
      </c>
      <c r="C285" s="65">
        <f>(SUMPRODUCT(C$8:C$187,Nutrients!$EK$8:$EK$187)+(IF($A$6=Nutrients!$B$8,Nutrients!$EK$8,Nutrients!$EK$9)*C$6)+(((IF($A$7=Nutrients!$B$79,Nutrients!$EK$79,(IF($A$7=Nutrients!$B$77,Nutrients!$EK$77,Nutrients!$EK$78)))))*C$7))</f>
        <v>0</v>
      </c>
      <c r="D285" s="65">
        <f>(SUMPRODUCT(D$8:D$187,Nutrients!$EK$8:$EK$187)+(IF($A$6=Nutrients!$B$8,Nutrients!$EK$8,Nutrients!$EK$9)*D$6)+(((IF($A$7=Nutrients!$B$79,Nutrients!$EK$79,(IF($A$7=Nutrients!$B$77,Nutrients!$EK$77,Nutrients!$EK$78)))))*D$7))</f>
        <v>0</v>
      </c>
      <c r="E285" s="65">
        <f>(SUMPRODUCT(E$8:E$187,Nutrients!$EK$8:$EK$187)+(IF($A$6=Nutrients!$B$8,Nutrients!$EK$8,Nutrients!$EK$9)*E$6)+(((IF($A$7=Nutrients!$B$79,Nutrients!$EK$79,(IF($A$7=Nutrients!$B$77,Nutrients!$EK$77,Nutrients!$EK$78)))))*E$7))</f>
        <v>0</v>
      </c>
      <c r="F285" s="65">
        <f>(SUMPRODUCT(F$8:F$187,Nutrients!$EK$8:$EK$187)+(IF($A$6=Nutrients!$B$8,Nutrients!$EK$8,Nutrients!$EK$9)*F$6)+(((IF($A$7=Nutrients!$B$79,Nutrients!$EK$79,(IF($A$7=Nutrients!$B$77,Nutrients!$EK$77,Nutrients!$EK$78)))))*F$7))</f>
        <v>0</v>
      </c>
      <c r="G285" s="65">
        <f>(SUMPRODUCT(G$8:G$187,Nutrients!$EK$8:$EK$187)+(IF($A$6=Nutrients!$B$8,Nutrients!$EK$8,Nutrients!$EK$9)*G$6)+(((IF($A$7=Nutrients!$B$79,Nutrients!$EK$79,(IF($A$7=Nutrients!$B$77,Nutrients!$EK$77,Nutrients!$EK$78)))))*G$7))</f>
        <v>0</v>
      </c>
      <c r="H285" s="65"/>
      <c r="I285" s="65">
        <f>(SUMPRODUCT(I$8:I$187,Nutrients!$EK$8:$EK$187)+(IF($A$6=Nutrients!$B$8,Nutrients!$EK$8,Nutrients!$EK$9)*I$6)+(((IF($A$7=Nutrients!$B$79,Nutrients!$EK$79,(IF($A$7=Nutrients!$B$77,Nutrients!$EK$77,Nutrients!$EK$78)))))*I$7))</f>
        <v>0</v>
      </c>
      <c r="J285" s="65">
        <f>(SUMPRODUCT(J$8:J$187,Nutrients!$EK$8:$EK$187)+(IF($A$6=Nutrients!$B$8,Nutrients!$EK$8,Nutrients!$EK$9)*J$6)+(((IF($A$7=Nutrients!$B$79,Nutrients!$EK$79,(IF($A$7=Nutrients!$B$77,Nutrients!$EK$77,Nutrients!$EK$78)))))*J$7))</f>
        <v>0</v>
      </c>
      <c r="K285" s="65">
        <f>(SUMPRODUCT(K$8:K$187,Nutrients!$EK$8:$EK$187)+(IF($A$6=Nutrients!$B$8,Nutrients!$EK$8,Nutrients!$EK$9)*K$6)+(((IF($A$7=Nutrients!$B$79,Nutrients!$EK$79,(IF($A$7=Nutrients!$B$77,Nutrients!$EK$77,Nutrients!$EK$78)))))*K$7))</f>
        <v>0</v>
      </c>
      <c r="L285" s="65">
        <f>(SUMPRODUCT(L$8:L$187,Nutrients!$EK$8:$EK$187)+(IF($A$6=Nutrients!$B$8,Nutrients!$EK$8,Nutrients!$EK$9)*L$6)+(((IF($A$7=Nutrients!$B$79,Nutrients!$EK$79,(IF($A$7=Nutrients!$B$77,Nutrients!$EK$77,Nutrients!$EK$78)))))*L$7))</f>
        <v>0</v>
      </c>
      <c r="M285" s="65">
        <f>(SUMPRODUCT(M$8:M$187,Nutrients!$EK$8:$EK$187)+(IF($A$6=Nutrients!$B$8,Nutrients!$EK$8,Nutrients!$EK$9)*M$6)+(((IF($A$7=Nutrients!$B$79,Nutrients!$EK$79,(IF($A$7=Nutrients!$B$77,Nutrients!$EK$77,Nutrients!$EK$78)))))*M$7))</f>
        <v>0</v>
      </c>
      <c r="N285" s="65">
        <f>(SUMPRODUCT(N$8:N$187,Nutrients!$EK$8:$EK$187)+(IF($A$6=Nutrients!$B$8,Nutrients!$EK$8,Nutrients!$EK$9)*N$6)+(((IF($A$7=Nutrients!$B$79,Nutrients!$EK$79,(IF($A$7=Nutrients!$B$77,Nutrients!$EK$77,Nutrients!$EK$78)))))*N$7))</f>
        <v>0</v>
      </c>
      <c r="O285" s="65"/>
      <c r="P285" s="65">
        <f>(SUMPRODUCT(P$8:P$187,Nutrients!$EK$8:$EK$187)+(IF($A$6=Nutrients!$B$8,Nutrients!$EK$8,Nutrients!$EK$9)*P$6)+(((IF($A$7=Nutrients!$B$79,Nutrients!$EK$79,(IF($A$7=Nutrients!$B$77,Nutrients!$EK$77,Nutrients!$EK$78)))))*P$7))</f>
        <v>0</v>
      </c>
      <c r="Q285" s="65">
        <f>(SUMPRODUCT(Q$8:Q$187,Nutrients!$EK$8:$EK$187)+(IF($A$6=Nutrients!$B$8,Nutrients!$EK$8,Nutrients!$EK$9)*Q$6)+(((IF($A$7=Nutrients!$B$79,Nutrients!$EK$79,(IF($A$7=Nutrients!$B$77,Nutrients!$EK$77,Nutrients!$EK$78)))))*Q$7))</f>
        <v>0</v>
      </c>
      <c r="R285" s="65">
        <f>(SUMPRODUCT(R$8:R$187,Nutrients!$EK$8:$EK$187)+(IF($A$6=Nutrients!$B$8,Nutrients!$EK$8,Nutrients!$EK$9)*R$6)+(((IF($A$7=Nutrients!$B$79,Nutrients!$EK$79,(IF($A$7=Nutrients!$B$77,Nutrients!$EK$77,Nutrients!$EK$78)))))*R$7))</f>
        <v>0</v>
      </c>
      <c r="S285" s="65">
        <f>(SUMPRODUCT(S$8:S$187,Nutrients!$EK$8:$EK$187)+(IF($A$6=Nutrients!$B$8,Nutrients!$EK$8,Nutrients!$EK$9)*S$6)+(((IF($A$7=Nutrients!$B$79,Nutrients!$EK$79,(IF($A$7=Nutrients!$B$77,Nutrients!$EK$77,Nutrients!$EK$78)))))*S$7))</f>
        <v>0</v>
      </c>
      <c r="T285" s="65">
        <f>(SUMPRODUCT(T$8:T$187,Nutrients!$EK$8:$EK$187)+(IF($A$6=Nutrients!$B$8,Nutrients!$EK$8,Nutrients!$EK$9)*T$6)+(((IF($A$7=Nutrients!$B$79,Nutrients!$EK$79,(IF($A$7=Nutrients!$B$77,Nutrients!$EK$77,Nutrients!$EK$78)))))*T$7))</f>
        <v>0</v>
      </c>
      <c r="U285" s="65">
        <f>(SUMPRODUCT(U$8:U$187,Nutrients!$EK$8:$EK$187)+(IF($A$6=Nutrients!$B$8,Nutrients!$EK$8,Nutrients!$EK$9)*U$6)+(((IF($A$7=Nutrients!$B$79,Nutrients!$EK$79,(IF($A$7=Nutrients!$B$77,Nutrients!$EK$77,Nutrients!$EK$78)))))*U$7))</f>
        <v>0</v>
      </c>
      <c r="V285" s="65"/>
      <c r="W285" s="65">
        <f>(SUMPRODUCT(W$8:W$187,Nutrients!$EK$8:$EK$187)+(IF($A$6=Nutrients!$B$8,Nutrients!$EK$8,Nutrients!$EK$9)*W$6)+(((IF($A$7=Nutrients!$B$79,Nutrients!$EK$79,(IF($A$7=Nutrients!$B$77,Nutrients!$EK$77,Nutrients!$EK$78)))))*W$7))</f>
        <v>0</v>
      </c>
      <c r="X285" s="65">
        <f>(SUMPRODUCT(X$8:X$187,Nutrients!$EK$8:$EK$187)+(IF($A$6=Nutrients!$B$8,Nutrients!$EK$8,Nutrients!$EK$9)*X$6)+(((IF($A$7=Nutrients!$B$79,Nutrients!$EK$79,(IF($A$7=Nutrients!$B$77,Nutrients!$EK$77,Nutrients!$EK$78)))))*X$7))</f>
        <v>0</v>
      </c>
      <c r="Y285" s="65">
        <f>(SUMPRODUCT(Y$8:Y$187,Nutrients!$EK$8:$EK$187)+(IF($A$6=Nutrients!$B$8,Nutrients!$EK$8,Nutrients!$EK$9)*Y$6)+(((IF($A$7=Nutrients!$B$79,Nutrients!$EK$79,(IF($A$7=Nutrients!$B$77,Nutrients!$EK$77,Nutrients!$EK$78)))))*Y$7))</f>
        <v>0</v>
      </c>
      <c r="Z285" s="65">
        <f>(SUMPRODUCT(Z$8:Z$187,Nutrients!$EK$8:$EK$187)+(IF($A$6=Nutrients!$B$8,Nutrients!$EK$8,Nutrients!$EK$9)*Z$6)+(((IF($A$7=Nutrients!$B$79,Nutrients!$EK$79,(IF($A$7=Nutrients!$B$77,Nutrients!$EK$77,Nutrients!$EK$78)))))*Z$7))</f>
        <v>0</v>
      </c>
      <c r="AA285" s="65">
        <f>(SUMPRODUCT(AA$8:AA$187,Nutrients!$EK$8:$EK$187)+(IF($A$6=Nutrients!$B$8,Nutrients!$EK$8,Nutrients!$EK$9)*AA$6)+(((IF($A$7=Nutrients!$B$79,Nutrients!$EK$79,(IF($A$7=Nutrients!$B$77,Nutrients!$EK$77,Nutrients!$EK$78)))))*AA$7))</f>
        <v>0</v>
      </c>
      <c r="AB285" s="65">
        <f>(SUMPRODUCT(AB$8:AB$187,Nutrients!$EK$8:$EK$187)+(IF($A$6=Nutrients!$B$8,Nutrients!$EK$8,Nutrients!$EK$9)*AB$6)+(((IF($A$7=Nutrients!$B$79,Nutrients!$EK$79,(IF($A$7=Nutrients!$B$77,Nutrients!$EK$77,Nutrients!$EK$78)))))*AB$7))</f>
        <v>0</v>
      </c>
      <c r="AC285" s="65"/>
      <c r="AD285" s="65">
        <f>(SUMPRODUCT(AD$8:AD$187,Nutrients!$EK$8:$EK$187)+(IF($A$6=Nutrients!$B$8,Nutrients!$EK$8,Nutrients!$EK$9)*AD$6)+(((IF($A$7=Nutrients!$B$79,Nutrients!$EK$79,(IF($A$7=Nutrients!$B$77,Nutrients!$EK$77,Nutrients!$EK$78)))))*AD$7))</f>
        <v>0</v>
      </c>
      <c r="AE285" s="65">
        <f>(SUMPRODUCT(AE$8:AE$187,Nutrients!$EK$8:$EK$187)+(IF($A$6=Nutrients!$B$8,Nutrients!$EK$8,Nutrients!$EK$9)*AE$6)+(((IF($A$7=Nutrients!$B$79,Nutrients!$EK$79,(IF($A$7=Nutrients!$B$77,Nutrients!$EK$77,Nutrients!$EK$78)))))*AE$7))</f>
        <v>0</v>
      </c>
      <c r="AF285" s="65">
        <f>(SUMPRODUCT(AF$8:AF$187,Nutrients!$EK$8:$EK$187)+(IF($A$6=Nutrients!$B$8,Nutrients!$EK$8,Nutrients!$EK$9)*AF$6)+(((IF($A$7=Nutrients!$B$79,Nutrients!$EK$79,(IF($A$7=Nutrients!$B$77,Nutrients!$EK$77,Nutrients!$EK$78)))))*AF$7))</f>
        <v>0</v>
      </c>
      <c r="AG285" s="65">
        <f>(SUMPRODUCT(AG$8:AG$187,Nutrients!$EK$8:$EK$187)+(IF($A$6=Nutrients!$B$8,Nutrients!$EK$8,Nutrients!$EK$9)*AG$6)+(((IF($A$7=Nutrients!$B$79,Nutrients!$EK$79,(IF($A$7=Nutrients!$B$77,Nutrients!$EK$77,Nutrients!$EK$78)))))*AG$7))</f>
        <v>0</v>
      </c>
      <c r="AH285" s="65">
        <f>(SUMPRODUCT(AH$8:AH$187,Nutrients!$EK$8:$EK$187)+(IF($A$6=Nutrients!$B$8,Nutrients!$EK$8,Nutrients!$EK$9)*AH$6)+(((IF($A$7=Nutrients!$B$79,Nutrients!$EK$79,(IF($A$7=Nutrients!$B$77,Nutrients!$EK$77,Nutrients!$EK$78)))))*AH$7))</f>
        <v>0</v>
      </c>
      <c r="AI285" s="65">
        <f>(SUMPRODUCT(AI$8:AI$187,Nutrients!$EK$8:$EK$187)+(IF($A$6=Nutrients!$B$8,Nutrients!$EK$8,Nutrients!$EK$9)*AI$6)+(((IF($A$7=Nutrients!$B$79,Nutrients!$EK$79,(IF($A$7=Nutrients!$B$77,Nutrients!$EK$77,Nutrients!$EK$78)))))*AI$7))</f>
        <v>0</v>
      </c>
      <c r="AJ285" s="65"/>
      <c r="AK285" s="65">
        <f>(SUMPRODUCT(AK$8:AK$187,Nutrients!$EK$8:$EK$187)+(IF($A$6=Nutrients!$B$8,Nutrients!$EK$8,Nutrients!$EK$9)*AK$6)+(((IF($A$7=Nutrients!$B$79,Nutrients!$EK$79,(IF($A$7=Nutrients!$B$77,Nutrients!$EK$77,Nutrients!$EK$78)))))*AK$7))</f>
        <v>0</v>
      </c>
      <c r="AL285" s="65">
        <f>(SUMPRODUCT(AL$8:AL$187,Nutrients!$EK$8:$EK$187)+(IF($A$6=Nutrients!$B$8,Nutrients!$EK$8,Nutrients!$EK$9)*AL$6)+(((IF($A$7=Nutrients!$B$79,Nutrients!$EK$79,(IF($A$7=Nutrients!$B$77,Nutrients!$EK$77,Nutrients!$EK$78)))))*AL$7))</f>
        <v>0</v>
      </c>
      <c r="AM285" s="65">
        <f>(SUMPRODUCT(AM$8:AM$187,Nutrients!$EK$8:$EK$187)+(IF($A$6=Nutrients!$B$8,Nutrients!$EK$8,Nutrients!$EK$9)*AM$6)+(((IF($A$7=Nutrients!$B$79,Nutrients!$EK$79,(IF($A$7=Nutrients!$B$77,Nutrients!$EK$77,Nutrients!$EK$78)))))*AM$7))</f>
        <v>0</v>
      </c>
      <c r="AN285" s="65">
        <f>(SUMPRODUCT(AN$8:AN$187,Nutrients!$EK$8:$EK$187)+(IF($A$6=Nutrients!$B$8,Nutrients!$EK$8,Nutrients!$EK$9)*AN$6)+(((IF($A$7=Nutrients!$B$79,Nutrients!$EK$79,(IF($A$7=Nutrients!$B$77,Nutrients!$EK$77,Nutrients!$EK$78)))))*AN$7))</f>
        <v>0</v>
      </c>
      <c r="AO285" s="65">
        <f>(SUMPRODUCT(AO$8:AO$187,Nutrients!$EK$8:$EK$187)+(IF($A$6=Nutrients!$B$8,Nutrients!$EK$8,Nutrients!$EK$9)*AO$6)+(((IF($A$7=Nutrients!$B$79,Nutrients!$EK$79,(IF($A$7=Nutrients!$B$77,Nutrients!$EK$77,Nutrients!$EK$78)))))*AO$7))</f>
        <v>0</v>
      </c>
      <c r="AP285" s="65">
        <f>(SUMPRODUCT(AP$8:AP$187,Nutrients!$EK$8:$EK$187)+(IF($A$6=Nutrients!$B$8,Nutrients!$EK$8,Nutrients!$EK$9)*AP$6)+(((IF($A$7=Nutrients!$B$79,Nutrients!$EK$79,(IF($A$7=Nutrients!$B$77,Nutrients!$EK$77,Nutrients!$EK$78)))))*AP$7))</f>
        <v>0</v>
      </c>
      <c r="AQ285" s="65"/>
      <c r="AR285" s="65">
        <f>(SUMPRODUCT(AR$8:AR$187,Nutrients!$EK$8:$EK$187)+(IF($A$6=Nutrients!$B$8,Nutrients!$EK$8,Nutrients!$EK$9)*AR$6)+(((IF($A$7=Nutrients!$B$79,Nutrients!$EK$79,(IF($A$7=Nutrients!$B$77,Nutrients!$EK$77,Nutrients!$EK$78)))))*AR$7))</f>
        <v>0</v>
      </c>
      <c r="AS285" s="65">
        <f>(SUMPRODUCT(AS$8:AS$187,Nutrients!$EK$8:$EK$187)+(IF($A$6=Nutrients!$B$8,Nutrients!$EK$8,Nutrients!$EK$9)*AS$6)+(((IF($A$7=Nutrients!$B$79,Nutrients!$EK$79,(IF($A$7=Nutrients!$B$77,Nutrients!$EK$77,Nutrients!$EK$78)))))*AS$7))</f>
        <v>0</v>
      </c>
      <c r="AT285" s="65">
        <f>(SUMPRODUCT(AT$8:AT$187,Nutrients!$EK$8:$EK$187)+(IF($A$6=Nutrients!$B$8,Nutrients!$EK$8,Nutrients!$EK$9)*AT$6)+(((IF($A$7=Nutrients!$B$79,Nutrients!$EK$79,(IF($A$7=Nutrients!$B$77,Nutrients!$EK$77,Nutrients!$EK$78)))))*AT$7))</f>
        <v>0</v>
      </c>
      <c r="AU285" s="65">
        <f>(SUMPRODUCT(AU$8:AU$187,Nutrients!$EK$8:$EK$187)+(IF($A$6=Nutrients!$B$8,Nutrients!$EK$8,Nutrients!$EK$9)*AU$6)+(((IF($A$7=Nutrients!$B$79,Nutrients!$EK$79,(IF($A$7=Nutrients!$B$77,Nutrients!$EK$77,Nutrients!$EK$78)))))*AU$7))</f>
        <v>0</v>
      </c>
      <c r="AV285" s="65">
        <f>(SUMPRODUCT(AV$8:AV$187,Nutrients!$EK$8:$EK$187)+(IF($A$6=Nutrients!$B$8,Nutrients!$EK$8,Nutrients!$EK$9)*AV$6)+(((IF($A$7=Nutrients!$B$79,Nutrients!$EK$79,(IF($A$7=Nutrients!$B$77,Nutrients!$EK$77,Nutrients!$EK$78)))))*AV$7))</f>
        <v>0</v>
      </c>
      <c r="AW285" s="65">
        <f>(SUMPRODUCT(AW$8:AW$187,Nutrients!$EK$8:$EK$187)+(IF($A$6=Nutrients!$B$8,Nutrients!$EK$8,Nutrients!$EK$9)*AW$6)+(((IF($A$7=Nutrients!$B$79,Nutrients!$EK$79,(IF($A$7=Nutrients!$B$77,Nutrients!$EK$77,Nutrients!$EK$78)))))*AW$7))</f>
        <v>0</v>
      </c>
      <c r="AX285" s="65"/>
      <c r="AY285" s="65">
        <f>(SUMPRODUCT(AY$8:AY$187,Nutrients!$EK$8:$EK$187)+(IF($A$6=Nutrients!$B$8,Nutrients!$EK$8,Nutrients!$EK$9)*AY$6)+(((IF($A$7=Nutrients!$B$79,Nutrients!$EK$79,(IF($A$7=Nutrients!$B$77,Nutrients!$EK$77,Nutrients!$EK$78)))))*AY$7))</f>
        <v>0</v>
      </c>
      <c r="AZ285" s="65">
        <f>(SUMPRODUCT(AZ$8:AZ$187,Nutrients!$EK$8:$EK$187)+(IF($A$6=Nutrients!$B$8,Nutrients!$EK$8,Nutrients!$EK$9)*AZ$6)+(((IF($A$7=Nutrients!$B$79,Nutrients!$EK$79,(IF($A$7=Nutrients!$B$77,Nutrients!$EK$77,Nutrients!$EK$78)))))*AZ$7))</f>
        <v>0</v>
      </c>
      <c r="BA285" s="65">
        <f>(SUMPRODUCT(BA$8:BA$187,Nutrients!$EK$8:$EK$187)+(IF($A$6=Nutrients!$B$8,Nutrients!$EK$8,Nutrients!$EK$9)*BA$6)+(((IF($A$7=Nutrients!$B$79,Nutrients!$EK$79,(IF($A$7=Nutrients!$B$77,Nutrients!$EK$77,Nutrients!$EK$78)))))*BA$7))</f>
        <v>0</v>
      </c>
      <c r="BB285" s="65">
        <f>(SUMPRODUCT(BB$8:BB$187,Nutrients!$EK$8:$EK$187)+(IF($A$6=Nutrients!$B$8,Nutrients!$EK$8,Nutrients!$EK$9)*BB$6)+(((IF($A$7=Nutrients!$B$79,Nutrients!$EK$79,(IF($A$7=Nutrients!$B$77,Nutrients!$EK$77,Nutrients!$EK$78)))))*BB$7))</f>
        <v>0</v>
      </c>
      <c r="BC285" s="65">
        <f>(SUMPRODUCT(BC$8:BC$187,Nutrients!$EK$8:$EK$187)+(IF($A$6=Nutrients!$B$8,Nutrients!$EK$8,Nutrients!$EK$9)*BC$6)+(((IF($A$7=Nutrients!$B$79,Nutrients!$EK$79,(IF($A$7=Nutrients!$B$77,Nutrients!$EK$77,Nutrients!$EK$78)))))*BC$7))</f>
        <v>0</v>
      </c>
      <c r="BD285" s="65">
        <f>(SUMPRODUCT(BD$8:BD$187,Nutrients!$EK$8:$EK$187)+(IF($A$6=Nutrients!$B$8,Nutrients!$EK$8,Nutrients!$EK$9)*BD$6)+(((IF($A$7=Nutrients!$B$79,Nutrients!$EK$79,(IF($A$7=Nutrients!$B$77,Nutrients!$EK$77,Nutrients!$EK$78)))))*BD$7))</f>
        <v>0</v>
      </c>
      <c r="BE285" s="65"/>
      <c r="BF285" s="65">
        <f>(SUMPRODUCT(BF$8:BF$187,Nutrients!$EK$8:$EK$187)+(IF($A$6=Nutrients!$B$8,Nutrients!$EK$8,Nutrients!$EK$9)*BF$6)+(((IF($A$7=Nutrients!$B$79,Nutrients!$EK$79,(IF($A$7=Nutrients!$B$77,Nutrients!$EK$77,Nutrients!$EK$78)))))*BF$7))</f>
        <v>0</v>
      </c>
      <c r="BG285" s="65">
        <f>(SUMPRODUCT(BG$8:BG$187,Nutrients!$EK$8:$EK$187)+(IF($A$6=Nutrients!$B$8,Nutrients!$EK$8,Nutrients!$EK$9)*BG$6)+(((IF($A$7=Nutrients!$B$79,Nutrients!$EK$79,(IF($A$7=Nutrients!$B$77,Nutrients!$EK$77,Nutrients!$EK$78)))))*BG$7))</f>
        <v>0</v>
      </c>
      <c r="BH285" s="65">
        <f>(SUMPRODUCT(BH$8:BH$187,Nutrients!$EK$8:$EK$187)+(IF($A$6=Nutrients!$B$8,Nutrients!$EK$8,Nutrients!$EK$9)*BH$6)+(((IF($A$7=Nutrients!$B$79,Nutrients!$EK$79,(IF($A$7=Nutrients!$B$77,Nutrients!$EK$77,Nutrients!$EK$78)))))*BH$7))</f>
        <v>0</v>
      </c>
      <c r="BI285" s="65">
        <f>(SUMPRODUCT(BI$8:BI$187,Nutrients!$EK$8:$EK$187)+(IF($A$6=Nutrients!$B$8,Nutrients!$EK$8,Nutrients!$EK$9)*BI$6)+(((IF($A$7=Nutrients!$B$79,Nutrients!$EK$79,(IF($A$7=Nutrients!$B$77,Nutrients!$EK$77,Nutrients!$EK$78)))))*BI$7))</f>
        <v>0</v>
      </c>
      <c r="BJ285" s="65">
        <f>(SUMPRODUCT(BJ$8:BJ$187,Nutrients!$EK$8:$EK$187)+(IF($A$6=Nutrients!$B$8,Nutrients!$EK$8,Nutrients!$EK$9)*BJ$6)+(((IF($A$7=Nutrients!$B$79,Nutrients!$EK$79,(IF($A$7=Nutrients!$B$77,Nutrients!$EK$77,Nutrients!$EK$78)))))*BJ$7))</f>
        <v>0</v>
      </c>
      <c r="BK285" s="65">
        <f>(SUMPRODUCT(BK$8:BK$187,Nutrients!$EK$8:$EK$187)+(IF($A$6=Nutrients!$B$8,Nutrients!$EK$8,Nutrients!$EK$9)*BK$6)+(((IF($A$7=Nutrients!$B$79,Nutrients!$EK$79,(IF($A$7=Nutrients!$B$77,Nutrients!$EK$77,Nutrients!$EK$78)))))*BK$7))</f>
        <v>0</v>
      </c>
      <c r="BL285" s="65"/>
    </row>
    <row r="286" spans="1:64" x14ac:dyDescent="0.2">
      <c r="A286" s="236" t="s">
        <v>165</v>
      </c>
      <c r="B286" s="65">
        <f>(SUMPRODUCT(B$8:B$187,Nutrients!$EL$8:$EL$187)+(IF($A$6=Nutrients!$B$8,Nutrients!$EL$8,Nutrients!$EL$9)*B$6)+(((IF($A$7=Nutrients!$B$79,Nutrients!$EL$79,(IF($A$7=Nutrients!$B$77,Nutrients!$EL$77,Nutrients!$EL$78)))))*B$7))</f>
        <v>0</v>
      </c>
      <c r="C286" s="65">
        <f>(SUMPRODUCT(C$8:C$187,Nutrients!$EL$8:$EL$187)+(IF($A$6=Nutrients!$B$8,Nutrients!$EL$8,Nutrients!$EL$9)*C$6)+(((IF($A$7=Nutrients!$B$79,Nutrients!$EL$79,(IF($A$7=Nutrients!$B$77,Nutrients!$EL$77,Nutrients!$EL$78)))))*C$7))</f>
        <v>0</v>
      </c>
      <c r="D286" s="65">
        <f>(SUMPRODUCT(D$8:D$187,Nutrients!$EL$8:$EL$187)+(IF($A$6=Nutrients!$B$8,Nutrients!$EL$8,Nutrients!$EL$9)*D$6)+(((IF($A$7=Nutrients!$B$79,Nutrients!$EL$79,(IF($A$7=Nutrients!$B$77,Nutrients!$EL$77,Nutrients!$EL$78)))))*D$7))</f>
        <v>0</v>
      </c>
      <c r="E286" s="65">
        <f>(SUMPRODUCT(E$8:E$187,Nutrients!$EL$8:$EL$187)+(IF($A$6=Nutrients!$B$8,Nutrients!$EL$8,Nutrients!$EL$9)*E$6)+(((IF($A$7=Nutrients!$B$79,Nutrients!$EL$79,(IF($A$7=Nutrients!$B$77,Nutrients!$EL$77,Nutrients!$EL$78)))))*E$7))</f>
        <v>0</v>
      </c>
      <c r="F286" s="65">
        <f>(SUMPRODUCT(F$8:F$187,Nutrients!$EL$8:$EL$187)+(IF($A$6=Nutrients!$B$8,Nutrients!$EL$8,Nutrients!$EL$9)*F$6)+(((IF($A$7=Nutrients!$B$79,Nutrients!$EL$79,(IF($A$7=Nutrients!$B$77,Nutrients!$EL$77,Nutrients!$EL$78)))))*F$7))</f>
        <v>0</v>
      </c>
      <c r="G286" s="65">
        <f>(SUMPRODUCT(G$8:G$187,Nutrients!$EL$8:$EL$187)+(IF($A$6=Nutrients!$B$8,Nutrients!$EL$8,Nutrients!$EL$9)*G$6)+(((IF($A$7=Nutrients!$B$79,Nutrients!$EL$79,(IF($A$7=Nutrients!$B$77,Nutrients!$EL$77,Nutrients!$EL$78)))))*G$7))</f>
        <v>0</v>
      </c>
      <c r="H286" s="65"/>
      <c r="I286" s="65">
        <f>(SUMPRODUCT(I$8:I$187,Nutrients!$EL$8:$EL$187)+(IF($A$6=Nutrients!$B$8,Nutrients!$EL$8,Nutrients!$EL$9)*I$6)+(((IF($A$7=Nutrients!$B$79,Nutrients!$EL$79,(IF($A$7=Nutrients!$B$77,Nutrients!$EL$77,Nutrients!$EL$78)))))*I$7))</f>
        <v>0</v>
      </c>
      <c r="J286" s="65">
        <f>(SUMPRODUCT(J$8:J$187,Nutrients!$EL$8:$EL$187)+(IF($A$6=Nutrients!$B$8,Nutrients!$EL$8,Nutrients!$EL$9)*J$6)+(((IF($A$7=Nutrients!$B$79,Nutrients!$EL$79,(IF($A$7=Nutrients!$B$77,Nutrients!$EL$77,Nutrients!$EL$78)))))*J$7))</f>
        <v>0</v>
      </c>
      <c r="K286" s="65">
        <f>(SUMPRODUCT(K$8:K$187,Nutrients!$EL$8:$EL$187)+(IF($A$6=Nutrients!$B$8,Nutrients!$EL$8,Nutrients!$EL$9)*K$6)+(((IF($A$7=Nutrients!$B$79,Nutrients!$EL$79,(IF($A$7=Nutrients!$B$77,Nutrients!$EL$77,Nutrients!$EL$78)))))*K$7))</f>
        <v>0</v>
      </c>
      <c r="L286" s="65">
        <f>(SUMPRODUCT(L$8:L$187,Nutrients!$EL$8:$EL$187)+(IF($A$6=Nutrients!$B$8,Nutrients!$EL$8,Nutrients!$EL$9)*L$6)+(((IF($A$7=Nutrients!$B$79,Nutrients!$EL$79,(IF($A$7=Nutrients!$B$77,Nutrients!$EL$77,Nutrients!$EL$78)))))*L$7))</f>
        <v>0</v>
      </c>
      <c r="M286" s="65">
        <f>(SUMPRODUCT(M$8:M$187,Nutrients!$EL$8:$EL$187)+(IF($A$6=Nutrients!$B$8,Nutrients!$EL$8,Nutrients!$EL$9)*M$6)+(((IF($A$7=Nutrients!$B$79,Nutrients!$EL$79,(IF($A$7=Nutrients!$B$77,Nutrients!$EL$77,Nutrients!$EL$78)))))*M$7))</f>
        <v>0</v>
      </c>
      <c r="N286" s="65">
        <f>(SUMPRODUCT(N$8:N$187,Nutrients!$EL$8:$EL$187)+(IF($A$6=Nutrients!$B$8,Nutrients!$EL$8,Nutrients!$EL$9)*N$6)+(((IF($A$7=Nutrients!$B$79,Nutrients!$EL$79,(IF($A$7=Nutrients!$B$77,Nutrients!$EL$77,Nutrients!$EL$78)))))*N$7))</f>
        <v>0</v>
      </c>
      <c r="O286" s="65"/>
      <c r="P286" s="65">
        <f>(SUMPRODUCT(P$8:P$187,Nutrients!$EL$8:$EL$187)+(IF($A$6=Nutrients!$B$8,Nutrients!$EL$8,Nutrients!$EL$9)*P$6)+(((IF($A$7=Nutrients!$B$79,Nutrients!$EL$79,(IF($A$7=Nutrients!$B$77,Nutrients!$EL$77,Nutrients!$EL$78)))))*P$7))</f>
        <v>0</v>
      </c>
      <c r="Q286" s="65">
        <f>(SUMPRODUCT(Q$8:Q$187,Nutrients!$EL$8:$EL$187)+(IF($A$6=Nutrients!$B$8,Nutrients!$EL$8,Nutrients!$EL$9)*Q$6)+(((IF($A$7=Nutrients!$B$79,Nutrients!$EL$79,(IF($A$7=Nutrients!$B$77,Nutrients!$EL$77,Nutrients!$EL$78)))))*Q$7))</f>
        <v>0</v>
      </c>
      <c r="R286" s="65">
        <f>(SUMPRODUCT(R$8:R$187,Nutrients!$EL$8:$EL$187)+(IF($A$6=Nutrients!$B$8,Nutrients!$EL$8,Nutrients!$EL$9)*R$6)+(((IF($A$7=Nutrients!$B$79,Nutrients!$EL$79,(IF($A$7=Nutrients!$B$77,Nutrients!$EL$77,Nutrients!$EL$78)))))*R$7))</f>
        <v>0</v>
      </c>
      <c r="S286" s="65">
        <f>(SUMPRODUCT(S$8:S$187,Nutrients!$EL$8:$EL$187)+(IF($A$6=Nutrients!$B$8,Nutrients!$EL$8,Nutrients!$EL$9)*S$6)+(((IF($A$7=Nutrients!$B$79,Nutrients!$EL$79,(IF($A$7=Nutrients!$B$77,Nutrients!$EL$77,Nutrients!$EL$78)))))*S$7))</f>
        <v>0</v>
      </c>
      <c r="T286" s="65">
        <f>(SUMPRODUCT(T$8:T$187,Nutrients!$EL$8:$EL$187)+(IF($A$6=Nutrients!$B$8,Nutrients!$EL$8,Nutrients!$EL$9)*T$6)+(((IF($A$7=Nutrients!$B$79,Nutrients!$EL$79,(IF($A$7=Nutrients!$B$77,Nutrients!$EL$77,Nutrients!$EL$78)))))*T$7))</f>
        <v>0</v>
      </c>
      <c r="U286" s="65">
        <f>(SUMPRODUCT(U$8:U$187,Nutrients!$EL$8:$EL$187)+(IF($A$6=Nutrients!$B$8,Nutrients!$EL$8,Nutrients!$EL$9)*U$6)+(((IF($A$7=Nutrients!$B$79,Nutrients!$EL$79,(IF($A$7=Nutrients!$B$77,Nutrients!$EL$77,Nutrients!$EL$78)))))*U$7))</f>
        <v>0</v>
      </c>
      <c r="V286" s="65"/>
      <c r="W286" s="65">
        <f>(SUMPRODUCT(W$8:W$187,Nutrients!$EL$8:$EL$187)+(IF($A$6=Nutrients!$B$8,Nutrients!$EL$8,Nutrients!$EL$9)*W$6)+(((IF($A$7=Nutrients!$B$79,Nutrients!$EL$79,(IF($A$7=Nutrients!$B$77,Nutrients!$EL$77,Nutrients!$EL$78)))))*W$7))</f>
        <v>0</v>
      </c>
      <c r="X286" s="65">
        <f>(SUMPRODUCT(X$8:X$187,Nutrients!$EL$8:$EL$187)+(IF($A$6=Nutrients!$B$8,Nutrients!$EL$8,Nutrients!$EL$9)*X$6)+(((IF($A$7=Nutrients!$B$79,Nutrients!$EL$79,(IF($A$7=Nutrients!$B$77,Nutrients!$EL$77,Nutrients!$EL$78)))))*X$7))</f>
        <v>0</v>
      </c>
      <c r="Y286" s="65">
        <f>(SUMPRODUCT(Y$8:Y$187,Nutrients!$EL$8:$EL$187)+(IF($A$6=Nutrients!$B$8,Nutrients!$EL$8,Nutrients!$EL$9)*Y$6)+(((IF($A$7=Nutrients!$B$79,Nutrients!$EL$79,(IF($A$7=Nutrients!$B$77,Nutrients!$EL$77,Nutrients!$EL$78)))))*Y$7))</f>
        <v>0</v>
      </c>
      <c r="Z286" s="65">
        <f>(SUMPRODUCT(Z$8:Z$187,Nutrients!$EL$8:$EL$187)+(IF($A$6=Nutrients!$B$8,Nutrients!$EL$8,Nutrients!$EL$9)*Z$6)+(((IF($A$7=Nutrients!$B$79,Nutrients!$EL$79,(IF($A$7=Nutrients!$B$77,Nutrients!$EL$77,Nutrients!$EL$78)))))*Z$7))</f>
        <v>0</v>
      </c>
      <c r="AA286" s="65">
        <f>(SUMPRODUCT(AA$8:AA$187,Nutrients!$EL$8:$EL$187)+(IF($A$6=Nutrients!$B$8,Nutrients!$EL$8,Nutrients!$EL$9)*AA$6)+(((IF($A$7=Nutrients!$B$79,Nutrients!$EL$79,(IF($A$7=Nutrients!$B$77,Nutrients!$EL$77,Nutrients!$EL$78)))))*AA$7))</f>
        <v>0</v>
      </c>
      <c r="AB286" s="65">
        <f>(SUMPRODUCT(AB$8:AB$187,Nutrients!$EL$8:$EL$187)+(IF($A$6=Nutrients!$B$8,Nutrients!$EL$8,Nutrients!$EL$9)*AB$6)+(((IF($A$7=Nutrients!$B$79,Nutrients!$EL$79,(IF($A$7=Nutrients!$B$77,Nutrients!$EL$77,Nutrients!$EL$78)))))*AB$7))</f>
        <v>0</v>
      </c>
      <c r="AC286" s="65"/>
      <c r="AD286" s="65">
        <f>(SUMPRODUCT(AD$8:AD$187,Nutrients!$EL$8:$EL$187)+(IF($A$6=Nutrients!$B$8,Nutrients!$EL$8,Nutrients!$EL$9)*AD$6)+(((IF($A$7=Nutrients!$B$79,Nutrients!$EL$79,(IF($A$7=Nutrients!$B$77,Nutrients!$EL$77,Nutrients!$EL$78)))))*AD$7))</f>
        <v>0</v>
      </c>
      <c r="AE286" s="65">
        <f>(SUMPRODUCT(AE$8:AE$187,Nutrients!$EL$8:$EL$187)+(IF($A$6=Nutrients!$B$8,Nutrients!$EL$8,Nutrients!$EL$9)*AE$6)+(((IF($A$7=Nutrients!$B$79,Nutrients!$EL$79,(IF($A$7=Nutrients!$B$77,Nutrients!$EL$77,Nutrients!$EL$78)))))*AE$7))</f>
        <v>0</v>
      </c>
      <c r="AF286" s="65">
        <f>(SUMPRODUCT(AF$8:AF$187,Nutrients!$EL$8:$EL$187)+(IF($A$6=Nutrients!$B$8,Nutrients!$EL$8,Nutrients!$EL$9)*AF$6)+(((IF($A$7=Nutrients!$B$79,Nutrients!$EL$79,(IF($A$7=Nutrients!$B$77,Nutrients!$EL$77,Nutrients!$EL$78)))))*AF$7))</f>
        <v>0</v>
      </c>
      <c r="AG286" s="65">
        <f>(SUMPRODUCT(AG$8:AG$187,Nutrients!$EL$8:$EL$187)+(IF($A$6=Nutrients!$B$8,Nutrients!$EL$8,Nutrients!$EL$9)*AG$6)+(((IF($A$7=Nutrients!$B$79,Nutrients!$EL$79,(IF($A$7=Nutrients!$B$77,Nutrients!$EL$77,Nutrients!$EL$78)))))*AG$7))</f>
        <v>0</v>
      </c>
      <c r="AH286" s="65">
        <f>(SUMPRODUCT(AH$8:AH$187,Nutrients!$EL$8:$EL$187)+(IF($A$6=Nutrients!$B$8,Nutrients!$EL$8,Nutrients!$EL$9)*AH$6)+(((IF($A$7=Nutrients!$B$79,Nutrients!$EL$79,(IF($A$7=Nutrients!$B$77,Nutrients!$EL$77,Nutrients!$EL$78)))))*AH$7))</f>
        <v>0</v>
      </c>
      <c r="AI286" s="65">
        <f>(SUMPRODUCT(AI$8:AI$187,Nutrients!$EL$8:$EL$187)+(IF($A$6=Nutrients!$B$8,Nutrients!$EL$8,Nutrients!$EL$9)*AI$6)+(((IF($A$7=Nutrients!$B$79,Nutrients!$EL$79,(IF($A$7=Nutrients!$B$77,Nutrients!$EL$77,Nutrients!$EL$78)))))*AI$7))</f>
        <v>0</v>
      </c>
      <c r="AJ286" s="65"/>
      <c r="AK286" s="65">
        <f>(SUMPRODUCT(AK$8:AK$187,Nutrients!$EL$8:$EL$187)+(IF($A$6=Nutrients!$B$8,Nutrients!$EL$8,Nutrients!$EL$9)*AK$6)+(((IF($A$7=Nutrients!$B$79,Nutrients!$EL$79,(IF($A$7=Nutrients!$B$77,Nutrients!$EL$77,Nutrients!$EL$78)))))*AK$7))</f>
        <v>0</v>
      </c>
      <c r="AL286" s="65">
        <f>(SUMPRODUCT(AL$8:AL$187,Nutrients!$EL$8:$EL$187)+(IF($A$6=Nutrients!$B$8,Nutrients!$EL$8,Nutrients!$EL$9)*AL$6)+(((IF($A$7=Nutrients!$B$79,Nutrients!$EL$79,(IF($A$7=Nutrients!$B$77,Nutrients!$EL$77,Nutrients!$EL$78)))))*AL$7))</f>
        <v>0</v>
      </c>
      <c r="AM286" s="65">
        <f>(SUMPRODUCT(AM$8:AM$187,Nutrients!$EL$8:$EL$187)+(IF($A$6=Nutrients!$B$8,Nutrients!$EL$8,Nutrients!$EL$9)*AM$6)+(((IF($A$7=Nutrients!$B$79,Nutrients!$EL$79,(IF($A$7=Nutrients!$B$77,Nutrients!$EL$77,Nutrients!$EL$78)))))*AM$7))</f>
        <v>0</v>
      </c>
      <c r="AN286" s="65">
        <f>(SUMPRODUCT(AN$8:AN$187,Nutrients!$EL$8:$EL$187)+(IF($A$6=Nutrients!$B$8,Nutrients!$EL$8,Nutrients!$EL$9)*AN$6)+(((IF($A$7=Nutrients!$B$79,Nutrients!$EL$79,(IF($A$7=Nutrients!$B$77,Nutrients!$EL$77,Nutrients!$EL$78)))))*AN$7))</f>
        <v>0</v>
      </c>
      <c r="AO286" s="65">
        <f>(SUMPRODUCT(AO$8:AO$187,Nutrients!$EL$8:$EL$187)+(IF($A$6=Nutrients!$B$8,Nutrients!$EL$8,Nutrients!$EL$9)*AO$6)+(((IF($A$7=Nutrients!$B$79,Nutrients!$EL$79,(IF($A$7=Nutrients!$B$77,Nutrients!$EL$77,Nutrients!$EL$78)))))*AO$7))</f>
        <v>0</v>
      </c>
      <c r="AP286" s="65">
        <f>(SUMPRODUCT(AP$8:AP$187,Nutrients!$EL$8:$EL$187)+(IF($A$6=Nutrients!$B$8,Nutrients!$EL$8,Nutrients!$EL$9)*AP$6)+(((IF($A$7=Nutrients!$B$79,Nutrients!$EL$79,(IF($A$7=Nutrients!$B$77,Nutrients!$EL$77,Nutrients!$EL$78)))))*AP$7))</f>
        <v>0</v>
      </c>
      <c r="AQ286" s="65"/>
      <c r="AR286" s="65">
        <f>(SUMPRODUCT(AR$8:AR$187,Nutrients!$EL$8:$EL$187)+(IF($A$6=Nutrients!$B$8,Nutrients!$EL$8,Nutrients!$EL$9)*AR$6)+(((IF($A$7=Nutrients!$B$79,Nutrients!$EL$79,(IF($A$7=Nutrients!$B$77,Nutrients!$EL$77,Nutrients!$EL$78)))))*AR$7))</f>
        <v>0</v>
      </c>
      <c r="AS286" s="65">
        <f>(SUMPRODUCT(AS$8:AS$187,Nutrients!$EL$8:$EL$187)+(IF($A$6=Nutrients!$B$8,Nutrients!$EL$8,Nutrients!$EL$9)*AS$6)+(((IF($A$7=Nutrients!$B$79,Nutrients!$EL$79,(IF($A$7=Nutrients!$B$77,Nutrients!$EL$77,Nutrients!$EL$78)))))*AS$7))</f>
        <v>0</v>
      </c>
      <c r="AT286" s="65">
        <f>(SUMPRODUCT(AT$8:AT$187,Nutrients!$EL$8:$EL$187)+(IF($A$6=Nutrients!$B$8,Nutrients!$EL$8,Nutrients!$EL$9)*AT$6)+(((IF($A$7=Nutrients!$B$79,Nutrients!$EL$79,(IF($A$7=Nutrients!$B$77,Nutrients!$EL$77,Nutrients!$EL$78)))))*AT$7))</f>
        <v>0</v>
      </c>
      <c r="AU286" s="65">
        <f>(SUMPRODUCT(AU$8:AU$187,Nutrients!$EL$8:$EL$187)+(IF($A$6=Nutrients!$B$8,Nutrients!$EL$8,Nutrients!$EL$9)*AU$6)+(((IF($A$7=Nutrients!$B$79,Nutrients!$EL$79,(IF($A$7=Nutrients!$B$77,Nutrients!$EL$77,Nutrients!$EL$78)))))*AU$7))</f>
        <v>0</v>
      </c>
      <c r="AV286" s="65">
        <f>(SUMPRODUCT(AV$8:AV$187,Nutrients!$EL$8:$EL$187)+(IF($A$6=Nutrients!$B$8,Nutrients!$EL$8,Nutrients!$EL$9)*AV$6)+(((IF($A$7=Nutrients!$B$79,Nutrients!$EL$79,(IF($A$7=Nutrients!$B$77,Nutrients!$EL$77,Nutrients!$EL$78)))))*AV$7))</f>
        <v>0</v>
      </c>
      <c r="AW286" s="65">
        <f>(SUMPRODUCT(AW$8:AW$187,Nutrients!$EL$8:$EL$187)+(IF($A$6=Nutrients!$B$8,Nutrients!$EL$8,Nutrients!$EL$9)*AW$6)+(((IF($A$7=Nutrients!$B$79,Nutrients!$EL$79,(IF($A$7=Nutrients!$B$77,Nutrients!$EL$77,Nutrients!$EL$78)))))*AW$7))</f>
        <v>0</v>
      </c>
      <c r="AX286" s="65"/>
      <c r="AY286" s="65">
        <f>(SUMPRODUCT(AY$8:AY$187,Nutrients!$EL$8:$EL$187)+(IF($A$6=Nutrients!$B$8,Nutrients!$EL$8,Nutrients!$EL$9)*AY$6)+(((IF($A$7=Nutrients!$B$79,Nutrients!$EL$79,(IF($A$7=Nutrients!$B$77,Nutrients!$EL$77,Nutrients!$EL$78)))))*AY$7))</f>
        <v>0</v>
      </c>
      <c r="AZ286" s="65">
        <f>(SUMPRODUCT(AZ$8:AZ$187,Nutrients!$EL$8:$EL$187)+(IF($A$6=Nutrients!$B$8,Nutrients!$EL$8,Nutrients!$EL$9)*AZ$6)+(((IF($A$7=Nutrients!$B$79,Nutrients!$EL$79,(IF($A$7=Nutrients!$B$77,Nutrients!$EL$77,Nutrients!$EL$78)))))*AZ$7))</f>
        <v>0</v>
      </c>
      <c r="BA286" s="65">
        <f>(SUMPRODUCT(BA$8:BA$187,Nutrients!$EL$8:$EL$187)+(IF($A$6=Nutrients!$B$8,Nutrients!$EL$8,Nutrients!$EL$9)*BA$6)+(((IF($A$7=Nutrients!$B$79,Nutrients!$EL$79,(IF($A$7=Nutrients!$B$77,Nutrients!$EL$77,Nutrients!$EL$78)))))*BA$7))</f>
        <v>0</v>
      </c>
      <c r="BB286" s="65">
        <f>(SUMPRODUCT(BB$8:BB$187,Nutrients!$EL$8:$EL$187)+(IF($A$6=Nutrients!$B$8,Nutrients!$EL$8,Nutrients!$EL$9)*BB$6)+(((IF($A$7=Nutrients!$B$79,Nutrients!$EL$79,(IF($A$7=Nutrients!$B$77,Nutrients!$EL$77,Nutrients!$EL$78)))))*BB$7))</f>
        <v>0</v>
      </c>
      <c r="BC286" s="65">
        <f>(SUMPRODUCT(BC$8:BC$187,Nutrients!$EL$8:$EL$187)+(IF($A$6=Nutrients!$B$8,Nutrients!$EL$8,Nutrients!$EL$9)*BC$6)+(((IF($A$7=Nutrients!$B$79,Nutrients!$EL$79,(IF($A$7=Nutrients!$B$77,Nutrients!$EL$77,Nutrients!$EL$78)))))*BC$7))</f>
        <v>0</v>
      </c>
      <c r="BD286" s="65">
        <f>(SUMPRODUCT(BD$8:BD$187,Nutrients!$EL$8:$EL$187)+(IF($A$6=Nutrients!$B$8,Nutrients!$EL$8,Nutrients!$EL$9)*BD$6)+(((IF($A$7=Nutrients!$B$79,Nutrients!$EL$79,(IF($A$7=Nutrients!$B$77,Nutrients!$EL$77,Nutrients!$EL$78)))))*BD$7))</f>
        <v>0</v>
      </c>
      <c r="BE286" s="65"/>
      <c r="BF286" s="65">
        <f>(SUMPRODUCT(BF$8:BF$187,Nutrients!$EL$8:$EL$187)+(IF($A$6=Nutrients!$B$8,Nutrients!$EL$8,Nutrients!$EL$9)*BF$6)+(((IF($A$7=Nutrients!$B$79,Nutrients!$EL$79,(IF($A$7=Nutrients!$B$77,Nutrients!$EL$77,Nutrients!$EL$78)))))*BF$7))</f>
        <v>0</v>
      </c>
      <c r="BG286" s="65">
        <f>(SUMPRODUCT(BG$8:BG$187,Nutrients!$EL$8:$EL$187)+(IF($A$6=Nutrients!$B$8,Nutrients!$EL$8,Nutrients!$EL$9)*BG$6)+(((IF($A$7=Nutrients!$B$79,Nutrients!$EL$79,(IF($A$7=Nutrients!$B$77,Nutrients!$EL$77,Nutrients!$EL$78)))))*BG$7))</f>
        <v>0</v>
      </c>
      <c r="BH286" s="65">
        <f>(SUMPRODUCT(BH$8:BH$187,Nutrients!$EL$8:$EL$187)+(IF($A$6=Nutrients!$B$8,Nutrients!$EL$8,Nutrients!$EL$9)*BH$6)+(((IF($A$7=Nutrients!$B$79,Nutrients!$EL$79,(IF($A$7=Nutrients!$B$77,Nutrients!$EL$77,Nutrients!$EL$78)))))*BH$7))</f>
        <v>0</v>
      </c>
      <c r="BI286" s="65">
        <f>(SUMPRODUCT(BI$8:BI$187,Nutrients!$EL$8:$EL$187)+(IF($A$6=Nutrients!$B$8,Nutrients!$EL$8,Nutrients!$EL$9)*BI$6)+(((IF($A$7=Nutrients!$B$79,Nutrients!$EL$79,(IF($A$7=Nutrients!$B$77,Nutrients!$EL$77,Nutrients!$EL$78)))))*BI$7))</f>
        <v>0</v>
      </c>
      <c r="BJ286" s="65">
        <f>(SUMPRODUCT(BJ$8:BJ$187,Nutrients!$EL$8:$EL$187)+(IF($A$6=Nutrients!$B$8,Nutrients!$EL$8,Nutrients!$EL$9)*BJ$6)+(((IF($A$7=Nutrients!$B$79,Nutrients!$EL$79,(IF($A$7=Nutrients!$B$77,Nutrients!$EL$77,Nutrients!$EL$78)))))*BJ$7))</f>
        <v>0</v>
      </c>
      <c r="BK286" s="65">
        <f>(SUMPRODUCT(BK$8:BK$187,Nutrients!$EL$8:$EL$187)+(IF($A$6=Nutrients!$B$8,Nutrients!$EL$8,Nutrients!$EL$9)*BK$6)+(((IF($A$7=Nutrients!$B$79,Nutrients!$EL$79,(IF($A$7=Nutrients!$B$77,Nutrients!$EL$77,Nutrients!$EL$78)))))*BK$7))</f>
        <v>0</v>
      </c>
      <c r="BL286" s="65"/>
    </row>
  </sheetData>
  <conditionalFormatting sqref="B226:F228 B230:F230 B232:F232">
    <cfRule type="cellIs" dxfId="319" priority="139" stopIfTrue="1" operator="greaterThan">
      <formula>B196/100</formula>
    </cfRule>
  </conditionalFormatting>
  <conditionalFormatting sqref="B233:F233">
    <cfRule type="cellIs" dxfId="318" priority="140" stopIfTrue="1" operator="greaterThan">
      <formula>B215</formula>
    </cfRule>
  </conditionalFormatting>
  <conditionalFormatting sqref="B235:F235">
    <cfRule type="cellIs" dxfId="317" priority="141" stopIfTrue="1" operator="greaterThan">
      <formula>B214</formula>
    </cfRule>
  </conditionalFormatting>
  <conditionalFormatting sqref="B237:F237">
    <cfRule type="cellIs" dxfId="316" priority="142" stopIfTrue="1" operator="greaterThan">
      <formula>B211/B212</formula>
    </cfRule>
  </conditionalFormatting>
  <conditionalFormatting sqref="B238:F238">
    <cfRule type="cellIs" dxfId="315" priority="143" stopIfTrue="1" operator="lessThan">
      <formula>B211/B212</formula>
    </cfRule>
  </conditionalFormatting>
  <conditionalFormatting sqref="B239:F239">
    <cfRule type="cellIs" dxfId="314" priority="144" stopIfTrue="1" operator="lessThan">
      <formula>B249</formula>
    </cfRule>
  </conditionalFormatting>
  <conditionalFormatting sqref="B229:F229">
    <cfRule type="cellIs" dxfId="313" priority="138" stopIfTrue="1" operator="greaterThan">
      <formula>B199/100</formula>
    </cfRule>
  </conditionalFormatting>
  <conditionalFormatting sqref="B231:F231">
    <cfRule type="cellIs" dxfId="312" priority="137" stopIfTrue="1" operator="greaterThan">
      <formula>B201/100</formula>
    </cfRule>
  </conditionalFormatting>
  <conditionalFormatting sqref="G226:G228 G230 G232">
    <cfRule type="cellIs" dxfId="311" priority="131" stopIfTrue="1" operator="greaterThan">
      <formula>G196/100</formula>
    </cfRule>
  </conditionalFormatting>
  <conditionalFormatting sqref="G233">
    <cfRule type="cellIs" dxfId="310" priority="132" stopIfTrue="1" operator="greaterThan">
      <formula>G215</formula>
    </cfRule>
  </conditionalFormatting>
  <conditionalFormatting sqref="G235">
    <cfRule type="cellIs" dxfId="309" priority="133" stopIfTrue="1" operator="greaterThan">
      <formula>G214</formula>
    </cfRule>
  </conditionalFormatting>
  <conditionalFormatting sqref="G237">
    <cfRule type="cellIs" dxfId="308" priority="134" stopIfTrue="1" operator="greaterThan">
      <formula>G211/G212</formula>
    </cfRule>
  </conditionalFormatting>
  <conditionalFormatting sqref="G238">
    <cfRule type="cellIs" dxfId="307" priority="135" stopIfTrue="1" operator="lessThan">
      <formula>G211/G212</formula>
    </cfRule>
  </conditionalFormatting>
  <conditionalFormatting sqref="G239">
    <cfRule type="cellIs" dxfId="306" priority="136" stopIfTrue="1" operator="lessThan">
      <formula>G249</formula>
    </cfRule>
  </conditionalFormatting>
  <conditionalFormatting sqref="G229">
    <cfRule type="cellIs" dxfId="305" priority="130" stopIfTrue="1" operator="greaterThan">
      <formula>G199/100</formula>
    </cfRule>
  </conditionalFormatting>
  <conditionalFormatting sqref="G231">
    <cfRule type="cellIs" dxfId="304" priority="129" stopIfTrue="1" operator="greaterThan">
      <formula>G201/100</formula>
    </cfRule>
  </conditionalFormatting>
  <conditionalFormatting sqref="I226:M228 I230:M230 I232:M232">
    <cfRule type="cellIs" dxfId="303" priority="123" stopIfTrue="1" operator="greaterThan">
      <formula>I196/100</formula>
    </cfRule>
  </conditionalFormatting>
  <conditionalFormatting sqref="I233:M233">
    <cfRule type="cellIs" dxfId="302" priority="124" stopIfTrue="1" operator="greaterThan">
      <formula>I215</formula>
    </cfRule>
  </conditionalFormatting>
  <conditionalFormatting sqref="I235:M235">
    <cfRule type="cellIs" dxfId="301" priority="125" stopIfTrue="1" operator="greaterThan">
      <formula>I214</formula>
    </cfRule>
  </conditionalFormatting>
  <conditionalFormatting sqref="I237:M237">
    <cfRule type="cellIs" dxfId="300" priority="126" stopIfTrue="1" operator="greaterThan">
      <formula>I211/I212</formula>
    </cfRule>
  </conditionalFormatting>
  <conditionalFormatting sqref="I238:M238">
    <cfRule type="cellIs" dxfId="299" priority="127" stopIfTrue="1" operator="lessThan">
      <formula>I211/I212</formula>
    </cfRule>
  </conditionalFormatting>
  <conditionalFormatting sqref="I239:M239">
    <cfRule type="cellIs" dxfId="298" priority="128" stopIfTrue="1" operator="lessThan">
      <formula>I249</formula>
    </cfRule>
  </conditionalFormatting>
  <conditionalFormatting sqref="I229:M229">
    <cfRule type="cellIs" dxfId="297" priority="122" stopIfTrue="1" operator="greaterThan">
      <formula>I199/100</formula>
    </cfRule>
  </conditionalFormatting>
  <conditionalFormatting sqref="I231:M231">
    <cfRule type="cellIs" dxfId="296" priority="121" stopIfTrue="1" operator="greaterThan">
      <formula>I201/100</formula>
    </cfRule>
  </conditionalFormatting>
  <conditionalFormatting sqref="N226:N228 N230 N232">
    <cfRule type="cellIs" dxfId="295" priority="115" stopIfTrue="1" operator="greaterThan">
      <formula>N196/100</formula>
    </cfRule>
  </conditionalFormatting>
  <conditionalFormatting sqref="N233">
    <cfRule type="cellIs" dxfId="294" priority="116" stopIfTrue="1" operator="greaterThan">
      <formula>N215</formula>
    </cfRule>
  </conditionalFormatting>
  <conditionalFormatting sqref="N235">
    <cfRule type="cellIs" dxfId="293" priority="117" stopIfTrue="1" operator="greaterThan">
      <formula>N214</formula>
    </cfRule>
  </conditionalFormatting>
  <conditionalFormatting sqref="N237">
    <cfRule type="cellIs" dxfId="292" priority="118" stopIfTrue="1" operator="greaterThan">
      <formula>N211/N212</formula>
    </cfRule>
  </conditionalFormatting>
  <conditionalFormatting sqref="N238">
    <cfRule type="cellIs" dxfId="291" priority="119" stopIfTrue="1" operator="lessThan">
      <formula>N211/N212</formula>
    </cfRule>
  </conditionalFormatting>
  <conditionalFormatting sqref="N239">
    <cfRule type="cellIs" dxfId="290" priority="120" stopIfTrue="1" operator="lessThan">
      <formula>N249</formula>
    </cfRule>
  </conditionalFormatting>
  <conditionalFormatting sqref="N229">
    <cfRule type="cellIs" dxfId="289" priority="114" stopIfTrue="1" operator="greaterThan">
      <formula>N199/100</formula>
    </cfRule>
  </conditionalFormatting>
  <conditionalFormatting sqref="N231">
    <cfRule type="cellIs" dxfId="288" priority="113" stopIfTrue="1" operator="greaterThan">
      <formula>N201/100</formula>
    </cfRule>
  </conditionalFormatting>
  <conditionalFormatting sqref="P226:T228 P230:T230 P232:T232">
    <cfRule type="cellIs" dxfId="287" priority="107" stopIfTrue="1" operator="greaterThan">
      <formula>P196/100</formula>
    </cfRule>
  </conditionalFormatting>
  <conditionalFormatting sqref="P233:T233">
    <cfRule type="cellIs" dxfId="286" priority="108" stopIfTrue="1" operator="greaterThan">
      <formula>P215</formula>
    </cfRule>
  </conditionalFormatting>
  <conditionalFormatting sqref="P235:T235">
    <cfRule type="cellIs" dxfId="285" priority="109" stopIfTrue="1" operator="greaterThan">
      <formula>P214</formula>
    </cfRule>
  </conditionalFormatting>
  <conditionalFormatting sqref="P237:T237">
    <cfRule type="cellIs" dxfId="284" priority="110" stopIfTrue="1" operator="greaterThan">
      <formula>P211/P212</formula>
    </cfRule>
  </conditionalFormatting>
  <conditionalFormatting sqref="P238:T238">
    <cfRule type="cellIs" dxfId="283" priority="111" stopIfTrue="1" operator="lessThan">
      <formula>P211/P212</formula>
    </cfRule>
  </conditionalFormatting>
  <conditionalFormatting sqref="P239:T239">
    <cfRule type="cellIs" dxfId="282" priority="112" stopIfTrue="1" operator="lessThan">
      <formula>P249</formula>
    </cfRule>
  </conditionalFormatting>
  <conditionalFormatting sqref="P229:T229">
    <cfRule type="cellIs" dxfId="281" priority="106" stopIfTrue="1" operator="greaterThan">
      <formula>P199/100</formula>
    </cfRule>
  </conditionalFormatting>
  <conditionalFormatting sqref="P231:T231">
    <cfRule type="cellIs" dxfId="280" priority="105" stopIfTrue="1" operator="greaterThan">
      <formula>P201/100</formula>
    </cfRule>
  </conditionalFormatting>
  <conditionalFormatting sqref="U226:U228 U230 U232">
    <cfRule type="cellIs" dxfId="279" priority="99" stopIfTrue="1" operator="greaterThan">
      <formula>U196/100</formula>
    </cfRule>
  </conditionalFormatting>
  <conditionalFormatting sqref="U233">
    <cfRule type="cellIs" dxfId="278" priority="100" stopIfTrue="1" operator="greaterThan">
      <formula>U215</formula>
    </cfRule>
  </conditionalFormatting>
  <conditionalFormatting sqref="U235">
    <cfRule type="cellIs" dxfId="277" priority="101" stopIfTrue="1" operator="greaterThan">
      <formula>U214</formula>
    </cfRule>
  </conditionalFormatting>
  <conditionalFormatting sqref="U237">
    <cfRule type="cellIs" dxfId="276" priority="102" stopIfTrue="1" operator="greaterThan">
      <formula>U211/U212</formula>
    </cfRule>
  </conditionalFormatting>
  <conditionalFormatting sqref="U238">
    <cfRule type="cellIs" dxfId="275" priority="103" stopIfTrue="1" operator="lessThan">
      <formula>U211/U212</formula>
    </cfRule>
  </conditionalFormatting>
  <conditionalFormatting sqref="U239">
    <cfRule type="cellIs" dxfId="274" priority="104" stopIfTrue="1" operator="lessThan">
      <formula>U249</formula>
    </cfRule>
  </conditionalFormatting>
  <conditionalFormatting sqref="U229">
    <cfRule type="cellIs" dxfId="273" priority="98" stopIfTrue="1" operator="greaterThan">
      <formula>U199/100</formula>
    </cfRule>
  </conditionalFormatting>
  <conditionalFormatting sqref="U231">
    <cfRule type="cellIs" dxfId="272" priority="97" stopIfTrue="1" operator="greaterThan">
      <formula>U201/100</formula>
    </cfRule>
  </conditionalFormatting>
  <conditionalFormatting sqref="W226:AA228 W230:AA230 W232:AA232">
    <cfRule type="cellIs" dxfId="271" priority="91" stopIfTrue="1" operator="greaterThan">
      <formula>W196/100</formula>
    </cfRule>
  </conditionalFormatting>
  <conditionalFormatting sqref="W233:AA233">
    <cfRule type="cellIs" dxfId="270" priority="92" stopIfTrue="1" operator="greaterThan">
      <formula>W215</formula>
    </cfRule>
  </conditionalFormatting>
  <conditionalFormatting sqref="W235:AA235">
    <cfRule type="cellIs" dxfId="269" priority="93" stopIfTrue="1" operator="greaterThan">
      <formula>W214</formula>
    </cfRule>
  </conditionalFormatting>
  <conditionalFormatting sqref="W237:AA237">
    <cfRule type="cellIs" dxfId="268" priority="94" stopIfTrue="1" operator="greaterThan">
      <formula>W211/W212</formula>
    </cfRule>
  </conditionalFormatting>
  <conditionalFormatting sqref="W238:AA238">
    <cfRule type="cellIs" dxfId="267" priority="95" stopIfTrue="1" operator="lessThan">
      <formula>W211/W212</formula>
    </cfRule>
  </conditionalFormatting>
  <conditionalFormatting sqref="W239:AA239">
    <cfRule type="cellIs" dxfId="266" priority="96" stopIfTrue="1" operator="lessThan">
      <formula>W249</formula>
    </cfRule>
  </conditionalFormatting>
  <conditionalFormatting sqref="W229:AA229">
    <cfRule type="cellIs" dxfId="265" priority="90" stopIfTrue="1" operator="greaterThan">
      <formula>W199/100</formula>
    </cfRule>
  </conditionalFormatting>
  <conditionalFormatting sqref="W231:AA231">
    <cfRule type="cellIs" dxfId="264" priority="89" stopIfTrue="1" operator="greaterThan">
      <formula>W201/100</formula>
    </cfRule>
  </conditionalFormatting>
  <conditionalFormatting sqref="AB226:AB228 AB230 AB232">
    <cfRule type="cellIs" dxfId="263" priority="83" stopIfTrue="1" operator="greaterThan">
      <formula>AB196/100</formula>
    </cfRule>
  </conditionalFormatting>
  <conditionalFormatting sqref="AB233">
    <cfRule type="cellIs" dxfId="262" priority="84" stopIfTrue="1" operator="greaterThan">
      <formula>AB215</formula>
    </cfRule>
  </conditionalFormatting>
  <conditionalFormatting sqref="AB235">
    <cfRule type="cellIs" dxfId="261" priority="85" stopIfTrue="1" operator="greaterThan">
      <formula>AB214</formula>
    </cfRule>
  </conditionalFormatting>
  <conditionalFormatting sqref="AB237">
    <cfRule type="cellIs" dxfId="260" priority="86" stopIfTrue="1" operator="greaterThan">
      <formula>AB211/AB212</formula>
    </cfRule>
  </conditionalFormatting>
  <conditionalFormatting sqref="AB238">
    <cfRule type="cellIs" dxfId="259" priority="87" stopIfTrue="1" operator="lessThan">
      <formula>AB211/AB212</formula>
    </cfRule>
  </conditionalFormatting>
  <conditionalFormatting sqref="AB239">
    <cfRule type="cellIs" dxfId="258" priority="88" stopIfTrue="1" operator="lessThan">
      <formula>AB249</formula>
    </cfRule>
  </conditionalFormatting>
  <conditionalFormatting sqref="AB229">
    <cfRule type="cellIs" dxfId="257" priority="82" stopIfTrue="1" operator="greaterThan">
      <formula>AB199/100</formula>
    </cfRule>
  </conditionalFormatting>
  <conditionalFormatting sqref="AB231">
    <cfRule type="cellIs" dxfId="256" priority="81" stopIfTrue="1" operator="greaterThan">
      <formula>AB201/100</formula>
    </cfRule>
  </conditionalFormatting>
  <conditionalFormatting sqref="AD226:AH228 AD230:AH230 AD232:AH232">
    <cfRule type="cellIs" dxfId="255" priority="75" stopIfTrue="1" operator="greaterThan">
      <formula>AD196/100</formula>
    </cfRule>
  </conditionalFormatting>
  <conditionalFormatting sqref="AD233:AH233">
    <cfRule type="cellIs" dxfId="254" priority="76" stopIfTrue="1" operator="greaterThan">
      <formula>AD215</formula>
    </cfRule>
  </conditionalFormatting>
  <conditionalFormatting sqref="AD235:AH235">
    <cfRule type="cellIs" dxfId="253" priority="77" stopIfTrue="1" operator="greaterThan">
      <formula>AD214</formula>
    </cfRule>
  </conditionalFormatting>
  <conditionalFormatting sqref="AD237:AH237">
    <cfRule type="cellIs" dxfId="252" priority="78" stopIfTrue="1" operator="greaterThan">
      <formula>AD211/AD212</formula>
    </cfRule>
  </conditionalFormatting>
  <conditionalFormatting sqref="AD238:AH238">
    <cfRule type="cellIs" dxfId="251" priority="79" stopIfTrue="1" operator="lessThan">
      <formula>AD211/AD212</formula>
    </cfRule>
  </conditionalFormatting>
  <conditionalFormatting sqref="AD239:AH239">
    <cfRule type="cellIs" dxfId="250" priority="80" stopIfTrue="1" operator="lessThan">
      <formula>AD249</formula>
    </cfRule>
  </conditionalFormatting>
  <conditionalFormatting sqref="AD229:AH229">
    <cfRule type="cellIs" dxfId="249" priority="74" stopIfTrue="1" operator="greaterThan">
      <formula>AD199/100</formula>
    </cfRule>
  </conditionalFormatting>
  <conditionalFormatting sqref="AD231:AH231">
    <cfRule type="cellIs" dxfId="248" priority="73" stopIfTrue="1" operator="greaterThan">
      <formula>AD201/100</formula>
    </cfRule>
  </conditionalFormatting>
  <conditionalFormatting sqref="AI226:AI228 AI230 AI232">
    <cfRule type="cellIs" dxfId="247" priority="67" stopIfTrue="1" operator="greaterThan">
      <formula>AI196/100</formula>
    </cfRule>
  </conditionalFormatting>
  <conditionalFormatting sqref="AI233">
    <cfRule type="cellIs" dxfId="246" priority="68" stopIfTrue="1" operator="greaterThan">
      <formula>AI215</formula>
    </cfRule>
  </conditionalFormatting>
  <conditionalFormatting sqref="AI235">
    <cfRule type="cellIs" dxfId="245" priority="69" stopIfTrue="1" operator="greaterThan">
      <formula>AI214</formula>
    </cfRule>
  </conditionalFormatting>
  <conditionalFormatting sqref="AI237">
    <cfRule type="cellIs" dxfId="244" priority="70" stopIfTrue="1" operator="greaterThan">
      <formula>AI211/AI212</formula>
    </cfRule>
  </conditionalFormatting>
  <conditionalFormatting sqref="AI238">
    <cfRule type="cellIs" dxfId="243" priority="71" stopIfTrue="1" operator="lessThan">
      <formula>AI211/AI212</formula>
    </cfRule>
  </conditionalFormatting>
  <conditionalFormatting sqref="AI239">
    <cfRule type="cellIs" dxfId="242" priority="72" stopIfTrue="1" operator="lessThan">
      <formula>AI249</formula>
    </cfRule>
  </conditionalFormatting>
  <conditionalFormatting sqref="AI229">
    <cfRule type="cellIs" dxfId="241" priority="66" stopIfTrue="1" operator="greaterThan">
      <formula>AI199/100</formula>
    </cfRule>
  </conditionalFormatting>
  <conditionalFormatting sqref="AI231">
    <cfRule type="cellIs" dxfId="240" priority="65" stopIfTrue="1" operator="greaterThan">
      <formula>AI201/100</formula>
    </cfRule>
  </conditionalFormatting>
  <conditionalFormatting sqref="AK226:AO228 AK230:AO230 AK232:AO232">
    <cfRule type="cellIs" dxfId="239" priority="59" stopIfTrue="1" operator="greaterThan">
      <formula>AK196/100</formula>
    </cfRule>
  </conditionalFormatting>
  <conditionalFormatting sqref="AK233:AO233">
    <cfRule type="cellIs" dxfId="238" priority="60" stopIfTrue="1" operator="greaterThan">
      <formula>AK215</formula>
    </cfRule>
  </conditionalFormatting>
  <conditionalFormatting sqref="AK235:AO235">
    <cfRule type="cellIs" dxfId="237" priority="61" stopIfTrue="1" operator="greaterThan">
      <formula>AK214</formula>
    </cfRule>
  </conditionalFormatting>
  <conditionalFormatting sqref="AK237:AO237">
    <cfRule type="cellIs" dxfId="236" priority="62" stopIfTrue="1" operator="greaterThan">
      <formula>AK211/AK212</formula>
    </cfRule>
  </conditionalFormatting>
  <conditionalFormatting sqref="AK238:AO238">
    <cfRule type="cellIs" dxfId="235" priority="63" stopIfTrue="1" operator="lessThan">
      <formula>AK211/AK212</formula>
    </cfRule>
  </conditionalFormatting>
  <conditionalFormatting sqref="AK239:AO239">
    <cfRule type="cellIs" dxfId="234" priority="64" stopIfTrue="1" operator="lessThan">
      <formula>AK249</formula>
    </cfRule>
  </conditionalFormatting>
  <conditionalFormatting sqref="AK229:AO229">
    <cfRule type="cellIs" dxfId="233" priority="58" stopIfTrue="1" operator="greaterThan">
      <formula>AK199/100</formula>
    </cfRule>
  </conditionalFormatting>
  <conditionalFormatting sqref="AK231:AO231">
    <cfRule type="cellIs" dxfId="232" priority="57" stopIfTrue="1" operator="greaterThan">
      <formula>AK201/100</formula>
    </cfRule>
  </conditionalFormatting>
  <conditionalFormatting sqref="AP226:AP228 AP230 AP232">
    <cfRule type="cellIs" dxfId="231" priority="51" stopIfTrue="1" operator="greaterThan">
      <formula>AP196/100</formula>
    </cfRule>
  </conditionalFormatting>
  <conditionalFormatting sqref="AP233">
    <cfRule type="cellIs" dxfId="230" priority="52" stopIfTrue="1" operator="greaterThan">
      <formula>AP215</formula>
    </cfRule>
  </conditionalFormatting>
  <conditionalFormatting sqref="AP235">
    <cfRule type="cellIs" dxfId="229" priority="53" stopIfTrue="1" operator="greaterThan">
      <formula>AP214</formula>
    </cfRule>
  </conditionalFormatting>
  <conditionalFormatting sqref="AP237">
    <cfRule type="cellIs" dxfId="228" priority="54" stopIfTrue="1" operator="greaterThan">
      <formula>AP211/AP212</formula>
    </cfRule>
  </conditionalFormatting>
  <conditionalFormatting sqref="AP238">
    <cfRule type="cellIs" dxfId="227" priority="55" stopIfTrue="1" operator="lessThan">
      <formula>AP211/AP212</formula>
    </cfRule>
  </conditionalFormatting>
  <conditionalFormatting sqref="AP239">
    <cfRule type="cellIs" dxfId="226" priority="56" stopIfTrue="1" operator="lessThan">
      <formula>AP249</formula>
    </cfRule>
  </conditionalFormatting>
  <conditionalFormatting sqref="AP229">
    <cfRule type="cellIs" dxfId="225" priority="50" stopIfTrue="1" operator="greaterThan">
      <formula>AP199/100</formula>
    </cfRule>
  </conditionalFormatting>
  <conditionalFormatting sqref="AP231">
    <cfRule type="cellIs" dxfId="224" priority="49" stopIfTrue="1" operator="greaterThan">
      <formula>AP201/100</formula>
    </cfRule>
  </conditionalFormatting>
  <conditionalFormatting sqref="AR226:AV228 AR230:AV230 AR232:AV232">
    <cfRule type="cellIs" dxfId="223" priority="43" stopIfTrue="1" operator="greaterThan">
      <formula>AR196/100</formula>
    </cfRule>
  </conditionalFormatting>
  <conditionalFormatting sqref="AR233:AV233">
    <cfRule type="cellIs" dxfId="222" priority="44" stopIfTrue="1" operator="greaterThan">
      <formula>AR215</formula>
    </cfRule>
  </conditionalFormatting>
  <conditionalFormatting sqref="AR235:AV235">
    <cfRule type="cellIs" dxfId="221" priority="45" stopIfTrue="1" operator="greaterThan">
      <formula>AR214</formula>
    </cfRule>
  </conditionalFormatting>
  <conditionalFormatting sqref="AR237:AV237">
    <cfRule type="cellIs" dxfId="220" priority="46" stopIfTrue="1" operator="greaterThan">
      <formula>AR211/AR212</formula>
    </cfRule>
  </conditionalFormatting>
  <conditionalFormatting sqref="AR238:AV238">
    <cfRule type="cellIs" dxfId="219" priority="47" stopIfTrue="1" operator="lessThan">
      <formula>AR211/AR212</formula>
    </cfRule>
  </conditionalFormatting>
  <conditionalFormatting sqref="AR239:AV239">
    <cfRule type="cellIs" dxfId="218" priority="48" stopIfTrue="1" operator="lessThan">
      <formula>AR249</formula>
    </cfRule>
  </conditionalFormatting>
  <conditionalFormatting sqref="AR229:AV229">
    <cfRule type="cellIs" dxfId="217" priority="42" stopIfTrue="1" operator="greaterThan">
      <formula>AR199/100</formula>
    </cfRule>
  </conditionalFormatting>
  <conditionalFormatting sqref="AR231:AV231">
    <cfRule type="cellIs" dxfId="216" priority="41" stopIfTrue="1" operator="greaterThan">
      <formula>AR201/100</formula>
    </cfRule>
  </conditionalFormatting>
  <conditionalFormatting sqref="AW226:AW228 AW230 AW232">
    <cfRule type="cellIs" dxfId="215" priority="35" stopIfTrue="1" operator="greaterThan">
      <formula>AW196/100</formula>
    </cfRule>
  </conditionalFormatting>
  <conditionalFormatting sqref="AW233">
    <cfRule type="cellIs" dxfId="214" priority="36" stopIfTrue="1" operator="greaterThan">
      <formula>AW215</formula>
    </cfRule>
  </conditionalFormatting>
  <conditionalFormatting sqref="AW235">
    <cfRule type="cellIs" dxfId="213" priority="37" stopIfTrue="1" operator="greaterThan">
      <formula>AW214</formula>
    </cfRule>
  </conditionalFormatting>
  <conditionalFormatting sqref="AW237">
    <cfRule type="cellIs" dxfId="212" priority="38" stopIfTrue="1" operator="greaterThan">
      <formula>AW211/AW212</formula>
    </cfRule>
  </conditionalFormatting>
  <conditionalFormatting sqref="AW238">
    <cfRule type="cellIs" dxfId="211" priority="39" stopIfTrue="1" operator="lessThan">
      <formula>AW211/AW212</formula>
    </cfRule>
  </conditionalFormatting>
  <conditionalFormatting sqref="AW239">
    <cfRule type="cellIs" dxfId="210" priority="40" stopIfTrue="1" operator="lessThan">
      <formula>AW249</formula>
    </cfRule>
  </conditionalFormatting>
  <conditionalFormatting sqref="AW229">
    <cfRule type="cellIs" dxfId="209" priority="34" stopIfTrue="1" operator="greaterThan">
      <formula>AW199/100</formula>
    </cfRule>
  </conditionalFormatting>
  <conditionalFormatting sqref="AW231">
    <cfRule type="cellIs" dxfId="208" priority="33" stopIfTrue="1" operator="greaterThan">
      <formula>AW201/100</formula>
    </cfRule>
  </conditionalFormatting>
  <conditionalFormatting sqref="AY226:BC228 AY230:BC230 AY232:BC232">
    <cfRule type="cellIs" dxfId="207" priority="27" stopIfTrue="1" operator="greaterThan">
      <formula>AY196/100</formula>
    </cfRule>
  </conditionalFormatting>
  <conditionalFormatting sqref="AY233:BC233">
    <cfRule type="cellIs" dxfId="206" priority="28" stopIfTrue="1" operator="greaterThan">
      <formula>AY215</formula>
    </cfRule>
  </conditionalFormatting>
  <conditionalFormatting sqref="AY235:BC235">
    <cfRule type="cellIs" dxfId="205" priority="29" stopIfTrue="1" operator="greaterThan">
      <formula>AY214</formula>
    </cfRule>
  </conditionalFormatting>
  <conditionalFormatting sqref="AY237:BC237">
    <cfRule type="cellIs" dxfId="204" priority="30" stopIfTrue="1" operator="greaterThan">
      <formula>AY211/AY212</formula>
    </cfRule>
  </conditionalFormatting>
  <conditionalFormatting sqref="AY238:BC238">
    <cfRule type="cellIs" dxfId="203" priority="31" stopIfTrue="1" operator="lessThan">
      <formula>AY211/AY212</formula>
    </cfRule>
  </conditionalFormatting>
  <conditionalFormatting sqref="AY239:BC239">
    <cfRule type="cellIs" dxfId="202" priority="32" stopIfTrue="1" operator="lessThan">
      <formula>AY249</formula>
    </cfRule>
  </conditionalFormatting>
  <conditionalFormatting sqref="AY229:BC229">
    <cfRule type="cellIs" dxfId="201" priority="26" stopIfTrue="1" operator="greaterThan">
      <formula>AY199/100</formula>
    </cfRule>
  </conditionalFormatting>
  <conditionalFormatting sqref="AY231:BC231">
    <cfRule type="cellIs" dxfId="200" priority="25" stopIfTrue="1" operator="greaterThan">
      <formula>AY201/100</formula>
    </cfRule>
  </conditionalFormatting>
  <conditionalFormatting sqref="BD226:BD228 BD230 BD232">
    <cfRule type="cellIs" dxfId="199" priority="19" stopIfTrue="1" operator="greaterThan">
      <formula>BD196/100</formula>
    </cfRule>
  </conditionalFormatting>
  <conditionalFormatting sqref="BD233">
    <cfRule type="cellIs" dxfId="198" priority="20" stopIfTrue="1" operator="greaterThan">
      <formula>BD215</formula>
    </cfRule>
  </conditionalFormatting>
  <conditionalFormatting sqref="BD235">
    <cfRule type="cellIs" dxfId="197" priority="21" stopIfTrue="1" operator="greaterThan">
      <formula>BD214</formula>
    </cfRule>
  </conditionalFormatting>
  <conditionalFormatting sqref="BD237">
    <cfRule type="cellIs" dxfId="196" priority="22" stopIfTrue="1" operator="greaterThan">
      <formula>BD211/BD212</formula>
    </cfRule>
  </conditionalFormatting>
  <conditionalFormatting sqref="BD238">
    <cfRule type="cellIs" dxfId="195" priority="23" stopIfTrue="1" operator="lessThan">
      <formula>BD211/BD212</formula>
    </cfRule>
  </conditionalFormatting>
  <conditionalFormatting sqref="BD239">
    <cfRule type="cellIs" dxfId="194" priority="24" stopIfTrue="1" operator="lessThan">
      <formula>BD249</formula>
    </cfRule>
  </conditionalFormatting>
  <conditionalFormatting sqref="BD229">
    <cfRule type="cellIs" dxfId="193" priority="18" stopIfTrue="1" operator="greaterThan">
      <formula>BD199/100</formula>
    </cfRule>
  </conditionalFormatting>
  <conditionalFormatting sqref="BD231">
    <cfRule type="cellIs" dxfId="192" priority="17" stopIfTrue="1" operator="greaterThan">
      <formula>BD201/100</formula>
    </cfRule>
  </conditionalFormatting>
  <conditionalFormatting sqref="BF226:BJ228 BF230:BJ230 BF232:BJ232">
    <cfRule type="cellIs" dxfId="191" priority="11" stopIfTrue="1" operator="greaterThan">
      <formula>BF196/100</formula>
    </cfRule>
  </conditionalFormatting>
  <conditionalFormatting sqref="BF233:BJ233">
    <cfRule type="cellIs" dxfId="190" priority="12" stopIfTrue="1" operator="greaterThan">
      <formula>BF215</formula>
    </cfRule>
  </conditionalFormatting>
  <conditionalFormatting sqref="BF235:BJ235">
    <cfRule type="cellIs" dxfId="189" priority="13" stopIfTrue="1" operator="greaterThan">
      <formula>BF214</formula>
    </cfRule>
  </conditionalFormatting>
  <conditionalFormatting sqref="BF237:BJ237">
    <cfRule type="cellIs" dxfId="188" priority="14" stopIfTrue="1" operator="greaterThan">
      <formula>BF211/BF212</formula>
    </cfRule>
  </conditionalFormatting>
  <conditionalFormatting sqref="BF238:BJ238">
    <cfRule type="cellIs" dxfId="187" priority="15" stopIfTrue="1" operator="lessThan">
      <formula>BF211/BF212</formula>
    </cfRule>
  </conditionalFormatting>
  <conditionalFormatting sqref="BF239:BJ239">
    <cfRule type="cellIs" dxfId="186" priority="16" stopIfTrue="1" operator="lessThan">
      <formula>BF249</formula>
    </cfRule>
  </conditionalFormatting>
  <conditionalFormatting sqref="BF229:BJ229">
    <cfRule type="cellIs" dxfId="185" priority="10" stopIfTrue="1" operator="greaterThan">
      <formula>BF199/100</formula>
    </cfRule>
  </conditionalFormatting>
  <conditionalFormatting sqref="BF231:BJ231">
    <cfRule type="cellIs" dxfId="184" priority="9" stopIfTrue="1" operator="greaterThan">
      <formula>BF201/100</formula>
    </cfRule>
  </conditionalFormatting>
  <conditionalFormatting sqref="BK226:BK228 BK230 BK232">
    <cfRule type="cellIs" dxfId="183" priority="3" stopIfTrue="1" operator="greaterThan">
      <formula>BK196/100</formula>
    </cfRule>
  </conditionalFormatting>
  <conditionalFormatting sqref="BK233">
    <cfRule type="cellIs" dxfId="182" priority="4" stopIfTrue="1" operator="greaterThan">
      <formula>BK215</formula>
    </cfRule>
  </conditionalFormatting>
  <conditionalFormatting sqref="BK235">
    <cfRule type="cellIs" dxfId="181" priority="5" stopIfTrue="1" operator="greaterThan">
      <formula>BK214</formula>
    </cfRule>
  </conditionalFormatting>
  <conditionalFormatting sqref="BK237">
    <cfRule type="cellIs" dxfId="180" priority="6" stopIfTrue="1" operator="greaterThan">
      <formula>BK211/BK212</formula>
    </cfRule>
  </conditionalFormatting>
  <conditionalFormatting sqref="BK238">
    <cfRule type="cellIs" dxfId="179" priority="7" stopIfTrue="1" operator="lessThan">
      <formula>BK211/BK212</formula>
    </cfRule>
  </conditionalFormatting>
  <conditionalFormatting sqref="BK239">
    <cfRule type="cellIs" dxfId="178" priority="8" stopIfTrue="1" operator="lessThan">
      <formula>BK249</formula>
    </cfRule>
  </conditionalFormatting>
  <conditionalFormatting sqref="BK229">
    <cfRule type="cellIs" dxfId="177" priority="2" stopIfTrue="1" operator="greaterThan">
      <formula>BK199/100</formula>
    </cfRule>
  </conditionalFormatting>
  <conditionalFormatting sqref="BK231">
    <cfRule type="cellIs" dxfId="176" priority="1" stopIfTrue="1" operator="greaterThan">
      <formula>BK201/100</formula>
    </cfRule>
  </conditionalFormatting>
  <dataValidations disablePrompts="1" count="2">
    <dataValidation type="list" allowBlank="1" showInputMessage="1" showErrorMessage="1" sqref="A7">
      <formula1>$A$32:$A$34</formula1>
    </dataValidation>
    <dataValidation type="list" allowBlank="1" showInputMessage="1" showErrorMessage="1" sqref="A6">
      <formula1>$A$8:$A$9</formula1>
    </dataValidation>
  </dataValidations>
  <pageMargins left="0.41" right="0.28999999999999998" top="0.89" bottom="0.83" header="0.5" footer="0.5"/>
  <pageSetup pageOrder="overThenDown" orientation="portrait"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86"/>
  <sheetViews>
    <sheetView workbookViewId="0">
      <pane xSplit="1" ySplit="7" topLeftCell="AS202" activePane="bottomRight" state="frozen"/>
      <selection activeCell="F172" sqref="F172"/>
      <selection pane="topRight" activeCell="F172" sqref="F172"/>
      <selection pane="bottomLeft" activeCell="F172" sqref="F172"/>
      <selection pane="bottomRight" activeCell="F172" sqref="F172"/>
    </sheetView>
  </sheetViews>
  <sheetFormatPr defaultRowHeight="12.75" x14ac:dyDescent="0.2"/>
  <cols>
    <col min="1" max="1" width="30.42578125" bestFit="1" customWidth="1"/>
    <col min="2" max="7" width="9.28515625" bestFit="1" customWidth="1"/>
    <col min="8" max="8" width="7.5703125" bestFit="1" customWidth="1"/>
    <col min="9" max="14" width="9.28515625" bestFit="1" customWidth="1"/>
    <col min="15" max="15" width="7.5703125" bestFit="1" customWidth="1"/>
    <col min="16" max="21" width="9.28515625" bestFit="1" customWidth="1"/>
    <col min="22" max="22" width="7.5703125" bestFit="1" customWidth="1"/>
    <col min="23" max="28" width="9.28515625" bestFit="1" customWidth="1"/>
    <col min="29" max="29" width="7.5703125" bestFit="1" customWidth="1"/>
    <col min="30" max="35" width="9.28515625" bestFit="1" customWidth="1"/>
    <col min="36" max="36" width="7.5703125" bestFit="1" customWidth="1"/>
    <col min="37" max="42" width="9.28515625" bestFit="1" customWidth="1"/>
    <col min="43" max="43" width="7.5703125" bestFit="1" customWidth="1"/>
    <col min="44" max="49" width="9.28515625" bestFit="1" customWidth="1"/>
    <col min="50" max="50" width="7.5703125" bestFit="1" customWidth="1"/>
    <col min="51" max="56" width="9.28515625" bestFit="1" customWidth="1"/>
    <col min="57" max="57" width="7.5703125" bestFit="1" customWidth="1"/>
    <col min="58" max="63" width="9.28515625" bestFit="1" customWidth="1"/>
    <col min="64" max="64" width="7.5703125" bestFit="1" customWidth="1"/>
  </cols>
  <sheetData>
    <row r="1" spans="1:64" x14ac:dyDescent="0.2">
      <c r="A1" s="236" t="s">
        <v>472</v>
      </c>
      <c r="B1" s="26"/>
      <c r="C1" s="26"/>
      <c r="D1" s="26"/>
      <c r="E1" s="26"/>
      <c r="F1" s="26"/>
      <c r="G1" s="26"/>
      <c r="I1" s="26"/>
      <c r="J1" s="26"/>
      <c r="K1" s="26"/>
      <c r="L1" s="26"/>
      <c r="M1" s="26"/>
      <c r="N1" s="26"/>
      <c r="P1" s="26"/>
      <c r="Q1" s="26"/>
      <c r="R1" s="26"/>
      <c r="S1" s="26"/>
      <c r="T1" s="26"/>
      <c r="U1" s="26"/>
      <c r="W1" s="26"/>
      <c r="X1" s="26"/>
      <c r="Y1" s="26"/>
      <c r="Z1" s="26"/>
      <c r="AA1" s="26"/>
      <c r="AB1" s="26"/>
      <c r="AD1" s="26"/>
      <c r="AE1" s="26"/>
      <c r="AF1" s="26"/>
      <c r="AG1" s="26"/>
      <c r="AH1" s="26"/>
      <c r="AI1" s="26"/>
      <c r="AK1" s="26"/>
      <c r="AL1" s="26"/>
      <c r="AM1" s="26"/>
      <c r="AN1" s="26"/>
      <c r="AO1" s="26"/>
      <c r="AP1" s="26"/>
      <c r="AR1" s="26"/>
      <c r="AS1" s="26"/>
      <c r="AT1" s="26"/>
      <c r="AU1" s="26"/>
      <c r="AV1" s="26"/>
      <c r="AW1" s="26"/>
      <c r="AY1" s="26"/>
      <c r="AZ1" s="26"/>
      <c r="BA1" s="26"/>
      <c r="BB1" s="26"/>
      <c r="BC1" s="26"/>
      <c r="BD1" s="26"/>
      <c r="BF1" s="26"/>
      <c r="BG1" s="26"/>
      <c r="BH1" s="26"/>
      <c r="BI1" s="26"/>
      <c r="BJ1" s="26"/>
      <c r="BK1" s="26"/>
    </row>
    <row r="2" spans="1:64" x14ac:dyDescent="0.2">
      <c r="A2" s="236" t="s">
        <v>473</v>
      </c>
      <c r="B2" s="8" t="s">
        <v>55</v>
      </c>
      <c r="C2" s="8" t="s">
        <v>56</v>
      </c>
      <c r="D2" s="8" t="s">
        <v>57</v>
      </c>
      <c r="E2" s="8" t="s">
        <v>58</v>
      </c>
      <c r="F2" s="8" t="s">
        <v>59</v>
      </c>
      <c r="G2" s="8" t="s">
        <v>192</v>
      </c>
      <c r="H2" s="10"/>
      <c r="I2" s="8" t="s">
        <v>55</v>
      </c>
      <c r="J2" s="8" t="s">
        <v>56</v>
      </c>
      <c r="K2" s="8" t="s">
        <v>57</v>
      </c>
      <c r="L2" s="8" t="s">
        <v>58</v>
      </c>
      <c r="M2" s="8" t="s">
        <v>59</v>
      </c>
      <c r="N2" s="8" t="s">
        <v>192</v>
      </c>
      <c r="O2" s="10"/>
      <c r="P2" s="8" t="s">
        <v>55</v>
      </c>
      <c r="Q2" s="8" t="s">
        <v>56</v>
      </c>
      <c r="R2" s="8" t="s">
        <v>57</v>
      </c>
      <c r="S2" s="8" t="s">
        <v>58</v>
      </c>
      <c r="T2" s="8" t="s">
        <v>59</v>
      </c>
      <c r="U2" s="8" t="s">
        <v>192</v>
      </c>
      <c r="V2" s="10"/>
      <c r="W2" s="8" t="s">
        <v>55</v>
      </c>
      <c r="X2" s="8" t="s">
        <v>56</v>
      </c>
      <c r="Y2" s="8" t="s">
        <v>57</v>
      </c>
      <c r="Z2" s="8" t="s">
        <v>58</v>
      </c>
      <c r="AA2" s="8" t="s">
        <v>59</v>
      </c>
      <c r="AB2" s="8" t="s">
        <v>192</v>
      </c>
      <c r="AC2" s="10"/>
      <c r="AD2" s="8" t="s">
        <v>55</v>
      </c>
      <c r="AE2" s="8" t="s">
        <v>56</v>
      </c>
      <c r="AF2" s="8" t="s">
        <v>57</v>
      </c>
      <c r="AG2" s="8" t="s">
        <v>58</v>
      </c>
      <c r="AH2" s="8" t="s">
        <v>59</v>
      </c>
      <c r="AI2" s="8" t="s">
        <v>192</v>
      </c>
      <c r="AJ2" s="10"/>
      <c r="AK2" s="8" t="s">
        <v>55</v>
      </c>
      <c r="AL2" s="8" t="s">
        <v>56</v>
      </c>
      <c r="AM2" s="8" t="s">
        <v>57</v>
      </c>
      <c r="AN2" s="8" t="s">
        <v>58</v>
      </c>
      <c r="AO2" s="8" t="s">
        <v>59</v>
      </c>
      <c r="AP2" s="8" t="s">
        <v>192</v>
      </c>
      <c r="AQ2" s="10"/>
      <c r="AR2" s="8" t="s">
        <v>55</v>
      </c>
      <c r="AS2" s="8" t="s">
        <v>56</v>
      </c>
      <c r="AT2" s="8" t="s">
        <v>57</v>
      </c>
      <c r="AU2" s="8" t="s">
        <v>58</v>
      </c>
      <c r="AV2" s="8" t="s">
        <v>59</v>
      </c>
      <c r="AW2" s="8" t="s">
        <v>192</v>
      </c>
      <c r="AX2" s="10"/>
      <c r="AY2" s="8" t="s">
        <v>55</v>
      </c>
      <c r="AZ2" s="8" t="s">
        <v>56</v>
      </c>
      <c r="BA2" s="8" t="s">
        <v>57</v>
      </c>
      <c r="BB2" s="8" t="s">
        <v>58</v>
      </c>
      <c r="BC2" s="8" t="s">
        <v>59</v>
      </c>
      <c r="BD2" s="8" t="s">
        <v>192</v>
      </c>
      <c r="BE2" s="10"/>
      <c r="BF2" s="8" t="s">
        <v>55</v>
      </c>
      <c r="BG2" s="8" t="s">
        <v>56</v>
      </c>
      <c r="BH2" s="8" t="s">
        <v>57</v>
      </c>
      <c r="BI2" s="8" t="s">
        <v>58</v>
      </c>
      <c r="BJ2" s="8" t="s">
        <v>59</v>
      </c>
      <c r="BK2" s="8" t="s">
        <v>192</v>
      </c>
      <c r="BL2" s="10"/>
    </row>
    <row r="3" spans="1:64" x14ac:dyDescent="0.2">
      <c r="A3" s="1"/>
      <c r="B3" s="6" t="s">
        <v>100</v>
      </c>
      <c r="C3" s="6"/>
      <c r="D3" s="6"/>
      <c r="E3" s="6"/>
      <c r="F3" s="6"/>
      <c r="G3" s="6"/>
      <c r="I3" s="6" t="s">
        <v>100</v>
      </c>
      <c r="J3" s="6"/>
      <c r="K3" s="6"/>
      <c r="L3" s="6"/>
      <c r="M3" s="6"/>
      <c r="N3" s="6"/>
      <c r="P3" s="6" t="s">
        <v>100</v>
      </c>
      <c r="Q3" s="6"/>
      <c r="R3" s="6"/>
      <c r="S3" s="6"/>
      <c r="T3" s="6"/>
      <c r="U3" s="6"/>
      <c r="W3" s="6" t="s">
        <v>100</v>
      </c>
      <c r="X3" s="6"/>
      <c r="Y3" s="6"/>
      <c r="Z3" s="6"/>
      <c r="AA3" s="6"/>
      <c r="AB3" s="6"/>
      <c r="AD3" s="6" t="s">
        <v>100</v>
      </c>
      <c r="AE3" s="6"/>
      <c r="AF3" s="6"/>
      <c r="AG3" s="6"/>
      <c r="AH3" s="6"/>
      <c r="AI3" s="6"/>
      <c r="AK3" s="6" t="s">
        <v>100</v>
      </c>
      <c r="AL3" s="6"/>
      <c r="AM3" s="6"/>
      <c r="AN3" s="6"/>
      <c r="AO3" s="6"/>
      <c r="AP3" s="6"/>
      <c r="AR3" s="6" t="s">
        <v>100</v>
      </c>
      <c r="AS3" s="6"/>
      <c r="AT3" s="6"/>
      <c r="AU3" s="6"/>
      <c r="AV3" s="6"/>
      <c r="AW3" s="6"/>
      <c r="AY3" s="6" t="s">
        <v>100</v>
      </c>
      <c r="AZ3" s="6"/>
      <c r="BA3" s="6"/>
      <c r="BB3" s="6"/>
      <c r="BC3" s="6"/>
      <c r="BD3" s="6"/>
      <c r="BF3" s="6" t="s">
        <v>100</v>
      </c>
      <c r="BG3" s="6"/>
      <c r="BH3" s="6"/>
      <c r="BI3" s="6"/>
      <c r="BJ3" s="6"/>
      <c r="BK3" s="6"/>
    </row>
    <row r="4" spans="1:64" x14ac:dyDescent="0.2">
      <c r="A4" s="1"/>
      <c r="B4" s="16">
        <v>50</v>
      </c>
      <c r="C4" s="17">
        <v>75</v>
      </c>
      <c r="D4" s="17">
        <v>125</v>
      </c>
      <c r="E4" s="17">
        <v>170</v>
      </c>
      <c r="F4" s="17">
        <v>210</v>
      </c>
      <c r="G4" s="17">
        <v>246</v>
      </c>
      <c r="H4" s="15"/>
      <c r="I4" s="16">
        <v>50</v>
      </c>
      <c r="J4" s="17">
        <v>75</v>
      </c>
      <c r="K4" s="17">
        <v>125</v>
      </c>
      <c r="L4" s="17">
        <v>170</v>
      </c>
      <c r="M4" s="17">
        <v>210</v>
      </c>
      <c r="N4" s="17">
        <v>246</v>
      </c>
      <c r="O4" s="15"/>
      <c r="P4" s="16">
        <v>50</v>
      </c>
      <c r="Q4" s="17">
        <v>75</v>
      </c>
      <c r="R4" s="17">
        <v>125</v>
      </c>
      <c r="S4" s="17">
        <v>170</v>
      </c>
      <c r="T4" s="17">
        <v>210</v>
      </c>
      <c r="U4" s="17">
        <v>246</v>
      </c>
      <c r="V4" s="15"/>
      <c r="W4" s="16">
        <v>50</v>
      </c>
      <c r="X4" s="17">
        <v>75</v>
      </c>
      <c r="Y4" s="17">
        <v>125</v>
      </c>
      <c r="Z4" s="17">
        <v>170</v>
      </c>
      <c r="AA4" s="17">
        <v>210</v>
      </c>
      <c r="AB4" s="17">
        <v>246</v>
      </c>
      <c r="AC4" s="15"/>
      <c r="AD4" s="16">
        <v>50</v>
      </c>
      <c r="AE4" s="17">
        <v>75</v>
      </c>
      <c r="AF4" s="17">
        <v>125</v>
      </c>
      <c r="AG4" s="17">
        <v>170</v>
      </c>
      <c r="AH4" s="17">
        <v>210</v>
      </c>
      <c r="AI4" s="17">
        <v>246</v>
      </c>
      <c r="AJ4" s="15"/>
      <c r="AK4" s="16">
        <v>50</v>
      </c>
      <c r="AL4" s="17">
        <v>75</v>
      </c>
      <c r="AM4" s="17">
        <v>125</v>
      </c>
      <c r="AN4" s="17">
        <v>170</v>
      </c>
      <c r="AO4" s="17">
        <v>210</v>
      </c>
      <c r="AP4" s="17">
        <v>246</v>
      </c>
      <c r="AQ4" s="15"/>
      <c r="AR4" s="16">
        <v>50</v>
      </c>
      <c r="AS4" s="17">
        <v>75</v>
      </c>
      <c r="AT4" s="17">
        <v>125</v>
      </c>
      <c r="AU4" s="17">
        <v>170</v>
      </c>
      <c r="AV4" s="17">
        <v>210</v>
      </c>
      <c r="AW4" s="17">
        <v>246</v>
      </c>
      <c r="AX4" s="15"/>
      <c r="AY4" s="16">
        <v>50</v>
      </c>
      <c r="AZ4" s="17">
        <v>75</v>
      </c>
      <c r="BA4" s="17">
        <v>125</v>
      </c>
      <c r="BB4" s="17">
        <v>170</v>
      </c>
      <c r="BC4" s="17">
        <v>210</v>
      </c>
      <c r="BD4" s="17">
        <v>246</v>
      </c>
      <c r="BE4" s="15"/>
      <c r="BF4" s="16">
        <v>50</v>
      </c>
      <c r="BG4" s="17">
        <v>75</v>
      </c>
      <c r="BH4" s="17">
        <v>125</v>
      </c>
      <c r="BI4" s="17">
        <v>170</v>
      </c>
      <c r="BJ4" s="17">
        <v>210</v>
      </c>
      <c r="BK4" s="17">
        <v>246</v>
      </c>
      <c r="BL4" s="15"/>
    </row>
    <row r="5" spans="1:64" ht="13.5" thickBot="1" x14ac:dyDescent="0.25">
      <c r="A5" s="2" t="s">
        <v>15</v>
      </c>
      <c r="B5" s="18">
        <v>75</v>
      </c>
      <c r="C5" s="18">
        <v>125</v>
      </c>
      <c r="D5" s="18">
        <v>170</v>
      </c>
      <c r="E5" s="18">
        <v>210</v>
      </c>
      <c r="F5" s="18">
        <v>246</v>
      </c>
      <c r="G5" s="18">
        <v>280</v>
      </c>
      <c r="H5" s="15"/>
      <c r="I5" s="18">
        <v>75</v>
      </c>
      <c r="J5" s="18">
        <v>125</v>
      </c>
      <c r="K5" s="18">
        <v>170</v>
      </c>
      <c r="L5" s="18">
        <v>210</v>
      </c>
      <c r="M5" s="18">
        <v>246</v>
      </c>
      <c r="N5" s="18">
        <v>280</v>
      </c>
      <c r="O5" s="15"/>
      <c r="P5" s="18">
        <v>75</v>
      </c>
      <c r="Q5" s="18">
        <v>125</v>
      </c>
      <c r="R5" s="18">
        <v>170</v>
      </c>
      <c r="S5" s="18">
        <v>210</v>
      </c>
      <c r="T5" s="18">
        <v>246</v>
      </c>
      <c r="U5" s="18">
        <v>280</v>
      </c>
      <c r="V5" s="15"/>
      <c r="W5" s="18">
        <v>75</v>
      </c>
      <c r="X5" s="18">
        <v>125</v>
      </c>
      <c r="Y5" s="18">
        <v>170</v>
      </c>
      <c r="Z5" s="18">
        <v>210</v>
      </c>
      <c r="AA5" s="18">
        <v>246</v>
      </c>
      <c r="AB5" s="18">
        <v>280</v>
      </c>
      <c r="AC5" s="15"/>
      <c r="AD5" s="18">
        <v>75</v>
      </c>
      <c r="AE5" s="18">
        <v>125</v>
      </c>
      <c r="AF5" s="18">
        <v>170</v>
      </c>
      <c r="AG5" s="18">
        <v>210</v>
      </c>
      <c r="AH5" s="18">
        <v>246</v>
      </c>
      <c r="AI5" s="18">
        <v>280</v>
      </c>
      <c r="AJ5" s="15"/>
      <c r="AK5" s="18">
        <v>75</v>
      </c>
      <c r="AL5" s="18">
        <v>125</v>
      </c>
      <c r="AM5" s="18">
        <v>170</v>
      </c>
      <c r="AN5" s="18">
        <v>210</v>
      </c>
      <c r="AO5" s="18">
        <v>246</v>
      </c>
      <c r="AP5" s="18">
        <v>280</v>
      </c>
      <c r="AQ5" s="15"/>
      <c r="AR5" s="18">
        <v>75</v>
      </c>
      <c r="AS5" s="18">
        <v>125</v>
      </c>
      <c r="AT5" s="18">
        <v>170</v>
      </c>
      <c r="AU5" s="18">
        <v>210</v>
      </c>
      <c r="AV5" s="18">
        <v>246</v>
      </c>
      <c r="AW5" s="18">
        <v>280</v>
      </c>
      <c r="AX5" s="15"/>
      <c r="AY5" s="18">
        <v>75</v>
      </c>
      <c r="AZ5" s="18">
        <v>125</v>
      </c>
      <c r="BA5" s="18">
        <v>170</v>
      </c>
      <c r="BB5" s="18">
        <v>210</v>
      </c>
      <c r="BC5" s="18">
        <v>246</v>
      </c>
      <c r="BD5" s="18">
        <v>280</v>
      </c>
      <c r="BE5" s="15"/>
      <c r="BF5" s="18">
        <v>75</v>
      </c>
      <c r="BG5" s="18">
        <v>125</v>
      </c>
      <c r="BH5" s="18">
        <v>170</v>
      </c>
      <c r="BI5" s="18">
        <v>210</v>
      </c>
      <c r="BJ5" s="18">
        <v>246</v>
      </c>
      <c r="BK5" s="18">
        <v>280</v>
      </c>
      <c r="BL5" s="15"/>
    </row>
    <row r="6" spans="1:64" x14ac:dyDescent="0.2">
      <c r="A6" t="s">
        <v>1</v>
      </c>
      <c r="B6" s="76">
        <f>IF(B4="","",((((B195-B246)*2000)+((SUM(B8:B187)-2000)*((IF($A7=Nutrients!$B$79,Nutrients!$CO$79,(IF($A7=Nutrients!$B$77,Nutrients!$CO$77,Nutrients!$CO$78)))))))/((IF($A6=Nutrients!$B$8,Nutrients!$CO$8,Nutrients!$CO$9))-((IF($A7=Nutrients!$B$79,Nutrients!$CO$79,(IF($A7=Nutrients!$B$77,Nutrients!$CO$77,Nutrients!$CO$78))))))))</f>
        <v>1409.8530681679804</v>
      </c>
      <c r="C6" s="76">
        <f>IF(C4="","",((((C195-C246)*2000)+((SUM(C8:C187)-2000)*((IF($A7=Nutrients!$B$79,Nutrients!$CO$79,(IF($A7=Nutrients!$B$77,Nutrients!$CO$77,Nutrients!$CO$78)))))))/((IF($A6=Nutrients!$B$8,Nutrients!$CO$8,Nutrients!$CO$9))-((IF($A7=Nutrients!$B$79,Nutrients!$CO$79,(IF($A7=Nutrients!$B$77,Nutrients!$CO$77,Nutrients!$CO$78))))))))</f>
        <v>1504.1229602955998</v>
      </c>
      <c r="D6" s="76">
        <f>IF(D4="","",((((D195-D246)*2000)+((SUM(D8:D187)-2000)*((IF($A7=Nutrients!$B$79,Nutrients!$CO$79,(IF($A7=Nutrients!$B$77,Nutrients!$CO$77,Nutrients!$CO$78)))))))/((IF($A6=Nutrients!$B$8,Nutrients!$CO$8,Nutrients!$CO$9))-((IF($A7=Nutrients!$B$79,Nutrients!$CO$79,(IF($A7=Nutrients!$B$77,Nutrients!$CO$77,Nutrients!$CO$78))))))))</f>
        <v>1611.0580402023998</v>
      </c>
      <c r="E6" s="76">
        <f>IF(E4="","",((((E195-E246)*2000)+((SUM(E8:E187)-2000)*((IF($A7=Nutrients!$B$79,Nutrients!$CO$79,(IF($A7=Nutrients!$B$77,Nutrients!$CO$77,Nutrients!$CO$78)))))))/((IF($A6=Nutrients!$B$8,Nutrients!$CO$8,Nutrients!$CO$9))-((IF($A7=Nutrients!$B$79,Nutrients!$CO$79,(IF($A7=Nutrients!$B$77,Nutrients!$CO$77,Nutrients!$CO$78))))))))</f>
        <v>1679.4738819237582</v>
      </c>
      <c r="F6" s="76">
        <f>IF(F4="","",((((F195-F246)*2000)+((SUM(F8:F187)-2000)*((IF($A7=Nutrients!$B$79,Nutrients!$CO$79,(IF($A7=Nutrients!$B$77,Nutrients!$CO$77,Nutrients!$CO$78)))))))/((IF($A6=Nutrients!$B$8,Nutrients!$CO$8,Nutrients!$CO$9))-((IF($A7=Nutrients!$B$79,Nutrients!$CO$79,(IF($A7=Nutrients!$B$77,Nutrients!$CO$77,Nutrients!$CO$78))))))))</f>
        <v>1732.6931300244571</v>
      </c>
      <c r="G6" s="76">
        <f>IF(G4="","",((((G195-G246)*2000)+((SUM(G8:G187)-2000)*((IF($A7=Nutrients!$B$79,Nutrients!$CO$79,(IF($A7=Nutrients!$B$77,Nutrients!$CO$77,Nutrients!$CO$78)))))))/((IF($A6=Nutrients!$B$8,Nutrients!$CO$8,Nutrients!$CO$9))-((IF($A7=Nutrients!$B$79,Nutrients!$CO$79,(IF($A7=Nutrients!$B$77,Nutrients!$CO$77,Nutrients!$CO$78))))))))</f>
        <v>1781.6360470531429</v>
      </c>
      <c r="H6" s="25"/>
      <c r="I6" s="76">
        <f>IF(I4="","",((((I195-I246)*2000)+((SUM(I8:I187)-2000)*((IF($A7=Nutrients!$B$79,Nutrients!$CO$79,(IF($A7=Nutrients!$B$77,Nutrients!$CO$77,Nutrients!$CO$78)))))))/((IF($A6=Nutrients!$B$8,Nutrients!$CO$8,Nutrients!$CO$9))-((IF($A7=Nutrients!$B$79,Nutrients!$CO$79,(IF($A7=Nutrients!$B$77,Nutrients!$CO$77,Nutrients!$CO$78))))))))</f>
        <v>1356.5946016047401</v>
      </c>
      <c r="J6" s="76">
        <f>IF(J4="","",((((J195-J246)*2000)+((SUM(J8:J187)-2000)*((IF($A7=Nutrients!$B$79,Nutrients!$CO$79,(IF($A7=Nutrients!$B$77,Nutrients!$CO$77,Nutrients!$CO$78)))))))/((IF($A6=Nutrients!$B$8,Nutrients!$CO$8,Nutrients!$CO$9))-((IF($A7=Nutrients!$B$79,Nutrients!$CO$79,(IF($A7=Nutrients!$B$77,Nutrients!$CO$77,Nutrients!$CO$78))))))))</f>
        <v>1450.6493879921784</v>
      </c>
      <c r="K6" s="76">
        <f>IF(K4="","",((((K195-K246)*2000)+((SUM(K8:K187)-2000)*((IF($A7=Nutrients!$B$79,Nutrients!$CO$79,(IF($A7=Nutrients!$B$77,Nutrients!$CO$77,Nutrients!$CO$78)))))))/((IF($A6=Nutrients!$B$8,Nutrients!$CO$8,Nutrients!$CO$9))-((IF($A7=Nutrients!$B$79,Nutrients!$CO$79,(IF($A7=Nutrients!$B$77,Nutrients!$CO$77,Nutrients!$CO$78))))))))</f>
        <v>1558.2405404065316</v>
      </c>
      <c r="L6" s="76">
        <f>IF(L4="","",((((L195-L246)*2000)+((SUM(L8:L187)-2000)*((IF($A7=Nutrients!$B$79,Nutrients!$CO$79,(IF($A7=Nutrients!$B$77,Nutrients!$CO$77,Nutrients!$CO$78)))))))/((IF($A6=Nutrients!$B$8,Nutrients!$CO$8,Nutrients!$CO$9))-((IF($A7=Nutrients!$B$79,Nutrients!$CO$79,(IF($A7=Nutrients!$B$77,Nutrients!$CO$77,Nutrients!$CO$78))))))))</f>
        <v>1626.1078624904276</v>
      </c>
      <c r="M6" s="76">
        <f>IF(M4="","",((((M195-M246)*2000)+((SUM(M8:M187)-2000)*((IF($A7=Nutrients!$B$79,Nutrients!$CO$79,(IF($A7=Nutrients!$B$77,Nutrients!$CO$77,Nutrients!$CO$78)))))))/((IF($A6=Nutrients!$B$8,Nutrients!$CO$8,Nutrients!$CO$9))-((IF($A7=Nutrients!$B$79,Nutrients!$CO$79,(IF($A7=Nutrients!$B$77,Nutrients!$CO$77,Nutrients!$CO$78))))))))</f>
        <v>1676.3466125099642</v>
      </c>
      <c r="N6" s="76">
        <f>IF(N4="","",((((N195-N246)*2000)+((SUM(N8:N187)-2000)*((IF($A7=Nutrients!$B$79,Nutrients!$CO$79,(IF($A7=Nutrients!$B$77,Nutrients!$CO$77,Nutrients!$CO$78)))))))/((IF($A6=Nutrients!$B$8,Nutrients!$CO$8,Nutrients!$CO$9))-((IF($A7=Nutrients!$B$79,Nutrients!$CO$79,(IF($A7=Nutrients!$B$77,Nutrients!$CO$77,Nutrients!$CO$78))))))))</f>
        <v>1725.2895295386495</v>
      </c>
      <c r="O6" s="25"/>
      <c r="P6" s="76">
        <f>IF(P4="","",((((P195-P246)*2000)+((SUM(P8:P187)-2000)*((IF($A7=Nutrients!$B$79,Nutrients!$CO$79,(IF($A7=Nutrients!$B$77,Nutrients!$CO$77,Nutrients!$CO$78)))))))/((IF($A6=Nutrients!$B$8,Nutrients!$CO$8,Nutrients!$CO$9))-((IF($A7=Nutrients!$B$79,Nutrients!$CO$79,(IF($A7=Nutrients!$B$77,Nutrients!$CO$77,Nutrients!$CO$78))))))))</f>
        <v>1303.3468903285093</v>
      </c>
      <c r="Q6" s="76">
        <f>IF(Q4="","",((((Q195-Q246)*2000)+((SUM(Q8:Q187)-2000)*((IF($A7=Nutrients!$B$79,Nutrients!$CO$79,(IF($A7=Nutrients!$B$77,Nutrients!$CO$77,Nutrients!$CO$78)))))))/((IF($A6=Nutrients!$B$8,Nutrients!$CO$8,Nutrients!$CO$9))-((IF($A7=Nutrients!$B$79,Nutrients!$CO$79,(IF($A7=Nutrients!$B$77,Nutrients!$CO$77,Nutrients!$CO$78))))))))</f>
        <v>1394.5179762178659</v>
      </c>
      <c r="R6" s="76">
        <f>IF(R4="","",((((R195-R246)*2000)+((SUM(R8:R187)-2000)*((IF($A7=Nutrients!$B$79,Nutrients!$CO$79,(IF($A7=Nutrients!$B$77,Nutrients!$CO$77,Nutrients!$CO$78)))))))/((IF($A6=Nutrients!$B$8,Nutrients!$CO$8,Nutrients!$CO$9))-((IF($A7=Nutrients!$B$79,Nutrients!$CO$79,(IF($A7=Nutrients!$B$77,Nutrients!$CO$77,Nutrients!$CO$78))))))))</f>
        <v>1501.4638114116756</v>
      </c>
      <c r="S6" s="76">
        <f>IF(S4="","",((((S195-S246)*2000)+((SUM(S8:S187)-2000)*((IF($A7=Nutrients!$B$79,Nutrients!$CO$79,(IF($A7=Nutrients!$B$77,Nutrients!$CO$77,Nutrients!$CO$78)))))))/((IF($A6=Nutrients!$B$8,Nutrients!$CO$8,Nutrients!$CO$9))-((IF($A7=Nutrients!$B$79,Nutrients!$CO$79,(IF($A7=Nutrients!$B$77,Nutrients!$CO$77,Nutrients!$CO$78))))))))</f>
        <v>1569.223580625481</v>
      </c>
      <c r="T6" s="76">
        <f>IF(T4="","",((((T195-T246)*2000)+((SUM(T8:T187)-2000)*((IF($A7=Nutrients!$B$79,Nutrients!$CO$79,(IF($A7=Nutrients!$B$77,Nutrients!$CO$77,Nutrients!$CO$78)))))))/((IF($A6=Nutrients!$B$8,Nutrients!$CO$8,Nutrients!$CO$9))-((IF($A7=Nutrients!$B$79,Nutrients!$CO$79,(IF($A7=Nutrients!$B$77,Nutrients!$CO$77,Nutrients!$CO$78))))))))</f>
        <v>1622.9913483636424</v>
      </c>
      <c r="U6" s="76">
        <f>IF(U4="","",((((U195-U246)*2000)+((SUM(U8:U187)-2000)*((IF($A7=Nutrients!$B$79,Nutrients!$CO$79,(IF($A7=Nutrients!$B$77,Nutrients!$CO$77,Nutrients!$CO$78)))))))/((IF($A6=Nutrients!$B$8,Nutrients!$CO$8,Nutrients!$CO$9))-((IF($A7=Nutrients!$B$79,Nutrients!$CO$79,(IF($A7=Nutrients!$B$77,Nutrients!$CO$77,Nutrients!$CO$78))))))))</f>
        <v>1667.9704317864828</v>
      </c>
      <c r="V6" s="25"/>
      <c r="W6" s="76">
        <f>IF(W4="","",((((W195-W246)*2000)+((SUM(W8:W187)-2000)*((IF($A7=Nutrients!$B$79,Nutrients!$CO$79,(IF($A7=Nutrients!$B$77,Nutrients!$CO$77,Nutrients!$CO$78)))))))/((IF($A6=Nutrients!$B$8,Nutrients!$CO$8,Nutrients!$CO$9))-((IF($A7=Nutrients!$B$79,Nutrients!$CO$79,(IF($A7=Nutrients!$B$77,Nutrients!$CO$77,Nutrients!$CO$78))))))))</f>
        <v>1249.4431065447254</v>
      </c>
      <c r="X6" s="76">
        <f>IF(X4="","",((((X195-X246)*2000)+((SUM(X8:X187)-2000)*((IF($A7=Nutrients!$B$79,Nutrients!$CO$79,(IF($A7=Nutrients!$B$77,Nutrients!$CO$77,Nutrients!$CO$78)))))))/((IF($A6=Nutrients!$B$8,Nutrients!$CO$8,Nutrients!$CO$9))-((IF($A7=Nutrients!$B$79,Nutrients!$CO$79,(IF($A7=Nutrients!$B$77,Nutrients!$CO$77,Nutrients!$CO$78))))))))</f>
        <v>1337.7412472230105</v>
      </c>
      <c r="Y6" s="76">
        <f>IF(Y4="","",((((Y195-Y246)*2000)+((SUM(Y8:Y187)-2000)*((IF($A7=Nutrients!$B$79,Nutrients!$CO$79,(IF($A7=Nutrients!$B$77,Nutrients!$CO$77,Nutrients!$CO$78)))))))/((IF($A6=Nutrients!$B$8,Nutrients!$CO$8,Nutrients!$CO$9))-((IF($A7=Nutrients!$B$79,Nutrients!$CO$79,(IF($A7=Nutrients!$B$77,Nutrients!$CO$77,Nutrients!$CO$78))))))))</f>
        <v>1444.3644238065476</v>
      </c>
      <c r="Z6" s="76">
        <f>IF(Z4="","",((((Z195-Z246)*2000)+((SUM(Z8:Z187)-2000)*((IF($A7=Nutrients!$B$79,Nutrients!$CO$79,(IF($A7=Nutrients!$B$77,Nutrients!$CO$77,Nutrients!$CO$78)))))))/((IF($A6=Nutrients!$B$8,Nutrients!$CO$8,Nutrients!$CO$9))-((IF($A7=Nutrients!$B$79,Nutrients!$CO$79,(IF($A7=Nutrients!$B$77,Nutrients!$CO$77,Nutrients!$CO$78))))))))</f>
        <v>1512.1128436928827</v>
      </c>
      <c r="AA6" s="76">
        <f>IF(AA4="","",((((AA195-AA246)*2000)+((SUM(AA8:AA187)-2000)*((IF($A7=Nutrients!$B$79,Nutrients!$CO$79,(IF($A7=Nutrients!$B$77,Nutrients!$CO$77,Nutrients!$CO$78)))))))/((IF($A6=Nutrients!$B$8,Nutrients!$CO$8,Nutrients!$CO$9))-((IF($A7=Nutrients!$B$79,Nutrients!$CO$79,(IF($A7=Nutrients!$B$77,Nutrients!$CO$77,Nutrients!$CO$78))))))))</f>
        <v>1566.107066498696</v>
      </c>
      <c r="AB6" s="76">
        <f>IF(AB4="","",((((AB195-AB246)*2000)+((SUM(AB8:AB187)-2000)*((IF($A7=Nutrients!$B$79,Nutrients!$CO$79,(IF($A7=Nutrients!$B$77,Nutrients!$CO$77,Nutrients!$CO$78)))))))/((IF($A6=Nutrients!$B$8,Nutrients!$CO$8,Nutrients!$CO$9))-((IF($A7=Nutrients!$B$79,Nutrients!$CO$79,(IF($A7=Nutrients!$B$77,Nutrients!$CO$77,Nutrients!$CO$78))))))))</f>
        <v>1613.3885865217258</v>
      </c>
      <c r="AC6" s="25"/>
      <c r="AD6" s="76">
        <f>IF(AD4="","",((((AD195-AD246)*2000)+((SUM(AD8:AD187)-2000)*((IF($A7=Nutrients!$B$79,Nutrients!$CO$79,(IF($A7=Nutrients!$B$77,Nutrients!$CO$77,Nutrients!$CO$78)))))))/((IF($A6=Nutrients!$B$8,Nutrients!$CO$8,Nutrients!$CO$9))-((IF($A7=Nutrients!$B$79,Nutrients!$CO$79,(IF($A7=Nutrients!$B$77,Nutrients!$CO$77,Nutrients!$CO$78))))))))</f>
        <v>1195.7544285011229</v>
      </c>
      <c r="AE6" s="76">
        <f>IF(AE4="","",((((AE195-AE246)*2000)+((SUM(AE8:AE187)-2000)*((IF($A7=Nutrients!$B$79,Nutrients!$CO$79,(IF($A7=Nutrients!$B$77,Nutrients!$CO$77,Nutrients!$CO$78)))))))/((IF($A6=Nutrients!$B$8,Nutrients!$CO$8,Nutrients!$CO$9))-((IF($A7=Nutrients!$B$79,Nutrients!$CO$79,(IF($A7=Nutrients!$B$77,Nutrients!$CO$77,Nutrients!$CO$78))))))))</f>
        <v>1280.6243476082886</v>
      </c>
      <c r="AF6" s="76">
        <f>IF(AF4="","",((((AF195-AF246)*2000)+((SUM(AF8:AF187)-2000)*((IF($A7=Nutrients!$B$79,Nutrients!$CO$79,(IF($A7=Nutrients!$B$77,Nutrients!$CO$77,Nutrients!$CO$78)))))))/((IF($A6=Nutrients!$B$8,Nutrients!$CO$8,Nutrients!$CO$9))-((IF($A7=Nutrients!$B$79,Nutrients!$CO$79,(IF($A7=Nutrients!$B$77,Nutrients!$CO$77,Nutrients!$CO$78))))))))</f>
        <v>1389.4801541246366</v>
      </c>
      <c r="AG6" s="76">
        <f>IF(AG4="","",((((AG195-AG246)*2000)+((SUM(AG8:AG187)-2000)*((IF($A7=Nutrients!$B$79,Nutrients!$CO$79,(IF($A7=Nutrients!$B$77,Nutrients!$CO$77,Nutrients!$CO$78)))))))/((IF($A6=Nutrients!$B$8,Nutrients!$CO$8,Nutrients!$CO$9))-((IF($A7=Nutrients!$B$79,Nutrients!$CO$79,(IF($A7=Nutrients!$B$77,Nutrients!$CO$77,Nutrients!$CO$78))))))))</f>
        <v>1456.6619569570069</v>
      </c>
      <c r="AH6" s="76">
        <f>IF(AH4="","",((((AH195-AH246)*2000)+((SUM(AH8:AH187)-2000)*((IF($A7=Nutrients!$B$79,Nutrients!$CO$79,(IF($A7=Nutrients!$B$77,Nutrients!$CO$77,Nutrients!$CO$78)))))))/((IF($A6=Nutrients!$B$8,Nutrients!$CO$8,Nutrients!$CO$9))-((IF($A7=Nutrients!$B$79,Nutrients!$CO$79,(IF($A7=Nutrients!$B$77,Nutrients!$CO$77,Nutrients!$CO$78))))))))</f>
        <v>1505.5445431584476</v>
      </c>
      <c r="AI6" s="76">
        <f>IF(AI4="","",((((AI195-AI246)*2000)+((SUM(AI8:AI187)-2000)*((IF($A7=Nutrients!$B$79,Nutrients!$CO$79,(IF($A7=Nutrients!$B$77,Nutrients!$CO$77,Nutrients!$CO$78)))))))/((IF($A6=Nutrients!$B$8,Nutrients!$CO$8,Nutrients!$CO$9))-((IF($A7=Nutrients!$B$79,Nutrients!$CO$79,(IF($A7=Nutrients!$B$77,Nutrients!$CO$77,Nutrients!$CO$78))))))))</f>
        <v>1551.6934193782981</v>
      </c>
      <c r="AJ6" s="25"/>
      <c r="AK6" s="76">
        <f>IF(AK4="","",((((AK195-AK246)*2000)+((SUM(AK8:AK187)-2000)*((IF($A7=Nutrients!$B$79,Nutrients!$CO$79,(IF($A7=Nutrients!$B$77,Nutrients!$CO$77,Nutrients!$CO$78)))))))/((IF($A6=Nutrients!$B$8,Nutrients!$CO$8,Nutrients!$CO$9))-((IF($A7=Nutrients!$B$79,Nutrients!$CO$79,(IF($A7=Nutrients!$B$77,Nutrients!$CO$77,Nutrients!$CO$78))))))))</f>
        <v>1142.3991643548015</v>
      </c>
      <c r="AL6" s="76">
        <f>IF(AL4="","",((((AL195-AL246)*2000)+((SUM(AL8:AL187)-2000)*((IF($A7=Nutrients!$B$79,Nutrients!$CO$79,(IF($A7=Nutrients!$B$77,Nutrients!$CO$77,Nutrients!$CO$78)))))))/((IF($A6=Nutrients!$B$8,Nutrients!$CO$8,Nutrients!$CO$9))-((IF($A7=Nutrients!$B$79,Nutrients!$CO$79,(IF($A7=Nutrients!$B$77,Nutrients!$CO$77,Nutrients!$CO$78))))))))</f>
        <v>1227.6092540818331</v>
      </c>
      <c r="AM6" s="76">
        <f>IF(AM4="","",((((AM195-AM246)*2000)+((SUM(AM8:AM187)-2000)*((IF($A7=Nutrients!$B$79,Nutrients!$CO$79,(IF($A7=Nutrients!$B$77,Nutrients!$CO$77,Nutrients!$CO$78)))))))/((IF($A6=Nutrients!$B$8,Nutrients!$CO$8,Nutrients!$CO$9))-((IF($A7=Nutrients!$B$79,Nutrients!$CO$79,(IF($A7=Nutrients!$B$77,Nutrients!$CO$77,Nutrients!$CO$78))))))))</f>
        <v>1334.89830885988</v>
      </c>
      <c r="AN6" s="76">
        <f>IF(AN4="","",((((AN195-AN246)*2000)+((SUM(AN8:AN187)-2000)*((IF($A7=Nutrients!$B$79,Nutrients!$CO$79,(IF($A7=Nutrients!$B$77,Nutrients!$CO$77,Nutrients!$CO$78)))))))/((IF($A6=Nutrients!$B$8,Nutrients!$CO$8,Nutrients!$CO$9))-((IF($A7=Nutrients!$B$79,Nutrients!$CO$79,(IF($A7=Nutrients!$B$77,Nutrients!$CO$77,Nutrients!$CO$78))))))))</f>
        <v>1401.9063033980258</v>
      </c>
      <c r="AO6" s="76">
        <f>IF(AO4="","",((((AO195-AO246)*2000)+((SUM(AO8:AO187)-2000)*((IF($A7=Nutrients!$B$79,Nutrients!$CO$79,(IF($A7=Nutrients!$B$77,Nutrients!$CO$77,Nutrients!$CO$78)))))))/((IF($A6=Nutrients!$B$8,Nutrients!$CO$8,Nutrients!$CO$9))-((IF($A7=Nutrients!$B$79,Nutrients!$CO$79,(IF($A7=Nutrients!$B$77,Nutrients!$CO$77,Nutrients!$CO$78))))))))</f>
        <v>1450.9626978936906</v>
      </c>
      <c r="AP6" s="76">
        <f>IF(AP4="","",((((AP195-AP246)*2000)+((SUM(AP8:AP187)-2000)*((IF($A7=Nutrients!$B$79,Nutrients!$CO$79,(IF($A7=Nutrients!$B$77,Nutrients!$CO$77,Nutrients!$CO$78)))))))/((IF($A6=Nutrients!$B$8,Nutrients!$CO$8,Nutrients!$CO$9))-((IF($A7=Nutrients!$B$79,Nutrients!$CO$79,(IF($A7=Nutrients!$B$77,Nutrients!$CO$77,Nutrients!$CO$78))))))))</f>
        <v>1447.8217851825937</v>
      </c>
      <c r="AQ6" s="25"/>
      <c r="AR6" s="76">
        <f>IF(AR4="","",((((AR195-AR246)*2000)+((SUM(AR8:AR187)-2000)*((IF($A7=Nutrients!$B$79,Nutrients!$CO$79,(IF($A7=Nutrients!$B$77,Nutrients!$CO$77,Nutrients!$CO$78)))))))/((IF($A6=Nutrients!$B$8,Nutrients!$CO$8,Nutrients!$CO$9))-((IF($A7=Nutrients!$B$79,Nutrients!$CO$79,(IF($A7=Nutrients!$B$77,Nutrients!$CO$77,Nutrients!$CO$78))))))))</f>
        <v>1088.065169090655</v>
      </c>
      <c r="AS6" s="76">
        <f>IF(AS4="","",((((AS195-AS246)*2000)+((SUM(AS8:AS187)-2000)*((IF($A7=Nutrients!$B$79,Nutrients!$CO$79,(IF($A7=Nutrients!$B$77,Nutrients!$CO$77,Nutrients!$CO$78)))))))/((IF($A6=Nutrients!$B$8,Nutrients!$CO$8,Nutrients!$CO$9))-((IF($A7=Nutrients!$B$79,Nutrients!$CO$79,(IF($A7=Nutrients!$B$77,Nutrients!$CO$77,Nutrients!$CO$78))))))))</f>
        <v>1171.2627365673395</v>
      </c>
      <c r="AT6" s="76">
        <f>IF(AT4="","",((((AT195-AT246)*2000)+((SUM(AT8:AT187)-2000)*((IF($A7=Nutrients!$B$79,Nutrients!$CO$79,(IF($A7=Nutrients!$B$77,Nutrients!$CO$77,Nutrients!$CO$78)))))))/((IF($A6=Nutrients!$B$8,Nutrients!$CO$8,Nutrients!$CO$9))-((IF($A7=Nutrients!$B$79,Nutrients!$CO$79,(IF($A7=Nutrients!$B$77,Nutrients!$CO$77,Nutrients!$CO$78))))))))</f>
        <v>1273.3638419094216</v>
      </c>
      <c r="AU6" s="76">
        <f>IF(AU4="","",((((AU195-AU246)*2000)+((SUM(AU8:AU187)-2000)*((IF($A7=Nutrients!$B$79,Nutrients!$CO$79,(IF($A7=Nutrients!$B$77,Nutrients!$CO$77,Nutrients!$CO$78)))))))/((IF($A6=Nutrients!$B$8,Nutrients!$CO$8,Nutrients!$CO$9))-((IF($A7=Nutrients!$B$79,Nutrients!$CO$79,(IF($A7=Nutrients!$B$77,Nutrients!$CO$77,Nutrients!$CO$78))))))))</f>
        <v>1349.9699363380553</v>
      </c>
      <c r="AV6" s="76">
        <f>IF(AV4="","",((((AV195-AV246)*2000)+((SUM(AV8:AV187)-2000)*((IF($A7=Nutrients!$B$79,Nutrients!$CO$79,(IF($A7=Nutrients!$B$77,Nutrients!$CO$77,Nutrients!$CO$78)))))))/((IF($A6=Nutrients!$B$8,Nutrients!$CO$8,Nutrients!$CO$9))-((IF($A7=Nutrients!$B$79,Nutrients!$CO$79,(IF($A7=Nutrients!$B$77,Nutrients!$CO$77,Nutrients!$CO$78))))))))</f>
        <v>1346.9172554037621</v>
      </c>
      <c r="AW6" s="76">
        <f>IF(AW4="","",((((AW195-AW246)*2000)+((SUM(AW8:AW187)-2000)*((IF($A7=Nutrients!$B$79,Nutrients!$CO$79,(IF($A7=Nutrients!$B$77,Nutrients!$CO$77,Nutrients!$CO$78)))))))/((IF($A6=Nutrients!$B$8,Nutrients!$CO$8,Nutrients!$CO$9))-((IF($A7=Nutrients!$B$79,Nutrients!$CO$79,(IF($A7=Nutrients!$B$77,Nutrients!$CO$77,Nutrients!$CO$78))))))))</f>
        <v>1343.2670553989146</v>
      </c>
      <c r="AX6" s="25"/>
      <c r="AY6" s="76">
        <f>IF(AY4="","",((((AY195-AY246)*2000)+((SUM(AY8:AY187)-2000)*((IF($A7=Nutrients!$B$79,Nutrients!$CO$79,(IF($A7=Nutrients!$B$77,Nutrients!$CO$77,Nutrients!$CO$78)))))))/((IF($A6=Nutrients!$B$8,Nutrients!$CO$8,Nutrients!$CO$9))-((IF($A7=Nutrients!$B$79,Nutrients!$CO$79,(IF($A7=Nutrients!$B$77,Nutrients!$CO$77,Nutrients!$CO$78))))))))</f>
        <v>1029.8029269088963</v>
      </c>
      <c r="AZ6" s="76">
        <f>IF(AZ4="","",((((AZ195-AZ246)*2000)+((SUM(AZ8:AZ187)-2000)*((IF($A7=Nutrients!$B$79,Nutrients!$CO$79,(IF($A7=Nutrients!$B$77,Nutrients!$CO$77,Nutrients!$CO$78)))))))/((IF($A6=Nutrients!$B$8,Nutrients!$CO$8,Nutrients!$CO$9))-((IF($A7=Nutrients!$B$79,Nutrients!$CO$79,(IF($A7=Nutrients!$B$77,Nutrients!$CO$77,Nutrients!$CO$78))))))))</f>
        <v>1117.047049460293</v>
      </c>
      <c r="BA6" s="76">
        <f>IF(BA4="","",((((BA195-BA246)*2000)+((SUM(BA8:BA187)-2000)*((IF($A7=Nutrients!$B$79,Nutrients!$CO$79,(IF($A7=Nutrients!$B$77,Nutrients!$CO$77,Nutrients!$CO$78)))))))/((IF($A6=Nutrients!$B$8,Nutrients!$CO$8,Nutrients!$CO$9))-((IF($A7=Nutrients!$B$79,Nutrients!$CO$79,(IF($A7=Nutrients!$B$77,Nutrients!$CO$77,Nutrients!$CO$78))))))))</f>
        <v>1218.7993774740874</v>
      </c>
      <c r="BB6" s="76">
        <f>IF(BB4="","",((((BB195-BB246)*2000)+((SUM(BB8:BB187)-2000)*((IF($A7=Nutrients!$B$79,Nutrients!$CO$79,(IF($A7=Nutrients!$B$77,Nutrients!$CO$77,Nutrients!$CO$78)))))))/((IF($A6=Nutrients!$B$8,Nutrients!$CO$8,Nutrients!$CO$9))-((IF($A7=Nutrients!$B$79,Nutrients!$CO$79,(IF($A7=Nutrients!$B$77,Nutrients!$CO$77,Nutrients!$CO$78))))))))</f>
        <v>1244.1437843862916</v>
      </c>
      <c r="BC6" s="76">
        <f>IF(BC4="","",((((BC195-BC246)*2000)+((SUM(BC8:BC187)-2000)*((IF($A7=Nutrients!$B$79,Nutrients!$CO$79,(IF($A7=Nutrients!$B$77,Nutrients!$CO$77,Nutrients!$CO$78)))))))/((IF($A6=Nutrients!$B$8,Nutrients!$CO$8,Nutrients!$CO$9))-((IF($A7=Nutrients!$B$79,Nutrients!$CO$79,(IF($A7=Nutrients!$B$77,Nutrients!$CO$77,Nutrients!$CO$78))))))))</f>
        <v>1241.4934841489639</v>
      </c>
      <c r="BD6" s="76">
        <f>IF(BD4="","",((((BD195-BD246)*2000)+((SUM(BD8:BD187)-2000)*((IF($A7=Nutrients!$B$79,Nutrients!$CO$79,(IF($A7=Nutrients!$B$77,Nutrients!$CO$77,Nutrients!$CO$78)))))))/((IF($A6=Nutrients!$B$8,Nutrients!$CO$8,Nutrients!$CO$9))-((IF($A7=Nutrients!$B$79,Nutrients!$CO$79,(IF($A7=Nutrients!$B$77,Nutrients!$CO$77,Nutrients!$CO$78))))))))</f>
        <v>1237.6747190903941</v>
      </c>
      <c r="BE6" s="25"/>
      <c r="BF6" s="76">
        <f>IF(BF4="","",((((BF195-BF246)*2000)+((SUM(BF8:BF187)-2000)*((IF($A7=Nutrients!$B$79,Nutrients!$CO$79,(IF($A7=Nutrients!$B$77,Nutrients!$CO$77,Nutrients!$CO$78)))))))/((IF($A6=Nutrients!$B$8,Nutrients!$CO$8,Nutrients!$CO$9))-((IF($A7=Nutrients!$B$79,Nutrients!$CO$79,(IF($A7=Nutrients!$B$77,Nutrients!$CO$77,Nutrients!$CO$78))))))))</f>
        <v>975.46893164475023</v>
      </c>
      <c r="BG6" s="76">
        <f>IF(BG4="","",((((BG195-BG246)*2000)+((SUM(BG8:BG187)-2000)*((IF($A7=Nutrients!$B$79,Nutrients!$CO$79,(IF($A7=Nutrients!$B$77,Nutrients!$CO$77,Nutrients!$CO$78)))))))/((IF($A6=Nutrients!$B$8,Nutrients!$CO$8,Nutrients!$CO$9))-((IF($A7=Nutrients!$B$79,Nutrients!$CO$79,(IF($A7=Nutrients!$B$77,Nutrients!$CO$77,Nutrients!$CO$78))))))))</f>
        <v>1062.6705094234669</v>
      </c>
      <c r="BH6" s="76">
        <f>IF(BH4="","",((((BH195-BH246)*2000)+((SUM(BH8:BH187)-2000)*((IF($A7=Nutrients!$B$79,Nutrients!$CO$79,(IF($A7=Nutrients!$B$77,Nutrients!$CO$77,Nutrients!$CO$78)))))))/((IF($A6=Nutrients!$B$8,Nutrients!$CO$8,Nutrients!$CO$9))-((IF($A7=Nutrients!$B$79,Nutrients!$CO$79,(IF($A7=Nutrients!$B$77,Nutrients!$CO$77,Nutrients!$CO$78))))))))</f>
        <v>1143.4987137876049</v>
      </c>
      <c r="BI6" s="76">
        <f>IF(BI4="","",((((BI195-BI246)*2000)+((SUM(BI8:BI187)-2000)*((IF($A7=Nutrients!$B$79,Nutrients!$CO$79,(IF($A7=Nutrients!$B$77,Nutrients!$CO$77,Nutrients!$CO$78)))))))/((IF($A6=Nutrients!$B$8,Nutrients!$CO$8,Nutrients!$CO$9))-((IF($A7=Nutrients!$B$79,Nutrients!$CO$79,(IF($A7=Nutrients!$B$77,Nutrients!$CO$77,Nutrients!$CO$78))))))))</f>
        <v>1140.289531020009</v>
      </c>
      <c r="BJ6" s="76">
        <f>IF(BJ4="","",((((BJ195-BJ246)*2000)+((SUM(BJ8:BJ187)-2000)*((IF($A7=Nutrients!$B$79,Nutrients!$CO$79,(IF($A7=Nutrients!$B$77,Nutrients!$CO$77,Nutrients!$CO$78)))))))/((IF($A6=Nutrients!$B$8,Nutrients!$CO$8,Nutrients!$CO$9))-((IF($A7=Nutrients!$B$79,Nutrients!$CO$79,(IF($A7=Nutrients!$B$77,Nutrients!$CO$77,Nutrients!$CO$78))))))))</f>
        <v>1137.6218499532592</v>
      </c>
      <c r="BK6" s="76">
        <f>IF(BK4="","",((((BK195-BK246)*2000)+((SUM(BK8:BK187)-2000)*((IF($A7=Nutrients!$B$79,Nutrients!$CO$79,(IF($A7=Nutrients!$B$77,Nutrients!$CO$77,Nutrients!$CO$78)))))))/((IF($A6=Nutrients!$B$8,Nutrients!$CO$8,Nutrients!$CO$9))-((IF($A7=Nutrients!$B$79,Nutrients!$CO$79,(IF($A7=Nutrients!$B$77,Nutrients!$CO$77,Nutrients!$CO$78))))))))</f>
        <v>1132.7523702685946</v>
      </c>
      <c r="BL6" s="25"/>
    </row>
    <row r="7" spans="1:64" x14ac:dyDescent="0.2">
      <c r="A7" t="s">
        <v>367</v>
      </c>
      <c r="B7" s="76">
        <f t="shared" ref="B7:G7" si="0">IF(B4="","",2000-SUM(B8:B187)-B6)</f>
        <v>534.49693183201953</v>
      </c>
      <c r="C7" s="76">
        <f t="shared" si="0"/>
        <v>445.32703970440025</v>
      </c>
      <c r="D7" s="76">
        <f t="shared" si="0"/>
        <v>343.46195979760023</v>
      </c>
      <c r="E7" s="76">
        <f t="shared" si="0"/>
        <v>277.36611807624172</v>
      </c>
      <c r="F7" s="76">
        <f t="shared" si="0"/>
        <v>225.36686997554284</v>
      </c>
      <c r="G7" s="76">
        <f t="shared" si="0"/>
        <v>176.95395294685704</v>
      </c>
      <c r="H7" s="25"/>
      <c r="I7" s="76">
        <f t="shared" ref="I7:N7" si="1">IF(I4="","",2000-SUM(I8:I187)-I6)</f>
        <v>487.48539839525984</v>
      </c>
      <c r="J7" s="76">
        <f t="shared" si="1"/>
        <v>398.33061200782163</v>
      </c>
      <c r="K7" s="76">
        <f t="shared" si="1"/>
        <v>296.41945959346845</v>
      </c>
      <c r="L7" s="76">
        <f t="shared" si="1"/>
        <v>230.36213750957245</v>
      </c>
      <c r="M7" s="76">
        <f t="shared" si="1"/>
        <v>181.56338749003589</v>
      </c>
      <c r="N7" s="76">
        <f t="shared" si="1"/>
        <v>133.15047046135055</v>
      </c>
      <c r="O7" s="25"/>
      <c r="P7" s="76">
        <f t="shared" ref="P7:U7" si="2">IF(P4="","",2000-SUM(P8:P187)-P6)</f>
        <v>440.47310967149065</v>
      </c>
      <c r="Q7" s="76">
        <f t="shared" si="2"/>
        <v>354.51202378213407</v>
      </c>
      <c r="R7" s="76">
        <f t="shared" si="2"/>
        <v>252.64618858832455</v>
      </c>
      <c r="S7" s="76">
        <f t="shared" si="2"/>
        <v>186.59641937451897</v>
      </c>
      <c r="T7" s="76">
        <f t="shared" si="2"/>
        <v>134.55865163635758</v>
      </c>
      <c r="U7" s="76">
        <f t="shared" si="2"/>
        <v>89.415287149837695</v>
      </c>
      <c r="V7" s="25"/>
      <c r="W7" s="76">
        <f t="shared" ref="W7:AB7" si="3">IF(W4="","",2000-SUM(W8:W187)-W6)</f>
        <v>393.50689345527462</v>
      </c>
      <c r="X7" s="76">
        <f t="shared" si="3"/>
        <v>310.73875277698949</v>
      </c>
      <c r="Y7" s="76">
        <f t="shared" si="3"/>
        <v>208.89557619345237</v>
      </c>
      <c r="Z7" s="76">
        <f t="shared" si="3"/>
        <v>142.84660398298024</v>
      </c>
      <c r="AA7" s="76">
        <f t="shared" si="3"/>
        <v>90.792933501304105</v>
      </c>
      <c r="AB7" s="76">
        <f t="shared" si="3"/>
        <v>42.496687610656181</v>
      </c>
      <c r="AC7" s="25"/>
      <c r="AD7" s="76">
        <f t="shared" ref="AD7:AI7" si="4">IF(AD4="","",2000-SUM(AD8:AD187)-AD6)</f>
        <v>346.52557149887707</v>
      </c>
      <c r="AE7" s="76">
        <f t="shared" si="4"/>
        <v>266.98937015807201</v>
      </c>
      <c r="AF7" s="76">
        <f t="shared" si="4"/>
        <v>161.99821432401473</v>
      </c>
      <c r="AG7" s="76">
        <f t="shared" si="4"/>
        <v>95.989032636995262</v>
      </c>
      <c r="AH7" s="76">
        <f t="shared" si="4"/>
        <v>47.285518840639725</v>
      </c>
      <c r="AI7" s="76">
        <f t="shared" si="4"/>
        <v>0.5644092632273896</v>
      </c>
      <c r="AJ7" s="25"/>
      <c r="AK7" s="76">
        <f t="shared" ref="AK7:AP7" si="5">IF(AK4="","",2000-SUM(AK8:AK187)-AK6)</f>
        <v>299.52083564519853</v>
      </c>
      <c r="AL7" s="76">
        <f t="shared" si="5"/>
        <v>219.96074591816705</v>
      </c>
      <c r="AM7" s="76">
        <f t="shared" si="5"/>
        <v>115.07961478483298</v>
      </c>
      <c r="AN7" s="76">
        <f t="shared" si="5"/>
        <v>49.082638736453191</v>
      </c>
      <c r="AO7" s="76">
        <f t="shared" si="5"/>
        <v>0.36691930145821061</v>
      </c>
      <c r="AP7" s="76">
        <f t="shared" si="5"/>
        <v>0.47947619543401743</v>
      </c>
      <c r="AQ7" s="25"/>
      <c r="AR7" s="76">
        <f t="shared" ref="AR7:AW7" si="6">IF(AR4="","",2000-SUM(AR8:AR187)-AR6)</f>
        <v>252.5848309093451</v>
      </c>
      <c r="AS7" s="76">
        <f t="shared" si="6"/>
        <v>176.15726343266056</v>
      </c>
      <c r="AT7" s="76">
        <f t="shared" si="6"/>
        <v>74.631648031809618</v>
      </c>
      <c r="AU7" s="76">
        <f t="shared" si="6"/>
        <v>-0.41469351905311669</v>
      </c>
      <c r="AV7" s="76">
        <f t="shared" si="6"/>
        <v>0.29419187230428179</v>
      </c>
      <c r="AW7" s="76">
        <f t="shared" si="6"/>
        <v>1.0407520115518309</v>
      </c>
      <c r="AX7" s="25"/>
      <c r="AY7" s="76">
        <f t="shared" ref="AY7:BD7" si="7">IF(AY4="","",2000-SUM(AY8:AY187)-AY6)</f>
        <v>211.90707309110371</v>
      </c>
      <c r="AZ7" s="76">
        <f t="shared" si="7"/>
        <v>129.21295053970698</v>
      </c>
      <c r="BA7" s="76">
        <f t="shared" si="7"/>
        <v>27.711827928764023</v>
      </c>
      <c r="BB7" s="76">
        <f t="shared" si="7"/>
        <v>0.53498690574065222</v>
      </c>
      <c r="BC7" s="76">
        <f t="shared" si="7"/>
        <v>0.91649588161862994</v>
      </c>
      <c r="BD7" s="76">
        <f t="shared" si="7"/>
        <v>1.0766547662881294</v>
      </c>
      <c r="BE7" s="25"/>
      <c r="BF7" s="76">
        <f t="shared" ref="BF7:BK7" si="8">IF(BF4="","",2000-SUM(BF8:BF187)-BF6)</f>
        <v>164.97106835524983</v>
      </c>
      <c r="BG7" s="76">
        <f t="shared" si="8"/>
        <v>82.279933498564105</v>
      </c>
      <c r="BH7" s="76">
        <f t="shared" si="8"/>
        <v>0.19536223714521839</v>
      </c>
      <c r="BI7" s="76">
        <f t="shared" si="8"/>
        <v>0.44883327408342666</v>
      </c>
      <c r="BJ7" s="76">
        <f t="shared" si="8"/>
        <v>0.83156281382548514</v>
      </c>
      <c r="BK7" s="76">
        <f t="shared" si="8"/>
        <v>1.9628658701569748</v>
      </c>
      <c r="BL7" s="25"/>
    </row>
    <row r="8" spans="1:64" hidden="1" x14ac:dyDescent="0.2">
      <c r="A8" t="str">
        <f>Nutrients!B8</f>
        <v>Corn</v>
      </c>
      <c r="B8" s="15"/>
      <c r="C8" s="15"/>
      <c r="D8" s="15"/>
      <c r="E8" s="15"/>
      <c r="F8" s="15"/>
      <c r="G8" s="15"/>
      <c r="I8" s="15"/>
      <c r="J8" s="15"/>
      <c r="K8" s="15"/>
      <c r="L8" s="15"/>
      <c r="M8" s="15"/>
      <c r="N8" s="15"/>
      <c r="P8" s="15"/>
      <c r="Q8" s="15"/>
      <c r="R8" s="15"/>
      <c r="S8" s="15"/>
      <c r="T8" s="15"/>
      <c r="U8" s="15"/>
      <c r="W8" s="15"/>
      <c r="X8" s="15"/>
      <c r="Y8" s="15"/>
      <c r="Z8" s="15"/>
      <c r="AA8" s="15"/>
      <c r="AB8" s="15"/>
      <c r="AD8" s="15"/>
      <c r="AE8" s="15"/>
      <c r="AF8" s="15"/>
      <c r="AG8" s="15"/>
      <c r="AH8" s="15"/>
      <c r="AI8" s="15"/>
      <c r="AK8" s="15"/>
      <c r="AL8" s="15"/>
      <c r="AM8" s="15"/>
      <c r="AN8" s="15"/>
      <c r="AO8" s="15"/>
      <c r="AP8" s="15"/>
      <c r="AR8" s="15"/>
      <c r="AS8" s="15"/>
      <c r="AT8" s="15"/>
      <c r="AU8" s="15"/>
      <c r="AV8" s="15"/>
      <c r="AW8" s="15"/>
      <c r="AY8" s="15"/>
      <c r="AZ8" s="15"/>
      <c r="BA8" s="15"/>
      <c r="BB8" s="15"/>
      <c r="BC8" s="15"/>
      <c r="BD8" s="15"/>
      <c r="BF8" s="15"/>
      <c r="BG8" s="15"/>
      <c r="BH8" s="15"/>
      <c r="BI8" s="15"/>
      <c r="BJ8" s="15"/>
      <c r="BK8" s="15"/>
    </row>
    <row r="9" spans="1:64" hidden="1" x14ac:dyDescent="0.2">
      <c r="A9" t="str">
        <f>Nutrients!B9</f>
        <v>Milo</v>
      </c>
      <c r="B9" s="15"/>
      <c r="C9" s="15"/>
      <c r="D9" s="15"/>
      <c r="E9" s="15"/>
      <c r="F9" s="15"/>
      <c r="G9" s="15"/>
      <c r="I9" s="15"/>
      <c r="J9" s="15"/>
      <c r="K9" s="15"/>
      <c r="L9" s="15"/>
      <c r="M9" s="15"/>
      <c r="N9" s="15"/>
      <c r="P9" s="15"/>
      <c r="Q9" s="15"/>
      <c r="R9" s="15"/>
      <c r="S9" s="15"/>
      <c r="T9" s="15"/>
      <c r="U9" s="15"/>
      <c r="W9" s="15"/>
      <c r="X9" s="15"/>
      <c r="Y9" s="15"/>
      <c r="Z9" s="15"/>
      <c r="AA9" s="15"/>
      <c r="AB9" s="15"/>
      <c r="AD9" s="15"/>
      <c r="AE9" s="15"/>
      <c r="AF9" s="15"/>
      <c r="AG9" s="15"/>
      <c r="AH9" s="15"/>
      <c r="AI9" s="15"/>
      <c r="AK9" s="15"/>
      <c r="AL9" s="15"/>
      <c r="AM9" s="15"/>
      <c r="AN9" s="15"/>
      <c r="AO9" s="15"/>
      <c r="AP9" s="15"/>
      <c r="AR9" s="15"/>
      <c r="AS9" s="15"/>
      <c r="AT9" s="15"/>
      <c r="AU9" s="15"/>
      <c r="AV9" s="15"/>
      <c r="AW9" s="15"/>
      <c r="AY9" s="15"/>
      <c r="AZ9" s="15"/>
      <c r="BA9" s="15"/>
      <c r="BB9" s="15"/>
      <c r="BC9" s="15"/>
      <c r="BD9" s="15"/>
      <c r="BF9" s="15"/>
      <c r="BG9" s="15"/>
      <c r="BH9" s="15"/>
      <c r="BI9" s="15"/>
      <c r="BJ9" s="15"/>
      <c r="BK9" s="15"/>
    </row>
    <row r="10" spans="1:64" hidden="1" x14ac:dyDescent="0.2">
      <c r="A10" t="str">
        <f>Nutrients!B10</f>
        <v>Alfalfa Meal</v>
      </c>
      <c r="B10" s="74"/>
      <c r="C10" s="75"/>
      <c r="D10" s="75"/>
      <c r="E10" s="75"/>
      <c r="F10" s="75"/>
      <c r="G10" s="75"/>
      <c r="I10" s="74"/>
      <c r="J10" s="75"/>
      <c r="K10" s="75"/>
      <c r="L10" s="75"/>
      <c r="M10" s="75"/>
      <c r="N10" s="75"/>
      <c r="P10" s="74"/>
      <c r="Q10" s="75"/>
      <c r="R10" s="75"/>
      <c r="S10" s="75"/>
      <c r="T10" s="75"/>
      <c r="U10" s="75"/>
      <c r="W10" s="74"/>
      <c r="X10" s="75"/>
      <c r="Y10" s="75"/>
      <c r="Z10" s="75"/>
      <c r="AA10" s="75"/>
      <c r="AB10" s="75"/>
      <c r="AD10" s="74"/>
      <c r="AE10" s="75"/>
      <c r="AF10" s="75"/>
      <c r="AG10" s="75"/>
      <c r="AH10" s="75"/>
      <c r="AI10" s="75"/>
      <c r="AK10" s="74"/>
      <c r="AL10" s="75"/>
      <c r="AM10" s="75"/>
      <c r="AN10" s="75"/>
      <c r="AO10" s="75"/>
      <c r="AP10" s="75"/>
      <c r="AR10" s="74"/>
      <c r="AS10" s="75"/>
      <c r="AT10" s="75"/>
      <c r="AU10" s="75"/>
      <c r="AV10" s="75"/>
      <c r="AW10" s="75"/>
      <c r="AY10" s="74"/>
      <c r="AZ10" s="75"/>
      <c r="BA10" s="75"/>
      <c r="BB10" s="75"/>
      <c r="BC10" s="75"/>
      <c r="BD10" s="75"/>
      <c r="BF10" s="74"/>
      <c r="BG10" s="75"/>
      <c r="BH10" s="75"/>
      <c r="BI10" s="75"/>
      <c r="BJ10" s="75"/>
      <c r="BK10" s="75"/>
    </row>
    <row r="11" spans="1:64" hidden="1" x14ac:dyDescent="0.2">
      <c r="A11" t="str">
        <f>Nutrients!B11</f>
        <v>Bakery Meal</v>
      </c>
      <c r="B11" s="74"/>
      <c r="C11" s="75"/>
      <c r="D11" s="75"/>
      <c r="E11" s="75"/>
      <c r="F11" s="75"/>
      <c r="G11" s="75"/>
      <c r="I11" s="74"/>
      <c r="J11" s="75"/>
      <c r="K11" s="75"/>
      <c r="L11" s="75"/>
      <c r="M11" s="75"/>
      <c r="N11" s="75"/>
      <c r="P11" s="74"/>
      <c r="Q11" s="75"/>
      <c r="R11" s="75"/>
      <c r="S11" s="75"/>
      <c r="T11" s="75"/>
      <c r="U11" s="75"/>
      <c r="W11" s="74"/>
      <c r="X11" s="75"/>
      <c r="Y11" s="75"/>
      <c r="Z11" s="75"/>
      <c r="AA11" s="75"/>
      <c r="AB11" s="75"/>
      <c r="AD11" s="74"/>
      <c r="AE11" s="75"/>
      <c r="AF11" s="75"/>
      <c r="AG11" s="75"/>
      <c r="AH11" s="75"/>
      <c r="AI11" s="75"/>
      <c r="AK11" s="74"/>
      <c r="AL11" s="75"/>
      <c r="AM11" s="75"/>
      <c r="AN11" s="75"/>
      <c r="AO11" s="75"/>
      <c r="AP11" s="75"/>
      <c r="AR11" s="74"/>
      <c r="AS11" s="75"/>
      <c r="AT11" s="75"/>
      <c r="AU11" s="75"/>
      <c r="AV11" s="75"/>
      <c r="AW11" s="75"/>
      <c r="AY11" s="74"/>
      <c r="AZ11" s="75"/>
      <c r="BA11" s="75"/>
      <c r="BB11" s="75"/>
      <c r="BC11" s="75"/>
      <c r="BD11" s="75"/>
      <c r="BF11" s="74"/>
      <c r="BG11" s="75"/>
      <c r="BH11" s="75"/>
      <c r="BI11" s="75"/>
      <c r="BJ11" s="75"/>
      <c r="BK11" s="75"/>
    </row>
    <row r="12" spans="1:64" hidden="1" x14ac:dyDescent="0.2">
      <c r="A12" t="str">
        <f>Nutrients!B12</f>
        <v>Barley</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hidden="1" x14ac:dyDescent="0.2">
      <c r="A13" t="str">
        <f>Nutrients!B13</f>
        <v>Barley, Hulless</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row>
    <row r="14" spans="1:64" hidden="1" x14ac:dyDescent="0.2">
      <c r="A14" t="str">
        <f>Nutrients!B14</f>
        <v>Beans, Faba</v>
      </c>
      <c r="B14" s="15"/>
      <c r="C14" s="15"/>
      <c r="D14" s="15"/>
      <c r="E14" s="15"/>
      <c r="F14" s="15"/>
      <c r="G14" s="15"/>
      <c r="I14" s="15"/>
      <c r="J14" s="15"/>
      <c r="K14" s="15"/>
      <c r="L14" s="15"/>
      <c r="M14" s="15"/>
      <c r="N14" s="15"/>
      <c r="P14" s="15"/>
      <c r="Q14" s="15"/>
      <c r="R14" s="15"/>
      <c r="S14" s="15"/>
      <c r="T14" s="15"/>
      <c r="U14" s="15"/>
      <c r="W14" s="15"/>
      <c r="X14" s="15"/>
      <c r="Y14" s="15"/>
      <c r="Z14" s="15"/>
      <c r="AA14" s="15"/>
      <c r="AB14" s="15"/>
      <c r="AD14" s="15"/>
      <c r="AE14" s="15"/>
      <c r="AF14" s="15"/>
      <c r="AG14" s="15"/>
      <c r="AH14" s="15"/>
      <c r="AI14" s="15"/>
      <c r="AK14" s="15"/>
      <c r="AL14" s="15"/>
      <c r="AM14" s="15"/>
      <c r="AN14" s="15"/>
      <c r="AO14" s="15"/>
      <c r="AP14" s="15"/>
      <c r="AR14" s="15"/>
      <c r="AS14" s="15"/>
      <c r="AT14" s="15"/>
      <c r="AU14" s="15"/>
      <c r="AV14" s="15"/>
      <c r="AW14" s="15"/>
      <c r="AY14" s="15"/>
      <c r="AZ14" s="15"/>
      <c r="BA14" s="15"/>
      <c r="BB14" s="15"/>
      <c r="BC14" s="15"/>
      <c r="BD14" s="15"/>
      <c r="BF14" s="15"/>
      <c r="BG14" s="15"/>
      <c r="BH14" s="15"/>
      <c r="BI14" s="15"/>
      <c r="BJ14" s="15"/>
      <c r="BK14" s="15"/>
    </row>
    <row r="15" spans="1:64" hidden="1" x14ac:dyDescent="0.2">
      <c r="A15" t="str">
        <f>Nutrients!B15</f>
        <v>Blood Meal</v>
      </c>
      <c r="B15" s="15"/>
      <c r="C15" s="15"/>
      <c r="D15" s="15"/>
      <c r="E15" s="15"/>
      <c r="F15" s="15"/>
      <c r="G15" s="15"/>
      <c r="I15" s="15"/>
      <c r="J15" s="15"/>
      <c r="K15" s="15"/>
      <c r="L15" s="15"/>
      <c r="M15" s="15"/>
      <c r="N15" s="15"/>
      <c r="P15" s="15"/>
      <c r="Q15" s="15"/>
      <c r="R15" s="15"/>
      <c r="S15" s="15"/>
      <c r="T15" s="15"/>
      <c r="U15" s="15"/>
      <c r="W15" s="15"/>
      <c r="X15" s="15"/>
      <c r="Y15" s="15"/>
      <c r="Z15" s="15"/>
      <c r="AA15" s="15"/>
      <c r="AB15" s="15"/>
      <c r="AD15" s="15"/>
      <c r="AE15" s="15"/>
      <c r="AF15" s="15"/>
      <c r="AG15" s="15"/>
      <c r="AH15" s="15"/>
      <c r="AI15" s="15"/>
      <c r="AK15" s="15"/>
      <c r="AL15" s="15"/>
      <c r="AM15" s="15"/>
      <c r="AN15" s="15"/>
      <c r="AO15" s="15"/>
      <c r="AP15" s="15"/>
      <c r="AR15" s="15"/>
      <c r="AS15" s="15"/>
      <c r="AT15" s="15"/>
      <c r="AU15" s="15"/>
      <c r="AV15" s="15"/>
      <c r="AW15" s="15"/>
      <c r="AY15" s="15"/>
      <c r="AZ15" s="15"/>
      <c r="BA15" s="15"/>
      <c r="BB15" s="15"/>
      <c r="BC15" s="15"/>
      <c r="BD15" s="15"/>
      <c r="BF15" s="15"/>
      <c r="BG15" s="15"/>
      <c r="BH15" s="15"/>
      <c r="BI15" s="15"/>
      <c r="BJ15" s="15"/>
      <c r="BK15" s="15"/>
    </row>
    <row r="16" spans="1:64" hidden="1" x14ac:dyDescent="0.2">
      <c r="A16" t="str">
        <f>Nutrients!B16</f>
        <v>Blood Plasma</v>
      </c>
      <c r="B16" s="15"/>
      <c r="C16" s="15"/>
      <c r="D16" s="15"/>
      <c r="E16" s="15"/>
      <c r="F16" s="15"/>
      <c r="G16" s="15"/>
      <c r="I16" s="15"/>
      <c r="J16" s="15"/>
      <c r="K16" s="15"/>
      <c r="L16" s="15"/>
      <c r="M16" s="15"/>
      <c r="N16" s="15"/>
      <c r="P16" s="15"/>
      <c r="Q16" s="15"/>
      <c r="R16" s="15"/>
      <c r="S16" s="15"/>
      <c r="T16" s="15"/>
      <c r="U16" s="15"/>
      <c r="W16" s="15"/>
      <c r="X16" s="15"/>
      <c r="Y16" s="15"/>
      <c r="Z16" s="15"/>
      <c r="AA16" s="15"/>
      <c r="AB16" s="15"/>
      <c r="AD16" s="15"/>
      <c r="AE16" s="15"/>
      <c r="AF16" s="15"/>
      <c r="AG16" s="15"/>
      <c r="AH16" s="15"/>
      <c r="AI16" s="15"/>
      <c r="AK16" s="15"/>
      <c r="AL16" s="15"/>
      <c r="AM16" s="15"/>
      <c r="AN16" s="15"/>
      <c r="AO16" s="15"/>
      <c r="AP16" s="15"/>
      <c r="AR16" s="15"/>
      <c r="AS16" s="15"/>
      <c r="AT16" s="15"/>
      <c r="AU16" s="15"/>
      <c r="AV16" s="15"/>
      <c r="AW16" s="15"/>
      <c r="AY16" s="15"/>
      <c r="AZ16" s="15"/>
      <c r="BA16" s="15"/>
      <c r="BB16" s="15"/>
      <c r="BC16" s="15"/>
      <c r="BD16" s="15"/>
      <c r="BF16" s="15"/>
      <c r="BG16" s="15"/>
      <c r="BH16" s="15"/>
      <c r="BI16" s="15"/>
      <c r="BJ16" s="15"/>
      <c r="BK16" s="15"/>
    </row>
    <row r="17" spans="1:64" hidden="1" x14ac:dyDescent="0.2">
      <c r="A17" t="str">
        <f>Nutrients!B17</f>
        <v>Brewers Grain</v>
      </c>
      <c r="B17" s="15"/>
      <c r="C17" s="15"/>
      <c r="D17" s="15"/>
      <c r="E17" s="15"/>
      <c r="F17" s="15"/>
      <c r="G17" s="15"/>
      <c r="I17" s="15"/>
      <c r="J17" s="15"/>
      <c r="K17" s="15"/>
      <c r="L17" s="15"/>
      <c r="M17" s="15"/>
      <c r="N17" s="15"/>
      <c r="P17" s="15"/>
      <c r="Q17" s="15"/>
      <c r="R17" s="15"/>
      <c r="S17" s="15"/>
      <c r="T17" s="15"/>
      <c r="U17" s="15"/>
      <c r="W17" s="15"/>
      <c r="X17" s="15"/>
      <c r="Y17" s="15"/>
      <c r="Z17" s="15"/>
      <c r="AA17" s="15"/>
      <c r="AB17" s="15"/>
      <c r="AD17" s="15"/>
      <c r="AE17" s="15"/>
      <c r="AF17" s="15"/>
      <c r="AG17" s="15"/>
      <c r="AH17" s="15"/>
      <c r="AI17" s="15"/>
      <c r="AK17" s="15"/>
      <c r="AL17" s="15"/>
      <c r="AM17" s="15"/>
      <c r="AN17" s="15"/>
      <c r="AO17" s="15"/>
      <c r="AP17" s="15"/>
      <c r="AR17" s="15"/>
      <c r="AS17" s="15"/>
      <c r="AT17" s="15"/>
      <c r="AU17" s="15"/>
      <c r="AV17" s="15"/>
      <c r="AW17" s="15"/>
      <c r="AY17" s="15"/>
      <c r="AZ17" s="15"/>
      <c r="BA17" s="15"/>
      <c r="BB17" s="15"/>
      <c r="BC17" s="15"/>
      <c r="BD17" s="15"/>
      <c r="BF17" s="15"/>
      <c r="BG17" s="15"/>
      <c r="BH17" s="15"/>
      <c r="BI17" s="15"/>
      <c r="BJ17" s="15"/>
      <c r="BK17" s="15"/>
    </row>
    <row r="18" spans="1:64" hidden="1" x14ac:dyDescent="0.2">
      <c r="A18" t="str">
        <f>Nutrients!B18</f>
        <v>Canola, Full Fat</v>
      </c>
      <c r="B18" s="15"/>
      <c r="C18" s="15"/>
      <c r="D18" s="15"/>
      <c r="E18" s="15"/>
      <c r="F18" s="15"/>
      <c r="G18" s="15"/>
      <c r="I18" s="15"/>
      <c r="J18" s="15"/>
      <c r="K18" s="15"/>
      <c r="L18" s="15"/>
      <c r="M18" s="15"/>
      <c r="N18" s="15"/>
      <c r="P18" s="15"/>
      <c r="Q18" s="15"/>
      <c r="R18" s="15"/>
      <c r="S18" s="15"/>
      <c r="T18" s="15"/>
      <c r="U18" s="15"/>
      <c r="W18" s="15"/>
      <c r="X18" s="15"/>
      <c r="Y18" s="15"/>
      <c r="Z18" s="15"/>
      <c r="AA18" s="15"/>
      <c r="AB18" s="15"/>
      <c r="AD18" s="15"/>
      <c r="AE18" s="15"/>
      <c r="AF18" s="15"/>
      <c r="AG18" s="15"/>
      <c r="AH18" s="15"/>
      <c r="AI18" s="15"/>
      <c r="AK18" s="15"/>
      <c r="AL18" s="15"/>
      <c r="AM18" s="15"/>
      <c r="AN18" s="15"/>
      <c r="AO18" s="15"/>
      <c r="AP18" s="15"/>
      <c r="AR18" s="15"/>
      <c r="AS18" s="15"/>
      <c r="AT18" s="15"/>
      <c r="AU18" s="15"/>
      <c r="AV18" s="15"/>
      <c r="AW18" s="15"/>
      <c r="AY18" s="15"/>
      <c r="AZ18" s="15"/>
      <c r="BA18" s="15"/>
      <c r="BB18" s="15"/>
      <c r="BC18" s="15"/>
      <c r="BD18" s="15"/>
      <c r="BF18" s="15"/>
      <c r="BG18" s="15"/>
      <c r="BH18" s="15"/>
      <c r="BI18" s="15"/>
      <c r="BJ18" s="15"/>
      <c r="BK18" s="15"/>
    </row>
    <row r="19" spans="1:64" hidden="1" x14ac:dyDescent="0.2">
      <c r="A19" t="str">
        <f>Nutrients!B19</f>
        <v>Canola Meal, Expelled</v>
      </c>
      <c r="B19" s="15"/>
      <c r="C19" s="15"/>
      <c r="D19" s="15"/>
      <c r="E19" s="15"/>
      <c r="F19" s="15"/>
      <c r="G19" s="15"/>
      <c r="I19" s="15"/>
      <c r="J19" s="15"/>
      <c r="K19" s="15"/>
      <c r="L19" s="15"/>
      <c r="M19" s="15"/>
      <c r="N19" s="15"/>
      <c r="P19" s="15"/>
      <c r="Q19" s="15"/>
      <c r="R19" s="15"/>
      <c r="S19" s="15"/>
      <c r="T19" s="15"/>
      <c r="U19" s="15"/>
      <c r="W19" s="15"/>
      <c r="X19" s="15"/>
      <c r="Y19" s="15"/>
      <c r="Z19" s="15"/>
      <c r="AA19" s="15"/>
      <c r="AB19" s="15"/>
      <c r="AD19" s="15"/>
      <c r="AE19" s="15"/>
      <c r="AF19" s="15"/>
      <c r="AG19" s="15"/>
      <c r="AH19" s="15"/>
      <c r="AI19" s="15"/>
      <c r="AK19" s="15"/>
      <c r="AL19" s="15"/>
      <c r="AM19" s="15"/>
      <c r="AN19" s="15"/>
      <c r="AO19" s="15"/>
      <c r="AP19" s="15"/>
      <c r="AR19" s="15"/>
      <c r="AS19" s="15"/>
      <c r="AT19" s="15"/>
      <c r="AU19" s="15"/>
      <c r="AV19" s="15"/>
      <c r="AW19" s="15"/>
      <c r="AY19" s="15"/>
      <c r="AZ19" s="15"/>
      <c r="BA19" s="15"/>
      <c r="BB19" s="15"/>
      <c r="BC19" s="15"/>
      <c r="BD19" s="15"/>
      <c r="BF19" s="15"/>
      <c r="BG19" s="15"/>
      <c r="BH19" s="15"/>
      <c r="BI19" s="15"/>
      <c r="BJ19" s="15"/>
      <c r="BK19" s="15"/>
    </row>
    <row r="20" spans="1:64" hidden="1" x14ac:dyDescent="0.2">
      <c r="A20" t="str">
        <f>Nutrients!B20</f>
        <v>Canola Meal, Solvent Extracted</v>
      </c>
      <c r="B20" s="15"/>
      <c r="C20" s="15"/>
      <c r="D20" s="15"/>
      <c r="E20" s="15"/>
      <c r="F20" s="15"/>
      <c r="G20" s="15"/>
      <c r="I20" s="15"/>
      <c r="J20" s="15"/>
      <c r="K20" s="15"/>
      <c r="L20" s="15"/>
      <c r="M20" s="15"/>
      <c r="N20" s="15"/>
      <c r="P20" s="15"/>
      <c r="Q20" s="15"/>
      <c r="R20" s="15"/>
      <c r="S20" s="15"/>
      <c r="T20" s="15"/>
      <c r="U20" s="15"/>
      <c r="W20" s="15"/>
      <c r="X20" s="15"/>
      <c r="Y20" s="15"/>
      <c r="Z20" s="15"/>
      <c r="AA20" s="15"/>
      <c r="AB20" s="15"/>
      <c r="AD20" s="15"/>
      <c r="AE20" s="15"/>
      <c r="AF20" s="15"/>
      <c r="AG20" s="15"/>
      <c r="AH20" s="15"/>
      <c r="AI20" s="15"/>
      <c r="AK20" s="15"/>
      <c r="AL20" s="15"/>
      <c r="AM20" s="15"/>
      <c r="AN20" s="15"/>
      <c r="AO20" s="15"/>
      <c r="AP20" s="15"/>
      <c r="AR20" s="15"/>
      <c r="AS20" s="15"/>
      <c r="AT20" s="15"/>
      <c r="AU20" s="15"/>
      <c r="AV20" s="15"/>
      <c r="AW20" s="15"/>
      <c r="AY20" s="15"/>
      <c r="AZ20" s="15"/>
      <c r="BA20" s="15"/>
      <c r="BB20" s="15"/>
      <c r="BC20" s="15"/>
      <c r="BD20" s="15"/>
      <c r="BF20" s="15"/>
      <c r="BG20" s="15"/>
      <c r="BH20" s="15"/>
      <c r="BI20" s="15"/>
      <c r="BJ20" s="15"/>
      <c r="BK20" s="15"/>
    </row>
    <row r="21" spans="1:64" hidden="1" x14ac:dyDescent="0.2">
      <c r="A21" t="str">
        <f>Nutrients!B21</f>
        <v>Casava Meal</v>
      </c>
      <c r="B21" s="15"/>
      <c r="C21" s="15"/>
      <c r="D21" s="15"/>
      <c r="E21" s="15"/>
      <c r="F21" s="15"/>
      <c r="G21" s="15"/>
      <c r="I21" s="15"/>
      <c r="J21" s="15"/>
      <c r="K21" s="15"/>
      <c r="L21" s="15"/>
      <c r="M21" s="15"/>
      <c r="N21" s="15"/>
      <c r="P21" s="15"/>
      <c r="Q21" s="15"/>
      <c r="R21" s="15"/>
      <c r="S21" s="15"/>
      <c r="T21" s="15"/>
      <c r="U21" s="15"/>
      <c r="W21" s="15"/>
      <c r="X21" s="15"/>
      <c r="Y21" s="15"/>
      <c r="Z21" s="15"/>
      <c r="AA21" s="15"/>
      <c r="AB21" s="15"/>
      <c r="AD21" s="15"/>
      <c r="AE21" s="15"/>
      <c r="AF21" s="15"/>
      <c r="AG21" s="15"/>
      <c r="AH21" s="15"/>
      <c r="AI21" s="15"/>
      <c r="AK21" s="15"/>
      <c r="AL21" s="15"/>
      <c r="AM21" s="15"/>
      <c r="AN21" s="15"/>
      <c r="AO21" s="15"/>
      <c r="AP21" s="15"/>
      <c r="AR21" s="15"/>
      <c r="AS21" s="15"/>
      <c r="AT21" s="15"/>
      <c r="AU21" s="15"/>
      <c r="AV21" s="15"/>
      <c r="AW21" s="15"/>
      <c r="AY21" s="15"/>
      <c r="AZ21" s="15"/>
      <c r="BA21" s="15"/>
      <c r="BB21" s="15"/>
      <c r="BC21" s="15"/>
      <c r="BD21" s="15"/>
      <c r="BF21" s="15"/>
      <c r="BG21" s="15"/>
      <c r="BH21" s="15"/>
      <c r="BI21" s="15"/>
      <c r="BJ21" s="15"/>
      <c r="BK21" s="15"/>
    </row>
    <row r="22" spans="1:64" hidden="1" x14ac:dyDescent="0.2">
      <c r="A22" t="str">
        <f>Nutrients!B22</f>
        <v>Citrus Pulp</v>
      </c>
      <c r="B22" s="15"/>
      <c r="C22" s="15"/>
      <c r="D22" s="15"/>
      <c r="E22" s="15"/>
      <c r="F22" s="15"/>
      <c r="G22" s="15"/>
      <c r="I22" s="15"/>
      <c r="J22" s="15"/>
      <c r="K22" s="15"/>
      <c r="L22" s="15"/>
      <c r="M22" s="15"/>
      <c r="N22" s="15"/>
      <c r="P22" s="15"/>
      <c r="Q22" s="15"/>
      <c r="R22" s="15"/>
      <c r="S22" s="15"/>
      <c r="T22" s="15"/>
      <c r="U22" s="15"/>
      <c r="W22" s="15"/>
      <c r="X22" s="15"/>
      <c r="Y22" s="15"/>
      <c r="Z22" s="15"/>
      <c r="AA22" s="15"/>
      <c r="AB22" s="15"/>
      <c r="AD22" s="15"/>
      <c r="AE22" s="15"/>
      <c r="AF22" s="15"/>
      <c r="AG22" s="15"/>
      <c r="AH22" s="15"/>
      <c r="AI22" s="15"/>
      <c r="AK22" s="15"/>
      <c r="AL22" s="15"/>
      <c r="AM22" s="15"/>
      <c r="AN22" s="15"/>
      <c r="AO22" s="15"/>
      <c r="AP22" s="15"/>
      <c r="AR22" s="15"/>
      <c r="AS22" s="15"/>
      <c r="AT22" s="15"/>
      <c r="AU22" s="15"/>
      <c r="AV22" s="15"/>
      <c r="AW22" s="15"/>
      <c r="AY22" s="15"/>
      <c r="AZ22" s="15"/>
      <c r="BA22" s="15"/>
      <c r="BB22" s="15"/>
      <c r="BC22" s="15"/>
      <c r="BD22" s="15"/>
      <c r="BF22" s="15"/>
      <c r="BG22" s="15"/>
      <c r="BH22" s="15"/>
      <c r="BI22" s="15"/>
      <c r="BJ22" s="15"/>
      <c r="BK22" s="15"/>
    </row>
    <row r="23" spans="1:64" hidden="1" x14ac:dyDescent="0.2">
      <c r="A23" t="str">
        <f>Nutrients!B23</f>
        <v>Copra Meal</v>
      </c>
      <c r="B23" s="15"/>
      <c r="C23" s="15"/>
      <c r="D23" s="15"/>
      <c r="E23" s="15"/>
      <c r="F23" s="15"/>
      <c r="G23" s="15"/>
      <c r="I23" s="15"/>
      <c r="J23" s="15"/>
      <c r="K23" s="15"/>
      <c r="L23" s="15"/>
      <c r="M23" s="15"/>
      <c r="N23" s="15"/>
      <c r="P23" s="15"/>
      <c r="Q23" s="15"/>
      <c r="R23" s="15"/>
      <c r="S23" s="15"/>
      <c r="T23" s="15"/>
      <c r="U23" s="15"/>
      <c r="W23" s="15"/>
      <c r="X23" s="15"/>
      <c r="Y23" s="15"/>
      <c r="Z23" s="15"/>
      <c r="AA23" s="15"/>
      <c r="AB23" s="15"/>
      <c r="AD23" s="15"/>
      <c r="AE23" s="15"/>
      <c r="AF23" s="15"/>
      <c r="AG23" s="15"/>
      <c r="AH23" s="15"/>
      <c r="AI23" s="15"/>
      <c r="AK23" s="15"/>
      <c r="AL23" s="15"/>
      <c r="AM23" s="15"/>
      <c r="AN23" s="15"/>
      <c r="AO23" s="15"/>
      <c r="AP23" s="15"/>
      <c r="AR23" s="15"/>
      <c r="AS23" s="15"/>
      <c r="AT23" s="15"/>
      <c r="AU23" s="15"/>
      <c r="AV23" s="15"/>
      <c r="AW23" s="15"/>
      <c r="AY23" s="15"/>
      <c r="AZ23" s="15"/>
      <c r="BA23" s="15"/>
      <c r="BB23" s="15"/>
      <c r="BC23" s="15"/>
      <c r="BD23" s="15"/>
      <c r="BF23" s="15"/>
      <c r="BG23" s="15"/>
      <c r="BH23" s="15"/>
      <c r="BI23" s="15"/>
      <c r="BJ23" s="15"/>
      <c r="BK23" s="15"/>
    </row>
    <row r="24" spans="1:64" hidden="1" x14ac:dyDescent="0.2">
      <c r="A24" t="str">
        <f>Nutrients!B24</f>
        <v>Corn, Yellow Dent</v>
      </c>
      <c r="B24" s="15"/>
      <c r="C24" s="15"/>
      <c r="D24" s="15"/>
      <c r="E24" s="15"/>
      <c r="F24" s="15"/>
      <c r="G24" s="15"/>
      <c r="I24" s="15"/>
      <c r="J24" s="15"/>
      <c r="K24" s="15"/>
      <c r="L24" s="15"/>
      <c r="M24" s="15"/>
      <c r="N24" s="15"/>
      <c r="P24" s="15"/>
      <c r="Q24" s="15"/>
      <c r="R24" s="15"/>
      <c r="S24" s="15"/>
      <c r="T24" s="15"/>
      <c r="U24" s="15"/>
      <c r="W24" s="15"/>
      <c r="X24" s="15"/>
      <c r="Y24" s="15"/>
      <c r="Z24" s="15"/>
      <c r="AA24" s="15"/>
      <c r="AB24" s="15"/>
      <c r="AD24" s="15"/>
      <c r="AE24" s="15"/>
      <c r="AF24" s="15"/>
      <c r="AG24" s="15"/>
      <c r="AH24" s="15"/>
      <c r="AI24" s="15"/>
      <c r="AK24" s="15"/>
      <c r="AL24" s="15"/>
      <c r="AM24" s="15"/>
      <c r="AN24" s="15"/>
      <c r="AO24" s="15"/>
      <c r="AP24" s="15"/>
      <c r="AR24" s="15"/>
      <c r="AS24" s="15"/>
      <c r="AT24" s="15"/>
      <c r="AU24" s="15"/>
      <c r="AV24" s="15"/>
      <c r="AW24" s="15"/>
      <c r="AY24" s="15"/>
      <c r="AZ24" s="15"/>
      <c r="BA24" s="15"/>
      <c r="BB24" s="15"/>
      <c r="BC24" s="15"/>
      <c r="BD24" s="15"/>
      <c r="BF24" s="15"/>
      <c r="BG24" s="15"/>
      <c r="BH24" s="15"/>
      <c r="BI24" s="15"/>
      <c r="BJ24" s="15"/>
      <c r="BK24" s="15"/>
    </row>
    <row r="25" spans="1:64" hidden="1" x14ac:dyDescent="0.2">
      <c r="A25" t="str">
        <f>Nutrients!B25</f>
        <v>Corn, Nutridense</v>
      </c>
      <c r="B25" s="15"/>
      <c r="C25" s="15"/>
      <c r="D25" s="15"/>
      <c r="E25" s="15"/>
      <c r="F25" s="15"/>
      <c r="G25" s="15"/>
      <c r="I25" s="15"/>
      <c r="J25" s="15"/>
      <c r="K25" s="15"/>
      <c r="L25" s="15"/>
      <c r="M25" s="15"/>
      <c r="N25" s="15"/>
      <c r="P25" s="15"/>
      <c r="Q25" s="15"/>
      <c r="R25" s="15"/>
      <c r="S25" s="15"/>
      <c r="T25" s="15"/>
      <c r="U25" s="15"/>
      <c r="W25" s="15"/>
      <c r="X25" s="15"/>
      <c r="Y25" s="15"/>
      <c r="Z25" s="15"/>
      <c r="AA25" s="15"/>
      <c r="AB25" s="15"/>
      <c r="AD25" s="15"/>
      <c r="AE25" s="15"/>
      <c r="AF25" s="15"/>
      <c r="AG25" s="15"/>
      <c r="AH25" s="15"/>
      <c r="AI25" s="15"/>
      <c r="AK25" s="15"/>
      <c r="AL25" s="15"/>
      <c r="AM25" s="15"/>
      <c r="AN25" s="15"/>
      <c r="AO25" s="15"/>
      <c r="AP25" s="15"/>
      <c r="AR25" s="15"/>
      <c r="AS25" s="15"/>
      <c r="AT25" s="15"/>
      <c r="AU25" s="15"/>
      <c r="AV25" s="15"/>
      <c r="AW25" s="15"/>
      <c r="AY25" s="15"/>
      <c r="AZ25" s="15"/>
      <c r="BA25" s="15"/>
      <c r="BB25" s="15"/>
      <c r="BC25" s="15"/>
      <c r="BD25" s="15"/>
      <c r="BF25" s="15"/>
      <c r="BG25" s="15"/>
      <c r="BH25" s="15"/>
      <c r="BI25" s="15"/>
      <c r="BJ25" s="15"/>
      <c r="BK25" s="15"/>
    </row>
    <row r="26" spans="1:64" hidden="1" x14ac:dyDescent="0.2">
      <c r="A26" t="str">
        <f>Nutrients!B26</f>
        <v>Corn Bran</v>
      </c>
      <c r="B26" s="15"/>
      <c r="C26" s="15"/>
      <c r="D26" s="15"/>
      <c r="E26" s="15"/>
      <c r="F26" s="15"/>
      <c r="G26" s="15"/>
      <c r="I26" s="15"/>
      <c r="J26" s="15"/>
      <c r="K26" s="15"/>
      <c r="L26" s="15"/>
      <c r="M26" s="15"/>
      <c r="N26" s="15"/>
      <c r="P26" s="15"/>
      <c r="Q26" s="15"/>
      <c r="R26" s="15"/>
      <c r="S26" s="15"/>
      <c r="T26" s="15"/>
      <c r="U26" s="15"/>
      <c r="W26" s="15"/>
      <c r="X26" s="15"/>
      <c r="Y26" s="15"/>
      <c r="Z26" s="15"/>
      <c r="AA26" s="15"/>
      <c r="AB26" s="15"/>
      <c r="AD26" s="15"/>
      <c r="AE26" s="15"/>
      <c r="AF26" s="15"/>
      <c r="AG26" s="15"/>
      <c r="AH26" s="15"/>
      <c r="AI26" s="15"/>
      <c r="AK26" s="15"/>
      <c r="AL26" s="15"/>
      <c r="AM26" s="15"/>
      <c r="AN26" s="15"/>
      <c r="AO26" s="15"/>
      <c r="AP26" s="15"/>
      <c r="AR26" s="15"/>
      <c r="AS26" s="15"/>
      <c r="AT26" s="15"/>
      <c r="AU26" s="15"/>
      <c r="AV26" s="15"/>
      <c r="AW26" s="15"/>
      <c r="AY26" s="15"/>
      <c r="AZ26" s="15"/>
      <c r="BA26" s="15"/>
      <c r="BB26" s="15"/>
      <c r="BC26" s="15"/>
      <c r="BD26" s="15"/>
      <c r="BF26" s="15"/>
      <c r="BG26" s="15"/>
      <c r="BH26" s="15"/>
      <c r="BI26" s="15"/>
      <c r="BJ26" s="15"/>
      <c r="BK26" s="15"/>
    </row>
    <row r="27" spans="1:64" hidden="1" x14ac:dyDescent="0.2">
      <c r="A27" t="str">
        <f>Nutrients!B27</f>
        <v>Corn DDG</v>
      </c>
      <c r="B27" s="15"/>
      <c r="C27" s="15"/>
      <c r="D27" s="15"/>
      <c r="E27" s="15"/>
      <c r="F27" s="15"/>
      <c r="G27" s="15"/>
      <c r="I27" s="15"/>
      <c r="J27" s="15"/>
      <c r="K27" s="15"/>
      <c r="L27" s="15"/>
      <c r="M27" s="15"/>
      <c r="N27" s="15"/>
      <c r="P27" s="15"/>
      <c r="Q27" s="15"/>
      <c r="R27" s="15"/>
      <c r="S27" s="15"/>
      <c r="T27" s="15"/>
      <c r="U27" s="15"/>
      <c r="W27" s="15"/>
      <c r="X27" s="15"/>
      <c r="Y27" s="15"/>
      <c r="Z27" s="15"/>
      <c r="AA27" s="15"/>
      <c r="AB27" s="15"/>
      <c r="AD27" s="15"/>
      <c r="AE27" s="15"/>
      <c r="AF27" s="15"/>
      <c r="AG27" s="15"/>
      <c r="AH27" s="15"/>
      <c r="AI27" s="15"/>
      <c r="AK27" s="15"/>
      <c r="AL27" s="15"/>
      <c r="AM27" s="15"/>
      <c r="AN27" s="15"/>
      <c r="AO27" s="15"/>
      <c r="AP27" s="15"/>
      <c r="AR27" s="15"/>
      <c r="AS27" s="15"/>
      <c r="AT27" s="15"/>
      <c r="AU27" s="15"/>
      <c r="AV27" s="15"/>
      <c r="AW27" s="15"/>
      <c r="AY27" s="15"/>
      <c r="AZ27" s="15"/>
      <c r="BA27" s="15"/>
      <c r="BB27" s="15"/>
      <c r="BC27" s="15"/>
      <c r="BD27" s="15"/>
      <c r="BF27" s="15"/>
      <c r="BG27" s="15"/>
      <c r="BH27" s="15"/>
      <c r="BI27" s="15"/>
      <c r="BJ27" s="15"/>
      <c r="BK27" s="15"/>
    </row>
    <row r="28" spans="1:64" hidden="1" x14ac:dyDescent="0.2">
      <c r="A28" t="str">
        <f>Nutrients!B28</f>
        <v>Corn DDGS, &gt;10% Oil</v>
      </c>
      <c r="B28" s="15"/>
      <c r="C28" s="15"/>
      <c r="D28" s="15"/>
      <c r="E28" s="15"/>
      <c r="F28" s="15"/>
      <c r="G28" s="15"/>
      <c r="I28" s="15"/>
      <c r="J28" s="15"/>
      <c r="K28" s="15"/>
      <c r="L28" s="15"/>
      <c r="M28" s="15"/>
      <c r="N28" s="15"/>
      <c r="P28" s="15"/>
      <c r="Q28" s="15"/>
      <c r="R28" s="15"/>
      <c r="S28" s="15"/>
      <c r="T28" s="15"/>
      <c r="U28" s="15"/>
      <c r="W28" s="15"/>
      <c r="X28" s="15"/>
      <c r="Y28" s="15"/>
      <c r="Z28" s="15"/>
      <c r="AA28" s="15"/>
      <c r="AB28" s="15"/>
      <c r="AD28" s="15"/>
      <c r="AE28" s="15"/>
      <c r="AF28" s="15"/>
      <c r="AG28" s="15"/>
      <c r="AH28" s="15"/>
      <c r="AI28" s="15"/>
      <c r="AK28" s="15"/>
      <c r="AL28" s="15"/>
      <c r="AM28" s="15"/>
      <c r="AN28" s="15"/>
      <c r="AO28" s="15"/>
      <c r="AP28" s="15"/>
      <c r="AR28" s="15"/>
      <c r="AS28" s="15"/>
      <c r="AT28" s="15"/>
      <c r="AU28" s="15"/>
      <c r="AV28" s="15"/>
      <c r="AW28" s="15"/>
      <c r="AY28" s="15"/>
      <c r="AZ28" s="15"/>
      <c r="BA28" s="15"/>
      <c r="BB28" s="15"/>
      <c r="BC28" s="15"/>
      <c r="BD28" s="15"/>
      <c r="BF28" s="15"/>
      <c r="BG28" s="15"/>
      <c r="BH28" s="15"/>
      <c r="BI28" s="15"/>
      <c r="BJ28" s="15"/>
      <c r="BK28" s="15"/>
    </row>
    <row r="29" spans="1:64" hidden="1" x14ac:dyDescent="0.2">
      <c r="A29" t="str">
        <f>Nutrients!B29</f>
        <v>Corn DDGS, &gt;6 and &lt;9% Oil</v>
      </c>
      <c r="B29" s="15"/>
      <c r="C29" s="15"/>
      <c r="D29" s="15"/>
      <c r="E29" s="15"/>
      <c r="F29" s="15"/>
      <c r="G29" s="15"/>
      <c r="I29" s="15"/>
      <c r="J29" s="15"/>
      <c r="K29" s="15"/>
      <c r="L29" s="15"/>
      <c r="M29" s="15"/>
      <c r="N29" s="15"/>
      <c r="P29" s="15"/>
      <c r="Q29" s="15"/>
      <c r="R29" s="15"/>
      <c r="S29" s="15"/>
      <c r="T29" s="15"/>
      <c r="U29" s="15"/>
      <c r="W29" s="15"/>
      <c r="X29" s="15"/>
      <c r="Y29" s="15"/>
      <c r="Z29" s="15"/>
      <c r="AA29" s="15"/>
      <c r="AB29" s="15"/>
      <c r="AD29" s="15"/>
      <c r="AE29" s="15"/>
      <c r="AF29" s="15"/>
      <c r="AG29" s="15"/>
      <c r="AH29" s="15"/>
      <c r="AI29" s="15"/>
      <c r="AK29" s="15"/>
      <c r="AL29" s="15"/>
      <c r="AM29" s="15"/>
      <c r="AN29" s="15"/>
      <c r="AO29" s="15"/>
      <c r="AP29" s="15"/>
      <c r="AR29" s="15"/>
      <c r="AS29" s="15"/>
      <c r="AT29" s="15"/>
      <c r="AU29" s="15"/>
      <c r="AV29" s="15"/>
      <c r="AW29" s="15"/>
      <c r="AY29" s="15"/>
      <c r="AZ29" s="15"/>
      <c r="BA29" s="15"/>
      <c r="BB29" s="15"/>
      <c r="BC29" s="15"/>
      <c r="BD29" s="15"/>
      <c r="BF29" s="15"/>
      <c r="BG29" s="15"/>
      <c r="BH29" s="15"/>
      <c r="BI29" s="15"/>
      <c r="BJ29" s="15"/>
      <c r="BK29" s="15"/>
    </row>
    <row r="30" spans="1:64" hidden="1" x14ac:dyDescent="0.2">
      <c r="A30" t="str">
        <f>Nutrients!B30</f>
        <v>Corn DDGS, &lt;4% Oil</v>
      </c>
      <c r="B30" s="15"/>
      <c r="C30" s="15"/>
      <c r="D30" s="15"/>
      <c r="E30" s="15"/>
      <c r="F30" s="15"/>
      <c r="G30" s="15"/>
      <c r="I30" s="15"/>
      <c r="J30" s="15"/>
      <c r="K30" s="15"/>
      <c r="L30" s="15"/>
      <c r="M30" s="15"/>
      <c r="N30" s="15"/>
      <c r="P30" s="15"/>
      <c r="Q30" s="15"/>
      <c r="R30" s="15"/>
      <c r="S30" s="15"/>
      <c r="T30" s="15"/>
      <c r="U30" s="15"/>
      <c r="W30" s="15"/>
      <c r="X30" s="15"/>
      <c r="Y30" s="15"/>
      <c r="Z30" s="15"/>
      <c r="AA30" s="15"/>
      <c r="AB30" s="15"/>
      <c r="AD30" s="15"/>
      <c r="AE30" s="15"/>
      <c r="AF30" s="15"/>
      <c r="AG30" s="15"/>
      <c r="AH30" s="15"/>
      <c r="AI30" s="15"/>
      <c r="AK30" s="15"/>
      <c r="AL30" s="15"/>
      <c r="AM30" s="15"/>
      <c r="AN30" s="15"/>
      <c r="AO30" s="15"/>
      <c r="AP30" s="15"/>
      <c r="AR30" s="15"/>
      <c r="AS30" s="15"/>
      <c r="AT30" s="15"/>
      <c r="AU30" s="15"/>
      <c r="AV30" s="15"/>
      <c r="AW30" s="15"/>
      <c r="AY30" s="15"/>
      <c r="AZ30" s="15"/>
      <c r="BA30" s="15"/>
      <c r="BB30" s="15"/>
      <c r="BC30" s="15"/>
      <c r="BD30" s="15"/>
      <c r="BF30" s="15"/>
      <c r="BG30" s="15"/>
      <c r="BH30" s="15"/>
      <c r="BI30" s="15"/>
      <c r="BJ30" s="15"/>
      <c r="BK30" s="15"/>
    </row>
    <row r="31" spans="1:64" hidden="1" x14ac:dyDescent="0.2">
      <c r="A31" t="str">
        <f>Nutrients!B31</f>
        <v>Corn HP DDG</v>
      </c>
      <c r="B31" s="15"/>
      <c r="C31" s="15"/>
      <c r="D31" s="15"/>
      <c r="E31" s="15"/>
      <c r="F31" s="15"/>
      <c r="G31" s="15"/>
      <c r="I31" s="15"/>
      <c r="J31" s="15"/>
      <c r="K31" s="15"/>
      <c r="L31" s="15"/>
      <c r="M31" s="15"/>
      <c r="N31" s="15"/>
      <c r="P31" s="15"/>
      <c r="Q31" s="15"/>
      <c r="R31" s="15"/>
      <c r="S31" s="15"/>
      <c r="T31" s="15"/>
      <c r="U31" s="15"/>
      <c r="W31" s="15"/>
      <c r="X31" s="15"/>
      <c r="Y31" s="15"/>
      <c r="Z31" s="15"/>
      <c r="AA31" s="15"/>
      <c r="AB31" s="15"/>
      <c r="AD31" s="15"/>
      <c r="AE31" s="15"/>
      <c r="AF31" s="15"/>
      <c r="AG31" s="15"/>
      <c r="AH31" s="15"/>
      <c r="AI31" s="15"/>
      <c r="AK31" s="15"/>
      <c r="AL31" s="15"/>
      <c r="AM31" s="15"/>
      <c r="AN31" s="15"/>
      <c r="AO31" s="15"/>
      <c r="AP31" s="15"/>
      <c r="AR31" s="15"/>
      <c r="AS31" s="15"/>
      <c r="AT31" s="15"/>
      <c r="AU31" s="15"/>
      <c r="AV31" s="15"/>
      <c r="AW31" s="15"/>
      <c r="AY31" s="15"/>
      <c r="AZ31" s="15"/>
      <c r="BA31" s="15"/>
      <c r="BB31" s="15"/>
      <c r="BC31" s="15"/>
      <c r="BD31" s="15"/>
      <c r="BF31" s="15"/>
      <c r="BG31" s="15"/>
      <c r="BH31" s="15"/>
      <c r="BI31" s="15"/>
      <c r="BJ31" s="15"/>
      <c r="BK31" s="15"/>
    </row>
    <row r="32" spans="1:64" hidden="1" x14ac:dyDescent="0.2">
      <c r="A32" t="str">
        <f>Nutrients!B79</f>
        <v>Soybean Meal, Dehull, Sol Extr</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row>
    <row r="33" spans="1:63" hidden="1" x14ac:dyDescent="0.2">
      <c r="A33" t="str">
        <f>Nutrients!B77</f>
        <v>Soybean Meal, Dehulled, Expelled</v>
      </c>
      <c r="B33" s="15"/>
      <c r="C33" s="15"/>
      <c r="D33" s="15"/>
      <c r="E33" s="15"/>
      <c r="F33" s="15"/>
      <c r="G33" s="15"/>
      <c r="I33" s="15"/>
      <c r="J33" s="15"/>
      <c r="K33" s="15"/>
      <c r="L33" s="15"/>
      <c r="M33" s="15"/>
      <c r="N33" s="15"/>
      <c r="P33" s="15"/>
      <c r="Q33" s="15"/>
      <c r="R33" s="15"/>
      <c r="S33" s="15"/>
      <c r="T33" s="15"/>
      <c r="U33" s="15"/>
      <c r="W33" s="15"/>
      <c r="X33" s="15"/>
      <c r="Y33" s="15"/>
      <c r="Z33" s="15"/>
      <c r="AA33" s="15"/>
      <c r="AB33" s="15"/>
      <c r="AD33" s="15"/>
      <c r="AE33" s="15"/>
      <c r="AF33" s="15"/>
      <c r="AG33" s="15"/>
      <c r="AH33" s="15"/>
      <c r="AI33" s="15"/>
      <c r="AK33" s="15"/>
      <c r="AL33" s="15"/>
      <c r="AM33" s="15"/>
      <c r="AN33" s="15"/>
      <c r="AO33" s="15"/>
      <c r="AP33" s="15"/>
      <c r="AR33" s="15"/>
      <c r="AS33" s="15"/>
      <c r="AT33" s="15"/>
      <c r="AU33" s="15"/>
      <c r="AV33" s="15"/>
      <c r="AW33" s="15"/>
      <c r="AY33" s="15"/>
      <c r="AZ33" s="15"/>
      <c r="BA33" s="15"/>
      <c r="BB33" s="15"/>
      <c r="BC33" s="15"/>
      <c r="BD33" s="15"/>
      <c r="BF33" s="15"/>
      <c r="BG33" s="15"/>
      <c r="BH33" s="15"/>
      <c r="BI33" s="15"/>
      <c r="BJ33" s="15"/>
      <c r="BK33" s="15"/>
    </row>
    <row r="34" spans="1:63" hidden="1" x14ac:dyDescent="0.2">
      <c r="A34" t="str">
        <f>Nutrients!B78</f>
        <v>Soybean Meal, Solvent Extracted</v>
      </c>
      <c r="B34" s="15"/>
      <c r="C34" s="15"/>
      <c r="D34" s="15"/>
      <c r="E34" s="15"/>
      <c r="F34" s="15"/>
      <c r="G34" s="15"/>
      <c r="I34" s="15"/>
      <c r="J34" s="15"/>
      <c r="K34" s="15"/>
      <c r="L34" s="15"/>
      <c r="M34" s="15"/>
      <c r="N34" s="15"/>
      <c r="P34" s="15"/>
      <c r="Q34" s="15"/>
      <c r="R34" s="15"/>
      <c r="S34" s="15"/>
      <c r="T34" s="15"/>
      <c r="U34" s="15"/>
      <c r="W34" s="15"/>
      <c r="X34" s="15"/>
      <c r="Y34" s="15"/>
      <c r="Z34" s="15"/>
      <c r="AA34" s="15"/>
      <c r="AB34" s="15"/>
      <c r="AD34" s="15"/>
      <c r="AE34" s="15"/>
      <c r="AF34" s="15"/>
      <c r="AG34" s="15"/>
      <c r="AH34" s="15"/>
      <c r="AI34" s="15"/>
      <c r="AK34" s="15"/>
      <c r="AL34" s="15"/>
      <c r="AM34" s="15"/>
      <c r="AN34" s="15"/>
      <c r="AO34" s="15"/>
      <c r="AP34" s="15"/>
      <c r="AR34" s="15"/>
      <c r="AS34" s="15"/>
      <c r="AT34" s="15"/>
      <c r="AU34" s="15"/>
      <c r="AV34" s="15"/>
      <c r="AW34" s="15"/>
      <c r="AY34" s="15"/>
      <c r="AZ34" s="15"/>
      <c r="BA34" s="15"/>
      <c r="BB34" s="15"/>
      <c r="BC34" s="15"/>
      <c r="BD34" s="15"/>
      <c r="BF34" s="15"/>
      <c r="BG34" s="15"/>
      <c r="BH34" s="15"/>
      <c r="BI34" s="15"/>
      <c r="BJ34" s="15"/>
      <c r="BK34" s="15"/>
    </row>
    <row r="35" spans="1:63" hidden="1" x14ac:dyDescent="0.2">
      <c r="A35" t="str">
        <f>Nutrients!B35</f>
        <v>Corn Gluten Meal</v>
      </c>
      <c r="B35" s="15"/>
      <c r="C35" s="15"/>
      <c r="D35" s="15"/>
      <c r="E35" s="15"/>
      <c r="F35" s="15"/>
      <c r="G35" s="15"/>
      <c r="I35" s="15"/>
      <c r="J35" s="15"/>
      <c r="K35" s="15"/>
      <c r="L35" s="15"/>
      <c r="M35" s="15"/>
      <c r="N35" s="15"/>
      <c r="P35" s="15"/>
      <c r="Q35" s="15"/>
      <c r="R35" s="15"/>
      <c r="S35" s="15"/>
      <c r="T35" s="15"/>
      <c r="U35" s="15"/>
      <c r="W35" s="15"/>
      <c r="X35" s="15"/>
      <c r="Y35" s="15"/>
      <c r="Z35" s="15"/>
      <c r="AA35" s="15"/>
      <c r="AB35" s="15"/>
      <c r="AD35" s="15"/>
      <c r="AE35" s="15"/>
      <c r="AF35" s="15"/>
      <c r="AG35" s="15"/>
      <c r="AH35" s="15"/>
      <c r="AI35" s="15"/>
      <c r="AK35" s="15"/>
      <c r="AL35" s="15"/>
      <c r="AM35" s="15"/>
      <c r="AN35" s="15"/>
      <c r="AO35" s="15"/>
      <c r="AP35" s="15"/>
      <c r="AR35" s="15"/>
      <c r="AS35" s="15"/>
      <c r="AT35" s="15"/>
      <c r="AU35" s="15"/>
      <c r="AV35" s="15"/>
      <c r="AW35" s="15"/>
      <c r="AY35" s="15"/>
      <c r="AZ35" s="15"/>
      <c r="BA35" s="15"/>
      <c r="BB35" s="15"/>
      <c r="BC35" s="15"/>
      <c r="BD35" s="15"/>
      <c r="BF35" s="15"/>
      <c r="BG35" s="15"/>
      <c r="BH35" s="15"/>
      <c r="BI35" s="15"/>
      <c r="BJ35" s="15"/>
      <c r="BK35" s="15"/>
    </row>
    <row r="36" spans="1:63" hidden="1" x14ac:dyDescent="0.2">
      <c r="A36" t="str">
        <f>Nutrients!B36</f>
        <v>Corn Grits, Hominy Feed</v>
      </c>
      <c r="B36" s="15"/>
      <c r="C36" s="15"/>
      <c r="D36" s="15"/>
      <c r="E36" s="15"/>
      <c r="F36" s="15"/>
      <c r="G36" s="15"/>
      <c r="I36" s="15"/>
      <c r="J36" s="15"/>
      <c r="K36" s="15"/>
      <c r="L36" s="15"/>
      <c r="M36" s="15"/>
      <c r="N36" s="15"/>
      <c r="P36" s="15"/>
      <c r="Q36" s="15"/>
      <c r="R36" s="15"/>
      <c r="S36" s="15"/>
      <c r="T36" s="15"/>
      <c r="U36" s="15"/>
      <c r="W36" s="15"/>
      <c r="X36" s="15"/>
      <c r="Y36" s="15"/>
      <c r="Z36" s="15"/>
      <c r="AA36" s="15"/>
      <c r="AB36" s="15"/>
      <c r="AD36" s="15"/>
      <c r="AE36" s="15"/>
      <c r="AF36" s="15"/>
      <c r="AG36" s="15"/>
      <c r="AH36" s="15"/>
      <c r="AI36" s="15"/>
      <c r="AK36" s="15"/>
      <c r="AL36" s="15"/>
      <c r="AM36" s="15"/>
      <c r="AN36" s="15"/>
      <c r="AO36" s="15"/>
      <c r="AP36" s="15"/>
      <c r="AR36" s="15"/>
      <c r="AS36" s="15"/>
      <c r="AT36" s="15"/>
      <c r="AU36" s="15"/>
      <c r="AV36" s="15"/>
      <c r="AW36" s="15"/>
      <c r="AY36" s="15"/>
      <c r="AZ36" s="15"/>
      <c r="BA36" s="15"/>
      <c r="BB36" s="15"/>
      <c r="BC36" s="15"/>
      <c r="BD36" s="15"/>
      <c r="BF36" s="15"/>
      <c r="BG36" s="15"/>
      <c r="BH36" s="15"/>
      <c r="BI36" s="15"/>
      <c r="BJ36" s="15"/>
      <c r="BK36" s="15"/>
    </row>
    <row r="37" spans="1:63" hidden="1" x14ac:dyDescent="0.2">
      <c r="A37" t="str">
        <f>Nutrients!B37</f>
        <v>Cotton Seeds, Fullfat</v>
      </c>
      <c r="B37" s="15"/>
      <c r="C37" s="15"/>
      <c r="D37" s="15"/>
      <c r="E37" s="15"/>
      <c r="F37" s="15"/>
      <c r="G37" s="15"/>
      <c r="I37" s="15"/>
      <c r="J37" s="15"/>
      <c r="K37" s="15"/>
      <c r="L37" s="15"/>
      <c r="M37" s="15"/>
      <c r="N37" s="15"/>
      <c r="P37" s="15"/>
      <c r="Q37" s="15"/>
      <c r="R37" s="15"/>
      <c r="S37" s="15"/>
      <c r="T37" s="15"/>
      <c r="U37" s="15"/>
      <c r="W37" s="15"/>
      <c r="X37" s="15"/>
      <c r="Y37" s="15"/>
      <c r="Z37" s="15"/>
      <c r="AA37" s="15"/>
      <c r="AB37" s="15"/>
      <c r="AD37" s="15"/>
      <c r="AE37" s="15"/>
      <c r="AF37" s="15"/>
      <c r="AG37" s="15"/>
      <c r="AH37" s="15"/>
      <c r="AI37" s="15"/>
      <c r="AK37" s="15"/>
      <c r="AL37" s="15"/>
      <c r="AM37" s="15"/>
      <c r="AN37" s="15"/>
      <c r="AO37" s="15"/>
      <c r="AP37" s="15"/>
      <c r="AR37" s="15"/>
      <c r="AS37" s="15"/>
      <c r="AT37" s="15"/>
      <c r="AU37" s="15"/>
      <c r="AV37" s="15"/>
      <c r="AW37" s="15"/>
      <c r="AY37" s="15"/>
      <c r="AZ37" s="15"/>
      <c r="BA37" s="15"/>
      <c r="BB37" s="15"/>
      <c r="BC37" s="15"/>
      <c r="BD37" s="15"/>
      <c r="BF37" s="15"/>
      <c r="BG37" s="15"/>
      <c r="BH37" s="15"/>
      <c r="BI37" s="15"/>
      <c r="BJ37" s="15"/>
      <c r="BK37" s="15"/>
    </row>
    <row r="38" spans="1:63" hidden="1" x14ac:dyDescent="0.2">
      <c r="A38" t="str">
        <f>Nutrients!B38</f>
        <v>Cotton Seed Meal</v>
      </c>
      <c r="B38" s="15"/>
      <c r="C38" s="15"/>
      <c r="D38" s="15"/>
      <c r="E38" s="15"/>
      <c r="F38" s="15"/>
      <c r="G38" s="15"/>
      <c r="I38" s="15"/>
      <c r="J38" s="15"/>
      <c r="K38" s="15"/>
      <c r="L38" s="15"/>
      <c r="M38" s="15"/>
      <c r="N38" s="15"/>
      <c r="P38" s="15"/>
      <c r="Q38" s="15"/>
      <c r="R38" s="15"/>
      <c r="S38" s="15"/>
      <c r="T38" s="15"/>
      <c r="U38" s="15"/>
      <c r="W38" s="15"/>
      <c r="X38" s="15"/>
      <c r="Y38" s="15"/>
      <c r="Z38" s="15"/>
      <c r="AA38" s="15"/>
      <c r="AB38" s="15"/>
      <c r="AD38" s="15"/>
      <c r="AE38" s="15"/>
      <c r="AF38" s="15"/>
      <c r="AG38" s="15"/>
      <c r="AH38" s="15"/>
      <c r="AI38" s="15"/>
      <c r="AK38" s="15"/>
      <c r="AL38" s="15"/>
      <c r="AM38" s="15"/>
      <c r="AN38" s="15"/>
      <c r="AO38" s="15"/>
      <c r="AP38" s="15"/>
      <c r="AR38" s="15"/>
      <c r="AS38" s="15"/>
      <c r="AT38" s="15"/>
      <c r="AU38" s="15"/>
      <c r="AV38" s="15"/>
      <c r="AW38" s="15"/>
      <c r="AY38" s="15"/>
      <c r="AZ38" s="15"/>
      <c r="BA38" s="15"/>
      <c r="BB38" s="15"/>
      <c r="BC38" s="15"/>
      <c r="BD38" s="15"/>
      <c r="BF38" s="15"/>
      <c r="BG38" s="15"/>
      <c r="BH38" s="15"/>
      <c r="BI38" s="15"/>
      <c r="BJ38" s="15"/>
      <c r="BK38" s="15"/>
    </row>
    <row r="39" spans="1:63" hidden="1" x14ac:dyDescent="0.2">
      <c r="A39" t="str">
        <f>Nutrients!B39</f>
        <v>Feather Meal</v>
      </c>
      <c r="B39" s="15"/>
      <c r="C39" s="15"/>
      <c r="D39" s="15"/>
      <c r="E39" s="15"/>
      <c r="F39" s="15"/>
      <c r="G39" s="15"/>
      <c r="I39" s="15"/>
      <c r="J39" s="15"/>
      <c r="K39" s="15"/>
      <c r="L39" s="15"/>
      <c r="M39" s="15"/>
      <c r="N39" s="15"/>
      <c r="P39" s="15"/>
      <c r="Q39" s="15"/>
      <c r="R39" s="15"/>
      <c r="S39" s="15"/>
      <c r="T39" s="15"/>
      <c r="U39" s="15"/>
      <c r="W39" s="15"/>
      <c r="X39" s="15"/>
      <c r="Y39" s="15"/>
      <c r="Z39" s="15"/>
      <c r="AA39" s="15"/>
      <c r="AB39" s="15"/>
      <c r="AD39" s="15"/>
      <c r="AE39" s="15"/>
      <c r="AF39" s="15"/>
      <c r="AG39" s="15"/>
      <c r="AH39" s="15"/>
      <c r="AI39" s="15"/>
      <c r="AK39" s="15"/>
      <c r="AL39" s="15"/>
      <c r="AM39" s="15"/>
      <c r="AN39" s="15"/>
      <c r="AO39" s="15"/>
      <c r="AP39" s="15"/>
      <c r="AR39" s="15"/>
      <c r="AS39" s="15"/>
      <c r="AT39" s="15"/>
      <c r="AU39" s="15"/>
      <c r="AV39" s="15"/>
      <c r="AW39" s="15"/>
      <c r="AY39" s="15"/>
      <c r="AZ39" s="15"/>
      <c r="BA39" s="15"/>
      <c r="BB39" s="15"/>
      <c r="BC39" s="15"/>
      <c r="BD39" s="15"/>
      <c r="BF39" s="15"/>
      <c r="BG39" s="15"/>
      <c r="BH39" s="15"/>
      <c r="BI39" s="15"/>
      <c r="BJ39" s="15"/>
      <c r="BK39" s="15"/>
    </row>
    <row r="40" spans="1:63" hidden="1" x14ac:dyDescent="0.2">
      <c r="A40" t="str">
        <f>Nutrients!B40</f>
        <v>Fish Meal Combined</v>
      </c>
      <c r="B40" s="15"/>
      <c r="C40" s="15"/>
      <c r="D40" s="15"/>
      <c r="E40" s="15"/>
      <c r="F40" s="15"/>
      <c r="G40" s="15"/>
      <c r="I40" s="15"/>
      <c r="J40" s="15"/>
      <c r="K40" s="15"/>
      <c r="L40" s="15"/>
      <c r="M40" s="15"/>
      <c r="N40" s="15"/>
      <c r="P40" s="15"/>
      <c r="Q40" s="15"/>
      <c r="R40" s="15"/>
      <c r="S40" s="15"/>
      <c r="T40" s="15"/>
      <c r="U40" s="15"/>
      <c r="W40" s="15"/>
      <c r="X40" s="15"/>
      <c r="Y40" s="15"/>
      <c r="Z40" s="15"/>
      <c r="AA40" s="15"/>
      <c r="AB40" s="15"/>
      <c r="AD40" s="15"/>
      <c r="AE40" s="15"/>
      <c r="AF40" s="15"/>
      <c r="AG40" s="15"/>
      <c r="AH40" s="15"/>
      <c r="AI40" s="15"/>
      <c r="AK40" s="15"/>
      <c r="AL40" s="15"/>
      <c r="AM40" s="15"/>
      <c r="AN40" s="15"/>
      <c r="AO40" s="15"/>
      <c r="AP40" s="15"/>
      <c r="AR40" s="15"/>
      <c r="AS40" s="15"/>
      <c r="AT40" s="15"/>
      <c r="AU40" s="15"/>
      <c r="AV40" s="15"/>
      <c r="AW40" s="15"/>
      <c r="AY40" s="15"/>
      <c r="AZ40" s="15"/>
      <c r="BA40" s="15"/>
      <c r="BB40" s="15"/>
      <c r="BC40" s="15"/>
      <c r="BD40" s="15"/>
      <c r="BF40" s="15"/>
      <c r="BG40" s="15"/>
      <c r="BH40" s="15"/>
      <c r="BI40" s="15"/>
      <c r="BJ40" s="15"/>
      <c r="BK40" s="15"/>
    </row>
    <row r="41" spans="1:63" hidden="1" x14ac:dyDescent="0.2">
      <c r="A41" t="str">
        <f>Nutrients!B41</f>
        <v>Flaxseed</v>
      </c>
      <c r="B41" s="15"/>
      <c r="C41" s="15"/>
      <c r="D41" s="15"/>
      <c r="E41" s="15"/>
      <c r="F41" s="15"/>
      <c r="G41" s="15"/>
      <c r="I41" s="15"/>
      <c r="J41" s="15"/>
      <c r="K41" s="15"/>
      <c r="L41" s="15"/>
      <c r="M41" s="15"/>
      <c r="N41" s="15"/>
      <c r="P41" s="15"/>
      <c r="Q41" s="15"/>
      <c r="R41" s="15"/>
      <c r="S41" s="15"/>
      <c r="T41" s="15"/>
      <c r="U41" s="15"/>
      <c r="W41" s="15"/>
      <c r="X41" s="15"/>
      <c r="Y41" s="15"/>
      <c r="Z41" s="15"/>
      <c r="AA41" s="15"/>
      <c r="AB41" s="15"/>
      <c r="AD41" s="15"/>
      <c r="AE41" s="15"/>
      <c r="AF41" s="15"/>
      <c r="AG41" s="15"/>
      <c r="AH41" s="15"/>
      <c r="AI41" s="15"/>
      <c r="AK41" s="15"/>
      <c r="AL41" s="15"/>
      <c r="AM41" s="15"/>
      <c r="AN41" s="15"/>
      <c r="AO41" s="15"/>
      <c r="AP41" s="15"/>
      <c r="AR41" s="15"/>
      <c r="AS41" s="15"/>
      <c r="AT41" s="15"/>
      <c r="AU41" s="15"/>
      <c r="AV41" s="15"/>
      <c r="AW41" s="15"/>
      <c r="AY41" s="15"/>
      <c r="AZ41" s="15"/>
      <c r="BA41" s="15"/>
      <c r="BB41" s="15"/>
      <c r="BC41" s="15"/>
      <c r="BD41" s="15"/>
      <c r="BF41" s="15"/>
      <c r="BG41" s="15"/>
      <c r="BH41" s="15"/>
      <c r="BI41" s="15"/>
      <c r="BJ41" s="15"/>
      <c r="BK41" s="15"/>
    </row>
    <row r="42" spans="1:63" hidden="1" x14ac:dyDescent="0.2">
      <c r="A42" t="str">
        <f>Nutrients!B42</f>
        <v>Flaxseed Meal</v>
      </c>
      <c r="B42" s="15"/>
      <c r="C42" s="15"/>
      <c r="D42" s="15"/>
      <c r="E42" s="15"/>
      <c r="F42" s="15"/>
      <c r="G42" s="15"/>
      <c r="I42" s="15"/>
      <c r="J42" s="15"/>
      <c r="K42" s="15"/>
      <c r="L42" s="15"/>
      <c r="M42" s="15"/>
      <c r="N42" s="15"/>
      <c r="P42" s="15"/>
      <c r="Q42" s="15"/>
      <c r="R42" s="15"/>
      <c r="S42" s="15"/>
      <c r="T42" s="15"/>
      <c r="U42" s="15"/>
      <c r="W42" s="15"/>
      <c r="X42" s="15"/>
      <c r="Y42" s="15"/>
      <c r="Z42" s="15"/>
      <c r="AA42" s="15"/>
      <c r="AB42" s="15"/>
      <c r="AD42" s="15"/>
      <c r="AE42" s="15"/>
      <c r="AF42" s="15"/>
      <c r="AG42" s="15"/>
      <c r="AH42" s="15"/>
      <c r="AI42" s="15"/>
      <c r="AK42" s="15"/>
      <c r="AL42" s="15"/>
      <c r="AM42" s="15"/>
      <c r="AN42" s="15"/>
      <c r="AO42" s="15"/>
      <c r="AP42" s="15"/>
      <c r="AR42" s="15"/>
      <c r="AS42" s="15"/>
      <c r="AT42" s="15"/>
      <c r="AU42" s="15"/>
      <c r="AV42" s="15"/>
      <c r="AW42" s="15"/>
      <c r="AY42" s="15"/>
      <c r="AZ42" s="15"/>
      <c r="BA42" s="15"/>
      <c r="BB42" s="15"/>
      <c r="BC42" s="15"/>
      <c r="BD42" s="15"/>
      <c r="BF42" s="15"/>
      <c r="BG42" s="15"/>
      <c r="BH42" s="15"/>
      <c r="BI42" s="15"/>
      <c r="BJ42" s="15"/>
      <c r="BK42" s="15"/>
    </row>
    <row r="43" spans="1:63" hidden="1" x14ac:dyDescent="0.2">
      <c r="A43" t="str">
        <f>Nutrients!B43</f>
        <v>Lupins</v>
      </c>
      <c r="B43" s="15"/>
      <c r="C43" s="15"/>
      <c r="D43" s="15"/>
      <c r="E43" s="15"/>
      <c r="F43" s="15"/>
      <c r="G43" s="15"/>
      <c r="I43" s="15"/>
      <c r="J43" s="15"/>
      <c r="K43" s="15"/>
      <c r="L43" s="15"/>
      <c r="M43" s="15"/>
      <c r="N43" s="15"/>
      <c r="P43" s="15"/>
      <c r="Q43" s="15"/>
      <c r="R43" s="15"/>
      <c r="S43" s="15"/>
      <c r="T43" s="15"/>
      <c r="U43" s="15"/>
      <c r="W43" s="15"/>
      <c r="X43" s="15"/>
      <c r="Y43" s="15"/>
      <c r="Z43" s="15"/>
      <c r="AA43" s="15"/>
      <c r="AB43" s="15"/>
      <c r="AD43" s="15"/>
      <c r="AE43" s="15"/>
      <c r="AF43" s="15"/>
      <c r="AG43" s="15"/>
      <c r="AH43" s="15"/>
      <c r="AI43" s="15"/>
      <c r="AK43" s="15"/>
      <c r="AL43" s="15"/>
      <c r="AM43" s="15"/>
      <c r="AN43" s="15"/>
      <c r="AO43" s="15"/>
      <c r="AP43" s="15"/>
      <c r="AR43" s="15"/>
      <c r="AS43" s="15"/>
      <c r="AT43" s="15"/>
      <c r="AU43" s="15"/>
      <c r="AV43" s="15"/>
      <c r="AW43" s="15"/>
      <c r="AY43" s="15"/>
      <c r="AZ43" s="15"/>
      <c r="BA43" s="15"/>
      <c r="BB43" s="15"/>
      <c r="BC43" s="15"/>
      <c r="BD43" s="15"/>
      <c r="BF43" s="15"/>
      <c r="BG43" s="15"/>
      <c r="BH43" s="15"/>
      <c r="BI43" s="15"/>
      <c r="BJ43" s="15"/>
      <c r="BK43" s="15"/>
    </row>
    <row r="44" spans="1:63" hidden="1" x14ac:dyDescent="0.2">
      <c r="A44" t="str">
        <f>Nutrients!B44</f>
        <v>Meat Meal</v>
      </c>
      <c r="B44" s="15"/>
      <c r="C44" s="15"/>
      <c r="D44" s="15"/>
      <c r="E44" s="15"/>
      <c r="F44" s="15"/>
      <c r="G44" s="15"/>
      <c r="I44" s="15"/>
      <c r="J44" s="15"/>
      <c r="K44" s="15"/>
      <c r="L44" s="15"/>
      <c r="M44" s="15"/>
      <c r="N44" s="15"/>
      <c r="P44" s="15"/>
      <c r="Q44" s="15"/>
      <c r="R44" s="15"/>
      <c r="S44" s="15"/>
      <c r="T44" s="15"/>
      <c r="U44" s="15"/>
      <c r="W44" s="15"/>
      <c r="X44" s="15"/>
      <c r="Y44" s="15"/>
      <c r="Z44" s="15"/>
      <c r="AA44" s="15"/>
      <c r="AB44" s="15"/>
      <c r="AD44" s="15"/>
      <c r="AE44" s="15"/>
      <c r="AF44" s="15"/>
      <c r="AG44" s="15"/>
      <c r="AH44" s="15"/>
      <c r="AI44" s="15"/>
      <c r="AK44" s="15"/>
      <c r="AL44" s="15"/>
      <c r="AM44" s="15"/>
      <c r="AN44" s="15"/>
      <c r="AO44" s="15"/>
      <c r="AP44" s="15"/>
      <c r="AR44" s="15"/>
      <c r="AS44" s="15"/>
      <c r="AT44" s="15"/>
      <c r="AU44" s="15"/>
      <c r="AV44" s="15"/>
      <c r="AW44" s="15"/>
      <c r="AY44" s="15"/>
      <c r="AZ44" s="15"/>
      <c r="BA44" s="15"/>
      <c r="BB44" s="15"/>
      <c r="BC44" s="15"/>
      <c r="BD44" s="15"/>
      <c r="BF44" s="15"/>
      <c r="BG44" s="15"/>
      <c r="BH44" s="15"/>
      <c r="BI44" s="15"/>
      <c r="BJ44" s="15"/>
      <c r="BK44" s="15"/>
    </row>
    <row r="45" spans="1:63" hidden="1" x14ac:dyDescent="0.2">
      <c r="A45" t="str">
        <f>Nutrients!B45</f>
        <v>Meat and Bone Meal, P &gt;4%</v>
      </c>
      <c r="B45" s="15"/>
      <c r="C45" s="15"/>
      <c r="D45" s="15"/>
      <c r="E45" s="15"/>
      <c r="F45" s="15"/>
      <c r="G45" s="15"/>
      <c r="I45" s="15"/>
      <c r="J45" s="15"/>
      <c r="K45" s="15"/>
      <c r="L45" s="15"/>
      <c r="M45" s="15"/>
      <c r="N45" s="15"/>
      <c r="P45" s="15"/>
      <c r="Q45" s="15"/>
      <c r="R45" s="15"/>
      <c r="S45" s="15"/>
      <c r="T45" s="15"/>
      <c r="U45" s="15"/>
      <c r="W45" s="15"/>
      <c r="X45" s="15"/>
      <c r="Y45" s="15"/>
      <c r="Z45" s="15"/>
      <c r="AA45" s="15"/>
      <c r="AB45" s="15"/>
      <c r="AD45" s="15"/>
      <c r="AE45" s="15"/>
      <c r="AF45" s="15"/>
      <c r="AG45" s="15"/>
      <c r="AH45" s="15"/>
      <c r="AI45" s="15"/>
      <c r="AK45" s="15"/>
      <c r="AL45" s="15"/>
      <c r="AM45" s="15"/>
      <c r="AN45" s="15"/>
      <c r="AO45" s="15"/>
      <c r="AP45" s="15"/>
      <c r="AR45" s="15"/>
      <c r="AS45" s="15"/>
      <c r="AT45" s="15"/>
      <c r="AU45" s="15"/>
      <c r="AV45" s="15"/>
      <c r="AW45" s="15"/>
      <c r="AY45" s="15"/>
      <c r="AZ45" s="15"/>
      <c r="BA45" s="15"/>
      <c r="BB45" s="15"/>
      <c r="BC45" s="15"/>
      <c r="BD45" s="15"/>
      <c r="BF45" s="15"/>
      <c r="BG45" s="15"/>
      <c r="BH45" s="15"/>
      <c r="BI45" s="15"/>
      <c r="BJ45" s="15"/>
      <c r="BK45" s="15"/>
    </row>
    <row r="46" spans="1:63" hidden="1" x14ac:dyDescent="0.2">
      <c r="A46" t="str">
        <f>Nutrients!B46</f>
        <v>Milk, Casein</v>
      </c>
      <c r="B46" s="15"/>
      <c r="C46" s="15"/>
      <c r="D46" s="15"/>
      <c r="E46" s="15"/>
      <c r="F46" s="15"/>
      <c r="G46" s="15"/>
      <c r="I46" s="15"/>
      <c r="J46" s="15"/>
      <c r="K46" s="15"/>
      <c r="L46" s="15"/>
      <c r="M46" s="15"/>
      <c r="N46" s="15"/>
      <c r="P46" s="15"/>
      <c r="Q46" s="15"/>
      <c r="R46" s="15"/>
      <c r="S46" s="15"/>
      <c r="T46" s="15"/>
      <c r="U46" s="15"/>
      <c r="W46" s="15"/>
      <c r="X46" s="15"/>
      <c r="Y46" s="15"/>
      <c r="Z46" s="15"/>
      <c r="AA46" s="15"/>
      <c r="AB46" s="15"/>
      <c r="AD46" s="15"/>
      <c r="AE46" s="15"/>
      <c r="AF46" s="15"/>
      <c r="AG46" s="15"/>
      <c r="AH46" s="15"/>
      <c r="AI46" s="15"/>
      <c r="AK46" s="15"/>
      <c r="AL46" s="15"/>
      <c r="AM46" s="15"/>
      <c r="AN46" s="15"/>
      <c r="AO46" s="15"/>
      <c r="AP46" s="15"/>
      <c r="AR46" s="15"/>
      <c r="AS46" s="15"/>
      <c r="AT46" s="15"/>
      <c r="AU46" s="15"/>
      <c r="AV46" s="15"/>
      <c r="AW46" s="15"/>
      <c r="AY46" s="15"/>
      <c r="AZ46" s="15"/>
      <c r="BA46" s="15"/>
      <c r="BB46" s="15"/>
      <c r="BC46" s="15"/>
      <c r="BD46" s="15"/>
      <c r="BF46" s="15"/>
      <c r="BG46" s="15"/>
      <c r="BH46" s="15"/>
      <c r="BI46" s="15"/>
      <c r="BJ46" s="15"/>
      <c r="BK46" s="15"/>
    </row>
    <row r="47" spans="1:63" hidden="1" x14ac:dyDescent="0.2">
      <c r="A47" t="str">
        <f>Nutrients!B47</f>
        <v>Milk, Lactose</v>
      </c>
      <c r="B47" s="15"/>
      <c r="C47" s="15"/>
      <c r="D47" s="15"/>
      <c r="E47" s="15"/>
      <c r="F47" s="15"/>
      <c r="G47" s="15"/>
      <c r="I47" s="15"/>
      <c r="J47" s="15"/>
      <c r="K47" s="15"/>
      <c r="L47" s="15"/>
      <c r="M47" s="15"/>
      <c r="N47" s="15"/>
      <c r="P47" s="15"/>
      <c r="Q47" s="15"/>
      <c r="R47" s="15"/>
      <c r="S47" s="15"/>
      <c r="T47" s="15"/>
      <c r="U47" s="15"/>
      <c r="W47" s="15"/>
      <c r="X47" s="15"/>
      <c r="Y47" s="15"/>
      <c r="Z47" s="15"/>
      <c r="AA47" s="15"/>
      <c r="AB47" s="15"/>
      <c r="AD47" s="15"/>
      <c r="AE47" s="15"/>
      <c r="AF47" s="15"/>
      <c r="AG47" s="15"/>
      <c r="AH47" s="15"/>
      <c r="AI47" s="15"/>
      <c r="AK47" s="15"/>
      <c r="AL47" s="15"/>
      <c r="AM47" s="15"/>
      <c r="AN47" s="15"/>
      <c r="AO47" s="15"/>
      <c r="AP47" s="15"/>
      <c r="AR47" s="15"/>
      <c r="AS47" s="15"/>
      <c r="AT47" s="15"/>
      <c r="AU47" s="15"/>
      <c r="AV47" s="15"/>
      <c r="AW47" s="15"/>
      <c r="AY47" s="15"/>
      <c r="AZ47" s="15"/>
      <c r="BA47" s="15"/>
      <c r="BB47" s="15"/>
      <c r="BC47" s="15"/>
      <c r="BD47" s="15"/>
      <c r="BF47" s="15"/>
      <c r="BG47" s="15"/>
      <c r="BH47" s="15"/>
      <c r="BI47" s="15"/>
      <c r="BJ47" s="15"/>
      <c r="BK47" s="15"/>
    </row>
    <row r="48" spans="1:63" hidden="1" x14ac:dyDescent="0.2">
      <c r="A48" t="str">
        <f>Nutrients!B48</f>
        <v>Milk, Skim Milk Powder</v>
      </c>
      <c r="B48" s="15"/>
      <c r="C48" s="15"/>
      <c r="D48" s="15"/>
      <c r="E48" s="15"/>
      <c r="F48" s="15"/>
      <c r="G48" s="15"/>
      <c r="I48" s="15"/>
      <c r="J48" s="15"/>
      <c r="K48" s="15"/>
      <c r="L48" s="15"/>
      <c r="M48" s="15"/>
      <c r="N48" s="15"/>
      <c r="P48" s="15"/>
      <c r="Q48" s="15"/>
      <c r="R48" s="15"/>
      <c r="S48" s="15"/>
      <c r="T48" s="15"/>
      <c r="U48" s="15"/>
      <c r="W48" s="15"/>
      <c r="X48" s="15"/>
      <c r="Y48" s="15"/>
      <c r="Z48" s="15"/>
      <c r="AA48" s="15"/>
      <c r="AB48" s="15"/>
      <c r="AD48" s="15"/>
      <c r="AE48" s="15"/>
      <c r="AF48" s="15"/>
      <c r="AG48" s="15"/>
      <c r="AH48" s="15"/>
      <c r="AI48" s="15"/>
      <c r="AK48" s="15"/>
      <c r="AL48" s="15"/>
      <c r="AM48" s="15"/>
      <c r="AN48" s="15"/>
      <c r="AO48" s="15"/>
      <c r="AP48" s="15"/>
      <c r="AR48" s="15"/>
      <c r="AS48" s="15"/>
      <c r="AT48" s="15"/>
      <c r="AU48" s="15"/>
      <c r="AV48" s="15"/>
      <c r="AW48" s="15"/>
      <c r="AY48" s="15"/>
      <c r="AZ48" s="15"/>
      <c r="BA48" s="15"/>
      <c r="BB48" s="15"/>
      <c r="BC48" s="15"/>
      <c r="BD48" s="15"/>
      <c r="BF48" s="15"/>
      <c r="BG48" s="15"/>
      <c r="BH48" s="15"/>
      <c r="BI48" s="15"/>
      <c r="BJ48" s="15"/>
      <c r="BK48" s="15"/>
    </row>
    <row r="49" spans="1:64" hidden="1" x14ac:dyDescent="0.2">
      <c r="A49" t="str">
        <f>Nutrients!B49</f>
        <v>Milk, Whey Powder</v>
      </c>
      <c r="B49" s="15"/>
      <c r="C49" s="15"/>
      <c r="D49" s="15"/>
      <c r="E49" s="15"/>
      <c r="F49" s="15"/>
      <c r="G49" s="15"/>
      <c r="I49" s="15"/>
      <c r="J49" s="15"/>
      <c r="K49" s="15"/>
      <c r="L49" s="15"/>
      <c r="M49" s="15"/>
      <c r="N49" s="15"/>
      <c r="P49" s="15"/>
      <c r="Q49" s="15"/>
      <c r="R49" s="15"/>
      <c r="S49" s="15"/>
      <c r="T49" s="15"/>
      <c r="U49" s="15"/>
      <c r="W49" s="15"/>
      <c r="X49" s="15"/>
      <c r="Y49" s="15"/>
      <c r="Z49" s="15"/>
      <c r="AA49" s="15"/>
      <c r="AB49" s="15"/>
      <c r="AD49" s="15"/>
      <c r="AE49" s="15"/>
      <c r="AF49" s="15"/>
      <c r="AG49" s="15"/>
      <c r="AH49" s="15"/>
      <c r="AI49" s="15"/>
      <c r="AK49" s="15"/>
      <c r="AL49" s="15"/>
      <c r="AM49" s="15"/>
      <c r="AN49" s="15"/>
      <c r="AO49" s="15"/>
      <c r="AP49" s="15"/>
      <c r="AR49" s="15"/>
      <c r="AS49" s="15"/>
      <c r="AT49" s="15"/>
      <c r="AU49" s="15"/>
      <c r="AV49" s="15"/>
      <c r="AW49" s="15"/>
      <c r="AY49" s="15"/>
      <c r="AZ49" s="15"/>
      <c r="BA49" s="15"/>
      <c r="BB49" s="15"/>
      <c r="BC49" s="15"/>
      <c r="BD49" s="15"/>
      <c r="BF49" s="15"/>
      <c r="BG49" s="15"/>
      <c r="BH49" s="15"/>
      <c r="BI49" s="15"/>
      <c r="BJ49" s="15"/>
      <c r="BK49" s="15"/>
    </row>
    <row r="50" spans="1:64" hidden="1" x14ac:dyDescent="0.2">
      <c r="A50" t="str">
        <f>Nutrients!B50</f>
        <v>Milk, Whey Permeate, 85% lactose</v>
      </c>
      <c r="B50" s="15"/>
      <c r="C50" s="15"/>
      <c r="D50" s="15"/>
      <c r="E50" s="15"/>
      <c r="F50" s="15"/>
      <c r="G50" s="15"/>
      <c r="I50" s="15"/>
      <c r="J50" s="15"/>
      <c r="K50" s="15"/>
      <c r="L50" s="15"/>
      <c r="M50" s="15"/>
      <c r="N50" s="15"/>
      <c r="P50" s="15"/>
      <c r="Q50" s="15"/>
      <c r="R50" s="15"/>
      <c r="S50" s="15"/>
      <c r="T50" s="15"/>
      <c r="U50" s="15"/>
      <c r="W50" s="15"/>
      <c r="X50" s="15"/>
      <c r="Y50" s="15"/>
      <c r="Z50" s="15"/>
      <c r="AA50" s="15"/>
      <c r="AB50" s="15"/>
      <c r="AD50" s="15"/>
      <c r="AE50" s="15"/>
      <c r="AF50" s="15"/>
      <c r="AG50" s="15"/>
      <c r="AH50" s="15"/>
      <c r="AI50" s="15"/>
      <c r="AK50" s="15"/>
      <c r="AL50" s="15"/>
      <c r="AM50" s="15"/>
      <c r="AN50" s="15"/>
      <c r="AO50" s="15"/>
      <c r="AP50" s="15"/>
      <c r="AR50" s="15"/>
      <c r="AS50" s="15"/>
      <c r="AT50" s="15"/>
      <c r="AU50" s="15"/>
      <c r="AV50" s="15"/>
      <c r="AW50" s="15"/>
      <c r="AY50" s="15"/>
      <c r="AZ50" s="15"/>
      <c r="BA50" s="15"/>
      <c r="BB50" s="15"/>
      <c r="BC50" s="15"/>
      <c r="BD50" s="15"/>
      <c r="BF50" s="15"/>
      <c r="BG50" s="15"/>
      <c r="BH50" s="15"/>
      <c r="BI50" s="15"/>
      <c r="BJ50" s="15"/>
      <c r="BK50" s="15"/>
    </row>
    <row r="51" spans="1:64" hidden="1" x14ac:dyDescent="0.2">
      <c r="A51" t="str">
        <f>Nutrients!B51</f>
        <v>Milk, Whey Protein Concentrate</v>
      </c>
      <c r="B51" s="15"/>
      <c r="C51" s="15"/>
      <c r="D51" s="15"/>
      <c r="E51" s="15"/>
      <c r="F51" s="15"/>
      <c r="G51" s="15"/>
      <c r="I51" s="15"/>
      <c r="J51" s="15"/>
      <c r="K51" s="15"/>
      <c r="L51" s="15"/>
      <c r="M51" s="15"/>
      <c r="N51" s="15"/>
      <c r="P51" s="15"/>
      <c r="Q51" s="15"/>
      <c r="R51" s="15"/>
      <c r="S51" s="15"/>
      <c r="T51" s="15"/>
      <c r="U51" s="15"/>
      <c r="W51" s="15"/>
      <c r="X51" s="15"/>
      <c r="Y51" s="15"/>
      <c r="Z51" s="15"/>
      <c r="AA51" s="15"/>
      <c r="AB51" s="15"/>
      <c r="AD51" s="15"/>
      <c r="AE51" s="15"/>
      <c r="AF51" s="15"/>
      <c r="AG51" s="15"/>
      <c r="AH51" s="15"/>
      <c r="AI51" s="15"/>
      <c r="AK51" s="15"/>
      <c r="AL51" s="15"/>
      <c r="AM51" s="15"/>
      <c r="AN51" s="15"/>
      <c r="AO51" s="15"/>
      <c r="AP51" s="15"/>
      <c r="AR51" s="15"/>
      <c r="AS51" s="15"/>
      <c r="AT51" s="15"/>
      <c r="AU51" s="15"/>
      <c r="AV51" s="15"/>
      <c r="AW51" s="15"/>
      <c r="AY51" s="15"/>
      <c r="AZ51" s="15"/>
      <c r="BA51" s="15"/>
      <c r="BB51" s="15"/>
      <c r="BC51" s="15"/>
      <c r="BD51" s="15"/>
      <c r="BF51" s="15"/>
      <c r="BG51" s="15"/>
      <c r="BH51" s="15"/>
      <c r="BI51" s="15"/>
      <c r="BJ51" s="15"/>
      <c r="BK51" s="15"/>
    </row>
    <row r="52" spans="1:64" hidden="1" x14ac:dyDescent="0.2">
      <c r="A52" t="str">
        <f>Nutrients!B52</f>
        <v>Millet</v>
      </c>
      <c r="B52" s="15"/>
      <c r="C52" s="15"/>
      <c r="D52" s="15"/>
      <c r="E52" s="15"/>
      <c r="F52" s="15"/>
      <c r="G52" s="15"/>
      <c r="I52" s="15"/>
      <c r="J52" s="15"/>
      <c r="K52" s="15"/>
      <c r="L52" s="15"/>
      <c r="M52" s="15"/>
      <c r="N52" s="15"/>
      <c r="P52" s="15"/>
      <c r="Q52" s="15"/>
      <c r="R52" s="15"/>
      <c r="S52" s="15"/>
      <c r="T52" s="15"/>
      <c r="U52" s="15"/>
      <c r="W52" s="15"/>
      <c r="X52" s="15"/>
      <c r="Y52" s="15"/>
      <c r="Z52" s="15"/>
      <c r="AA52" s="15"/>
      <c r="AB52" s="15"/>
      <c r="AD52" s="15"/>
      <c r="AE52" s="15"/>
      <c r="AF52" s="15"/>
      <c r="AG52" s="15"/>
      <c r="AH52" s="15"/>
      <c r="AI52" s="15"/>
      <c r="AK52" s="15"/>
      <c r="AL52" s="15"/>
      <c r="AM52" s="15"/>
      <c r="AN52" s="15"/>
      <c r="AO52" s="15"/>
      <c r="AP52" s="15"/>
      <c r="AR52" s="15"/>
      <c r="AS52" s="15"/>
      <c r="AT52" s="15"/>
      <c r="AU52" s="15"/>
      <c r="AV52" s="15"/>
      <c r="AW52" s="15"/>
      <c r="AY52" s="15"/>
      <c r="AZ52" s="15"/>
      <c r="BA52" s="15"/>
      <c r="BB52" s="15"/>
      <c r="BC52" s="15"/>
      <c r="BD52" s="15"/>
      <c r="BF52" s="15"/>
      <c r="BG52" s="15"/>
      <c r="BH52" s="15"/>
      <c r="BI52" s="15"/>
      <c r="BJ52" s="15"/>
      <c r="BK52" s="15"/>
    </row>
    <row r="53" spans="1:64" hidden="1" x14ac:dyDescent="0.2">
      <c r="A53" t="str">
        <f>Nutrients!B53</f>
        <v>Molasses, Sugarbeet</v>
      </c>
      <c r="B53" s="15"/>
      <c r="C53" s="15"/>
      <c r="D53" s="15"/>
      <c r="E53" s="15"/>
      <c r="F53" s="15"/>
      <c r="G53" s="15"/>
      <c r="I53" s="15"/>
      <c r="J53" s="15"/>
      <c r="K53" s="15"/>
      <c r="L53" s="15"/>
      <c r="M53" s="15"/>
      <c r="N53" s="15"/>
      <c r="P53" s="15"/>
      <c r="Q53" s="15"/>
      <c r="R53" s="15"/>
      <c r="S53" s="15"/>
      <c r="T53" s="15"/>
      <c r="U53" s="15"/>
      <c r="W53" s="15"/>
      <c r="X53" s="15"/>
      <c r="Y53" s="15"/>
      <c r="Z53" s="15"/>
      <c r="AA53" s="15"/>
      <c r="AB53" s="15"/>
      <c r="AD53" s="15"/>
      <c r="AE53" s="15"/>
      <c r="AF53" s="15"/>
      <c r="AG53" s="15"/>
      <c r="AH53" s="15"/>
      <c r="AI53" s="15"/>
      <c r="AK53" s="15"/>
      <c r="AL53" s="15"/>
      <c r="AM53" s="15"/>
      <c r="AN53" s="15"/>
      <c r="AO53" s="15"/>
      <c r="AP53" s="15"/>
      <c r="AR53" s="15"/>
      <c r="AS53" s="15"/>
      <c r="AT53" s="15"/>
      <c r="AU53" s="15"/>
      <c r="AV53" s="15"/>
      <c r="AW53" s="15"/>
      <c r="AY53" s="15"/>
      <c r="AZ53" s="15"/>
      <c r="BA53" s="15"/>
      <c r="BB53" s="15"/>
      <c r="BC53" s="15"/>
      <c r="BD53" s="15"/>
      <c r="BF53" s="15"/>
      <c r="BG53" s="15"/>
      <c r="BH53" s="15"/>
      <c r="BI53" s="15"/>
      <c r="BJ53" s="15"/>
      <c r="BK53" s="15"/>
    </row>
    <row r="54" spans="1:64" hidden="1" x14ac:dyDescent="0.2">
      <c r="A54" t="str">
        <f>Nutrients!B54</f>
        <v>Molasses, Sugarcane</v>
      </c>
      <c r="B54" s="15"/>
      <c r="C54" s="15"/>
      <c r="D54" s="15"/>
      <c r="E54" s="15"/>
      <c r="F54" s="15"/>
      <c r="G54" s="15"/>
      <c r="I54" s="15"/>
      <c r="J54" s="15"/>
      <c r="K54" s="15"/>
      <c r="L54" s="15"/>
      <c r="M54" s="15"/>
      <c r="N54" s="15"/>
      <c r="P54" s="15"/>
      <c r="Q54" s="15"/>
      <c r="R54" s="15"/>
      <c r="S54" s="15"/>
      <c r="T54" s="15"/>
      <c r="U54" s="15"/>
      <c r="W54" s="15"/>
      <c r="X54" s="15"/>
      <c r="Y54" s="15"/>
      <c r="Z54" s="15"/>
      <c r="AA54" s="15"/>
      <c r="AB54" s="15"/>
      <c r="AD54" s="15"/>
      <c r="AE54" s="15"/>
      <c r="AF54" s="15"/>
      <c r="AG54" s="15"/>
      <c r="AH54" s="15"/>
      <c r="AI54" s="15"/>
      <c r="AK54" s="15"/>
      <c r="AL54" s="15"/>
      <c r="AM54" s="15"/>
      <c r="AN54" s="15"/>
      <c r="AO54" s="15"/>
      <c r="AP54" s="15"/>
      <c r="AR54" s="15"/>
      <c r="AS54" s="15"/>
      <c r="AT54" s="15"/>
      <c r="AU54" s="15"/>
      <c r="AV54" s="15"/>
      <c r="AW54" s="15"/>
      <c r="AY54" s="15"/>
      <c r="AZ54" s="15"/>
      <c r="BA54" s="15"/>
      <c r="BB54" s="15"/>
      <c r="BC54" s="15"/>
      <c r="BD54" s="15"/>
      <c r="BF54" s="15"/>
      <c r="BG54" s="15"/>
      <c r="BH54" s="15"/>
      <c r="BI54" s="15"/>
      <c r="BJ54" s="15"/>
      <c r="BK54" s="15"/>
    </row>
    <row r="55" spans="1:64" hidden="1" x14ac:dyDescent="0.2">
      <c r="A55" t="str">
        <f>Nutrients!B55</f>
        <v>Oats</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row>
    <row r="56" spans="1:64" hidden="1" x14ac:dyDescent="0.2">
      <c r="A56" t="str">
        <f>Nutrients!B56</f>
        <v>Oats, Naked</v>
      </c>
      <c r="B56" s="15"/>
      <c r="C56" s="15"/>
      <c r="D56" s="15"/>
      <c r="E56" s="15"/>
      <c r="F56" s="15"/>
      <c r="G56" s="15"/>
      <c r="I56" s="15"/>
      <c r="J56" s="15"/>
      <c r="K56" s="15"/>
      <c r="L56" s="15"/>
      <c r="M56" s="15"/>
      <c r="N56" s="15"/>
      <c r="P56" s="15"/>
      <c r="Q56" s="15"/>
      <c r="R56" s="15"/>
      <c r="S56" s="15"/>
      <c r="T56" s="15"/>
      <c r="U56" s="15"/>
      <c r="W56" s="15"/>
      <c r="X56" s="15"/>
      <c r="Y56" s="15"/>
      <c r="Z56" s="15"/>
      <c r="AA56" s="15"/>
      <c r="AB56" s="15"/>
      <c r="AD56" s="15"/>
      <c r="AE56" s="15"/>
      <c r="AF56" s="15"/>
      <c r="AG56" s="15"/>
      <c r="AH56" s="15"/>
      <c r="AI56" s="15"/>
      <c r="AK56" s="15"/>
      <c r="AL56" s="15"/>
      <c r="AM56" s="15"/>
      <c r="AN56" s="15"/>
      <c r="AO56" s="15"/>
      <c r="AP56" s="15"/>
      <c r="AR56" s="15"/>
      <c r="AS56" s="15"/>
      <c r="AT56" s="15"/>
      <c r="AU56" s="15"/>
      <c r="AV56" s="15"/>
      <c r="AW56" s="15"/>
      <c r="AY56" s="15"/>
      <c r="AZ56" s="15"/>
      <c r="BA56" s="15"/>
      <c r="BB56" s="15"/>
      <c r="BC56" s="15"/>
      <c r="BD56" s="15"/>
      <c r="BF56" s="15"/>
      <c r="BG56" s="15"/>
      <c r="BH56" s="15"/>
      <c r="BI56" s="15"/>
      <c r="BJ56" s="15"/>
      <c r="BK56" s="15"/>
    </row>
    <row r="57" spans="1:64" hidden="1" x14ac:dyDescent="0.2">
      <c r="A57" t="str">
        <f>Nutrients!B57</f>
        <v>Oat Groats</v>
      </c>
      <c r="B57" s="15"/>
      <c r="C57" s="15"/>
      <c r="D57" s="15"/>
      <c r="E57" s="15"/>
      <c r="F57" s="15"/>
      <c r="G57" s="15"/>
      <c r="I57" s="15"/>
      <c r="J57" s="15"/>
      <c r="K57" s="15"/>
      <c r="L57" s="15"/>
      <c r="M57" s="15"/>
      <c r="N57" s="15"/>
      <c r="P57" s="15"/>
      <c r="Q57" s="15"/>
      <c r="R57" s="15"/>
      <c r="S57" s="15"/>
      <c r="T57" s="15"/>
      <c r="U57" s="15"/>
      <c r="W57" s="15"/>
      <c r="X57" s="15"/>
      <c r="Y57" s="15"/>
      <c r="Z57" s="15"/>
      <c r="AA57" s="15"/>
      <c r="AB57" s="15"/>
      <c r="AD57" s="15"/>
      <c r="AE57" s="15"/>
      <c r="AF57" s="15"/>
      <c r="AG57" s="15"/>
      <c r="AH57" s="15"/>
      <c r="AI57" s="15"/>
      <c r="AK57" s="15"/>
      <c r="AL57" s="15"/>
      <c r="AM57" s="15"/>
      <c r="AN57" s="15"/>
      <c r="AO57" s="15"/>
      <c r="AP57" s="15"/>
      <c r="AR57" s="15"/>
      <c r="AS57" s="15"/>
      <c r="AT57" s="15"/>
      <c r="AU57" s="15"/>
      <c r="AV57" s="15"/>
      <c r="AW57" s="15"/>
      <c r="AY57" s="15"/>
      <c r="AZ57" s="15"/>
      <c r="BA57" s="15"/>
      <c r="BB57" s="15"/>
      <c r="BC57" s="15"/>
      <c r="BD57" s="15"/>
      <c r="BF57" s="15"/>
      <c r="BG57" s="15"/>
      <c r="BH57" s="15"/>
      <c r="BI57" s="15"/>
      <c r="BJ57" s="15"/>
      <c r="BK57" s="15"/>
    </row>
    <row r="58" spans="1:64" hidden="1" x14ac:dyDescent="0.2">
      <c r="A58" t="str">
        <f>Nutrients!B58</f>
        <v>Peanut Meal, Expelled</v>
      </c>
      <c r="B58" s="15"/>
      <c r="C58" s="15"/>
      <c r="D58" s="15"/>
      <c r="E58" s="15"/>
      <c r="F58" s="15"/>
      <c r="G58" s="15"/>
      <c r="I58" s="15"/>
      <c r="J58" s="15"/>
      <c r="K58" s="15"/>
      <c r="L58" s="15"/>
      <c r="M58" s="15"/>
      <c r="N58" s="15"/>
      <c r="P58" s="15"/>
      <c r="Q58" s="15"/>
      <c r="R58" s="15"/>
      <c r="S58" s="15"/>
      <c r="T58" s="15"/>
      <c r="U58" s="15"/>
      <c r="W58" s="15"/>
      <c r="X58" s="15"/>
      <c r="Y58" s="15"/>
      <c r="Z58" s="15"/>
      <c r="AA58" s="15"/>
      <c r="AB58" s="15"/>
      <c r="AD58" s="15"/>
      <c r="AE58" s="15"/>
      <c r="AF58" s="15"/>
      <c r="AG58" s="15"/>
      <c r="AH58" s="15"/>
      <c r="AI58" s="15"/>
      <c r="AK58" s="15"/>
      <c r="AL58" s="15"/>
      <c r="AM58" s="15"/>
      <c r="AN58" s="15"/>
      <c r="AO58" s="15"/>
      <c r="AP58" s="15"/>
      <c r="AR58" s="15"/>
      <c r="AS58" s="15"/>
      <c r="AT58" s="15"/>
      <c r="AU58" s="15"/>
      <c r="AV58" s="15"/>
      <c r="AW58" s="15"/>
      <c r="AY58" s="15"/>
      <c r="AZ58" s="15"/>
      <c r="BA58" s="15"/>
      <c r="BB58" s="15"/>
      <c r="BC58" s="15"/>
      <c r="BD58" s="15"/>
      <c r="BF58" s="15"/>
      <c r="BG58" s="15"/>
      <c r="BH58" s="15"/>
      <c r="BI58" s="15"/>
      <c r="BJ58" s="15"/>
      <c r="BK58" s="15"/>
    </row>
    <row r="59" spans="1:64" hidden="1" x14ac:dyDescent="0.2">
      <c r="A59" t="str">
        <f>Nutrients!B59</f>
        <v>Peanut Meal, Extracted</v>
      </c>
      <c r="B59" s="15"/>
      <c r="C59" s="15"/>
      <c r="D59" s="15"/>
      <c r="E59" s="15"/>
      <c r="F59" s="15"/>
      <c r="G59" s="15"/>
      <c r="I59" s="15"/>
      <c r="J59" s="15"/>
      <c r="K59" s="15"/>
      <c r="L59" s="15"/>
      <c r="M59" s="15"/>
      <c r="N59" s="15"/>
      <c r="P59" s="15"/>
      <c r="Q59" s="15"/>
      <c r="R59" s="15"/>
      <c r="S59" s="15"/>
      <c r="T59" s="15"/>
      <c r="U59" s="15"/>
      <c r="W59" s="15"/>
      <c r="X59" s="15"/>
      <c r="Y59" s="15"/>
      <c r="Z59" s="15"/>
      <c r="AA59" s="15"/>
      <c r="AB59" s="15"/>
      <c r="AD59" s="15"/>
      <c r="AE59" s="15"/>
      <c r="AF59" s="15"/>
      <c r="AG59" s="15"/>
      <c r="AH59" s="15"/>
      <c r="AI59" s="15"/>
      <c r="AK59" s="15"/>
      <c r="AL59" s="15"/>
      <c r="AM59" s="15"/>
      <c r="AN59" s="15"/>
      <c r="AO59" s="15"/>
      <c r="AP59" s="15"/>
      <c r="AR59" s="15"/>
      <c r="AS59" s="15"/>
      <c r="AT59" s="15"/>
      <c r="AU59" s="15"/>
      <c r="AV59" s="15"/>
      <c r="AW59" s="15"/>
      <c r="AY59" s="15"/>
      <c r="AZ59" s="15"/>
      <c r="BA59" s="15"/>
      <c r="BB59" s="15"/>
      <c r="BC59" s="15"/>
      <c r="BD59" s="15"/>
      <c r="BF59" s="15"/>
      <c r="BG59" s="15"/>
      <c r="BH59" s="15"/>
      <c r="BI59" s="15"/>
      <c r="BJ59" s="15"/>
      <c r="BK59" s="15"/>
    </row>
    <row r="60" spans="1:64" hidden="1" x14ac:dyDescent="0.2">
      <c r="A60" t="str">
        <f>Nutrients!B60</f>
        <v>Peas, Field Peas</v>
      </c>
      <c r="B60" s="15"/>
      <c r="C60" s="15"/>
      <c r="D60" s="15"/>
      <c r="E60" s="15"/>
      <c r="F60" s="15"/>
      <c r="G60" s="15"/>
      <c r="I60" s="15"/>
      <c r="J60" s="15"/>
      <c r="K60" s="15"/>
      <c r="L60" s="15"/>
      <c r="M60" s="15"/>
      <c r="N60" s="15"/>
      <c r="P60" s="15"/>
      <c r="Q60" s="15"/>
      <c r="R60" s="15"/>
      <c r="S60" s="15"/>
      <c r="T60" s="15"/>
      <c r="U60" s="15"/>
      <c r="W60" s="15"/>
      <c r="X60" s="15"/>
      <c r="Y60" s="15"/>
      <c r="Z60" s="15"/>
      <c r="AA60" s="15"/>
      <c r="AB60" s="15"/>
      <c r="AD60" s="15"/>
      <c r="AE60" s="15"/>
      <c r="AF60" s="15"/>
      <c r="AG60" s="15"/>
      <c r="AH60" s="15"/>
      <c r="AI60" s="15"/>
      <c r="AK60" s="15"/>
      <c r="AL60" s="15"/>
      <c r="AM60" s="15"/>
      <c r="AN60" s="15"/>
      <c r="AO60" s="15"/>
      <c r="AP60" s="15"/>
      <c r="AR60" s="15"/>
      <c r="AS60" s="15"/>
      <c r="AT60" s="15"/>
      <c r="AU60" s="15"/>
      <c r="AV60" s="15"/>
      <c r="AW60" s="15"/>
      <c r="AY60" s="15"/>
      <c r="AZ60" s="15"/>
      <c r="BA60" s="15"/>
      <c r="BB60" s="15"/>
      <c r="BC60" s="15"/>
      <c r="BD60" s="15"/>
      <c r="BF60" s="15"/>
      <c r="BG60" s="15"/>
      <c r="BH60" s="15"/>
      <c r="BI60" s="15"/>
      <c r="BJ60" s="15"/>
      <c r="BK60" s="15"/>
    </row>
    <row r="61" spans="1:64" hidden="1" x14ac:dyDescent="0.2">
      <c r="A61" t="str">
        <f>Nutrients!B61</f>
        <v>Pea Protein Concentrate</v>
      </c>
      <c r="B61" s="15"/>
      <c r="C61" s="15"/>
      <c r="D61" s="15"/>
      <c r="E61" s="15"/>
      <c r="F61" s="15"/>
      <c r="G61" s="15"/>
      <c r="I61" s="15"/>
      <c r="J61" s="15"/>
      <c r="K61" s="15"/>
      <c r="L61" s="15"/>
      <c r="M61" s="15"/>
      <c r="N61" s="15"/>
      <c r="P61" s="15"/>
      <c r="Q61" s="15"/>
      <c r="R61" s="15"/>
      <c r="S61" s="15"/>
      <c r="T61" s="15"/>
      <c r="U61" s="15"/>
      <c r="W61" s="15"/>
      <c r="X61" s="15"/>
      <c r="Y61" s="15"/>
      <c r="Z61" s="15"/>
      <c r="AA61" s="15"/>
      <c r="AB61" s="15"/>
      <c r="AD61" s="15"/>
      <c r="AE61" s="15"/>
      <c r="AF61" s="15"/>
      <c r="AG61" s="15"/>
      <c r="AH61" s="15"/>
      <c r="AI61" s="15"/>
      <c r="AK61" s="15"/>
      <c r="AL61" s="15"/>
      <c r="AM61" s="15"/>
      <c r="AN61" s="15"/>
      <c r="AO61" s="15"/>
      <c r="AP61" s="15"/>
      <c r="AR61" s="15"/>
      <c r="AS61" s="15"/>
      <c r="AT61" s="15"/>
      <c r="AU61" s="15"/>
      <c r="AV61" s="15"/>
      <c r="AW61" s="15"/>
      <c r="AY61" s="15"/>
      <c r="AZ61" s="15"/>
      <c r="BA61" s="15"/>
      <c r="BB61" s="15"/>
      <c r="BC61" s="15"/>
      <c r="BD61" s="15"/>
      <c r="BF61" s="15"/>
      <c r="BG61" s="15"/>
      <c r="BH61" s="15"/>
      <c r="BI61" s="15"/>
      <c r="BJ61" s="15"/>
      <c r="BK61" s="15"/>
    </row>
    <row r="62" spans="1:64" hidden="1" x14ac:dyDescent="0.2">
      <c r="A62" t="str">
        <f>Nutrients!B62</f>
        <v>Potato Protein Concentrate</v>
      </c>
      <c r="B62" s="15"/>
      <c r="C62" s="15"/>
      <c r="D62" s="15"/>
      <c r="E62" s="15"/>
      <c r="F62" s="15"/>
      <c r="G62" s="15"/>
      <c r="I62" s="15"/>
      <c r="J62" s="15"/>
      <c r="K62" s="15"/>
      <c r="L62" s="15"/>
      <c r="M62" s="15"/>
      <c r="N62" s="15"/>
      <c r="P62" s="15"/>
      <c r="Q62" s="15"/>
      <c r="R62" s="15"/>
      <c r="S62" s="15"/>
      <c r="T62" s="15"/>
      <c r="U62" s="15"/>
      <c r="W62" s="15"/>
      <c r="X62" s="15"/>
      <c r="Y62" s="15"/>
      <c r="Z62" s="15"/>
      <c r="AA62" s="15"/>
      <c r="AB62" s="15"/>
      <c r="AD62" s="15"/>
      <c r="AE62" s="15"/>
      <c r="AF62" s="15"/>
      <c r="AG62" s="15"/>
      <c r="AH62" s="15"/>
      <c r="AI62" s="15"/>
      <c r="AK62" s="15"/>
      <c r="AL62" s="15"/>
      <c r="AM62" s="15"/>
      <c r="AN62" s="15"/>
      <c r="AO62" s="15"/>
      <c r="AP62" s="15"/>
      <c r="AR62" s="15"/>
      <c r="AS62" s="15"/>
      <c r="AT62" s="15"/>
      <c r="AU62" s="15"/>
      <c r="AV62" s="15"/>
      <c r="AW62" s="15"/>
      <c r="AY62" s="15"/>
      <c r="AZ62" s="15"/>
      <c r="BA62" s="15"/>
      <c r="BB62" s="15"/>
      <c r="BC62" s="15"/>
      <c r="BD62" s="15"/>
      <c r="BF62" s="15"/>
      <c r="BG62" s="15"/>
      <c r="BH62" s="15"/>
      <c r="BI62" s="15"/>
      <c r="BJ62" s="15"/>
      <c r="BK62" s="15"/>
    </row>
    <row r="63" spans="1:64" hidden="1" x14ac:dyDescent="0.2">
      <c r="A63" t="str">
        <f>Nutrients!B63</f>
        <v>Poultry Byproduct</v>
      </c>
      <c r="B63" s="15"/>
      <c r="C63" s="15"/>
      <c r="D63" s="15"/>
      <c r="E63" s="15"/>
      <c r="F63" s="15"/>
      <c r="G63" s="15"/>
      <c r="I63" s="15"/>
      <c r="J63" s="15"/>
      <c r="K63" s="15"/>
      <c r="L63" s="15"/>
      <c r="M63" s="15"/>
      <c r="N63" s="15"/>
      <c r="P63" s="15"/>
      <c r="Q63" s="15"/>
      <c r="R63" s="15"/>
      <c r="S63" s="15"/>
      <c r="T63" s="15"/>
      <c r="U63" s="15"/>
      <c r="W63" s="15"/>
      <c r="X63" s="15"/>
      <c r="Y63" s="15"/>
      <c r="Z63" s="15"/>
      <c r="AA63" s="15"/>
      <c r="AB63" s="15"/>
      <c r="AD63" s="15"/>
      <c r="AE63" s="15"/>
      <c r="AF63" s="15"/>
      <c r="AG63" s="15"/>
      <c r="AH63" s="15"/>
      <c r="AI63" s="15"/>
      <c r="AK63" s="15"/>
      <c r="AL63" s="15"/>
      <c r="AM63" s="15"/>
      <c r="AN63" s="15"/>
      <c r="AO63" s="15"/>
      <c r="AP63" s="15"/>
      <c r="AR63" s="15"/>
      <c r="AS63" s="15"/>
      <c r="AT63" s="15"/>
      <c r="AU63" s="15"/>
      <c r="AV63" s="15"/>
      <c r="AW63" s="15"/>
      <c r="AY63" s="15"/>
      <c r="AZ63" s="15"/>
      <c r="BA63" s="15"/>
      <c r="BB63" s="15"/>
      <c r="BC63" s="15"/>
      <c r="BD63" s="15"/>
      <c r="BF63" s="15"/>
      <c r="BG63" s="15"/>
      <c r="BH63" s="15"/>
      <c r="BI63" s="15"/>
      <c r="BJ63" s="15"/>
      <c r="BK63" s="15"/>
    </row>
    <row r="64" spans="1:64" hidden="1" x14ac:dyDescent="0.2">
      <c r="A64" t="str">
        <f>Nutrients!B64</f>
        <v>Rice</v>
      </c>
      <c r="B64" s="15"/>
      <c r="C64" s="15"/>
      <c r="D64" s="15"/>
      <c r="E64" s="15"/>
      <c r="F64" s="15"/>
      <c r="G64" s="15"/>
      <c r="I64" s="15"/>
      <c r="J64" s="15"/>
      <c r="K64" s="15"/>
      <c r="L64" s="15"/>
      <c r="M64" s="15"/>
      <c r="N64" s="15"/>
      <c r="P64" s="15"/>
      <c r="Q64" s="15"/>
      <c r="R64" s="15"/>
      <c r="S64" s="15"/>
      <c r="T64" s="15"/>
      <c r="U64" s="15"/>
      <c r="W64" s="15"/>
      <c r="X64" s="15"/>
      <c r="Y64" s="15"/>
      <c r="Z64" s="15"/>
      <c r="AA64" s="15"/>
      <c r="AB64" s="15"/>
      <c r="AD64" s="15"/>
      <c r="AE64" s="15"/>
      <c r="AF64" s="15"/>
      <c r="AG64" s="15"/>
      <c r="AH64" s="15"/>
      <c r="AI64" s="15"/>
      <c r="AK64" s="15"/>
      <c r="AL64" s="15"/>
      <c r="AM64" s="15"/>
      <c r="AN64" s="15"/>
      <c r="AO64" s="15"/>
      <c r="AP64" s="15"/>
      <c r="AR64" s="15"/>
      <c r="AS64" s="15"/>
      <c r="AT64" s="15"/>
      <c r="AU64" s="15"/>
      <c r="AV64" s="15"/>
      <c r="AW64" s="15"/>
      <c r="AY64" s="15"/>
      <c r="AZ64" s="15"/>
      <c r="BA64" s="15"/>
      <c r="BB64" s="15"/>
      <c r="BC64" s="15"/>
      <c r="BD64" s="15"/>
      <c r="BF64" s="15"/>
      <c r="BG64" s="15"/>
      <c r="BH64" s="15"/>
      <c r="BI64" s="15"/>
      <c r="BJ64" s="15"/>
      <c r="BK64" s="15"/>
    </row>
    <row r="65" spans="1:64" hidden="1" x14ac:dyDescent="0.2">
      <c r="A65" t="str">
        <f>Nutrients!B65</f>
        <v>Rice Bran</v>
      </c>
      <c r="B65" s="15"/>
      <c r="C65" s="15"/>
      <c r="D65" s="15"/>
      <c r="E65" s="15"/>
      <c r="F65" s="15"/>
      <c r="G65" s="15"/>
      <c r="I65" s="15"/>
      <c r="J65" s="15"/>
      <c r="K65" s="15"/>
      <c r="L65" s="15"/>
      <c r="M65" s="15"/>
      <c r="N65" s="15"/>
      <c r="P65" s="15"/>
      <c r="Q65" s="15"/>
      <c r="R65" s="15"/>
      <c r="S65" s="15"/>
      <c r="T65" s="15"/>
      <c r="U65" s="15"/>
      <c r="W65" s="15"/>
      <c r="X65" s="15"/>
      <c r="Y65" s="15"/>
      <c r="Z65" s="15"/>
      <c r="AA65" s="15"/>
      <c r="AB65" s="15"/>
      <c r="AD65" s="15"/>
      <c r="AE65" s="15"/>
      <c r="AF65" s="15"/>
      <c r="AG65" s="15"/>
      <c r="AH65" s="15"/>
      <c r="AI65" s="15"/>
      <c r="AK65" s="15"/>
      <c r="AL65" s="15"/>
      <c r="AM65" s="15"/>
      <c r="AN65" s="15"/>
      <c r="AO65" s="15"/>
      <c r="AP65" s="15"/>
      <c r="AR65" s="15"/>
      <c r="AS65" s="15"/>
      <c r="AT65" s="15"/>
      <c r="AU65" s="15"/>
      <c r="AV65" s="15"/>
      <c r="AW65" s="15"/>
      <c r="AY65" s="15"/>
      <c r="AZ65" s="15"/>
      <c r="BA65" s="15"/>
      <c r="BB65" s="15"/>
      <c r="BC65" s="15"/>
      <c r="BD65" s="15"/>
      <c r="BF65" s="15"/>
      <c r="BG65" s="15"/>
      <c r="BH65" s="15"/>
      <c r="BI65" s="15"/>
      <c r="BJ65" s="15"/>
      <c r="BK65" s="15"/>
    </row>
    <row r="66" spans="1:64" hidden="1" x14ac:dyDescent="0.2">
      <c r="A66" t="str">
        <f>Nutrients!B66</f>
        <v>Rice Bran, Defatted</v>
      </c>
      <c r="B66" s="15"/>
      <c r="C66" s="15"/>
      <c r="D66" s="15"/>
      <c r="E66" s="15"/>
      <c r="F66" s="15"/>
      <c r="G66" s="15"/>
      <c r="I66" s="15"/>
      <c r="J66" s="15"/>
      <c r="K66" s="15"/>
      <c r="L66" s="15"/>
      <c r="M66" s="15"/>
      <c r="N66" s="15"/>
      <c r="P66" s="15"/>
      <c r="Q66" s="15"/>
      <c r="R66" s="15"/>
      <c r="S66" s="15"/>
      <c r="T66" s="15"/>
      <c r="U66" s="15"/>
      <c r="W66" s="15"/>
      <c r="X66" s="15"/>
      <c r="Y66" s="15"/>
      <c r="Z66" s="15"/>
      <c r="AA66" s="15"/>
      <c r="AB66" s="15"/>
      <c r="AD66" s="15"/>
      <c r="AE66" s="15"/>
      <c r="AF66" s="15"/>
      <c r="AG66" s="15"/>
      <c r="AH66" s="15"/>
      <c r="AI66" s="15"/>
      <c r="AK66" s="15"/>
      <c r="AL66" s="15"/>
      <c r="AM66" s="15"/>
      <c r="AN66" s="15"/>
      <c r="AO66" s="15"/>
      <c r="AP66" s="15"/>
      <c r="AR66" s="15"/>
      <c r="AS66" s="15"/>
      <c r="AT66" s="15"/>
      <c r="AU66" s="15"/>
      <c r="AV66" s="15"/>
      <c r="AW66" s="15"/>
      <c r="AY66" s="15"/>
      <c r="AZ66" s="15"/>
      <c r="BA66" s="15"/>
      <c r="BB66" s="15"/>
      <c r="BC66" s="15"/>
      <c r="BD66" s="15"/>
      <c r="BF66" s="15"/>
      <c r="BG66" s="15"/>
      <c r="BH66" s="15"/>
      <c r="BI66" s="15"/>
      <c r="BJ66" s="15"/>
      <c r="BK66" s="15"/>
    </row>
    <row r="67" spans="1:64" hidden="1" x14ac:dyDescent="0.2">
      <c r="A67" t="str">
        <f>Nutrients!B67</f>
        <v>Rice, Broken</v>
      </c>
      <c r="B67" s="15"/>
      <c r="C67" s="15"/>
      <c r="D67" s="15"/>
      <c r="E67" s="15"/>
      <c r="F67" s="15"/>
      <c r="G67" s="15"/>
      <c r="I67" s="15"/>
      <c r="J67" s="15"/>
      <c r="K67" s="15"/>
      <c r="L67" s="15"/>
      <c r="M67" s="15"/>
      <c r="N67" s="15"/>
      <c r="P67" s="15"/>
      <c r="Q67" s="15"/>
      <c r="R67" s="15"/>
      <c r="S67" s="15"/>
      <c r="T67" s="15"/>
      <c r="U67" s="15"/>
      <c r="W67" s="15"/>
      <c r="X67" s="15"/>
      <c r="Y67" s="15"/>
      <c r="Z67" s="15"/>
      <c r="AA67" s="15"/>
      <c r="AB67" s="15"/>
      <c r="AD67" s="15"/>
      <c r="AE67" s="15"/>
      <c r="AF67" s="15"/>
      <c r="AG67" s="15"/>
      <c r="AH67" s="15"/>
      <c r="AI67" s="15"/>
      <c r="AK67" s="15"/>
      <c r="AL67" s="15"/>
      <c r="AM67" s="15"/>
      <c r="AN67" s="15"/>
      <c r="AO67" s="15"/>
      <c r="AP67" s="15"/>
      <c r="AR67" s="15"/>
      <c r="AS67" s="15"/>
      <c r="AT67" s="15"/>
      <c r="AU67" s="15"/>
      <c r="AV67" s="15"/>
      <c r="AW67" s="15"/>
      <c r="AY67" s="15"/>
      <c r="AZ67" s="15"/>
      <c r="BA67" s="15"/>
      <c r="BB67" s="15"/>
      <c r="BC67" s="15"/>
      <c r="BD67" s="15"/>
      <c r="BF67" s="15"/>
      <c r="BG67" s="15"/>
      <c r="BH67" s="15"/>
      <c r="BI67" s="15"/>
      <c r="BJ67" s="15"/>
      <c r="BK67" s="15"/>
    </row>
    <row r="68" spans="1:64" hidden="1" x14ac:dyDescent="0.2">
      <c r="A68" t="str">
        <f>Nutrients!B68</f>
        <v>Rye</v>
      </c>
      <c r="B68" s="15"/>
      <c r="C68" s="15"/>
      <c r="D68" s="15"/>
      <c r="E68" s="15"/>
      <c r="F68" s="15"/>
      <c r="G68" s="15"/>
      <c r="I68" s="15"/>
      <c r="J68" s="15"/>
      <c r="K68" s="15"/>
      <c r="L68" s="15"/>
      <c r="M68" s="15"/>
      <c r="N68" s="15"/>
      <c r="P68" s="15"/>
      <c r="Q68" s="15"/>
      <c r="R68" s="15"/>
      <c r="S68" s="15"/>
      <c r="T68" s="15"/>
      <c r="U68" s="15"/>
      <c r="W68" s="15"/>
      <c r="X68" s="15"/>
      <c r="Y68" s="15"/>
      <c r="Z68" s="15"/>
      <c r="AA68" s="15"/>
      <c r="AB68" s="15"/>
      <c r="AD68" s="15"/>
      <c r="AE68" s="15"/>
      <c r="AF68" s="15"/>
      <c r="AG68" s="15"/>
      <c r="AH68" s="15"/>
      <c r="AI68" s="15"/>
      <c r="AK68" s="15"/>
      <c r="AL68" s="15"/>
      <c r="AM68" s="15"/>
      <c r="AN68" s="15"/>
      <c r="AO68" s="15"/>
      <c r="AP68" s="15"/>
      <c r="AR68" s="15"/>
      <c r="AS68" s="15"/>
      <c r="AT68" s="15"/>
      <c r="AU68" s="15"/>
      <c r="AV68" s="15"/>
      <c r="AW68" s="15"/>
      <c r="AY68" s="15"/>
      <c r="AZ68" s="15"/>
      <c r="BA68" s="15"/>
      <c r="BB68" s="15"/>
      <c r="BC68" s="15"/>
      <c r="BD68" s="15"/>
      <c r="BF68" s="15"/>
      <c r="BG68" s="15"/>
      <c r="BH68" s="15"/>
      <c r="BI68" s="15"/>
      <c r="BJ68" s="15"/>
      <c r="BK68" s="15"/>
    </row>
    <row r="69" spans="1:64" hidden="1" x14ac:dyDescent="0.2">
      <c r="A69" t="str">
        <f>Nutrients!B69</f>
        <v>Sesame Meal</v>
      </c>
      <c r="B69" s="15"/>
      <c r="C69" s="15"/>
      <c r="D69" s="15"/>
      <c r="E69" s="15"/>
      <c r="F69" s="15"/>
      <c r="G69" s="15"/>
      <c r="I69" s="15"/>
      <c r="J69" s="15"/>
      <c r="K69" s="15"/>
      <c r="L69" s="15"/>
      <c r="M69" s="15"/>
      <c r="N69" s="15"/>
      <c r="P69" s="15"/>
      <c r="Q69" s="15"/>
      <c r="R69" s="15"/>
      <c r="S69" s="15"/>
      <c r="T69" s="15"/>
      <c r="U69" s="15"/>
      <c r="W69" s="15"/>
      <c r="X69" s="15"/>
      <c r="Y69" s="15"/>
      <c r="Z69" s="15"/>
      <c r="AA69" s="15"/>
      <c r="AB69" s="15"/>
      <c r="AD69" s="15"/>
      <c r="AE69" s="15"/>
      <c r="AF69" s="15"/>
      <c r="AG69" s="15"/>
      <c r="AH69" s="15"/>
      <c r="AI69" s="15"/>
      <c r="AK69" s="15"/>
      <c r="AL69" s="15"/>
      <c r="AM69" s="15"/>
      <c r="AN69" s="15"/>
      <c r="AO69" s="15"/>
      <c r="AP69" s="15"/>
      <c r="AR69" s="15"/>
      <c r="AS69" s="15"/>
      <c r="AT69" s="15"/>
      <c r="AU69" s="15"/>
      <c r="AV69" s="15"/>
      <c r="AW69" s="15"/>
      <c r="AY69" s="15"/>
      <c r="AZ69" s="15"/>
      <c r="BA69" s="15"/>
      <c r="BB69" s="15"/>
      <c r="BC69" s="15"/>
      <c r="BD69" s="15"/>
      <c r="BF69" s="15"/>
      <c r="BG69" s="15"/>
      <c r="BH69" s="15"/>
      <c r="BI69" s="15"/>
      <c r="BJ69" s="15"/>
      <c r="BK69" s="15"/>
    </row>
    <row r="70" spans="1:64" hidden="1" x14ac:dyDescent="0.2">
      <c r="A70" t="str">
        <f>Nutrients!B70</f>
        <v>Sorghum</v>
      </c>
      <c r="B70" s="15"/>
      <c r="C70" s="15"/>
      <c r="D70" s="15"/>
      <c r="E70" s="15"/>
      <c r="F70" s="15"/>
      <c r="G70" s="15"/>
      <c r="I70" s="15"/>
      <c r="J70" s="15"/>
      <c r="K70" s="15"/>
      <c r="L70" s="15"/>
      <c r="M70" s="15"/>
      <c r="N70" s="15"/>
      <c r="P70" s="15"/>
      <c r="Q70" s="15"/>
      <c r="R70" s="15"/>
      <c r="S70" s="15"/>
      <c r="T70" s="15"/>
      <c r="U70" s="15"/>
      <c r="W70" s="15"/>
      <c r="X70" s="15"/>
      <c r="Y70" s="15"/>
      <c r="Z70" s="15"/>
      <c r="AA70" s="15"/>
      <c r="AB70" s="15"/>
      <c r="AD70" s="15"/>
      <c r="AE70" s="15"/>
      <c r="AF70" s="15"/>
      <c r="AG70" s="15"/>
      <c r="AH70" s="15"/>
      <c r="AI70" s="15"/>
      <c r="AK70" s="15"/>
      <c r="AL70" s="15"/>
      <c r="AM70" s="15"/>
      <c r="AN70" s="15"/>
      <c r="AO70" s="15"/>
      <c r="AP70" s="15"/>
      <c r="AR70" s="15"/>
      <c r="AS70" s="15"/>
      <c r="AT70" s="15"/>
      <c r="AU70" s="15"/>
      <c r="AV70" s="15"/>
      <c r="AW70" s="15"/>
      <c r="AY70" s="15"/>
      <c r="AZ70" s="15"/>
      <c r="BA70" s="15"/>
      <c r="BB70" s="15"/>
      <c r="BC70" s="15"/>
      <c r="BD70" s="15"/>
      <c r="BF70" s="15"/>
      <c r="BG70" s="15"/>
      <c r="BH70" s="15"/>
      <c r="BI70" s="15"/>
      <c r="BJ70" s="15"/>
      <c r="BK70" s="15"/>
    </row>
    <row r="71" spans="1:64" hidden="1" x14ac:dyDescent="0.2">
      <c r="A71" t="str">
        <f>Nutrients!B71</f>
        <v>Soybeans, Full Fat</v>
      </c>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64" hidden="1" x14ac:dyDescent="0.2">
      <c r="A72" t="str">
        <f>Nutrients!B72</f>
        <v>Soybeans, High Protein, Full Fat</v>
      </c>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4" hidden="1" x14ac:dyDescent="0.2">
      <c r="A73" t="str">
        <f>Nutrients!B73</f>
        <v>Soybeans, Low Oligosaccharide, Full Fat</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64" hidden="1" x14ac:dyDescent="0.2">
      <c r="A74" t="str">
        <f>Nutrients!B74</f>
        <v>Soybean Meal, High Protein, Expelled</v>
      </c>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4" hidden="1" x14ac:dyDescent="0.2">
      <c r="A75" t="str">
        <f>Nutrients!B75</f>
        <v>Soybean Meal, Low Oligosacch, Expell</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hidden="1" x14ac:dyDescent="0.2">
      <c r="A76" t="str">
        <f>Nutrients!B76</f>
        <v>Soybean Meal, Expelled</v>
      </c>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64" hidden="1" x14ac:dyDescent="0.2">
      <c r="A77" t="str">
        <f>Nutrients!B77</f>
        <v>Soybean Meal, Dehulled, Expelled</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64" hidden="1" x14ac:dyDescent="0.2">
      <c r="A78" t="str">
        <f>Nutrients!B78</f>
        <v>Soybean Meal, Solvent Extracted</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64" hidden="1" x14ac:dyDescent="0.2">
      <c r="A79" t="str">
        <f>Nutrients!B79</f>
        <v>Soybean Meal, Dehull, Sol Extr</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64" hidden="1" x14ac:dyDescent="0.2">
      <c r="A80" t="str">
        <f>Nutrients!B80</f>
        <v>Soybean Meal, High Prot, Dehull, Solv Extr</v>
      </c>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hidden="1" x14ac:dyDescent="0.2">
      <c r="A81" t="str">
        <f>Nutrients!B81</f>
        <v>Soybean Meal, Enzyme Treated</v>
      </c>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idden="1" x14ac:dyDescent="0.2">
      <c r="A82" t="str">
        <f>Nutrients!B82</f>
        <v>Soybean Meal, Fermented</v>
      </c>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idden="1" x14ac:dyDescent="0.2">
      <c r="A83" t="str">
        <f>Nutrients!B83</f>
        <v>Soybean Hulls</v>
      </c>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idden="1" x14ac:dyDescent="0.2">
      <c r="A84" t="str">
        <f>Nutrients!B84</f>
        <v>Soy Protein Concentrate</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idden="1" x14ac:dyDescent="0.2">
      <c r="A85" t="str">
        <f>Nutrients!B85</f>
        <v>Soy Protein Isolate</v>
      </c>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idden="1" x14ac:dyDescent="0.2">
      <c r="A86" t="str">
        <f>Nutrients!B86</f>
        <v>Sugar Beet Pulp</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spans="1:64" hidden="1" x14ac:dyDescent="0.2">
      <c r="A87" t="str">
        <f>Nutrients!B87</f>
        <v>Sunflower, Full Fat</v>
      </c>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8" spans="1:64" hidden="1" x14ac:dyDescent="0.2">
      <c r="A88" t="str">
        <f>Nutrients!B88</f>
        <v>Sunflower Meal, Solvent Extracted</v>
      </c>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89" spans="1:64" hidden="1" x14ac:dyDescent="0.2">
      <c r="A89" t="str">
        <f>Nutrients!B89</f>
        <v>Sunflower Meal, Dehulled, Solvent Extr</v>
      </c>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0" spans="1:64" hidden="1" x14ac:dyDescent="0.2">
      <c r="A90" t="str">
        <f>Nutrients!B90</f>
        <v>Triticale</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64" hidden="1" x14ac:dyDescent="0.2">
      <c r="A91" t="str">
        <f>Nutrients!B91</f>
        <v>Wheat, Hard Red</v>
      </c>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2" spans="1:64" hidden="1" x14ac:dyDescent="0.2">
      <c r="A92" t="str">
        <f>Nutrients!B92</f>
        <v>Wheat, Soft Red</v>
      </c>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3" spans="1:64" hidden="1" x14ac:dyDescent="0.2">
      <c r="A93" t="str">
        <f>Nutrients!B93</f>
        <v>Wheat Bran</v>
      </c>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64" hidden="1" x14ac:dyDescent="0.2">
      <c r="A94" t="str">
        <f>Nutrients!B94</f>
        <v>Wheat Middlings</v>
      </c>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64" hidden="1" x14ac:dyDescent="0.2">
      <c r="A95" t="str">
        <f>Nutrients!B95</f>
        <v>Wheat Shorts</v>
      </c>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64" hidden="1" x14ac:dyDescent="0.2">
      <c r="A96" t="str">
        <f>Nutrients!B96</f>
        <v>Wheat DDGS</v>
      </c>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idden="1" x14ac:dyDescent="0.2">
      <c r="A97" t="str">
        <f>Nutrients!B97</f>
        <v>Yeast, Brewers' Yeast</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idden="1" x14ac:dyDescent="0.2">
      <c r="A98" t="str">
        <f>Nutrients!B98</f>
        <v>Yeast, Single Cell Protein</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idden="1" x14ac:dyDescent="0.2">
      <c r="A99" t="str">
        <f>Nutrients!B99</f>
        <v>Beef Tallow</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x14ac:dyDescent="0.2">
      <c r="A100" t="str">
        <f>Nutrients!B100</f>
        <v>Choice White Grease</v>
      </c>
      <c r="B100" s="15"/>
      <c r="C100" s="15"/>
      <c r="D100" s="15"/>
      <c r="E100" s="15"/>
      <c r="F100" s="15"/>
      <c r="G100" s="15"/>
      <c r="H100" s="15"/>
      <c r="I100" s="273">
        <f>IF('GF diets2'!B208-'GF diets2'!I208&lt;0,0,'GF diets2'!B208-'GF diets2'!I208)</f>
        <v>0</v>
      </c>
      <c r="J100" s="273">
        <f>IF('GF diets2'!C208-'GF diets2'!J208&lt;0,0,'GF diets2'!C208-'GF diets2'!J208)</f>
        <v>0</v>
      </c>
      <c r="K100" s="273">
        <f>IF('GF diets2'!D208-'GF diets2'!K208&lt;0,0,'GF diets2'!D208-'GF diets2'!K208)</f>
        <v>0</v>
      </c>
      <c r="L100" s="273">
        <f>IF('GF diets2'!E208-'GF diets2'!L208&lt;0,0,'GF diets2'!E208-'GF diets2'!L208)</f>
        <v>0</v>
      </c>
      <c r="M100" s="273">
        <f>IF('GF diets2'!F208-'GF diets2'!M208&lt;0,0,'GF diets2'!F208-'GF diets2'!M208)</f>
        <v>0</v>
      </c>
      <c r="N100" s="273">
        <f>IF('GF diets2'!G208-'GF diets2'!N208&lt;0,0,'GF diets2'!G208-'GF diets2'!N208)</f>
        <v>0</v>
      </c>
      <c r="O100" s="15"/>
      <c r="P100" s="273">
        <f>IF('GF diets2'!B208-'GF diets2'!P208&lt;0,0,'GF diets2'!B208-'GF diets2'!P208)</f>
        <v>0</v>
      </c>
      <c r="Q100" s="273">
        <f>IF('GF diets2'!C208-'GF diets2'!Q208&lt;0,0,'GF diets2'!C208-'GF diets2'!Q208)</f>
        <v>0</v>
      </c>
      <c r="R100" s="273">
        <f>IF('GF diets2'!D208-'GF diets2'!R208&lt;0,0,'GF diets2'!D208-'GF diets2'!R208)</f>
        <v>0</v>
      </c>
      <c r="S100" s="273">
        <f>IF('GF diets2'!E208-'GF diets2'!S208&lt;0,0,'GF diets2'!E208-'GF diets2'!S208)</f>
        <v>0</v>
      </c>
      <c r="T100" s="273">
        <f>IF('GF diets2'!F208-'GF diets2'!T208&lt;0,0,'GF diets2'!F208-'GF diets2'!T208)</f>
        <v>0</v>
      </c>
      <c r="U100" s="273">
        <f>IF('GF diets2'!G208-'GF diets2'!U208&lt;0,0,'GF diets2'!G208-'GF diets2'!U208)</f>
        <v>0.30428106367958208</v>
      </c>
      <c r="V100" s="273"/>
      <c r="W100" s="273">
        <f>IF('GF diets2'!B208-'GF diets2'!W208&lt;0,0,'GF diets2'!B208-'GF diets2'!W208)</f>
        <v>0</v>
      </c>
      <c r="X100" s="273">
        <f>IF('GF diets2'!C208-'GF diets2'!X208&lt;0,0,'GF diets2'!C208-'GF diets2'!X208)</f>
        <v>0</v>
      </c>
      <c r="Y100" s="273">
        <f>IF('GF diets2'!D208-'GF diets2'!Y208&lt;0,0,'GF diets2'!D208-'GF diets2'!Y208)</f>
        <v>0</v>
      </c>
      <c r="Z100" s="273">
        <f>IF('GF diets2'!E208-'GF diets2'!Z208&lt;0,0,'GF diets2'!E208-'GF diets2'!Z208)</f>
        <v>0.22055232413708836</v>
      </c>
      <c r="AA100" s="273">
        <f>IF('GF diets2'!F208-'GF diets2'!AA208&lt;0,0,'GF diets2'!F208-'GF diets2'!AA208)</f>
        <v>0</v>
      </c>
      <c r="AB100" s="273">
        <f>IF('GF diets2'!G208-'GF diets2'!AB208&lt;0,0,'GF diets2'!G208-'GF diets2'!AB208)</f>
        <v>0.53472586761813545</v>
      </c>
      <c r="AC100" s="273"/>
      <c r="AD100" s="273">
        <f>IF('GF diets2'!B208-'GF diets2'!AD208&lt;0,0,'GF diets2'!B208-'GF diets2'!AD208)</f>
        <v>0</v>
      </c>
      <c r="AE100" s="273">
        <f>IF('GF diets2'!C208-'GF diets2'!AE208&lt;0,0,'GF diets2'!C208-'GF diets2'!AE208)</f>
        <v>0.12628223363935831</v>
      </c>
      <c r="AF100" s="273">
        <f>IF('GF diets2'!D208-'GF diets2'!AF208&lt;0,0,'GF diets2'!D208-'GF diets2'!AF208)</f>
        <v>0.32163155134867338</v>
      </c>
      <c r="AG100" s="273">
        <f>IF('GF diets2'!E208-'GF diets2'!AG208&lt;0,0,'GF diets2'!E208-'GF diets2'!AG208)</f>
        <v>0.75901040599796943</v>
      </c>
      <c r="AH100" s="273">
        <f>IF('GF diets2'!F208-'GF diets2'!AH208&lt;0,0,'GF diets2'!F208-'GF diets2'!AH208)</f>
        <v>1.4199380009126799</v>
      </c>
      <c r="AI100" s="273">
        <f>IF('GF diets2'!G208-'GF diets2'!AI208&lt;0,0,'GF diets2'!G208-'GF diets2'!AI208)</f>
        <v>1.9721713584744975</v>
      </c>
      <c r="AJ100" s="273"/>
      <c r="AK100" s="273">
        <f>IF('GF diets2'!B208-'GF diets2'!AK208&lt;0,0,'GF diets2'!B208-'GF diets2'!AK208)</f>
        <v>0</v>
      </c>
      <c r="AL100" s="273">
        <f>IF('GF diets2'!C208-'GF diets2'!AL208&lt;0,0,'GF diets2'!C208-'GF diets2'!AL208)</f>
        <v>0</v>
      </c>
      <c r="AM100" s="273">
        <f>IF('GF diets2'!D208-'GF diets2'!AM208&lt;0,0,'GF diets2'!D208-'GF diets2'!AM208)</f>
        <v>0.55207635528699939</v>
      </c>
      <c r="AN100" s="273">
        <f>IF('GF diets2'!E208-'GF diets2'!AN208&lt;0,0,'GF diets2'!E208-'GF diets2'!AN208)</f>
        <v>1.0510578655209883</v>
      </c>
      <c r="AO100" s="273">
        <f>IF('GF diets2'!F208-'GF diets2'!AO208&lt;0,0,'GF diets2'!F208-'GF diets2'!AO208)</f>
        <v>1.6503828048512332</v>
      </c>
      <c r="AP100" s="273">
        <f>IF('GF diets2'!G208-'GF diets2'!AP208&lt;0,0,'GF diets2'!G208-'GF diets2'!AP208)</f>
        <v>6.9687386219723066</v>
      </c>
      <c r="AQ100" s="273"/>
      <c r="AR100" s="273">
        <f>IF('GF diets2'!B208-'GF diets2'!AR208&lt;0,0,'GF diets2'!B208-'GF diets2'!AR208)</f>
        <v>0</v>
      </c>
      <c r="AS100" s="273">
        <f>IF('GF diets2'!C208-'GF diets2'!AS208&lt;0,0,'GF diets2'!C208-'GF diets2'!AS208)</f>
        <v>0</v>
      </c>
      <c r="AT100" s="273">
        <f>IF('GF diets2'!D208-'GF diets2'!AT208&lt;0,0,'GF diets2'!D208-'GF diets2'!AT208)</f>
        <v>1.4945100587688103</v>
      </c>
      <c r="AU100" s="273">
        <f>IF('GF diets2'!E208-'GF diets2'!AU208&lt;0,0,'GF diets2'!E208-'GF diets2'!AU208)</f>
        <v>1.0447571809977489</v>
      </c>
      <c r="AV100" s="273">
        <f>IF('GF diets2'!F208-'GF diets2'!AV208&lt;0,0,'GF diets2'!F208-'GF diets2'!AV208)</f>
        <v>6.7085527239337353</v>
      </c>
      <c r="AW100" s="273">
        <f>IF('GF diets2'!G208-'GF diets2'!AW208&lt;0,0,'GF diets2'!G208-'GF diets2'!AW208)</f>
        <v>12.032192589533452</v>
      </c>
      <c r="AX100" s="273"/>
      <c r="AY100" s="273">
        <f>IF('GF diets2'!B208-'GF diets2'!AY208&lt;0,0,'GF diets2'!B208-'GF diets2'!AY208)</f>
        <v>0</v>
      </c>
      <c r="AZ100" s="273">
        <f>IF('GF diets2'!C208-'GF diets2'!AZ208&lt;0,0,'GF diets2'!C208-'GF diets2'!AZ208)</f>
        <v>0</v>
      </c>
      <c r="BA100" s="273">
        <f>IF('GF diets2'!D208-'GF diets2'!BA208&lt;0,0,'GF diets2'!D208-'GF diets2'!BA208)</f>
        <v>1.7187945971486442</v>
      </c>
      <c r="BB100" s="273">
        <f>IF('GF diets2'!E208-'GF diets2'!BB208&lt;0,0,'GF diets2'!E208-'GF diets2'!BB208)</f>
        <v>6.471228707967839</v>
      </c>
      <c r="BC100" s="273">
        <f>IF('GF diets2'!F208-'GF diets2'!BC208&lt;0,0,'GF diets2'!F208-'GF diets2'!BC208)</f>
        <v>12.080019969417435</v>
      </c>
      <c r="BD100" s="273">
        <f>IF('GF diets2'!G208-'GF diets2'!BD208&lt;0,0,'GF diets2'!G208-'GF diets2'!BD208)</f>
        <v>17.638626143317879</v>
      </c>
      <c r="BE100" s="273"/>
      <c r="BF100" s="273">
        <f>IF('GF diets2'!B208-'GF diets2'!BF208&lt;0,0,'GF diets2'!B208-'GF diets2'!BF208)</f>
        <v>0</v>
      </c>
      <c r="BG100" s="273">
        <f>IF('GF diets2'!C208-'GF diets2'!BG208&lt;0,0,'GF diets2'!C208-'GF diets2'!BG208)</f>
        <v>3.9557077968993326E-2</v>
      </c>
      <c r="BH100" s="273">
        <f>IF('GF diets2'!D208-'GF diets2'!BH208&lt;0,0,'GF diets2'!D208-'GF diets2'!BH208)</f>
        <v>4.0359239752499434</v>
      </c>
      <c r="BI100" s="273">
        <f>IF('GF diets2'!E208-'GF diets2'!BI208&lt;0,0,'GF diets2'!E208-'GF diets2'!BI208)</f>
        <v>11.461635705907611</v>
      </c>
      <c r="BJ100" s="273">
        <f>IF('GF diets2'!F208-'GF diets2'!BJ208&lt;0,0,'GF diets2'!F208-'GF diets2'!BJ208)</f>
        <v>17.076587232915244</v>
      </c>
      <c r="BK100" s="273">
        <f>IF('GF diets2'!G208-'GF diets2'!BK208&lt;0,0,'GF diets2'!G208-'GF diets2'!BK208)</f>
        <v>22.74476386124843</v>
      </c>
      <c r="BL100" s="15"/>
    </row>
    <row r="101" spans="1:64" hidden="1" x14ac:dyDescent="0.2">
      <c r="A101" t="str">
        <f>Nutrients!B101</f>
        <v>Poultry Fat</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hidden="1" x14ac:dyDescent="0.2">
      <c r="A102" t="str">
        <f>Nutrients!B102</f>
        <v>Lard</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hidden="1" x14ac:dyDescent="0.2">
      <c r="A103" t="str">
        <f>Nutrients!B103</f>
        <v>Restaurant Grease</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idden="1" x14ac:dyDescent="0.2">
      <c r="A104" t="str">
        <f>Nutrients!B104</f>
        <v>Canola oil</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hidden="1" x14ac:dyDescent="0.2">
      <c r="A105" t="str">
        <f>Nutrients!B105</f>
        <v>Coconut oil</v>
      </c>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64" hidden="1" x14ac:dyDescent="0.2">
      <c r="A106" t="str">
        <f>Nutrients!B106</f>
        <v>Corn oil</v>
      </c>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64" hidden="1" x14ac:dyDescent="0.2">
      <c r="A107" t="str">
        <f>Nutrients!B107</f>
        <v>Palm Kernel oil</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64" hidden="1" x14ac:dyDescent="0.2">
      <c r="A108" t="str">
        <f>Nutrients!B108</f>
        <v>Soybean oil</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64" hidden="1" x14ac:dyDescent="0.2">
      <c r="A109" t="str">
        <f>Nutrients!B109</f>
        <v>Soybean Lecithin</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64" hidden="1" x14ac:dyDescent="0.2">
      <c r="A110" t="str">
        <f>Nutrients!B110</f>
        <v>Sunflower oil</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64" hidden="1" x14ac:dyDescent="0.2">
      <c r="A111" t="str">
        <f>Nutrients!B111</f>
        <v>Fat, A/V blend</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64" hidden="1" x14ac:dyDescent="0.2">
      <c r="A112" t="str">
        <f>Nutrients!B112</f>
        <v>Calcium carbonate</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4" hidden="1" x14ac:dyDescent="0.2">
      <c r="A113" t="str">
        <f>Nutrients!B113</f>
        <v>Calcium phosphate (tricalcium)</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hidden="1" x14ac:dyDescent="0.2">
      <c r="A114" t="str">
        <f>Nutrients!B114</f>
        <v>Calcium phosphate (dicalcium)</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x14ac:dyDescent="0.2">
      <c r="A115" t="str">
        <f>Nutrients!B115</f>
        <v>Calcium phosphate (monocalcium)</v>
      </c>
      <c r="B115" s="15">
        <v>10</v>
      </c>
      <c r="C115" s="15">
        <v>8</v>
      </c>
      <c r="D115" s="15">
        <v>5.5</v>
      </c>
      <c r="E115" s="15">
        <v>5</v>
      </c>
      <c r="F115" s="15">
        <v>4.5</v>
      </c>
      <c r="G115" s="15">
        <v>4</v>
      </c>
      <c r="H115" s="15"/>
      <c r="I115" s="15">
        <v>8.5</v>
      </c>
      <c r="J115" s="15">
        <v>6.5</v>
      </c>
      <c r="K115" s="15">
        <v>3.5</v>
      </c>
      <c r="L115" s="15">
        <v>3.5</v>
      </c>
      <c r="M115" s="15">
        <v>3</v>
      </c>
      <c r="N115" s="15">
        <v>2.5</v>
      </c>
      <c r="O115" s="15"/>
      <c r="P115" s="15">
        <v>7</v>
      </c>
      <c r="Q115" s="15">
        <v>5</v>
      </c>
      <c r="R115" s="15">
        <v>2</v>
      </c>
      <c r="S115" s="15">
        <v>2</v>
      </c>
      <c r="T115" s="15">
        <v>1.5</v>
      </c>
      <c r="U115" s="15">
        <v>1</v>
      </c>
      <c r="V115" s="15"/>
      <c r="W115" s="15">
        <v>5.5</v>
      </c>
      <c r="X115" s="15">
        <v>3.5</v>
      </c>
      <c r="Y115" s="15">
        <v>1</v>
      </c>
      <c r="Z115" s="15">
        <v>0.5</v>
      </c>
      <c r="AA115" s="15"/>
      <c r="AB115" s="15"/>
      <c r="AC115" s="15"/>
      <c r="AD115" s="15">
        <v>4</v>
      </c>
      <c r="AE115" s="15">
        <v>2</v>
      </c>
      <c r="AF115" s="15"/>
      <c r="AG115" s="15"/>
      <c r="AH115" s="15"/>
      <c r="AI115" s="15"/>
      <c r="AJ115" s="15"/>
      <c r="AK115" s="15">
        <v>2.5</v>
      </c>
      <c r="AL115" s="15">
        <v>1</v>
      </c>
      <c r="AM115" s="15"/>
      <c r="AN115" s="15"/>
      <c r="AO115" s="15"/>
      <c r="AP115" s="15"/>
      <c r="AQ115" s="15"/>
      <c r="AR115" s="15">
        <v>2</v>
      </c>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4" hidden="1" x14ac:dyDescent="0.2">
      <c r="A116" t="str">
        <f>Nutrients!B116</f>
        <v>Calcium sulfate, dihydrate</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64" x14ac:dyDescent="0.2">
      <c r="A117" t="str">
        <f>Nutrients!B117</f>
        <v>Limestone, ground</v>
      </c>
      <c r="B117" s="15">
        <v>22</v>
      </c>
      <c r="C117" s="15">
        <v>21</v>
      </c>
      <c r="D117" s="15">
        <v>19.5</v>
      </c>
      <c r="E117" s="15">
        <v>19</v>
      </c>
      <c r="F117" s="15">
        <v>19</v>
      </c>
      <c r="G117" s="15">
        <v>18.5</v>
      </c>
      <c r="H117" s="15"/>
      <c r="I117" s="15">
        <v>22.5</v>
      </c>
      <c r="J117" s="15">
        <v>21.5</v>
      </c>
      <c r="K117" s="15">
        <v>20</v>
      </c>
      <c r="L117" s="15">
        <v>19.5</v>
      </c>
      <c r="M117" s="15">
        <v>19.5</v>
      </c>
      <c r="N117" s="15">
        <v>19</v>
      </c>
      <c r="O117" s="15"/>
      <c r="P117" s="15">
        <v>23</v>
      </c>
      <c r="Q117" s="15">
        <v>22</v>
      </c>
      <c r="R117" s="15">
        <v>21</v>
      </c>
      <c r="S117" s="15">
        <v>20.5</v>
      </c>
      <c r="T117" s="15">
        <v>20</v>
      </c>
      <c r="U117" s="15">
        <v>20</v>
      </c>
      <c r="V117" s="15"/>
      <c r="W117" s="15">
        <v>24</v>
      </c>
      <c r="X117" s="15">
        <v>23</v>
      </c>
      <c r="Y117" s="15">
        <v>22</v>
      </c>
      <c r="Z117" s="15">
        <v>21.5</v>
      </c>
      <c r="AA117" s="15">
        <v>21</v>
      </c>
      <c r="AB117" s="15">
        <v>21</v>
      </c>
      <c r="AC117" s="15"/>
      <c r="AD117" s="15">
        <v>25</v>
      </c>
      <c r="AE117" s="15">
        <v>24</v>
      </c>
      <c r="AF117" s="15">
        <v>23</v>
      </c>
      <c r="AG117" s="15">
        <v>22.5</v>
      </c>
      <c r="AH117" s="15">
        <v>22.5</v>
      </c>
      <c r="AI117" s="15">
        <v>22</v>
      </c>
      <c r="AJ117" s="15"/>
      <c r="AK117" s="15">
        <v>25.5</v>
      </c>
      <c r="AL117" s="15">
        <v>24</v>
      </c>
      <c r="AM117" s="15">
        <v>23</v>
      </c>
      <c r="AN117" s="15">
        <v>22.5</v>
      </c>
      <c r="AO117" s="15">
        <v>22.5</v>
      </c>
      <c r="AP117" s="15">
        <v>22</v>
      </c>
      <c r="AQ117" s="15"/>
      <c r="AR117" s="15">
        <v>26</v>
      </c>
      <c r="AS117" s="15">
        <v>24</v>
      </c>
      <c r="AT117" s="15">
        <v>23</v>
      </c>
      <c r="AU117" s="15">
        <v>22.5</v>
      </c>
      <c r="AV117" s="15">
        <v>22.5</v>
      </c>
      <c r="AW117" s="15">
        <v>22</v>
      </c>
      <c r="AX117" s="15"/>
      <c r="AY117" s="15">
        <v>26</v>
      </c>
      <c r="AZ117" s="15">
        <v>24</v>
      </c>
      <c r="BA117" s="15">
        <v>23</v>
      </c>
      <c r="BB117" s="15">
        <v>23</v>
      </c>
      <c r="BC117" s="15">
        <v>23</v>
      </c>
      <c r="BD117" s="15">
        <v>23</v>
      </c>
      <c r="BE117" s="15"/>
      <c r="BF117" s="15">
        <v>26</v>
      </c>
      <c r="BG117" s="15">
        <v>24</v>
      </c>
      <c r="BH117" s="15">
        <v>23</v>
      </c>
      <c r="BI117" s="15">
        <v>23</v>
      </c>
      <c r="BJ117" s="15">
        <v>23</v>
      </c>
      <c r="BK117" s="15">
        <v>23</v>
      </c>
      <c r="BL117" s="15"/>
    </row>
    <row r="118" spans="1:64" hidden="1" x14ac:dyDescent="0.2">
      <c r="A118" t="str">
        <f>Nutrients!B118</f>
        <v>Magnesium phosphate</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64" hidden="1" x14ac:dyDescent="0.2">
      <c r="A119" t="str">
        <f>Nutrients!B119</f>
        <v>Sodium carbonate</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row>
    <row r="120" spans="1:64" hidden="1" x14ac:dyDescent="0.2">
      <c r="A120" t="str">
        <f>Nutrients!B120</f>
        <v>Sodium bicarbonate</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row>
    <row r="121" spans="1:64" x14ac:dyDescent="0.2">
      <c r="A121" t="str">
        <f>Nutrients!B121</f>
        <v>Sodium chloride</v>
      </c>
      <c r="B121" s="15">
        <v>7</v>
      </c>
      <c r="C121" s="15">
        <v>7</v>
      </c>
      <c r="D121" s="15">
        <v>7</v>
      </c>
      <c r="E121" s="15">
        <v>7</v>
      </c>
      <c r="F121" s="15">
        <v>7</v>
      </c>
      <c r="G121" s="15">
        <v>7</v>
      </c>
      <c r="H121" s="15"/>
      <c r="I121" s="15">
        <v>7</v>
      </c>
      <c r="J121" s="15">
        <v>7</v>
      </c>
      <c r="K121" s="15">
        <v>7</v>
      </c>
      <c r="L121" s="15">
        <v>7</v>
      </c>
      <c r="M121" s="15">
        <v>7</v>
      </c>
      <c r="N121" s="15">
        <v>7</v>
      </c>
      <c r="O121" s="15"/>
      <c r="P121" s="15">
        <v>7</v>
      </c>
      <c r="Q121" s="15">
        <v>7</v>
      </c>
      <c r="R121" s="15">
        <v>7</v>
      </c>
      <c r="S121" s="15">
        <v>7</v>
      </c>
      <c r="T121" s="15">
        <v>7</v>
      </c>
      <c r="U121" s="15">
        <v>7</v>
      </c>
      <c r="V121" s="15"/>
      <c r="W121" s="15">
        <v>7</v>
      </c>
      <c r="X121" s="15">
        <v>7</v>
      </c>
      <c r="Y121" s="15">
        <v>7</v>
      </c>
      <c r="Z121" s="15">
        <v>7</v>
      </c>
      <c r="AA121" s="15">
        <v>7</v>
      </c>
      <c r="AB121" s="15">
        <v>7</v>
      </c>
      <c r="AC121" s="15"/>
      <c r="AD121" s="15">
        <v>7</v>
      </c>
      <c r="AE121" s="15">
        <v>7</v>
      </c>
      <c r="AF121" s="15">
        <v>7</v>
      </c>
      <c r="AG121" s="15">
        <v>7</v>
      </c>
      <c r="AH121" s="15">
        <v>7</v>
      </c>
      <c r="AI121" s="15">
        <v>7</v>
      </c>
      <c r="AJ121" s="15"/>
      <c r="AK121" s="15">
        <v>7</v>
      </c>
      <c r="AL121" s="15">
        <v>7</v>
      </c>
      <c r="AM121" s="15">
        <v>7</v>
      </c>
      <c r="AN121" s="15">
        <v>7</v>
      </c>
      <c r="AO121" s="15">
        <v>7</v>
      </c>
      <c r="AP121" s="15">
        <v>7</v>
      </c>
      <c r="AQ121" s="15"/>
      <c r="AR121" s="15">
        <v>7</v>
      </c>
      <c r="AS121" s="15">
        <v>7</v>
      </c>
      <c r="AT121" s="15">
        <v>7</v>
      </c>
      <c r="AU121" s="15">
        <v>7</v>
      </c>
      <c r="AV121" s="15">
        <v>7</v>
      </c>
      <c r="AW121" s="15">
        <v>7</v>
      </c>
      <c r="AX121" s="15"/>
      <c r="AY121" s="15">
        <v>7</v>
      </c>
      <c r="AZ121" s="15">
        <v>7</v>
      </c>
      <c r="BA121" s="15">
        <v>7</v>
      </c>
      <c r="BB121" s="15">
        <v>7</v>
      </c>
      <c r="BC121" s="15">
        <v>7</v>
      </c>
      <c r="BD121" s="15">
        <v>7</v>
      </c>
      <c r="BE121" s="15"/>
      <c r="BF121" s="15">
        <v>7</v>
      </c>
      <c r="BG121" s="15">
        <v>7</v>
      </c>
      <c r="BH121" s="15">
        <v>7</v>
      </c>
      <c r="BI121" s="15">
        <v>7</v>
      </c>
      <c r="BJ121" s="15">
        <v>7</v>
      </c>
      <c r="BK121" s="15">
        <v>7</v>
      </c>
      <c r="BL121" s="15"/>
    </row>
    <row r="122" spans="1:64" hidden="1" x14ac:dyDescent="0.2">
      <c r="A122" t="str">
        <f>Nutrients!B122</f>
        <v>Sodium phosphate, monobasic</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row>
    <row r="123" spans="1:64" hidden="1" x14ac:dyDescent="0.2">
      <c r="A123" t="str">
        <f>Nutrients!B123</f>
        <v>Sodium sulfate, decahydrate</v>
      </c>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row>
    <row r="124" spans="1:64" x14ac:dyDescent="0.2">
      <c r="A124" t="str">
        <f>Nutrients!B124</f>
        <v>L-Lys-HCL</v>
      </c>
      <c r="B124" s="15">
        <v>7</v>
      </c>
      <c r="C124" s="15">
        <v>6.2</v>
      </c>
      <c r="D124" s="15">
        <v>6.2</v>
      </c>
      <c r="E124" s="15">
        <v>6.2</v>
      </c>
      <c r="F124" s="15">
        <v>6.3</v>
      </c>
      <c r="G124" s="15">
        <v>6.4</v>
      </c>
      <c r="H124" s="15"/>
      <c r="I124" s="15">
        <v>8</v>
      </c>
      <c r="J124" s="15">
        <v>7.2</v>
      </c>
      <c r="K124" s="15">
        <v>7.2</v>
      </c>
      <c r="L124" s="15">
        <v>7.2</v>
      </c>
      <c r="M124" s="15">
        <v>7.2</v>
      </c>
      <c r="N124" s="15">
        <v>7.3</v>
      </c>
      <c r="O124" s="15"/>
      <c r="P124" s="15">
        <v>9</v>
      </c>
      <c r="Q124" s="15">
        <v>8.1</v>
      </c>
      <c r="R124" s="15">
        <v>8.1</v>
      </c>
      <c r="S124" s="15">
        <v>8.1</v>
      </c>
      <c r="T124" s="15">
        <v>8.1999999999999993</v>
      </c>
      <c r="U124" s="15">
        <v>8.1999999999999993</v>
      </c>
      <c r="V124" s="15"/>
      <c r="W124" s="15">
        <v>10</v>
      </c>
      <c r="X124" s="15">
        <v>9</v>
      </c>
      <c r="Y124" s="15">
        <v>9</v>
      </c>
      <c r="Z124" s="15">
        <v>9</v>
      </c>
      <c r="AA124" s="15">
        <v>9.1</v>
      </c>
      <c r="AB124" s="15">
        <v>9.1999999999999993</v>
      </c>
      <c r="AC124" s="15"/>
      <c r="AD124" s="15">
        <v>11</v>
      </c>
      <c r="AE124" s="15">
        <v>9.9</v>
      </c>
      <c r="AF124" s="15">
        <v>10</v>
      </c>
      <c r="AG124" s="15">
        <v>10</v>
      </c>
      <c r="AH124" s="15">
        <v>10</v>
      </c>
      <c r="AI124" s="15">
        <v>10.050000000000001</v>
      </c>
      <c r="AJ124" s="15"/>
      <c r="AK124" s="15">
        <v>12</v>
      </c>
      <c r="AL124" s="15">
        <v>10.9</v>
      </c>
      <c r="AM124" s="15">
        <v>11</v>
      </c>
      <c r="AN124" s="15">
        <v>11</v>
      </c>
      <c r="AO124" s="15">
        <v>11</v>
      </c>
      <c r="AP124" s="15">
        <v>9.6</v>
      </c>
      <c r="AQ124" s="15"/>
      <c r="AR124" s="15">
        <v>13</v>
      </c>
      <c r="AS124" s="15">
        <v>11.8</v>
      </c>
      <c r="AT124" s="15">
        <v>11.8</v>
      </c>
      <c r="AU124" s="15">
        <v>12.08</v>
      </c>
      <c r="AV124" s="15">
        <v>10.55</v>
      </c>
      <c r="AW124" s="15">
        <v>9.1300000000000008</v>
      </c>
      <c r="AX124" s="15"/>
      <c r="AY124" s="15">
        <v>13.8</v>
      </c>
      <c r="AZ124" s="15">
        <v>12.8</v>
      </c>
      <c r="BA124" s="15">
        <v>12.8</v>
      </c>
      <c r="BB124" s="15">
        <v>11.6</v>
      </c>
      <c r="BC124" s="15">
        <v>10.08</v>
      </c>
      <c r="BD124" s="15">
        <v>8.68</v>
      </c>
      <c r="BE124" s="15"/>
      <c r="BF124" s="15">
        <v>14.8</v>
      </c>
      <c r="BG124" s="15">
        <v>13.8</v>
      </c>
      <c r="BH124" s="15">
        <v>13.2</v>
      </c>
      <c r="BI124" s="15">
        <v>11.15</v>
      </c>
      <c r="BJ124" s="15">
        <v>9.6300000000000008</v>
      </c>
      <c r="BK124" s="15">
        <v>8.1999999999999993</v>
      </c>
      <c r="BL124" s="15"/>
    </row>
    <row r="125" spans="1:64" x14ac:dyDescent="0.2">
      <c r="A125" t="str">
        <f>Nutrients!B125</f>
        <v>DL-Met</v>
      </c>
      <c r="B125" s="15">
        <v>1.6</v>
      </c>
      <c r="C125" s="15">
        <v>0.8</v>
      </c>
      <c r="D125" s="15">
        <v>0.3</v>
      </c>
      <c r="E125" s="15"/>
      <c r="F125" s="15"/>
      <c r="G125" s="15"/>
      <c r="H125" s="15"/>
      <c r="I125" s="15">
        <v>1.5</v>
      </c>
      <c r="J125" s="15">
        <v>0.8</v>
      </c>
      <c r="K125" s="15">
        <v>0.3</v>
      </c>
      <c r="L125" s="15"/>
      <c r="M125" s="15"/>
      <c r="N125" s="15"/>
      <c r="O125" s="15"/>
      <c r="P125" s="15">
        <v>1.4</v>
      </c>
      <c r="Q125" s="15">
        <v>0.6</v>
      </c>
      <c r="R125" s="15">
        <v>0.2</v>
      </c>
      <c r="S125" s="15"/>
      <c r="T125" s="15"/>
      <c r="U125" s="15"/>
      <c r="V125" s="15"/>
      <c r="W125" s="15">
        <v>1.4</v>
      </c>
      <c r="X125" s="15">
        <v>0.6</v>
      </c>
      <c r="Y125" s="15"/>
      <c r="Z125" s="15"/>
      <c r="AA125" s="15"/>
      <c r="AB125" s="15"/>
      <c r="AC125" s="15"/>
      <c r="AD125" s="15">
        <v>1.3</v>
      </c>
      <c r="AE125" s="15">
        <v>0.6</v>
      </c>
      <c r="AF125" s="15"/>
      <c r="AG125" s="15"/>
      <c r="AH125" s="15"/>
      <c r="AI125" s="15"/>
      <c r="AJ125" s="15"/>
      <c r="AK125" s="15">
        <v>1.4</v>
      </c>
      <c r="AL125" s="15">
        <v>0.5</v>
      </c>
      <c r="AM125" s="15"/>
      <c r="AN125" s="15"/>
      <c r="AO125" s="15"/>
      <c r="AP125" s="15"/>
      <c r="AQ125" s="15"/>
      <c r="AR125" s="15">
        <v>1.3</v>
      </c>
      <c r="AS125" s="15">
        <v>0.4</v>
      </c>
      <c r="AT125" s="15"/>
      <c r="AU125" s="15"/>
      <c r="AV125" s="15"/>
      <c r="AW125" s="15"/>
      <c r="AX125" s="15"/>
      <c r="AY125" s="15">
        <v>1.2</v>
      </c>
      <c r="AZ125" s="15">
        <v>0.3</v>
      </c>
      <c r="BA125" s="15"/>
      <c r="BB125" s="15"/>
      <c r="BC125" s="15"/>
      <c r="BD125" s="15"/>
      <c r="BE125" s="15"/>
      <c r="BF125" s="15">
        <v>1.1000000000000001</v>
      </c>
      <c r="BG125" s="15">
        <v>0.2</v>
      </c>
      <c r="BH125" s="15"/>
      <c r="BI125" s="15"/>
      <c r="BJ125" s="15"/>
      <c r="BK125" s="15"/>
      <c r="BL125" s="15"/>
    </row>
    <row r="126" spans="1:64" x14ac:dyDescent="0.2">
      <c r="A126" t="str">
        <f>Nutrients!B126</f>
        <v>L-Thr</v>
      </c>
      <c r="B126" s="15">
        <v>1.8</v>
      </c>
      <c r="C126" s="15">
        <v>1.3</v>
      </c>
      <c r="D126" s="15">
        <v>1.6</v>
      </c>
      <c r="E126" s="15">
        <v>1.5</v>
      </c>
      <c r="F126" s="15">
        <v>1.6</v>
      </c>
      <c r="G126" s="15">
        <v>1.9</v>
      </c>
      <c r="H126" s="15"/>
      <c r="I126" s="15">
        <v>2</v>
      </c>
      <c r="J126" s="15">
        <v>1.6</v>
      </c>
      <c r="K126" s="15">
        <v>1.8</v>
      </c>
      <c r="L126" s="15">
        <v>1.7</v>
      </c>
      <c r="M126" s="15">
        <v>1.7</v>
      </c>
      <c r="N126" s="15">
        <v>2</v>
      </c>
      <c r="O126" s="15"/>
      <c r="P126" s="15">
        <v>2.2000000000000002</v>
      </c>
      <c r="Q126" s="15">
        <v>1.7</v>
      </c>
      <c r="R126" s="15">
        <v>1.9</v>
      </c>
      <c r="S126" s="15">
        <v>1.8</v>
      </c>
      <c r="T126" s="15">
        <v>1.9</v>
      </c>
      <c r="U126" s="15">
        <v>2.2000000000000002</v>
      </c>
      <c r="V126" s="15"/>
      <c r="W126" s="15">
        <v>2.4</v>
      </c>
      <c r="X126" s="15">
        <v>1.7</v>
      </c>
      <c r="Y126" s="15">
        <v>1.9</v>
      </c>
      <c r="Z126" s="15">
        <v>1.9</v>
      </c>
      <c r="AA126" s="15">
        <v>2</v>
      </c>
      <c r="AB126" s="15">
        <v>2.2999999999999998</v>
      </c>
      <c r="AC126" s="15"/>
      <c r="AD126" s="15">
        <v>2.5</v>
      </c>
      <c r="AE126" s="15">
        <v>1.9</v>
      </c>
      <c r="AF126" s="15">
        <v>2.2000000000000002</v>
      </c>
      <c r="AG126" s="15">
        <v>2</v>
      </c>
      <c r="AH126" s="15">
        <v>2.1</v>
      </c>
      <c r="AI126" s="15">
        <v>2.5</v>
      </c>
      <c r="AJ126" s="15"/>
      <c r="AK126" s="15">
        <v>2.6</v>
      </c>
      <c r="AL126" s="15">
        <v>2</v>
      </c>
      <c r="AM126" s="15">
        <v>2.2999999999999998</v>
      </c>
      <c r="AN126" s="15">
        <v>2.2000000000000002</v>
      </c>
      <c r="AO126" s="15">
        <v>2.2000000000000002</v>
      </c>
      <c r="AP126" s="15">
        <v>2</v>
      </c>
      <c r="AQ126" s="15"/>
      <c r="AR126" s="15">
        <f>AK126+0.2</f>
        <v>2.8000000000000003</v>
      </c>
      <c r="AS126" s="15">
        <f t="shared" ref="AS126:AU126" si="9">AL126+0.2</f>
        <v>2.2000000000000002</v>
      </c>
      <c r="AT126" s="15">
        <f>AM126+0.1</f>
        <v>2.4</v>
      </c>
      <c r="AU126" s="15">
        <f t="shared" si="9"/>
        <v>2.4000000000000004</v>
      </c>
      <c r="AV126" s="15">
        <v>1.8</v>
      </c>
      <c r="AW126" s="15">
        <v>1.5</v>
      </c>
      <c r="AX126" s="15"/>
      <c r="AY126" s="15">
        <f>AR126+0.1</f>
        <v>2.9000000000000004</v>
      </c>
      <c r="AZ126" s="15">
        <f t="shared" ref="AZ126:BA126" si="10">AS126+0.1</f>
        <v>2.3000000000000003</v>
      </c>
      <c r="BA126" s="15">
        <f t="shared" si="10"/>
        <v>2.5</v>
      </c>
      <c r="BB126" s="15">
        <v>1.9</v>
      </c>
      <c r="BC126" s="15">
        <v>1.3</v>
      </c>
      <c r="BD126" s="15">
        <v>1</v>
      </c>
      <c r="BE126" s="15"/>
      <c r="BF126" s="15">
        <f>AY126+0.2</f>
        <v>3.1000000000000005</v>
      </c>
      <c r="BG126" s="15">
        <f t="shared" ref="BG126" si="11">AZ126+0.2</f>
        <v>2.5000000000000004</v>
      </c>
      <c r="BH126" s="15">
        <v>2.5</v>
      </c>
      <c r="BI126" s="15">
        <v>1.4</v>
      </c>
      <c r="BJ126" s="15">
        <v>0.8</v>
      </c>
      <c r="BK126" s="15">
        <v>0.5</v>
      </c>
      <c r="BL126" s="15"/>
    </row>
    <row r="127" spans="1:64" x14ac:dyDescent="0.2">
      <c r="A127" t="str">
        <f>Nutrients!B127</f>
        <v>L-Trp</v>
      </c>
      <c r="B127" s="15"/>
      <c r="C127" s="15"/>
      <c r="D127" s="15">
        <v>0.13</v>
      </c>
      <c r="E127" s="15">
        <v>0.21</v>
      </c>
      <c r="F127" s="15">
        <v>0.28999999999999998</v>
      </c>
      <c r="G127" s="15">
        <v>0.36</v>
      </c>
      <c r="H127" s="15"/>
      <c r="I127" s="15">
        <v>0.17</v>
      </c>
      <c r="J127" s="15">
        <v>0.17</v>
      </c>
      <c r="K127" s="15">
        <v>0.28999999999999998</v>
      </c>
      <c r="L127" s="15">
        <v>0.38</v>
      </c>
      <c r="M127" s="15">
        <v>0.44</v>
      </c>
      <c r="N127" s="15">
        <v>0.51</v>
      </c>
      <c r="O127" s="15"/>
      <c r="P127" s="15">
        <v>0.33</v>
      </c>
      <c r="Q127" s="15">
        <v>0.32</v>
      </c>
      <c r="R127" s="15">
        <v>0.44</v>
      </c>
      <c r="S127" s="15">
        <v>0.53</v>
      </c>
      <c r="T127" s="15">
        <v>0.6</v>
      </c>
      <c r="U127" s="15">
        <v>0.66</v>
      </c>
      <c r="V127" s="15"/>
      <c r="W127" s="15">
        <v>0.5</v>
      </c>
      <c r="X127" s="15">
        <v>0.47</v>
      </c>
      <c r="Y127" s="15">
        <v>0.59</v>
      </c>
      <c r="Z127" s="15">
        <v>0.67</v>
      </c>
      <c r="AA127" s="15">
        <v>0.75</v>
      </c>
      <c r="AB127" s="15">
        <v>0.83</v>
      </c>
      <c r="AC127" s="15"/>
      <c r="AD127" s="15">
        <v>0.67</v>
      </c>
      <c r="AE127" s="15">
        <v>0.61</v>
      </c>
      <c r="AF127" s="15">
        <v>0.75</v>
      </c>
      <c r="AG127" s="15">
        <v>0.84</v>
      </c>
      <c r="AH127" s="15">
        <v>0.9</v>
      </c>
      <c r="AI127" s="15">
        <v>0.97</v>
      </c>
      <c r="AJ127" s="15"/>
      <c r="AK127" s="15">
        <v>0.83</v>
      </c>
      <c r="AL127" s="15">
        <v>0.78</v>
      </c>
      <c r="AM127" s="15">
        <f>AF127+0.17</f>
        <v>0.92</v>
      </c>
      <c r="AN127" s="15">
        <v>1.01</v>
      </c>
      <c r="AO127" s="15">
        <v>1.07</v>
      </c>
      <c r="AP127" s="15">
        <v>0.88</v>
      </c>
      <c r="AQ127" s="15"/>
      <c r="AR127" s="15">
        <f>AK127+0.17</f>
        <v>1</v>
      </c>
      <c r="AS127" s="15">
        <f>AL127+0.15</f>
        <v>0.93</v>
      </c>
      <c r="AT127" s="15">
        <f>AM127+0.14</f>
        <v>1.06</v>
      </c>
      <c r="AU127" s="15">
        <v>1.17</v>
      </c>
      <c r="AV127" s="15">
        <v>0.98</v>
      </c>
      <c r="AW127" s="15">
        <v>0.78</v>
      </c>
      <c r="AX127" s="15"/>
      <c r="AY127" s="15">
        <f>AR127+0.14</f>
        <v>1.1400000000000001</v>
      </c>
      <c r="AZ127" s="15">
        <f>AS127+0.16</f>
        <v>1.0900000000000001</v>
      </c>
      <c r="BA127" s="15">
        <f>AT127+0.16</f>
        <v>1.22</v>
      </c>
      <c r="BB127" s="15">
        <v>1.1000000000000001</v>
      </c>
      <c r="BC127" s="15">
        <v>0.88</v>
      </c>
      <c r="BD127" s="15">
        <v>0.68</v>
      </c>
      <c r="BE127" s="15"/>
      <c r="BF127" s="15">
        <f>AY127+0.17</f>
        <v>1.31</v>
      </c>
      <c r="BG127" s="15">
        <v>1.26</v>
      </c>
      <c r="BH127" s="15">
        <v>1.32</v>
      </c>
      <c r="BI127" s="15">
        <v>1</v>
      </c>
      <c r="BJ127" s="15">
        <v>0.79</v>
      </c>
      <c r="BK127" s="15">
        <v>0.59</v>
      </c>
      <c r="BL127" s="15"/>
    </row>
    <row r="128" spans="1:64" hidden="1" x14ac:dyDescent="0.2">
      <c r="A128" t="str">
        <f>Nutrients!B128</f>
        <v>L-Val</v>
      </c>
      <c r="B128" s="15"/>
      <c r="C128" s="15"/>
      <c r="D128" s="15"/>
      <c r="E128" s="15"/>
      <c r="F128" s="15"/>
      <c r="G128" s="15"/>
      <c r="I128" s="15"/>
      <c r="J128" s="15"/>
      <c r="K128" s="15"/>
      <c r="L128" s="15"/>
      <c r="M128" s="15"/>
      <c r="N128" s="15"/>
      <c r="P128" s="15"/>
      <c r="Q128" s="15"/>
      <c r="R128" s="15"/>
      <c r="S128" s="15"/>
      <c r="T128" s="15"/>
      <c r="U128" s="15"/>
      <c r="W128" s="15"/>
      <c r="X128" s="15"/>
      <c r="Y128" s="15"/>
      <c r="Z128" s="15"/>
      <c r="AA128" s="15"/>
      <c r="AB128" s="15"/>
      <c r="AD128" s="15"/>
      <c r="AE128" s="15"/>
      <c r="AF128" s="15"/>
      <c r="AG128" s="15"/>
      <c r="AH128" s="15"/>
      <c r="AI128" s="15"/>
      <c r="AK128" s="15"/>
      <c r="AL128" s="15"/>
      <c r="AM128" s="15"/>
      <c r="AN128" s="15"/>
      <c r="AO128" s="15"/>
      <c r="AP128" s="15"/>
      <c r="AR128" s="15"/>
      <c r="AS128" s="15"/>
      <c r="AT128" s="15"/>
      <c r="AU128" s="15"/>
      <c r="AV128" s="15"/>
      <c r="AW128" s="15"/>
      <c r="AY128" s="15"/>
      <c r="AZ128" s="15"/>
      <c r="BA128" s="15"/>
      <c r="BB128" s="15"/>
      <c r="BC128" s="15"/>
      <c r="BD128" s="15"/>
      <c r="BF128" s="15"/>
      <c r="BG128" s="15"/>
      <c r="BH128" s="15"/>
      <c r="BI128" s="15"/>
      <c r="BJ128" s="15"/>
      <c r="BK128" s="15"/>
    </row>
    <row r="129" spans="1:64" hidden="1" x14ac:dyDescent="0.2">
      <c r="A129" t="str">
        <f>Nutrients!B129</f>
        <v>L-Ileu</v>
      </c>
      <c r="B129" s="15"/>
      <c r="C129" s="15"/>
      <c r="D129" s="15"/>
      <c r="E129" s="15"/>
      <c r="F129" s="15"/>
      <c r="G129" s="15"/>
      <c r="I129" s="15"/>
      <c r="J129" s="15"/>
      <c r="K129" s="15"/>
      <c r="L129" s="15"/>
      <c r="M129" s="15"/>
      <c r="N129" s="15"/>
      <c r="P129" s="15"/>
      <c r="Q129" s="15"/>
      <c r="R129" s="15"/>
      <c r="S129" s="15"/>
      <c r="T129" s="15"/>
      <c r="U129" s="15"/>
      <c r="W129" s="15"/>
      <c r="X129" s="15"/>
      <c r="Y129" s="15"/>
      <c r="Z129" s="15"/>
      <c r="AA129" s="15"/>
      <c r="AB129" s="15"/>
      <c r="AD129" s="15"/>
      <c r="AE129" s="15"/>
      <c r="AF129" s="15"/>
      <c r="AG129" s="15"/>
      <c r="AH129" s="15"/>
      <c r="AI129" s="15"/>
      <c r="AK129" s="15"/>
      <c r="AL129" s="15"/>
      <c r="AM129" s="15"/>
      <c r="AN129" s="15"/>
      <c r="AO129" s="15"/>
      <c r="AP129" s="15"/>
      <c r="AR129" s="15"/>
      <c r="AS129" s="15"/>
      <c r="AT129" s="15"/>
      <c r="AU129" s="15"/>
      <c r="AV129" s="15"/>
      <c r="AW129" s="15"/>
      <c r="AY129" s="15"/>
      <c r="AZ129" s="15"/>
      <c r="BA129" s="15"/>
      <c r="BB129" s="15"/>
      <c r="BC129" s="15"/>
      <c r="BD129" s="15"/>
      <c r="BF129" s="15"/>
      <c r="BG129" s="15"/>
      <c r="BH129" s="15"/>
      <c r="BI129" s="15"/>
      <c r="BJ129" s="15"/>
      <c r="BK129" s="15"/>
    </row>
    <row r="130" spans="1:64" hidden="1" x14ac:dyDescent="0.2">
      <c r="A130" t="str">
        <f>Nutrients!B130</f>
        <v>Methionine hydroxy analog</v>
      </c>
      <c r="B130" s="15"/>
      <c r="C130" s="15"/>
      <c r="D130" s="15"/>
      <c r="E130" s="15"/>
      <c r="F130" s="15"/>
      <c r="G130" s="15"/>
      <c r="I130" s="15"/>
      <c r="J130" s="15"/>
      <c r="K130" s="15"/>
      <c r="L130" s="15"/>
      <c r="M130" s="15"/>
      <c r="N130" s="15"/>
      <c r="P130" s="15"/>
      <c r="Q130" s="15"/>
      <c r="R130" s="15"/>
      <c r="S130" s="15"/>
      <c r="T130" s="15"/>
      <c r="U130" s="15"/>
      <c r="W130" s="15"/>
      <c r="X130" s="15"/>
      <c r="Y130" s="15"/>
      <c r="Z130" s="15"/>
      <c r="AA130" s="15"/>
      <c r="AB130" s="15"/>
      <c r="AD130" s="15"/>
      <c r="AE130" s="15"/>
      <c r="AF130" s="15"/>
      <c r="AG130" s="15"/>
      <c r="AH130" s="15"/>
      <c r="AI130" s="15"/>
      <c r="AK130" s="15"/>
      <c r="AL130" s="15"/>
      <c r="AM130" s="15"/>
      <c r="AN130" s="15"/>
      <c r="AO130" s="15"/>
      <c r="AP130" s="15"/>
      <c r="AR130" s="15"/>
      <c r="AS130" s="15"/>
      <c r="AT130" s="15"/>
      <c r="AU130" s="15"/>
      <c r="AV130" s="15"/>
      <c r="AW130" s="15"/>
      <c r="AY130" s="15"/>
      <c r="AZ130" s="15"/>
      <c r="BA130" s="15"/>
      <c r="BB130" s="15"/>
      <c r="BC130" s="15"/>
      <c r="BD130" s="15"/>
      <c r="BF130" s="15"/>
      <c r="BG130" s="15"/>
      <c r="BH130" s="15"/>
      <c r="BI130" s="15"/>
      <c r="BJ130" s="15"/>
      <c r="BK130" s="15"/>
    </row>
    <row r="131" spans="1:64" hidden="1" x14ac:dyDescent="0.2">
      <c r="A131" t="str">
        <f>Nutrients!B131</f>
        <v>Glutamine</v>
      </c>
      <c r="B131" s="15"/>
      <c r="C131" s="15"/>
      <c r="D131" s="15"/>
      <c r="E131" s="15"/>
      <c r="F131" s="15"/>
      <c r="G131" s="15"/>
      <c r="I131" s="15"/>
      <c r="J131" s="15"/>
      <c r="K131" s="15"/>
      <c r="L131" s="15"/>
      <c r="M131" s="15"/>
      <c r="N131" s="15"/>
      <c r="P131" s="15"/>
      <c r="Q131" s="15"/>
      <c r="R131" s="15"/>
      <c r="S131" s="15"/>
      <c r="T131" s="15"/>
      <c r="U131" s="15"/>
      <c r="W131" s="15"/>
      <c r="X131" s="15"/>
      <c r="Y131" s="15"/>
      <c r="Z131" s="15"/>
      <c r="AA131" s="15"/>
      <c r="AB131" s="15"/>
      <c r="AD131" s="15"/>
      <c r="AE131" s="15"/>
      <c r="AF131" s="15"/>
      <c r="AG131" s="15"/>
      <c r="AH131" s="15"/>
      <c r="AI131" s="15"/>
      <c r="AK131" s="15"/>
      <c r="AL131" s="15"/>
      <c r="AM131" s="15"/>
      <c r="AN131" s="15"/>
      <c r="AO131" s="15"/>
      <c r="AP131" s="15"/>
      <c r="AR131" s="15"/>
      <c r="AS131" s="15"/>
      <c r="AT131" s="15"/>
      <c r="AU131" s="15"/>
      <c r="AV131" s="15"/>
      <c r="AW131" s="15"/>
      <c r="AY131" s="15"/>
      <c r="AZ131" s="15"/>
      <c r="BA131" s="15"/>
      <c r="BB131" s="15"/>
      <c r="BC131" s="15"/>
      <c r="BD131" s="15"/>
      <c r="BF131" s="15"/>
      <c r="BG131" s="15"/>
      <c r="BH131" s="15"/>
      <c r="BI131" s="15"/>
      <c r="BJ131" s="15"/>
      <c r="BK131" s="15"/>
    </row>
    <row r="132" spans="1:64" hidden="1" x14ac:dyDescent="0.2">
      <c r="A132" t="str">
        <f>Nutrients!B132</f>
        <v>Glutamic acid</v>
      </c>
      <c r="B132" s="15"/>
      <c r="C132" s="15"/>
      <c r="D132" s="15"/>
      <c r="E132" s="15"/>
      <c r="F132" s="15"/>
      <c r="G132" s="15"/>
      <c r="I132" s="15"/>
      <c r="J132" s="15"/>
      <c r="K132" s="15"/>
      <c r="L132" s="15"/>
      <c r="M132" s="15"/>
      <c r="N132" s="15"/>
      <c r="P132" s="15"/>
      <c r="Q132" s="15"/>
      <c r="R132" s="15"/>
      <c r="S132" s="15"/>
      <c r="T132" s="15"/>
      <c r="U132" s="15"/>
      <c r="W132" s="15"/>
      <c r="X132" s="15"/>
      <c r="Y132" s="15"/>
      <c r="Z132" s="15"/>
      <c r="AA132" s="15"/>
      <c r="AB132" s="15"/>
      <c r="AD132" s="15"/>
      <c r="AE132" s="15"/>
      <c r="AF132" s="15"/>
      <c r="AG132" s="15"/>
      <c r="AH132" s="15"/>
      <c r="AI132" s="15"/>
      <c r="AK132" s="15"/>
      <c r="AL132" s="15"/>
      <c r="AM132" s="15"/>
      <c r="AN132" s="15"/>
      <c r="AO132" s="15"/>
      <c r="AP132" s="15"/>
      <c r="AR132" s="15"/>
      <c r="AS132" s="15"/>
      <c r="AT132" s="15"/>
      <c r="AU132" s="15"/>
      <c r="AV132" s="15"/>
      <c r="AW132" s="15"/>
      <c r="AY132" s="15"/>
      <c r="AZ132" s="15"/>
      <c r="BA132" s="15"/>
      <c r="BB132" s="15"/>
      <c r="BC132" s="15"/>
      <c r="BD132" s="15"/>
      <c r="BF132" s="15"/>
      <c r="BG132" s="15"/>
      <c r="BH132" s="15"/>
      <c r="BI132" s="15"/>
      <c r="BJ132" s="15"/>
      <c r="BK132" s="15"/>
    </row>
    <row r="133" spans="1:64" hidden="1" x14ac:dyDescent="0.2">
      <c r="A133" t="str">
        <f>Nutrients!B133</f>
        <v>Biolys</v>
      </c>
      <c r="B133" s="15"/>
      <c r="C133" s="15"/>
      <c r="D133" s="15"/>
      <c r="E133" s="15"/>
      <c r="F133" s="15"/>
      <c r="G133" s="15"/>
      <c r="I133" s="15"/>
      <c r="J133" s="15"/>
      <c r="K133" s="15"/>
      <c r="L133" s="15"/>
      <c r="M133" s="15"/>
      <c r="N133" s="15"/>
      <c r="P133" s="15"/>
      <c r="Q133" s="15"/>
      <c r="R133" s="15"/>
      <c r="S133" s="15"/>
      <c r="T133" s="15"/>
      <c r="U133" s="15"/>
      <c r="W133" s="15"/>
      <c r="X133" s="15"/>
      <c r="Y133" s="15"/>
      <c r="Z133" s="15"/>
      <c r="AA133" s="15"/>
      <c r="AB133" s="15"/>
      <c r="AD133" s="15"/>
      <c r="AE133" s="15"/>
      <c r="AF133" s="15"/>
      <c r="AG133" s="15"/>
      <c r="AH133" s="15"/>
      <c r="AI133" s="15"/>
      <c r="AK133" s="15"/>
      <c r="AL133" s="15"/>
      <c r="AM133" s="15"/>
      <c r="AN133" s="15"/>
      <c r="AO133" s="15"/>
      <c r="AP133" s="15"/>
      <c r="AR133" s="15"/>
      <c r="AS133" s="15"/>
      <c r="AT133" s="15"/>
      <c r="AU133" s="15"/>
      <c r="AV133" s="15"/>
      <c r="AW133" s="15"/>
      <c r="AY133" s="15"/>
      <c r="AZ133" s="15"/>
      <c r="BA133" s="15"/>
      <c r="BB133" s="15"/>
      <c r="BC133" s="15"/>
      <c r="BD133" s="15"/>
      <c r="BF133" s="15"/>
      <c r="BG133" s="15"/>
      <c r="BH133" s="15"/>
      <c r="BI133" s="15"/>
      <c r="BJ133" s="15"/>
      <c r="BK133" s="15"/>
    </row>
    <row r="134" spans="1:64" hidden="1" x14ac:dyDescent="0.2">
      <c r="A134" t="str">
        <f>Nutrients!B134</f>
        <v>Liquid lysine 60%</v>
      </c>
      <c r="B134" s="15"/>
      <c r="C134" s="15"/>
      <c r="D134" s="15"/>
      <c r="E134" s="15"/>
      <c r="F134" s="15"/>
      <c r="G134" s="15"/>
      <c r="I134" s="15"/>
      <c r="J134" s="15"/>
      <c r="K134" s="15"/>
      <c r="L134" s="15"/>
      <c r="M134" s="15"/>
      <c r="N134" s="15"/>
      <c r="P134" s="15"/>
      <c r="Q134" s="15"/>
      <c r="R134" s="15"/>
      <c r="S134" s="15"/>
      <c r="T134" s="15"/>
      <c r="U134" s="15"/>
      <c r="W134" s="15"/>
      <c r="X134" s="15"/>
      <c r="Y134" s="15"/>
      <c r="Z134" s="15"/>
      <c r="AA134" s="15"/>
      <c r="AB134" s="15"/>
      <c r="AD134" s="15"/>
      <c r="AE134" s="15"/>
      <c r="AF134" s="15"/>
      <c r="AG134" s="15"/>
      <c r="AH134" s="15"/>
      <c r="AI134" s="15"/>
      <c r="AK134" s="15"/>
      <c r="AL134" s="15"/>
      <c r="AM134" s="15"/>
      <c r="AN134" s="15"/>
      <c r="AO134" s="15"/>
      <c r="AP134" s="15"/>
      <c r="AR134" s="15"/>
      <c r="AS134" s="15"/>
      <c r="AT134" s="15"/>
      <c r="AU134" s="15"/>
      <c r="AV134" s="15"/>
      <c r="AW134" s="15"/>
      <c r="AY134" s="15"/>
      <c r="AZ134" s="15"/>
      <c r="BA134" s="15"/>
      <c r="BB134" s="15"/>
      <c r="BC134" s="15"/>
      <c r="BD134" s="15"/>
      <c r="BF134" s="15"/>
      <c r="BG134" s="15"/>
      <c r="BH134" s="15"/>
      <c r="BI134" s="15"/>
      <c r="BJ134" s="15"/>
      <c r="BK134" s="15"/>
    </row>
    <row r="135" spans="1:64" hidden="1" x14ac:dyDescent="0.2">
      <c r="A135" t="str">
        <f>Nutrients!B135</f>
        <v>MHA dry</v>
      </c>
      <c r="B135" s="15"/>
      <c r="C135" s="15"/>
      <c r="D135" s="15"/>
      <c r="E135" s="15"/>
      <c r="F135" s="15"/>
      <c r="G135" s="15"/>
      <c r="I135" s="15"/>
      <c r="J135" s="15"/>
      <c r="K135" s="15"/>
      <c r="L135" s="15"/>
      <c r="M135" s="15"/>
      <c r="N135" s="15"/>
      <c r="P135" s="15"/>
      <c r="Q135" s="15"/>
      <c r="R135" s="15"/>
      <c r="S135" s="15"/>
      <c r="T135" s="15"/>
      <c r="U135" s="15"/>
      <c r="W135" s="15"/>
      <c r="X135" s="15"/>
      <c r="Y135" s="15"/>
      <c r="Z135" s="15"/>
      <c r="AA135" s="15"/>
      <c r="AB135" s="15"/>
      <c r="AD135" s="15"/>
      <c r="AE135" s="15"/>
      <c r="AF135" s="15"/>
      <c r="AG135" s="15"/>
      <c r="AH135" s="15"/>
      <c r="AI135" s="15"/>
      <c r="AK135" s="15"/>
      <c r="AL135" s="15"/>
      <c r="AM135" s="15"/>
      <c r="AN135" s="15"/>
      <c r="AO135" s="15"/>
      <c r="AP135" s="15"/>
      <c r="AR135" s="15"/>
      <c r="AS135" s="15"/>
      <c r="AT135" s="15"/>
      <c r="AU135" s="15"/>
      <c r="AV135" s="15"/>
      <c r="AW135" s="15"/>
      <c r="AY135" s="15"/>
      <c r="AZ135" s="15"/>
      <c r="BA135" s="15"/>
      <c r="BB135" s="15"/>
      <c r="BC135" s="15"/>
      <c r="BD135" s="15"/>
      <c r="BF135" s="15"/>
      <c r="BG135" s="15"/>
      <c r="BH135" s="15"/>
      <c r="BI135" s="15"/>
      <c r="BJ135" s="15"/>
      <c r="BK135" s="15"/>
    </row>
    <row r="136" spans="1:64" hidden="1" x14ac:dyDescent="0.2">
      <c r="A136" t="str">
        <f>Nutrients!B136</f>
        <v>Paylean, 9 g/lb</v>
      </c>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row>
    <row r="137" spans="1:64" hidden="1" x14ac:dyDescent="0.2">
      <c r="A137" t="str">
        <f>Nutrients!B137</f>
        <v>Phase 2 supplement (PEP2)</v>
      </c>
      <c r="B137" s="15"/>
      <c r="C137" s="15"/>
      <c r="D137" s="15"/>
      <c r="E137" s="15"/>
      <c r="F137" s="15"/>
      <c r="G137" s="15"/>
      <c r="I137" s="15"/>
      <c r="J137" s="15"/>
      <c r="K137" s="15"/>
      <c r="L137" s="15"/>
      <c r="M137" s="15"/>
      <c r="N137" s="15"/>
      <c r="P137" s="15"/>
      <c r="Q137" s="15"/>
      <c r="R137" s="15"/>
      <c r="S137" s="15"/>
      <c r="T137" s="15"/>
      <c r="U137" s="15"/>
      <c r="W137" s="15"/>
      <c r="X137" s="15"/>
      <c r="Y137" s="15"/>
      <c r="Z137" s="15"/>
      <c r="AA137" s="15"/>
      <c r="AB137" s="15"/>
      <c r="AD137" s="15"/>
      <c r="AE137" s="15"/>
      <c r="AF137" s="15"/>
      <c r="AG137" s="15"/>
      <c r="AH137" s="15"/>
      <c r="AI137" s="15"/>
      <c r="AK137" s="15"/>
      <c r="AL137" s="15"/>
      <c r="AM137" s="15"/>
      <c r="AN137" s="15"/>
      <c r="AO137" s="15"/>
      <c r="AP137" s="15"/>
      <c r="AR137" s="15"/>
      <c r="AS137" s="15"/>
      <c r="AT137" s="15"/>
      <c r="AU137" s="15"/>
      <c r="AV137" s="15"/>
      <c r="AW137" s="15"/>
      <c r="AY137" s="15"/>
      <c r="AZ137" s="15"/>
      <c r="BA137" s="15"/>
      <c r="BB137" s="15"/>
      <c r="BC137" s="15"/>
      <c r="BD137" s="15"/>
      <c r="BF137" s="15"/>
      <c r="BG137" s="15"/>
      <c r="BH137" s="15"/>
      <c r="BI137" s="15"/>
      <c r="BJ137" s="15"/>
      <c r="BK137" s="15"/>
    </row>
    <row r="138" spans="1:64" hidden="1" x14ac:dyDescent="0.2">
      <c r="A138" t="str">
        <f>Nutrients!B138</f>
        <v>2007 Starter base mix</v>
      </c>
      <c r="B138" s="15"/>
      <c r="C138" s="15"/>
      <c r="D138" s="15"/>
      <c r="E138" s="15"/>
      <c r="F138" s="15"/>
      <c r="G138" s="15"/>
      <c r="I138" s="15"/>
      <c r="J138" s="15"/>
      <c r="K138" s="15"/>
      <c r="L138" s="15"/>
      <c r="M138" s="15"/>
      <c r="N138" s="15"/>
      <c r="P138" s="15"/>
      <c r="Q138" s="15"/>
      <c r="R138" s="15"/>
      <c r="S138" s="15"/>
      <c r="T138" s="15"/>
      <c r="U138" s="15"/>
      <c r="W138" s="15"/>
      <c r="X138" s="15"/>
      <c r="Y138" s="15"/>
      <c r="Z138" s="15"/>
      <c r="AA138" s="15"/>
      <c r="AB138" s="15"/>
      <c r="AD138" s="15"/>
      <c r="AE138" s="15"/>
      <c r="AF138" s="15"/>
      <c r="AG138" s="15"/>
      <c r="AH138" s="15"/>
      <c r="AI138" s="15"/>
      <c r="AK138" s="15"/>
      <c r="AL138" s="15"/>
      <c r="AM138" s="15"/>
      <c r="AN138" s="15"/>
      <c r="AO138" s="15"/>
      <c r="AP138" s="15"/>
      <c r="AR138" s="15"/>
      <c r="AS138" s="15"/>
      <c r="AT138" s="15"/>
      <c r="AU138" s="15"/>
      <c r="AV138" s="15"/>
      <c r="AW138" s="15"/>
      <c r="AY138" s="15"/>
      <c r="AZ138" s="15"/>
      <c r="BA138" s="15"/>
      <c r="BB138" s="15"/>
      <c r="BC138" s="15"/>
      <c r="BD138" s="15"/>
      <c r="BF138" s="15"/>
      <c r="BG138" s="15"/>
      <c r="BH138" s="15"/>
      <c r="BI138" s="15"/>
      <c r="BJ138" s="15"/>
      <c r="BK138" s="15"/>
    </row>
    <row r="139" spans="1:64" hidden="1" x14ac:dyDescent="0.2">
      <c r="A139" t="str">
        <f>Nutrients!B139</f>
        <v>2007 Grow-finish base mix</v>
      </c>
      <c r="B139" s="15"/>
      <c r="C139" s="15"/>
      <c r="D139" s="15"/>
      <c r="E139" s="15"/>
      <c r="F139" s="15"/>
      <c r="G139" s="15"/>
      <c r="I139" s="15"/>
      <c r="J139" s="15"/>
      <c r="K139" s="15"/>
      <c r="L139" s="15"/>
      <c r="M139" s="15"/>
      <c r="N139" s="15"/>
      <c r="P139" s="15"/>
      <c r="Q139" s="15"/>
      <c r="R139" s="15"/>
      <c r="S139" s="15"/>
      <c r="T139" s="15"/>
      <c r="U139" s="15"/>
      <c r="W139" s="15"/>
      <c r="X139" s="15"/>
      <c r="Y139" s="15"/>
      <c r="Z139" s="15"/>
      <c r="AA139" s="15"/>
      <c r="AB139" s="15"/>
      <c r="AD139" s="15"/>
      <c r="AE139" s="15"/>
      <c r="AF139" s="15"/>
      <c r="AG139" s="15"/>
      <c r="AH139" s="15"/>
      <c r="AI139" s="15"/>
      <c r="AK139" s="15"/>
      <c r="AL139" s="15"/>
      <c r="AM139" s="15"/>
      <c r="AN139" s="15"/>
      <c r="AO139" s="15"/>
      <c r="AP139" s="15"/>
      <c r="AR139" s="15"/>
      <c r="AS139" s="15"/>
      <c r="AT139" s="15"/>
      <c r="AU139" s="15"/>
      <c r="AV139" s="15"/>
      <c r="AW139" s="15"/>
      <c r="AY139" s="15"/>
      <c r="AZ139" s="15"/>
      <c r="BA139" s="15"/>
      <c r="BB139" s="15"/>
      <c r="BC139" s="15"/>
      <c r="BD139" s="15"/>
      <c r="BF139" s="15"/>
      <c r="BG139" s="15"/>
      <c r="BH139" s="15"/>
      <c r="BI139" s="15"/>
      <c r="BJ139" s="15"/>
      <c r="BK139" s="15"/>
    </row>
    <row r="140" spans="1:64" hidden="1" x14ac:dyDescent="0.2">
      <c r="A140" t="str">
        <f>Nutrients!B140</f>
        <v>Developer base mix</v>
      </c>
      <c r="B140" s="15"/>
      <c r="C140" s="15"/>
      <c r="D140" s="15"/>
      <c r="E140" s="15"/>
      <c r="F140" s="15"/>
      <c r="G140" s="15"/>
      <c r="I140" s="15"/>
      <c r="J140" s="15"/>
      <c r="K140" s="15"/>
      <c r="L140" s="15"/>
      <c r="M140" s="15"/>
      <c r="N140" s="15"/>
      <c r="P140" s="15"/>
      <c r="Q140" s="15"/>
      <c r="R140" s="15"/>
      <c r="S140" s="15"/>
      <c r="T140" s="15"/>
      <c r="U140" s="15"/>
      <c r="W140" s="15"/>
      <c r="X140" s="15"/>
      <c r="Y140" s="15"/>
      <c r="Z140" s="15"/>
      <c r="AA140" s="15"/>
      <c r="AB140" s="15"/>
      <c r="AD140" s="15"/>
      <c r="AE140" s="15"/>
      <c r="AF140" s="15"/>
      <c r="AG140" s="15"/>
      <c r="AH140" s="15"/>
      <c r="AI140" s="15"/>
      <c r="AK140" s="15"/>
      <c r="AL140" s="15"/>
      <c r="AM140" s="15"/>
      <c r="AN140" s="15"/>
      <c r="AO140" s="15"/>
      <c r="AP140" s="15"/>
      <c r="AR140" s="15"/>
      <c r="AS140" s="15"/>
      <c r="AT140" s="15"/>
      <c r="AU140" s="15"/>
      <c r="AV140" s="15"/>
      <c r="AW140" s="15"/>
      <c r="AY140" s="15"/>
      <c r="AZ140" s="15"/>
      <c r="BA140" s="15"/>
      <c r="BB140" s="15"/>
      <c r="BC140" s="15"/>
      <c r="BD140" s="15"/>
      <c r="BF140" s="15"/>
      <c r="BG140" s="15"/>
      <c r="BH140" s="15"/>
      <c r="BI140" s="15"/>
      <c r="BJ140" s="15"/>
      <c r="BK140" s="15"/>
    </row>
    <row r="141" spans="1:64" hidden="1" x14ac:dyDescent="0.2">
      <c r="A141" t="str">
        <f>Nutrients!B141</f>
        <v>2007 Sow base mix</v>
      </c>
      <c r="B141" s="15"/>
      <c r="C141" s="15"/>
      <c r="D141" s="15"/>
      <c r="E141" s="15"/>
      <c r="F141" s="15"/>
      <c r="G141" s="15"/>
      <c r="I141" s="15"/>
      <c r="J141" s="15"/>
      <c r="K141" s="15"/>
      <c r="L141" s="15"/>
      <c r="M141" s="15"/>
      <c r="N141" s="15"/>
      <c r="P141" s="15"/>
      <c r="Q141" s="15"/>
      <c r="R141" s="15"/>
      <c r="S141" s="15"/>
      <c r="T141" s="15"/>
      <c r="U141" s="15"/>
      <c r="W141" s="15"/>
      <c r="X141" s="15"/>
      <c r="Y141" s="15"/>
      <c r="Z141" s="15"/>
      <c r="AA141" s="15"/>
      <c r="AB141" s="15"/>
      <c r="AD141" s="15"/>
      <c r="AE141" s="15"/>
      <c r="AF141" s="15"/>
      <c r="AG141" s="15"/>
      <c r="AH141" s="15"/>
      <c r="AI141" s="15"/>
      <c r="AK141" s="15"/>
      <c r="AL141" s="15"/>
      <c r="AM141" s="15"/>
      <c r="AN141" s="15"/>
      <c r="AO141" s="15"/>
      <c r="AP141" s="15"/>
      <c r="AR141" s="15"/>
      <c r="AS141" s="15"/>
      <c r="AT141" s="15"/>
      <c r="AU141" s="15"/>
      <c r="AV141" s="15"/>
      <c r="AW141" s="15"/>
      <c r="AY141" s="15"/>
      <c r="AZ141" s="15"/>
      <c r="BA141" s="15"/>
      <c r="BB141" s="15"/>
      <c r="BC141" s="15"/>
      <c r="BD141" s="15"/>
      <c r="BF141" s="15"/>
      <c r="BG141" s="15"/>
      <c r="BH141" s="15"/>
      <c r="BI141" s="15"/>
      <c r="BJ141" s="15"/>
      <c r="BK141" s="15"/>
    </row>
    <row r="142" spans="1:64" hidden="1" x14ac:dyDescent="0.2">
      <c r="A142" t="str">
        <f>Nutrients!B142</f>
        <v>Vitamin premix with phytase</v>
      </c>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row>
    <row r="143" spans="1:64" x14ac:dyDescent="0.2">
      <c r="A143" t="str">
        <f>Nutrients!B143</f>
        <v>Trace mineral premix</v>
      </c>
      <c r="B143" s="15">
        <v>3</v>
      </c>
      <c r="C143" s="15">
        <v>3</v>
      </c>
      <c r="D143" s="15">
        <v>2.5</v>
      </c>
      <c r="E143" s="15">
        <v>2</v>
      </c>
      <c r="F143" s="15">
        <v>1.5</v>
      </c>
      <c r="G143" s="15">
        <v>1.5</v>
      </c>
      <c r="H143" s="15"/>
      <c r="I143" s="15">
        <v>3</v>
      </c>
      <c r="J143" s="15">
        <v>3</v>
      </c>
      <c r="K143" s="15">
        <v>2.5</v>
      </c>
      <c r="L143" s="15">
        <v>2</v>
      </c>
      <c r="M143" s="15">
        <v>1.5</v>
      </c>
      <c r="N143" s="15">
        <v>1.5</v>
      </c>
      <c r="O143" s="15"/>
      <c r="P143" s="15">
        <v>3</v>
      </c>
      <c r="Q143" s="15">
        <v>3</v>
      </c>
      <c r="R143" s="15">
        <v>2.5</v>
      </c>
      <c r="S143" s="15">
        <v>2</v>
      </c>
      <c r="T143" s="15">
        <v>1.5</v>
      </c>
      <c r="U143" s="15">
        <v>1.5</v>
      </c>
      <c r="V143" s="15"/>
      <c r="W143" s="15">
        <v>3</v>
      </c>
      <c r="X143" s="15">
        <v>3</v>
      </c>
      <c r="Y143" s="15">
        <v>2.5</v>
      </c>
      <c r="Z143" s="15">
        <v>2</v>
      </c>
      <c r="AA143" s="15">
        <v>1.5</v>
      </c>
      <c r="AB143" s="15">
        <v>1.5</v>
      </c>
      <c r="AC143" s="15"/>
      <c r="AD143" s="15">
        <v>3</v>
      </c>
      <c r="AE143" s="15">
        <v>3</v>
      </c>
      <c r="AF143" s="15">
        <v>2.5</v>
      </c>
      <c r="AG143" s="15">
        <v>2</v>
      </c>
      <c r="AH143" s="15">
        <v>1.5</v>
      </c>
      <c r="AI143" s="15">
        <v>1.5</v>
      </c>
      <c r="AJ143" s="15"/>
      <c r="AK143" s="15">
        <v>3</v>
      </c>
      <c r="AL143" s="15">
        <v>3</v>
      </c>
      <c r="AM143" s="15">
        <v>2.5</v>
      </c>
      <c r="AN143" s="15">
        <v>2</v>
      </c>
      <c r="AO143" s="15">
        <v>1.5</v>
      </c>
      <c r="AP143" s="15">
        <v>1.5</v>
      </c>
      <c r="AQ143" s="15"/>
      <c r="AR143" s="15">
        <v>3</v>
      </c>
      <c r="AS143" s="15">
        <v>3</v>
      </c>
      <c r="AT143" s="15">
        <v>2.5</v>
      </c>
      <c r="AU143" s="15">
        <v>2</v>
      </c>
      <c r="AV143" s="15">
        <v>1.5</v>
      </c>
      <c r="AW143" s="15">
        <v>1.5</v>
      </c>
      <c r="AX143" s="15"/>
      <c r="AY143" s="15">
        <v>3</v>
      </c>
      <c r="AZ143" s="15">
        <v>3</v>
      </c>
      <c r="BA143" s="15">
        <v>2.5</v>
      </c>
      <c r="BB143" s="15">
        <v>2</v>
      </c>
      <c r="BC143" s="15">
        <v>1.5</v>
      </c>
      <c r="BD143" s="15">
        <v>1.5</v>
      </c>
      <c r="BE143" s="15"/>
      <c r="BF143" s="15">
        <v>3</v>
      </c>
      <c r="BG143" s="15">
        <v>3</v>
      </c>
      <c r="BH143" s="15">
        <v>2.5</v>
      </c>
      <c r="BI143" s="15">
        <v>2</v>
      </c>
      <c r="BJ143" s="15">
        <v>1.5</v>
      </c>
      <c r="BK143" s="15">
        <v>1.5</v>
      </c>
      <c r="BL143" s="15"/>
    </row>
    <row r="144" spans="1:64" hidden="1" x14ac:dyDescent="0.2">
      <c r="A144" t="str">
        <f>Nutrients!B144</f>
        <v>Sow add pack</v>
      </c>
      <c r="B144" s="15"/>
      <c r="C144" s="15"/>
      <c r="D144" s="15"/>
      <c r="E144" s="15"/>
      <c r="F144" s="15"/>
      <c r="G144" s="15"/>
      <c r="I144" s="15"/>
      <c r="J144" s="15"/>
      <c r="K144" s="15"/>
      <c r="L144" s="15"/>
      <c r="M144" s="15"/>
      <c r="N144" s="15"/>
      <c r="P144" s="15"/>
      <c r="Q144" s="15"/>
      <c r="R144" s="15"/>
      <c r="S144" s="15"/>
      <c r="T144" s="15"/>
      <c r="U144" s="15"/>
      <c r="W144" s="15"/>
      <c r="X144" s="15"/>
      <c r="Y144" s="15"/>
      <c r="Z144" s="15"/>
      <c r="AA144" s="15"/>
      <c r="AB144" s="15"/>
      <c r="AD144" s="15"/>
      <c r="AE144" s="15"/>
      <c r="AF144" s="15"/>
      <c r="AG144" s="15"/>
      <c r="AH144" s="15"/>
      <c r="AI144" s="15"/>
      <c r="AK144" s="15"/>
      <c r="AL144" s="15"/>
      <c r="AM144" s="15"/>
      <c r="AN144" s="15"/>
      <c r="AO144" s="15"/>
      <c r="AP144" s="15"/>
      <c r="AR144" s="15"/>
      <c r="AS144" s="15"/>
      <c r="AT144" s="15"/>
      <c r="AU144" s="15"/>
      <c r="AV144" s="15"/>
      <c r="AW144" s="15"/>
      <c r="AY144" s="15"/>
      <c r="AZ144" s="15"/>
      <c r="BA144" s="15"/>
      <c r="BB144" s="15"/>
      <c r="BC144" s="15"/>
      <c r="BD144" s="15"/>
      <c r="BF144" s="15"/>
      <c r="BG144" s="15"/>
      <c r="BH144" s="15"/>
      <c r="BI144" s="15"/>
      <c r="BJ144" s="15"/>
      <c r="BK144" s="15"/>
    </row>
    <row r="145" spans="1:64" x14ac:dyDescent="0.2">
      <c r="A145" t="str">
        <f>Nutrients!B145</f>
        <v>Vitamin premix without phytase</v>
      </c>
      <c r="B145" s="15">
        <v>3</v>
      </c>
      <c r="C145" s="15">
        <v>3</v>
      </c>
      <c r="D145" s="15">
        <v>2.5</v>
      </c>
      <c r="E145" s="15">
        <v>2</v>
      </c>
      <c r="F145" s="15">
        <v>1.5</v>
      </c>
      <c r="G145" s="15">
        <v>1.5</v>
      </c>
      <c r="H145" s="15"/>
      <c r="I145" s="15">
        <v>3</v>
      </c>
      <c r="J145" s="15">
        <v>3</v>
      </c>
      <c r="K145" s="15">
        <v>2.5</v>
      </c>
      <c r="L145" s="15">
        <v>2</v>
      </c>
      <c r="M145" s="15">
        <v>1.5</v>
      </c>
      <c r="N145" s="15">
        <v>1.5</v>
      </c>
      <c r="O145" s="15"/>
      <c r="P145" s="15">
        <v>3</v>
      </c>
      <c r="Q145" s="15">
        <v>3</v>
      </c>
      <c r="R145" s="15">
        <v>2.5</v>
      </c>
      <c r="S145" s="15">
        <v>2</v>
      </c>
      <c r="T145" s="15">
        <v>1.5</v>
      </c>
      <c r="U145" s="15">
        <v>1.5</v>
      </c>
      <c r="V145" s="15"/>
      <c r="W145" s="15">
        <v>3</v>
      </c>
      <c r="X145" s="15">
        <v>3</v>
      </c>
      <c r="Y145" s="15">
        <v>2.5</v>
      </c>
      <c r="Z145" s="15">
        <v>2</v>
      </c>
      <c r="AA145" s="15">
        <v>1.5</v>
      </c>
      <c r="AB145" s="15">
        <v>1.5</v>
      </c>
      <c r="AC145" s="15"/>
      <c r="AD145" s="15">
        <v>3</v>
      </c>
      <c r="AE145" s="15">
        <v>3</v>
      </c>
      <c r="AF145" s="15">
        <v>2.5</v>
      </c>
      <c r="AG145" s="15">
        <v>2</v>
      </c>
      <c r="AH145" s="15">
        <v>1.5</v>
      </c>
      <c r="AI145" s="15">
        <v>1.5</v>
      </c>
      <c r="AJ145" s="15"/>
      <c r="AK145" s="15">
        <v>3</v>
      </c>
      <c r="AL145" s="15">
        <v>3</v>
      </c>
      <c r="AM145" s="15">
        <v>2.5</v>
      </c>
      <c r="AN145" s="15">
        <v>2</v>
      </c>
      <c r="AO145" s="15">
        <v>1.5</v>
      </c>
      <c r="AP145" s="15">
        <v>1.5</v>
      </c>
      <c r="AQ145" s="15"/>
      <c r="AR145" s="15">
        <v>3</v>
      </c>
      <c r="AS145" s="15">
        <v>3</v>
      </c>
      <c r="AT145" s="15">
        <v>2.5</v>
      </c>
      <c r="AU145" s="15">
        <v>2</v>
      </c>
      <c r="AV145" s="15">
        <v>1.5</v>
      </c>
      <c r="AW145" s="15">
        <v>1.5</v>
      </c>
      <c r="AX145" s="15"/>
      <c r="AY145" s="15">
        <v>3</v>
      </c>
      <c r="AZ145" s="15">
        <v>3</v>
      </c>
      <c r="BA145" s="15">
        <v>2.5</v>
      </c>
      <c r="BB145" s="15">
        <v>2</v>
      </c>
      <c r="BC145" s="15">
        <v>1.5</v>
      </c>
      <c r="BD145" s="15">
        <v>1.5</v>
      </c>
      <c r="BE145" s="15"/>
      <c r="BF145" s="15">
        <v>3</v>
      </c>
      <c r="BG145" s="15">
        <v>3</v>
      </c>
      <c r="BH145" s="15">
        <v>2.5</v>
      </c>
      <c r="BI145" s="15">
        <v>2</v>
      </c>
      <c r="BJ145" s="15">
        <v>1.5</v>
      </c>
      <c r="BK145" s="15">
        <v>1.5</v>
      </c>
      <c r="BL145" s="15"/>
    </row>
    <row r="146" spans="1:64" hidden="1" x14ac:dyDescent="0.2">
      <c r="A146" t="str">
        <f>Nutrients!B146</f>
        <v>GF DDGS Base Mix</v>
      </c>
      <c r="B146" s="15"/>
      <c r="C146" s="15"/>
      <c r="D146" s="15"/>
      <c r="E146" s="15"/>
      <c r="F146" s="15"/>
      <c r="G146" s="15"/>
      <c r="I146" s="15"/>
      <c r="J146" s="15"/>
      <c r="K146" s="15"/>
      <c r="L146" s="15"/>
      <c r="M146" s="15"/>
      <c r="N146" s="15"/>
      <c r="P146" s="15"/>
      <c r="Q146" s="15"/>
      <c r="R146" s="15"/>
      <c r="S146" s="15"/>
      <c r="T146" s="15"/>
      <c r="U146" s="15"/>
      <c r="W146" s="15"/>
      <c r="X146" s="15"/>
      <c r="Y146" s="15"/>
      <c r="Z146" s="15"/>
      <c r="AA146" s="15"/>
      <c r="AB146" s="15"/>
      <c r="AD146" s="15"/>
      <c r="AE146" s="15"/>
      <c r="AF146" s="15"/>
      <c r="AG146" s="15"/>
      <c r="AH146" s="15"/>
      <c r="AI146" s="15"/>
      <c r="AK146" s="15"/>
      <c r="AL146" s="15"/>
      <c r="AM146" s="15"/>
      <c r="AN146" s="15"/>
      <c r="AO146" s="15"/>
      <c r="AP146" s="15"/>
      <c r="AR146" s="15"/>
      <c r="AS146" s="15"/>
      <c r="AT146" s="15"/>
      <c r="AU146" s="15"/>
      <c r="AV146" s="15"/>
      <c r="AW146" s="15"/>
      <c r="AY146" s="15"/>
      <c r="AZ146" s="15"/>
      <c r="BA146" s="15"/>
      <c r="BB146" s="15"/>
      <c r="BC146" s="15"/>
      <c r="BD146" s="15"/>
      <c r="BF146" s="15"/>
      <c r="BG146" s="15"/>
      <c r="BH146" s="15"/>
      <c r="BI146" s="15"/>
      <c r="BJ146" s="15"/>
      <c r="BK146" s="15"/>
    </row>
    <row r="147" spans="1:64" hidden="1" x14ac:dyDescent="0.2">
      <c r="A147" t="str">
        <f>Nutrients!B147</f>
        <v>GF synthetics Base Mix</v>
      </c>
      <c r="B147" s="15"/>
      <c r="C147" s="15"/>
      <c r="D147" s="15"/>
      <c r="E147" s="15"/>
      <c r="F147" s="15"/>
      <c r="G147" s="15"/>
      <c r="I147" s="15"/>
      <c r="J147" s="15"/>
      <c r="K147" s="15"/>
      <c r="L147" s="15"/>
      <c r="M147" s="15"/>
      <c r="N147" s="15"/>
      <c r="P147" s="15"/>
      <c r="Q147" s="15"/>
      <c r="R147" s="15"/>
      <c r="S147" s="15"/>
      <c r="T147" s="15"/>
      <c r="U147" s="15"/>
      <c r="W147" s="15"/>
      <c r="X147" s="15"/>
      <c r="Y147" s="15"/>
      <c r="Z147" s="15"/>
      <c r="AA147" s="15"/>
      <c r="AB147" s="15"/>
      <c r="AD147" s="15"/>
      <c r="AE147" s="15"/>
      <c r="AF147" s="15"/>
      <c r="AG147" s="15"/>
      <c r="AH147" s="15"/>
      <c r="AI147" s="15"/>
      <c r="AK147" s="15"/>
      <c r="AL147" s="15"/>
      <c r="AM147" s="15"/>
      <c r="AN147" s="15"/>
      <c r="AO147" s="15"/>
      <c r="AP147" s="15"/>
      <c r="AR147" s="15"/>
      <c r="AS147" s="15"/>
      <c r="AT147" s="15"/>
      <c r="AU147" s="15"/>
      <c r="AV147" s="15"/>
      <c r="AW147" s="15"/>
      <c r="AY147" s="15"/>
      <c r="AZ147" s="15"/>
      <c r="BA147" s="15"/>
      <c r="BB147" s="15"/>
      <c r="BC147" s="15"/>
      <c r="BD147" s="15"/>
      <c r="BF147" s="15"/>
      <c r="BG147" s="15"/>
      <c r="BH147" s="15"/>
      <c r="BI147" s="15"/>
      <c r="BJ147" s="15"/>
      <c r="BK147" s="15"/>
    </row>
    <row r="148" spans="1:64" hidden="1" x14ac:dyDescent="0.2">
      <c r="A148" t="str">
        <f>Nutrients!B148</f>
        <v>Choline chloride 60%</v>
      </c>
      <c r="B148" s="15"/>
      <c r="C148" s="15"/>
      <c r="D148" s="15"/>
      <c r="E148" s="15"/>
      <c r="F148" s="15"/>
      <c r="G148" s="15"/>
      <c r="I148" s="15"/>
      <c r="J148" s="15"/>
      <c r="K148" s="15"/>
      <c r="L148" s="15"/>
      <c r="M148" s="15"/>
      <c r="N148" s="15"/>
      <c r="P148" s="15"/>
      <c r="Q148" s="15"/>
      <c r="R148" s="15"/>
      <c r="S148" s="15"/>
      <c r="T148" s="15"/>
      <c r="U148" s="15"/>
      <c r="W148" s="15"/>
      <c r="X148" s="15"/>
      <c r="Y148" s="15"/>
      <c r="Z148" s="15"/>
      <c r="AA148" s="15"/>
      <c r="AB148" s="15"/>
      <c r="AD148" s="15"/>
      <c r="AE148" s="15"/>
      <c r="AF148" s="15"/>
      <c r="AG148" s="15"/>
      <c r="AH148" s="15"/>
      <c r="AI148" s="15"/>
      <c r="AK148" s="15"/>
      <c r="AL148" s="15"/>
      <c r="AM148" s="15"/>
      <c r="AN148" s="15"/>
      <c r="AO148" s="15"/>
      <c r="AP148" s="15"/>
      <c r="AR148" s="15"/>
      <c r="AS148" s="15"/>
      <c r="AT148" s="15"/>
      <c r="AU148" s="15"/>
      <c r="AV148" s="15"/>
      <c r="AW148" s="15"/>
      <c r="AY148" s="15"/>
      <c r="AZ148" s="15"/>
      <c r="BA148" s="15"/>
      <c r="BB148" s="15"/>
      <c r="BC148" s="15"/>
      <c r="BD148" s="15"/>
      <c r="BF148" s="15"/>
      <c r="BG148" s="15"/>
      <c r="BH148" s="15"/>
      <c r="BI148" s="15"/>
      <c r="BJ148" s="15"/>
      <c r="BK148" s="15"/>
    </row>
    <row r="149" spans="1:64" hidden="1" x14ac:dyDescent="0.2">
      <c r="A149" t="str">
        <f>Nutrients!B149</f>
        <v>Natuphos 600</v>
      </c>
      <c r="B149" s="15"/>
      <c r="C149" s="15"/>
      <c r="D149" s="15"/>
      <c r="E149" s="15"/>
      <c r="F149" s="15"/>
      <c r="G149" s="15"/>
      <c r="I149" s="15"/>
      <c r="J149" s="15"/>
      <c r="K149" s="15"/>
      <c r="L149" s="15"/>
      <c r="M149" s="15"/>
      <c r="N149" s="15"/>
      <c r="P149" s="15"/>
      <c r="Q149" s="15"/>
      <c r="R149" s="15"/>
      <c r="S149" s="15"/>
      <c r="T149" s="15"/>
      <c r="U149" s="15"/>
      <c r="W149" s="15"/>
      <c r="X149" s="15"/>
      <c r="Y149" s="15"/>
      <c r="Z149" s="15"/>
      <c r="AA149" s="15"/>
      <c r="AB149" s="15"/>
      <c r="AD149" s="15"/>
      <c r="AE149" s="15"/>
      <c r="AF149" s="15"/>
      <c r="AG149" s="15"/>
      <c r="AH149" s="15"/>
      <c r="AI149" s="15"/>
      <c r="AK149" s="15"/>
      <c r="AL149" s="15"/>
      <c r="AM149" s="15"/>
      <c r="AN149" s="15"/>
      <c r="AO149" s="15"/>
      <c r="AP149" s="15"/>
      <c r="AR149" s="15"/>
      <c r="AS149" s="15"/>
      <c r="AT149" s="15"/>
      <c r="AU149" s="15"/>
      <c r="AV149" s="15"/>
      <c r="AW149" s="15"/>
      <c r="AY149" s="15"/>
      <c r="AZ149" s="15"/>
      <c r="BA149" s="15"/>
      <c r="BB149" s="15"/>
      <c r="BC149" s="15"/>
      <c r="BD149" s="15"/>
      <c r="BF149" s="15"/>
      <c r="BG149" s="15"/>
      <c r="BH149" s="15"/>
      <c r="BI149" s="15"/>
      <c r="BJ149" s="15"/>
      <c r="BK149" s="15"/>
    </row>
    <row r="150" spans="1:64" hidden="1" x14ac:dyDescent="0.2">
      <c r="A150" t="str">
        <f>Nutrients!B150</f>
        <v>Natuphos 1200</v>
      </c>
      <c r="B150" s="15"/>
      <c r="C150" s="15"/>
      <c r="D150" s="15"/>
      <c r="E150" s="15"/>
      <c r="F150" s="15"/>
      <c r="G150" s="15"/>
      <c r="I150" s="15"/>
      <c r="J150" s="15"/>
      <c r="K150" s="15"/>
      <c r="L150" s="15"/>
      <c r="M150" s="15"/>
      <c r="N150" s="15"/>
      <c r="P150" s="15"/>
      <c r="Q150" s="15"/>
      <c r="R150" s="15"/>
      <c r="S150" s="15"/>
      <c r="T150" s="15"/>
      <c r="U150" s="15"/>
      <c r="W150" s="15"/>
      <c r="X150" s="15"/>
      <c r="Y150" s="15"/>
      <c r="Z150" s="15"/>
      <c r="AA150" s="15"/>
      <c r="AB150" s="15"/>
      <c r="AD150" s="15"/>
      <c r="AE150" s="15"/>
      <c r="AF150" s="15"/>
      <c r="AG150" s="15"/>
      <c r="AH150" s="15"/>
      <c r="AI150" s="15"/>
      <c r="AK150" s="15"/>
      <c r="AL150" s="15"/>
      <c r="AM150" s="15"/>
      <c r="AN150" s="15"/>
      <c r="AO150" s="15"/>
      <c r="AP150" s="15"/>
      <c r="AR150" s="15"/>
      <c r="AS150" s="15"/>
      <c r="AT150" s="15"/>
      <c r="AU150" s="15"/>
      <c r="AV150" s="15"/>
      <c r="AW150" s="15"/>
      <c r="AY150" s="15"/>
      <c r="AZ150" s="15"/>
      <c r="BA150" s="15"/>
      <c r="BB150" s="15"/>
      <c r="BC150" s="15"/>
      <c r="BD150" s="15"/>
      <c r="BF150" s="15"/>
      <c r="BG150" s="15"/>
      <c r="BH150" s="15"/>
      <c r="BI150" s="15"/>
      <c r="BJ150" s="15"/>
      <c r="BK150" s="15"/>
    </row>
    <row r="151" spans="1:64" x14ac:dyDescent="0.2">
      <c r="A151" t="str">
        <f>Nutrients!B151</f>
        <v>Optiphos 2000</v>
      </c>
      <c r="B151" s="15">
        <v>0.25</v>
      </c>
      <c r="C151" s="15">
        <v>0.25</v>
      </c>
      <c r="D151" s="15">
        <v>0.25</v>
      </c>
      <c r="E151" s="15">
        <v>0.25</v>
      </c>
      <c r="F151" s="15">
        <v>0.25</v>
      </c>
      <c r="G151" s="15">
        <v>0.25</v>
      </c>
      <c r="I151" s="15">
        <v>0.25</v>
      </c>
      <c r="J151" s="15">
        <v>0.25</v>
      </c>
      <c r="K151" s="15">
        <v>0.25</v>
      </c>
      <c r="L151" s="15">
        <v>0.25</v>
      </c>
      <c r="M151" s="15">
        <v>0.25</v>
      </c>
      <c r="N151" s="15">
        <v>0.25</v>
      </c>
      <c r="P151" s="15">
        <v>0.25</v>
      </c>
      <c r="Q151" s="15">
        <v>0.25</v>
      </c>
      <c r="R151" s="15">
        <v>0.25</v>
      </c>
      <c r="S151" s="15">
        <v>0.25</v>
      </c>
      <c r="T151" s="15">
        <v>0.25</v>
      </c>
      <c r="U151" s="15">
        <v>0.25</v>
      </c>
      <c r="W151" s="15">
        <v>0.25</v>
      </c>
      <c r="X151" s="15">
        <v>0.25</v>
      </c>
      <c r="Y151" s="15">
        <v>0.25</v>
      </c>
      <c r="Z151" s="15">
        <v>0.25</v>
      </c>
      <c r="AA151" s="15">
        <v>0.25</v>
      </c>
      <c r="AB151" s="15">
        <v>0.25</v>
      </c>
      <c r="AD151" s="15">
        <v>0.25</v>
      </c>
      <c r="AE151" s="15">
        <v>0.25</v>
      </c>
      <c r="AF151" s="15">
        <v>0.25</v>
      </c>
      <c r="AG151" s="15">
        <v>0.25</v>
      </c>
      <c r="AH151" s="15">
        <v>0.25</v>
      </c>
      <c r="AI151" s="15">
        <v>0.25</v>
      </c>
      <c r="AK151" s="15">
        <v>0.25</v>
      </c>
      <c r="AL151" s="15">
        <v>0.25</v>
      </c>
      <c r="AM151" s="15">
        <v>0.25</v>
      </c>
      <c r="AN151" s="15">
        <v>0.25</v>
      </c>
      <c r="AO151" s="15">
        <v>0.25</v>
      </c>
      <c r="AP151" s="15">
        <v>0.25</v>
      </c>
      <c r="AR151" s="15">
        <v>0.25</v>
      </c>
      <c r="AS151" s="15">
        <v>0.25</v>
      </c>
      <c r="AT151" s="15">
        <v>0.25</v>
      </c>
      <c r="AU151" s="15">
        <v>0.25</v>
      </c>
      <c r="AV151" s="15">
        <v>0.25</v>
      </c>
      <c r="AW151" s="15">
        <v>0.25</v>
      </c>
      <c r="AY151" s="15">
        <v>0.25</v>
      </c>
      <c r="AZ151" s="15">
        <v>0.25</v>
      </c>
      <c r="BA151" s="15">
        <v>0.25</v>
      </c>
      <c r="BB151" s="15">
        <v>0.25</v>
      </c>
      <c r="BC151" s="15">
        <v>0.25</v>
      </c>
      <c r="BD151" s="15">
        <v>0.25</v>
      </c>
      <c r="BF151" s="15">
        <v>0.25</v>
      </c>
      <c r="BG151" s="15">
        <v>0.25</v>
      </c>
      <c r="BH151" s="15">
        <v>0.25</v>
      </c>
      <c r="BI151" s="15">
        <v>0.25</v>
      </c>
      <c r="BJ151" s="15">
        <v>0.25</v>
      </c>
      <c r="BK151" s="15">
        <v>0.25</v>
      </c>
    </row>
    <row r="152" spans="1:64" hidden="1" x14ac:dyDescent="0.2">
      <c r="A152" t="str">
        <f>Nutrients!B152</f>
        <v>Phyzyme 1200</v>
      </c>
      <c r="B152" s="15"/>
      <c r="C152" s="15"/>
      <c r="D152" s="15"/>
      <c r="E152" s="15"/>
      <c r="F152" s="15"/>
      <c r="G152" s="15"/>
      <c r="I152" s="15"/>
      <c r="J152" s="15"/>
      <c r="K152" s="15"/>
      <c r="L152" s="15"/>
      <c r="M152" s="15"/>
      <c r="N152" s="15"/>
      <c r="P152" s="15"/>
      <c r="Q152" s="15"/>
      <c r="R152" s="15"/>
      <c r="S152" s="15"/>
      <c r="T152" s="15"/>
      <c r="U152" s="15"/>
      <c r="W152" s="15"/>
      <c r="X152" s="15"/>
      <c r="Y152" s="15"/>
      <c r="Z152" s="15"/>
      <c r="AA152" s="15"/>
      <c r="AB152" s="15"/>
      <c r="AD152" s="15"/>
      <c r="AE152" s="15"/>
      <c r="AF152" s="15"/>
      <c r="AG152" s="15"/>
      <c r="AH152" s="15"/>
      <c r="AI152" s="15"/>
      <c r="AK152" s="15"/>
      <c r="AL152" s="15"/>
      <c r="AM152" s="15"/>
      <c r="AN152" s="15"/>
      <c r="AO152" s="15"/>
      <c r="AP152" s="15"/>
      <c r="AR152" s="15"/>
      <c r="AS152" s="15"/>
      <c r="AT152" s="15"/>
      <c r="AU152" s="15"/>
      <c r="AV152" s="15"/>
      <c r="AW152" s="15"/>
      <c r="AY152" s="15"/>
      <c r="AZ152" s="15"/>
      <c r="BA152" s="15"/>
      <c r="BB152" s="15"/>
      <c r="BC152" s="15"/>
      <c r="BD152" s="15"/>
      <c r="BF152" s="15"/>
      <c r="BG152" s="15"/>
      <c r="BH152" s="15"/>
      <c r="BI152" s="15"/>
      <c r="BJ152" s="15"/>
      <c r="BK152" s="15"/>
    </row>
    <row r="153" spans="1:64" hidden="1" x14ac:dyDescent="0.2">
      <c r="A153" t="str">
        <f>Nutrients!B153</f>
        <v>Phyzyme 5000</v>
      </c>
      <c r="B153" s="15"/>
      <c r="C153" s="15"/>
      <c r="D153" s="15"/>
      <c r="E153" s="15"/>
      <c r="F153" s="15"/>
      <c r="G153" s="15"/>
      <c r="I153" s="15"/>
      <c r="J153" s="15"/>
      <c r="K153" s="15"/>
      <c r="L153" s="15"/>
      <c r="M153" s="15"/>
      <c r="N153" s="15"/>
      <c r="P153" s="15"/>
      <c r="Q153" s="15"/>
      <c r="R153" s="15"/>
      <c r="S153" s="15"/>
      <c r="T153" s="15"/>
      <c r="U153" s="15"/>
      <c r="W153" s="15"/>
      <c r="X153" s="15"/>
      <c r="Y153" s="15"/>
      <c r="Z153" s="15"/>
      <c r="AA153" s="15"/>
      <c r="AB153" s="15"/>
      <c r="AD153" s="15"/>
      <c r="AE153" s="15"/>
      <c r="AF153" s="15"/>
      <c r="AG153" s="15"/>
      <c r="AH153" s="15"/>
      <c r="AI153" s="15"/>
      <c r="AK153" s="15"/>
      <c r="AL153" s="15"/>
      <c r="AM153" s="15"/>
      <c r="AN153" s="15"/>
      <c r="AO153" s="15"/>
      <c r="AP153" s="15"/>
      <c r="AR153" s="15"/>
      <c r="AS153" s="15"/>
      <c r="AT153" s="15"/>
      <c r="AU153" s="15"/>
      <c r="AV153" s="15"/>
      <c r="AW153" s="15"/>
      <c r="AY153" s="15"/>
      <c r="AZ153" s="15"/>
      <c r="BA153" s="15"/>
      <c r="BB153" s="15"/>
      <c r="BC153" s="15"/>
      <c r="BD153" s="15"/>
      <c r="BF153" s="15"/>
      <c r="BG153" s="15"/>
      <c r="BH153" s="15"/>
      <c r="BI153" s="15"/>
      <c r="BJ153" s="15"/>
      <c r="BK153" s="15"/>
    </row>
    <row r="154" spans="1:64" hidden="1" x14ac:dyDescent="0.2">
      <c r="A154" t="str">
        <f>Nutrients!B154</f>
        <v>Ronozyme CT (10,000)</v>
      </c>
      <c r="B154" s="15"/>
      <c r="C154" s="15"/>
      <c r="D154" s="15"/>
      <c r="E154" s="15"/>
      <c r="F154" s="15"/>
      <c r="G154" s="15"/>
      <c r="I154" s="15"/>
      <c r="J154" s="15"/>
      <c r="K154" s="15"/>
      <c r="L154" s="15"/>
      <c r="M154" s="15"/>
      <c r="N154" s="15"/>
      <c r="P154" s="15"/>
      <c r="Q154" s="15"/>
      <c r="R154" s="15"/>
      <c r="S154" s="15"/>
      <c r="T154" s="15"/>
      <c r="U154" s="15"/>
      <c r="W154" s="15"/>
      <c r="X154" s="15"/>
      <c r="Y154" s="15"/>
      <c r="Z154" s="15"/>
      <c r="AA154" s="15"/>
      <c r="AB154" s="15"/>
      <c r="AD154" s="15"/>
      <c r="AE154" s="15"/>
      <c r="AF154" s="15"/>
      <c r="AG154" s="15"/>
      <c r="AH154" s="15"/>
      <c r="AI154" s="15"/>
      <c r="AK154" s="15"/>
      <c r="AL154" s="15"/>
      <c r="AM154" s="15"/>
      <c r="AN154" s="15"/>
      <c r="AO154" s="15"/>
      <c r="AP154" s="15"/>
      <c r="AR154" s="15"/>
      <c r="AS154" s="15"/>
      <c r="AT154" s="15"/>
      <c r="AU154" s="15"/>
      <c r="AV154" s="15"/>
      <c r="AW154" s="15"/>
      <c r="AY154" s="15"/>
      <c r="AZ154" s="15"/>
      <c r="BA154" s="15"/>
      <c r="BB154" s="15"/>
      <c r="BC154" s="15"/>
      <c r="BD154" s="15"/>
      <c r="BF154" s="15"/>
      <c r="BG154" s="15"/>
      <c r="BH154" s="15"/>
      <c r="BI154" s="15"/>
      <c r="BJ154" s="15"/>
      <c r="BK154" s="15"/>
    </row>
    <row r="155" spans="1:64" hidden="1" x14ac:dyDescent="0.2">
      <c r="A155" t="str">
        <f>Nutrients!B155</f>
        <v>Ronozyme M (50,000)</v>
      </c>
      <c r="B155" s="15"/>
      <c r="C155" s="15"/>
      <c r="D155" s="15"/>
      <c r="E155" s="15"/>
      <c r="F155" s="15"/>
      <c r="G155" s="15"/>
      <c r="I155" s="15"/>
      <c r="J155" s="15"/>
      <c r="K155" s="15"/>
      <c r="L155" s="15"/>
      <c r="M155" s="15"/>
      <c r="N155" s="15"/>
      <c r="P155" s="15"/>
      <c r="Q155" s="15"/>
      <c r="R155" s="15"/>
      <c r="S155" s="15"/>
      <c r="T155" s="15"/>
      <c r="U155" s="15"/>
      <c r="W155" s="15"/>
      <c r="X155" s="15"/>
      <c r="Y155" s="15"/>
      <c r="Z155" s="15"/>
      <c r="AA155" s="15"/>
      <c r="AB155" s="15"/>
      <c r="AD155" s="15"/>
      <c r="AE155" s="15"/>
      <c r="AF155" s="15"/>
      <c r="AG155" s="15"/>
      <c r="AH155" s="15"/>
      <c r="AI155" s="15"/>
      <c r="AK155" s="15"/>
      <c r="AL155" s="15"/>
      <c r="AM155" s="15"/>
      <c r="AN155" s="15"/>
      <c r="AO155" s="15"/>
      <c r="AP155" s="15"/>
      <c r="AR155" s="15"/>
      <c r="AS155" s="15"/>
      <c r="AT155" s="15"/>
      <c r="AU155" s="15"/>
      <c r="AV155" s="15"/>
      <c r="AW155" s="15"/>
      <c r="AY155" s="15"/>
      <c r="AZ155" s="15"/>
      <c r="BA155" s="15"/>
      <c r="BB155" s="15"/>
      <c r="BC155" s="15"/>
      <c r="BD155" s="15"/>
      <c r="BF155" s="15"/>
      <c r="BG155" s="15"/>
      <c r="BH155" s="15"/>
      <c r="BI155" s="15"/>
      <c r="BJ155" s="15"/>
      <c r="BK155" s="15"/>
    </row>
    <row r="156" spans="1:64" hidden="1" x14ac:dyDescent="0.2">
      <c r="A156" t="str">
        <f>Nutrients!B156</f>
        <v>Other phytase source</v>
      </c>
      <c r="B156" s="15"/>
      <c r="C156" s="15"/>
      <c r="D156" s="15"/>
      <c r="E156" s="15"/>
      <c r="F156" s="15"/>
      <c r="G156" s="15"/>
      <c r="I156" s="15"/>
      <c r="J156" s="15"/>
      <c r="K156" s="15"/>
      <c r="L156" s="15"/>
      <c r="M156" s="15"/>
      <c r="N156" s="15"/>
      <c r="P156" s="15"/>
      <c r="Q156" s="15"/>
      <c r="R156" s="15"/>
      <c r="S156" s="15"/>
      <c r="T156" s="15"/>
      <c r="U156" s="15"/>
      <c r="W156" s="15"/>
      <c r="X156" s="15"/>
      <c r="Y156" s="15"/>
      <c r="Z156" s="15"/>
      <c r="AA156" s="15"/>
      <c r="AB156" s="15"/>
      <c r="AD156" s="15"/>
      <c r="AE156" s="15"/>
      <c r="AF156" s="15"/>
      <c r="AG156" s="15"/>
      <c r="AH156" s="15"/>
      <c r="AI156" s="15"/>
      <c r="AK156" s="15"/>
      <c r="AL156" s="15"/>
      <c r="AM156" s="15"/>
      <c r="AN156" s="15"/>
      <c r="AO156" s="15"/>
      <c r="AP156" s="15"/>
      <c r="AR156" s="15"/>
      <c r="AS156" s="15"/>
      <c r="AT156" s="15"/>
      <c r="AU156" s="15"/>
      <c r="AV156" s="15"/>
      <c r="AW156" s="15"/>
      <c r="AY156" s="15"/>
      <c r="AZ156" s="15"/>
      <c r="BA156" s="15"/>
      <c r="BB156" s="15"/>
      <c r="BC156" s="15"/>
      <c r="BD156" s="15"/>
      <c r="BF156" s="15"/>
      <c r="BG156" s="15"/>
      <c r="BH156" s="15"/>
      <c r="BI156" s="15"/>
      <c r="BJ156" s="15"/>
      <c r="BK156" s="15"/>
    </row>
    <row r="157" spans="1:64" hidden="1" x14ac:dyDescent="0.2">
      <c r="A157" t="str">
        <f>Nutrients!B157</f>
        <v>Zinc oxide</v>
      </c>
      <c r="B157" s="15"/>
      <c r="C157" s="15"/>
      <c r="D157" s="15"/>
      <c r="E157" s="15"/>
      <c r="F157" s="15"/>
      <c r="G157" s="15"/>
      <c r="I157" s="15"/>
      <c r="J157" s="15"/>
      <c r="K157" s="15"/>
      <c r="L157" s="15"/>
      <c r="M157" s="15"/>
      <c r="N157" s="15"/>
      <c r="P157" s="15"/>
      <c r="Q157" s="15"/>
      <c r="R157" s="15"/>
      <c r="S157" s="15"/>
      <c r="T157" s="15"/>
      <c r="U157" s="15"/>
      <c r="W157" s="15"/>
      <c r="X157" s="15"/>
      <c r="Y157" s="15"/>
      <c r="Z157" s="15"/>
      <c r="AA157" s="15"/>
      <c r="AB157" s="15"/>
      <c r="AD157" s="15"/>
      <c r="AE157" s="15"/>
      <c r="AF157" s="15"/>
      <c r="AG157" s="15"/>
      <c r="AH157" s="15"/>
      <c r="AI157" s="15"/>
      <c r="AK157" s="15"/>
      <c r="AL157" s="15"/>
      <c r="AM157" s="15"/>
      <c r="AN157" s="15"/>
      <c r="AO157" s="15"/>
      <c r="AP157" s="15"/>
      <c r="AR157" s="15"/>
      <c r="AS157" s="15"/>
      <c r="AT157" s="15"/>
      <c r="AU157" s="15"/>
      <c r="AV157" s="15"/>
      <c r="AW157" s="15"/>
      <c r="AY157" s="15"/>
      <c r="AZ157" s="15"/>
      <c r="BA157" s="15"/>
      <c r="BB157" s="15"/>
      <c r="BC157" s="15"/>
      <c r="BD157" s="15"/>
      <c r="BF157" s="15"/>
      <c r="BG157" s="15"/>
      <c r="BH157" s="15"/>
      <c r="BI157" s="15"/>
      <c r="BJ157" s="15"/>
      <c r="BK157" s="15"/>
    </row>
    <row r="158" spans="1:64" hidden="1" x14ac:dyDescent="0.2">
      <c r="A158" t="str">
        <f>Nutrients!B158</f>
        <v>Copper sulfate</v>
      </c>
      <c r="B158" s="15"/>
      <c r="C158" s="15"/>
      <c r="D158" s="15"/>
      <c r="E158" s="15"/>
      <c r="F158" s="15"/>
      <c r="G158" s="15"/>
      <c r="I158" s="15"/>
      <c r="J158" s="15"/>
      <c r="K158" s="15"/>
      <c r="L158" s="15"/>
      <c r="M158" s="15"/>
      <c r="N158" s="15"/>
      <c r="P158" s="15"/>
      <c r="Q158" s="15"/>
      <c r="R158" s="15"/>
      <c r="S158" s="15"/>
      <c r="T158" s="15"/>
      <c r="U158" s="15"/>
      <c r="W158" s="15"/>
      <c r="X158" s="15"/>
      <c r="Y158" s="15"/>
      <c r="Z158" s="15"/>
      <c r="AA158" s="15"/>
      <c r="AB158" s="15"/>
      <c r="AD158" s="15"/>
      <c r="AE158" s="15"/>
      <c r="AF158" s="15"/>
      <c r="AG158" s="15"/>
      <c r="AH158" s="15"/>
      <c r="AI158" s="15"/>
      <c r="AK158" s="15"/>
      <c r="AL158" s="15"/>
      <c r="AM158" s="15"/>
      <c r="AN158" s="15"/>
      <c r="AO158" s="15"/>
      <c r="AP158" s="15"/>
      <c r="AR158" s="15"/>
      <c r="AS158" s="15"/>
      <c r="AT158" s="15"/>
      <c r="AU158" s="15"/>
      <c r="AV158" s="15"/>
      <c r="AW158" s="15"/>
      <c r="AY158" s="15"/>
      <c r="AZ158" s="15"/>
      <c r="BA158" s="15"/>
      <c r="BB158" s="15"/>
      <c r="BC158" s="15"/>
      <c r="BD158" s="15"/>
      <c r="BF158" s="15"/>
      <c r="BG158" s="15"/>
      <c r="BH158" s="15"/>
      <c r="BI158" s="15"/>
      <c r="BJ158" s="15"/>
      <c r="BK158" s="15"/>
    </row>
    <row r="159" spans="1:64" hidden="1" x14ac:dyDescent="0.2">
      <c r="A159" t="str">
        <f>Nutrients!B159</f>
        <v>Potassium chloride</v>
      </c>
      <c r="B159" s="15"/>
      <c r="C159" s="15"/>
      <c r="D159" s="15"/>
      <c r="E159" s="15"/>
      <c r="F159" s="15"/>
      <c r="G159" s="15"/>
      <c r="I159" s="15"/>
      <c r="J159" s="15"/>
      <c r="K159" s="15"/>
      <c r="L159" s="15"/>
      <c r="M159" s="15"/>
      <c r="N159" s="15"/>
      <c r="P159" s="15"/>
      <c r="Q159" s="15"/>
      <c r="R159" s="15"/>
      <c r="S159" s="15"/>
      <c r="T159" s="15"/>
      <c r="U159" s="15"/>
      <c r="W159" s="15"/>
      <c r="X159" s="15"/>
      <c r="Y159" s="15"/>
      <c r="Z159" s="15"/>
      <c r="AA159" s="15"/>
      <c r="AB159" s="15"/>
      <c r="AD159" s="15"/>
      <c r="AE159" s="15"/>
      <c r="AF159" s="15"/>
      <c r="AG159" s="15"/>
      <c r="AH159" s="15"/>
      <c r="AI159" s="15"/>
      <c r="AK159" s="15"/>
      <c r="AL159" s="15"/>
      <c r="AM159" s="15"/>
      <c r="AN159" s="15"/>
      <c r="AO159" s="15"/>
      <c r="AP159" s="15"/>
      <c r="AR159" s="15"/>
      <c r="AS159" s="15"/>
      <c r="AT159" s="15"/>
      <c r="AU159" s="15"/>
      <c r="AV159" s="15"/>
      <c r="AW159" s="15"/>
      <c r="AY159" s="15"/>
      <c r="AZ159" s="15"/>
      <c r="BA159" s="15"/>
      <c r="BB159" s="15"/>
      <c r="BC159" s="15"/>
      <c r="BD159" s="15"/>
      <c r="BF159" s="15"/>
      <c r="BG159" s="15"/>
      <c r="BH159" s="15"/>
      <c r="BI159" s="15"/>
      <c r="BJ159" s="15"/>
      <c r="BK159" s="15"/>
    </row>
    <row r="160" spans="1:64" hidden="1" x14ac:dyDescent="0.2">
      <c r="A160" t="str">
        <f>Nutrients!B160</f>
        <v>Calcium chloride</v>
      </c>
      <c r="B160" s="15"/>
      <c r="C160" s="15"/>
      <c r="D160" s="15"/>
      <c r="E160" s="15"/>
      <c r="F160" s="15"/>
      <c r="G160" s="15"/>
      <c r="I160" s="15"/>
      <c r="J160" s="15"/>
      <c r="K160" s="15"/>
      <c r="L160" s="15"/>
      <c r="M160" s="15"/>
      <c r="N160" s="15"/>
      <c r="P160" s="15"/>
      <c r="Q160" s="15"/>
      <c r="R160" s="15"/>
      <c r="S160" s="15"/>
      <c r="T160" s="15"/>
      <c r="U160" s="15"/>
      <c r="W160" s="15"/>
      <c r="X160" s="15"/>
      <c r="Y160" s="15"/>
      <c r="Z160" s="15"/>
      <c r="AA160" s="15"/>
      <c r="AB160" s="15"/>
      <c r="AD160" s="15"/>
      <c r="AE160" s="15"/>
      <c r="AF160" s="15"/>
      <c r="AG160" s="15"/>
      <c r="AH160" s="15"/>
      <c r="AI160" s="15"/>
      <c r="AK160" s="15"/>
      <c r="AL160" s="15"/>
      <c r="AM160" s="15"/>
      <c r="AN160" s="15"/>
      <c r="AO160" s="15"/>
      <c r="AP160" s="15"/>
      <c r="AR160" s="15"/>
      <c r="AS160" s="15"/>
      <c r="AT160" s="15"/>
      <c r="AU160" s="15"/>
      <c r="AV160" s="15"/>
      <c r="AW160" s="15"/>
      <c r="AY160" s="15"/>
      <c r="AZ160" s="15"/>
      <c r="BA160" s="15"/>
      <c r="BB160" s="15"/>
      <c r="BC160" s="15"/>
      <c r="BD160" s="15"/>
      <c r="BF160" s="15"/>
      <c r="BG160" s="15"/>
      <c r="BH160" s="15"/>
      <c r="BI160" s="15"/>
      <c r="BJ160" s="15"/>
      <c r="BK160" s="15"/>
    </row>
    <row r="161" spans="1:63" hidden="1" x14ac:dyDescent="0.2">
      <c r="A161" t="str">
        <f>Nutrients!B161</f>
        <v>Acidifier</v>
      </c>
      <c r="B161" s="15"/>
      <c r="C161" s="15"/>
      <c r="D161" s="15"/>
      <c r="E161" s="15"/>
      <c r="F161" s="15"/>
      <c r="G161" s="15"/>
      <c r="I161" s="15"/>
      <c r="J161" s="15"/>
      <c r="K161" s="15"/>
      <c r="L161" s="15"/>
      <c r="M161" s="15"/>
      <c r="N161" s="15"/>
      <c r="P161" s="15"/>
      <c r="Q161" s="15"/>
      <c r="R161" s="15"/>
      <c r="S161" s="15"/>
      <c r="T161" s="15"/>
      <c r="U161" s="15"/>
      <c r="W161" s="15"/>
      <c r="X161" s="15"/>
      <c r="Y161" s="15"/>
      <c r="Z161" s="15"/>
      <c r="AA161" s="15"/>
      <c r="AB161" s="15"/>
      <c r="AD161" s="15"/>
      <c r="AE161" s="15"/>
      <c r="AF161" s="15"/>
      <c r="AG161" s="15"/>
      <c r="AH161" s="15"/>
      <c r="AI161" s="15"/>
      <c r="AK161" s="15"/>
      <c r="AL161" s="15"/>
      <c r="AM161" s="15"/>
      <c r="AN161" s="15"/>
      <c r="AO161" s="15"/>
      <c r="AP161" s="15"/>
      <c r="AR161" s="15"/>
      <c r="AS161" s="15"/>
      <c r="AT161" s="15"/>
      <c r="AU161" s="15"/>
      <c r="AV161" s="15"/>
      <c r="AW161" s="15"/>
      <c r="AY161" s="15"/>
      <c r="AZ161" s="15"/>
      <c r="BA161" s="15"/>
      <c r="BB161" s="15"/>
      <c r="BC161" s="15"/>
      <c r="BD161" s="15"/>
      <c r="BF161" s="15"/>
      <c r="BG161" s="15"/>
      <c r="BH161" s="15"/>
      <c r="BI161" s="15"/>
      <c r="BJ161" s="15"/>
      <c r="BK161" s="15"/>
    </row>
    <row r="162" spans="1:63" hidden="1" x14ac:dyDescent="0.2">
      <c r="A162" t="str">
        <f>Nutrients!B162</f>
        <v>Vitamin E, 20,000 IU</v>
      </c>
      <c r="B162" s="15"/>
      <c r="C162" s="15"/>
      <c r="D162" s="15"/>
      <c r="E162" s="15"/>
      <c r="F162" s="15"/>
      <c r="G162" s="15"/>
      <c r="I162" s="15"/>
      <c r="J162" s="15"/>
      <c r="K162" s="15"/>
      <c r="L162" s="15"/>
      <c r="M162" s="15"/>
      <c r="N162" s="15"/>
      <c r="P162" s="15"/>
      <c r="Q162" s="15"/>
      <c r="R162" s="15"/>
      <c r="S162" s="15"/>
      <c r="T162" s="15"/>
      <c r="U162" s="15"/>
      <c r="W162" s="15"/>
      <c r="X162" s="15"/>
      <c r="Y162" s="15"/>
      <c r="Z162" s="15"/>
      <c r="AA162" s="15"/>
      <c r="AB162" s="15"/>
      <c r="AD162" s="15"/>
      <c r="AE162" s="15"/>
      <c r="AF162" s="15"/>
      <c r="AG162" s="15"/>
      <c r="AH162" s="15"/>
      <c r="AI162" s="15"/>
      <c r="AK162" s="15"/>
      <c r="AL162" s="15"/>
      <c r="AM162" s="15"/>
      <c r="AN162" s="15"/>
      <c r="AO162" s="15"/>
      <c r="AP162" s="15"/>
      <c r="AR162" s="15"/>
      <c r="AS162" s="15"/>
      <c r="AT162" s="15"/>
      <c r="AU162" s="15"/>
      <c r="AV162" s="15"/>
      <c r="AW162" s="15"/>
      <c r="AY162" s="15"/>
      <c r="AZ162" s="15"/>
      <c r="BA162" s="15"/>
      <c r="BB162" s="15"/>
      <c r="BC162" s="15"/>
      <c r="BD162" s="15"/>
      <c r="BF162" s="15"/>
      <c r="BG162" s="15"/>
      <c r="BH162" s="15"/>
      <c r="BI162" s="15"/>
      <c r="BJ162" s="15"/>
      <c r="BK162" s="15"/>
    </row>
    <row r="163" spans="1:63" hidden="1" x14ac:dyDescent="0.2">
      <c r="A163" t="str">
        <f>Nutrients!B163</f>
        <v>Phase 2 supplement D</v>
      </c>
      <c r="B163" s="15"/>
      <c r="C163" s="15"/>
      <c r="D163" s="15"/>
      <c r="E163" s="15"/>
      <c r="F163" s="15"/>
      <c r="G163" s="15"/>
      <c r="I163" s="15"/>
      <c r="J163" s="15"/>
      <c r="K163" s="15"/>
      <c r="L163" s="15"/>
      <c r="M163" s="15"/>
      <c r="N163" s="15"/>
      <c r="P163" s="15"/>
      <c r="Q163" s="15"/>
      <c r="R163" s="15"/>
      <c r="S163" s="15"/>
      <c r="T163" s="15"/>
      <c r="U163" s="15"/>
      <c r="W163" s="15"/>
      <c r="X163" s="15"/>
      <c r="Y163" s="15"/>
      <c r="Z163" s="15"/>
      <c r="AA163" s="15"/>
      <c r="AB163" s="15"/>
      <c r="AD163" s="15"/>
      <c r="AE163" s="15"/>
      <c r="AF163" s="15"/>
      <c r="AG163" s="15"/>
      <c r="AH163" s="15"/>
      <c r="AI163" s="15"/>
      <c r="AK163" s="15"/>
      <c r="AL163" s="15"/>
      <c r="AM163" s="15"/>
      <c r="AN163" s="15"/>
      <c r="AO163" s="15"/>
      <c r="AP163" s="15"/>
      <c r="AR163" s="15"/>
      <c r="AS163" s="15"/>
      <c r="AT163" s="15"/>
      <c r="AU163" s="15"/>
      <c r="AV163" s="15"/>
      <c r="AW163" s="15"/>
      <c r="AY163" s="15"/>
      <c r="AZ163" s="15"/>
      <c r="BA163" s="15"/>
      <c r="BB163" s="15"/>
      <c r="BC163" s="15"/>
      <c r="BD163" s="15"/>
      <c r="BF163" s="15"/>
      <c r="BG163" s="15"/>
      <c r="BH163" s="15"/>
      <c r="BI163" s="15"/>
      <c r="BJ163" s="15"/>
      <c r="BK163" s="15"/>
    </row>
    <row r="164" spans="1:63" hidden="1" x14ac:dyDescent="0.2">
      <c r="A164" t="str">
        <f>Nutrients!B164</f>
        <v>DPS 50</v>
      </c>
      <c r="B164" s="15"/>
      <c r="C164" s="15"/>
      <c r="D164" s="15"/>
      <c r="E164" s="15"/>
      <c r="F164" s="15"/>
      <c r="G164" s="15"/>
      <c r="I164" s="15"/>
      <c r="J164" s="15"/>
      <c r="K164" s="15"/>
      <c r="L164" s="15"/>
      <c r="M164" s="15"/>
      <c r="N164" s="15"/>
      <c r="P164" s="15"/>
      <c r="Q164" s="15"/>
      <c r="R164" s="15"/>
      <c r="S164" s="15"/>
      <c r="T164" s="15"/>
      <c r="U164" s="15"/>
      <c r="W164" s="15"/>
      <c r="X164" s="15"/>
      <c r="Y164" s="15"/>
      <c r="Z164" s="15"/>
      <c r="AA164" s="15"/>
      <c r="AB164" s="15"/>
      <c r="AD164" s="15"/>
      <c r="AE164" s="15"/>
      <c r="AF164" s="15"/>
      <c r="AG164" s="15"/>
      <c r="AH164" s="15"/>
      <c r="AI164" s="15"/>
      <c r="AK164" s="15"/>
      <c r="AL164" s="15"/>
      <c r="AM164" s="15"/>
      <c r="AN164" s="15"/>
      <c r="AO164" s="15"/>
      <c r="AP164" s="15"/>
      <c r="AR164" s="15"/>
      <c r="AS164" s="15"/>
      <c r="AT164" s="15"/>
      <c r="AU164" s="15"/>
      <c r="AV164" s="15"/>
      <c r="AW164" s="15"/>
      <c r="AY164" s="15"/>
      <c r="AZ164" s="15"/>
      <c r="BA164" s="15"/>
      <c r="BB164" s="15"/>
      <c r="BC164" s="15"/>
      <c r="BD164" s="15"/>
      <c r="BF164" s="15"/>
      <c r="BG164" s="15"/>
      <c r="BH164" s="15"/>
      <c r="BI164" s="15"/>
      <c r="BJ164" s="15"/>
      <c r="BK164" s="15"/>
    </row>
    <row r="165" spans="1:63" hidden="1" x14ac:dyDescent="0.2">
      <c r="A165" t="str">
        <f>Nutrients!B165</f>
        <v>PEP2+</v>
      </c>
      <c r="B165" s="15"/>
      <c r="C165" s="15"/>
      <c r="D165" s="15"/>
      <c r="E165" s="15"/>
      <c r="F165" s="15"/>
      <c r="G165" s="15"/>
      <c r="I165" s="15"/>
      <c r="J165" s="15"/>
      <c r="K165" s="15"/>
      <c r="L165" s="15"/>
      <c r="M165" s="15"/>
      <c r="N165" s="15"/>
      <c r="P165" s="15"/>
      <c r="Q165" s="15"/>
      <c r="R165" s="15"/>
      <c r="S165" s="15"/>
      <c r="T165" s="15"/>
      <c r="U165" s="15"/>
      <c r="W165" s="15"/>
      <c r="X165" s="15"/>
      <c r="Y165" s="15"/>
      <c r="Z165" s="15"/>
      <c r="AA165" s="15"/>
      <c r="AB165" s="15"/>
      <c r="AD165" s="15"/>
      <c r="AE165" s="15"/>
      <c r="AF165" s="15"/>
      <c r="AG165" s="15"/>
      <c r="AH165" s="15"/>
      <c r="AI165" s="15"/>
      <c r="AK165" s="15"/>
      <c r="AL165" s="15"/>
      <c r="AM165" s="15"/>
      <c r="AN165" s="15"/>
      <c r="AO165" s="15"/>
      <c r="AP165" s="15"/>
      <c r="AR165" s="15"/>
      <c r="AS165" s="15"/>
      <c r="AT165" s="15"/>
      <c r="AU165" s="15"/>
      <c r="AV165" s="15"/>
      <c r="AW165" s="15"/>
      <c r="AY165" s="15"/>
      <c r="AZ165" s="15"/>
      <c r="BA165" s="15"/>
      <c r="BB165" s="15"/>
      <c r="BC165" s="15"/>
      <c r="BD165" s="15"/>
      <c r="BF165" s="15"/>
      <c r="BG165" s="15"/>
      <c r="BH165" s="15"/>
      <c r="BI165" s="15"/>
      <c r="BJ165" s="15"/>
      <c r="BK165" s="15"/>
    </row>
    <row r="166" spans="1:63" hidden="1" x14ac:dyDescent="0.2">
      <c r="A166" t="str">
        <f>Nutrients!B166</f>
        <v>PEP NS</v>
      </c>
      <c r="B166" s="15"/>
      <c r="C166" s="15"/>
      <c r="D166" s="15"/>
      <c r="E166" s="15"/>
      <c r="F166" s="15"/>
      <c r="G166" s="15"/>
      <c r="I166" s="15"/>
      <c r="J166" s="15"/>
      <c r="K166" s="15"/>
      <c r="L166" s="15"/>
      <c r="M166" s="15"/>
      <c r="N166" s="15"/>
      <c r="P166" s="15"/>
      <c r="Q166" s="15"/>
      <c r="R166" s="15"/>
      <c r="S166" s="15"/>
      <c r="T166" s="15"/>
      <c r="U166" s="15"/>
      <c r="W166" s="15"/>
      <c r="X166" s="15"/>
      <c r="Y166" s="15"/>
      <c r="Z166" s="15"/>
      <c r="AA166" s="15"/>
      <c r="AB166" s="15"/>
      <c r="AD166" s="15"/>
      <c r="AE166" s="15"/>
      <c r="AF166" s="15"/>
      <c r="AG166" s="15"/>
      <c r="AH166" s="15"/>
      <c r="AI166" s="15"/>
      <c r="AK166" s="15"/>
      <c r="AL166" s="15"/>
      <c r="AM166" s="15"/>
      <c r="AN166" s="15"/>
      <c r="AO166" s="15"/>
      <c r="AP166" s="15"/>
      <c r="AR166" s="15"/>
      <c r="AS166" s="15"/>
      <c r="AT166" s="15"/>
      <c r="AU166" s="15"/>
      <c r="AV166" s="15"/>
      <c r="AW166" s="15"/>
      <c r="AY166" s="15"/>
      <c r="AZ166" s="15"/>
      <c r="BA166" s="15"/>
      <c r="BB166" s="15"/>
      <c r="BC166" s="15"/>
      <c r="BD166" s="15"/>
      <c r="BF166" s="15"/>
      <c r="BG166" s="15"/>
      <c r="BH166" s="15"/>
      <c r="BI166" s="15"/>
      <c r="BJ166" s="15"/>
      <c r="BK166" s="15"/>
    </row>
    <row r="167" spans="1:63" hidden="1" x14ac:dyDescent="0.2">
      <c r="A167" t="str">
        <f>Nutrients!B167</f>
        <v>Other ingredient</v>
      </c>
      <c r="B167" s="15"/>
      <c r="C167" s="15"/>
      <c r="D167" s="15"/>
      <c r="E167" s="15"/>
      <c r="F167" s="15"/>
      <c r="G167" s="15"/>
      <c r="I167" s="15"/>
      <c r="J167" s="15"/>
      <c r="K167" s="15"/>
      <c r="L167" s="15"/>
      <c r="M167" s="15"/>
      <c r="N167" s="15"/>
      <c r="P167" s="15"/>
      <c r="Q167" s="15"/>
      <c r="R167" s="15"/>
      <c r="S167" s="15"/>
      <c r="T167" s="15"/>
      <c r="U167" s="15"/>
      <c r="W167" s="15"/>
      <c r="X167" s="15"/>
      <c r="Y167" s="15"/>
      <c r="Z167" s="15"/>
      <c r="AA167" s="15"/>
      <c r="AB167" s="15"/>
      <c r="AD167" s="15"/>
      <c r="AE167" s="15"/>
      <c r="AF167" s="15"/>
      <c r="AG167" s="15"/>
      <c r="AH167" s="15"/>
      <c r="AI167" s="15"/>
      <c r="AK167" s="15"/>
      <c r="AL167" s="15"/>
      <c r="AM167" s="15"/>
      <c r="AN167" s="15"/>
      <c r="AO167" s="15"/>
      <c r="AP167" s="15"/>
      <c r="AR167" s="15"/>
      <c r="AS167" s="15"/>
      <c r="AT167" s="15"/>
      <c r="AU167" s="15"/>
      <c r="AV167" s="15"/>
      <c r="AW167" s="15"/>
      <c r="AY167" s="15"/>
      <c r="AZ167" s="15"/>
      <c r="BA167" s="15"/>
      <c r="BB167" s="15"/>
      <c r="BC167" s="15"/>
      <c r="BD167" s="15"/>
      <c r="BF167" s="15"/>
      <c r="BG167" s="15"/>
      <c r="BH167" s="15"/>
      <c r="BI167" s="15"/>
      <c r="BJ167" s="15"/>
      <c r="BK167" s="15"/>
    </row>
    <row r="168" spans="1:63" hidden="1" x14ac:dyDescent="0.2">
      <c r="A168" t="str">
        <f>Nutrients!B168</f>
        <v>Other ingredient</v>
      </c>
      <c r="B168" s="15"/>
      <c r="C168" s="15"/>
      <c r="D168" s="15"/>
      <c r="E168" s="15"/>
      <c r="F168" s="15"/>
      <c r="G168" s="15"/>
      <c r="I168" s="15"/>
      <c r="J168" s="15"/>
      <c r="K168" s="15"/>
      <c r="L168" s="15"/>
      <c r="M168" s="15"/>
      <c r="N168" s="15"/>
      <c r="P168" s="15"/>
      <c r="Q168" s="15"/>
      <c r="R168" s="15"/>
      <c r="S168" s="15"/>
      <c r="T168" s="15"/>
      <c r="U168" s="15"/>
      <c r="W168" s="15"/>
      <c r="X168" s="15"/>
      <c r="Y168" s="15"/>
      <c r="Z168" s="15"/>
      <c r="AA168" s="15"/>
      <c r="AB168" s="15"/>
      <c r="AD168" s="15"/>
      <c r="AE168" s="15"/>
      <c r="AF168" s="15"/>
      <c r="AG168" s="15"/>
      <c r="AH168" s="15"/>
      <c r="AI168" s="15"/>
      <c r="AK168" s="15"/>
      <c r="AL168" s="15"/>
      <c r="AM168" s="15"/>
      <c r="AN168" s="15"/>
      <c r="AO168" s="15"/>
      <c r="AP168" s="15"/>
      <c r="AR168" s="15"/>
      <c r="AS168" s="15"/>
      <c r="AT168" s="15"/>
      <c r="AU168" s="15"/>
      <c r="AV168" s="15"/>
      <c r="AW168" s="15"/>
      <c r="AY168" s="15"/>
      <c r="AZ168" s="15"/>
      <c r="BA168" s="15"/>
      <c r="BB168" s="15"/>
      <c r="BC168" s="15"/>
      <c r="BD168" s="15"/>
      <c r="BF168" s="15"/>
      <c r="BG168" s="15"/>
      <c r="BH168" s="15"/>
      <c r="BI168" s="15"/>
      <c r="BJ168" s="15"/>
      <c r="BK168" s="15"/>
    </row>
    <row r="169" spans="1:63" x14ac:dyDescent="0.2">
      <c r="A169" t="str">
        <f>Nutrients!B169</f>
        <v>Corn DDGS, 10.5% Oil</v>
      </c>
      <c r="B169" s="15"/>
      <c r="C169" s="15"/>
      <c r="D169" s="15"/>
      <c r="E169" s="15"/>
      <c r="F169" s="15"/>
      <c r="G169" s="15"/>
      <c r="I169" s="15"/>
      <c r="J169" s="15"/>
      <c r="K169" s="15"/>
      <c r="L169" s="15"/>
      <c r="M169" s="15"/>
      <c r="N169" s="15"/>
      <c r="P169" s="15"/>
      <c r="Q169" s="15"/>
      <c r="R169" s="15"/>
      <c r="S169" s="15"/>
      <c r="T169" s="15"/>
      <c r="U169" s="15"/>
      <c r="W169" s="15"/>
      <c r="X169" s="15"/>
      <c r="Y169" s="15"/>
      <c r="Z169" s="15"/>
      <c r="AA169" s="15"/>
      <c r="AB169" s="15"/>
      <c r="AD169" s="15"/>
      <c r="AE169" s="15"/>
      <c r="AF169" s="15"/>
      <c r="AG169" s="15"/>
      <c r="AH169" s="15"/>
      <c r="AI169" s="15"/>
      <c r="AK169" s="15"/>
      <c r="AL169" s="15"/>
      <c r="AM169" s="15"/>
      <c r="AN169" s="15"/>
      <c r="AO169" s="15"/>
      <c r="AP169" s="15"/>
      <c r="AR169" s="15"/>
      <c r="AS169" s="15"/>
      <c r="AT169" s="15"/>
      <c r="AU169" s="15"/>
      <c r="AV169" s="15"/>
      <c r="AW169" s="15"/>
      <c r="AY169" s="15"/>
      <c r="AZ169" s="15"/>
      <c r="BA169" s="15"/>
      <c r="BB169" s="15"/>
      <c r="BC169" s="15"/>
      <c r="BD169" s="15"/>
      <c r="BF169" s="15"/>
      <c r="BG169" s="15"/>
      <c r="BH169" s="15"/>
      <c r="BI169" s="15"/>
      <c r="BJ169" s="15"/>
      <c r="BK169" s="15"/>
    </row>
    <row r="170" spans="1:63" x14ac:dyDescent="0.2">
      <c r="A170" t="str">
        <f>Nutrients!B170</f>
        <v>Corn DDGS, 7.5% Oil</v>
      </c>
      <c r="B170" s="15"/>
      <c r="C170" s="15"/>
      <c r="D170" s="15"/>
      <c r="E170" s="15"/>
      <c r="F170" s="15"/>
      <c r="G170" s="15"/>
      <c r="I170" s="15"/>
      <c r="J170" s="15"/>
      <c r="K170" s="15"/>
      <c r="L170" s="15"/>
      <c r="M170" s="15"/>
      <c r="N170" s="15"/>
      <c r="P170" s="15"/>
      <c r="Q170" s="15"/>
      <c r="R170" s="15"/>
      <c r="S170" s="15"/>
      <c r="T170" s="15"/>
      <c r="U170" s="15"/>
      <c r="W170" s="15"/>
      <c r="X170" s="15"/>
      <c r="Y170" s="15"/>
      <c r="Z170" s="15"/>
      <c r="AA170" s="15"/>
      <c r="AB170" s="15"/>
      <c r="AD170" s="15"/>
      <c r="AE170" s="15"/>
      <c r="AF170" s="15"/>
      <c r="AG170" s="15"/>
      <c r="AH170" s="15"/>
      <c r="AI170" s="15"/>
      <c r="AK170" s="15"/>
      <c r="AL170" s="15"/>
      <c r="AM170" s="15"/>
      <c r="AN170" s="15"/>
      <c r="AO170" s="15"/>
      <c r="AP170" s="15"/>
      <c r="AR170" s="15"/>
      <c r="AS170" s="15"/>
      <c r="AT170" s="15"/>
      <c r="AU170" s="15"/>
      <c r="AV170" s="15"/>
      <c r="AW170" s="15"/>
      <c r="AY170" s="15"/>
      <c r="AZ170" s="15"/>
      <c r="BA170" s="15"/>
      <c r="BB170" s="15"/>
      <c r="BC170" s="15"/>
      <c r="BD170" s="15"/>
      <c r="BF170" s="15"/>
      <c r="BG170" s="15"/>
      <c r="BH170" s="15"/>
      <c r="BI170" s="15"/>
      <c r="BJ170" s="15"/>
      <c r="BK170" s="15"/>
    </row>
    <row r="171" spans="1:63" x14ac:dyDescent="0.2">
      <c r="A171" t="str">
        <f>Nutrients!B171</f>
        <v>Corn DDGS, 4.5% Oil</v>
      </c>
      <c r="B171" s="15"/>
      <c r="C171" s="15"/>
      <c r="D171" s="15"/>
      <c r="E171" s="15"/>
      <c r="F171" s="15"/>
      <c r="G171" s="15"/>
      <c r="I171" s="15"/>
      <c r="J171" s="15"/>
      <c r="K171" s="15"/>
      <c r="L171" s="15"/>
      <c r="M171" s="15"/>
      <c r="N171" s="15"/>
      <c r="P171" s="15"/>
      <c r="Q171" s="15"/>
      <c r="R171" s="15"/>
      <c r="S171" s="15"/>
      <c r="T171" s="15"/>
      <c r="U171" s="15"/>
      <c r="W171" s="15"/>
      <c r="X171" s="15"/>
      <c r="Y171" s="15"/>
      <c r="Z171" s="15"/>
      <c r="AA171" s="15"/>
      <c r="AB171" s="15"/>
      <c r="AD171" s="15"/>
      <c r="AE171" s="15"/>
      <c r="AF171" s="15"/>
      <c r="AG171" s="15"/>
      <c r="AH171" s="15"/>
      <c r="AI171" s="15"/>
      <c r="AK171" s="15"/>
      <c r="AL171" s="15"/>
      <c r="AM171" s="15"/>
      <c r="AN171" s="15"/>
      <c r="AO171" s="15"/>
      <c r="AP171" s="15"/>
      <c r="AR171" s="15"/>
      <c r="AS171" s="15"/>
      <c r="AT171" s="15"/>
      <c r="AU171" s="15"/>
      <c r="AV171" s="15"/>
      <c r="AW171" s="15"/>
      <c r="AY171" s="15"/>
      <c r="AZ171" s="15"/>
      <c r="BA171" s="15"/>
      <c r="BB171" s="15"/>
      <c r="BC171" s="15"/>
      <c r="BD171" s="15"/>
      <c r="BF171" s="15"/>
      <c r="BG171" s="15"/>
      <c r="BH171" s="15"/>
      <c r="BI171" s="15"/>
      <c r="BJ171" s="15"/>
      <c r="BK171" s="15"/>
    </row>
    <row r="172" spans="1:63" ht="13.5" thickBot="1" x14ac:dyDescent="0.25">
      <c r="A172" t="str">
        <f>Nutrients!B172</f>
        <v>Corn DDGS with varying energy</v>
      </c>
      <c r="B172" s="15"/>
      <c r="C172" s="15"/>
      <c r="D172" s="15"/>
      <c r="E172" s="15"/>
      <c r="F172" s="15"/>
      <c r="G172" s="15"/>
      <c r="I172" s="15">
        <v>100</v>
      </c>
      <c r="J172" s="15">
        <v>100</v>
      </c>
      <c r="K172" s="15">
        <v>100</v>
      </c>
      <c r="L172" s="15">
        <v>100</v>
      </c>
      <c r="M172" s="15">
        <v>100</v>
      </c>
      <c r="N172" s="15">
        <v>100</v>
      </c>
      <c r="P172" s="15">
        <v>200</v>
      </c>
      <c r="Q172" s="15">
        <v>200</v>
      </c>
      <c r="R172" s="15">
        <v>200</v>
      </c>
      <c r="S172" s="15">
        <v>200</v>
      </c>
      <c r="T172" s="15">
        <v>200</v>
      </c>
      <c r="U172" s="15">
        <v>200</v>
      </c>
      <c r="W172" s="15">
        <v>300</v>
      </c>
      <c r="X172" s="15">
        <v>300</v>
      </c>
      <c r="Y172" s="15">
        <v>300</v>
      </c>
      <c r="Z172" s="15">
        <v>300</v>
      </c>
      <c r="AA172" s="15">
        <v>300</v>
      </c>
      <c r="AB172" s="15">
        <v>300</v>
      </c>
      <c r="AD172" s="15">
        <v>400</v>
      </c>
      <c r="AE172" s="15">
        <v>400</v>
      </c>
      <c r="AF172" s="15">
        <v>400</v>
      </c>
      <c r="AG172" s="15">
        <v>400</v>
      </c>
      <c r="AH172" s="15">
        <v>400</v>
      </c>
      <c r="AI172" s="15">
        <v>400</v>
      </c>
      <c r="AK172" s="15">
        <v>500</v>
      </c>
      <c r="AL172" s="15">
        <v>500</v>
      </c>
      <c r="AM172" s="15">
        <v>500</v>
      </c>
      <c r="AN172" s="15">
        <v>500</v>
      </c>
      <c r="AO172" s="15">
        <v>500</v>
      </c>
      <c r="AP172" s="15">
        <v>500</v>
      </c>
      <c r="AR172" s="15">
        <v>600</v>
      </c>
      <c r="AS172" s="15">
        <v>600</v>
      </c>
      <c r="AT172" s="15">
        <v>600</v>
      </c>
      <c r="AU172" s="15">
        <v>600</v>
      </c>
      <c r="AV172" s="15">
        <v>600</v>
      </c>
      <c r="AW172" s="15">
        <v>600</v>
      </c>
      <c r="AY172" s="15">
        <v>700</v>
      </c>
      <c r="AZ172" s="15">
        <v>700</v>
      </c>
      <c r="BA172" s="15">
        <v>700</v>
      </c>
      <c r="BB172" s="15">
        <v>700</v>
      </c>
      <c r="BC172" s="15">
        <v>700</v>
      </c>
      <c r="BD172" s="15">
        <v>700</v>
      </c>
      <c r="BF172" s="15">
        <v>800</v>
      </c>
      <c r="BG172" s="15">
        <v>800</v>
      </c>
      <c r="BH172" s="15">
        <v>800</v>
      </c>
      <c r="BI172" s="15">
        <v>800</v>
      </c>
      <c r="BJ172" s="15">
        <v>800</v>
      </c>
      <c r="BK172" s="15">
        <v>800</v>
      </c>
    </row>
    <row r="173" spans="1:63" ht="13.5" hidden="1" thickBot="1" x14ac:dyDescent="0.25">
      <c r="A173" t="str">
        <f>Nutrients!B173</f>
        <v>Other ingredient</v>
      </c>
      <c r="B173" s="15"/>
      <c r="C173" s="15"/>
      <c r="D173" s="15"/>
      <c r="E173" s="15"/>
      <c r="F173" s="15"/>
      <c r="G173" s="15"/>
      <c r="I173" s="15"/>
      <c r="J173" s="15"/>
      <c r="K173" s="15"/>
      <c r="L173" s="15"/>
      <c r="M173" s="15"/>
      <c r="N173" s="15"/>
      <c r="P173" s="15"/>
      <c r="Q173" s="15"/>
      <c r="R173" s="15"/>
      <c r="S173" s="15"/>
      <c r="T173" s="15"/>
      <c r="U173" s="15"/>
      <c r="W173" s="15"/>
      <c r="X173" s="15"/>
      <c r="Y173" s="15"/>
      <c r="Z173" s="15"/>
      <c r="AA173" s="15"/>
      <c r="AB173" s="15"/>
      <c r="AD173" s="15"/>
      <c r="AE173" s="15"/>
      <c r="AF173" s="15"/>
      <c r="AG173" s="15"/>
      <c r="AH173" s="15"/>
      <c r="AI173" s="15"/>
      <c r="AK173" s="15"/>
      <c r="AL173" s="15"/>
      <c r="AM173" s="15"/>
      <c r="AN173" s="15"/>
      <c r="AO173" s="15"/>
      <c r="AP173" s="15"/>
      <c r="AR173" s="15"/>
      <c r="AS173" s="15"/>
      <c r="AT173" s="15"/>
      <c r="AU173" s="15"/>
      <c r="AV173" s="15"/>
      <c r="AW173" s="15"/>
      <c r="AY173" s="15"/>
      <c r="AZ173" s="15"/>
      <c r="BA173" s="15"/>
      <c r="BB173" s="15"/>
      <c r="BC173" s="15"/>
      <c r="BD173" s="15"/>
      <c r="BF173" s="15"/>
      <c r="BG173" s="15"/>
      <c r="BH173" s="15"/>
      <c r="BI173" s="15"/>
      <c r="BJ173" s="15"/>
      <c r="BK173" s="15"/>
    </row>
    <row r="174" spans="1:63" ht="13.5" hidden="1" thickBot="1" x14ac:dyDescent="0.25">
      <c r="A174" t="str">
        <f>Nutrients!B174</f>
        <v>Other ingredient</v>
      </c>
      <c r="B174" s="15"/>
      <c r="C174" s="15"/>
      <c r="D174" s="15"/>
      <c r="E174" s="15"/>
      <c r="F174" s="15"/>
      <c r="G174" s="15"/>
      <c r="I174" s="15"/>
      <c r="J174" s="15"/>
      <c r="K174" s="15"/>
      <c r="L174" s="15"/>
      <c r="M174" s="15"/>
      <c r="N174" s="15"/>
      <c r="P174" s="15"/>
      <c r="Q174" s="15"/>
      <c r="R174" s="15"/>
      <c r="S174" s="15"/>
      <c r="T174" s="15"/>
      <c r="U174" s="15"/>
      <c r="W174" s="15"/>
      <c r="X174" s="15"/>
      <c r="Y174" s="15"/>
      <c r="Z174" s="15"/>
      <c r="AA174" s="15"/>
      <c r="AB174" s="15"/>
      <c r="AD174" s="15"/>
      <c r="AE174" s="15"/>
      <c r="AF174" s="15"/>
      <c r="AG174" s="15"/>
      <c r="AH174" s="15"/>
      <c r="AI174" s="15"/>
      <c r="AK174" s="15"/>
      <c r="AL174" s="15"/>
      <c r="AM174" s="15"/>
      <c r="AN174" s="15"/>
      <c r="AO174" s="15"/>
      <c r="AP174" s="15"/>
      <c r="AR174" s="15"/>
      <c r="AS174" s="15"/>
      <c r="AT174" s="15"/>
      <c r="AU174" s="15"/>
      <c r="AV174" s="15"/>
      <c r="AW174" s="15"/>
      <c r="AY174" s="15"/>
      <c r="AZ174" s="15"/>
      <c r="BA174" s="15"/>
      <c r="BB174" s="15"/>
      <c r="BC174" s="15"/>
      <c r="BD174" s="15"/>
      <c r="BF174" s="15"/>
      <c r="BG174" s="15"/>
      <c r="BH174" s="15"/>
      <c r="BI174" s="15"/>
      <c r="BJ174" s="15"/>
      <c r="BK174" s="15"/>
    </row>
    <row r="175" spans="1:63" ht="13.5" hidden="1" thickBot="1" x14ac:dyDescent="0.25">
      <c r="A175" t="str">
        <f>Nutrients!B175</f>
        <v>Other ingredient</v>
      </c>
      <c r="B175" s="15"/>
      <c r="C175" s="15"/>
      <c r="D175" s="15"/>
      <c r="E175" s="15"/>
      <c r="F175" s="15"/>
      <c r="G175" s="15"/>
      <c r="I175" s="15"/>
      <c r="J175" s="15"/>
      <c r="K175" s="15"/>
      <c r="L175" s="15"/>
      <c r="M175" s="15"/>
      <c r="N175" s="15"/>
      <c r="P175" s="15"/>
      <c r="Q175" s="15"/>
      <c r="R175" s="15"/>
      <c r="S175" s="15"/>
      <c r="T175" s="15"/>
      <c r="U175" s="15"/>
      <c r="W175" s="15"/>
      <c r="X175" s="15"/>
      <c r="Y175" s="15"/>
      <c r="Z175" s="15"/>
      <c r="AA175" s="15"/>
      <c r="AB175" s="15"/>
      <c r="AD175" s="15"/>
      <c r="AE175" s="15"/>
      <c r="AF175" s="15"/>
      <c r="AG175" s="15"/>
      <c r="AH175" s="15"/>
      <c r="AI175" s="15"/>
      <c r="AK175" s="15"/>
      <c r="AL175" s="15"/>
      <c r="AM175" s="15"/>
      <c r="AN175" s="15"/>
      <c r="AO175" s="15"/>
      <c r="AP175" s="15"/>
      <c r="AR175" s="15"/>
      <c r="AS175" s="15"/>
      <c r="AT175" s="15"/>
      <c r="AU175" s="15"/>
      <c r="AV175" s="15"/>
      <c r="AW175" s="15"/>
      <c r="AY175" s="15"/>
      <c r="AZ175" s="15"/>
      <c r="BA175" s="15"/>
      <c r="BB175" s="15"/>
      <c r="BC175" s="15"/>
      <c r="BD175" s="15"/>
      <c r="BF175" s="15"/>
      <c r="BG175" s="15"/>
      <c r="BH175" s="15"/>
      <c r="BI175" s="15"/>
      <c r="BJ175" s="15"/>
      <c r="BK175" s="15"/>
    </row>
    <row r="176" spans="1:63" ht="13.5" hidden="1" thickBot="1" x14ac:dyDescent="0.25">
      <c r="A176" t="str">
        <f>Nutrients!B176</f>
        <v>Other ingredient</v>
      </c>
      <c r="B176" s="15"/>
      <c r="C176" s="15"/>
      <c r="D176" s="15"/>
      <c r="E176" s="15"/>
      <c r="F176" s="15"/>
      <c r="G176" s="15"/>
      <c r="I176" s="15"/>
      <c r="J176" s="15"/>
      <c r="K176" s="15"/>
      <c r="L176" s="15"/>
      <c r="M176" s="15"/>
      <c r="N176" s="15"/>
      <c r="P176" s="15"/>
      <c r="Q176" s="15"/>
      <c r="R176" s="15"/>
      <c r="S176" s="15"/>
      <c r="T176" s="15"/>
      <c r="U176" s="15"/>
      <c r="W176" s="15"/>
      <c r="X176" s="15"/>
      <c r="Y176" s="15"/>
      <c r="Z176" s="15"/>
      <c r="AA176" s="15"/>
      <c r="AB176" s="15"/>
      <c r="AD176" s="15"/>
      <c r="AE176" s="15"/>
      <c r="AF176" s="15"/>
      <c r="AG176" s="15"/>
      <c r="AH176" s="15"/>
      <c r="AI176" s="15"/>
      <c r="AK176" s="15"/>
      <c r="AL176" s="15"/>
      <c r="AM176" s="15"/>
      <c r="AN176" s="15"/>
      <c r="AO176" s="15"/>
      <c r="AP176" s="15"/>
      <c r="AR176" s="15"/>
      <c r="AS176" s="15"/>
      <c r="AT176" s="15"/>
      <c r="AU176" s="15"/>
      <c r="AV176" s="15"/>
      <c r="AW176" s="15"/>
      <c r="AY176" s="15"/>
      <c r="AZ176" s="15"/>
      <c r="BA176" s="15"/>
      <c r="BB176" s="15"/>
      <c r="BC176" s="15"/>
      <c r="BD176" s="15"/>
      <c r="BF176" s="15"/>
      <c r="BG176" s="15"/>
      <c r="BH176" s="15"/>
      <c r="BI176" s="15"/>
      <c r="BJ176" s="15"/>
      <c r="BK176" s="15"/>
    </row>
    <row r="177" spans="1:63" ht="13.5" hidden="1" thickBot="1" x14ac:dyDescent="0.25">
      <c r="A177" t="str">
        <f>Nutrients!B177</f>
        <v>Other ingredient</v>
      </c>
      <c r="B177" s="15"/>
      <c r="C177" s="15"/>
      <c r="D177" s="15"/>
      <c r="E177" s="15"/>
      <c r="F177" s="15"/>
      <c r="G177" s="15"/>
      <c r="I177" s="15"/>
      <c r="J177" s="15"/>
      <c r="K177" s="15"/>
      <c r="L177" s="15"/>
      <c r="M177" s="15"/>
      <c r="N177" s="15"/>
      <c r="P177" s="15"/>
      <c r="Q177" s="15"/>
      <c r="R177" s="15"/>
      <c r="S177" s="15"/>
      <c r="T177" s="15"/>
      <c r="U177" s="15"/>
      <c r="W177" s="15"/>
      <c r="X177" s="15"/>
      <c r="Y177" s="15"/>
      <c r="Z177" s="15"/>
      <c r="AA177" s="15"/>
      <c r="AB177" s="15"/>
      <c r="AD177" s="15"/>
      <c r="AE177" s="15"/>
      <c r="AF177" s="15"/>
      <c r="AG177" s="15"/>
      <c r="AH177" s="15"/>
      <c r="AI177" s="15"/>
      <c r="AK177" s="15"/>
      <c r="AL177" s="15"/>
      <c r="AM177" s="15"/>
      <c r="AN177" s="15"/>
      <c r="AO177" s="15"/>
      <c r="AP177" s="15"/>
      <c r="AR177" s="15"/>
      <c r="AS177" s="15"/>
      <c r="AT177" s="15"/>
      <c r="AU177" s="15"/>
      <c r="AV177" s="15"/>
      <c r="AW177" s="15"/>
      <c r="AY177" s="15"/>
      <c r="AZ177" s="15"/>
      <c r="BA177" s="15"/>
      <c r="BB177" s="15"/>
      <c r="BC177" s="15"/>
      <c r="BD177" s="15"/>
      <c r="BF177" s="15"/>
      <c r="BG177" s="15"/>
      <c r="BH177" s="15"/>
      <c r="BI177" s="15"/>
      <c r="BJ177" s="15"/>
      <c r="BK177" s="15"/>
    </row>
    <row r="178" spans="1:63" ht="13.5" hidden="1" thickBot="1" x14ac:dyDescent="0.25">
      <c r="A178" t="str">
        <f>Nutrients!B178</f>
        <v>Other ingredient</v>
      </c>
      <c r="B178" s="15"/>
      <c r="C178" s="15"/>
      <c r="D178" s="15"/>
      <c r="E178" s="15"/>
      <c r="F178" s="15"/>
      <c r="G178" s="15"/>
      <c r="I178" s="15"/>
      <c r="J178" s="15"/>
      <c r="K178" s="15"/>
      <c r="L178" s="15"/>
      <c r="M178" s="15"/>
      <c r="N178" s="15"/>
      <c r="P178" s="15"/>
      <c r="Q178" s="15"/>
      <c r="R178" s="15"/>
      <c r="S178" s="15"/>
      <c r="T178" s="15"/>
      <c r="U178" s="15"/>
      <c r="W178" s="15"/>
      <c r="X178" s="15"/>
      <c r="Y178" s="15"/>
      <c r="Z178" s="15"/>
      <c r="AA178" s="15"/>
      <c r="AB178" s="15"/>
      <c r="AD178" s="15"/>
      <c r="AE178" s="15"/>
      <c r="AF178" s="15"/>
      <c r="AG178" s="15"/>
      <c r="AH178" s="15"/>
      <c r="AI178" s="15"/>
      <c r="AK178" s="15"/>
      <c r="AL178" s="15"/>
      <c r="AM178" s="15"/>
      <c r="AN178" s="15"/>
      <c r="AO178" s="15"/>
      <c r="AP178" s="15"/>
      <c r="AR178" s="15"/>
      <c r="AS178" s="15"/>
      <c r="AT178" s="15"/>
      <c r="AU178" s="15"/>
      <c r="AV178" s="15"/>
      <c r="AW178" s="15"/>
      <c r="AY178" s="15"/>
      <c r="AZ178" s="15"/>
      <c r="BA178" s="15"/>
      <c r="BB178" s="15"/>
      <c r="BC178" s="15"/>
      <c r="BD178" s="15"/>
      <c r="BF178" s="15"/>
      <c r="BG178" s="15"/>
      <c r="BH178" s="15"/>
      <c r="BI178" s="15"/>
      <c r="BJ178" s="15"/>
      <c r="BK178" s="15"/>
    </row>
    <row r="179" spans="1:63" ht="13.5" hidden="1" thickBot="1" x14ac:dyDescent="0.25">
      <c r="A179" t="str">
        <f>Nutrients!B179</f>
        <v>Other ingredient</v>
      </c>
      <c r="B179" s="15"/>
      <c r="C179" s="15"/>
      <c r="D179" s="15"/>
      <c r="E179" s="15"/>
      <c r="F179" s="15"/>
      <c r="G179" s="15"/>
      <c r="I179" s="15"/>
      <c r="J179" s="15"/>
      <c r="K179" s="15"/>
      <c r="L179" s="15"/>
      <c r="M179" s="15"/>
      <c r="N179" s="15"/>
      <c r="P179" s="15"/>
      <c r="Q179" s="15"/>
      <c r="R179" s="15"/>
      <c r="S179" s="15"/>
      <c r="T179" s="15"/>
      <c r="U179" s="15"/>
      <c r="W179" s="15"/>
      <c r="X179" s="15"/>
      <c r="Y179" s="15"/>
      <c r="Z179" s="15"/>
      <c r="AA179" s="15"/>
      <c r="AB179" s="15"/>
      <c r="AD179" s="15"/>
      <c r="AE179" s="15"/>
      <c r="AF179" s="15"/>
      <c r="AG179" s="15"/>
      <c r="AH179" s="15"/>
      <c r="AI179" s="15"/>
      <c r="AK179" s="15"/>
      <c r="AL179" s="15"/>
      <c r="AM179" s="15"/>
      <c r="AN179" s="15"/>
      <c r="AO179" s="15"/>
      <c r="AP179" s="15"/>
      <c r="AR179" s="15"/>
      <c r="AS179" s="15"/>
      <c r="AT179" s="15"/>
      <c r="AU179" s="15"/>
      <c r="AV179" s="15"/>
      <c r="AW179" s="15"/>
      <c r="AY179" s="15"/>
      <c r="AZ179" s="15"/>
      <c r="BA179" s="15"/>
      <c r="BB179" s="15"/>
      <c r="BC179" s="15"/>
      <c r="BD179" s="15"/>
      <c r="BF179" s="15"/>
      <c r="BG179" s="15"/>
      <c r="BH179" s="15"/>
      <c r="BI179" s="15"/>
      <c r="BJ179" s="15"/>
      <c r="BK179" s="15"/>
    </row>
    <row r="180" spans="1:63" ht="13.5" hidden="1" thickBot="1" x14ac:dyDescent="0.25">
      <c r="A180" t="str">
        <f>Nutrients!B180</f>
        <v>Other ingredient</v>
      </c>
      <c r="B180" s="15"/>
      <c r="C180" s="15"/>
      <c r="D180" s="15"/>
      <c r="E180" s="15"/>
      <c r="F180" s="15"/>
      <c r="G180" s="15"/>
      <c r="I180" s="15"/>
      <c r="J180" s="15"/>
      <c r="K180" s="15"/>
      <c r="L180" s="15"/>
      <c r="M180" s="15"/>
      <c r="N180" s="15"/>
      <c r="P180" s="15"/>
      <c r="Q180" s="15"/>
      <c r="R180" s="15"/>
      <c r="S180" s="15"/>
      <c r="T180" s="15"/>
      <c r="U180" s="15"/>
      <c r="W180" s="15"/>
      <c r="X180" s="15"/>
      <c r="Y180" s="15"/>
      <c r="Z180" s="15"/>
      <c r="AA180" s="15"/>
      <c r="AB180" s="15"/>
      <c r="AD180" s="15"/>
      <c r="AE180" s="15"/>
      <c r="AF180" s="15"/>
      <c r="AG180" s="15"/>
      <c r="AH180" s="15"/>
      <c r="AI180" s="15"/>
      <c r="AK180" s="15"/>
      <c r="AL180" s="15"/>
      <c r="AM180" s="15"/>
      <c r="AN180" s="15"/>
      <c r="AO180" s="15"/>
      <c r="AP180" s="15"/>
      <c r="AR180" s="15"/>
      <c r="AS180" s="15"/>
      <c r="AT180" s="15"/>
      <c r="AU180" s="15"/>
      <c r="AV180" s="15"/>
      <c r="AW180" s="15"/>
      <c r="AY180" s="15"/>
      <c r="AZ180" s="15"/>
      <c r="BA180" s="15"/>
      <c r="BB180" s="15"/>
      <c r="BC180" s="15"/>
      <c r="BD180" s="15"/>
      <c r="BF180" s="15"/>
      <c r="BG180" s="15"/>
      <c r="BH180" s="15"/>
      <c r="BI180" s="15"/>
      <c r="BJ180" s="15"/>
      <c r="BK180" s="15"/>
    </row>
    <row r="181" spans="1:63" ht="13.5" hidden="1" thickBot="1" x14ac:dyDescent="0.25">
      <c r="A181" t="str">
        <f>Nutrients!B181</f>
        <v>Other ingredient</v>
      </c>
      <c r="B181" s="15"/>
      <c r="C181" s="15"/>
      <c r="D181" s="15"/>
      <c r="E181" s="15"/>
      <c r="F181" s="15"/>
      <c r="G181" s="15"/>
      <c r="I181" s="15"/>
      <c r="J181" s="15"/>
      <c r="K181" s="15"/>
      <c r="L181" s="15"/>
      <c r="M181" s="15"/>
      <c r="N181" s="15"/>
      <c r="P181" s="15"/>
      <c r="Q181" s="15"/>
      <c r="R181" s="15"/>
      <c r="S181" s="15"/>
      <c r="T181" s="15"/>
      <c r="U181" s="15"/>
      <c r="W181" s="15"/>
      <c r="X181" s="15"/>
      <c r="Y181" s="15"/>
      <c r="Z181" s="15"/>
      <c r="AA181" s="15"/>
      <c r="AB181" s="15"/>
      <c r="AD181" s="15"/>
      <c r="AE181" s="15"/>
      <c r="AF181" s="15"/>
      <c r="AG181" s="15"/>
      <c r="AH181" s="15"/>
      <c r="AI181" s="15"/>
      <c r="AK181" s="15"/>
      <c r="AL181" s="15"/>
      <c r="AM181" s="15"/>
      <c r="AN181" s="15"/>
      <c r="AO181" s="15"/>
      <c r="AP181" s="15"/>
      <c r="AR181" s="15"/>
      <c r="AS181" s="15"/>
      <c r="AT181" s="15"/>
      <c r="AU181" s="15"/>
      <c r="AV181" s="15"/>
      <c r="AW181" s="15"/>
      <c r="AY181" s="15"/>
      <c r="AZ181" s="15"/>
      <c r="BA181" s="15"/>
      <c r="BB181" s="15"/>
      <c r="BC181" s="15"/>
      <c r="BD181" s="15"/>
      <c r="BF181" s="15"/>
      <c r="BG181" s="15"/>
      <c r="BH181" s="15"/>
      <c r="BI181" s="15"/>
      <c r="BJ181" s="15"/>
      <c r="BK181" s="15"/>
    </row>
    <row r="182" spans="1:63" ht="13.5" hidden="1" thickBot="1" x14ac:dyDescent="0.25">
      <c r="A182" t="str">
        <f>Nutrients!B182</f>
        <v>Other ingredient</v>
      </c>
      <c r="B182" s="15"/>
      <c r="C182" s="15"/>
      <c r="D182" s="15"/>
      <c r="E182" s="15"/>
      <c r="F182" s="15"/>
      <c r="G182" s="15"/>
      <c r="I182" s="15"/>
      <c r="J182" s="15"/>
      <c r="K182" s="15"/>
      <c r="L182" s="15"/>
      <c r="M182" s="15"/>
      <c r="N182" s="15"/>
      <c r="P182" s="15"/>
      <c r="Q182" s="15"/>
      <c r="R182" s="15"/>
      <c r="S182" s="15"/>
      <c r="T182" s="15"/>
      <c r="U182" s="15"/>
      <c r="W182" s="15"/>
      <c r="X182" s="15"/>
      <c r="Y182" s="15"/>
      <c r="Z182" s="15"/>
      <c r="AA182" s="15"/>
      <c r="AB182" s="15"/>
      <c r="AD182" s="15"/>
      <c r="AE182" s="15"/>
      <c r="AF182" s="15"/>
      <c r="AG182" s="15"/>
      <c r="AH182" s="15"/>
      <c r="AI182" s="15"/>
      <c r="AK182" s="15"/>
      <c r="AL182" s="15"/>
      <c r="AM182" s="15"/>
      <c r="AN182" s="15"/>
      <c r="AO182" s="15"/>
      <c r="AP182" s="15"/>
      <c r="AR182" s="15"/>
      <c r="AS182" s="15"/>
      <c r="AT182" s="15"/>
      <c r="AU182" s="15"/>
      <c r="AV182" s="15"/>
      <c r="AW182" s="15"/>
      <c r="AY182" s="15"/>
      <c r="AZ182" s="15"/>
      <c r="BA182" s="15"/>
      <c r="BB182" s="15"/>
      <c r="BC182" s="15"/>
      <c r="BD182" s="15"/>
      <c r="BF182" s="15"/>
      <c r="BG182" s="15"/>
      <c r="BH182" s="15"/>
      <c r="BI182" s="15"/>
      <c r="BJ182" s="15"/>
      <c r="BK182" s="15"/>
    </row>
    <row r="183" spans="1:63" ht="13.5" hidden="1" thickBot="1" x14ac:dyDescent="0.25">
      <c r="A183" t="str">
        <f>Nutrients!B183</f>
        <v>Other ingredient</v>
      </c>
      <c r="B183" s="15"/>
      <c r="C183" s="15"/>
      <c r="D183" s="15"/>
      <c r="E183" s="15"/>
      <c r="F183" s="15"/>
      <c r="G183" s="15"/>
      <c r="I183" s="15"/>
      <c r="J183" s="15"/>
      <c r="K183" s="15"/>
      <c r="L183" s="15"/>
      <c r="M183" s="15"/>
      <c r="N183" s="15"/>
      <c r="P183" s="15"/>
      <c r="Q183" s="15"/>
      <c r="R183" s="15"/>
      <c r="S183" s="15"/>
      <c r="T183" s="15"/>
      <c r="U183" s="15"/>
      <c r="W183" s="15"/>
      <c r="X183" s="15"/>
      <c r="Y183" s="15"/>
      <c r="Z183" s="15"/>
      <c r="AA183" s="15"/>
      <c r="AB183" s="15"/>
      <c r="AD183" s="15"/>
      <c r="AE183" s="15"/>
      <c r="AF183" s="15"/>
      <c r="AG183" s="15"/>
      <c r="AH183" s="15"/>
      <c r="AI183" s="15"/>
      <c r="AK183" s="15"/>
      <c r="AL183" s="15"/>
      <c r="AM183" s="15"/>
      <c r="AN183" s="15"/>
      <c r="AO183" s="15"/>
      <c r="AP183" s="15"/>
      <c r="AR183" s="15"/>
      <c r="AS183" s="15"/>
      <c r="AT183" s="15"/>
      <c r="AU183" s="15"/>
      <c r="AV183" s="15"/>
      <c r="AW183" s="15"/>
      <c r="AY183" s="15"/>
      <c r="AZ183" s="15"/>
      <c r="BA183" s="15"/>
      <c r="BB183" s="15"/>
      <c r="BC183" s="15"/>
      <c r="BD183" s="15"/>
      <c r="BF183" s="15"/>
      <c r="BG183" s="15"/>
      <c r="BH183" s="15"/>
      <c r="BI183" s="15"/>
      <c r="BJ183" s="15"/>
      <c r="BK183" s="15"/>
    </row>
    <row r="184" spans="1:63" ht="13.5" hidden="1" thickBot="1" x14ac:dyDescent="0.25">
      <c r="A184" t="str">
        <f>Nutrients!B184</f>
        <v>Other ingredient</v>
      </c>
      <c r="B184" s="15"/>
      <c r="C184" s="15"/>
      <c r="D184" s="15"/>
      <c r="E184" s="15"/>
      <c r="F184" s="15"/>
      <c r="G184" s="15"/>
      <c r="I184" s="15"/>
      <c r="J184" s="15"/>
      <c r="K184" s="15"/>
      <c r="L184" s="15"/>
      <c r="M184" s="15"/>
      <c r="N184" s="15"/>
      <c r="P184" s="15"/>
      <c r="Q184" s="15"/>
      <c r="R184" s="15"/>
      <c r="S184" s="15"/>
      <c r="T184" s="15"/>
      <c r="U184" s="15"/>
      <c r="W184" s="15"/>
      <c r="X184" s="15"/>
      <c r="Y184" s="15"/>
      <c r="Z184" s="15"/>
      <c r="AA184" s="15"/>
      <c r="AB184" s="15"/>
      <c r="AD184" s="15"/>
      <c r="AE184" s="15"/>
      <c r="AF184" s="15"/>
      <c r="AG184" s="15"/>
      <c r="AH184" s="15"/>
      <c r="AI184" s="15"/>
      <c r="AK184" s="15"/>
      <c r="AL184" s="15"/>
      <c r="AM184" s="15"/>
      <c r="AN184" s="15"/>
      <c r="AO184" s="15"/>
      <c r="AP184" s="15"/>
      <c r="AR184" s="15"/>
      <c r="AS184" s="15"/>
      <c r="AT184" s="15"/>
      <c r="AU184" s="15"/>
      <c r="AV184" s="15"/>
      <c r="AW184" s="15"/>
      <c r="AY184" s="15"/>
      <c r="AZ184" s="15"/>
      <c r="BA184" s="15"/>
      <c r="BB184" s="15"/>
      <c r="BC184" s="15"/>
      <c r="BD184" s="15"/>
      <c r="BF184" s="15"/>
      <c r="BG184" s="15"/>
      <c r="BH184" s="15"/>
      <c r="BI184" s="15"/>
      <c r="BJ184" s="15"/>
      <c r="BK184" s="15"/>
    </row>
    <row r="185" spans="1:63" ht="13.5" hidden="1" thickBot="1" x14ac:dyDescent="0.25">
      <c r="A185" t="str">
        <f>Nutrients!B185</f>
        <v>Other ingredient</v>
      </c>
      <c r="B185" s="15"/>
      <c r="C185" s="15"/>
      <c r="D185" s="15"/>
      <c r="E185" s="15"/>
      <c r="F185" s="15"/>
      <c r="G185" s="15"/>
      <c r="I185" s="15"/>
      <c r="J185" s="15"/>
      <c r="K185" s="15"/>
      <c r="L185" s="15"/>
      <c r="M185" s="15"/>
      <c r="N185" s="15"/>
      <c r="P185" s="15"/>
      <c r="Q185" s="15"/>
      <c r="R185" s="15"/>
      <c r="S185" s="15"/>
      <c r="T185" s="15"/>
      <c r="U185" s="15"/>
      <c r="W185" s="15"/>
      <c r="X185" s="15"/>
      <c r="Y185" s="15"/>
      <c r="Z185" s="15"/>
      <c r="AA185" s="15"/>
      <c r="AB185" s="15"/>
      <c r="AD185" s="15"/>
      <c r="AE185" s="15"/>
      <c r="AF185" s="15"/>
      <c r="AG185" s="15"/>
      <c r="AH185" s="15"/>
      <c r="AI185" s="15"/>
      <c r="AK185" s="15"/>
      <c r="AL185" s="15"/>
      <c r="AM185" s="15"/>
      <c r="AN185" s="15"/>
      <c r="AO185" s="15"/>
      <c r="AP185" s="15"/>
      <c r="AR185" s="15"/>
      <c r="AS185" s="15"/>
      <c r="AT185" s="15"/>
      <c r="AU185" s="15"/>
      <c r="AV185" s="15"/>
      <c r="AW185" s="15"/>
      <c r="AY185" s="15"/>
      <c r="AZ185" s="15"/>
      <c r="BA185" s="15"/>
      <c r="BB185" s="15"/>
      <c r="BC185" s="15"/>
      <c r="BD185" s="15"/>
      <c r="BF185" s="15"/>
      <c r="BG185" s="15"/>
      <c r="BH185" s="15"/>
      <c r="BI185" s="15"/>
      <c r="BJ185" s="15"/>
      <c r="BK185" s="15"/>
    </row>
    <row r="186" spans="1:63" ht="13.5" hidden="1" thickBot="1" x14ac:dyDescent="0.25">
      <c r="A186" t="str">
        <f>Nutrients!B186</f>
        <v>Other ingredient</v>
      </c>
      <c r="B186" s="15"/>
      <c r="C186" s="15"/>
      <c r="D186" s="15"/>
      <c r="E186" s="15"/>
      <c r="F186" s="15"/>
      <c r="G186" s="15"/>
      <c r="I186" s="15"/>
      <c r="J186" s="15"/>
      <c r="K186" s="15"/>
      <c r="L186" s="15"/>
      <c r="M186" s="15"/>
      <c r="N186" s="15"/>
      <c r="P186" s="15"/>
      <c r="Q186" s="15"/>
      <c r="R186" s="15"/>
      <c r="S186" s="15"/>
      <c r="T186" s="15"/>
      <c r="U186" s="15"/>
      <c r="W186" s="15"/>
      <c r="X186" s="15"/>
      <c r="Y186" s="15"/>
      <c r="Z186" s="15"/>
      <c r="AA186" s="15"/>
      <c r="AB186" s="15"/>
      <c r="AD186" s="15"/>
      <c r="AE186" s="15"/>
      <c r="AF186" s="15"/>
      <c r="AG186" s="15"/>
      <c r="AH186" s="15"/>
      <c r="AI186" s="15"/>
      <c r="AK186" s="15"/>
      <c r="AL186" s="15"/>
      <c r="AM186" s="15"/>
      <c r="AN186" s="15"/>
      <c r="AO186" s="15"/>
      <c r="AP186" s="15"/>
      <c r="AR186" s="15"/>
      <c r="AS186" s="15"/>
      <c r="AT186" s="15"/>
      <c r="AU186" s="15"/>
      <c r="AV186" s="15"/>
      <c r="AW186" s="15"/>
      <c r="AY186" s="15"/>
      <c r="AZ186" s="15"/>
      <c r="BA186" s="15"/>
      <c r="BB186" s="15"/>
      <c r="BC186" s="15"/>
      <c r="BD186" s="15"/>
      <c r="BF186" s="15"/>
      <c r="BG186" s="15"/>
      <c r="BH186" s="15"/>
      <c r="BI186" s="15"/>
      <c r="BJ186" s="15"/>
      <c r="BK186" s="15"/>
    </row>
    <row r="187" spans="1:63" ht="13.5" hidden="1" thickBot="1" x14ac:dyDescent="0.25">
      <c r="A187" t="str">
        <f>Nutrients!B187</f>
        <v>Other ingredient</v>
      </c>
      <c r="B187" s="15"/>
      <c r="C187" s="15"/>
      <c r="D187" s="15"/>
      <c r="E187" s="15"/>
      <c r="F187" s="15"/>
      <c r="G187" s="15"/>
      <c r="I187" s="15"/>
      <c r="J187" s="15"/>
      <c r="K187" s="15"/>
      <c r="L187" s="15"/>
      <c r="M187" s="15"/>
      <c r="N187" s="15"/>
      <c r="P187" s="15"/>
      <c r="Q187" s="15"/>
      <c r="R187" s="15"/>
      <c r="S187" s="15"/>
      <c r="T187" s="15"/>
      <c r="U187" s="15"/>
      <c r="W187" s="15"/>
      <c r="X187" s="15"/>
      <c r="Y187" s="15"/>
      <c r="Z187" s="15"/>
      <c r="AA187" s="15"/>
      <c r="AB187" s="15"/>
      <c r="AD187" s="15"/>
      <c r="AE187" s="15"/>
      <c r="AF187" s="15"/>
      <c r="AG187" s="15"/>
      <c r="AH187" s="15"/>
      <c r="AI187" s="15"/>
      <c r="AK187" s="15"/>
      <c r="AL187" s="15"/>
      <c r="AM187" s="15"/>
      <c r="AN187" s="15"/>
      <c r="AO187" s="15"/>
      <c r="AP187" s="15"/>
      <c r="AR187" s="15"/>
      <c r="AS187" s="15"/>
      <c r="AT187" s="15"/>
      <c r="AU187" s="15"/>
      <c r="AV187" s="15"/>
      <c r="AW187" s="15"/>
      <c r="AY187" s="15"/>
      <c r="AZ187" s="15"/>
      <c r="BA187" s="15"/>
      <c r="BB187" s="15"/>
      <c r="BC187" s="15"/>
      <c r="BD187" s="15"/>
      <c r="BF187" s="15"/>
      <c r="BG187" s="15"/>
      <c r="BH187" s="15"/>
      <c r="BI187" s="15"/>
      <c r="BJ187" s="15"/>
      <c r="BK187" s="15"/>
    </row>
    <row r="188" spans="1:63" x14ac:dyDescent="0.2">
      <c r="A188" s="3" t="s">
        <v>17</v>
      </c>
      <c r="B188" s="3">
        <f>SUM(B6:B187)</f>
        <v>1999.9999999999998</v>
      </c>
      <c r="C188" s="3">
        <f t="shared" ref="C188:G188" si="12">SUM(C6:C187)</f>
        <v>2000</v>
      </c>
      <c r="D188" s="3">
        <f t="shared" si="12"/>
        <v>2000</v>
      </c>
      <c r="E188" s="3">
        <f t="shared" si="12"/>
        <v>2000</v>
      </c>
      <c r="F188" s="3">
        <f t="shared" si="12"/>
        <v>1999.9999999999998</v>
      </c>
      <c r="G188" s="3">
        <f t="shared" si="12"/>
        <v>2000</v>
      </c>
      <c r="I188" s="3">
        <f>SUM(I6:I187)</f>
        <v>2000</v>
      </c>
      <c r="J188" s="3">
        <f t="shared" ref="J188:N188" si="13">SUM(J6:J187)</f>
        <v>2000</v>
      </c>
      <c r="K188" s="3">
        <f t="shared" si="13"/>
        <v>2000</v>
      </c>
      <c r="L188" s="3">
        <f t="shared" si="13"/>
        <v>2000.0000000000002</v>
      </c>
      <c r="M188" s="3">
        <f t="shared" si="13"/>
        <v>2000.0000000000002</v>
      </c>
      <c r="N188" s="3">
        <f t="shared" si="13"/>
        <v>2000</v>
      </c>
      <c r="P188" s="3">
        <f>SUM(P6:P187)</f>
        <v>2000</v>
      </c>
      <c r="Q188" s="3">
        <f t="shared" ref="Q188:U188" si="14">SUM(Q6:Q187)</f>
        <v>1999.9999999999998</v>
      </c>
      <c r="R188" s="3">
        <f t="shared" si="14"/>
        <v>2000.0000000000002</v>
      </c>
      <c r="S188" s="3">
        <f t="shared" si="14"/>
        <v>1999.9999999999998</v>
      </c>
      <c r="T188" s="3">
        <f t="shared" si="14"/>
        <v>2000</v>
      </c>
      <c r="U188" s="3">
        <f t="shared" si="14"/>
        <v>2000.0000000000002</v>
      </c>
      <c r="W188" s="3">
        <f>SUM(W6:W187)</f>
        <v>2000.0000000000002</v>
      </c>
      <c r="X188" s="3">
        <f t="shared" ref="X188:AB188" si="15">SUM(X6:X187)</f>
        <v>2000</v>
      </c>
      <c r="Y188" s="3">
        <f t="shared" si="15"/>
        <v>2000</v>
      </c>
      <c r="Z188" s="3">
        <f t="shared" si="15"/>
        <v>2000.0000000000002</v>
      </c>
      <c r="AA188" s="3">
        <f t="shared" si="15"/>
        <v>2000</v>
      </c>
      <c r="AB188" s="3">
        <f t="shared" si="15"/>
        <v>2000</v>
      </c>
      <c r="AD188" s="3">
        <f>SUM(AD6:AD187)</f>
        <v>2000</v>
      </c>
      <c r="AE188" s="3">
        <f t="shared" ref="AE188:AI188" si="16">SUM(AE6:AE187)</f>
        <v>2000</v>
      </c>
      <c r="AF188" s="3">
        <f t="shared" si="16"/>
        <v>2000</v>
      </c>
      <c r="AG188" s="3">
        <f t="shared" si="16"/>
        <v>2000</v>
      </c>
      <c r="AH188" s="3">
        <f t="shared" si="16"/>
        <v>2000</v>
      </c>
      <c r="AI188" s="3">
        <f t="shared" si="16"/>
        <v>2000</v>
      </c>
      <c r="AK188" s="3">
        <f>SUM(AK6:AK187)</f>
        <v>2000</v>
      </c>
      <c r="AL188" s="3">
        <f t="shared" ref="AL188:AP188" si="17">SUM(AL6:AL187)</f>
        <v>2000.0000000000002</v>
      </c>
      <c r="AM188" s="3">
        <f t="shared" si="17"/>
        <v>2000</v>
      </c>
      <c r="AN188" s="3">
        <f t="shared" si="17"/>
        <v>2000</v>
      </c>
      <c r="AO188" s="3">
        <f t="shared" si="17"/>
        <v>2000</v>
      </c>
      <c r="AP188" s="3">
        <f t="shared" si="17"/>
        <v>2000</v>
      </c>
      <c r="AR188" s="3">
        <f>SUM(AR6:AR187)</f>
        <v>2000</v>
      </c>
      <c r="AS188" s="3">
        <f t="shared" ref="AS188:AW188" si="18">SUM(AS6:AS187)</f>
        <v>2000.0000000000002</v>
      </c>
      <c r="AT188" s="3">
        <f t="shared" si="18"/>
        <v>2000</v>
      </c>
      <c r="AU188" s="3">
        <f t="shared" si="18"/>
        <v>2000</v>
      </c>
      <c r="AV188" s="3">
        <f t="shared" si="18"/>
        <v>2000</v>
      </c>
      <c r="AW188" s="3">
        <f t="shared" si="18"/>
        <v>2000</v>
      </c>
      <c r="AY188" s="3">
        <f>SUM(AY6:AY187)</f>
        <v>2000.0000000000002</v>
      </c>
      <c r="AZ188" s="3">
        <f t="shared" ref="AZ188:BD188" si="19">SUM(AZ6:AZ187)</f>
        <v>1999.9999999999998</v>
      </c>
      <c r="BA188" s="3">
        <f t="shared" si="19"/>
        <v>2000</v>
      </c>
      <c r="BB188" s="3">
        <f t="shared" si="19"/>
        <v>2000</v>
      </c>
      <c r="BC188" s="3">
        <f t="shared" si="19"/>
        <v>2000</v>
      </c>
      <c r="BD188" s="3">
        <f t="shared" si="19"/>
        <v>2000.0000000000002</v>
      </c>
      <c r="BF188" s="3">
        <f>SUM(BF6:BF187)</f>
        <v>1999.9999999999998</v>
      </c>
      <c r="BG188" s="3">
        <f t="shared" ref="BG188:BK188" si="20">SUM(BG6:BG187)</f>
        <v>2000</v>
      </c>
      <c r="BH188" s="3">
        <f t="shared" si="20"/>
        <v>2000</v>
      </c>
      <c r="BI188" s="3">
        <f t="shared" si="20"/>
        <v>2000.0000000000002</v>
      </c>
      <c r="BJ188" s="3">
        <f t="shared" si="20"/>
        <v>2000</v>
      </c>
      <c r="BK188" s="3">
        <f t="shared" si="20"/>
        <v>2000</v>
      </c>
    </row>
    <row r="189" spans="1:63" x14ac:dyDescent="0.2">
      <c r="A189" s="14"/>
      <c r="B189" s="11"/>
      <c r="C189" s="11"/>
      <c r="D189" s="11"/>
      <c r="E189" s="11"/>
      <c r="F189" s="11"/>
      <c r="G189" s="11"/>
      <c r="I189" s="11"/>
      <c r="J189" s="11"/>
      <c r="K189" s="11"/>
      <c r="L189" s="11"/>
      <c r="M189" s="11"/>
      <c r="N189" s="11"/>
      <c r="P189" s="11"/>
      <c r="Q189" s="11"/>
      <c r="R189" s="11"/>
      <c r="S189" s="11"/>
      <c r="T189" s="11"/>
      <c r="U189" s="11"/>
      <c r="W189" s="11"/>
      <c r="X189" s="11"/>
      <c r="Y189" s="11"/>
      <c r="Z189" s="11"/>
      <c r="AA189" s="11"/>
      <c r="AB189" s="11"/>
      <c r="AD189" s="11"/>
      <c r="AE189" s="11"/>
      <c r="AF189" s="11"/>
      <c r="AG189" s="11"/>
      <c r="AH189" s="11"/>
      <c r="AI189" s="11"/>
      <c r="AK189" s="11"/>
      <c r="AL189" s="11"/>
      <c r="AM189" s="11"/>
      <c r="AN189" s="11"/>
      <c r="AO189" s="11"/>
      <c r="AP189" s="11"/>
      <c r="AR189" s="11"/>
      <c r="AS189" s="11"/>
      <c r="AT189" s="11"/>
      <c r="AU189" s="11"/>
      <c r="AV189" s="11"/>
      <c r="AW189" s="11"/>
      <c r="AY189" s="11"/>
      <c r="AZ189" s="11"/>
      <c r="BA189" s="11"/>
      <c r="BB189" s="11"/>
      <c r="BC189" s="11"/>
      <c r="BD189" s="11"/>
      <c r="BF189" s="11"/>
      <c r="BG189" s="11"/>
      <c r="BH189" s="11"/>
      <c r="BI189" s="11"/>
      <c r="BJ189" s="11"/>
      <c r="BK189" s="11"/>
    </row>
    <row r="190" spans="1:63" x14ac:dyDescent="0.2">
      <c r="A190" s="128" t="s">
        <v>420</v>
      </c>
      <c r="B190" s="100">
        <f t="shared" ref="B190:G190" si="21" xml:space="preserve">  -0.000000153*((B4+B5)/2)^3 + 0.000104928*((B4+B5)/2)^2 - 0.030414451*((B4+B5)/2) + 6.043540689</f>
        <v>4.5151589858750008</v>
      </c>
      <c r="C190" s="100">
        <f t="shared" si="21"/>
        <v>3.8983755890000005</v>
      </c>
      <c r="D190" s="100">
        <f t="shared" si="21"/>
        <v>3.3492647946250003</v>
      </c>
      <c r="E190" s="100">
        <f t="shared" si="21"/>
        <v>3.0032687989999998</v>
      </c>
      <c r="F190" s="100">
        <f t="shared" si="21"/>
        <v>2.7502131570000001</v>
      </c>
      <c r="G190" s="100">
        <f t="shared" si="21"/>
        <v>2.5190135169999994</v>
      </c>
      <c r="I190" s="100">
        <f t="shared" ref="I190:N190" si="22" xml:space="preserve">  -0.000000153*((I4+I5)/2)^3 + 0.000104928*((I4+I5)/2)^2 - 0.030414451*((I4+I5)/2) + 6.043540689</f>
        <v>4.5151589858750008</v>
      </c>
      <c r="J190" s="100">
        <f t="shared" si="22"/>
        <v>3.8983755890000005</v>
      </c>
      <c r="K190" s="100">
        <f t="shared" si="22"/>
        <v>3.3492647946250003</v>
      </c>
      <c r="L190" s="100">
        <f t="shared" si="22"/>
        <v>3.0032687989999998</v>
      </c>
      <c r="M190" s="100">
        <f t="shared" si="22"/>
        <v>2.7502131570000001</v>
      </c>
      <c r="N190" s="100">
        <f t="shared" si="22"/>
        <v>2.5190135169999994</v>
      </c>
      <c r="P190" s="100">
        <f t="shared" ref="P190:U190" si="23" xml:space="preserve">  -0.000000153*((P4+P5)/2)^3 + 0.000104928*((P4+P5)/2)^2 - 0.030414451*((P4+P5)/2) + 6.043540689</f>
        <v>4.5151589858750008</v>
      </c>
      <c r="Q190" s="100">
        <f t="shared" si="23"/>
        <v>3.8983755890000005</v>
      </c>
      <c r="R190" s="100">
        <f t="shared" si="23"/>
        <v>3.3492647946250003</v>
      </c>
      <c r="S190" s="100">
        <f t="shared" si="23"/>
        <v>3.0032687989999998</v>
      </c>
      <c r="T190" s="100">
        <f t="shared" si="23"/>
        <v>2.7502131570000001</v>
      </c>
      <c r="U190" s="100">
        <f t="shared" si="23"/>
        <v>2.5190135169999994</v>
      </c>
      <c r="W190" s="100">
        <f t="shared" ref="W190:AB190" si="24" xml:space="preserve">  -0.000000153*((W4+W5)/2)^3 + 0.000104928*((W4+W5)/2)^2 - 0.030414451*((W4+W5)/2) + 6.043540689</f>
        <v>4.5151589858750008</v>
      </c>
      <c r="X190" s="100">
        <f t="shared" si="24"/>
        <v>3.8983755890000005</v>
      </c>
      <c r="Y190" s="100">
        <f t="shared" si="24"/>
        <v>3.3492647946250003</v>
      </c>
      <c r="Z190" s="100">
        <f t="shared" si="24"/>
        <v>3.0032687989999998</v>
      </c>
      <c r="AA190" s="100">
        <f t="shared" si="24"/>
        <v>2.7502131570000001</v>
      </c>
      <c r="AB190" s="100">
        <f t="shared" si="24"/>
        <v>2.5190135169999994</v>
      </c>
      <c r="AD190" s="100">
        <f t="shared" ref="AD190:AI190" si="25" xml:space="preserve">  -0.000000153*((AD4+AD5)/2)^3 + 0.000104928*((AD4+AD5)/2)^2 - 0.030414451*((AD4+AD5)/2) + 6.043540689</f>
        <v>4.5151589858750008</v>
      </c>
      <c r="AE190" s="100">
        <f t="shared" si="25"/>
        <v>3.8983755890000005</v>
      </c>
      <c r="AF190" s="100">
        <f t="shared" si="25"/>
        <v>3.3492647946250003</v>
      </c>
      <c r="AG190" s="100">
        <f t="shared" si="25"/>
        <v>3.0032687989999998</v>
      </c>
      <c r="AH190" s="100">
        <f t="shared" si="25"/>
        <v>2.7502131570000001</v>
      </c>
      <c r="AI190" s="100">
        <f t="shared" si="25"/>
        <v>2.5190135169999994</v>
      </c>
      <c r="AK190" s="100">
        <f t="shared" ref="AK190:AP190" si="26" xml:space="preserve">  -0.000000153*((AK4+AK5)/2)^3 + 0.000104928*((AK4+AK5)/2)^2 - 0.030414451*((AK4+AK5)/2) + 6.043540689</f>
        <v>4.5151589858750008</v>
      </c>
      <c r="AL190" s="100">
        <f t="shared" si="26"/>
        <v>3.8983755890000005</v>
      </c>
      <c r="AM190" s="100">
        <f t="shared" si="26"/>
        <v>3.3492647946250003</v>
      </c>
      <c r="AN190" s="100">
        <f t="shared" si="26"/>
        <v>3.0032687989999998</v>
      </c>
      <c r="AO190" s="100">
        <f t="shared" si="26"/>
        <v>2.7502131570000001</v>
      </c>
      <c r="AP190" s="100">
        <f t="shared" si="26"/>
        <v>2.5190135169999994</v>
      </c>
      <c r="AR190" s="100">
        <f t="shared" ref="AR190:AW190" si="27" xml:space="preserve">  -0.000000153*((AR4+AR5)/2)^3 + 0.000104928*((AR4+AR5)/2)^2 - 0.030414451*((AR4+AR5)/2) + 6.043540689</f>
        <v>4.5151589858750008</v>
      </c>
      <c r="AS190" s="100">
        <f t="shared" si="27"/>
        <v>3.8983755890000005</v>
      </c>
      <c r="AT190" s="100">
        <f t="shared" si="27"/>
        <v>3.3492647946250003</v>
      </c>
      <c r="AU190" s="100">
        <f t="shared" si="27"/>
        <v>3.0032687989999998</v>
      </c>
      <c r="AV190" s="100">
        <f t="shared" si="27"/>
        <v>2.7502131570000001</v>
      </c>
      <c r="AW190" s="100">
        <f t="shared" si="27"/>
        <v>2.5190135169999994</v>
      </c>
      <c r="AY190" s="100">
        <f t="shared" ref="AY190:BD190" si="28" xml:space="preserve">  -0.000000153*((AY4+AY5)/2)^3 + 0.000104928*((AY4+AY5)/2)^2 - 0.030414451*((AY4+AY5)/2) + 6.043540689</f>
        <v>4.5151589858750008</v>
      </c>
      <c r="AZ190" s="100">
        <f t="shared" si="28"/>
        <v>3.8983755890000005</v>
      </c>
      <c r="BA190" s="100">
        <f t="shared" si="28"/>
        <v>3.3492647946250003</v>
      </c>
      <c r="BB190" s="100">
        <f t="shared" si="28"/>
        <v>3.0032687989999998</v>
      </c>
      <c r="BC190" s="100">
        <f t="shared" si="28"/>
        <v>2.7502131570000001</v>
      </c>
      <c r="BD190" s="100">
        <f t="shared" si="28"/>
        <v>2.5190135169999994</v>
      </c>
      <c r="BF190" s="100">
        <f t="shared" ref="BF190:BK190" si="29" xml:space="preserve">  -0.000000153*((BF4+BF5)/2)^3 + 0.000104928*((BF4+BF5)/2)^2 - 0.030414451*((BF4+BF5)/2) + 6.043540689</f>
        <v>4.5151589858750008</v>
      </c>
      <c r="BG190" s="100">
        <f t="shared" si="29"/>
        <v>3.8983755890000005</v>
      </c>
      <c r="BH190" s="100">
        <f t="shared" si="29"/>
        <v>3.3492647946250003</v>
      </c>
      <c r="BI190" s="100">
        <f t="shared" si="29"/>
        <v>3.0032687989999998</v>
      </c>
      <c r="BJ190" s="100">
        <f t="shared" si="29"/>
        <v>2.7502131570000001</v>
      </c>
      <c r="BK190" s="100">
        <f t="shared" si="29"/>
        <v>2.5190135169999994</v>
      </c>
    </row>
    <row r="191" spans="1:63" x14ac:dyDescent="0.2">
      <c r="A191" s="127" t="s">
        <v>139</v>
      </c>
      <c r="B191" s="70">
        <f t="shared" ref="B191:G191" si="30">IF(B190="","",B208*2.2046*B190/10000)</f>
        <v>1.1022908416192514</v>
      </c>
      <c r="C191" s="70">
        <f t="shared" si="30"/>
        <v>0.96453883303237142</v>
      </c>
      <c r="D191" s="70">
        <f t="shared" si="30"/>
        <v>0.84092539880615691</v>
      </c>
      <c r="E191" s="70">
        <f t="shared" si="30"/>
        <v>0.76079065012915204</v>
      </c>
      <c r="F191" s="70">
        <f t="shared" si="30"/>
        <v>0.70131765246196776</v>
      </c>
      <c r="G191" s="70">
        <f t="shared" si="30"/>
        <v>0.64610611188600187</v>
      </c>
      <c r="I191" s="70">
        <f t="shared" ref="I191:N191" si="31">IF(I190="","",I208*2.2046*I190/10000)</f>
        <v>1.1026746543028105</v>
      </c>
      <c r="J191" s="70">
        <f t="shared" si="31"/>
        <v>0.96476432876022422</v>
      </c>
      <c r="K191" s="70">
        <f t="shared" si="31"/>
        <v>0.84139659726097438</v>
      </c>
      <c r="L191" s="70">
        <f t="shared" si="31"/>
        <v>0.7610051568959878</v>
      </c>
      <c r="M191" s="70">
        <f t="shared" si="31"/>
        <v>0.70133745911952328</v>
      </c>
      <c r="N191" s="70">
        <f t="shared" si="31"/>
        <v>0.64612425347549329</v>
      </c>
      <c r="P191" s="70">
        <f t="shared" ref="P191:U191" si="32">IF(P190="","",P208*2.2046*P190/10000)</f>
        <v>1.1030645989883223</v>
      </c>
      <c r="Q191" s="70">
        <f t="shared" si="32"/>
        <v>0.96489829139128813</v>
      </c>
      <c r="R191" s="70">
        <f t="shared" si="32"/>
        <v>0.84123877379780865</v>
      </c>
      <c r="S191" s="70">
        <f t="shared" si="32"/>
        <v>0.76082285023726814</v>
      </c>
      <c r="T191" s="70">
        <f t="shared" si="32"/>
        <v>0.70153762657385776</v>
      </c>
      <c r="U191" s="70">
        <f t="shared" si="32"/>
        <v>0.64610701694404982</v>
      </c>
      <c r="W191" s="70">
        <f t="shared" ref="W191:AB191" si="33">IF(W190="","",W208*2.2046*W190/10000)</f>
        <v>1.103080491554749</v>
      </c>
      <c r="X191" s="70">
        <f t="shared" si="33"/>
        <v>0.96471459282640804</v>
      </c>
      <c r="Y191" s="70">
        <f t="shared" si="33"/>
        <v>0.84094449202836807</v>
      </c>
      <c r="Z191" s="70">
        <f t="shared" si="33"/>
        <v>0.76079143225538692</v>
      </c>
      <c r="AA191" s="70">
        <f t="shared" si="33"/>
        <v>0.7013706810871313</v>
      </c>
      <c r="AB191" s="70">
        <f t="shared" si="33"/>
        <v>0.6461077023824463</v>
      </c>
      <c r="AD191" s="70">
        <f t="shared" ref="AD191:AI191" si="34">IF(AD190="","",AD208*2.2046*AD190/10000)</f>
        <v>1.1032190241602198</v>
      </c>
      <c r="AE191" s="70">
        <f t="shared" si="34"/>
        <v>0.96453941432784995</v>
      </c>
      <c r="AF191" s="70">
        <f t="shared" si="34"/>
        <v>0.84092667078281247</v>
      </c>
      <c r="AG191" s="70">
        <f t="shared" si="34"/>
        <v>0.76079334174418478</v>
      </c>
      <c r="AH191" s="70">
        <f t="shared" si="34"/>
        <v>0.70132226358540639</v>
      </c>
      <c r="AI191" s="70">
        <f t="shared" si="34"/>
        <v>0.64611197794134623</v>
      </c>
      <c r="AK191" s="70">
        <f t="shared" ref="AK191:AP191" si="35">IF(AK190="","",AK208*2.2046*AK190/10000)</f>
        <v>1.1035476488262095</v>
      </c>
      <c r="AL191" s="70">
        <f t="shared" si="35"/>
        <v>0.96481462787530403</v>
      </c>
      <c r="AM191" s="70">
        <f t="shared" si="35"/>
        <v>0.84092758213746588</v>
      </c>
      <c r="AN191" s="70">
        <f t="shared" si="35"/>
        <v>0.76079437740763023</v>
      </c>
      <c r="AO191" s="70">
        <f t="shared" si="35"/>
        <v>0.70132301193458502</v>
      </c>
      <c r="AP191" s="70">
        <f t="shared" si="35"/>
        <v>0.64612683980412133</v>
      </c>
      <c r="AR191" s="70">
        <f t="shared" ref="AR191:AW191" si="36">IF(AR190="","",AR208*2.2046*AR190/10000)</f>
        <v>1.1033182613145476</v>
      </c>
      <c r="AS191" s="70">
        <f t="shared" si="36"/>
        <v>0.96484270344105294</v>
      </c>
      <c r="AT191" s="70">
        <f t="shared" si="36"/>
        <v>0.84093130923968895</v>
      </c>
      <c r="AU191" s="70">
        <f t="shared" si="36"/>
        <v>0.76079435506404036</v>
      </c>
      <c r="AV191" s="70">
        <f t="shared" si="36"/>
        <v>0.70133943789533537</v>
      </c>
      <c r="AW191" s="70">
        <f t="shared" si="36"/>
        <v>0.64614190061568755</v>
      </c>
      <c r="AY191" s="70">
        <f t="shared" ref="AY191:BD191" si="37">IF(AY190="","",AY208*2.2046*AY190/10000)</f>
        <v>1.1036678719539588</v>
      </c>
      <c r="AZ191" s="70">
        <f t="shared" si="37"/>
        <v>0.96470288879356991</v>
      </c>
      <c r="BA191" s="70">
        <f t="shared" si="37"/>
        <v>0.84093219623195015</v>
      </c>
      <c r="BB191" s="70">
        <f t="shared" si="37"/>
        <v>0.76081359850552743</v>
      </c>
      <c r="BC191" s="70">
        <f t="shared" si="37"/>
        <v>0.70135688126152418</v>
      </c>
      <c r="BD191" s="70">
        <f t="shared" si="37"/>
        <v>0.6461585764736798</v>
      </c>
      <c r="BF191" s="70">
        <f t="shared" ref="BF191:BK191" si="38">IF(BF190="","",BF208*2.2046*BF190/10000)</f>
        <v>1.1034384844422971</v>
      </c>
      <c r="BG191" s="70">
        <f t="shared" si="38"/>
        <v>0.96453901511935147</v>
      </c>
      <c r="BH191" s="70">
        <f t="shared" si="38"/>
        <v>0.84094135993017627</v>
      </c>
      <c r="BI191" s="70">
        <f t="shared" si="38"/>
        <v>0.76083129556789741</v>
      </c>
      <c r="BJ191" s="70">
        <f t="shared" si="38"/>
        <v>0.70137310717308288</v>
      </c>
      <c r="BK191" s="70">
        <f t="shared" si="38"/>
        <v>0.64617376424441775</v>
      </c>
    </row>
    <row r="192" spans="1:63" x14ac:dyDescent="0.2">
      <c r="A192" s="128" t="s">
        <v>421</v>
      </c>
      <c r="B192" s="100">
        <f t="shared" ref="B192:G192" si="39" xml:space="preserve">  0.0000454*((B4+B5)/2)^2 - 0.0249885*((B4+B5)/2) + 5.8980083</f>
        <v>4.5135708000000001</v>
      </c>
      <c r="C192" s="100">
        <f t="shared" si="39"/>
        <v>3.8531583</v>
      </c>
      <c r="D192" s="100">
        <f t="shared" si="39"/>
        <v>3.1999382999999999</v>
      </c>
      <c r="E192" s="100">
        <f t="shared" si="39"/>
        <v>2.7891332999999996</v>
      </c>
      <c r="F192" s="100">
        <f t="shared" si="39"/>
        <v>2.5607038999999991</v>
      </c>
      <c r="G192" s="100">
        <f t="shared" si="39"/>
        <v>2.4663054</v>
      </c>
      <c r="I192" s="100">
        <f t="shared" ref="I192:N192" si="40" xml:space="preserve">  0.0000454*((I4+I5)/2)^2 - 0.0249885*((I4+I5)/2) + 5.8980083</f>
        <v>4.5135708000000001</v>
      </c>
      <c r="J192" s="100">
        <f t="shared" si="40"/>
        <v>3.8531583</v>
      </c>
      <c r="K192" s="100">
        <f t="shared" si="40"/>
        <v>3.1999382999999999</v>
      </c>
      <c r="L192" s="100">
        <f t="shared" si="40"/>
        <v>2.7891332999999996</v>
      </c>
      <c r="M192" s="100">
        <f t="shared" si="40"/>
        <v>2.5607038999999991</v>
      </c>
      <c r="N192" s="100">
        <f t="shared" si="40"/>
        <v>2.4663054</v>
      </c>
      <c r="P192" s="100">
        <f t="shared" ref="P192:U192" si="41" xml:space="preserve">  0.0000454*((P4+P5)/2)^2 - 0.0249885*((P4+P5)/2) + 5.8980083</f>
        <v>4.5135708000000001</v>
      </c>
      <c r="Q192" s="100">
        <f t="shared" si="41"/>
        <v>3.8531583</v>
      </c>
      <c r="R192" s="100">
        <f t="shared" si="41"/>
        <v>3.1999382999999999</v>
      </c>
      <c r="S192" s="100">
        <f t="shared" si="41"/>
        <v>2.7891332999999996</v>
      </c>
      <c r="T192" s="100">
        <f t="shared" si="41"/>
        <v>2.5607038999999991</v>
      </c>
      <c r="U192" s="100">
        <f t="shared" si="41"/>
        <v>2.4663054</v>
      </c>
      <c r="W192" s="100">
        <f t="shared" ref="W192:AB192" si="42" xml:space="preserve">  0.0000454*((W4+W5)/2)^2 - 0.0249885*((W4+W5)/2) + 5.8980083</f>
        <v>4.5135708000000001</v>
      </c>
      <c r="X192" s="100">
        <f t="shared" si="42"/>
        <v>3.8531583</v>
      </c>
      <c r="Y192" s="100">
        <f t="shared" si="42"/>
        <v>3.1999382999999999</v>
      </c>
      <c r="Z192" s="100">
        <f t="shared" si="42"/>
        <v>2.7891332999999996</v>
      </c>
      <c r="AA192" s="100">
        <f t="shared" si="42"/>
        <v>2.5607038999999991</v>
      </c>
      <c r="AB192" s="100">
        <f t="shared" si="42"/>
        <v>2.4663054</v>
      </c>
      <c r="AD192" s="100">
        <f t="shared" ref="AD192:AI192" si="43" xml:space="preserve">  0.0000454*((AD4+AD5)/2)^2 - 0.0249885*((AD4+AD5)/2) + 5.8980083</f>
        <v>4.5135708000000001</v>
      </c>
      <c r="AE192" s="100">
        <f t="shared" si="43"/>
        <v>3.8531583</v>
      </c>
      <c r="AF192" s="100">
        <f t="shared" si="43"/>
        <v>3.1999382999999999</v>
      </c>
      <c r="AG192" s="100">
        <f t="shared" si="43"/>
        <v>2.7891332999999996</v>
      </c>
      <c r="AH192" s="100">
        <f t="shared" si="43"/>
        <v>2.5607038999999991</v>
      </c>
      <c r="AI192" s="100">
        <f t="shared" si="43"/>
        <v>2.4663054</v>
      </c>
      <c r="AK192" s="100">
        <f t="shared" ref="AK192:AP192" si="44" xml:space="preserve">  0.0000454*((AK4+AK5)/2)^2 - 0.0249885*((AK4+AK5)/2) + 5.8980083</f>
        <v>4.5135708000000001</v>
      </c>
      <c r="AL192" s="100">
        <f t="shared" si="44"/>
        <v>3.8531583</v>
      </c>
      <c r="AM192" s="100">
        <f t="shared" si="44"/>
        <v>3.1999382999999999</v>
      </c>
      <c r="AN192" s="100">
        <f t="shared" si="44"/>
        <v>2.7891332999999996</v>
      </c>
      <c r="AO192" s="100">
        <f t="shared" si="44"/>
        <v>2.5607038999999991</v>
      </c>
      <c r="AP192" s="100">
        <f t="shared" si="44"/>
        <v>2.4663054</v>
      </c>
      <c r="AR192" s="100">
        <f t="shared" ref="AR192:AW192" si="45" xml:space="preserve">  0.0000454*((AR4+AR5)/2)^2 - 0.0249885*((AR4+AR5)/2) + 5.8980083</f>
        <v>4.5135708000000001</v>
      </c>
      <c r="AS192" s="100">
        <f t="shared" si="45"/>
        <v>3.8531583</v>
      </c>
      <c r="AT192" s="100">
        <f t="shared" si="45"/>
        <v>3.1999382999999999</v>
      </c>
      <c r="AU192" s="100">
        <f t="shared" si="45"/>
        <v>2.7891332999999996</v>
      </c>
      <c r="AV192" s="100">
        <f t="shared" si="45"/>
        <v>2.5607038999999991</v>
      </c>
      <c r="AW192" s="100">
        <f t="shared" si="45"/>
        <v>2.4663054</v>
      </c>
      <c r="AY192" s="100">
        <f t="shared" ref="AY192:BD192" si="46" xml:space="preserve">  0.0000454*((AY4+AY5)/2)^2 - 0.0249885*((AY4+AY5)/2) + 5.8980083</f>
        <v>4.5135708000000001</v>
      </c>
      <c r="AZ192" s="100">
        <f t="shared" si="46"/>
        <v>3.8531583</v>
      </c>
      <c r="BA192" s="100">
        <f t="shared" si="46"/>
        <v>3.1999382999999999</v>
      </c>
      <c r="BB192" s="100">
        <f t="shared" si="46"/>
        <v>2.7891332999999996</v>
      </c>
      <c r="BC192" s="100">
        <f t="shared" si="46"/>
        <v>2.5607038999999991</v>
      </c>
      <c r="BD192" s="100">
        <f t="shared" si="46"/>
        <v>2.4663054</v>
      </c>
      <c r="BF192" s="100">
        <f t="shared" ref="BF192:BK192" si="47" xml:space="preserve">  0.0000454*((BF4+BF5)/2)^2 - 0.0249885*((BF4+BF5)/2) + 5.8980083</f>
        <v>4.5135708000000001</v>
      </c>
      <c r="BG192" s="100">
        <f t="shared" si="47"/>
        <v>3.8531583</v>
      </c>
      <c r="BH192" s="100">
        <f t="shared" si="47"/>
        <v>3.1999382999999999</v>
      </c>
      <c r="BI192" s="100">
        <f t="shared" si="47"/>
        <v>2.7891332999999996</v>
      </c>
      <c r="BJ192" s="100">
        <f t="shared" si="47"/>
        <v>2.5607038999999991</v>
      </c>
      <c r="BK192" s="100">
        <f t="shared" si="47"/>
        <v>2.4663054</v>
      </c>
    </row>
    <row r="193" spans="1:64" x14ac:dyDescent="0.2">
      <c r="A193" s="127" t="s">
        <v>139</v>
      </c>
      <c r="B193" s="70">
        <f t="shared" ref="B193:G193" si="48">IF(B192="","",B208*2.2046*B192/10000)</f>
        <v>1.101903116015285</v>
      </c>
      <c r="C193" s="70">
        <f t="shared" si="48"/>
        <v>0.95335113955101147</v>
      </c>
      <c r="D193" s="70">
        <f t="shared" si="48"/>
        <v>0.80343285947442766</v>
      </c>
      <c r="E193" s="70">
        <f t="shared" si="48"/>
        <v>0.70654566028535737</v>
      </c>
      <c r="F193" s="70">
        <f t="shared" si="48"/>
        <v>0.65299187563962502</v>
      </c>
      <c r="G193" s="70">
        <f t="shared" si="48"/>
        <v>0.63258691625252239</v>
      </c>
      <c r="I193" s="70">
        <f t="shared" ref="I193:N193" si="49">IF(I192="","",I208*2.2046*I192/10000)</f>
        <v>1.1022867936945433</v>
      </c>
      <c r="J193" s="70">
        <f t="shared" si="49"/>
        <v>0.95357401975215039</v>
      </c>
      <c r="K193" s="70">
        <f t="shared" si="49"/>
        <v>0.80388304961313839</v>
      </c>
      <c r="L193" s="70">
        <f t="shared" si="49"/>
        <v>0.70674487254589702</v>
      </c>
      <c r="M193" s="70">
        <f t="shared" si="49"/>
        <v>0.65301031747753113</v>
      </c>
      <c r="N193" s="70">
        <f t="shared" si="49"/>
        <v>0.63260467824539213</v>
      </c>
      <c r="P193" s="70">
        <f t="shared" ref="P193:U193" si="50">IF(P192="","",P208*2.2046*P192/10000)</f>
        <v>1.1026766012188514</v>
      </c>
      <c r="Q193" s="70">
        <f t="shared" si="50"/>
        <v>0.95370642854960674</v>
      </c>
      <c r="R193" s="70">
        <f t="shared" si="50"/>
        <v>0.80373226268663633</v>
      </c>
      <c r="S193" s="70">
        <f t="shared" si="50"/>
        <v>0.70657556449967218</v>
      </c>
      <c r="T193" s="70">
        <f t="shared" si="50"/>
        <v>0.65319669196987284</v>
      </c>
      <c r="U193" s="70">
        <f t="shared" si="50"/>
        <v>0.6325878023730358</v>
      </c>
      <c r="W193" s="70">
        <f t="shared" ref="W193:AB193" si="51">IF(W192="","",W208*2.2046*W192/10000)</f>
        <v>1.1026924881951428</v>
      </c>
      <c r="X193" s="70">
        <f t="shared" si="51"/>
        <v>0.95352486070581999</v>
      </c>
      <c r="Y193" s="70">
        <f t="shared" si="51"/>
        <v>0.80345110142804144</v>
      </c>
      <c r="Z193" s="70">
        <f t="shared" si="51"/>
        <v>0.70654638664535785</v>
      </c>
      <c r="AA193" s="70">
        <f t="shared" si="51"/>
        <v>0.65304125021516379</v>
      </c>
      <c r="AB193" s="70">
        <f t="shared" si="51"/>
        <v>0.63258847346924363</v>
      </c>
      <c r="AD193" s="70">
        <f t="shared" ref="AD193:AI193" si="52">IF(AD192="","",AD208*2.2046*AD192/10000)</f>
        <v>1.102830972072423</v>
      </c>
      <c r="AE193" s="70">
        <f t="shared" si="52"/>
        <v>0.95335171410403907</v>
      </c>
      <c r="AF193" s="70">
        <f t="shared" si="52"/>
        <v>0.80343407474018491</v>
      </c>
      <c r="AG193" s="70">
        <f t="shared" si="52"/>
        <v>0.70654815998605713</v>
      </c>
      <c r="AH193" s="70">
        <f t="shared" si="52"/>
        <v>0.65299616902384616</v>
      </c>
      <c r="AI193" s="70">
        <f t="shared" si="52"/>
        <v>0.63259265956587696</v>
      </c>
      <c r="AK193" s="70">
        <f t="shared" ref="AK193:AP193" si="53">IF(AK192="","",AK208*2.2046*AK192/10000)</f>
        <v>1.1031594811462366</v>
      </c>
      <c r="AL193" s="70">
        <f t="shared" si="53"/>
        <v>0.95362373544739998</v>
      </c>
      <c r="AM193" s="70">
        <f t="shared" si="53"/>
        <v>0.8034349454622205</v>
      </c>
      <c r="AN193" s="70">
        <f t="shared" si="53"/>
        <v>0.70654912180585971</v>
      </c>
      <c r="AO193" s="70">
        <f t="shared" si="53"/>
        <v>0.65299686580644123</v>
      </c>
      <c r="AP193" s="70">
        <f t="shared" si="53"/>
        <v>0.6326072104573941</v>
      </c>
      <c r="AR193" s="70">
        <f t="shared" ref="AR193:AW193" si="54">IF(AR192="","",AR208*2.2046*AR192/10000)</f>
        <v>1.10293017432055</v>
      </c>
      <c r="AS193" s="70">
        <f t="shared" si="54"/>
        <v>0.95365148536444211</v>
      </c>
      <c r="AT193" s="70">
        <f t="shared" si="54"/>
        <v>0.803438506392121</v>
      </c>
      <c r="AU193" s="70">
        <f t="shared" si="54"/>
        <v>0.70654910105538593</v>
      </c>
      <c r="AV193" s="70">
        <f t="shared" si="54"/>
        <v>0.65301215990160877</v>
      </c>
      <c r="AW193" s="70">
        <f t="shared" si="54"/>
        <v>0.63262195613487604</v>
      </c>
      <c r="AY193" s="70">
        <f t="shared" ref="AY193:BD193" si="55">IF(AY192="","",AY208*2.2046*AY192/10000)</f>
        <v>1.1032796619860679</v>
      </c>
      <c r="AZ193" s="70">
        <f t="shared" si="55"/>
        <v>0.95351329242815042</v>
      </c>
      <c r="BA193" s="70">
        <f t="shared" si="55"/>
        <v>0.80343935383795839</v>
      </c>
      <c r="BB193" s="70">
        <f t="shared" si="55"/>
        <v>0.70656697242390143</v>
      </c>
      <c r="BC193" s="70">
        <f t="shared" si="55"/>
        <v>0.65302840129574047</v>
      </c>
      <c r="BD193" s="70">
        <f t="shared" si="55"/>
        <v>0.63263828306537429</v>
      </c>
      <c r="BF193" s="70">
        <f t="shared" ref="BF193:BK193" si="56">IF(BF192="","",BF208*2.2046*BF192/10000)</f>
        <v>1.1030503551603814</v>
      </c>
      <c r="BG193" s="70">
        <f t="shared" si="56"/>
        <v>0.95335131952596308</v>
      </c>
      <c r="BH193" s="70">
        <f t="shared" si="56"/>
        <v>0.8034481089740021</v>
      </c>
      <c r="BI193" s="70">
        <f t="shared" si="56"/>
        <v>0.70658340767138395</v>
      </c>
      <c r="BJ193" s="70">
        <f t="shared" si="56"/>
        <v>0.65304350912652931</v>
      </c>
      <c r="BK193" s="70">
        <f t="shared" si="56"/>
        <v>0.63265315304552006</v>
      </c>
    </row>
    <row r="194" spans="1:64" x14ac:dyDescent="0.2">
      <c r="A194" s="131" t="s">
        <v>194</v>
      </c>
      <c r="B194" s="70"/>
      <c r="C194" s="70"/>
      <c r="D194" s="70"/>
      <c r="E194" s="70"/>
      <c r="F194" s="70"/>
      <c r="G194" s="70"/>
      <c r="I194" s="70">
        <f>B208-I208</f>
        <v>-0.385581751906102</v>
      </c>
      <c r="J194" s="70">
        <f t="shared" ref="J194:N194" si="57">C208-J208</f>
        <v>-0.26237644073671618</v>
      </c>
      <c r="K194" s="70">
        <f t="shared" si="57"/>
        <v>-0.63815263980245618</v>
      </c>
      <c r="L194" s="70">
        <f t="shared" si="57"/>
        <v>-0.32397909632163646</v>
      </c>
      <c r="M194" s="70">
        <f t="shared" si="57"/>
        <v>-3.2667434913946636E-2</v>
      </c>
      <c r="N194" s="70">
        <f t="shared" si="57"/>
        <v>-3.2667434913491888E-2</v>
      </c>
      <c r="O194" s="70"/>
      <c r="P194" s="70">
        <f>B208-P208</f>
        <v>-0.7773237693709234</v>
      </c>
      <c r="Q194" s="70">
        <f t="shared" ref="Q194:U194" si="58">C208-Q208</f>
        <v>-0.41824918681936651</v>
      </c>
      <c r="R194" s="70">
        <f t="shared" si="58"/>
        <v>-0.42440945237831329</v>
      </c>
      <c r="S194" s="70">
        <f t="shared" si="58"/>
        <v>-4.8633253313255409E-2</v>
      </c>
      <c r="T194" s="70">
        <f t="shared" si="58"/>
        <v>-0.36280679679384775</v>
      </c>
      <c r="U194" s="70">
        <f t="shared" si="58"/>
        <v>-1.6297317765747721E-3</v>
      </c>
      <c r="V194" s="70"/>
      <c r="W194" s="70">
        <f>B208-W208</f>
        <v>-0.79328958777023217</v>
      </c>
      <c r="X194" s="70">
        <f t="shared" ref="X194:AB194" si="59">C208-X208</f>
        <v>-0.204505999395451</v>
      </c>
      <c r="Y194" s="70">
        <f t="shared" si="59"/>
        <v>-2.5858298200773788E-2</v>
      </c>
      <c r="Z194" s="70">
        <f t="shared" si="59"/>
        <v>-1.1812799871222524E-3</v>
      </c>
      <c r="AA194" s="70">
        <f t="shared" si="59"/>
        <v>-8.7460953785239326E-2</v>
      </c>
      <c r="AB194" s="70">
        <f t="shared" si="59"/>
        <v>-2.8639959637075663E-3</v>
      </c>
      <c r="AC194" s="70"/>
      <c r="AD194" s="70">
        <f>B208-AD208</f>
        <v>-0.93246071733847202</v>
      </c>
      <c r="AE194" s="70">
        <f t="shared" ref="AE194:AI194" si="60">C208-AE208</f>
        <v>-6.7636863946063386E-4</v>
      </c>
      <c r="AF194" s="70">
        <f t="shared" si="60"/>
        <v>-1.7226611255409807E-3</v>
      </c>
      <c r="AG194" s="70">
        <f t="shared" si="60"/>
        <v>-4.0652657201007969E-3</v>
      </c>
      <c r="AH194" s="70">
        <f t="shared" si="60"/>
        <v>-7.6051991302392707E-3</v>
      </c>
      <c r="AI194" s="70">
        <f t="shared" si="60"/>
        <v>-1.0562965348071884E-2</v>
      </c>
      <c r="AJ194" s="70"/>
      <c r="AK194" s="70">
        <f>B208-AK208</f>
        <v>-1.2626000792188279</v>
      </c>
      <c r="AL194" s="70">
        <f t="shared" ref="AL194:AP194" si="61">C208-AL208</f>
        <v>-0.3209021738514366</v>
      </c>
      <c r="AM194" s="70">
        <f t="shared" si="61"/>
        <v>-2.9569253126737749E-3</v>
      </c>
      <c r="AN194" s="70">
        <f t="shared" si="61"/>
        <v>-5.6294742159934685E-3</v>
      </c>
      <c r="AO194" s="70">
        <f t="shared" si="61"/>
        <v>-8.8394633173720649E-3</v>
      </c>
      <c r="AP194" s="70">
        <f t="shared" si="61"/>
        <v>-3.7324619012906624E-2</v>
      </c>
      <c r="AQ194" s="70"/>
      <c r="AR194" s="70">
        <f>B208-AR208</f>
        <v>-1.0321552752802745</v>
      </c>
      <c r="AS194" s="70">
        <f t="shared" ref="AS194:AW194" si="62">C208-AS208</f>
        <v>-0.35356960876515586</v>
      </c>
      <c r="AT194" s="70">
        <f t="shared" si="62"/>
        <v>-8.0046076600410743E-3</v>
      </c>
      <c r="AU194" s="70">
        <f t="shared" si="62"/>
        <v>-5.5957276999833994E-3</v>
      </c>
      <c r="AV194" s="70">
        <f t="shared" si="62"/>
        <v>-3.5931061291421429E-2</v>
      </c>
      <c r="AW194" s="70">
        <f t="shared" si="62"/>
        <v>-6.4444518391837846E-2</v>
      </c>
      <c r="AX194" s="70"/>
      <c r="AY194" s="70">
        <f>B208-AY208</f>
        <v>-1.3833773390722399</v>
      </c>
      <c r="AZ194" s="70">
        <f t="shared" ref="AZ194:BD194" si="63">C208-AZ208</f>
        <v>-0.19088772596933268</v>
      </c>
      <c r="BA194" s="70">
        <f t="shared" si="63"/>
        <v>-9.2058774164343049E-3</v>
      </c>
      <c r="BB194" s="70">
        <f t="shared" si="63"/>
        <v>-3.4659951990306581E-2</v>
      </c>
      <c r="BC194" s="70">
        <f t="shared" si="63"/>
        <v>-6.4700682215971028E-2</v>
      </c>
      <c r="BD194" s="70">
        <f t="shared" si="63"/>
        <v>-9.4472620717169775E-2</v>
      </c>
      <c r="BE194" s="70"/>
      <c r="BF194" s="70">
        <f>B208-BF208</f>
        <v>-1.1529325351336865</v>
      </c>
      <c r="BG194" s="70">
        <f t="shared" ref="BG194:BK194" si="64">C208-BG208</f>
        <v>-2.1186802132433513E-4</v>
      </c>
      <c r="BH194" s="70">
        <f t="shared" si="64"/>
        <v>-2.1616440637671985E-2</v>
      </c>
      <c r="BI194" s="70">
        <f t="shared" si="64"/>
        <v>-6.1388611224401757E-2</v>
      </c>
      <c r="BJ194" s="70">
        <f t="shared" si="64"/>
        <v>-9.1462335880805767E-2</v>
      </c>
      <c r="BK194" s="70">
        <f t="shared" si="64"/>
        <v>-0.12182113459971333</v>
      </c>
    </row>
    <row r="195" spans="1:64" x14ac:dyDescent="0.2">
      <c r="A195" s="236" t="s">
        <v>195</v>
      </c>
      <c r="B195" s="71">
        <v>1.1102507674146747</v>
      </c>
      <c r="C195" s="71">
        <v>0.96999615052597932</v>
      </c>
      <c r="D195" s="71">
        <v>0.84571096216412112</v>
      </c>
      <c r="E195" s="71">
        <v>0.76497798480797341</v>
      </c>
      <c r="F195" s="71">
        <v>0.70534735565904716</v>
      </c>
      <c r="G195" s="71">
        <v>0.65004508117401583</v>
      </c>
      <c r="H195" s="15"/>
      <c r="I195" s="71">
        <v>1.1102507674146747</v>
      </c>
      <c r="J195" s="71">
        <v>0.96999615052597932</v>
      </c>
      <c r="K195" s="71">
        <v>0.84571096216412112</v>
      </c>
      <c r="L195" s="71">
        <v>0.76497798480797341</v>
      </c>
      <c r="M195" s="71">
        <v>0.70534735565904716</v>
      </c>
      <c r="N195" s="71">
        <v>0.65004508117401583</v>
      </c>
      <c r="O195" s="15"/>
      <c r="P195" s="71">
        <v>1.1102507674146747</v>
      </c>
      <c r="Q195" s="71">
        <v>0.96999615052597932</v>
      </c>
      <c r="R195" s="71">
        <v>0.84571096216412112</v>
      </c>
      <c r="S195" s="71">
        <v>0.76497798480797341</v>
      </c>
      <c r="T195" s="71">
        <v>0.70534735565904716</v>
      </c>
      <c r="U195" s="71">
        <v>0.65004508117401583</v>
      </c>
      <c r="V195" s="15"/>
      <c r="W195" s="71">
        <v>1.1102507674146747</v>
      </c>
      <c r="X195" s="71">
        <v>0.96999615052597932</v>
      </c>
      <c r="Y195" s="71">
        <v>0.84571096216412112</v>
      </c>
      <c r="Z195" s="71">
        <v>0.76497798480797341</v>
      </c>
      <c r="AA195" s="71">
        <v>0.70534735565904716</v>
      </c>
      <c r="AB195" s="71">
        <v>0.65004508117401583</v>
      </c>
      <c r="AC195" s="15"/>
      <c r="AD195" s="71">
        <v>1.1102507674146747</v>
      </c>
      <c r="AE195" s="71">
        <v>0.96999615052597932</v>
      </c>
      <c r="AF195" s="71">
        <v>0.84571096216412112</v>
      </c>
      <c r="AG195" s="71">
        <v>0.76497798480797341</v>
      </c>
      <c r="AH195" s="71">
        <v>0.70534735565904716</v>
      </c>
      <c r="AI195" s="71">
        <v>0.65004508117401583</v>
      </c>
      <c r="AJ195" s="15"/>
      <c r="AK195" s="71">
        <v>1.1102507674146747</v>
      </c>
      <c r="AL195" s="71">
        <v>0.96999615052597932</v>
      </c>
      <c r="AM195" s="71">
        <v>0.84571096216412112</v>
      </c>
      <c r="AN195" s="71">
        <v>0.76497798480797341</v>
      </c>
      <c r="AO195" s="71">
        <v>0.70534735565904716</v>
      </c>
      <c r="AP195" s="71">
        <v>0.65004508117401583</v>
      </c>
      <c r="AQ195" s="15"/>
      <c r="AR195" s="71">
        <v>1.1102507674146747</v>
      </c>
      <c r="AS195" s="71">
        <v>0.96999615052597932</v>
      </c>
      <c r="AT195" s="71">
        <v>0.84571096216412112</v>
      </c>
      <c r="AU195" s="71">
        <v>0.76497798480797341</v>
      </c>
      <c r="AV195" s="71">
        <v>0.70534735565904716</v>
      </c>
      <c r="AW195" s="71">
        <v>0.65004508117401583</v>
      </c>
      <c r="AX195" s="15"/>
      <c r="AY195" s="71">
        <v>1.1102507674146747</v>
      </c>
      <c r="AZ195" s="71">
        <v>0.96999615052597932</v>
      </c>
      <c r="BA195" s="71">
        <v>0.84571096216412112</v>
      </c>
      <c r="BB195" s="71">
        <v>0.76497798480797341</v>
      </c>
      <c r="BC195" s="71">
        <v>0.70534735565904716</v>
      </c>
      <c r="BD195" s="71">
        <v>0.65004508117401583</v>
      </c>
      <c r="BE195" s="15"/>
      <c r="BF195" s="71">
        <v>1.1102507674146747</v>
      </c>
      <c r="BG195" s="71">
        <v>0.96999615052597932</v>
      </c>
      <c r="BH195" s="71">
        <v>0.84571096216412112</v>
      </c>
      <c r="BI195" s="71">
        <v>0.76497798480797341</v>
      </c>
      <c r="BJ195" s="71">
        <v>0.70534735565904716</v>
      </c>
      <c r="BK195" s="71">
        <v>0.65004508117401583</v>
      </c>
      <c r="BL195" s="15"/>
    </row>
    <row r="196" spans="1:64" x14ac:dyDescent="0.2">
      <c r="A196" s="126" t="s">
        <v>196</v>
      </c>
      <c r="B196" s="183">
        <f>(SUMPRODUCT(B$8:B$187,Nutrients!$CM$8:$CM$187)+(IF($A$6=Nutrients!$B$8,Nutrients!$CM$8,Nutrients!$CM$9)*B$6)+(((IF($A$7=Nutrients!$B$79,Nutrients!$CM$79,(IF($A$7=Nutrients!$B$77,Nutrients!$CM$77,Nutrients!$CM$78)))))*B$7))/2000/B$195*100</f>
        <v>60.423516929554651</v>
      </c>
      <c r="C196" s="183">
        <f>(SUMPRODUCT(C$8:C$187,Nutrients!$CM$8:$CM$187)+(IF($A$6=Nutrients!$B$8,Nutrients!$CM$8,Nutrients!$CM$9)*C$6)+(((IF($A$7=Nutrients!$B$79,Nutrients!$CM$79,(IF($A$7=Nutrients!$B$77,Nutrients!$CM$77,Nutrients!$CM$78)))))*C$7))/2000/C$195*100</f>
        <v>61.521713815961412</v>
      </c>
      <c r="D196" s="183">
        <f>(SUMPRODUCT(D$8:D$187,Nutrients!$CM$8:$CM$187)+(IF($A$6=Nutrients!$B$8,Nutrients!$CM$8,Nutrients!$CM$9)*D$6)+(((IF($A$7=Nutrients!$B$79,Nutrients!$CM$79,(IF($A$7=Nutrients!$B$77,Nutrients!$CM$77,Nutrients!$CM$78)))))*D$7))/2000/D$195*100</f>
        <v>60.544123256986296</v>
      </c>
      <c r="E196" s="183">
        <f>(SUMPRODUCT(E$8:E$187,Nutrients!$CM$8:$CM$187)+(IF($A$6=Nutrients!$B$8,Nutrients!$CM$8,Nutrients!$CM$9)*E$6)+(((IF($A$7=Nutrients!$B$79,Nutrients!$CM$79,(IF($A$7=Nutrients!$B$77,Nutrients!$CM$77,Nutrients!$CM$78)))))*E$7))/2000/E$195*100</f>
        <v>59.732353736108422</v>
      </c>
      <c r="F196" s="183">
        <f>(SUMPRODUCT(F$8:F$187,Nutrients!$CM$8:$CM$187)+(IF($A$6=Nutrients!$B$8,Nutrients!$CM$8,Nutrients!$CM$9)*F$6)+(((IF($A$7=Nutrients!$B$79,Nutrients!$CM$79,(IF($A$7=Nutrients!$B$77,Nutrients!$CM$77,Nutrients!$CM$78)))))*F$7))/2000/F$195*100</f>
        <v>58.627857365132087</v>
      </c>
      <c r="G196" s="183">
        <f>(SUMPRODUCT(G$8:G$187,Nutrients!$CM$8:$CM$187)+(IF($A$6=Nutrients!$B$8,Nutrients!$CM$8,Nutrients!$CM$9)*G$6)+(((IF($A$7=Nutrients!$B$79,Nutrients!$CM$79,(IF($A$7=Nutrients!$B$77,Nutrients!$CM$77,Nutrients!$CM$78)))))*G$7))/2000/G$195*100</f>
        <v>57.387568708196909</v>
      </c>
      <c r="H196" s="183"/>
      <c r="I196" s="183">
        <f>(SUMPRODUCT(I$8:I$187,Nutrients!$CM$8:$CM$187)+(IF($A$6=Nutrients!$B$8,Nutrients!$CM$8,Nutrients!$CM$9)*I$6)+(((IF($A$7=Nutrients!$B$79,Nutrients!$CM$79,(IF($A$7=Nutrients!$B$77,Nutrients!$CM$77,Nutrients!$CM$78)))))*I$7))/2000/I$195*100</f>
        <v>59.468493473189319</v>
      </c>
      <c r="J196" s="183">
        <f>(SUMPRODUCT(J$8:J$187,Nutrients!$CM$8:$CM$187)+(IF($A$6=Nutrients!$B$8,Nutrients!$CM$8,Nutrients!$CM$9)*J$6)+(((IF($A$7=Nutrients!$B$79,Nutrients!$CM$79,(IF($A$7=Nutrients!$B$77,Nutrients!$CM$77,Nutrients!$CM$78)))))*J$7))/2000/J$195*100</f>
        <v>60.427537907105531</v>
      </c>
      <c r="K196" s="183">
        <f>(SUMPRODUCT(K$8:K$187,Nutrients!$CM$8:$CM$187)+(IF($A$6=Nutrients!$B$8,Nutrients!$CM$8,Nutrients!$CM$9)*K$6)+(((IF($A$7=Nutrients!$B$79,Nutrients!$CM$79,(IF($A$7=Nutrients!$B$77,Nutrients!$CM$77,Nutrients!$CM$78)))))*K$7))/2000/K$195*100</f>
        <v>59.292865747697107</v>
      </c>
      <c r="L196" s="183">
        <f>(SUMPRODUCT(L$8:L$187,Nutrients!$CM$8:$CM$187)+(IF($A$6=Nutrients!$B$8,Nutrients!$CM$8,Nutrients!$CM$9)*L$6)+(((IF($A$7=Nutrients!$B$79,Nutrients!$CM$79,(IF($A$7=Nutrients!$B$77,Nutrients!$CM$77,Nutrients!$CM$78)))))*L$7))/2000/L$195*100</f>
        <v>58.345606674720976</v>
      </c>
      <c r="M196" s="183">
        <f>(SUMPRODUCT(M$8:M$187,Nutrients!$CM$8:$CM$187)+(IF($A$6=Nutrients!$B$8,Nutrients!$CM$8,Nutrients!$CM$9)*M$6)+(((IF($A$7=Nutrients!$B$79,Nutrients!$CM$79,(IF($A$7=Nutrients!$B$77,Nutrients!$CM$77,Nutrients!$CM$78)))))*M$7))/2000/M$195*100</f>
        <v>57.507468025297094</v>
      </c>
      <c r="N196" s="183">
        <f>(SUMPRODUCT(N$8:N$187,Nutrients!$CM$8:$CM$187)+(IF($A$6=Nutrients!$B$8,Nutrients!$CM$8,Nutrients!$CM$9)*N$6)+(((IF($A$7=Nutrients!$B$79,Nutrients!$CM$79,(IF($A$7=Nutrients!$B$77,Nutrients!$CM$77,Nutrients!$CM$78)))))*N$7))/2000/N$195*100</f>
        <v>56.171862780949681</v>
      </c>
      <c r="O196" s="183"/>
      <c r="P196" s="183">
        <f>(SUMPRODUCT(P$8:P$187,Nutrients!$CM$8:$CM$187)+(IF($A$6=Nutrients!$B$8,Nutrients!$CM$8,Nutrients!$CM$9)*P$6)+(((IF($A$7=Nutrients!$B$79,Nutrients!$CM$79,(IF($A$7=Nutrients!$B$77,Nutrients!$CM$77,Nutrients!$CM$78)))))*P$7))/2000/P$195*100</f>
        <v>58.513516443013877</v>
      </c>
      <c r="Q196" s="183">
        <f>(SUMPRODUCT(Q$8:Q$187,Nutrients!$CM$8:$CM$187)+(IF($A$6=Nutrients!$B$8,Nutrients!$CM$8,Nutrients!$CM$9)*Q$6)+(((IF($A$7=Nutrients!$B$79,Nutrients!$CM$79,(IF($A$7=Nutrients!$B$77,Nutrients!$CM$77,Nutrients!$CM$78)))))*Q$7))/2000/Q$195*100</f>
        <v>59.613892653489451</v>
      </c>
      <c r="R196" s="183">
        <f>(SUMPRODUCT(R$8:R$187,Nutrients!$CM$8:$CM$187)+(IF($A$6=Nutrients!$B$8,Nutrients!$CM$8,Nutrients!$CM$9)*R$6)+(((IF($A$7=Nutrients!$B$79,Nutrients!$CM$79,(IF($A$7=Nutrients!$B$77,Nutrients!$CM$77,Nutrients!$CM$78)))))*R$7))/2000/R$195*100</f>
        <v>58.355990760700024</v>
      </c>
      <c r="S196" s="183">
        <f>(SUMPRODUCT(S$8:S$187,Nutrients!$CM$8:$CM$187)+(IF($A$6=Nutrients!$B$8,Nutrients!$CM$8,Nutrients!$CM$9)*S$6)+(((IF($A$7=Nutrients!$B$79,Nutrients!$CM$79,(IF($A$7=Nutrients!$B$77,Nutrients!$CM$77,Nutrients!$CM$78)))))*S$7))/2000/S$195*100</f>
        <v>57.309183523262895</v>
      </c>
      <c r="T196" s="183">
        <f>(SUMPRODUCT(T$8:T$187,Nutrients!$CM$8:$CM$187)+(IF($A$6=Nutrients!$B$8,Nutrients!$CM$8,Nutrients!$CM$9)*T$6)+(((IF($A$7=Nutrients!$B$79,Nutrients!$CM$79,(IF($A$7=Nutrients!$B$77,Nutrients!$CM$77,Nutrients!$CM$78)))))*T$7))/2000/T$195*100</f>
        <v>56.003557336138257</v>
      </c>
      <c r="U196" s="183">
        <f>(SUMPRODUCT(U$8:U$187,Nutrients!$CM$8:$CM$187)+(IF($A$6=Nutrients!$B$8,Nutrients!$CM$8,Nutrients!$CM$9)*U$6)+(((IF($A$7=Nutrients!$B$79,Nutrients!$CM$79,(IF($A$7=Nutrients!$B$77,Nutrients!$CM$77,Nutrients!$CM$78)))))*U$7))/2000/U$195*100</f>
        <v>54.948986442104733</v>
      </c>
      <c r="V196" s="183"/>
      <c r="W196" s="183">
        <f>(SUMPRODUCT(W$8:W$187,Nutrients!$CM$8:$CM$187)+(IF($A$6=Nutrients!$B$8,Nutrients!$CM$8,Nutrients!$CM$9)*W$6)+(((IF($A$7=Nutrients!$B$79,Nutrients!$CM$79,(IF($A$7=Nutrients!$B$77,Nutrients!$CM$77,Nutrients!$CM$78)))))*W$7))/2000/W$195*100</f>
        <v>57.555707415253124</v>
      </c>
      <c r="X196" s="183">
        <f>(SUMPRODUCT(X$8:X$187,Nutrients!$CM$8:$CM$187)+(IF($A$6=Nutrients!$B$8,Nutrients!$CM$8,Nutrients!$CM$9)*X$6)+(((IF($A$7=Nutrients!$B$79,Nutrients!$CM$79,(IF($A$7=Nutrients!$B$77,Nutrients!$CM$77,Nutrients!$CM$78)))))*X$7))/2000/X$195*100</f>
        <v>58.797059054457932</v>
      </c>
      <c r="Y196" s="183">
        <f>(SUMPRODUCT(Y$8:Y$187,Nutrients!$CM$8:$CM$187)+(IF($A$6=Nutrients!$B$8,Nutrients!$CM$8,Nutrients!$CM$9)*Y$6)+(((IF($A$7=Nutrients!$B$79,Nutrients!$CM$79,(IF($A$7=Nutrients!$B$77,Nutrients!$CM$77,Nutrients!$CM$78)))))*Y$7))/2000/Y$195*100</f>
        <v>57.417287322306521</v>
      </c>
      <c r="Z196" s="183">
        <f>(SUMPRODUCT(Z$8:Z$187,Nutrients!$CM$8:$CM$187)+(IF($A$6=Nutrients!$B$8,Nutrients!$CM$8,Nutrients!$CM$9)*Z$6)+(((IF($A$7=Nutrients!$B$79,Nutrients!$CM$79,(IF($A$7=Nutrients!$B$77,Nutrients!$CM$77,Nutrients!$CM$78)))))*Z$7))/2000/Z$195*100</f>
        <v>56.271341656582571</v>
      </c>
      <c r="AA196" s="183">
        <f>(SUMPRODUCT(AA$8:AA$187,Nutrients!$CM$8:$CM$187)+(IF($A$6=Nutrients!$B$8,Nutrients!$CM$8,Nutrients!$CM$9)*AA$6)+(((IF($A$7=Nutrients!$B$79,Nutrients!$CM$79,(IF($A$7=Nutrients!$B$77,Nutrients!$CM$77,Nutrients!$CM$78)))))*AA$7))/2000/AA$195*100</f>
        <v>54.8795141431643</v>
      </c>
      <c r="AB196" s="183">
        <f>(SUMPRODUCT(AB$8:AB$187,Nutrients!$CM$8:$CM$187)+(IF($A$6=Nutrients!$B$8,Nutrients!$CM$8,Nutrients!$CM$9)*AB$6)+(((IF($A$7=Nutrients!$B$79,Nutrients!$CM$79,(IF($A$7=Nutrients!$B$77,Nutrients!$CM$77,Nutrients!$CM$78)))))*AB$7))/2000/AB$195*100</f>
        <v>53.308088220354911</v>
      </c>
      <c r="AC196" s="183"/>
      <c r="AD196" s="183">
        <f>(SUMPRODUCT(AD$8:AD$187,Nutrients!$CM$8:$CM$187)+(IF($A$6=Nutrients!$B$8,Nutrients!$CM$8,Nutrients!$CM$9)*AD$6)+(((IF($A$7=Nutrients!$B$79,Nutrients!$CM$79,(IF($A$7=Nutrients!$B$77,Nutrients!$CM$77,Nutrients!$CM$78)))))*AD$7))/2000/AD$195*100</f>
        <v>56.598826911290814</v>
      </c>
      <c r="AE196" s="183">
        <f>(SUMPRODUCT(AE$8:AE$187,Nutrients!$CM$8:$CM$187)+(IF($A$6=Nutrients!$B$8,Nutrients!$CM$8,Nutrients!$CM$9)*AE$6)+(((IF($A$7=Nutrients!$B$79,Nutrients!$CM$79,(IF($A$7=Nutrients!$B$77,Nutrients!$CM$77,Nutrients!$CM$78)))))*AE$7))/2000/AE$195*100</f>
        <v>57.978544760410479</v>
      </c>
      <c r="AF196" s="183">
        <f>(SUMPRODUCT(AF$8:AF$187,Nutrients!$CM$8:$CM$187)+(IF($A$6=Nutrients!$B$8,Nutrients!$CM$8,Nutrients!$CM$9)*AF$6)+(((IF($A$7=Nutrients!$B$79,Nutrients!$CM$79,(IF($A$7=Nutrients!$B$77,Nutrients!$CM$77,Nutrients!$CM$78)))))*AF$7))/2000/AF$195*100</f>
        <v>56.154317780039186</v>
      </c>
      <c r="AG196" s="183">
        <f>(SUMPRODUCT(AG$8:AG$187,Nutrients!$CM$8:$CM$187)+(IF($A$6=Nutrients!$B$8,Nutrients!$CM$8,Nutrients!$CM$9)*AG$6)+(((IF($A$7=Nutrients!$B$79,Nutrients!$CM$79,(IF($A$7=Nutrients!$B$77,Nutrients!$CM$77,Nutrients!$CM$78)))))*AG$7))/2000/AG$195*100</f>
        <v>54.871533138857963</v>
      </c>
      <c r="AH196" s="183">
        <f>(SUMPRODUCT(AH$8:AH$187,Nutrients!$CM$8:$CM$187)+(IF($A$6=Nutrients!$B$8,Nutrients!$CM$8,Nutrients!$CM$9)*AH$6)+(((IF($A$7=Nutrients!$B$79,Nutrients!$CM$79,(IF($A$7=Nutrients!$B$77,Nutrients!$CM$77,Nutrients!$CM$78)))))*AH$7))/2000/AH$195*100</f>
        <v>53.730479047790823</v>
      </c>
      <c r="AI196" s="183">
        <f>(SUMPRODUCT(AI$8:AI$187,Nutrients!$CM$8:$CM$187)+(IF($A$6=Nutrients!$B$8,Nutrients!$CM$8,Nutrients!$CM$9)*AI$6)+(((IF($A$7=Nutrients!$B$79,Nutrients!$CM$79,(IF($A$7=Nutrients!$B$77,Nutrients!$CM$77,Nutrients!$CM$78)))))*AI$7))/2000/AI$195*100</f>
        <v>52.272050251086888</v>
      </c>
      <c r="AJ196" s="183"/>
      <c r="AK196" s="183">
        <f>(SUMPRODUCT(AK$8:AK$187,Nutrients!$CM$8:$CM$187)+(IF($A$6=Nutrients!$B$8,Nutrients!$CM$8,Nutrients!$CM$9)*AK$6)+(((IF($A$7=Nutrients!$B$79,Nutrients!$CM$79,(IF($A$7=Nutrients!$B$77,Nutrients!$CM$77,Nutrients!$CM$78)))))*AK$7))/2000/AK$195*100</f>
        <v>55.643385619216133</v>
      </c>
      <c r="AL196" s="183">
        <f>(SUMPRODUCT(AL$8:AL$187,Nutrients!$CM$8:$CM$187)+(IF($A$6=Nutrients!$B$8,Nutrients!$CM$8,Nutrients!$CM$9)*AL$6)+(((IF($A$7=Nutrients!$B$79,Nutrients!$CM$79,(IF($A$7=Nutrients!$B$77,Nutrients!$CM$77,Nutrients!$CM$78)))))*AL$7))/2000/AL$195*100</f>
        <v>56.886634076563389</v>
      </c>
      <c r="AM196" s="183">
        <f>(SUMPRODUCT(AM$8:AM$187,Nutrients!$CM$8:$CM$187)+(IF($A$6=Nutrients!$B$8,Nutrients!$CM$8,Nutrients!$CM$9)*AM$6)+(((IF($A$7=Nutrients!$B$79,Nutrients!$CM$79,(IF($A$7=Nutrients!$B$77,Nutrients!$CM$77,Nutrients!$CM$78)))))*AM$7))/2000/AM$195*100</f>
        <v>54.893062025441687</v>
      </c>
      <c r="AN196" s="183">
        <f>(SUMPRODUCT(AN$8:AN$187,Nutrients!$CM$8:$CM$187)+(IF($A$6=Nutrients!$B$8,Nutrients!$CM$8,Nutrients!$CM$9)*AN$6)+(((IF($A$7=Nutrients!$B$79,Nutrients!$CM$79,(IF($A$7=Nutrients!$B$77,Nutrients!$CM$77,Nutrients!$CM$78)))))*AN$7))/2000/AN$195*100</f>
        <v>53.476080177850619</v>
      </c>
      <c r="AO196" s="183">
        <f>(SUMPRODUCT(AO$8:AO$187,Nutrients!$CM$8:$CM$187)+(IF($A$6=Nutrients!$B$8,Nutrients!$CM$8,Nutrients!$CM$9)*AO$6)+(((IF($A$7=Nutrients!$B$79,Nutrients!$CM$79,(IF($A$7=Nutrients!$B$77,Nutrients!$CM$77,Nutrients!$CM$78)))))*AO$7))/2000/AO$195*100</f>
        <v>52.218234322978574</v>
      </c>
      <c r="AP196" s="183">
        <f>(SUMPRODUCT(AP$8:AP$187,Nutrients!$CM$8:$CM$187)+(IF($A$6=Nutrients!$B$8,Nutrients!$CM$8,Nutrients!$CM$9)*AP$6)+(((IF($A$7=Nutrients!$B$79,Nutrients!$CM$79,(IF($A$7=Nutrients!$B$77,Nutrients!$CM$77,Nutrients!$CM$78)))))*AP$7))/2000/AP$195*100</f>
        <v>56.621695445356799</v>
      </c>
      <c r="AQ196" s="183"/>
      <c r="AR196" s="183">
        <f>(SUMPRODUCT(AR$8:AR$187,Nutrients!$CM$8:$CM$187)+(IF($A$6=Nutrients!$B$8,Nutrients!$CM$8,Nutrients!$CM$9)*AR$6)+(((IF($A$7=Nutrients!$B$79,Nutrients!$CM$79,(IF($A$7=Nutrients!$B$77,Nutrients!$CM$77,Nutrients!$CM$78)))))*AR$7))/2000/AR$195*100</f>
        <v>54.683719543858423</v>
      </c>
      <c r="AS196" s="183">
        <f>(SUMPRODUCT(AS$8:AS$187,Nutrients!$CM$8:$CM$187)+(IF($A$6=Nutrients!$B$8,Nutrients!$CM$8,Nutrients!$CM$9)*AS$6)+(((IF($A$7=Nutrients!$B$79,Nutrients!$CM$79,(IF($A$7=Nutrients!$B$77,Nutrients!$CM$77,Nutrients!$CM$78)))))*AS$7))/2000/AS$195*100</f>
        <v>56.07192604114217</v>
      </c>
      <c r="AT196" s="183">
        <f>(SUMPRODUCT(AT$8:AT$187,Nutrients!$CM$8:$CM$187)+(IF($A$6=Nutrients!$B$8,Nutrients!$CM$8,Nutrients!$CM$9)*AT$6)+(((IF($A$7=Nutrients!$B$79,Nutrients!$CM$79,(IF($A$7=Nutrients!$B$77,Nutrients!$CM$77,Nutrients!$CM$78)))))*AT$7))/2000/AT$195*100</f>
        <v>54.266044547597083</v>
      </c>
      <c r="AU196" s="183">
        <f>(SUMPRODUCT(AU$8:AU$187,Nutrients!$CM$8:$CM$187)+(IF($A$6=Nutrients!$B$8,Nutrients!$CM$8,Nutrients!$CM$9)*AU$6)+(((IF($A$7=Nutrients!$B$79,Nutrients!$CM$79,(IF($A$7=Nutrients!$B$77,Nutrients!$CM$77,Nutrients!$CM$78)))))*AU$7))/2000/AU$195*100</f>
        <v>51.800397386976435</v>
      </c>
      <c r="AV196" s="183">
        <f>(SUMPRODUCT(AV$8:AV$187,Nutrients!$CM$8:$CM$187)+(IF($A$6=Nutrients!$B$8,Nutrients!$CM$8,Nutrients!$CM$9)*AV$6)+(((IF($A$7=Nutrients!$B$79,Nutrients!$CM$79,(IF($A$7=Nutrients!$B$77,Nutrients!$CM$77,Nutrients!$CM$78)))))*AV$7))/2000/AV$195*100</f>
        <v>56.225667631488264</v>
      </c>
      <c r="AW196" s="183">
        <f>(SUMPRODUCT(AW$8:AW$187,Nutrients!$CM$8:$CM$187)+(IF($A$6=Nutrients!$B$8,Nutrients!$CM$8,Nutrients!$CM$9)*AW$6)+(((IF($A$7=Nutrients!$B$79,Nutrients!$CM$79,(IF($A$7=Nutrients!$B$77,Nutrients!$CM$77,Nutrients!$CM$78)))))*AW$7))/2000/AW$195*100</f>
        <v>61.053944963880546</v>
      </c>
      <c r="AX196" s="183"/>
      <c r="AY196" s="183">
        <f>(SUMPRODUCT(AY$8:AY$187,Nutrients!$CM$8:$CM$187)+(IF($A$6=Nutrients!$B$8,Nutrients!$CM$8,Nutrients!$CM$9)*AY$6)+(((IF($A$7=Nutrients!$B$79,Nutrients!$CM$79,(IF($A$7=Nutrients!$B$77,Nutrients!$CM$77,Nutrients!$CM$78)))))*AY$7))/2000/AY$195*100</f>
        <v>54.220226581384736</v>
      </c>
      <c r="AZ196" s="183">
        <f>(SUMPRODUCT(AZ$8:AZ$187,Nutrients!$CM$8:$CM$187)+(IF($A$6=Nutrients!$B$8,Nutrients!$CM$8,Nutrients!$CM$9)*AZ$6)+(((IF($A$7=Nutrients!$B$79,Nutrients!$CM$79,(IF($A$7=Nutrients!$B$77,Nutrients!$CM$77,Nutrients!$CM$78)))))*AZ$7))/2000/AZ$195*100</f>
        <v>54.974083535058604</v>
      </c>
      <c r="BA196" s="183">
        <f>(SUMPRODUCT(BA$8:BA$187,Nutrients!$CM$8:$CM$187)+(IF($A$6=Nutrients!$B$8,Nutrients!$CM$8,Nutrients!$CM$9)*BA$6)+(((IF($A$7=Nutrients!$B$79,Nutrients!$CM$79,(IF($A$7=Nutrients!$B$77,Nutrients!$CM$77,Nutrients!$CM$78)))))*BA$7))/2000/BA$195*100</f>
        <v>53.00488728720002</v>
      </c>
      <c r="BB196" s="183">
        <f>(SUMPRODUCT(BB$8:BB$187,Nutrients!$CM$8:$CM$187)+(IF($A$6=Nutrients!$B$8,Nutrients!$CM$8,Nutrients!$CM$9)*BB$6)+(((IF($A$7=Nutrients!$B$79,Nutrients!$CM$79,(IF($A$7=Nutrients!$B$77,Nutrients!$CM$77,Nutrients!$CM$78)))))*BB$7))/2000/BB$195*100</f>
        <v>55.596001835875342</v>
      </c>
      <c r="BC196" s="183">
        <f>(SUMPRODUCT(BC$8:BC$187,Nutrients!$CM$8:$CM$187)+(IF($A$6=Nutrients!$B$8,Nutrients!$CM$8,Nutrients!$CM$9)*BC$6)+(((IF($A$7=Nutrients!$B$79,Nutrients!$CM$79,(IF($A$7=Nutrients!$B$77,Nutrients!$CM$77,Nutrients!$CM$78)))))*BC$7))/2000/BC$195*100</f>
        <v>60.304504950037185</v>
      </c>
      <c r="BD196" s="183">
        <f>(SUMPRODUCT(BD$8:BD$187,Nutrients!$CM$8:$CM$187)+(IF($A$6=Nutrients!$B$8,Nutrients!$CM$8,Nutrients!$CM$9)*BD$6)+(((IF($A$7=Nutrients!$B$79,Nutrients!$CM$79,(IF($A$7=Nutrients!$B$77,Nutrients!$CM$77,Nutrients!$CM$78)))))*BD$7))/2000/BD$195*100</f>
        <v>65.390904168956069</v>
      </c>
      <c r="BE196" s="183"/>
      <c r="BF196" s="183">
        <f>(SUMPRODUCT(BF$8:BF$187,Nutrients!$CM$8:$CM$187)+(IF($A$6=Nutrients!$B$8,Nutrients!$CM$8,Nutrients!$CM$9)*BF$6)+(((IF($A$7=Nutrients!$B$79,Nutrients!$CM$79,(IF($A$7=Nutrients!$B$77,Nutrients!$CM$77,Nutrients!$CM$78)))))*BF$7))/2000/BF$195*100</f>
        <v>53.260560506026991</v>
      </c>
      <c r="BG196" s="183">
        <f>(SUMPRODUCT(BG$8:BG$187,Nutrients!$CM$8:$CM$187)+(IF($A$6=Nutrients!$B$8,Nutrients!$CM$8,Nutrients!$CM$9)*BG$6)+(((IF($A$7=Nutrients!$B$79,Nutrients!$CM$79,(IF($A$7=Nutrients!$B$77,Nutrients!$CM$77,Nutrients!$CM$78)))))*BG$7))/2000/BG$195*100</f>
        <v>53.875446296268578</v>
      </c>
      <c r="BH196" s="183">
        <f>(SUMPRODUCT(BH$8:BH$187,Nutrients!$CM$8:$CM$187)+(IF($A$6=Nutrients!$B$8,Nutrients!$CM$8,Nutrients!$CM$9)*BH$6)+(((IF($A$7=Nutrients!$B$79,Nutrients!$CM$79,(IF($A$7=Nutrients!$B$77,Nutrients!$CM$77,Nutrients!$CM$78)))))*BH$7))/2000/BH$195*100</f>
        <v>53.647134316464516</v>
      </c>
      <c r="BI196" s="183">
        <f>(SUMPRODUCT(BI$8:BI$187,Nutrients!$CM$8:$CM$187)+(IF($A$6=Nutrients!$B$8,Nutrients!$CM$8,Nutrients!$CM$9)*BI$6)+(((IF($A$7=Nutrients!$B$79,Nutrients!$CM$79,(IF($A$7=Nutrients!$B$77,Nutrients!$CM$77,Nutrients!$CM$78)))))*BI$7))/2000/BI$195*100</f>
        <v>59.292250377880293</v>
      </c>
      <c r="BJ196" s="183">
        <f>(SUMPRODUCT(BJ$8:BJ$187,Nutrients!$CM$8:$CM$187)+(IF($A$6=Nutrients!$B$8,Nutrients!$CM$8,Nutrients!$CM$9)*BJ$6)+(((IF($A$7=Nutrients!$B$79,Nutrients!$CM$79,(IF($A$7=Nutrients!$B$77,Nutrients!$CM$77,Nutrients!$CM$78)))))*BJ$7))/2000/BJ$195*100</f>
        <v>64.313119203287641</v>
      </c>
      <c r="BK196" s="183">
        <f>(SUMPRODUCT(BK$8:BK$187,Nutrients!$CM$8:$CM$187)+(IF($A$6=Nutrients!$B$8,Nutrients!$CM$8,Nutrients!$CM$9)*BK$6)+(((IF($A$7=Nutrients!$B$79,Nutrients!$CM$79,(IF($A$7=Nutrients!$B$77,Nutrients!$CM$77,Nutrients!$CM$78)))))*BK$7))/2000/BK$195*100</f>
        <v>69.864263637649188</v>
      </c>
      <c r="BL196" s="183"/>
    </row>
    <row r="197" spans="1:64" x14ac:dyDescent="0.2">
      <c r="A197" s="126" t="s">
        <v>197</v>
      </c>
      <c r="B197" s="183">
        <f>(SUMPRODUCT(B$8:B$187,Nutrients!$CN$8:$CN$187)+(IF($A$6=Nutrients!$B$8,Nutrients!$CN$8,Nutrients!$CN$9)*B$6)+(((IF($A$7=Nutrients!$B$79,Nutrients!$CN$79,(IF($A$7=Nutrients!$B$77,Nutrients!$CN$77,Nutrients!$CN$78)))))*B$7))/2000/B$195*100</f>
        <v>129.70955720592775</v>
      </c>
      <c r="C197" s="183">
        <f>(SUMPRODUCT(C$8:C$187,Nutrients!$CN$8:$CN$187)+(IF($A$6=Nutrients!$B$8,Nutrients!$CN$8,Nutrients!$CN$9)*C$6)+(((IF($A$7=Nutrients!$B$79,Nutrients!$CN$79,(IF($A$7=Nutrients!$B$77,Nutrients!$CN$77,Nutrients!$CN$78)))))*C$7))/2000/C$195*100</f>
        <v>137.88082110793806</v>
      </c>
      <c r="D197" s="183">
        <f>(SUMPRODUCT(D$8:D$187,Nutrients!$CN$8:$CN$187)+(IF($A$6=Nutrients!$B$8,Nutrients!$CN$8,Nutrients!$CN$9)*D$6)+(((IF($A$7=Nutrients!$B$79,Nutrients!$CN$79,(IF($A$7=Nutrients!$B$77,Nutrients!$CN$77,Nutrients!$CN$78)))))*D$7))/2000/D$195*100</f>
        <v>144.23888322703488</v>
      </c>
      <c r="E197" s="183">
        <f>(SUMPRODUCT(E$8:E$187,Nutrients!$CN$8:$CN$187)+(IF($A$6=Nutrients!$B$8,Nutrients!$CN$8,Nutrients!$CN$9)*E$6)+(((IF($A$7=Nutrients!$B$79,Nutrients!$CN$79,(IF($A$7=Nutrients!$B$77,Nutrients!$CN$77,Nutrients!$CN$78)))))*E$7))/2000/E$195*100</f>
        <v>149.43397962624402</v>
      </c>
      <c r="F197" s="183">
        <f>(SUMPRODUCT(F$8:F$187,Nutrients!$CN$8:$CN$187)+(IF($A$6=Nutrients!$B$8,Nutrients!$CN$8,Nutrients!$CN$9)*F$6)+(((IF($A$7=Nutrients!$B$79,Nutrients!$CN$79,(IF($A$7=Nutrients!$B$77,Nutrients!$CN$77,Nutrients!$CN$78)))))*F$7))/2000/F$195*100</f>
        <v>153.47572978192855</v>
      </c>
      <c r="G197" s="183">
        <f>(SUMPRODUCT(G$8:G$187,Nutrients!$CN$8:$CN$187)+(IF($A$6=Nutrients!$B$8,Nutrients!$CN$8,Nutrients!$CN$9)*G$6)+(((IF($A$7=Nutrients!$B$79,Nutrients!$CN$79,(IF($A$7=Nutrients!$B$77,Nutrients!$CN$77,Nutrients!$CN$78)))))*G$7))/2000/G$195*100</f>
        <v>157.81420384727517</v>
      </c>
      <c r="H197" s="183"/>
      <c r="I197" s="183">
        <f>(SUMPRODUCT(I$8:I$187,Nutrients!$CN$8:$CN$187)+(IF($A$6=Nutrients!$B$8,Nutrients!$CN$8,Nutrients!$CN$9)*I$6)+(((IF($A$7=Nutrients!$B$79,Nutrients!$CN$79,(IF($A$7=Nutrients!$B$77,Nutrients!$CN$77,Nutrients!$CN$78)))))*I$7))/2000/I$195*100</f>
        <v>133.25644004184946</v>
      </c>
      <c r="J197" s="183">
        <f>(SUMPRODUCT(J$8:J$187,Nutrients!$CN$8:$CN$187)+(IF($A$6=Nutrients!$B$8,Nutrients!$CN$8,Nutrients!$CN$9)*J$6)+(((IF($A$7=Nutrients!$B$79,Nutrients!$CN$79,(IF($A$7=Nutrients!$B$77,Nutrients!$CN$77,Nutrients!$CN$78)))))*J$7))/2000/J$195*100</f>
        <v>141.93377803458802</v>
      </c>
      <c r="K197" s="183">
        <f>(SUMPRODUCT(K$8:K$187,Nutrients!$CN$8:$CN$187)+(IF($A$6=Nutrients!$B$8,Nutrients!$CN$8,Nutrients!$CN$9)*K$6)+(((IF($A$7=Nutrients!$B$79,Nutrients!$CN$79,(IF($A$7=Nutrients!$B$77,Nutrients!$CN$77,Nutrients!$CN$78)))))*K$7))/2000/K$195*100</f>
        <v>148.91117902641651</v>
      </c>
      <c r="L197" s="183">
        <f>(SUMPRODUCT(L$8:L$187,Nutrients!$CN$8:$CN$187)+(IF($A$6=Nutrients!$B$8,Nutrients!$CN$8,Nutrients!$CN$9)*L$6)+(((IF($A$7=Nutrients!$B$79,Nutrients!$CN$79,(IF($A$7=Nutrients!$B$77,Nutrients!$CN$77,Nutrients!$CN$78)))))*L$7))/2000/L$195*100</f>
        <v>154.57744921876142</v>
      </c>
      <c r="M197" s="183">
        <f>(SUMPRODUCT(M$8:M$187,Nutrients!$CN$8:$CN$187)+(IF($A$6=Nutrients!$B$8,Nutrients!$CN$8,Nutrients!$CN$9)*M$6)+(((IF($A$7=Nutrients!$B$79,Nutrients!$CN$79,(IF($A$7=Nutrients!$B$77,Nutrients!$CN$77,Nutrients!$CN$78)))))*M$7))/2000/M$195*100</f>
        <v>159.60030188621732</v>
      </c>
      <c r="N197" s="183">
        <f>(SUMPRODUCT(N$8:N$187,Nutrients!$CN$8:$CN$187)+(IF($A$6=Nutrients!$B$8,Nutrients!$CN$8,Nutrients!$CN$9)*N$6)+(((IF($A$7=Nutrients!$B$79,Nutrients!$CN$79,(IF($A$7=Nutrients!$B$77,Nutrients!$CN$77,Nutrients!$CN$78)))))*N$7))/2000/N$195*100</f>
        <v>164.45982099509078</v>
      </c>
      <c r="O197" s="183"/>
      <c r="P197" s="183">
        <f>(SUMPRODUCT(P$8:P$187,Nutrients!$CN$8:$CN$187)+(IF($A$6=Nutrients!$B$8,Nutrients!$CN$8,Nutrients!$CN$9)*P$6)+(((IF($A$7=Nutrients!$B$79,Nutrients!$CN$79,(IF($A$7=Nutrients!$B$77,Nutrients!$CN$77,Nutrients!$CN$78)))))*P$7))/2000/P$195*100</f>
        <v>136.80361906191288</v>
      </c>
      <c r="Q197" s="183">
        <f>(SUMPRODUCT(Q$8:Q$187,Nutrients!$CN$8:$CN$187)+(IF($A$6=Nutrients!$B$8,Nutrients!$CN$8,Nutrients!$CN$9)*Q$6)+(((IF($A$7=Nutrients!$B$79,Nutrients!$CN$79,(IF($A$7=Nutrients!$B$77,Nutrients!$CN$77,Nutrients!$CN$78)))))*Q$7))/2000/Q$195*100</f>
        <v>146.39413337658723</v>
      </c>
      <c r="R197" s="183">
        <f>(SUMPRODUCT(R$8:R$187,Nutrients!$CN$8:$CN$187)+(IF($A$6=Nutrients!$B$8,Nutrients!$CN$8,Nutrients!$CN$9)*R$6)+(((IF($A$7=Nutrients!$B$79,Nutrients!$CN$79,(IF($A$7=Nutrients!$B$77,Nutrients!$CN$77,Nutrients!$CN$78)))))*R$7))/2000/R$195*100</f>
        <v>154.0036957184725</v>
      </c>
      <c r="S197" s="183">
        <f>(SUMPRODUCT(S$8:S$187,Nutrients!$CN$8:$CN$187)+(IF($A$6=Nutrients!$B$8,Nutrients!$CN$8,Nutrients!$CN$9)*S$6)+(((IF($A$7=Nutrients!$B$79,Nutrients!$CN$79,(IF($A$7=Nutrients!$B$77,Nutrients!$CN$77,Nutrients!$CN$78)))))*S$7))/2000/S$195*100</f>
        <v>160.20311281985025</v>
      </c>
      <c r="T197" s="183">
        <f>(SUMPRODUCT(T$8:T$187,Nutrients!$CN$8:$CN$187)+(IF($A$6=Nutrients!$B$8,Nutrients!$CN$8,Nutrients!$CN$9)*T$6)+(((IF($A$7=Nutrients!$B$79,Nutrients!$CN$79,(IF($A$7=Nutrients!$B$77,Nutrients!$CN$77,Nutrients!$CN$78)))))*T$7))/2000/T$195*100</f>
        <v>165.17907071678741</v>
      </c>
      <c r="U197" s="183">
        <f>(SUMPRODUCT(U$8:U$187,Nutrients!$CN$8:$CN$187)+(IF($A$6=Nutrients!$B$8,Nutrients!$CN$8,Nutrients!$CN$9)*U$6)+(((IF($A$7=Nutrients!$B$79,Nutrients!$CN$79,(IF($A$7=Nutrients!$B$77,Nutrients!$CN$77,Nutrients!$CN$78)))))*U$7))/2000/U$195*100</f>
        <v>171.05969322589578</v>
      </c>
      <c r="V197" s="183"/>
      <c r="W197" s="183">
        <f>(SUMPRODUCT(W$8:W$187,Nutrients!$CN$8:$CN$187)+(IF($A$6=Nutrients!$B$8,Nutrients!$CN$8,Nutrients!$CN$9)*W$6)+(((IF($A$7=Nutrients!$B$79,Nutrients!$CN$79,(IF($A$7=Nutrients!$B$77,Nutrients!$CN$77,Nutrients!$CN$78)))))*W$7))/2000/W$195*100</f>
        <v>140.33273084932841</v>
      </c>
      <c r="X197" s="183">
        <f>(SUMPRODUCT(X$8:X$187,Nutrients!$CN$8:$CN$187)+(IF($A$6=Nutrients!$B$8,Nutrients!$CN$8,Nutrients!$CN$9)*X$6)+(((IF($A$7=Nutrients!$B$79,Nutrients!$CN$79,(IF($A$7=Nutrients!$B$77,Nutrients!$CN$77,Nutrients!$CN$78)))))*X$7))/2000/X$195*100</f>
        <v>150.83414810153229</v>
      </c>
      <c r="Y197" s="183">
        <f>(SUMPRODUCT(Y$8:Y$187,Nutrients!$CN$8:$CN$187)+(IF($A$6=Nutrients!$B$8,Nutrients!$CN$8,Nutrients!$CN$9)*Y$6)+(((IF($A$7=Nutrients!$B$79,Nutrients!$CN$79,(IF($A$7=Nutrients!$B$77,Nutrients!$CN$77,Nutrients!$CN$78)))))*Y$7))/2000/Y$195*100</f>
        <v>159.08454747940868</v>
      </c>
      <c r="Z197" s="183">
        <f>(SUMPRODUCT(Z$8:Z$187,Nutrients!$CN$8:$CN$187)+(IF($A$6=Nutrients!$B$8,Nutrients!$CN$8,Nutrients!$CN$9)*Z$6)+(((IF($A$7=Nutrients!$B$79,Nutrients!$CN$79,(IF($A$7=Nutrients!$B$77,Nutrients!$CN$77,Nutrients!$CN$78)))))*Z$7))/2000/Z$195*100</f>
        <v>165.8197254746693</v>
      </c>
      <c r="AA197" s="183">
        <f>(SUMPRODUCT(AA$8:AA$187,Nutrients!$CN$8:$CN$187)+(IF($A$6=Nutrients!$B$8,Nutrients!$CN$8,Nutrients!$CN$9)*AA$6)+(((IF($A$7=Nutrients!$B$79,Nutrients!$CN$79,(IF($A$7=Nutrients!$B$77,Nutrients!$CN$77,Nutrients!$CN$78)))))*AA$7))/2000/AA$195*100</f>
        <v>171.28033241464618</v>
      </c>
      <c r="AB197" s="183">
        <f>(SUMPRODUCT(AB$8:AB$187,Nutrients!$CN$8:$CN$187)+(IF($A$6=Nutrients!$B$8,Nutrients!$CN$8,Nutrients!$CN$9)*AB$6)+(((IF($A$7=Nutrients!$B$79,Nutrients!$CN$79,(IF($A$7=Nutrients!$B$77,Nutrients!$CN$77,Nutrients!$CN$78)))))*AB$7))/2000/AB$195*100</f>
        <v>177.05538140202023</v>
      </c>
      <c r="AC197" s="183"/>
      <c r="AD197" s="183">
        <f>(SUMPRODUCT(AD$8:AD$187,Nutrients!$CN$8:$CN$187)+(IF($A$6=Nutrients!$B$8,Nutrients!$CN$8,Nutrients!$CN$9)*AD$6)+(((IF($A$7=Nutrients!$B$79,Nutrients!$CN$79,(IF($A$7=Nutrients!$B$77,Nutrients!$CN$77,Nutrients!$CN$78)))))*AD$7))/2000/AD$195*100</f>
        <v>143.86776631957932</v>
      </c>
      <c r="AE197" s="183">
        <f>(SUMPRODUCT(AE$8:AE$187,Nutrients!$CN$8:$CN$187)+(IF($A$6=Nutrients!$B$8,Nutrients!$CN$8,Nutrients!$CN$9)*AE$6)+(((IF($A$7=Nutrients!$B$79,Nutrients!$CN$79,(IF($A$7=Nutrients!$B$77,Nutrients!$CN$77,Nutrients!$CN$78)))))*AE$7))/2000/AE$195*100</f>
        <v>155.2634405334851</v>
      </c>
      <c r="AF197" s="183">
        <f>(SUMPRODUCT(AF$8:AF$187,Nutrients!$CN$8:$CN$187)+(IF($A$6=Nutrients!$B$8,Nutrients!$CN$8,Nutrients!$CN$9)*AF$6)+(((IF($A$7=Nutrients!$B$79,Nutrients!$CN$79,(IF($A$7=Nutrients!$B$77,Nutrients!$CN$77,Nutrients!$CN$78)))))*AF$7))/2000/AF$195*100</f>
        <v>163.68212427984372</v>
      </c>
      <c r="AG197" s="183">
        <f>(SUMPRODUCT(AG$8:AG$187,Nutrients!$CN$8:$CN$187)+(IF($A$6=Nutrients!$B$8,Nutrients!$CN$8,Nutrients!$CN$9)*AG$6)+(((IF($A$7=Nutrients!$B$79,Nutrients!$CN$79,(IF($A$7=Nutrients!$B$77,Nutrients!$CN$77,Nutrients!$CN$78)))))*AG$7))/2000/AG$195*100</f>
        <v>170.87986718174469</v>
      </c>
      <c r="AH197" s="183">
        <f>(SUMPRODUCT(AH$8:AH$187,Nutrients!$CN$8:$CN$187)+(IF($A$6=Nutrients!$B$8,Nutrients!$CN$8,Nutrients!$CN$9)*AH$6)+(((IF($A$7=Nutrients!$B$79,Nutrients!$CN$79,(IF($A$7=Nutrients!$B$77,Nutrients!$CN$77,Nutrients!$CN$78)))))*AH$7))/2000/AH$195*100</f>
        <v>177.22215382297151</v>
      </c>
      <c r="AI197" s="183">
        <f>(SUMPRODUCT(AI$8:AI$187,Nutrients!$CN$8:$CN$187)+(IF($A$6=Nutrients!$B$8,Nutrients!$CN$8,Nutrients!$CN$9)*AI$6)+(((IF($A$7=Nutrients!$B$79,Nutrients!$CN$79,(IF($A$7=Nutrients!$B$77,Nutrients!$CN$77,Nutrients!$CN$78)))))*AI$7))/2000/AI$195*100</f>
        <v>183.81589179150748</v>
      </c>
      <c r="AJ197" s="183"/>
      <c r="AK197" s="183">
        <f>(SUMPRODUCT(AK$8:AK$187,Nutrients!$CN$8:$CN$187)+(IF($A$6=Nutrients!$B$8,Nutrients!$CN$8,Nutrients!$CN$9)*AK$6)+(((IF($A$7=Nutrients!$B$79,Nutrients!$CN$79,(IF($A$7=Nutrients!$B$77,Nutrients!$CN$77,Nutrients!$CN$78)))))*AK$7))/2000/AK$195*100</f>
        <v>147.41198349822506</v>
      </c>
      <c r="AL197" s="183">
        <f>(SUMPRODUCT(AL$8:AL$187,Nutrients!$CN$8:$CN$187)+(IF($A$6=Nutrients!$B$8,Nutrients!$CN$8,Nutrients!$CN$9)*AL$6)+(((IF($A$7=Nutrients!$B$79,Nutrients!$CN$79,(IF($A$7=Nutrients!$B$77,Nutrients!$CN$77,Nutrients!$CN$78)))))*AL$7))/2000/AL$195*100</f>
        <v>159.33084886625403</v>
      </c>
      <c r="AM197" s="183">
        <f>(SUMPRODUCT(AM$8:AM$187,Nutrients!$CN$8:$CN$187)+(IF($A$6=Nutrients!$B$8,Nutrients!$CN$8,Nutrients!$CN$9)*AM$6)+(((IF($A$7=Nutrients!$B$79,Nutrients!$CN$79,(IF($A$7=Nutrients!$B$77,Nutrients!$CN$77,Nutrients!$CN$78)))))*AM$7))/2000/AM$195*100</f>
        <v>168.2906344937465</v>
      </c>
      <c r="AN197" s="183">
        <f>(SUMPRODUCT(AN$8:AN$187,Nutrients!$CN$8:$CN$187)+(IF($A$6=Nutrients!$B$8,Nutrients!$CN$8,Nutrients!$CN$9)*AN$6)+(((IF($A$7=Nutrients!$B$79,Nutrients!$CN$79,(IF($A$7=Nutrients!$B$77,Nutrients!$CN$77,Nutrients!$CN$78)))))*AN$7))/2000/AN$195*100</f>
        <v>175.96779593812013</v>
      </c>
      <c r="AO197" s="183">
        <f>(SUMPRODUCT(AO$8:AO$187,Nutrients!$CN$8:$CN$187)+(IF($A$6=Nutrients!$B$8,Nutrients!$CN$8,Nutrients!$CN$9)*AO$6)+(((IF($A$7=Nutrients!$B$79,Nutrients!$CN$79,(IF($A$7=Nutrients!$B$77,Nutrients!$CN$77,Nutrients!$CN$78)))))*AO$7))/2000/AO$195*100</f>
        <v>182.74775418976</v>
      </c>
      <c r="AP197" s="183">
        <f>(SUMPRODUCT(AP$8:AP$187,Nutrients!$CN$8:$CN$187)+(IF($A$6=Nutrients!$B$8,Nutrients!$CN$8,Nutrients!$CN$9)*AP$6)+(((IF($A$7=Nutrients!$B$79,Nutrients!$CN$79,(IF($A$7=Nutrients!$B$77,Nutrients!$CN$77,Nutrients!$CN$78)))))*AP$7))/2000/AP$195*100</f>
        <v>198.12073415744791</v>
      </c>
      <c r="AQ197" s="183"/>
      <c r="AR197" s="183">
        <f>(SUMPRODUCT(AR$8:AR$187,Nutrients!$CN$8:$CN$187)+(IF($A$6=Nutrients!$B$8,Nutrients!$CN$8,Nutrients!$CN$9)*AR$6)+(((IF($A$7=Nutrients!$B$79,Nutrients!$CN$79,(IF($A$7=Nutrients!$B$77,Nutrients!$CN$77,Nutrients!$CN$78)))))*AR$7))/2000/AR$195*100</f>
        <v>150.92924791996987</v>
      </c>
      <c r="AS197" s="183">
        <f>(SUMPRODUCT(AS$8:AS$187,Nutrients!$CN$8:$CN$187)+(IF($A$6=Nutrients!$B$8,Nutrients!$CN$8,Nutrients!$CN$9)*AS$6)+(((IF($A$7=Nutrients!$B$79,Nutrients!$CN$79,(IF($A$7=Nutrients!$B$77,Nutrients!$CN$77,Nutrients!$CN$78)))))*AS$7))/2000/AS$195*100</f>
        <v>163.78442400256853</v>
      </c>
      <c r="AT197" s="183">
        <f>(SUMPRODUCT(AT$8:AT$187,Nutrients!$CN$8:$CN$187)+(IF($A$6=Nutrients!$B$8,Nutrients!$CN$8,Nutrients!$CN$9)*AT$6)+(((IF($A$7=Nutrients!$B$79,Nutrients!$CN$79,(IF($A$7=Nutrients!$B$77,Nutrients!$CN$77,Nutrients!$CN$78)))))*AT$7))/2000/AT$195*100</f>
        <v>173.77450395176982</v>
      </c>
      <c r="AU197" s="183">
        <f>(SUMPRODUCT(AU$8:AU$187,Nutrients!$CN$8:$CN$187)+(IF($A$6=Nutrients!$B$8,Nutrients!$CN$8,Nutrients!$CN$9)*AU$6)+(((IF($A$7=Nutrients!$B$79,Nutrients!$CN$79,(IF($A$7=Nutrients!$B$77,Nutrients!$CN$77,Nutrients!$CN$78)))))*AU$7))/2000/AU$195*100</f>
        <v>180.67015639993335</v>
      </c>
      <c r="AV197" s="183">
        <f>(SUMPRODUCT(AV$8:AV$187,Nutrients!$CN$8:$CN$187)+(IF($A$6=Nutrients!$B$8,Nutrients!$CN$8,Nutrients!$CN$9)*AV$6)+(((IF($A$7=Nutrients!$B$79,Nutrients!$CN$79,(IF($A$7=Nutrients!$B$77,Nutrients!$CN$77,Nutrients!$CN$78)))))*AV$7))/2000/AV$195*100</f>
        <v>195.92350117759909</v>
      </c>
      <c r="AW197" s="183">
        <f>(SUMPRODUCT(AW$8:AW$187,Nutrients!$CN$8:$CN$187)+(IF($A$6=Nutrients!$B$8,Nutrients!$CN$8,Nutrients!$CN$9)*AW$6)+(((IF($A$7=Nutrients!$B$79,Nutrients!$CN$79,(IF($A$7=Nutrients!$B$77,Nutrients!$CN$77,Nutrients!$CN$78)))))*AW$7))/2000/AW$195*100</f>
        <v>212.54003332250937</v>
      </c>
      <c r="AX197" s="183"/>
      <c r="AY197" s="183">
        <f>(SUMPRODUCT(AY$8:AY$187,Nutrients!$CN$8:$CN$187)+(IF($A$6=Nutrients!$B$8,Nutrients!$CN$8,Nutrients!$CN$9)*AY$6)+(((IF($A$7=Nutrients!$B$79,Nutrients!$CN$79,(IF($A$7=Nutrients!$B$77,Nutrients!$CN$77,Nutrients!$CN$78)))))*AY$7))/2000/AY$195*100</f>
        <v>155.19658611081189</v>
      </c>
      <c r="AZ197" s="183">
        <f>(SUMPRODUCT(AZ$8:AZ$187,Nutrients!$CN$8:$CN$187)+(IF($A$6=Nutrients!$B$8,Nutrients!$CN$8,Nutrients!$CN$9)*AZ$6)+(((IF($A$7=Nutrients!$B$79,Nutrients!$CN$79,(IF($A$7=Nutrients!$B$77,Nutrients!$CN$77,Nutrients!$CN$78)))))*AZ$7))/2000/AZ$195*100</f>
        <v>167.81398921960638</v>
      </c>
      <c r="BA197" s="183">
        <f>(SUMPRODUCT(BA$8:BA$187,Nutrients!$CN$8:$CN$187)+(IF($A$6=Nutrients!$B$8,Nutrients!$CN$8,Nutrients!$CN$9)*BA$6)+(((IF($A$7=Nutrients!$B$79,Nutrients!$CN$79,(IF($A$7=Nutrients!$B$77,Nutrients!$CN$77,Nutrients!$CN$78)))))*BA$7))/2000/BA$195*100</f>
        <v>178.38364252695459</v>
      </c>
      <c r="BB197" s="183">
        <f>(SUMPRODUCT(BB$8:BB$187,Nutrients!$CN$8:$CN$187)+(IF($A$6=Nutrients!$B$8,Nutrients!$CN$8,Nutrients!$CN$9)*BB$6)+(((IF($A$7=Nutrients!$B$79,Nutrients!$CN$79,(IF($A$7=Nutrients!$B$77,Nutrients!$CN$77,Nutrients!$CN$78)))))*BB$7))/2000/BB$195*100</f>
        <v>192.93451587023972</v>
      </c>
      <c r="BC197" s="183">
        <f>(SUMPRODUCT(BC$8:BC$187,Nutrients!$CN$8:$CN$187)+(IF($A$6=Nutrients!$B$8,Nutrients!$CN$8,Nutrients!$CN$9)*BC$6)+(((IF($A$7=Nutrients!$B$79,Nutrients!$CN$79,(IF($A$7=Nutrients!$B$77,Nutrients!$CN$77,Nutrients!$CN$78)))))*BC$7))/2000/BC$195*100</f>
        <v>209.17459486925986</v>
      </c>
      <c r="BD197" s="183">
        <f>(SUMPRODUCT(BD$8:BD$187,Nutrients!$CN$8:$CN$187)+(IF($A$6=Nutrients!$B$8,Nutrients!$CN$8,Nutrients!$CN$9)*BD$6)+(((IF($A$7=Nutrients!$B$79,Nutrients!$CN$79,(IF($A$7=Nutrients!$B$77,Nutrients!$CN$77,Nutrients!$CN$78)))))*BD$7))/2000/BD$195*100</f>
        <v>226.76394316247234</v>
      </c>
      <c r="BE197" s="183"/>
      <c r="BF197" s="183">
        <f>(SUMPRODUCT(BF$8:BF$187,Nutrients!$CN$8:$CN$187)+(IF($A$6=Nutrients!$B$8,Nutrients!$CN$8,Nutrients!$CN$9)*BF$6)+(((IF($A$7=Nutrients!$B$79,Nutrients!$CN$79,(IF($A$7=Nutrients!$B$77,Nutrients!$CN$77,Nutrients!$CN$78)))))*BF$7))/2000/BF$195*100</f>
        <v>158.71385053255665</v>
      </c>
      <c r="BG197" s="183">
        <f>(SUMPRODUCT(BG$8:BG$187,Nutrients!$CN$8:$CN$187)+(IF($A$6=Nutrients!$B$8,Nutrients!$CN$8,Nutrients!$CN$9)*BG$6)+(((IF($A$7=Nutrients!$B$79,Nutrients!$CN$79,(IF($A$7=Nutrients!$B$77,Nutrients!$CN$77,Nutrients!$CN$78)))))*BG$7))/2000/BG$195*100</f>
        <v>171.83848429789313</v>
      </c>
      <c r="BH197" s="183">
        <f>(SUMPRODUCT(BH$8:BH$187,Nutrients!$CN$8:$CN$187)+(IF($A$6=Nutrients!$B$8,Nutrients!$CN$8,Nutrients!$CN$9)*BH$6)+(((IF($A$7=Nutrients!$B$79,Nutrients!$CN$79,(IF($A$7=Nutrients!$B$77,Nutrients!$CN$77,Nutrients!$CN$78)))))*BH$7))/2000/BH$195*100</f>
        <v>185.62325736347515</v>
      </c>
      <c r="BI197" s="183">
        <f>(SUMPRODUCT(BI$8:BI$187,Nutrients!$CN$8:$CN$187)+(IF($A$6=Nutrients!$B$8,Nutrients!$CN$8,Nutrients!$CN$9)*BI$6)+(((IF($A$7=Nutrients!$B$79,Nutrients!$CN$79,(IF($A$7=Nutrients!$B$77,Nutrients!$CN$77,Nutrients!$CN$78)))))*BI$7))/2000/BI$195*100</f>
        <v>205.09084456682044</v>
      </c>
      <c r="BJ197" s="183">
        <f>(SUMPRODUCT(BJ$8:BJ$187,Nutrients!$CN$8:$CN$187)+(IF($A$6=Nutrients!$B$8,Nutrients!$CN$8,Nutrients!$CN$9)*BJ$6)+(((IF($A$7=Nutrients!$B$79,Nutrients!$CN$79,(IF($A$7=Nutrients!$B$77,Nutrients!$CN$77,Nutrients!$CN$78)))))*BJ$7))/2000/BJ$195*100</f>
        <v>222.35787590426264</v>
      </c>
      <c r="BK197" s="183">
        <f>(SUMPRODUCT(BK$8:BK$187,Nutrients!$CN$8:$CN$187)+(IF($A$6=Nutrients!$B$8,Nutrients!$CN$8,Nutrients!$CN$9)*BK$6)+(((IF($A$7=Nutrients!$B$79,Nutrients!$CN$79,(IF($A$7=Nutrients!$B$77,Nutrients!$CN$77,Nutrients!$CN$78)))))*BK$7))/2000/BK$195*100</f>
        <v>241.23924447670063</v>
      </c>
      <c r="BL197" s="183"/>
    </row>
    <row r="198" spans="1:64" x14ac:dyDescent="0.2">
      <c r="A198" s="125" t="s">
        <v>198</v>
      </c>
      <c r="B198" s="183">
        <f>(SUMPRODUCT(B$8:B$187,Nutrients!$CP$8:$CP$187)+(IF($A$6=Nutrients!$B$8,Nutrients!$CP$8,Nutrients!$CP$9)*B$6)+(((IF($A$7=Nutrients!$B$79,Nutrients!$CP$79,(IF($A$7=Nutrients!$B$77,Nutrients!$CP$77,Nutrients!$CP$78)))))*B$7))/2000/B$195*100</f>
        <v>30.917484862052881</v>
      </c>
      <c r="C198" s="183">
        <f>(SUMPRODUCT(C$8:C$187,Nutrients!$CP$8:$CP$187)+(IF($A$6=Nutrients!$B$8,Nutrients!$CP$8,Nutrients!$CP$9)*C$6)+(((IF($A$7=Nutrients!$B$79,Nutrients!$CP$79,(IF($A$7=Nutrients!$B$77,Nutrients!$CP$77,Nutrients!$CP$78)))))*C$7))/2000/C$195*100</f>
        <v>29.301159161525558</v>
      </c>
      <c r="D198" s="183">
        <f>(SUMPRODUCT(D$8:D$187,Nutrients!$CP$8:$CP$187)+(IF($A$6=Nutrients!$B$8,Nutrients!$CP$8,Nutrients!$CP$9)*D$6)+(((IF($A$7=Nutrients!$B$79,Nutrients!$CP$79,(IF($A$7=Nutrients!$B$77,Nutrients!$CP$77,Nutrients!$CP$78)))))*D$7))/2000/D$195*100</f>
        <v>28.047908597047844</v>
      </c>
      <c r="E198" s="183">
        <f>(SUMPRODUCT(E$8:E$187,Nutrients!$CP$8:$CP$187)+(IF($A$6=Nutrients!$B$8,Nutrients!$CP$8,Nutrients!$CP$9)*E$6)+(((IF($A$7=Nutrients!$B$79,Nutrients!$CP$79,(IF($A$7=Nutrients!$B$77,Nutrients!$CP$77,Nutrients!$CP$78)))))*E$7))/2000/E$195*100</f>
        <v>27.168681998151833</v>
      </c>
      <c r="F198" s="183">
        <f>(SUMPRODUCT(F$8:F$187,Nutrients!$CP$8:$CP$187)+(IF($A$6=Nutrients!$B$8,Nutrients!$CP$8,Nutrients!$CP$9)*F$6)+(((IF($A$7=Nutrients!$B$79,Nutrients!$CP$79,(IF($A$7=Nutrients!$B$77,Nutrients!$CP$77,Nutrients!$CP$78)))))*F$7))/2000/F$195*100</f>
        <v>27.839636119722439</v>
      </c>
      <c r="G198" s="183">
        <f>(SUMPRODUCT(G$8:G$187,Nutrients!$CP$8:$CP$187)+(IF($A$6=Nutrients!$B$8,Nutrients!$CP$8,Nutrients!$CP$9)*G$6)+(((IF($A$7=Nutrients!$B$79,Nutrients!$CP$79,(IF($A$7=Nutrients!$B$77,Nutrients!$CP$77,Nutrients!$CP$78)))))*G$7))/2000/G$195*100</f>
        <v>28.558563416064047</v>
      </c>
      <c r="H198" s="183"/>
      <c r="I198" s="183">
        <f>(SUMPRODUCT(I$8:I$187,Nutrients!$CP$8:$CP$187)+(IF($A$6=Nutrients!$B$8,Nutrients!$CP$8,Nutrients!$CP$9)*I$6)+(((IF($A$7=Nutrients!$B$79,Nutrients!$CP$79,(IF($A$7=Nutrients!$B$77,Nutrients!$CP$77,Nutrients!$CP$78)))))*I$7))/2000/I$195*100</f>
        <v>30.960643320580594</v>
      </c>
      <c r="J198" s="183">
        <f>(SUMPRODUCT(J$8:J$187,Nutrients!$CP$8:$CP$187)+(IF($A$6=Nutrients!$B$8,Nutrients!$CP$8,Nutrients!$CP$9)*J$6)+(((IF($A$7=Nutrients!$B$79,Nutrients!$CP$79,(IF($A$7=Nutrients!$B$77,Nutrients!$CP$77,Nutrients!$CP$78)))))*J$7))/2000/J$195*100</f>
        <v>29.859675308224993</v>
      </c>
      <c r="K198" s="183">
        <f>(SUMPRODUCT(K$8:K$187,Nutrients!$CP$8:$CP$187)+(IF($A$6=Nutrients!$B$8,Nutrients!$CP$8,Nutrients!$CP$9)*K$6)+(((IF($A$7=Nutrients!$B$79,Nutrients!$CP$79,(IF($A$7=Nutrients!$B$77,Nutrients!$CP$77,Nutrients!$CP$78)))))*K$7))/2000/K$195*100</f>
        <v>28.692680918630124</v>
      </c>
      <c r="L198" s="183">
        <f>(SUMPRODUCT(L$8:L$187,Nutrients!$CP$8:$CP$187)+(IF($A$6=Nutrients!$B$8,Nutrients!$CP$8,Nutrients!$CP$9)*L$6)+(((IF($A$7=Nutrients!$B$79,Nutrients!$CP$79,(IF($A$7=Nutrients!$B$77,Nutrients!$CP$77,Nutrients!$CP$78)))))*L$7))/2000/L$195*100</f>
        <v>27.877640455484539</v>
      </c>
      <c r="M198" s="183">
        <f>(SUMPRODUCT(M$8:M$187,Nutrients!$CP$8:$CP$187)+(IF($A$6=Nutrients!$B$8,Nutrients!$CP$8,Nutrients!$CP$9)*M$6)+(((IF($A$7=Nutrients!$B$79,Nutrients!$CP$79,(IF($A$7=Nutrients!$B$77,Nutrients!$CP$77,Nutrients!$CP$78)))))*M$7))/2000/M$195*100</f>
        <v>28.71172854257193</v>
      </c>
      <c r="N198" s="183">
        <f>(SUMPRODUCT(N$8:N$187,Nutrients!$CP$8:$CP$187)+(IF($A$6=Nutrients!$B$8,Nutrients!$CP$8,Nutrients!$CP$9)*N$6)+(((IF($A$7=Nutrients!$B$79,Nutrients!$CP$79,(IF($A$7=Nutrients!$B$77,Nutrients!$CP$77,Nutrients!$CP$78)))))*N$7))/2000/N$195*100</f>
        <v>29.504848684827618</v>
      </c>
      <c r="O198" s="183"/>
      <c r="P198" s="183">
        <f>(SUMPRODUCT(P$8:P$187,Nutrients!$CP$8:$CP$187)+(IF($A$6=Nutrients!$B$8,Nutrients!$CP$8,Nutrients!$CP$9)*P$6)+(((IF($A$7=Nutrients!$B$79,Nutrients!$CP$79,(IF($A$7=Nutrients!$B$77,Nutrients!$CP$77,Nutrients!$CP$78)))))*P$7))/2000/P$195*100</f>
        <v>31.003853938468591</v>
      </c>
      <c r="Q198" s="183">
        <f>(SUMPRODUCT(Q$8:Q$187,Nutrients!$CP$8:$CP$187)+(IF($A$6=Nutrients!$B$8,Nutrients!$CP$8,Nutrients!$CP$9)*Q$6)+(((IF($A$7=Nutrients!$B$79,Nutrients!$CP$79,(IF($A$7=Nutrients!$B$77,Nutrients!$CP$77,Nutrients!$CP$78)))))*Q$7))/2000/Q$195*100</f>
        <v>29.474401906826042</v>
      </c>
      <c r="R198" s="183">
        <f>(SUMPRODUCT(R$8:R$187,Nutrients!$CP$8:$CP$187)+(IF($A$6=Nutrients!$B$8,Nutrients!$CP$8,Nutrients!$CP$9)*R$6)+(((IF($A$7=Nutrients!$B$79,Nutrients!$CP$79,(IF($A$7=Nutrients!$B$77,Nutrients!$CP$77,Nutrients!$CP$78)))))*R$7))/2000/R$195*100</f>
        <v>28.831985824001322</v>
      </c>
      <c r="S198" s="183">
        <f>(SUMPRODUCT(S$8:S$187,Nutrients!$CP$8:$CP$187)+(IF($A$6=Nutrients!$B$8,Nutrients!$CP$8,Nutrients!$CP$9)*S$6)+(((IF($A$7=Nutrients!$B$79,Nutrients!$CP$79,(IF($A$7=Nutrients!$B$77,Nutrients!$CP$77,Nutrients!$CP$78)))))*S$7))/2000/S$195*100</f>
        <v>28.677967521120866</v>
      </c>
      <c r="T198" s="183">
        <f>(SUMPRODUCT(T$8:T$187,Nutrients!$CP$8:$CP$187)+(IF($A$6=Nutrients!$B$8,Nutrients!$CP$8,Nutrients!$CP$9)*T$6)+(((IF($A$7=Nutrients!$B$79,Nutrients!$CP$79,(IF($A$7=Nutrients!$B$77,Nutrients!$CP$77,Nutrients!$CP$78)))))*T$7))/2000/T$195*100</f>
        <v>29.480705015824515</v>
      </c>
      <c r="U198" s="183">
        <f>(SUMPRODUCT(U$8:U$187,Nutrients!$CP$8:$CP$187)+(IF($A$6=Nutrients!$B$8,Nutrients!$CP$8,Nutrients!$CP$9)*U$6)+(((IF($A$7=Nutrients!$B$79,Nutrients!$CP$79,(IF($A$7=Nutrients!$B$77,Nutrients!$CP$77,Nutrients!$CP$78)))))*U$7))/2000/U$195*100</f>
        <v>30.443078067838851</v>
      </c>
      <c r="V198" s="183"/>
      <c r="W198" s="183">
        <f>(SUMPRODUCT(W$8:W$187,Nutrients!$CP$8:$CP$187)+(IF($A$6=Nutrients!$B$8,Nutrients!$CP$8,Nutrients!$CP$9)*W$6)+(((IF($A$7=Nutrients!$B$79,Nutrients!$CP$79,(IF($A$7=Nutrients!$B$77,Nutrients!$CP$77,Nutrients!$CP$78)))))*W$7))/2000/W$195*100</f>
        <v>31.489728057492762</v>
      </c>
      <c r="X198" s="183">
        <f>(SUMPRODUCT(X$8:X$187,Nutrients!$CP$8:$CP$187)+(IF($A$6=Nutrients!$B$8,Nutrients!$CP$8,Nutrients!$CP$9)*X$6)+(((IF($A$7=Nutrients!$B$79,Nutrients!$CP$79,(IF($A$7=Nutrients!$B$77,Nutrients!$CP$77,Nutrients!$CP$78)))))*X$7))/2000/X$195*100</f>
        <v>30.106169038296958</v>
      </c>
      <c r="Y198" s="183">
        <f>(SUMPRODUCT(Y$8:Y$187,Nutrients!$CP$8:$CP$187)+(IF($A$6=Nutrients!$B$8,Nutrients!$CP$8,Nutrients!$CP$9)*Y$6)+(((IF($A$7=Nutrients!$B$79,Nutrients!$CP$79,(IF($A$7=Nutrients!$B$77,Nutrients!$CP$77,Nutrients!$CP$78)))))*Y$7))/2000/Y$195*100</f>
        <v>28.383930128272411</v>
      </c>
      <c r="Z198" s="183">
        <f>(SUMPRODUCT(Z$8:Z$187,Nutrients!$CP$8:$CP$187)+(IF($A$6=Nutrients!$B$8,Nutrients!$CP$8,Nutrients!$CP$9)*Z$6)+(((IF($A$7=Nutrients!$B$79,Nutrients!$CP$79,(IF($A$7=Nutrients!$B$77,Nutrients!$CP$77,Nutrients!$CP$78)))))*Z$7))/2000/Z$195*100</f>
        <v>29.476700674386937</v>
      </c>
      <c r="AA198" s="183">
        <f>(SUMPRODUCT(AA$8:AA$187,Nutrients!$CP$8:$CP$187)+(IF($A$6=Nutrients!$B$8,Nutrients!$CP$8,Nutrients!$CP$9)*AA$6)+(((IF($A$7=Nutrients!$B$79,Nutrients!$CP$79,(IF($A$7=Nutrients!$B$77,Nutrients!$CP$77,Nutrients!$CP$78)))))*AA$7))/2000/AA$195*100</f>
        <v>30.348692371197412</v>
      </c>
      <c r="AB198" s="183">
        <f>(SUMPRODUCT(AB$8:AB$187,Nutrients!$CP$8:$CP$187)+(IF($A$6=Nutrients!$B$8,Nutrients!$CP$8,Nutrients!$CP$9)*AB$6)+(((IF($A$7=Nutrients!$B$79,Nutrients!$CP$79,(IF($A$7=Nutrients!$B$77,Nutrients!$CP$77,Nutrients!$CP$78)))))*AB$7))/2000/AB$195*100</f>
        <v>31.267315070895478</v>
      </c>
      <c r="AC198" s="183"/>
      <c r="AD198" s="183">
        <f>(SUMPRODUCT(AD$8:AD$187,Nutrients!$CP$8:$CP$187)+(IF($A$6=Nutrients!$B$8,Nutrients!$CP$8,Nutrients!$CP$9)*AD$6)+(((IF($A$7=Nutrients!$B$79,Nutrients!$CP$79,(IF($A$7=Nutrients!$B$77,Nutrients!$CP$77,Nutrients!$CP$78)))))*AD$7))/2000/AD$195*100</f>
        <v>31.530800141608921</v>
      </c>
      <c r="AE198" s="183">
        <f>(SUMPRODUCT(AE$8:AE$187,Nutrients!$CP$8:$CP$187)+(IF($A$6=Nutrients!$B$8,Nutrients!$CP$8,Nutrients!$CP$9)*AE$6)+(((IF($A$7=Nutrients!$B$79,Nutrients!$CP$79,(IF($A$7=Nutrients!$B$77,Nutrients!$CP$77,Nutrients!$CP$78)))))*AE$7))/2000/AE$195*100</f>
        <v>30.736047925718189</v>
      </c>
      <c r="AF198" s="183">
        <f>(SUMPRODUCT(AF$8:AF$187,Nutrients!$CP$8:$CP$187)+(IF($A$6=Nutrients!$B$8,Nutrients!$CP$8,Nutrients!$CP$9)*AF$6)+(((IF($A$7=Nutrients!$B$79,Nutrients!$CP$79,(IF($A$7=Nutrients!$B$77,Nutrients!$CP$77,Nutrients!$CP$78)))))*AF$7))/2000/AF$195*100</f>
        <v>29.01554409788082</v>
      </c>
      <c r="AG198" s="183">
        <f>(SUMPRODUCT(AG$8:AG$187,Nutrients!$CP$8:$CP$187)+(IF($A$6=Nutrients!$B$8,Nutrients!$CP$8,Nutrients!$CP$9)*AG$6)+(((IF($A$7=Nutrients!$B$79,Nutrients!$CP$79,(IF($A$7=Nutrients!$B$77,Nutrients!$CP$77,Nutrients!$CP$78)))))*AG$7))/2000/AG$195*100</f>
        <v>30.17098471609118</v>
      </c>
      <c r="AH198" s="183">
        <f>(SUMPRODUCT(AH$8:AH$187,Nutrients!$CP$8:$CP$187)+(IF($A$6=Nutrients!$B$8,Nutrients!$CP$8,Nutrients!$CP$9)*AH$6)+(((IF($A$7=Nutrients!$B$79,Nutrients!$CP$79,(IF($A$7=Nutrients!$B$77,Nutrients!$CP$77,Nutrients!$CP$78)))))*AH$7))/2000/AH$195*100</f>
        <v>31.188601574051194</v>
      </c>
      <c r="AI198" s="183">
        <f>(SUMPRODUCT(AI$8:AI$187,Nutrients!$CP$8:$CP$187)+(IF($A$6=Nutrients!$B$8,Nutrients!$CP$8,Nutrients!$CP$9)*AI$6)+(((IF($A$7=Nutrients!$B$79,Nutrients!$CP$79,(IF($A$7=Nutrients!$B$77,Nutrients!$CP$77,Nutrients!$CP$78)))))*AI$7))/2000/AI$195*100</f>
        <v>32.237629981025698</v>
      </c>
      <c r="AJ198" s="183"/>
      <c r="AK198" s="183">
        <f>(SUMPRODUCT(AK$8:AK$187,Nutrients!$CP$8:$CP$187)+(IF($A$6=Nutrients!$B$8,Nutrients!$CP$8,Nutrients!$CP$9)*AK$6)+(((IF($A$7=Nutrients!$B$79,Nutrients!$CP$79,(IF($A$7=Nutrients!$B$77,Nutrients!$CP$77,Nutrients!$CP$78)))))*AK$7))/2000/AK$195*100</f>
        <v>32.465179610121609</v>
      </c>
      <c r="AL198" s="183">
        <f>(SUMPRODUCT(AL$8:AL$187,Nutrients!$CP$8:$CP$187)+(IF($A$6=Nutrients!$B$8,Nutrients!$CP$8,Nutrients!$CP$9)*AL$6)+(((IF($A$7=Nutrients!$B$79,Nutrients!$CP$79,(IF($A$7=Nutrients!$B$77,Nutrients!$CP$77,Nutrients!$CP$78)))))*AL$7))/2000/AL$195*100</f>
        <v>30.786797726534932</v>
      </c>
      <c r="AM198" s="183">
        <f>(SUMPRODUCT(AM$8:AM$187,Nutrients!$CP$8:$CP$187)+(IF($A$6=Nutrients!$B$8,Nutrients!$CP$8,Nutrients!$CP$9)*AM$6)+(((IF($A$7=Nutrients!$B$79,Nutrients!$CP$79,(IF($A$7=Nutrients!$B$77,Nutrients!$CP$77,Nutrients!$CP$78)))))*AM$7))/2000/AM$195*100</f>
        <v>29.649083490804745</v>
      </c>
      <c r="AN198" s="183">
        <f>(SUMPRODUCT(AN$8:AN$187,Nutrients!$CP$8:$CP$187)+(IF($A$6=Nutrients!$B$8,Nutrients!$CP$8,Nutrients!$CP$9)*AN$6)+(((IF($A$7=Nutrients!$B$79,Nutrients!$CP$79,(IF($A$7=Nutrients!$B$77,Nutrients!$CP$77,Nutrients!$CP$78)))))*AN$7))/2000/AN$195*100</f>
        <v>30.870162182227773</v>
      </c>
      <c r="AO198" s="183">
        <f>(SUMPRODUCT(AO$8:AO$187,Nutrients!$CP$8:$CP$187)+(IF($A$6=Nutrients!$B$8,Nutrients!$CP$8,Nutrients!$CP$9)*AO$6)+(((IF($A$7=Nutrients!$B$79,Nutrients!$CP$79,(IF($A$7=Nutrients!$B$77,Nutrients!$CP$77,Nutrients!$CP$78)))))*AO$7))/2000/AO$195*100</f>
        <v>31.948214841556744</v>
      </c>
      <c r="AP198" s="183">
        <f>(SUMPRODUCT(AP$8:AP$187,Nutrients!$CP$8:$CP$187)+(IF($A$6=Nutrients!$B$8,Nutrients!$CP$8,Nutrients!$CP$9)*AP$6)+(((IF($A$7=Nutrients!$B$79,Nutrients!$CP$79,(IF($A$7=Nutrients!$B$77,Nutrients!$CP$77,Nutrients!$CP$78)))))*AP$7))/2000/AP$195*100</f>
        <v>34.635242739866655</v>
      </c>
      <c r="AQ198" s="183"/>
      <c r="AR198" s="183">
        <f>(SUMPRODUCT(AR$8:AR$187,Nutrients!$CP$8:$CP$187)+(IF($A$6=Nutrients!$B$8,Nutrients!$CP$8,Nutrients!$CP$9)*AR$6)+(((IF($A$7=Nutrients!$B$79,Nutrients!$CP$79,(IF($A$7=Nutrients!$B$77,Nutrients!$CP$77,Nutrients!$CP$78)))))*AR$7))/2000/AR$195*100</f>
        <v>32.50312213262044</v>
      </c>
      <c r="AS198" s="183">
        <f>(SUMPRODUCT(AS$8:AS$187,Nutrients!$CP$8:$CP$187)+(IF($A$6=Nutrients!$B$8,Nutrients!$CP$8,Nutrients!$CP$9)*AS$6)+(((IF($A$7=Nutrients!$B$79,Nutrients!$CP$79,(IF($A$7=Nutrients!$B$77,Nutrients!$CP$77,Nutrients!$CP$78)))))*AS$7))/2000/AS$195*100</f>
        <v>30.910641603938004</v>
      </c>
      <c r="AT198" s="183">
        <f>(SUMPRODUCT(AT$8:AT$187,Nutrients!$CP$8:$CP$187)+(IF($A$6=Nutrients!$B$8,Nutrients!$CP$8,Nutrients!$CP$9)*AT$6)+(((IF($A$7=Nutrients!$B$79,Nutrients!$CP$79,(IF($A$7=Nutrients!$B$77,Nutrients!$CP$77,Nutrients!$CP$78)))))*AT$7))/2000/AT$195*100</f>
        <v>30.448449881403917</v>
      </c>
      <c r="AU198" s="183">
        <f>(SUMPRODUCT(AU$8:AU$187,Nutrients!$CP$8:$CP$187)+(IF($A$6=Nutrients!$B$8,Nutrients!$CP$8,Nutrients!$CP$9)*AU$6)+(((IF($A$7=Nutrients!$B$79,Nutrients!$CP$79,(IF($A$7=Nutrients!$B$77,Nutrients!$CP$77,Nutrients!$CP$78)))))*AU$7))/2000/AU$195*100</f>
        <v>31.496277677817773</v>
      </c>
      <c r="AV198" s="183">
        <f>(SUMPRODUCT(AV$8:AV$187,Nutrients!$CP$8:$CP$187)+(IF($A$6=Nutrients!$B$8,Nutrients!$CP$8,Nutrients!$CP$9)*AV$6)+(((IF($A$7=Nutrients!$B$79,Nutrients!$CP$79,(IF($A$7=Nutrients!$B$77,Nutrients!$CP$77,Nutrients!$CP$78)))))*AV$7))/2000/AV$195*100</f>
        <v>34.156517640819366</v>
      </c>
      <c r="AW198" s="183">
        <f>(SUMPRODUCT(AW$8:AW$187,Nutrients!$CP$8:$CP$187)+(IF($A$6=Nutrients!$B$8,Nutrients!$CP$8,Nutrients!$CP$9)*AW$6)+(((IF($A$7=Nutrients!$B$79,Nutrients!$CP$79,(IF($A$7=Nutrients!$B$77,Nutrients!$CP$77,Nutrients!$CP$78)))))*AW$7))/2000/AW$195*100</f>
        <v>37.054530425905803</v>
      </c>
      <c r="AX198" s="183"/>
      <c r="AY198" s="183">
        <f>(SUMPRODUCT(AY$8:AY$187,Nutrients!$CP$8:$CP$187)+(IF($A$6=Nutrients!$B$8,Nutrients!$CP$8,Nutrients!$CP$9)*AY$6)+(((IF($A$7=Nutrients!$B$79,Nutrients!$CP$79,(IF($A$7=Nutrients!$B$77,Nutrients!$CP$77,Nutrients!$CP$78)))))*AY$7))/2000/AY$195*100</f>
        <v>32.682047155264712</v>
      </c>
      <c r="AZ198" s="183">
        <f>(SUMPRODUCT(AZ$8:AZ$187,Nutrients!$CP$8:$CP$187)+(IF($A$6=Nutrients!$B$8,Nutrients!$CP$8,Nutrients!$CP$9)*AZ$6)+(((IF($A$7=Nutrients!$B$79,Nutrients!$CP$79,(IF($A$7=Nutrients!$B$77,Nutrients!$CP$77,Nutrients!$CP$78)))))*AZ$7))/2000/AZ$195*100</f>
        <v>30.954727061768377</v>
      </c>
      <c r="BA198" s="183">
        <f>(SUMPRODUCT(BA$8:BA$187,Nutrients!$CP$8:$CP$187)+(IF($A$6=Nutrients!$B$8,Nutrients!$CP$8,Nutrients!$CP$9)*BA$6)+(((IF($A$7=Nutrients!$B$79,Nutrients!$CP$79,(IF($A$7=Nutrients!$B$77,Nutrients!$CP$77,Nutrients!$CP$78)))))*BA$7))/2000/BA$195*100</f>
        <v>31.082099931577446</v>
      </c>
      <c r="BB198" s="183">
        <f>(SUMPRODUCT(BB$8:BB$187,Nutrients!$CP$8:$CP$187)+(IF($A$6=Nutrients!$B$8,Nutrients!$CP$8,Nutrients!$CP$9)*BB$6)+(((IF($A$7=Nutrients!$B$79,Nutrients!$CP$79,(IF($A$7=Nutrients!$B$77,Nutrients!$CP$77,Nutrients!$CP$78)))))*BB$7))/2000/BB$195*100</f>
        <v>33.554747574741633</v>
      </c>
      <c r="BC198" s="183">
        <f>(SUMPRODUCT(BC$8:BC$187,Nutrients!$CP$8:$CP$187)+(IF($A$6=Nutrients!$B$8,Nutrients!$CP$8,Nutrients!$CP$9)*BC$6)+(((IF($A$7=Nutrients!$B$79,Nutrients!$CP$79,(IF($A$7=Nutrients!$B$77,Nutrients!$CP$77,Nutrients!$CP$78)))))*BC$7))/2000/BC$195*100</f>
        <v>36.379488841070426</v>
      </c>
      <c r="BD198" s="183">
        <f>(SUMPRODUCT(BD$8:BD$187,Nutrients!$CP$8:$CP$187)+(IF($A$6=Nutrients!$B$8,Nutrients!$CP$8,Nutrients!$CP$9)*BD$6)+(((IF($A$7=Nutrients!$B$79,Nutrients!$CP$79,(IF($A$7=Nutrients!$B$77,Nutrients!$CP$77,Nutrients!$CP$78)))))*BD$7))/2000/BD$195*100</f>
        <v>39.437890602699881</v>
      </c>
      <c r="BE198" s="183"/>
      <c r="BF198" s="183">
        <f>(SUMPRODUCT(BF$8:BF$187,Nutrients!$CP$8:$CP$187)+(IF($A$6=Nutrients!$B$8,Nutrients!$CP$8,Nutrients!$CP$9)*BF$6)+(((IF($A$7=Nutrients!$B$79,Nutrients!$CP$79,(IF($A$7=Nutrients!$B$77,Nutrients!$CP$77,Nutrients!$CP$78)))))*BF$7))/2000/BF$195*100</f>
        <v>32.719989677763536</v>
      </c>
      <c r="BG198" s="183">
        <f>(SUMPRODUCT(BG$8:BG$187,Nutrients!$CP$8:$CP$187)+(IF($A$6=Nutrients!$B$8,Nutrients!$CP$8,Nutrients!$CP$9)*BG$6)+(((IF($A$7=Nutrients!$B$79,Nutrients!$CP$79,(IF($A$7=Nutrients!$B$77,Nutrients!$CP$77,Nutrients!$CP$78)))))*BG$7))/2000/BG$195*100</f>
        <v>30.997919645347448</v>
      </c>
      <c r="BH198" s="183">
        <f>(SUMPRODUCT(BH$8:BH$187,Nutrients!$CP$8:$CP$187)+(IF($A$6=Nutrients!$B$8,Nutrients!$CP$8,Nutrients!$CP$9)*BH$6)+(((IF($A$7=Nutrients!$B$79,Nutrients!$CP$79,(IF($A$7=Nutrients!$B$77,Nutrients!$CP$77,Nutrients!$CP$78)))))*BH$7))/2000/BH$195*100</f>
        <v>32.214005575523821</v>
      </c>
      <c r="BI198" s="183">
        <f>(SUMPRODUCT(BI$8:BI$187,Nutrients!$CP$8:$CP$187)+(IF($A$6=Nutrients!$B$8,Nutrients!$CP$8,Nutrients!$CP$9)*BI$6)+(((IF($A$7=Nutrients!$B$79,Nutrients!$CP$79,(IF($A$7=Nutrients!$B$77,Nutrients!$CP$77,Nutrients!$CP$78)))))*BI$7))/2000/BI$195*100</f>
        <v>35.592257144229322</v>
      </c>
      <c r="BJ198" s="183">
        <f>(SUMPRODUCT(BJ$8:BJ$187,Nutrients!$CP$8:$CP$187)+(IF($A$6=Nutrients!$B$8,Nutrients!$CP$8,Nutrients!$CP$9)*BJ$6)+(((IF($A$7=Nutrients!$B$79,Nutrients!$CP$79,(IF($A$7=Nutrients!$B$77,Nutrients!$CP$77,Nutrients!$CP$78)))))*BJ$7))/2000/BJ$195*100</f>
        <v>38.589118419944185</v>
      </c>
      <c r="BK198" s="183">
        <f>(SUMPRODUCT(BK$8:BK$187,Nutrients!$CP$8:$CP$187)+(IF($A$6=Nutrients!$B$8,Nutrients!$CP$8,Nutrients!$CP$9)*BK$6)+(((IF($A$7=Nutrients!$B$79,Nutrients!$CP$79,(IF($A$7=Nutrients!$B$77,Nutrients!$CP$77,Nutrients!$CP$78)))))*BK$7))/2000/BK$195*100</f>
        <v>41.867799804125276</v>
      </c>
      <c r="BL198" s="183"/>
    </row>
    <row r="199" spans="1:64" x14ac:dyDescent="0.2">
      <c r="A199" s="125" t="s">
        <v>206</v>
      </c>
      <c r="B199" s="183">
        <f>(SUMPRODUCT(B$8:B$187,Nutrients!$CQ$8:$CQ$187)+(IF($A$6=Nutrients!$B$8,Nutrients!$CQ$8,Nutrients!$CQ$9)*B$6)+(((IF($A$7=Nutrients!$B$79,Nutrients!$CQ$79,(IF($A$7=Nutrients!$B$77,Nutrients!$CQ$77,Nutrients!$CQ$78)))))*B$7))/2000/B$195*100</f>
        <v>54.722100800739149</v>
      </c>
      <c r="C199" s="183">
        <f>(SUMPRODUCT(C$8:C$187,Nutrients!$CQ$8:$CQ$187)+(IF($A$6=Nutrients!$B$8,Nutrients!$CQ$8,Nutrients!$CQ$9)*C$6)+(((IF($A$7=Nutrients!$B$79,Nutrients!$CQ$79,(IF($A$7=Nutrients!$B$77,Nutrients!$CQ$77,Nutrients!$CQ$78)))))*C$7))/2000/C$195*100</f>
        <v>54.583681625411465</v>
      </c>
      <c r="D199" s="183">
        <f>(SUMPRODUCT(D$8:D$187,Nutrients!$CQ$8:$CQ$187)+(IF($A$6=Nutrients!$B$8,Nutrients!$CQ$8,Nutrients!$CQ$9)*D$6)+(((IF($A$7=Nutrients!$B$79,Nutrients!$CQ$79,(IF($A$7=Nutrients!$B$77,Nutrients!$CQ$77,Nutrients!$CQ$78)))))*D$7))/2000/D$195*100</f>
        <v>54.465708203684557</v>
      </c>
      <c r="E199" s="183">
        <f>(SUMPRODUCT(E$8:E$187,Nutrients!$CQ$8:$CQ$187)+(IF($A$6=Nutrients!$B$8,Nutrients!$CQ$8,Nutrients!$CQ$9)*E$6)+(((IF($A$7=Nutrients!$B$79,Nutrients!$CQ$79,(IF($A$7=Nutrients!$B$77,Nutrients!$CQ$77,Nutrients!$CQ$78)))))*E$7))/2000/E$195*100</f>
        <v>54.513998843202081</v>
      </c>
      <c r="F199" s="183">
        <f>(SUMPRODUCT(F$8:F$187,Nutrients!$CQ$8:$CQ$187)+(IF($A$6=Nutrients!$B$8,Nutrients!$CQ$8,Nutrients!$CQ$9)*F$6)+(((IF($A$7=Nutrients!$B$79,Nutrients!$CQ$79,(IF($A$7=Nutrients!$B$77,Nutrients!$CQ$77,Nutrients!$CQ$78)))))*F$7))/2000/F$195*100</f>
        <v>55.902765025865286</v>
      </c>
      <c r="G199" s="183">
        <f>(SUMPRODUCT(G$8:G$187,Nutrients!$CQ$8:$CQ$187)+(IF($A$6=Nutrients!$B$8,Nutrients!$CQ$8,Nutrients!$CQ$9)*G$6)+(((IF($A$7=Nutrients!$B$79,Nutrients!$CQ$79,(IF($A$7=Nutrients!$B$77,Nutrients!$CQ$77,Nutrients!$CQ$78)))))*G$7))/2000/G$195*100</f>
        <v>57.391763938696805</v>
      </c>
      <c r="H199" s="183"/>
      <c r="I199" s="183">
        <f>(SUMPRODUCT(I$8:I$187,Nutrients!$CQ$8:$CQ$187)+(IF($A$6=Nutrients!$B$8,Nutrients!$CQ$8,Nutrients!$CQ$9)*I$6)+(((IF($A$7=Nutrients!$B$79,Nutrients!$CQ$79,(IF($A$7=Nutrients!$B$77,Nutrients!$CQ$77,Nutrients!$CQ$78)))))*I$7))/2000/I$195*100</f>
        <v>54.602320007855567</v>
      </c>
      <c r="J199" s="183">
        <f>(SUMPRODUCT(J$8:J$187,Nutrients!$CQ$8:$CQ$187)+(IF($A$6=Nutrients!$B$8,Nutrients!$CQ$8,Nutrients!$CQ$9)*J$6)+(((IF($A$7=Nutrients!$B$79,Nutrients!$CQ$79,(IF($A$7=Nutrients!$B$77,Nutrients!$CQ$77,Nutrients!$CQ$78)))))*J$7))/2000/J$195*100</f>
        <v>54.954471126302373</v>
      </c>
      <c r="K199" s="183">
        <f>(SUMPRODUCT(K$8:K$187,Nutrients!$CQ$8:$CQ$187)+(IF($A$6=Nutrients!$B$8,Nutrients!$CQ$8,Nutrients!$CQ$9)*K$6)+(((IF($A$7=Nutrients!$B$79,Nutrients!$CQ$79,(IF($A$7=Nutrients!$B$77,Nutrients!$CQ$77,Nutrients!$CQ$78)))))*K$7))/2000/K$195*100</f>
        <v>54.899459842747376</v>
      </c>
      <c r="L199" s="183">
        <f>(SUMPRODUCT(L$8:L$187,Nutrients!$CQ$8:$CQ$187)+(IF($A$6=Nutrients!$B$8,Nutrients!$CQ$8,Nutrients!$CQ$9)*L$6)+(((IF($A$7=Nutrients!$B$79,Nutrients!$CQ$79,(IF($A$7=Nutrients!$B$77,Nutrients!$CQ$77,Nutrients!$CQ$78)))))*L$7))/2000/L$195*100</f>
        <v>54.985697170233195</v>
      </c>
      <c r="M199" s="183">
        <f>(SUMPRODUCT(M$8:M$187,Nutrients!$CQ$8:$CQ$187)+(IF($A$6=Nutrients!$B$8,Nutrients!$CQ$8,Nutrients!$CQ$9)*M$6)+(((IF($A$7=Nutrients!$B$79,Nutrients!$CQ$79,(IF($A$7=Nutrients!$B$77,Nutrients!$CQ$77,Nutrients!$CQ$78)))))*M$7))/2000/M$195*100</f>
        <v>56.618826640204524</v>
      </c>
      <c r="N199" s="183">
        <f>(SUMPRODUCT(N$8:N$187,Nutrients!$CQ$8:$CQ$187)+(IF($A$6=Nutrients!$B$8,Nutrients!$CQ$8,Nutrients!$CQ$9)*N$6)+(((IF($A$7=Nutrients!$B$79,Nutrients!$CQ$79,(IF($A$7=Nutrients!$B$77,Nutrients!$CQ$77,Nutrients!$CQ$78)))))*N$7))/2000/N$195*100</f>
        <v>58.16874415251668</v>
      </c>
      <c r="O199" s="183"/>
      <c r="P199" s="183">
        <f>(SUMPRODUCT(P$8:P$187,Nutrients!$CQ$8:$CQ$187)+(IF($A$6=Nutrients!$B$8,Nutrients!$CQ$8,Nutrients!$CQ$9)*P$6)+(((IF($A$7=Nutrients!$B$79,Nutrients!$CQ$79,(IF($A$7=Nutrients!$B$77,Nutrients!$CQ$77,Nutrients!$CQ$78)))))*P$7))/2000/P$195*100</f>
        <v>54.482644997121767</v>
      </c>
      <c r="Q199" s="183">
        <f>(SUMPRODUCT(Q$8:Q$187,Nutrients!$CQ$8:$CQ$187)+(IF($A$6=Nutrients!$B$8,Nutrients!$CQ$8,Nutrients!$CQ$9)*Q$6)+(((IF($A$7=Nutrients!$B$79,Nutrients!$CQ$79,(IF($A$7=Nutrients!$B$77,Nutrients!$CQ$77,Nutrients!$CQ$78)))))*Q$7))/2000/Q$195*100</f>
        <v>54.456965090515176</v>
      </c>
      <c r="R199" s="183">
        <f>(SUMPRODUCT(R$8:R$187,Nutrients!$CQ$8:$CQ$187)+(IF($A$6=Nutrients!$B$8,Nutrients!$CQ$8,Nutrients!$CQ$9)*R$6)+(((IF($A$7=Nutrients!$B$79,Nutrients!$CQ$79,(IF($A$7=Nutrients!$B$77,Nutrients!$CQ$77,Nutrients!$CQ$78)))))*R$7))/2000/R$195*100</f>
        <v>54.905814706151013</v>
      </c>
      <c r="S199" s="183">
        <f>(SUMPRODUCT(S$8:S$187,Nutrients!$CQ$8:$CQ$187)+(IF($A$6=Nutrients!$B$8,Nutrients!$CQ$8,Nutrients!$CQ$9)*S$6)+(((IF($A$7=Nutrients!$B$79,Nutrients!$CQ$79,(IF($A$7=Nutrients!$B$77,Nutrients!$CQ$77,Nutrients!$CQ$78)))))*S$7))/2000/S$195*100</f>
        <v>55.638264878621435</v>
      </c>
      <c r="T199" s="183">
        <f>(SUMPRODUCT(T$8:T$187,Nutrients!$CQ$8:$CQ$187)+(IF($A$6=Nutrients!$B$8,Nutrients!$CQ$8,Nutrients!$CQ$9)*T$6)+(((IF($A$7=Nutrients!$B$79,Nutrients!$CQ$79,(IF($A$7=Nutrients!$B$77,Nutrients!$CQ$77,Nutrients!$CQ$78)))))*T$7))/2000/T$195*100</f>
        <v>57.130569226983333</v>
      </c>
      <c r="U199" s="183">
        <f>(SUMPRODUCT(U$8:U$187,Nutrients!$CQ$8:$CQ$187)+(IF($A$6=Nutrients!$B$8,Nutrients!$CQ$8,Nutrients!$CQ$9)*U$6)+(((IF($A$7=Nutrients!$B$79,Nutrients!$CQ$79,(IF($A$7=Nutrients!$B$77,Nutrients!$CQ$77,Nutrients!$CQ$78)))))*U$7))/2000/U$195*100</f>
        <v>58.929386571764638</v>
      </c>
      <c r="V199" s="183"/>
      <c r="W199" s="183">
        <f>(SUMPRODUCT(W$8:W$187,Nutrients!$CQ$8:$CQ$187)+(IF($A$6=Nutrients!$B$8,Nutrients!$CQ$8,Nutrients!$CQ$9)*W$6)+(((IF($A$7=Nutrients!$B$79,Nutrients!$CQ$79,(IF($A$7=Nutrients!$B$77,Nutrients!$CQ$77,Nutrients!$CQ$78)))))*W$7))/2000/W$195*100</f>
        <v>54.802362497364157</v>
      </c>
      <c r="X199" s="183">
        <f>(SUMPRODUCT(X$8:X$187,Nutrients!$CQ$8:$CQ$187)+(IF($A$6=Nutrients!$B$8,Nutrients!$CQ$8,Nutrients!$CQ$9)*X$6)+(((IF($A$7=Nutrients!$B$79,Nutrients!$CQ$79,(IF($A$7=Nutrients!$B$77,Nutrients!$CQ$77,Nutrients!$CQ$78)))))*X$7))/2000/X$195*100</f>
        <v>54.972817011548223</v>
      </c>
      <c r="Y199" s="183">
        <f>(SUMPRODUCT(Y$8:Y$187,Nutrients!$CQ$8:$CQ$187)+(IF($A$6=Nutrients!$B$8,Nutrients!$CQ$8,Nutrients!$CQ$9)*Y$6)+(((IF($A$7=Nutrients!$B$79,Nutrients!$CQ$79,(IF($A$7=Nutrients!$B$77,Nutrients!$CQ$77,Nutrients!$CQ$78)))))*Y$7))/2000/Y$195*100</f>
        <v>54.322697085818547</v>
      </c>
      <c r="Z199" s="183">
        <f>(SUMPRODUCT(Z$8:Z$187,Nutrients!$CQ$8:$CQ$187)+(IF($A$6=Nutrients!$B$8,Nutrients!$CQ$8,Nutrients!$CQ$9)*Z$6)+(((IF($A$7=Nutrients!$B$79,Nutrients!$CQ$79,(IF($A$7=Nutrients!$B$77,Nutrients!$CQ$77,Nutrients!$CQ$78)))))*Z$7))/2000/Z$195*100</f>
        <v>56.287600042051658</v>
      </c>
      <c r="AA199" s="183">
        <f>(SUMPRODUCT(AA$8:AA$187,Nutrients!$CQ$8:$CQ$187)+(IF($A$6=Nutrients!$B$8,Nutrients!$CQ$8,Nutrients!$CQ$9)*AA$6)+(((IF($A$7=Nutrients!$B$79,Nutrients!$CQ$79,(IF($A$7=Nutrients!$B$77,Nutrients!$CQ$77,Nutrients!$CQ$78)))))*AA$7))/2000/AA$195*100</f>
        <v>57.83830553095963</v>
      </c>
      <c r="AB199" s="183">
        <f>(SUMPRODUCT(AB$8:AB$187,Nutrients!$CQ$8:$CQ$187)+(IF($A$6=Nutrients!$B$8,Nutrients!$CQ$8,Nutrients!$CQ$9)*AB$6)+(((IF($A$7=Nutrients!$B$79,Nutrients!$CQ$79,(IF($A$7=Nutrients!$B$77,Nutrients!$CQ$77,Nutrients!$CQ$78)))))*AB$7))/2000/AB$195*100</f>
        <v>59.464060810767826</v>
      </c>
      <c r="AC199" s="183"/>
      <c r="AD199" s="183">
        <f>(SUMPRODUCT(AD$8:AD$187,Nutrients!$CQ$8:$CQ$187)+(IF($A$6=Nutrients!$B$8,Nutrients!$CQ$8,Nutrients!$CQ$9)*AD$6)+(((IF($A$7=Nutrients!$B$79,Nutrients!$CQ$79,(IF($A$7=Nutrients!$B$77,Nutrients!$CQ$77,Nutrients!$CQ$78)))))*AD$7))/2000/AD$195*100</f>
        <v>54.678350418488684</v>
      </c>
      <c r="AE199" s="183">
        <f>(SUMPRODUCT(AE$8:AE$187,Nutrients!$CQ$8:$CQ$187)+(IF($A$6=Nutrients!$B$8,Nutrients!$CQ$8,Nutrients!$CQ$9)*AE$6)+(((IF($A$7=Nutrients!$B$79,Nutrients!$CQ$79,(IF($A$7=Nutrients!$B$77,Nutrients!$CQ$77,Nutrients!$CQ$78)))))*AE$7))/2000/AE$195*100</f>
        <v>55.48483946623405</v>
      </c>
      <c r="AF199" s="183">
        <f>(SUMPRODUCT(AF$8:AF$187,Nutrients!$CQ$8:$CQ$187)+(IF($A$6=Nutrients!$B$8,Nutrients!$CQ$8,Nutrients!$CQ$9)*AF$6)+(((IF($A$7=Nutrients!$B$79,Nutrients!$CQ$79,(IF($A$7=Nutrients!$B$77,Nutrients!$CQ$77,Nutrients!$CQ$78)))))*AF$7))/2000/AF$195*100</f>
        <v>54.729762838553853</v>
      </c>
      <c r="AG199" s="183">
        <f>(SUMPRODUCT(AG$8:AG$187,Nutrients!$CQ$8:$CQ$187)+(IF($A$6=Nutrients!$B$8,Nutrients!$CQ$8,Nutrients!$CQ$9)*AG$6)+(((IF($A$7=Nutrients!$B$79,Nutrients!$CQ$79,(IF($A$7=Nutrients!$B$77,Nutrients!$CQ$77,Nutrients!$CQ$78)))))*AG$7))/2000/AG$195*100</f>
        <v>56.729537819421147</v>
      </c>
      <c r="AH199" s="183">
        <f>(SUMPRODUCT(AH$8:AH$187,Nutrients!$CQ$8:$CQ$187)+(IF($A$6=Nutrients!$B$8,Nutrients!$CQ$8,Nutrients!$CQ$9)*AH$6)+(((IF($A$7=Nutrients!$B$79,Nutrients!$CQ$79,(IF($A$7=Nutrients!$B$77,Nutrients!$CQ$77,Nutrients!$CQ$78)))))*AH$7))/2000/AH$195*100</f>
        <v>58.48909774437665</v>
      </c>
      <c r="AI199" s="183">
        <f>(SUMPRODUCT(AI$8:AI$187,Nutrients!$CQ$8:$CQ$187)+(IF($A$6=Nutrients!$B$8,Nutrients!$CQ$8,Nutrients!$CQ$9)*AI$6)+(((IF($A$7=Nutrients!$B$79,Nutrients!$CQ$79,(IF($A$7=Nutrients!$B$77,Nutrients!$CQ$77,Nutrients!$CQ$78)))))*AI$7))/2000/AI$195*100</f>
        <v>60.287167078796443</v>
      </c>
      <c r="AJ199" s="183"/>
      <c r="AK199" s="183">
        <f>(SUMPRODUCT(AK$8:AK$187,Nutrients!$CQ$8:$CQ$187)+(IF($A$6=Nutrients!$B$8,Nutrients!$CQ$8,Nutrients!$CQ$9)*AK$6)+(((IF($A$7=Nutrients!$B$79,Nutrients!$CQ$79,(IF($A$7=Nutrients!$B$77,Nutrients!$CQ$77,Nutrients!$CQ$78)))))*AK$7))/2000/AK$195*100</f>
        <v>55.449308030484488</v>
      </c>
      <c r="AL199" s="183">
        <f>(SUMPRODUCT(AL$8:AL$187,Nutrients!$CQ$8:$CQ$187)+(IF($A$6=Nutrients!$B$8,Nutrients!$CQ$8,Nutrients!$CQ$9)*AL$6)+(((IF($A$7=Nutrients!$B$79,Nutrients!$CQ$79,(IF($A$7=Nutrients!$B$77,Nutrients!$CQ$77,Nutrients!$CQ$78)))))*AL$7))/2000/AL$195*100</f>
        <v>55.35047898248223</v>
      </c>
      <c r="AM199" s="183">
        <f>(SUMPRODUCT(AM$8:AM$187,Nutrients!$CQ$8:$CQ$187)+(IF($A$6=Nutrients!$B$8,Nutrients!$CQ$8,Nutrients!$CQ$9)*AM$6)+(((IF($A$7=Nutrients!$B$79,Nutrients!$CQ$79,(IF($A$7=Nutrients!$B$77,Nutrients!$CQ$77,Nutrients!$CQ$78)))))*AM$7))/2000/AM$195*100</f>
        <v>55.140733459302439</v>
      </c>
      <c r="AN199" s="183">
        <f>(SUMPRODUCT(AN$8:AN$187,Nutrients!$CQ$8:$CQ$187)+(IF($A$6=Nutrients!$B$8,Nutrients!$CQ$8,Nutrients!$CQ$9)*AN$6)+(((IF($A$7=Nutrients!$B$79,Nutrients!$CQ$79,(IF($A$7=Nutrients!$B$77,Nutrients!$CQ$77,Nutrients!$CQ$78)))))*AN$7))/2000/AN$195*100</f>
        <v>57.181399739906212</v>
      </c>
      <c r="AO199" s="183">
        <f>(SUMPRODUCT(AO$8:AO$187,Nutrients!$CQ$8:$CQ$187)+(IF($A$6=Nutrients!$B$8,Nutrients!$CQ$8,Nutrients!$CQ$9)*AO$6)+(((IF($A$7=Nutrients!$B$79,Nutrients!$CQ$79,(IF($A$7=Nutrients!$B$77,Nutrients!$CQ$77,Nutrients!$CQ$78)))))*AO$7))/2000/AO$195*100</f>
        <v>58.981851217266247</v>
      </c>
      <c r="AP199" s="183">
        <f>(SUMPRODUCT(AP$8:AP$187,Nutrients!$CQ$8:$CQ$187)+(IF($A$6=Nutrients!$B$8,Nutrients!$CQ$8,Nutrients!$CQ$9)*AP$6)+(((IF($A$7=Nutrients!$B$79,Nutrients!$CQ$79,(IF($A$7=Nutrients!$B$77,Nutrients!$CQ$77,Nutrients!$CQ$78)))))*AP$7))/2000/AP$195*100</f>
        <v>63.937121515924154</v>
      </c>
      <c r="AQ199" s="183"/>
      <c r="AR199" s="183">
        <f>(SUMPRODUCT(AR$8:AR$187,Nutrients!$CQ$8:$CQ$187)+(IF($A$6=Nutrients!$B$8,Nutrients!$CQ$8,Nutrients!$CQ$9)*AR$6)+(((IF($A$7=Nutrients!$B$79,Nutrients!$CQ$79,(IF($A$7=Nutrients!$B$77,Nutrients!$CQ$77,Nutrients!$CQ$78)))))*AR$7))/2000/AR$195*100</f>
        <v>55.318949022621211</v>
      </c>
      <c r="AS199" s="183">
        <f>(SUMPRODUCT(AS$8:AS$187,Nutrients!$CQ$8:$CQ$187)+(IF($A$6=Nutrients!$B$8,Nutrients!$CQ$8,Nutrients!$CQ$9)*AS$6)+(((IF($A$7=Nutrients!$B$79,Nutrients!$CQ$79,(IF($A$7=Nutrients!$B$77,Nutrients!$CQ$77,Nutrients!$CQ$78)))))*AS$7))/2000/AS$195*100</f>
        <v>55.360862700147187</v>
      </c>
      <c r="AT199" s="183">
        <f>(SUMPRODUCT(AT$8:AT$187,Nutrients!$CQ$8:$CQ$187)+(IF($A$6=Nutrients!$B$8,Nutrients!$CQ$8,Nutrients!$CQ$9)*AT$6)+(((IF($A$7=Nutrients!$B$79,Nutrients!$CQ$79,(IF($A$7=Nutrients!$B$77,Nutrients!$CQ$77,Nutrients!$CQ$78)))))*AT$7))/2000/AT$195*100</f>
        <v>55.879994005663413</v>
      </c>
      <c r="AU199" s="183">
        <f>(SUMPRODUCT(AU$8:AU$187,Nutrients!$CQ$8:$CQ$187)+(IF($A$6=Nutrients!$B$8,Nutrients!$CQ$8,Nutrients!$CQ$9)*AU$6)+(((IF($A$7=Nutrients!$B$79,Nutrients!$CQ$79,(IF($A$7=Nutrients!$B$77,Nutrients!$CQ$77,Nutrients!$CQ$78)))))*AU$7))/2000/AU$195*100</f>
        <v>57.488632911021355</v>
      </c>
      <c r="AV199" s="183">
        <f>(SUMPRODUCT(AV$8:AV$187,Nutrients!$CQ$8:$CQ$187)+(IF($A$6=Nutrients!$B$8,Nutrients!$CQ$8,Nutrients!$CQ$9)*AV$6)+(((IF($A$7=Nutrients!$B$79,Nutrients!$CQ$79,(IF($A$7=Nutrients!$B$77,Nutrients!$CQ$77,Nutrients!$CQ$78)))))*AV$7))/2000/AV$195*100</f>
        <v>62.342942701615335</v>
      </c>
      <c r="AW199" s="183">
        <f>(SUMPRODUCT(AW$8:AW$187,Nutrients!$CQ$8:$CQ$187)+(IF($A$6=Nutrients!$B$8,Nutrients!$CQ$8,Nutrients!$CQ$9)*AW$6)+(((IF($A$7=Nutrients!$B$79,Nutrients!$CQ$79,(IF($A$7=Nutrients!$B$77,Nutrients!$CQ$77,Nutrients!$CQ$78)))))*AW$7))/2000/AW$195*100</f>
        <v>67.62999096823512</v>
      </c>
      <c r="AX199" s="183"/>
      <c r="AY199" s="183">
        <f>(SUMPRODUCT(AY$8:AY$187,Nutrients!$CQ$8:$CQ$187)+(IF($A$6=Nutrients!$B$8,Nutrients!$CQ$8,Nutrients!$CQ$9)*AY$6)+(((IF($A$7=Nutrients!$B$79,Nutrients!$CQ$79,(IF($A$7=Nutrients!$B$77,Nutrients!$CQ$77,Nutrients!$CQ$78)))))*AY$7))/2000/AY$195*100</f>
        <v>55.468404017954576</v>
      </c>
      <c r="AZ199" s="183">
        <f>(SUMPRODUCT(AZ$8:AZ$187,Nutrients!$CQ$8:$CQ$187)+(IF($A$6=Nutrients!$B$8,Nutrients!$CQ$8,Nutrients!$CQ$9)*AZ$6)+(((IF($A$7=Nutrients!$B$79,Nutrients!$CQ$79,(IF($A$7=Nutrients!$B$77,Nutrients!$CQ$77,Nutrients!$CQ$78)))))*AZ$7))/2000/AZ$195*100</f>
        <v>55.212986549711971</v>
      </c>
      <c r="BA199" s="183">
        <f>(SUMPRODUCT(BA$8:BA$187,Nutrients!$CQ$8:$CQ$187)+(IF($A$6=Nutrients!$B$8,Nutrients!$CQ$8,Nutrients!$CQ$9)*BA$6)+(((IF($A$7=Nutrients!$B$79,Nutrients!$CQ$79,(IF($A$7=Nutrients!$B$77,Nutrients!$CQ$77,Nutrients!$CQ$78)))))*BA$7))/2000/BA$195*100</f>
        <v>56.291189045609023</v>
      </c>
      <c r="BB199" s="183">
        <f>(SUMPRODUCT(BB$8:BB$187,Nutrients!$CQ$8:$CQ$187)+(IF($A$6=Nutrients!$B$8,Nutrients!$CQ$8,Nutrients!$CQ$9)*BB$6)+(((IF($A$7=Nutrients!$B$79,Nutrients!$CQ$79,(IF($A$7=Nutrients!$B$77,Nutrients!$CQ$77,Nutrients!$CQ$78)))))*BB$7))/2000/BB$195*100</f>
        <v>60.63163316846768</v>
      </c>
      <c r="BC199" s="183">
        <f>(SUMPRODUCT(BC$8:BC$187,Nutrients!$CQ$8:$CQ$187)+(IF($A$6=Nutrients!$B$8,Nutrients!$CQ$8,Nutrients!$CQ$9)*BC$6)+(((IF($A$7=Nutrients!$B$79,Nutrients!$CQ$79,(IF($A$7=Nutrients!$B$77,Nutrients!$CQ$77,Nutrients!$CQ$78)))))*BC$7))/2000/BC$195*100</f>
        <v>65.732821340781115</v>
      </c>
      <c r="BD199" s="183">
        <f>(SUMPRODUCT(BD$8:BD$187,Nutrients!$CQ$8:$CQ$187)+(IF($A$6=Nutrients!$B$8,Nutrients!$CQ$8,Nutrients!$CQ$9)*BD$6)+(((IF($A$7=Nutrients!$B$79,Nutrients!$CQ$79,(IF($A$7=Nutrients!$B$77,Nutrients!$CQ$77,Nutrients!$CQ$78)))))*BD$7))/2000/BD$195*100</f>
        <v>71.25104035820101</v>
      </c>
      <c r="BE199" s="183"/>
      <c r="BF199" s="183">
        <f>(SUMPRODUCT(BF$8:BF$187,Nutrients!$CQ$8:$CQ$187)+(IF($A$6=Nutrients!$B$8,Nutrients!$CQ$8,Nutrients!$CQ$9)*BF$6)+(((IF($A$7=Nutrients!$B$79,Nutrients!$CQ$79,(IF($A$7=Nutrients!$B$77,Nutrients!$CQ$77,Nutrients!$CQ$78)))))*BF$7))/2000/BF$195*100</f>
        <v>55.338045010091278</v>
      </c>
      <c r="BG199" s="183">
        <f>(SUMPRODUCT(BG$8:BG$187,Nutrients!$CQ$8:$CQ$187)+(IF($A$6=Nutrients!$B$8,Nutrients!$CQ$8,Nutrients!$CQ$9)*BG$6)+(((IF($A$7=Nutrients!$B$79,Nutrients!$CQ$79,(IF($A$7=Nutrients!$B$77,Nutrients!$CQ$77,Nutrients!$CQ$78)))))*BG$7))/2000/BG$195*100</f>
        <v>55.063299599503182</v>
      </c>
      <c r="BH199" s="183">
        <f>(SUMPRODUCT(BH$8:BH$187,Nutrients!$CQ$8:$CQ$187)+(IF($A$6=Nutrients!$B$8,Nutrients!$CQ$8,Nutrients!$CQ$9)*BH$6)+(((IF($A$7=Nutrients!$B$79,Nutrients!$CQ$79,(IF($A$7=Nutrients!$B$77,Nutrients!$CQ$77,Nutrients!$CQ$78)))))*BH$7))/2000/BH$195*100</f>
        <v>57.688824796770852</v>
      </c>
      <c r="BI199" s="183">
        <f>(SUMPRODUCT(BI$8:BI$187,Nutrients!$CQ$8:$CQ$187)+(IF($A$6=Nutrients!$B$8,Nutrients!$CQ$8,Nutrients!$CQ$9)*BI$6)+(((IF($A$7=Nutrients!$B$79,Nutrients!$CQ$79,(IF($A$7=Nutrients!$B$77,Nutrients!$CQ$77,Nutrients!$CQ$78)))))*BI$7))/2000/BI$195*100</f>
        <v>63.733454095686668</v>
      </c>
      <c r="BJ199" s="183">
        <f>(SUMPRODUCT(BJ$8:BJ$187,Nutrients!$CQ$8:$CQ$187)+(IF($A$6=Nutrients!$B$8,Nutrients!$CQ$8,Nutrients!$CQ$9)*BJ$6)+(((IF($A$7=Nutrients!$B$79,Nutrients!$CQ$79,(IF($A$7=Nutrients!$B$77,Nutrients!$CQ$77,Nutrients!$CQ$78)))))*BJ$7))/2000/BJ$195*100</f>
        <v>69.096603609656668</v>
      </c>
      <c r="BK199" s="183">
        <f>(SUMPRODUCT(BK$8:BK$187,Nutrients!$CQ$8:$CQ$187)+(IF($A$6=Nutrients!$B$8,Nutrients!$CQ$8,Nutrients!$CQ$9)*BK$6)+(((IF($A$7=Nutrients!$B$79,Nutrients!$CQ$79,(IF($A$7=Nutrients!$B$77,Nutrients!$CQ$77,Nutrients!$CQ$78)))))*BK$7))/2000/BK$195*100</f>
        <v>74.964929362843534</v>
      </c>
      <c r="BL199" s="183"/>
    </row>
    <row r="200" spans="1:64" x14ac:dyDescent="0.2">
      <c r="A200" s="125" t="s">
        <v>200</v>
      </c>
      <c r="B200" s="183">
        <f>(SUMPRODUCT(B$8:B$187,Nutrients!$CT$8:$CT$187)+(IF($A$6=Nutrients!$B$8,Nutrients!$CT$8,Nutrients!$CT$9)*B$6)+(((IF($A$7=Nutrients!$B$79,Nutrients!$CT$79,(IF($A$7=Nutrients!$B$77,Nutrients!$CT$77,Nutrients!$CT$78)))))*B$7))/2000/B$195*100</f>
        <v>59.770459506817588</v>
      </c>
      <c r="C200" s="183">
        <f>(SUMPRODUCT(C$8:C$187,Nutrients!$CT$8:$CT$187)+(IF($A$6=Nutrients!$B$8,Nutrients!$CT$8,Nutrients!$CT$9)*C$6)+(((IF($A$7=Nutrients!$B$79,Nutrients!$CT$79,(IF($A$7=Nutrients!$B$77,Nutrients!$CT$77,Nutrients!$CT$78)))))*C$7))/2000/C$195*100</f>
        <v>59.642038753709414</v>
      </c>
      <c r="D200" s="183">
        <f>(SUMPRODUCT(D$8:D$187,Nutrients!$CT$8:$CT$187)+(IF($A$6=Nutrients!$B$8,Nutrients!$CT$8,Nutrients!$CT$9)*D$6)+(((IF($A$7=Nutrients!$B$79,Nutrients!$CT$79,(IF($A$7=Nutrients!$B$77,Nutrients!$CT$77,Nutrients!$CT$78)))))*D$7))/2000/D$195*100</f>
        <v>62.004486096759294</v>
      </c>
      <c r="E200" s="183">
        <f>(SUMPRODUCT(E$8:E$187,Nutrients!$CT$8:$CT$187)+(IF($A$6=Nutrients!$B$8,Nutrients!$CT$8,Nutrients!$CT$9)*E$6)+(((IF($A$7=Nutrients!$B$79,Nutrients!$CT$79,(IF($A$7=Nutrients!$B$77,Nutrients!$CT$77,Nutrients!$CT$78)))))*E$7))/2000/E$195*100</f>
        <v>62.035144832275705</v>
      </c>
      <c r="F200" s="183">
        <f>(SUMPRODUCT(F$8:F$187,Nutrients!$CT$8:$CT$187)+(IF($A$6=Nutrients!$B$8,Nutrients!$CT$8,Nutrients!$CT$9)*F$6)+(((IF($A$7=Nutrients!$B$79,Nutrients!$CT$79,(IF($A$7=Nutrients!$B$77,Nutrients!$CT$77,Nutrients!$CT$78)))))*F$7))/2000/F$195*100</f>
        <v>62.967107846788508</v>
      </c>
      <c r="G200" s="183">
        <f>(SUMPRODUCT(G$8:G$187,Nutrients!$CT$8:$CT$187)+(IF($A$6=Nutrients!$B$8,Nutrients!$CT$8,Nutrients!$CT$9)*G$6)+(((IF($A$7=Nutrients!$B$79,Nutrients!$CT$79,(IF($A$7=Nutrients!$B$77,Nutrients!$CT$77,Nutrients!$CT$78)))))*G$7))/2000/G$195*100</f>
        <v>65.532757344683588</v>
      </c>
      <c r="H200" s="183"/>
      <c r="I200" s="183">
        <f>(SUMPRODUCT(I$8:I$187,Nutrients!$CT$8:$CT$187)+(IF($A$6=Nutrients!$B$8,Nutrients!$CT$8,Nutrients!$CT$9)*I$6)+(((IF($A$7=Nutrients!$B$79,Nutrients!$CT$79,(IF($A$7=Nutrients!$B$77,Nutrients!$CT$77,Nutrients!$CT$78)))))*I$7))/2000/I$195*100</f>
        <v>59.963309643522301</v>
      </c>
      <c r="J200" s="183">
        <f>(SUMPRODUCT(J$8:J$187,Nutrients!$CT$8:$CT$187)+(IF($A$6=Nutrients!$B$8,Nutrients!$CT$8,Nutrients!$CT$9)*J$6)+(((IF($A$7=Nutrients!$B$79,Nutrients!$CT$79,(IF($A$7=Nutrients!$B$77,Nutrients!$CT$77,Nutrients!$CT$78)))))*J$7))/2000/J$195*100</f>
        <v>60.371925445291311</v>
      </c>
      <c r="K200" s="183">
        <f>(SUMPRODUCT(K$8:K$187,Nutrients!$CT$8:$CT$187)+(IF($A$6=Nutrients!$B$8,Nutrients!$CT$8,Nutrients!$CT$9)*K$6)+(((IF($A$7=Nutrients!$B$79,Nutrients!$CT$79,(IF($A$7=Nutrients!$B$77,Nutrients!$CT$77,Nutrients!$CT$78)))))*K$7))/2000/K$195*100</f>
        <v>62.260386422929969</v>
      </c>
      <c r="L200" s="183">
        <f>(SUMPRODUCT(L$8:L$187,Nutrients!$CT$8:$CT$187)+(IF($A$6=Nutrients!$B$8,Nutrients!$CT$8,Nutrients!$CT$9)*L$6)+(((IF($A$7=Nutrients!$B$79,Nutrients!$CT$79,(IF($A$7=Nutrients!$B$77,Nutrients!$CT$77,Nutrients!$CT$78)))))*L$7))/2000/L$195*100</f>
        <v>62.31430273087468</v>
      </c>
      <c r="M200" s="183">
        <f>(SUMPRODUCT(M$8:M$187,Nutrients!$CT$8:$CT$187)+(IF($A$6=Nutrients!$B$8,Nutrients!$CT$8,Nutrients!$CT$9)*M$6)+(((IF($A$7=Nutrients!$B$79,Nutrients!$CT$79,(IF($A$7=Nutrients!$B$77,Nutrients!$CT$77,Nutrients!$CT$78)))))*M$7))/2000/M$195*100</f>
        <v>62.881220023151663</v>
      </c>
      <c r="N200" s="183">
        <f>(SUMPRODUCT(N$8:N$187,Nutrients!$CT$8:$CT$187)+(IF($A$6=Nutrients!$B$8,Nutrients!$CT$8,Nutrients!$CT$9)*N$6)+(((IF($A$7=Nutrients!$B$79,Nutrients!$CT$79,(IF($A$7=Nutrients!$B$77,Nutrients!$CT$77,Nutrients!$CT$78)))))*N$7))/2000/N$195*100</f>
        <v>65.439562655515104</v>
      </c>
      <c r="O200" s="183"/>
      <c r="P200" s="183">
        <f>(SUMPRODUCT(P$8:P$187,Nutrients!$CT$8:$CT$187)+(IF($A$6=Nutrients!$B$8,Nutrients!$CT$8,Nutrients!$CT$9)*P$6)+(((IF($A$7=Nutrients!$B$79,Nutrients!$CT$79,(IF($A$7=Nutrients!$B$77,Nutrients!$CT$77,Nutrients!$CT$78)))))*P$7))/2000/P$195*100</f>
        <v>60.15621043234767</v>
      </c>
      <c r="Q200" s="183">
        <f>(SUMPRODUCT(Q$8:Q$187,Nutrients!$CT$8:$CT$187)+(IF($A$6=Nutrients!$B$8,Nutrients!$CT$8,Nutrients!$CT$9)*Q$6)+(((IF($A$7=Nutrients!$B$79,Nutrients!$CT$79,(IF($A$7=Nutrients!$B$77,Nutrients!$CT$77,Nutrients!$CT$78)))))*Q$7))/2000/Q$195*100</f>
        <v>60.310630337949434</v>
      </c>
      <c r="R200" s="183">
        <f>(SUMPRODUCT(R$8:R$187,Nutrients!$CT$8:$CT$187)+(IF($A$6=Nutrients!$B$8,Nutrients!$CT$8,Nutrients!$CT$9)*R$6)+(((IF($A$7=Nutrients!$B$79,Nutrients!$CT$79,(IF($A$7=Nutrients!$B$77,Nutrients!$CT$77,Nutrients!$CT$78)))))*R$7))/2000/R$195*100</f>
        <v>62.186093651129561</v>
      </c>
      <c r="S200" s="183">
        <f>(SUMPRODUCT(S$8:S$187,Nutrients!$CT$8:$CT$187)+(IF($A$6=Nutrients!$B$8,Nutrients!$CT$8,Nutrients!$CT$9)*S$6)+(((IF($A$7=Nutrients!$B$79,Nutrients!$CT$79,(IF($A$7=Nutrients!$B$77,Nutrients!$CT$77,Nutrients!$CT$78)))))*S$7))/2000/S$195*100</f>
        <v>62.231434232252447</v>
      </c>
      <c r="T200" s="183">
        <f>(SUMPRODUCT(T$8:T$187,Nutrients!$CT$8:$CT$187)+(IF($A$6=Nutrients!$B$8,Nutrients!$CT$8,Nutrients!$CT$9)*T$6)+(((IF($A$7=Nutrients!$B$79,Nutrients!$CT$79,(IF($A$7=Nutrients!$B$77,Nutrients!$CT$77,Nutrients!$CT$78)))))*T$7))/2000/T$195*100</f>
        <v>63.18405788247815</v>
      </c>
      <c r="U200" s="183">
        <f>(SUMPRODUCT(U$8:U$187,Nutrients!$CT$8:$CT$187)+(IF($A$6=Nutrients!$B$8,Nutrients!$CT$8,Nutrients!$CT$9)*U$6)+(((IF($A$7=Nutrients!$B$79,Nutrients!$CT$79,(IF($A$7=Nutrients!$B$77,Nutrients!$CT$77,Nutrients!$CT$78)))))*U$7))/2000/U$195*100</f>
        <v>66.100030518268781</v>
      </c>
      <c r="V200" s="183"/>
      <c r="W200" s="183">
        <f>(SUMPRODUCT(W$8:W$187,Nutrients!$CT$8:$CT$187)+(IF($A$6=Nutrients!$B$8,Nutrients!$CT$8,Nutrients!$CT$9)*W$6)+(((IF($A$7=Nutrients!$B$79,Nutrients!$CT$79,(IF($A$7=Nutrients!$B$77,Nutrients!$CT$77,Nutrients!$CT$78)))))*W$7))/2000/W$195*100</f>
        <v>60.346021441809661</v>
      </c>
      <c r="X200" s="183">
        <f>(SUMPRODUCT(X$8:X$187,Nutrients!$CT$8:$CT$187)+(IF($A$6=Nutrients!$B$8,Nutrients!$CT$8,Nutrients!$CT$9)*X$6)+(((IF($A$7=Nutrients!$B$79,Nutrients!$CT$79,(IF($A$7=Nutrients!$B$77,Nutrients!$CT$77,Nutrients!$CT$78)))))*X$7))/2000/X$195*100</f>
        <v>59.735545363417586</v>
      </c>
      <c r="Y200" s="183">
        <f>(SUMPRODUCT(Y$8:Y$187,Nutrients!$CT$8:$CT$187)+(IF($A$6=Nutrients!$B$8,Nutrients!$CT$8,Nutrients!$CT$9)*Y$6)+(((IF($A$7=Nutrients!$B$79,Nutrients!$CT$79,(IF($A$7=Nutrients!$B$77,Nutrients!$CT$77,Nutrients!$CT$78)))))*Y$7))/2000/Y$195*100</f>
        <v>61.524499639428264</v>
      </c>
      <c r="Z200" s="183">
        <f>(SUMPRODUCT(Z$8:Z$187,Nutrients!$CT$8:$CT$187)+(IF($A$6=Nutrients!$B$8,Nutrients!$CT$8,Nutrients!$CT$9)*Z$6)+(((IF($A$7=Nutrients!$B$79,Nutrients!$CT$79,(IF($A$7=Nutrients!$B$77,Nutrients!$CT$77,Nutrients!$CT$78)))))*Z$7))/2000/Z$195*100</f>
        <v>62.147017880256705</v>
      </c>
      <c r="AA200" s="183">
        <f>(SUMPRODUCT(AA$8:AA$187,Nutrients!$CT$8:$CT$187)+(IF($A$6=Nutrients!$B$8,Nutrients!$CT$8,Nutrients!$CT$9)*AA$6)+(((IF($A$7=Nutrients!$B$79,Nutrients!$CT$79,(IF($A$7=Nutrients!$B$77,Nutrients!$CT$77,Nutrients!$CT$78)))))*AA$7))/2000/AA$195*100</f>
        <v>63.094183614755309</v>
      </c>
      <c r="AB200" s="183">
        <f>(SUMPRODUCT(AB$8:AB$187,Nutrients!$CT$8:$CT$187)+(IF($A$6=Nutrients!$B$8,Nutrients!$CT$8,Nutrients!$CT$9)*AB$6)+(((IF($A$7=Nutrients!$B$79,Nutrients!$CT$79,(IF($A$7=Nutrients!$B$77,Nutrients!$CT$77,Nutrients!$CT$78)))))*AB$7))/2000/AB$195*100</f>
        <v>65.657280324687463</v>
      </c>
      <c r="AC200" s="183"/>
      <c r="AD200" s="183">
        <f>(SUMPRODUCT(AD$8:AD$187,Nutrients!$CT$8:$CT$187)+(IF($A$6=Nutrients!$B$8,Nutrients!$CT$8,Nutrients!$CT$9)*AD$6)+(((IF($A$7=Nutrients!$B$79,Nutrients!$CT$79,(IF($A$7=Nutrients!$B$77,Nutrients!$CT$77,Nutrients!$CT$78)))))*AD$7))/2000/AD$195*100</f>
        <v>60.091000271572092</v>
      </c>
      <c r="AE200" s="183">
        <f>(SUMPRODUCT(AE$8:AE$187,Nutrients!$CT$8:$CT$187)+(IF($A$6=Nutrients!$B$8,Nutrients!$CT$8,Nutrients!$CT$9)*AE$6)+(((IF($A$7=Nutrients!$B$79,Nutrients!$CT$79,(IF($A$7=Nutrients!$B$77,Nutrients!$CT$77,Nutrients!$CT$78)))))*AE$7))/2000/AE$195*100</f>
        <v>60.17924931615439</v>
      </c>
      <c r="AF200" s="183">
        <f>(SUMPRODUCT(AF$8:AF$187,Nutrients!$CT$8:$CT$187)+(IF($A$6=Nutrients!$B$8,Nutrients!$CT$8,Nutrients!$CT$9)*AF$6)+(((IF($A$7=Nutrients!$B$79,Nutrients!$CT$79,(IF($A$7=Nutrients!$B$77,Nutrients!$CT$77,Nutrients!$CT$78)))))*AF$7))/2000/AF$195*100</f>
        <v>62.352928202370308</v>
      </c>
      <c r="AG200" s="183">
        <f>(SUMPRODUCT(AG$8:AG$187,Nutrients!$CT$8:$CT$187)+(IF($A$6=Nutrients!$B$8,Nutrients!$CT$8,Nutrients!$CT$9)*AG$6)+(((IF($A$7=Nutrients!$B$79,Nutrients!$CT$79,(IF($A$7=Nutrients!$B$77,Nutrients!$CT$77,Nutrients!$CT$78)))))*AG$7))/2000/AG$195*100</f>
        <v>61.764847962012269</v>
      </c>
      <c r="AH200" s="183">
        <f>(SUMPRODUCT(AH$8:AH$187,Nutrients!$CT$8:$CT$187)+(IF($A$6=Nutrients!$B$8,Nutrients!$CT$8,Nutrients!$CT$9)*AH$6)+(((IF($A$7=Nutrients!$B$79,Nutrients!$CT$79,(IF($A$7=Nutrients!$B$77,Nutrients!$CT$77,Nutrients!$CT$78)))))*AH$7))/2000/AH$195*100</f>
        <v>62.977042563795813</v>
      </c>
      <c r="AI200" s="183">
        <f>(SUMPRODUCT(AI$8:AI$187,Nutrients!$CT$8:$CT$187)+(IF($A$6=Nutrients!$B$8,Nutrients!$CT$8,Nutrients!$CT$9)*AI$6)+(((IF($A$7=Nutrients!$B$79,Nutrients!$CT$79,(IF($A$7=Nutrients!$B$77,Nutrients!$CT$77,Nutrients!$CT$78)))))*AI$7))/2000/AI$195*100</f>
        <v>66.464423567556096</v>
      </c>
      <c r="AJ200" s="183"/>
      <c r="AK200" s="183">
        <f>(SUMPRODUCT(AK$8:AK$187,Nutrients!$CT$8:$CT$187)+(IF($A$6=Nutrients!$B$8,Nutrients!$CT$8,Nutrients!$CT$9)*AK$6)+(((IF($A$7=Nutrients!$B$79,Nutrients!$CT$79,(IF($A$7=Nutrients!$B$77,Nutrients!$CT$77,Nutrients!$CT$78)))))*AK$7))/2000/AK$195*100</f>
        <v>59.837549317076586</v>
      </c>
      <c r="AL200" s="183">
        <f>(SUMPRODUCT(AL$8:AL$187,Nutrients!$CT$8:$CT$187)+(IF($A$6=Nutrients!$B$8,Nutrients!$CT$8,Nutrients!$CT$9)*AL$6)+(((IF($A$7=Nutrients!$B$79,Nutrients!$CT$79,(IF($A$7=Nutrients!$B$77,Nutrients!$CT$77,Nutrients!$CT$78)))))*AL$7))/2000/AL$195*100</f>
        <v>59.890984817137515</v>
      </c>
      <c r="AM200" s="183">
        <f>(SUMPRODUCT(AM$8:AM$187,Nutrients!$CT$8:$CT$187)+(IF($A$6=Nutrients!$B$8,Nutrients!$CT$8,Nutrients!$CT$9)*AM$6)+(((IF($A$7=Nutrients!$B$79,Nutrients!$CT$79,(IF($A$7=Nutrients!$B$77,Nutrients!$CT$77,Nutrients!$CT$78)))))*AM$7))/2000/AM$195*100</f>
        <v>62.012613841551421</v>
      </c>
      <c r="AN200" s="183">
        <f>(SUMPRODUCT(AN$8:AN$187,Nutrients!$CT$8:$CT$187)+(IF($A$6=Nutrients!$B$8,Nutrients!$CT$8,Nutrients!$CT$9)*AN$6)+(((IF($A$7=Nutrients!$B$79,Nutrients!$CT$79,(IF($A$7=Nutrients!$B$77,Nutrients!$CT$77,Nutrients!$CT$78)))))*AN$7))/2000/AN$195*100</f>
        <v>62.034507508944344</v>
      </c>
      <c r="AO200" s="183">
        <f>(SUMPRODUCT(AO$8:AO$187,Nutrients!$CT$8:$CT$187)+(IF($A$6=Nutrients!$B$8,Nutrients!$CT$8,Nutrients!$CT$9)*AO$6)+(((IF($A$7=Nutrients!$B$79,Nutrients!$CT$79,(IF($A$7=Nutrients!$B$77,Nutrients!$CT$77,Nutrients!$CT$78)))))*AO$7))/2000/AO$195*100</f>
        <v>62.569005894745764</v>
      </c>
      <c r="AP200" s="183">
        <f>(SUMPRODUCT(AP$8:AP$187,Nutrients!$CT$8:$CT$187)+(IF($A$6=Nutrients!$B$8,Nutrients!$CT$8,Nutrients!$CT$9)*AP$6)+(((IF($A$7=Nutrients!$B$79,Nutrients!$CT$79,(IF($A$7=Nutrients!$B$77,Nutrients!$CT$77,Nutrients!$CT$78)))))*AP$7))/2000/AP$195*100</f>
        <v>66.330663343600989</v>
      </c>
      <c r="AQ200" s="183"/>
      <c r="AR200" s="183">
        <f>(SUMPRODUCT(AR$8:AR$187,Nutrients!$CT$8:$CT$187)+(IF($A$6=Nutrients!$B$8,Nutrients!$CT$8,Nutrients!$CT$9)*AR$6)+(((IF($A$7=Nutrients!$B$79,Nutrients!$CT$79,(IF($A$7=Nutrients!$B$77,Nutrients!$CT$77,Nutrients!$CT$78)))))*AR$7))/2000/AR$195*100</f>
        <v>60.025334241710112</v>
      </c>
      <c r="AS200" s="183">
        <f>(SUMPRODUCT(AS$8:AS$187,Nutrients!$CT$8:$CT$187)+(IF($A$6=Nutrients!$B$8,Nutrients!$CT$8,Nutrients!$CT$9)*AS$6)+(((IF($A$7=Nutrients!$B$79,Nutrients!$CT$79,(IF($A$7=Nutrients!$B$77,Nutrients!$CT$77,Nutrients!$CT$78)))))*AS$7))/2000/AS$195*100</f>
        <v>60.338841492113914</v>
      </c>
      <c r="AT200" s="183">
        <f>(SUMPRODUCT(AT$8:AT$187,Nutrients!$CT$8:$CT$187)+(IF($A$6=Nutrients!$B$8,Nutrients!$CT$8,Nutrients!$CT$9)*AT$6)+(((IF($A$7=Nutrients!$B$79,Nutrients!$CT$79,(IF($A$7=Nutrients!$B$77,Nutrients!$CT$77,Nutrients!$CT$78)))))*AT$7))/2000/AT$195*100</f>
        <v>62.188497424834935</v>
      </c>
      <c r="AU200" s="183">
        <f>(SUMPRODUCT(AU$8:AU$187,Nutrients!$CT$8:$CT$187)+(IF($A$6=Nutrients!$B$8,Nutrients!$CT$8,Nutrients!$CT$9)*AU$6)+(((IF($A$7=Nutrients!$B$79,Nutrients!$CT$79,(IF($A$7=Nutrients!$B$77,Nutrients!$CT$77,Nutrients!$CT$78)))))*AU$7))/2000/AU$195*100</f>
        <v>62.076158182465043</v>
      </c>
      <c r="AV200" s="183">
        <f>(SUMPRODUCT(AV$8:AV$187,Nutrients!$CT$8:$CT$187)+(IF($A$6=Nutrients!$B$8,Nutrients!$CT$8,Nutrients!$CT$9)*AV$6)+(((IF($A$7=Nutrients!$B$79,Nutrients!$CT$79,(IF($A$7=Nutrients!$B$77,Nutrients!$CT$77,Nutrients!$CT$78)))))*AV$7))/2000/AV$195*100</f>
        <v>63.146226498775015</v>
      </c>
      <c r="AW200" s="183">
        <f>(SUMPRODUCT(AW$8:AW$187,Nutrients!$CT$8:$CT$187)+(IF($A$6=Nutrients!$B$8,Nutrients!$CT$8,Nutrients!$CT$9)*AW$6)+(((IF($A$7=Nutrients!$B$79,Nutrients!$CT$79,(IF($A$7=Nutrients!$B$77,Nutrients!$CT$77,Nutrients!$CT$78)))))*AW$7))/2000/AW$195*100</f>
        <v>66.264158519464985</v>
      </c>
      <c r="AX200" s="183"/>
      <c r="AY200" s="183">
        <f>(SUMPRODUCT(AY$8:AY$187,Nutrients!$CT$8:$CT$187)+(IF($A$6=Nutrients!$B$8,Nutrients!$CT$8,Nutrients!$CT$9)*AY$6)+(((IF($A$7=Nutrients!$B$79,Nutrients!$CT$79,(IF($A$7=Nutrients!$B$77,Nutrients!$CT$77,Nutrients!$CT$78)))))*AY$7))/2000/AY$195*100</f>
        <v>60.174720559302905</v>
      </c>
      <c r="AZ200" s="183">
        <f>(SUMPRODUCT(AZ$8:AZ$187,Nutrients!$CT$8:$CT$187)+(IF($A$6=Nutrients!$B$8,Nutrients!$CT$8,Nutrients!$CT$9)*AZ$6)+(((IF($A$7=Nutrients!$B$79,Nutrients!$CT$79,(IF($A$7=Nutrients!$B$77,Nutrients!$CT$77,Nutrients!$CT$78)))))*AZ$7))/2000/AZ$195*100</f>
        <v>60.044105228421621</v>
      </c>
      <c r="BA200" s="183">
        <f>(SUMPRODUCT(BA$8:BA$187,Nutrients!$CT$8:$CT$187)+(IF($A$6=Nutrients!$B$8,Nutrients!$CT$8,Nutrients!$CT$9)*BA$6)+(((IF($A$7=Nutrients!$B$79,Nutrients!$CT$79,(IF($A$7=Nutrients!$B$77,Nutrients!$CT$77,Nutrients!$CT$78)))))*BA$7))/2000/BA$195*100</f>
        <v>61.848290523623184</v>
      </c>
      <c r="BB200" s="183">
        <f>(SUMPRODUCT(BB$8:BB$187,Nutrients!$CT$8:$CT$187)+(IF($A$6=Nutrients!$B$8,Nutrients!$CT$8,Nutrients!$CT$9)*BB$6)+(((IF($A$7=Nutrients!$B$79,Nutrients!$CT$79,(IF($A$7=Nutrients!$B$77,Nutrients!$CT$77,Nutrients!$CT$78)))))*BB$7))/2000/BB$195*100</f>
        <v>62.041864802810906</v>
      </c>
      <c r="BC200" s="183">
        <f>(SUMPRODUCT(BC$8:BC$187,Nutrients!$CT$8:$CT$187)+(IF($A$6=Nutrients!$B$8,Nutrients!$CT$8,Nutrients!$CT$9)*BC$6)+(((IF($A$7=Nutrients!$B$79,Nutrients!$CT$79,(IF($A$7=Nutrients!$B$77,Nutrients!$CT$77,Nutrients!$CT$78)))))*BC$7))/2000/BC$195*100</f>
        <v>63.078493740146072</v>
      </c>
      <c r="BD200" s="183">
        <f>(SUMPRODUCT(BD$8:BD$187,Nutrients!$CT$8:$CT$187)+(IF($A$6=Nutrients!$B$8,Nutrients!$CT$8,Nutrients!$CT$9)*BD$6)+(((IF($A$7=Nutrients!$B$79,Nutrients!$CT$79,(IF($A$7=Nutrients!$B$77,Nutrients!$CT$77,Nutrients!$CT$78)))))*BD$7))/2000/BD$195*100</f>
        <v>66.116557567742291</v>
      </c>
      <c r="BE200" s="183"/>
      <c r="BF200" s="183">
        <f>(SUMPRODUCT(BF$8:BF$187,Nutrients!$CT$8:$CT$187)+(IF($A$6=Nutrients!$B$8,Nutrients!$CT$8,Nutrients!$CT$9)*BF$6)+(((IF($A$7=Nutrients!$B$79,Nutrients!$CT$79,(IF($A$7=Nutrients!$B$77,Nutrients!$CT$77,Nutrients!$CT$78)))))*BF$7))/2000/BF$195*100</f>
        <v>60.36250548393641</v>
      </c>
      <c r="BG200" s="183">
        <f>(SUMPRODUCT(BG$8:BG$187,Nutrients!$CT$8:$CT$187)+(IF($A$6=Nutrients!$B$8,Nutrients!$CT$8,Nutrients!$CT$9)*BG$6)+(((IF($A$7=Nutrients!$B$79,Nutrients!$CT$79,(IF($A$7=Nutrients!$B$77,Nutrients!$CT$77,Nutrients!$CT$78)))))*BG$7))/2000/BG$195*100</f>
        <v>60.258813195239568</v>
      </c>
      <c r="BH200" s="183">
        <f>(SUMPRODUCT(BH$8:BH$187,Nutrients!$CT$8:$CT$187)+(IF($A$6=Nutrients!$B$8,Nutrients!$CT$8,Nutrients!$CT$9)*BH$6)+(((IF($A$7=Nutrients!$B$79,Nutrients!$CT$79,(IF($A$7=Nutrients!$B$77,Nutrients!$CT$77,Nutrients!$CT$78)))))*BH$7))/2000/BH$195*100</f>
        <v>62.472123317734315</v>
      </c>
      <c r="BI200" s="183">
        <f>(SUMPRODUCT(BI$8:BI$187,Nutrients!$CT$8:$CT$187)+(IF($A$6=Nutrients!$B$8,Nutrients!$CT$8,Nutrients!$CT$9)*BI$6)+(((IF($A$7=Nutrients!$B$79,Nutrients!$CT$79,(IF($A$7=Nutrients!$B$77,Nutrients!$CT$77,Nutrients!$CT$78)))))*BI$7))/2000/BI$195*100</f>
        <v>61.928319971984401</v>
      </c>
      <c r="BJ200" s="183">
        <f>(SUMPRODUCT(BJ$8:BJ$187,Nutrients!$CT$8:$CT$187)+(IF($A$6=Nutrients!$B$8,Nutrients!$CT$8,Nutrients!$CT$9)*BJ$6)+(((IF($A$7=Nutrients!$B$79,Nutrients!$CT$79,(IF($A$7=Nutrients!$B$77,Nutrients!$CT$77,Nutrients!$CT$78)))))*BJ$7))/2000/BJ$195*100</f>
        <v>62.955220894588294</v>
      </c>
      <c r="BK200" s="183">
        <f>(SUMPRODUCT(BK$8:BK$187,Nutrients!$CT$8:$CT$187)+(IF($A$6=Nutrients!$B$8,Nutrients!$CT$8,Nutrients!$CT$9)*BK$6)+(((IF($A$7=Nutrients!$B$79,Nutrients!$CT$79,(IF($A$7=Nutrients!$B$77,Nutrients!$CT$77,Nutrients!$CT$78)))))*BK$7))/2000/BK$195*100</f>
        <v>66.083470735519327</v>
      </c>
      <c r="BL200" s="183"/>
    </row>
    <row r="201" spans="1:64" x14ac:dyDescent="0.2">
      <c r="A201" s="125" t="s">
        <v>199</v>
      </c>
      <c r="B201" s="195">
        <f>(SUMPRODUCT(B$8:B$187,Nutrients!$CU$8:$CU$187)+(IF($A$6=Nutrients!$B$8,Nutrients!$CU$8,Nutrients!$CU$9)*B$6)+(((IF($A$7=Nutrients!$B$79,Nutrients!$CU$79,(IF($A$7=Nutrients!$B$77,Nutrients!$CU$77,Nutrients!$CU$78)))))*B$7))/2000/B$195*100</f>
        <v>17.50468524491454</v>
      </c>
      <c r="C201" s="195">
        <f>(SUMPRODUCT(C$8:C$187,Nutrients!$CU$8:$CU$187)+(IF($A$6=Nutrients!$B$8,Nutrients!$CU$8,Nutrients!$CU$9)*C$6)+(((IF($A$7=Nutrients!$B$79,Nutrients!$CU$79,(IF($A$7=Nutrients!$B$77,Nutrients!$CU$77,Nutrients!$CU$78)))))*C$7))/2000/C$195*100</f>
        <v>17.508385056810308</v>
      </c>
      <c r="D201" s="195">
        <f>(SUMPRODUCT(D$8:D$187,Nutrients!$CU$8:$CU$187)+(IF($A$6=Nutrients!$B$8,Nutrients!$CU$8,Nutrients!$CU$9)*D$6)+(((IF($A$7=Nutrients!$B$79,Nutrients!$CU$79,(IF($A$7=Nutrients!$B$77,Nutrients!$CU$77,Nutrients!$CU$78)))))*D$7))/2000/D$195*100</f>
        <v>17.528686055190175</v>
      </c>
      <c r="E201" s="195">
        <f>(SUMPRODUCT(E$8:E$187,Nutrients!$CU$8:$CU$187)+(IF($A$6=Nutrients!$B$8,Nutrients!$CU$8,Nutrients!$CU$9)*E$6)+(((IF($A$7=Nutrients!$B$79,Nutrients!$CU$79,(IF($A$7=Nutrients!$B$77,Nutrients!$CU$77,Nutrients!$CU$78)))))*E$7))/2000/E$195*100</f>
        <v>17.516245053522869</v>
      </c>
      <c r="F201" s="195">
        <f>(SUMPRODUCT(F$8:F$187,Nutrients!$CU$8:$CU$187)+(IF($A$6=Nutrients!$B$8,Nutrients!$CU$8,Nutrients!$CU$9)*F$6)+(((IF($A$7=Nutrients!$B$79,Nutrients!$CU$79,(IF($A$7=Nutrients!$B$77,Nutrients!$CU$77,Nutrients!$CU$78)))))*F$7))/2000/F$195*100</f>
        <v>17.525734686952877</v>
      </c>
      <c r="G201" s="195">
        <f>(SUMPRODUCT(G$8:G$187,Nutrients!$CU$8:$CU$187)+(IF($A$6=Nutrients!$B$8,Nutrients!$CU$8,Nutrients!$CU$9)*G$6)+(((IF($A$7=Nutrients!$B$79,Nutrients!$CU$79,(IF($A$7=Nutrients!$B$77,Nutrients!$CU$77,Nutrients!$CU$78)))))*G$7))/2000/G$195*100</f>
        <v>17.493946265055172</v>
      </c>
      <c r="H201" s="183"/>
      <c r="I201" s="195">
        <f>(SUMPRODUCT(I$8:I$187,Nutrients!$CU$8:$CU$187)+(IF($A$6=Nutrients!$B$8,Nutrients!$CU$8,Nutrients!$CU$9)*I$6)+(((IF($A$7=Nutrients!$B$79,Nutrients!$CU$79,(IF($A$7=Nutrients!$B$77,Nutrients!$CU$77,Nutrients!$CU$78)))))*I$7))/2000/I$195*100</f>
        <v>17.515424558493304</v>
      </c>
      <c r="J201" s="195">
        <f>(SUMPRODUCT(J$8:J$187,Nutrients!$CU$8:$CU$187)+(IF($A$6=Nutrients!$B$8,Nutrients!$CU$8,Nutrients!$CU$9)*J$6)+(((IF($A$7=Nutrients!$B$79,Nutrients!$CU$79,(IF($A$7=Nutrients!$B$77,Nutrients!$CU$77,Nutrients!$CU$78)))))*J$7))/2000/J$195*100</f>
        <v>17.520612633937393</v>
      </c>
      <c r="K201" s="195">
        <f>(SUMPRODUCT(K$8:K$187,Nutrients!$CU$8:$CU$187)+(IF($A$6=Nutrients!$B$8,Nutrients!$CU$8,Nutrients!$CU$9)*K$6)+(((IF($A$7=Nutrients!$B$79,Nutrients!$CU$79,(IF($A$7=Nutrients!$B$77,Nutrients!$CU$77,Nutrients!$CU$78)))))*K$7))/2000/K$195*100</f>
        <v>17.484405819606692</v>
      </c>
      <c r="L201" s="195">
        <f>(SUMPRODUCT(L$8:L$187,Nutrients!$CU$8:$CU$187)+(IF($A$6=Nutrients!$B$8,Nutrients!$CU$8,Nutrients!$CU$9)*L$6)+(((IF($A$7=Nutrients!$B$79,Nutrients!$CU$79,(IF($A$7=Nutrients!$B$77,Nutrients!$CU$77,Nutrients!$CU$78)))))*L$7))/2000/L$195*100</f>
        <v>17.531790621080496</v>
      </c>
      <c r="M201" s="195">
        <f>(SUMPRODUCT(M$8:M$187,Nutrients!$CU$8:$CU$187)+(IF($A$6=Nutrients!$B$8,Nutrients!$CU$8,Nutrients!$CU$9)*M$6)+(((IF($A$7=Nutrients!$B$79,Nutrients!$CU$79,(IF($A$7=Nutrients!$B$77,Nutrients!$CU$77,Nutrients!$CU$78)))))*M$7))/2000/M$195*100</f>
        <v>17.528357194729509</v>
      </c>
      <c r="N201" s="195">
        <f>(SUMPRODUCT(N$8:N$187,Nutrients!$CU$8:$CU$187)+(IF($A$6=Nutrients!$B$8,Nutrients!$CU$8,Nutrients!$CU$9)*N$6)+(((IF($A$7=Nutrients!$B$79,Nutrients!$CU$79,(IF($A$7=Nutrients!$B$77,Nutrients!$CU$77,Nutrients!$CU$78)))))*N$7))/2000/N$195*100</f>
        <v>17.496791881427061</v>
      </c>
      <c r="O201" s="183"/>
      <c r="P201" s="195">
        <f>(SUMPRODUCT(P$8:P$187,Nutrients!$CU$8:$CU$187)+(IF($A$6=Nutrients!$B$8,Nutrients!$CU$8,Nutrients!$CU$9)*P$6)+(((IF($A$7=Nutrients!$B$79,Nutrients!$CU$79,(IF($A$7=Nutrients!$B$77,Nutrients!$CU$77,Nutrients!$CU$78)))))*P$7))/2000/P$195*100</f>
        <v>17.481582170322532</v>
      </c>
      <c r="Q201" s="195">
        <f>(SUMPRODUCT(Q$8:Q$187,Nutrients!$CU$8:$CU$187)+(IF($A$6=Nutrients!$B$8,Nutrients!$CU$8,Nutrients!$CU$9)*Q$6)+(((IF($A$7=Nutrients!$B$79,Nutrients!$CU$79,(IF($A$7=Nutrients!$B$77,Nutrients!$CU$77,Nutrients!$CU$78)))))*Q$7))/2000/Q$195*100</f>
        <v>17.522584195704123</v>
      </c>
      <c r="R201" s="195">
        <f>(SUMPRODUCT(R$8:R$187,Nutrients!$CU$8:$CU$187)+(IF($A$6=Nutrients!$B$8,Nutrients!$CU$8,Nutrients!$CU$9)*R$6)+(((IF($A$7=Nutrients!$B$79,Nutrients!$CU$79,(IF($A$7=Nutrients!$B$77,Nutrients!$CU$77,Nutrients!$CU$78)))))*R$7))/2000/R$195*100</f>
        <v>17.486444958514696</v>
      </c>
      <c r="S201" s="195">
        <f>(SUMPRODUCT(S$8:S$187,Nutrients!$CU$8:$CU$187)+(IF($A$6=Nutrients!$B$8,Nutrients!$CU$8,Nutrients!$CU$9)*S$6)+(((IF($A$7=Nutrients!$B$79,Nutrients!$CU$79,(IF($A$7=Nutrients!$B$77,Nutrients!$CU$77,Nutrients!$CU$78)))))*S$7))/2000/S$195*100</f>
        <v>17.534004028475348</v>
      </c>
      <c r="T201" s="195">
        <f>(SUMPRODUCT(T$8:T$187,Nutrients!$CU$8:$CU$187)+(IF($A$6=Nutrients!$B$8,Nutrients!$CU$8,Nutrients!$CU$9)*T$6)+(((IF($A$7=Nutrients!$B$79,Nutrients!$CU$79,(IF($A$7=Nutrients!$B$77,Nutrients!$CU$77,Nutrients!$CU$78)))))*T$7))/2000/T$195*100</f>
        <v>17.475043247586409</v>
      </c>
      <c r="U201" s="195">
        <f>(SUMPRODUCT(U$8:U$187,Nutrients!$CU$8:$CU$187)+(IF($A$6=Nutrients!$B$8,Nutrients!$CU$8,Nutrients!$CU$9)*U$6)+(((IF($A$7=Nutrients!$B$79,Nutrients!$CU$79,(IF($A$7=Nutrients!$B$77,Nutrients!$CU$77,Nutrients!$CU$78)))))*U$7))/2000/U$195*100</f>
        <v>17.499201884356768</v>
      </c>
      <c r="V201" s="183"/>
      <c r="W201" s="195">
        <f>(SUMPRODUCT(W$8:W$187,Nutrients!$CU$8:$CU$187)+(IF($A$6=Nutrients!$B$8,Nutrients!$CU$8,Nutrients!$CU$9)*W$6)+(((IF($A$7=Nutrients!$B$79,Nutrients!$CU$79,(IF($A$7=Nutrients!$B$77,Nutrients!$CU$77,Nutrients!$CU$78)))))*W$7))/2000/W$195*100</f>
        <v>17.492152256189964</v>
      </c>
      <c r="X201" s="195">
        <f>(SUMPRODUCT(X$8:X$187,Nutrients!$CU$8:$CU$187)+(IF($A$6=Nutrients!$B$8,Nutrients!$CU$8,Nutrients!$CU$9)*X$6)+(((IF($A$7=Nutrients!$B$79,Nutrients!$CU$79,(IF($A$7=Nutrients!$B$77,Nutrients!$CU$77,Nutrients!$CU$78)))))*X$7))/2000/X$195*100</f>
        <v>17.524362060623403</v>
      </c>
      <c r="Y201" s="195">
        <f>(SUMPRODUCT(Y$8:Y$187,Nutrients!$CU$8:$CU$187)+(IF($A$6=Nutrients!$B$8,Nutrients!$CU$8,Nutrients!$CU$9)*Y$6)+(((IF($A$7=Nutrients!$B$79,Nutrients!$CU$79,(IF($A$7=Nutrients!$B$77,Nutrients!$CU$77,Nutrients!$CU$78)))))*Y$7))/2000/Y$195*100</f>
        <v>17.488373016211273</v>
      </c>
      <c r="Z201" s="195">
        <f>(SUMPRODUCT(Z$8:Z$187,Nutrients!$CU$8:$CU$187)+(IF($A$6=Nutrients!$B$8,Nutrients!$CU$8,Nutrients!$CU$9)*Z$6)+(((IF($A$7=Nutrients!$B$79,Nutrients!$CU$79,(IF($A$7=Nutrients!$B$77,Nutrients!$CU$77,Nutrients!$CU$78)))))*Z$7))/2000/Z$195*100</f>
        <v>17.471423502242082</v>
      </c>
      <c r="AA201" s="195">
        <f>(SUMPRODUCT(AA$8:AA$187,Nutrients!$CU$8:$CU$187)+(IF($A$6=Nutrients!$B$8,Nutrients!$CU$8,Nutrients!$CU$9)*AA$6)+(((IF($A$7=Nutrients!$B$79,Nutrients!$CU$79,(IF($A$7=Nutrients!$B$77,Nutrients!$CU$77,Nutrients!$CU$78)))))*AA$7))/2000/AA$195*100</f>
        <v>17.477443778211335</v>
      </c>
      <c r="AB201" s="195">
        <f>(SUMPRODUCT(AB$8:AB$187,Nutrients!$CU$8:$CU$187)+(IF($A$6=Nutrients!$B$8,Nutrients!$CU$8,Nutrients!$CU$9)*AB$6)+(((IF($A$7=Nutrients!$B$79,Nutrients!$CU$79,(IF($A$7=Nutrients!$B$77,Nutrients!$CU$77,Nutrients!$CU$78)))))*AB$7))/2000/AB$195*100</f>
        <v>17.516951464404546</v>
      </c>
      <c r="AC201" s="183"/>
      <c r="AD201" s="195">
        <f>(SUMPRODUCT(AD$8:AD$187,Nutrients!$CU$8:$CU$187)+(IF($A$6=Nutrients!$B$8,Nutrients!$CU$8,Nutrients!$CU$9)*AD$6)+(((IF($A$7=Nutrients!$B$79,Nutrients!$CU$79,(IF($A$7=Nutrients!$B$77,Nutrients!$CU$77,Nutrients!$CU$78)))))*AD$7))/2000/AD$195*100</f>
        <v>17.502778751294493</v>
      </c>
      <c r="AE201" s="195">
        <f>(SUMPRODUCT(AE$8:AE$187,Nutrients!$CU$8:$CU$187)+(IF($A$6=Nutrients!$B$8,Nutrients!$CU$8,Nutrients!$CU$9)*AE$6)+(((IF($A$7=Nutrients!$B$79,Nutrients!$CU$79,(IF($A$7=Nutrients!$B$77,Nutrients!$CU$77,Nutrients!$CU$78)))))*AE$7))/2000/AE$195*100</f>
        <v>17.475006690403156</v>
      </c>
      <c r="AF201" s="195">
        <f>(SUMPRODUCT(AF$8:AF$187,Nutrients!$CU$8:$CU$187)+(IF($A$6=Nutrients!$B$8,Nutrients!$CU$8,Nutrients!$CU$9)*AF$6)+(((IF($A$7=Nutrients!$B$79,Nutrients!$CU$79,(IF($A$7=Nutrients!$B$77,Nutrients!$CU$77,Nutrients!$CU$78)))))*AF$7))/2000/AF$195*100</f>
        <v>17.44338125675905</v>
      </c>
      <c r="AG201" s="195">
        <f>(SUMPRODUCT(AG$8:AG$187,Nutrients!$CU$8:$CU$187)+(IF($A$6=Nutrients!$B$8,Nutrients!$CU$8,Nutrients!$CU$9)*AG$6)+(((IF($A$7=Nutrients!$B$79,Nutrients!$CU$79,(IF($A$7=Nutrients!$B$77,Nutrients!$CU$77,Nutrients!$CU$78)))))*AG$7))/2000/AG$195*100</f>
        <v>17.486175566403517</v>
      </c>
      <c r="AH201" s="195">
        <f>(SUMPRODUCT(AH$8:AH$187,Nutrients!$CU$8:$CU$187)+(IF($A$6=Nutrients!$B$8,Nutrients!$CU$8,Nutrients!$CU$9)*AH$6)+(((IF($A$7=Nutrients!$B$79,Nutrients!$CU$79,(IF($A$7=Nutrients!$B$77,Nutrients!$CU$77,Nutrients!$CU$78)))))*AH$7))/2000/AH$195*100</f>
        <v>17.47832601264329</v>
      </c>
      <c r="AI201" s="195">
        <f>(SUMPRODUCT(AI$8:AI$187,Nutrients!$CU$8:$CU$187)+(IF($A$6=Nutrients!$B$8,Nutrients!$CU$8,Nutrients!$CU$9)*AI$6)+(((IF($A$7=Nutrients!$B$79,Nutrients!$CU$79,(IF($A$7=Nutrients!$B$77,Nutrients!$CU$77,Nutrients!$CU$78)))))*AI$7))/2000/AI$195*100</f>
        <v>17.51034466121213</v>
      </c>
      <c r="AJ201" s="183"/>
      <c r="AK201" s="195">
        <f>(SUMPRODUCT(AK$8:AK$187,Nutrients!$CU$8:$CU$187)+(IF($A$6=Nutrients!$B$8,Nutrients!$CU$8,Nutrients!$CU$9)*AK$6)+(((IF($A$7=Nutrients!$B$79,Nutrients!$CU$79,(IF($A$7=Nutrients!$B$77,Nutrients!$CU$77,Nutrients!$CU$78)))))*AK$7))/2000/AK$195*100</f>
        <v>17.468908158505169</v>
      </c>
      <c r="AL201" s="195">
        <f>(SUMPRODUCT(AL$8:AL$187,Nutrients!$CU$8:$CU$187)+(IF($A$6=Nutrients!$B$8,Nutrients!$CU$8,Nutrients!$CU$9)*AL$6)+(((IF($A$7=Nutrients!$B$79,Nutrients!$CU$79,(IF($A$7=Nutrients!$B$77,Nutrients!$CU$77,Nutrients!$CU$78)))))*AL$7))/2000/AL$195*100</f>
        <v>17.487371883404855</v>
      </c>
      <c r="AM201" s="195">
        <f>(SUMPRODUCT(AM$8:AM$187,Nutrients!$CU$8:$CU$187)+(IF($A$6=Nutrients!$B$8,Nutrients!$CU$8,Nutrients!$CU$9)*AM$6)+(((IF($A$7=Nutrients!$B$79,Nutrients!$CU$79,(IF($A$7=Nutrients!$B$77,Nutrients!$CU$77,Nutrients!$CU$78)))))*AM$7))/2000/AM$195*100</f>
        <v>17.457024247945345</v>
      </c>
      <c r="AN201" s="195">
        <f>(SUMPRODUCT(AN$8:AN$187,Nutrients!$CU$8:$CU$187)+(IF($A$6=Nutrients!$B$8,Nutrients!$CU$8,Nutrients!$CU$9)*AN$6)+(((IF($A$7=Nutrients!$B$79,Nutrients!$CU$79,(IF($A$7=Nutrients!$B$77,Nutrients!$CU$77,Nutrients!$CU$78)))))*AN$7))/2000/AN$195*100</f>
        <v>17.501192237279412</v>
      </c>
      <c r="AO201" s="195">
        <f>(SUMPRODUCT(AO$8:AO$187,Nutrients!$CU$8:$CU$187)+(IF($A$6=Nutrients!$B$8,Nutrients!$CU$8,Nutrients!$CU$9)*AO$6)+(((IF($A$7=Nutrients!$B$79,Nutrients!$CU$79,(IF($A$7=Nutrients!$B$77,Nutrients!$CU$77,Nutrients!$CU$78)))))*AO$7))/2000/AO$195*100</f>
        <v>17.494683949070492</v>
      </c>
      <c r="AP201" s="195">
        <f>(SUMPRODUCT(AP$8:AP$187,Nutrients!$CU$8:$CU$187)+(IF($A$6=Nutrients!$B$8,Nutrients!$CU$8,Nutrients!$CU$9)*AP$6)+(((IF($A$7=Nutrients!$B$79,Nutrients!$CU$79,(IF($A$7=Nutrients!$B$77,Nutrients!$CU$77,Nutrients!$CU$78)))))*AP$7))/2000/AP$195*100</f>
        <v>17.529816445971452</v>
      </c>
      <c r="AQ201" s="183"/>
      <c r="AR201" s="195">
        <f>(SUMPRODUCT(AR$8:AR$187,Nutrients!$CU$8:$CU$187)+(IF($A$6=Nutrients!$B$8,Nutrients!$CU$8,Nutrients!$CU$9)*AR$6)+(((IF($A$7=Nutrients!$B$79,Nutrients!$CU$79,(IF($A$7=Nutrients!$B$77,Nutrients!$CU$77,Nutrients!$CU$78)))))*AR$7))/2000/AR$195*100</f>
        <v>17.479365425898376</v>
      </c>
      <c r="AS201" s="195">
        <f>(SUMPRODUCT(AS$8:AS$187,Nutrients!$CU$8:$CU$187)+(IF($A$6=Nutrients!$B$8,Nutrients!$CU$8,Nutrients!$CU$9)*AS$6)+(((IF($A$7=Nutrients!$B$79,Nutrients!$CU$79,(IF($A$7=Nutrients!$B$77,Nutrients!$CU$77,Nutrients!$CU$78)))))*AS$7))/2000/AS$195*100</f>
        <v>17.489278879555773</v>
      </c>
      <c r="AT201" s="195">
        <f>(SUMPRODUCT(AT$8:AT$187,Nutrients!$CU$8:$CU$187)+(IF($A$6=Nutrients!$B$8,Nutrients!$CU$8,Nutrients!$CU$9)*AT$6)+(((IF($A$7=Nutrients!$B$79,Nutrients!$CU$79,(IF($A$7=Nutrients!$B$77,Nutrients!$CU$77,Nutrients!$CU$78)))))*AT$7))/2000/AT$195*100</f>
        <v>17.505107859894213</v>
      </c>
      <c r="AU201" s="195">
        <f>(SUMPRODUCT(AU$8:AU$187,Nutrients!$CU$8:$CU$187)+(IF($A$6=Nutrients!$B$8,Nutrients!$CU$8,Nutrients!$CU$9)*AU$6)+(((IF($A$7=Nutrients!$B$79,Nutrients!$CU$79,(IF($A$7=Nutrients!$B$77,Nutrients!$CU$77,Nutrients!$CU$78)))))*AU$7))/2000/AU$195*100</f>
        <v>17.358636280451243</v>
      </c>
      <c r="AV201" s="195">
        <f>(SUMPRODUCT(AV$8:AV$187,Nutrients!$CU$8:$CU$187)+(IF($A$6=Nutrients!$B$8,Nutrients!$CU$8,Nutrients!$CU$9)*AV$6)+(((IF($A$7=Nutrients!$B$79,Nutrients!$CU$79,(IF($A$7=Nutrients!$B$77,Nutrients!$CU$77,Nutrients!$CU$78)))))*AV$7))/2000/AV$195*100</f>
        <v>17.512557317738473</v>
      </c>
      <c r="AW201" s="195">
        <f>(SUMPRODUCT(AW$8:AW$187,Nutrients!$CU$8:$CU$187)+(IF($A$6=Nutrients!$B$8,Nutrients!$CU$8,Nutrients!$CU$9)*AW$6)+(((IF($A$7=Nutrients!$B$79,Nutrients!$CU$79,(IF($A$7=Nutrients!$B$77,Nutrients!$CU$77,Nutrients!$CU$78)))))*AW$7))/2000/AW$195*100</f>
        <v>17.500470421710553</v>
      </c>
      <c r="AX201" s="183"/>
      <c r="AY201" s="195">
        <f>(SUMPRODUCT(AY$8:AY$187,Nutrients!$CU$8:$CU$187)+(IF($A$6=Nutrients!$B$8,Nutrients!$CU$8,Nutrients!$CU$9)*AY$6)+(((IF($A$7=Nutrients!$B$79,Nutrients!$CU$79,(IF($A$7=Nutrients!$B$77,Nutrients!$CU$77,Nutrients!$CU$78)))))*AY$7))/2000/AY$195*100</f>
        <v>17.516850247078828</v>
      </c>
      <c r="AZ201" s="195">
        <f>(SUMPRODUCT(AZ$8:AZ$187,Nutrients!$CU$8:$CU$187)+(IF($A$6=Nutrients!$B$8,Nutrients!$CU$8,Nutrients!$CU$9)*AZ$6)+(((IF($A$7=Nutrients!$B$79,Nutrients!$CU$79,(IF($A$7=Nutrients!$B$77,Nutrients!$CU$77,Nutrients!$CU$78)))))*AZ$7))/2000/AZ$195*100</f>
        <v>17.450252574954686</v>
      </c>
      <c r="BA201" s="195">
        <f>(SUMPRODUCT(BA$8:BA$187,Nutrients!$CU$8:$CU$187)+(IF($A$6=Nutrients!$B$8,Nutrients!$CU$8,Nutrients!$CU$9)*BA$6)+(((IF($A$7=Nutrients!$B$79,Nutrients!$CU$79,(IF($A$7=Nutrients!$B$77,Nutrients!$CU$77,Nutrients!$CU$78)))))*BA$7))/2000/BA$195*100</f>
        <v>17.460226199330027</v>
      </c>
      <c r="BB201" s="195">
        <f>(SUMPRODUCT(BB$8:BB$187,Nutrients!$CU$8:$CU$187)+(IF($A$6=Nutrients!$B$8,Nutrients!$CU$8,Nutrients!$CU$9)*BB$6)+(((IF($A$7=Nutrients!$B$79,Nutrients!$CU$79,(IF($A$7=Nutrients!$B$77,Nutrients!$CU$77,Nutrients!$CU$78)))))*BB$7))/2000/BB$195*100</f>
        <v>17.539080869986691</v>
      </c>
      <c r="BC201" s="195">
        <f>(SUMPRODUCT(BC$8:BC$187,Nutrients!$CU$8:$CU$187)+(IF($A$6=Nutrients!$B$8,Nutrients!$CU$8,Nutrients!$CU$9)*BC$6)+(((IF($A$7=Nutrients!$B$79,Nutrients!$CU$79,(IF($A$7=Nutrients!$B$77,Nutrients!$CU$77,Nutrients!$CU$78)))))*BC$7))/2000/BC$195*100</f>
        <v>17.485153427362015</v>
      </c>
      <c r="BD201" s="195">
        <f>(SUMPRODUCT(BD$8:BD$187,Nutrients!$CU$8:$CU$187)+(IF($A$6=Nutrients!$B$8,Nutrients!$CU$8,Nutrients!$CU$9)*BD$6)+(((IF($A$7=Nutrients!$B$79,Nutrients!$CU$79,(IF($A$7=Nutrients!$B$77,Nutrients!$CU$77,Nutrients!$CU$78)))))*BD$7))/2000/BD$195*100</f>
        <v>17.443022948454889</v>
      </c>
      <c r="BE201" s="183"/>
      <c r="BF201" s="195">
        <f>(SUMPRODUCT(BF$8:BF$187,Nutrients!$CU$8:$CU$187)+(IF($A$6=Nutrients!$B$8,Nutrients!$CU$8,Nutrients!$CU$9)*BF$6)+(((IF($A$7=Nutrients!$B$79,Nutrients!$CU$79,(IF($A$7=Nutrients!$B$77,Nutrients!$CU$77,Nutrients!$CU$78)))))*BF$7))/2000/BF$195*100</f>
        <v>17.527307514472017</v>
      </c>
      <c r="BG201" s="195">
        <f>(SUMPRODUCT(BG$8:BG$187,Nutrients!$CU$8:$CU$187)+(IF($A$6=Nutrients!$B$8,Nutrients!$CU$8,Nutrients!$CU$9)*BG$6)+(((IF($A$7=Nutrients!$B$79,Nutrients!$CU$79,(IF($A$7=Nutrients!$B$77,Nutrients!$CU$77,Nutrients!$CU$78)))))*BG$7))/2000/BG$195*100</f>
        <v>17.462209119483042</v>
      </c>
      <c r="BH201" s="195">
        <f>(SUMPRODUCT(BH$8:BH$187,Nutrients!$CU$8:$CU$187)+(IF($A$6=Nutrients!$B$8,Nutrients!$CU$8,Nutrients!$CU$9)*BH$6)+(((IF($A$7=Nutrients!$B$79,Nutrients!$CU$79,(IF($A$7=Nutrients!$B$77,Nutrients!$CU$77,Nutrients!$CU$78)))))*BH$7))/2000/BH$195*100</f>
        <v>17.694300193034167</v>
      </c>
      <c r="BI201" s="195">
        <f>(SUMPRODUCT(BI$8:BI$187,Nutrients!$CU$8:$CU$187)+(IF($A$6=Nutrients!$B$8,Nutrients!$CU$8,Nutrients!$CU$9)*BI$6)+(((IF($A$7=Nutrients!$B$79,Nutrients!$CU$79,(IF($A$7=Nutrients!$B$77,Nutrients!$CU$77,Nutrients!$CU$78)))))*BI$7))/2000/BI$195*100</f>
        <v>17.490926017991839</v>
      </c>
      <c r="BJ201" s="195">
        <f>(SUMPRODUCT(BJ$8:BJ$187,Nutrients!$CU$8:$CU$187)+(IF($A$6=Nutrients!$B$8,Nutrients!$CU$8,Nutrients!$CU$9)*BJ$6)+(((IF($A$7=Nutrients!$B$79,Nutrients!$CU$79,(IF($A$7=Nutrients!$B$77,Nutrients!$CU$77,Nutrients!$CU$78)))))*BJ$7))/2000/BJ$195*100</f>
        <v>17.503098540224389</v>
      </c>
      <c r="BK201" s="195">
        <f>(SUMPRODUCT(BK$8:BK$187,Nutrients!$CU$8:$CU$187)+(IF($A$6=Nutrients!$B$8,Nutrients!$CU$8,Nutrients!$CU$9)*BK$6)+(((IF($A$7=Nutrients!$B$79,Nutrients!$CU$79,(IF($A$7=Nutrients!$B$77,Nutrients!$CU$77,Nutrients!$CU$78)))))*BK$7))/2000/BK$195*100</f>
        <v>17.50347918974493</v>
      </c>
      <c r="BL201" s="183"/>
    </row>
    <row r="202" spans="1:64" x14ac:dyDescent="0.2">
      <c r="A202" s="125" t="s">
        <v>201</v>
      </c>
      <c r="B202" s="183">
        <f>(SUMPRODUCT(B$8:B$187,Nutrients!$CV$8:$CV$187)+(IF($A$6=Nutrients!$B$8,Nutrients!$CV$8,Nutrients!$CV$9)*B$6)+(((IF($A$7=Nutrients!$B$79,Nutrients!$CV$79,(IF($A$7=Nutrients!$B$77,Nutrients!$CV$77,Nutrients!$CV$78)))))*B$7))/2000/B$195*100</f>
        <v>66.484426618597212</v>
      </c>
      <c r="C202" s="183">
        <f>(SUMPRODUCT(C$8:C$187,Nutrients!$CV$8:$CV$187)+(IF($A$6=Nutrients!$B$8,Nutrients!$CV$8,Nutrients!$CV$9)*C$6)+(((IF($A$7=Nutrients!$B$79,Nutrients!$CV$79,(IF($A$7=Nutrients!$B$77,Nutrients!$CV$77,Nutrients!$CV$78)))))*C$7))/2000/C$195*100</f>
        <v>68.694277984298196</v>
      </c>
      <c r="D202" s="183">
        <f>(SUMPRODUCT(D$8:D$187,Nutrients!$CV$8:$CV$187)+(IF($A$6=Nutrients!$B$8,Nutrients!$CV$8,Nutrients!$CV$9)*D$6)+(((IF($A$7=Nutrients!$B$79,Nutrients!$CV$79,(IF($A$7=Nutrients!$B$77,Nutrients!$CV$77,Nutrients!$CV$78)))))*D$7))/2000/D$195*100</f>
        <v>69.075386615578566</v>
      </c>
      <c r="E202" s="183">
        <f>(SUMPRODUCT(E$8:E$187,Nutrients!$CV$8:$CV$187)+(IF($A$6=Nutrients!$B$8,Nutrients!$CV$8,Nutrients!$CV$9)*E$6)+(((IF($A$7=Nutrients!$B$79,Nutrients!$CV$79,(IF($A$7=Nutrients!$B$77,Nutrients!$CV$77,Nutrients!$CV$78)))))*E$7))/2000/E$195*100</f>
        <v>69.377295057295356</v>
      </c>
      <c r="F202" s="183">
        <f>(SUMPRODUCT(F$8:F$187,Nutrients!$CV$8:$CV$187)+(IF($A$6=Nutrients!$B$8,Nutrients!$CV$8,Nutrients!$CV$9)*F$6)+(((IF($A$7=Nutrients!$B$79,Nutrients!$CV$79,(IF($A$7=Nutrients!$B$77,Nutrients!$CV$77,Nutrients!$CV$78)))))*F$7))/2000/F$195*100</f>
        <v>69.266683706651975</v>
      </c>
      <c r="G202" s="183">
        <f>(SUMPRODUCT(G$8:G$187,Nutrients!$CV$8:$CV$187)+(IF($A$6=Nutrients!$B$8,Nutrients!$CV$8,Nutrients!$CV$9)*G$6)+(((IF($A$7=Nutrients!$B$79,Nutrients!$CV$79,(IF($A$7=Nutrients!$B$77,Nutrients!$CV$77,Nutrients!$CV$78)))))*G$7))/2000/G$195*100</f>
        <v>69.107988229930086</v>
      </c>
      <c r="H202" s="183"/>
      <c r="I202" s="183">
        <f>(SUMPRODUCT(I$8:I$187,Nutrients!$CV$8:$CV$187)+(IF($A$6=Nutrients!$B$8,Nutrients!$CV$8,Nutrients!$CV$9)*I$6)+(((IF($A$7=Nutrients!$B$79,Nutrients!$CV$79,(IF($A$7=Nutrients!$B$77,Nutrients!$CV$77,Nutrients!$CV$78)))))*I$7))/2000/I$195*100</f>
        <v>66.32444410356436</v>
      </c>
      <c r="J202" s="183">
        <f>(SUMPRODUCT(J$8:J$187,Nutrients!$CV$8:$CV$187)+(IF($A$6=Nutrients!$B$8,Nutrients!$CV$8,Nutrients!$CV$9)*J$6)+(((IF($A$7=Nutrients!$B$79,Nutrients!$CV$79,(IF($A$7=Nutrients!$B$77,Nutrients!$CV$77,Nutrients!$CV$78)))))*J$7))/2000/J$195*100</f>
        <v>68.509218770303832</v>
      </c>
      <c r="K202" s="183">
        <f>(SUMPRODUCT(K$8:K$187,Nutrients!$CV$8:$CV$187)+(IF($A$6=Nutrients!$B$8,Nutrients!$CV$8,Nutrients!$CV$9)*K$6)+(((IF($A$7=Nutrients!$B$79,Nutrients!$CV$79,(IF($A$7=Nutrients!$B$77,Nutrients!$CV$77,Nutrients!$CV$78)))))*K$7))/2000/K$195*100</f>
        <v>68.869932995021472</v>
      </c>
      <c r="L202" s="183">
        <f>(SUMPRODUCT(L$8:L$187,Nutrients!$CV$8:$CV$187)+(IF($A$6=Nutrients!$B$8,Nutrients!$CV$8,Nutrients!$CV$9)*L$6)+(((IF($A$7=Nutrients!$B$79,Nutrients!$CV$79,(IF($A$7=Nutrients!$B$77,Nutrients!$CV$77,Nutrients!$CV$78)))))*L$7))/2000/L$195*100</f>
        <v>69.143871715464329</v>
      </c>
      <c r="M202" s="183">
        <f>(SUMPRODUCT(M$8:M$187,Nutrients!$CV$8:$CV$187)+(IF($A$6=Nutrients!$B$8,Nutrients!$CV$8,Nutrients!$CV$9)*M$6)+(((IF($A$7=Nutrients!$B$79,Nutrients!$CV$79,(IF($A$7=Nutrients!$B$77,Nutrients!$CV$77,Nutrients!$CV$78)))))*M$7))/2000/M$195*100</f>
        <v>69.387850161636038</v>
      </c>
      <c r="N202" s="183">
        <f>(SUMPRODUCT(N$8:N$187,Nutrients!$CV$8:$CV$187)+(IF($A$6=Nutrients!$B$8,Nutrients!$CV$8,Nutrients!$CV$9)*N$6)+(((IF($A$7=Nutrients!$B$79,Nutrients!$CV$79,(IF($A$7=Nutrients!$B$77,Nutrients!$CV$77,Nutrients!$CV$78)))))*N$7))/2000/N$195*100</f>
        <v>69.23946286314056</v>
      </c>
      <c r="O202" s="183"/>
      <c r="P202" s="183">
        <f>(SUMPRODUCT(P$8:P$187,Nutrients!$CV$8:$CV$187)+(IF($A$6=Nutrients!$B$8,Nutrients!$CV$8,Nutrients!$CV$9)*P$6)+(((IF($A$7=Nutrients!$B$79,Nutrients!$CV$79,(IF($A$7=Nutrients!$B$77,Nutrients!$CV$77,Nutrients!$CV$78)))))*P$7))/2000/P$195*100</f>
        <v>66.164546524978306</v>
      </c>
      <c r="Q202" s="183">
        <f>(SUMPRODUCT(Q$8:Q$187,Nutrients!$CV$8:$CV$187)+(IF($A$6=Nutrients!$B$8,Nutrients!$CV$8,Nutrients!$CV$9)*Q$6)+(((IF($A$7=Nutrients!$B$79,Nutrients!$CV$79,(IF($A$7=Nutrients!$B$77,Nutrients!$CV$77,Nutrients!$CV$78)))))*Q$7))/2000/Q$195*100</f>
        <v>68.599271141827174</v>
      </c>
      <c r="R202" s="183">
        <f>(SUMPRODUCT(R$8:R$187,Nutrients!$CV$8:$CV$187)+(IF($A$6=Nutrients!$B$8,Nutrients!$CV$8,Nutrients!$CV$9)*R$6)+(((IF($A$7=Nutrients!$B$79,Nutrients!$CV$79,(IF($A$7=Nutrients!$B$77,Nutrients!$CV$77,Nutrients!$CV$78)))))*R$7))/2000/R$195*100</f>
        <v>68.966529127815008</v>
      </c>
      <c r="S202" s="183">
        <f>(SUMPRODUCT(S$8:S$187,Nutrients!$CV$8:$CV$187)+(IF($A$6=Nutrients!$B$8,Nutrients!$CV$8,Nutrients!$CV$9)*S$6)+(((IF($A$7=Nutrients!$B$79,Nutrients!$CV$79,(IF($A$7=Nutrients!$B$77,Nutrients!$CV$77,Nutrients!$CV$78)))))*S$7))/2000/S$195*100</f>
        <v>69.249429525567237</v>
      </c>
      <c r="T202" s="183">
        <f>(SUMPRODUCT(T$8:T$187,Nutrients!$CV$8:$CV$187)+(IF($A$6=Nutrients!$B$8,Nutrients!$CV$8,Nutrients!$CV$9)*T$6)+(((IF($A$7=Nutrients!$B$79,Nutrients!$CV$79,(IF($A$7=Nutrients!$B$77,Nutrients!$CV$77,Nutrients!$CV$78)))))*T$7))/2000/T$195*100</f>
        <v>69.134826718003779</v>
      </c>
      <c r="U202" s="183">
        <f>(SUMPRODUCT(U$8:U$187,Nutrients!$CV$8:$CV$187)+(IF($A$6=Nutrients!$B$8,Nutrients!$CV$8,Nutrients!$CV$9)*U$6)+(((IF($A$7=Nutrients!$B$79,Nutrients!$CV$79,(IF($A$7=Nutrients!$B$77,Nutrients!$CV$77,Nutrients!$CV$78)))))*U$7))/2000/U$195*100</f>
        <v>69.35781926966699</v>
      </c>
      <c r="V202" s="183"/>
      <c r="W202" s="183">
        <f>(SUMPRODUCT(W$8:W$187,Nutrients!$CV$8:$CV$187)+(IF($A$6=Nutrients!$B$8,Nutrients!$CV$8,Nutrients!$CV$9)*W$6)+(((IF($A$7=Nutrients!$B$79,Nutrients!$CV$79,(IF($A$7=Nutrients!$B$77,Nutrients!$CV$77,Nutrients!$CV$78)))))*W$7))/2000/W$195*100</f>
        <v>65.999467823134978</v>
      </c>
      <c r="X202" s="183">
        <f>(SUMPRODUCT(X$8:X$187,Nutrients!$CV$8:$CV$187)+(IF($A$6=Nutrients!$B$8,Nutrients!$CV$8,Nutrients!$CV$9)*X$6)+(((IF($A$7=Nutrients!$B$79,Nutrients!$CV$79,(IF($A$7=Nutrients!$B$77,Nutrients!$CV$77,Nutrients!$CV$78)))))*X$7))/2000/X$195*100</f>
        <v>68.683490453792288</v>
      </c>
      <c r="Y202" s="183">
        <f>(SUMPRODUCT(Y$8:Y$187,Nutrients!$CV$8:$CV$187)+(IF($A$6=Nutrients!$B$8,Nutrients!$CV$8,Nutrients!$CV$9)*Y$6)+(((IF($A$7=Nutrients!$B$79,Nutrients!$CV$79,(IF($A$7=Nutrients!$B$77,Nutrients!$CV$77,Nutrients!$CV$78)))))*Y$7))/2000/Y$195*100</f>
        <v>69.05978011931893</v>
      </c>
      <c r="Z202" s="183">
        <f>(SUMPRODUCT(Z$8:Z$187,Nutrients!$CV$8:$CV$187)+(IF($A$6=Nutrients!$B$8,Nutrients!$CV$8,Nutrients!$CV$9)*Z$6)+(((IF($A$7=Nutrients!$B$79,Nutrients!$CV$79,(IF($A$7=Nutrients!$B$77,Nutrients!$CV$77,Nutrients!$CV$78)))))*Z$7))/2000/Z$195*100</f>
        <v>69.352391804349267</v>
      </c>
      <c r="AA202" s="183">
        <f>(SUMPRODUCT(AA$8:AA$187,Nutrients!$CV$8:$CV$187)+(IF($A$6=Nutrients!$B$8,Nutrients!$CV$8,Nutrients!$CV$9)*AA$6)+(((IF($A$7=Nutrients!$B$79,Nutrients!$CV$79,(IF($A$7=Nutrients!$B$77,Nutrients!$CV$77,Nutrients!$CV$78)))))*AA$7))/2000/AA$195*100</f>
        <v>69.249308469732796</v>
      </c>
      <c r="AB202" s="183">
        <f>(SUMPRODUCT(AB$8:AB$187,Nutrients!$CV$8:$CV$187)+(IF($A$6=Nutrients!$B$8,Nutrients!$CV$8,Nutrients!$CV$9)*AB$6)+(((IF($A$7=Nutrients!$B$79,Nutrients!$CV$79,(IF($A$7=Nutrients!$B$77,Nutrients!$CV$77,Nutrients!$CV$78)))))*AB$7))/2000/AB$195*100</f>
        <v>69.06672577014929</v>
      </c>
      <c r="AC202" s="183"/>
      <c r="AD202" s="183">
        <f>(SUMPRODUCT(AD$8:AD$187,Nutrients!$CV$8:$CV$187)+(IF($A$6=Nutrients!$B$8,Nutrients!$CV$8,Nutrients!$CV$9)*AD$6)+(((IF($A$7=Nutrients!$B$79,Nutrients!$CV$79,(IF($A$7=Nutrients!$B$77,Nutrients!$CV$77,Nutrients!$CV$78)))))*AD$7))/2000/AD$195*100</f>
        <v>65.836087850228438</v>
      </c>
      <c r="AE202" s="183">
        <f>(SUMPRODUCT(AE$8:AE$187,Nutrients!$CV$8:$CV$187)+(IF($A$6=Nutrients!$B$8,Nutrients!$CV$8,Nutrients!$CV$9)*AE$6)+(((IF($A$7=Nutrients!$B$79,Nutrients!$CV$79,(IF($A$7=Nutrients!$B$77,Nutrients!$CV$77,Nutrients!$CV$78)))))*AE$7))/2000/AE$195*100</f>
        <v>68.764634943914089</v>
      </c>
      <c r="AF202" s="183">
        <f>(SUMPRODUCT(AF$8:AF$187,Nutrients!$CV$8:$CV$187)+(IF($A$6=Nutrients!$B$8,Nutrients!$CV$8,Nutrients!$CV$9)*AF$6)+(((IF($A$7=Nutrients!$B$79,Nutrients!$CV$79,(IF($A$7=Nutrients!$B$77,Nutrients!$CV$77,Nutrients!$CV$78)))))*AF$7))/2000/AF$195*100</f>
        <v>68.832899401942413</v>
      </c>
      <c r="AG202" s="183">
        <f>(SUMPRODUCT(AG$8:AG$187,Nutrients!$CV$8:$CV$187)+(IF($A$6=Nutrients!$B$8,Nutrients!$CV$8,Nutrients!$CV$9)*AG$6)+(((IF($A$7=Nutrients!$B$79,Nutrients!$CV$79,(IF($A$7=Nutrients!$B$77,Nutrients!$CV$77,Nutrients!$CV$78)))))*AG$7))/2000/AG$195*100</f>
        <v>69.095072603442262</v>
      </c>
      <c r="AH202" s="183">
        <f>(SUMPRODUCT(AH$8:AH$187,Nutrients!$CV$8:$CV$187)+(IF($A$6=Nutrients!$B$8,Nutrients!$CV$8,Nutrients!$CV$9)*AH$6)+(((IF($A$7=Nutrients!$B$79,Nutrients!$CV$79,(IF($A$7=Nutrients!$B$77,Nutrients!$CV$77,Nutrients!$CV$78)))))*AH$7))/2000/AH$195*100</f>
        <v>69.318067680087907</v>
      </c>
      <c r="AI202" s="183">
        <f>(SUMPRODUCT(AI$8:AI$187,Nutrients!$CV$8:$CV$187)+(IF($A$6=Nutrients!$B$8,Nutrients!$CV$8,Nutrients!$CV$9)*AI$6)+(((IF($A$7=Nutrients!$B$79,Nutrients!$CV$79,(IF($A$7=Nutrients!$B$77,Nutrients!$CV$77,Nutrients!$CV$78)))))*AI$7))/2000/AI$195*100</f>
        <v>69.349242537265496</v>
      </c>
      <c r="AJ202" s="183"/>
      <c r="AK202" s="183">
        <f>(SUMPRODUCT(AK$8:AK$187,Nutrients!$CV$8:$CV$187)+(IF($A$6=Nutrients!$B$8,Nutrients!$CV$8,Nutrients!$CV$9)*AK$6)+(((IF($A$7=Nutrients!$B$79,Nutrients!$CV$79,(IF($A$7=Nutrients!$B$77,Nutrients!$CV$77,Nutrients!$CV$78)))))*AK$7))/2000/AK$195*100</f>
        <v>65.675340907173975</v>
      </c>
      <c r="AL202" s="183">
        <f>(SUMPRODUCT(AL$8:AL$187,Nutrients!$CV$8:$CV$187)+(IF($A$6=Nutrients!$B$8,Nutrients!$CV$8,Nutrients!$CV$9)*AL$6)+(((IF($A$7=Nutrients!$B$79,Nutrients!$CV$79,(IF($A$7=Nutrients!$B$77,Nutrients!$CV$77,Nutrients!$CV$78)))))*AL$7))/2000/AL$195*100</f>
        <v>68.583719946015378</v>
      </c>
      <c r="AM202" s="183">
        <f>(SUMPRODUCT(AM$8:AM$187,Nutrients!$CV$8:$CV$187)+(IF($A$6=Nutrients!$B$8,Nutrients!$CV$8,Nutrients!$CV$9)*AM$6)+(((IF($A$7=Nutrients!$B$79,Nutrients!$CV$79,(IF($A$7=Nutrients!$B$77,Nutrients!$CV$77,Nutrients!$CV$78)))))*AM$7))/2000/AM$195*100</f>
        <v>68.609154049228749</v>
      </c>
      <c r="AN202" s="183">
        <f>(SUMPRODUCT(AN$8:AN$187,Nutrients!$CV$8:$CV$187)+(IF($A$6=Nutrients!$B$8,Nutrients!$CV$8,Nutrients!$CV$9)*AN$6)+(((IF($A$7=Nutrients!$B$79,Nutrients!$CV$79,(IF($A$7=Nutrients!$B$77,Nutrients!$CV$77,Nutrients!$CV$78)))))*AN$7))/2000/AN$195*100</f>
        <v>68.845721868441842</v>
      </c>
      <c r="AO202" s="183">
        <f>(SUMPRODUCT(AO$8:AO$187,Nutrients!$CV$8:$CV$187)+(IF($A$6=Nutrients!$B$8,Nutrients!$CV$8,Nutrients!$CV$9)*AO$6)+(((IF($A$7=Nutrients!$B$79,Nutrients!$CV$79,(IF($A$7=Nutrients!$B$77,Nutrients!$CV$77,Nutrients!$CV$78)))))*AO$7))/2000/AO$195*100</f>
        <v>69.049797166269343</v>
      </c>
      <c r="AP202" s="183">
        <f>(SUMPRODUCT(AP$8:AP$187,Nutrients!$CV$8:$CV$187)+(IF($A$6=Nutrients!$B$8,Nutrients!$CV$8,Nutrients!$CV$9)*AP$6)+(((IF($A$7=Nutrients!$B$79,Nutrients!$CV$79,(IF($A$7=Nutrients!$B$77,Nutrients!$CV$77,Nutrients!$CV$78)))))*AP$7))/2000/AP$195*100</f>
        <v>74.865692258742072</v>
      </c>
      <c r="AQ202" s="183"/>
      <c r="AR202" s="183">
        <f>(SUMPRODUCT(AR$8:AR$187,Nutrients!$CV$8:$CV$187)+(IF($A$6=Nutrients!$B$8,Nutrients!$CV$8,Nutrients!$CV$9)*AR$6)+(((IF($A$7=Nutrients!$B$79,Nutrients!$CV$79,(IF($A$7=Nutrients!$B$77,Nutrients!$CV$77,Nutrients!$CV$78)))))*AR$7))/2000/AR$195*100</f>
        <v>65.506864747456987</v>
      </c>
      <c r="AS202" s="183">
        <f>(SUMPRODUCT(AS$8:AS$187,Nutrients!$CV$8:$CV$187)+(IF($A$6=Nutrients!$B$8,Nutrients!$CV$8,Nutrients!$CV$9)*AS$6)+(((IF($A$7=Nutrients!$B$79,Nutrients!$CV$79,(IF($A$7=Nutrients!$B$77,Nutrients!$CV$77,Nutrients!$CV$78)))))*AS$7))/2000/AS$195*100</f>
        <v>68.671827964352673</v>
      </c>
      <c r="AT202" s="183">
        <f>(SUMPRODUCT(AT$8:AT$187,Nutrients!$CV$8:$CV$187)+(IF($A$6=Nutrients!$B$8,Nutrients!$CV$8,Nutrients!$CV$9)*AT$6)+(((IF($A$7=Nutrients!$B$79,Nutrients!$CV$79,(IF($A$7=Nutrients!$B$77,Nutrients!$CV$77,Nutrients!$CV$78)))))*AT$7))/2000/AT$195*100</f>
        <v>68.99952144991849</v>
      </c>
      <c r="AU202" s="183">
        <f>(SUMPRODUCT(AU$8:AU$187,Nutrients!$CV$8:$CV$187)+(IF($A$6=Nutrients!$B$8,Nutrients!$CV$8,Nutrients!$CV$9)*AU$6)+(((IF($A$7=Nutrients!$B$79,Nutrients!$CV$79,(IF($A$7=Nutrients!$B$77,Nutrients!$CV$77,Nutrients!$CV$78)))))*AU$7))/2000/AU$195*100</f>
        <v>68.325239812556688</v>
      </c>
      <c r="AV202" s="183">
        <f>(SUMPRODUCT(AV$8:AV$187,Nutrients!$CV$8:$CV$187)+(IF($A$6=Nutrients!$B$8,Nutrients!$CV$8,Nutrients!$CV$9)*AV$6)+(((IF($A$7=Nutrients!$B$79,Nutrients!$CV$79,(IF($A$7=Nutrients!$B$77,Nutrients!$CV$77,Nutrients!$CV$78)))))*AV$7))/2000/AV$195*100</f>
        <v>74.131572908368355</v>
      </c>
      <c r="AW202" s="183">
        <f>(SUMPRODUCT(AW$8:AW$187,Nutrients!$CV$8:$CV$187)+(IF($A$6=Nutrients!$B$8,Nutrients!$CV$8,Nutrients!$CV$9)*AW$6)+(((IF($A$7=Nutrients!$B$79,Nutrients!$CV$79,(IF($A$7=Nutrients!$B$77,Nutrients!$CV$77,Nutrients!$CV$78)))))*AW$7))/2000/AW$195*100</f>
        <v>80.462202371459796</v>
      </c>
      <c r="AX202" s="183"/>
      <c r="AY202" s="183">
        <f>(SUMPRODUCT(AY$8:AY$187,Nutrients!$CV$8:$CV$187)+(IF($A$6=Nutrients!$B$8,Nutrients!$CV$8,Nutrients!$CV$9)*AY$6)+(((IF($A$7=Nutrients!$B$79,Nutrients!$CV$79,(IF($A$7=Nutrients!$B$77,Nutrients!$CV$77,Nutrients!$CV$78)))))*AY$7))/2000/AY$195*100</f>
        <v>65.830060533653352</v>
      </c>
      <c r="AZ202" s="183">
        <f>(SUMPRODUCT(AZ$8:AZ$187,Nutrients!$CV$8:$CV$187)+(IF($A$6=Nutrients!$B$8,Nutrients!$CV$8,Nutrients!$CV$9)*AZ$6)+(((IF($A$7=Nutrients!$B$79,Nutrients!$CV$79,(IF($A$7=Nutrients!$B$77,Nutrients!$CV$77,Nutrients!$CV$78)))))*AZ$7))/2000/AZ$195*100</f>
        <v>68.480060731866331</v>
      </c>
      <c r="BA202" s="183">
        <f>(SUMPRODUCT(BA$8:BA$187,Nutrients!$CV$8:$CV$187)+(IF($A$6=Nutrients!$B$8,Nutrients!$CV$8,Nutrients!$CV$9)*BA$6)+(((IF($A$7=Nutrients!$B$79,Nutrients!$CV$79,(IF($A$7=Nutrients!$B$77,Nutrients!$CV$77,Nutrients!$CV$78)))))*BA$7))/2000/BA$195*100</f>
        <v>68.775956291776723</v>
      </c>
      <c r="BB202" s="183">
        <f>(SUMPRODUCT(BB$8:BB$187,Nutrients!$CV$8:$CV$187)+(IF($A$6=Nutrients!$B$8,Nutrients!$CV$8,Nutrients!$CV$9)*BB$6)+(((IF($A$7=Nutrients!$B$79,Nutrients!$CV$79,(IF($A$7=Nutrients!$B$77,Nutrients!$CV$77,Nutrients!$CV$78)))))*BB$7))/2000/BB$195*100</f>
        <v>73.104269241902117</v>
      </c>
      <c r="BC202" s="183">
        <f>(SUMPRODUCT(BC$8:BC$187,Nutrients!$CV$8:$CV$187)+(IF($A$6=Nutrients!$B$8,Nutrients!$CV$8,Nutrients!$CV$9)*BC$6)+(((IF($A$7=Nutrients!$B$79,Nutrients!$CV$79,(IF($A$7=Nutrients!$B$77,Nutrients!$CV$77,Nutrients!$CV$78)))))*BC$7))/2000/BC$195*100</f>
        <v>79.278489835393245</v>
      </c>
      <c r="BD202" s="183">
        <f>(SUMPRODUCT(BD$8:BD$187,Nutrients!$CV$8:$CV$187)+(IF($A$6=Nutrients!$B$8,Nutrients!$CV$8,Nutrients!$CV$9)*BD$6)+(((IF($A$7=Nutrients!$B$79,Nutrients!$CV$79,(IF($A$7=Nutrients!$B$77,Nutrients!$CV$77,Nutrients!$CV$78)))))*BD$7))/2000/BD$195*100</f>
        <v>85.955443148833737</v>
      </c>
      <c r="BE202" s="183"/>
      <c r="BF202" s="183">
        <f>(SUMPRODUCT(BF$8:BF$187,Nutrients!$CV$8:$CV$187)+(IF($A$6=Nutrients!$B$8,Nutrients!$CV$8,Nutrients!$CV$9)*BF$6)+(((IF($A$7=Nutrients!$B$79,Nutrients!$CV$79,(IF($A$7=Nutrients!$B$77,Nutrients!$CV$77,Nutrients!$CV$78)))))*BF$7))/2000/BF$195*100</f>
        <v>65.661584373936321</v>
      </c>
      <c r="BG202" s="183">
        <f>(SUMPRODUCT(BG$8:BG$187,Nutrients!$CV$8:$CV$187)+(IF($A$6=Nutrients!$B$8,Nutrients!$CV$8,Nutrients!$CV$9)*BG$6)+(((IF($A$7=Nutrients!$B$79,Nutrients!$CV$79,(IF($A$7=Nutrients!$B$77,Nutrients!$CV$77,Nutrients!$CV$78)))))*BG$7))/2000/BG$195*100</f>
        <v>68.286839540474816</v>
      </c>
      <c r="BH202" s="183">
        <f>(SUMPRODUCT(BH$8:BH$187,Nutrients!$CV$8:$CV$187)+(IF($A$6=Nutrients!$B$8,Nutrients!$CV$8,Nutrients!$CV$9)*BH$6)+(((IF($A$7=Nutrients!$B$79,Nutrients!$CV$79,(IF($A$7=Nutrients!$B$77,Nutrients!$CV$77,Nutrients!$CV$78)))))*BH$7))/2000/BH$195*100</f>
        <v>70.39599075584843</v>
      </c>
      <c r="BI202" s="183">
        <f>(SUMPRODUCT(BI$8:BI$187,Nutrients!$CV$8:$CV$187)+(IF($A$6=Nutrients!$B$8,Nutrients!$CV$8,Nutrients!$CV$9)*BI$6)+(((IF($A$7=Nutrients!$B$79,Nutrients!$CV$79,(IF($A$7=Nutrients!$B$77,Nutrients!$CV$77,Nutrients!$CV$78)))))*BI$7))/2000/BI$195*100</f>
        <v>77.792107938874025</v>
      </c>
      <c r="BJ202" s="183">
        <f>(SUMPRODUCT(BJ$8:BJ$187,Nutrients!$CV$8:$CV$187)+(IF($A$6=Nutrients!$B$8,Nutrients!$CV$8,Nutrients!$CV$9)*BJ$6)+(((IF($A$7=Nutrients!$B$79,Nutrients!$CV$79,(IF($A$7=Nutrients!$B$77,Nutrients!$CV$77,Nutrients!$CV$78)))))*BJ$7))/2000/BJ$195*100</f>
        <v>84.362426109087892</v>
      </c>
      <c r="BK202" s="183">
        <f>(SUMPRODUCT(BK$8:BK$187,Nutrients!$CV$8:$CV$187)+(IF($A$6=Nutrients!$B$8,Nutrients!$CV$8,Nutrients!$CV$9)*BK$6)+(((IF($A$7=Nutrients!$B$79,Nutrients!$CV$79,(IF($A$7=Nutrients!$B$77,Nutrients!$CV$77,Nutrients!$CV$78)))))*BK$7))/2000/BK$195*100</f>
        <v>91.591631806503713</v>
      </c>
      <c r="BL202" s="183"/>
    </row>
    <row r="203" spans="1:64" x14ac:dyDescent="0.2">
      <c r="A203" s="9" t="s">
        <v>67</v>
      </c>
      <c r="B203" s="70">
        <f>(SUMPRODUCT(B$8:B$187,Nutrients!$AJ$8:$AJ$187)+(IF($A6=Nutrients!$B$8,Nutrients!$AJ$8,Nutrients!$AJ$9)*B$6)+(((IF($A7=Nutrients!$B$79,Nutrients!$AJ$79,(IF($A7=Nutrients!$B$77,Nutrients!$AJ$77,Nutrients!$AJ$78)))))*B$7))/2000</f>
        <v>1.2430870926323865</v>
      </c>
      <c r="C203" s="70">
        <f>(SUMPRODUCT(C$8:C$187,Nutrients!$AJ$8:$AJ$187)+(IF($A6=Nutrients!$B$8,Nutrients!$AJ$8,Nutrients!$AJ$9)*C$6)+(((IF($A7=Nutrients!$B$79,Nutrients!$AJ$79,(IF($A7=Nutrients!$B$77,Nutrients!$AJ$77,Nutrients!$AJ$78)))))*C$7))/2000</f>
        <v>1.0913793887994625</v>
      </c>
      <c r="D203" s="70">
        <f>(SUMPRODUCT(D$8:D$187,Nutrients!$AJ$8:$AJ$187)+(IF($A6=Nutrients!$B$8,Nutrients!$AJ$8,Nutrients!$AJ$9)*D$6)+(((IF($A7=Nutrients!$B$79,Nutrients!$AJ$79,(IF($A7=Nutrients!$B$77,Nutrients!$AJ$77,Nutrients!$AJ$78)))))*D$7))/2000</f>
        <v>0.95398595552574827</v>
      </c>
      <c r="E203" s="70">
        <f>(SUMPRODUCT(E$8:E$187,Nutrients!$AJ$8:$AJ$187)+(IF($A6=Nutrients!$B$8,Nutrients!$AJ$8,Nutrients!$AJ$9)*E$6)+(((IF($A7=Nutrients!$B$79,Nutrients!$AJ$79,(IF($A7=Nutrients!$B$77,Nutrients!$AJ$77,Nutrients!$AJ$78)))))*E$7))/2000</f>
        <v>0.86471608999330751</v>
      </c>
      <c r="F203" s="70">
        <f>(SUMPRODUCT(F$8:F$187,Nutrients!$AJ$8:$AJ$187)+(IF($A6=Nutrients!$B$8,Nutrients!$AJ$8,Nutrients!$AJ$9)*F$6)+(((IF($A7=Nutrients!$B$79,Nutrients!$AJ$79,(IF($A7=Nutrients!$B$77,Nutrients!$AJ$77,Nutrients!$AJ$78)))))*F$7))/2000</f>
        <v>0.79834960881686057</v>
      </c>
      <c r="G203" s="70">
        <f>(SUMPRODUCT(G$8:G$187,Nutrients!$AJ$8:$AJ$187)+(IF($A6=Nutrients!$B$8,Nutrients!$AJ$8,Nutrients!$AJ$9)*G$6)+(((IF($A7=Nutrients!$B$79,Nutrients!$AJ$79,(IF($A7=Nutrients!$B$77,Nutrients!$AJ$77,Nutrients!$AJ$78)))))*G$7))/2000</f>
        <v>0.73675635624299129</v>
      </c>
      <c r="H203" s="20"/>
      <c r="I203" s="70">
        <f>(SUMPRODUCT(I$8:I$187,Nutrients!$AJ$8:$AJ$187)+(IF($A6=Nutrients!$B$8,Nutrients!$AJ$8,Nutrients!$AJ$9)*I$6)+(((IF($A7=Nutrients!$B$79,Nutrients!$AJ$79,(IF($A7=Nutrients!$B$77,Nutrients!$AJ$77,Nutrients!$AJ$78)))))*I$7))/2000</f>
        <v>1.2512527148255772</v>
      </c>
      <c r="J203" s="70">
        <f>(SUMPRODUCT(J$8:J$187,Nutrients!$AJ$8:$AJ$187)+(IF($A6=Nutrients!$B$8,Nutrients!$AJ$8,Nutrients!$AJ$9)*J$6)+(((IF($A7=Nutrients!$B$79,Nutrients!$AJ$79,(IF($A7=Nutrients!$B$77,Nutrients!$AJ$77,Nutrients!$AJ$78)))))*J$7))/2000</f>
        <v>1.0995404792705983</v>
      </c>
      <c r="K203" s="70">
        <f>(SUMPRODUCT(K$8:K$187,Nutrients!$AJ$8:$AJ$187)+(IF($A6=Nutrients!$B$8,Nutrients!$AJ$8,Nutrients!$AJ$9)*K$6)+(((IF($A7=Nutrients!$B$79,Nutrients!$AJ$79,(IF($A7=Nutrients!$B$77,Nutrients!$AJ$77,Nutrients!$AJ$78)))))*K$7))/2000</f>
        <v>0.96216086774914966</v>
      </c>
      <c r="L203" s="70">
        <f>(SUMPRODUCT(L$8:L$187,Nutrients!$AJ$8:$AJ$187)+(IF($A6=Nutrients!$B$8,Nutrients!$AJ$8,Nutrients!$AJ$9)*L$6)+(((IF($A7=Nutrients!$B$79,Nutrients!$AJ$79,(IF($A7=Nutrients!$B$77,Nutrients!$AJ$77,Nutrients!$AJ$78)))))*L$7))/2000</f>
        <v>0.87287944632547076</v>
      </c>
      <c r="M203" s="70">
        <f>(SUMPRODUCT(M$8:M$187,Nutrients!$AJ$8:$AJ$187)+(IF($A6=Nutrients!$B$8,Nutrients!$AJ$8,Nutrients!$AJ$9)*M$6)+(((IF($A7=Nutrients!$B$79,Nutrients!$AJ$79,(IF($A7=Nutrients!$B$77,Nutrients!$AJ$77,Nutrients!$AJ$78)))))*M$7))/2000</f>
        <v>0.80693714004899864</v>
      </c>
      <c r="N203" s="70">
        <f>(SUMPRODUCT(N$8:N$187,Nutrients!$AJ$8:$AJ$187)+(IF($A6=Nutrients!$B$8,Nutrients!$AJ$8,Nutrients!$AJ$9)*N$6)+(((IF($A7=Nutrients!$B$79,Nutrients!$AJ$79,(IF($A7=Nutrients!$B$77,Nutrients!$AJ$77,Nutrients!$AJ$78)))))*N$7))/2000</f>
        <v>0.74534388747513003</v>
      </c>
      <c r="O203" s="20"/>
      <c r="P203" s="70">
        <f>(SUMPRODUCT(P$8:P$187,Nutrients!$AJ$8:$AJ$187)+(IF($A6=Nutrients!$B$8,Nutrients!$AJ$8,Nutrients!$AJ$9)*P$6)+(((IF($A7=Nutrients!$B$79,Nutrients!$AJ$79,(IF($A7=Nutrients!$B$77,Nutrients!$AJ$77,Nutrients!$AJ$78)))))*P$7))/2000</f>
        <v>1.2594185636048698</v>
      </c>
      <c r="Q203" s="70">
        <f>(SUMPRODUCT(Q$8:Q$187,Nutrients!$AJ$8:$AJ$187)+(IF($A6=Nutrients!$B$8,Nutrients!$AJ$8,Nutrients!$AJ$9)*Q$6)+(((IF($A7=Nutrients!$B$79,Nutrients!$AJ$79,(IF($A7=Nutrients!$B$77,Nutrients!$AJ$77,Nutrients!$AJ$78)))))*Q$7))/2000</f>
        <v>1.1081325422247916</v>
      </c>
      <c r="R203" s="70">
        <f>(SUMPRODUCT(R$8:R$187,Nutrients!$AJ$8:$AJ$187)+(IF($A6=Nutrients!$B$8,Nutrients!$AJ$8,Nutrients!$AJ$9)*R$6)+(((IF($A7=Nutrients!$B$79,Nutrients!$AJ$79,(IF($A7=Nutrients!$B$77,Nutrients!$AJ$77,Nutrients!$AJ$78)))))*R$7))/2000</f>
        <v>0.97073933553717984</v>
      </c>
      <c r="S203" s="70">
        <f>(SUMPRODUCT(S$8:S$187,Nutrients!$AJ$8:$AJ$187)+(IF($A6=Nutrients!$B$8,Nutrients!$AJ$8,Nutrients!$AJ$9)*S$6)+(((IF($A7=Nutrients!$B$79,Nutrients!$AJ$79,(IF($A7=Nutrients!$B$77,Nutrients!$AJ$77,Nutrients!$AJ$78)))))*S$7))/2000</f>
        <v>0.88145564825247325</v>
      </c>
      <c r="T203" s="70">
        <f>(SUMPRODUCT(T$8:T$187,Nutrients!$AJ$8:$AJ$187)+(IF($A6=Nutrients!$B$8,Nutrients!$AJ$8,Nutrients!$AJ$9)*T$6)+(((IF($A7=Nutrients!$B$79,Nutrients!$AJ$79,(IF($A7=Nutrients!$B$77,Nutrients!$AJ$77,Nutrients!$AJ$78)))))*T$7))/2000</f>
        <v>0.81510072296726443</v>
      </c>
      <c r="U203" s="70">
        <f>(SUMPRODUCT(U$8:U$187,Nutrients!$AJ$8:$AJ$187)+(IF($A6=Nutrients!$B$8,Nutrients!$AJ$8,Nutrients!$AJ$9)*U$6)+(((IF($A7=Nutrients!$B$79,Nutrients!$AJ$79,(IF($A7=Nutrients!$B$77,Nutrients!$AJ$77,Nutrients!$AJ$78)))))*U$7))/2000</f>
        <v>0.75391092895507017</v>
      </c>
      <c r="V203" s="20"/>
      <c r="W203" s="70">
        <f>(SUMPRODUCT(W$8:W$187,Nutrients!$AJ$8:$AJ$187)+(IF($A6=Nutrients!$B$8,Nutrients!$AJ$8,Nutrients!$AJ$9)*W$6)+(((IF($A7=Nutrients!$B$79,Nutrients!$AJ$79,(IF($A7=Nutrients!$B$77,Nutrients!$AJ$77,Nutrients!$AJ$78)))))*W$7))/2000</f>
        <v>1.2675705906318973</v>
      </c>
      <c r="X203" s="70">
        <f>(SUMPRODUCT(X$8:X$187,Nutrients!$AJ$8:$AJ$187)+(IF($A6=Nutrients!$B$8,Nutrients!$AJ$8,Nutrients!$AJ$9)*X$6)+(((IF($A7=Nutrients!$B$79,Nutrients!$AJ$79,(IF($A7=Nutrients!$B$77,Nutrients!$AJ$77,Nutrients!$AJ$78)))))*X$7))/2000</f>
        <v>1.1167110100128206</v>
      </c>
      <c r="Y203" s="70">
        <f>(SUMPRODUCT(Y$8:Y$187,Nutrients!$AJ$8:$AJ$187)+(IF($A6=Nutrients!$B$8,Nutrients!$AJ$8,Nutrients!$AJ$9)*Y$6)+(((IF($A7=Nutrients!$B$79,Nutrients!$AJ$79,(IF($A7=Nutrients!$B$77,Nutrients!$AJ$77,Nutrients!$AJ$78)))))*Y$7))/2000</f>
        <v>0.97931100574212793</v>
      </c>
      <c r="Z203" s="70">
        <f>(SUMPRODUCT(Z$8:Z$187,Nutrients!$AJ$8:$AJ$187)+(IF($A6=Nutrients!$B$8,Nutrients!$AJ$8,Nutrients!$AJ$9)*Z$6)+(((IF($A7=Nutrients!$B$79,Nutrients!$AJ$79,(IF($A7=Nutrients!$B$77,Nutrients!$AJ$77,Nutrients!$AJ$78)))))*Z$7))/2000</f>
        <v>0.890027079356421</v>
      </c>
      <c r="AA203" s="70">
        <f>(SUMPRODUCT(AA$8:AA$187,Nutrients!$AJ$8:$AJ$187)+(IF($A6=Nutrients!$B$8,Nutrients!$AJ$8,Nutrients!$AJ$9)*AA$6)+(((IF($A7=Nutrients!$B$79,Nutrients!$AJ$79,(IF($A7=Nutrients!$B$77,Nutrients!$AJ$77,Nutrients!$AJ$78)))))*AA$7))/2000</f>
        <v>0.82367692489426714</v>
      </c>
      <c r="AB203" s="70">
        <f>(SUMPRODUCT(AB$8:AB$187,Nutrients!$AJ$8:$AJ$187)+(IF($A6=Nutrients!$B$8,Nutrients!$AJ$8,Nutrients!$AJ$9)*AB$6)+(((IF($A7=Nutrients!$B$79,Nutrients!$AJ$79,(IF($A7=Nutrients!$B$77,Nutrients!$AJ$77,Nutrients!$AJ$78)))))*AB$7))/2000</f>
        <v>0.76204867097898688</v>
      </c>
      <c r="AC203" s="20"/>
      <c r="AD203" s="70">
        <f>(SUMPRODUCT(AD$8:AD$187,Nutrients!$AJ$8:$AJ$187)+(IF($A6=Nutrients!$B$8,Nutrients!$AJ$8,Nutrients!$AJ$9)*AD$6)+(((IF($A7=Nutrients!$B$79,Nutrients!$AJ$79,(IF($A7=Nutrients!$B$77,Nutrients!$AJ$77,Nutrients!$AJ$78)))))*AD$7))/2000</f>
        <v>1.2757271493809785</v>
      </c>
      <c r="AE203" s="70">
        <f>(SUMPRODUCT(AE$8:AE$187,Nutrients!$AJ$8:$AJ$187)+(IF($A6=Nutrients!$B$8,Nutrients!$AJ$8,Nutrients!$AJ$9)*AE$6)+(((IF($A7=Nutrients!$B$79,Nutrients!$AJ$79,(IF($A7=Nutrients!$B$77,Nutrients!$AJ$77,Nutrients!$AJ$78)))))*AE$7))/2000</f>
        <v>1.1252823112849826</v>
      </c>
      <c r="AF203" s="70">
        <f>(SUMPRODUCT(AF$8:AF$187,Nutrients!$AJ$8:$AJ$187)+(IF($A6=Nutrients!$B$8,Nutrients!$AJ$8,Nutrients!$AJ$9)*AF$6)+(((IF($A7=Nutrients!$B$79,Nutrients!$AJ$79,(IF($A7=Nutrients!$B$77,Nutrients!$AJ$77,Nutrients!$AJ$78)))))*AF$7))/2000</f>
        <v>0.98744237646512123</v>
      </c>
      <c r="AG203" s="70">
        <f>(SUMPRODUCT(AG$8:AG$187,Nutrients!$AJ$8:$AJ$187)+(IF($A6=Nutrients!$B$8,Nutrients!$AJ$8,Nutrients!$AJ$9)*AG$6)+(((IF($A7=Nutrients!$B$79,Nutrients!$AJ$79,(IF($A7=Nutrients!$B$77,Nutrients!$AJ$77,Nutrients!$AJ$78)))))*AG$7))/2000</f>
        <v>0.8981465129223789</v>
      </c>
      <c r="AH203" s="70">
        <f>(SUMPRODUCT(AH$8:AH$187,Nutrients!$AJ$8:$AJ$187)+(IF($A6=Nutrients!$B$8,Nutrients!$AJ$8,Nutrients!$AJ$9)*AH$6)+(((IF($A7=Nutrients!$B$79,Nutrients!$AJ$79,(IF($A7=Nutrients!$B$77,Nutrients!$AJ$77,Nutrients!$AJ$78)))))*AH$7))/2000</f>
        <v>0.8321756357789527</v>
      </c>
      <c r="AI203" s="70">
        <f>(SUMPRODUCT(AI$8:AI$187,Nutrients!$AJ$8:$AJ$187)+(IF($A6=Nutrients!$B$8,Nutrients!$AJ$8,Nutrients!$AJ$9)*AI$6)+(((IF($A7=Nutrients!$B$79,Nutrients!$AJ$79,(IF($A7=Nutrients!$B$77,Nutrients!$AJ$77,Nutrients!$AJ$78)))))*AI$7))/2000</f>
        <v>0.77076700313186386</v>
      </c>
      <c r="AJ203" s="20"/>
      <c r="AK203" s="70">
        <f>(SUMPRODUCT(AK$8:AK$187,Nutrients!$AJ$8:$AJ$187)+(IF($A6=Nutrients!$B$8,Nutrients!$AJ$8,Nutrients!$AJ$9)*AK$6)+(((IF($A7=Nutrients!$B$79,Nutrients!$AJ$79,(IF($A7=Nutrients!$B$77,Nutrients!$AJ$77,Nutrients!$AJ$78)))))*AK$7))/2000</f>
        <v>1.2838907322992441</v>
      </c>
      <c r="AL203" s="70">
        <f>(SUMPRODUCT(AL$8:AL$187,Nutrients!$AJ$8:$AJ$187)+(IF($A6=Nutrients!$B$8,Nutrients!$AJ$8,Nutrients!$AJ$9)*AL$6)+(((IF($A7=Nutrients!$B$79,Nutrients!$AJ$79,(IF($A7=Nutrients!$B$77,Nutrients!$AJ$77,Nutrients!$AJ$78)))))*AL$7))/2000</f>
        <v>1.1334530607191164</v>
      </c>
      <c r="AM203" s="70">
        <f>(SUMPRODUCT(AM$8:AM$187,Nutrients!$AJ$8:$AJ$187)+(IF($A6=Nutrients!$B$8,Nutrients!$AJ$8,Nutrients!$AJ$9)*AM$6)+(((IF($A7=Nutrients!$B$79,Nutrients!$AJ$79,(IF($A7=Nutrients!$B$77,Nutrients!$AJ$77,Nutrients!$AJ$78)))))*AM$7))/2000</f>
        <v>0.99558011848903782</v>
      </c>
      <c r="AN203" s="70">
        <f>(SUMPRODUCT(AN$8:AN$187,Nutrients!$AJ$8:$AJ$187)+(IF($A6=Nutrients!$B$8,Nutrients!$AJ$8,Nutrients!$AJ$9)*AN$6)+(((IF($A7=Nutrients!$B$79,Nutrients!$AJ$79,(IF($A7=Nutrients!$B$77,Nutrients!$AJ$77,Nutrients!$AJ$78)))))*AN$7))/2000</f>
        <v>0.90628059325470389</v>
      </c>
      <c r="AO203" s="70">
        <f>(SUMPRODUCT(AO$8:AO$187,Nutrients!$AJ$8:$AJ$187)+(IF($A6=Nutrients!$B$8,Nutrients!$AJ$8,Nutrients!$AJ$9)*AO$6)+(((IF($A7=Nutrients!$B$79,Nutrients!$AJ$79,(IF($A7=Nutrients!$B$77,Nutrients!$AJ$77,Nutrients!$AJ$78)))))*AO$7))/2000</f>
        <v>0.84031337780286952</v>
      </c>
      <c r="AP203" s="70">
        <f>(SUMPRODUCT(AP$8:AP$187,Nutrients!$AJ$8:$AJ$187)+(IF($A6=Nutrients!$B$8,Nutrients!$AJ$8,Nutrients!$AJ$9)*AP$6)+(((IF($A7=Nutrients!$B$79,Nutrients!$AJ$79,(IF($A7=Nutrients!$B$77,Nutrients!$AJ$77,Nutrients!$AJ$78)))))*AP$7))/2000</f>
        <v>0.78492734791706664</v>
      </c>
      <c r="AQ203" s="20"/>
      <c r="AR203" s="70">
        <f>(SUMPRODUCT(AR$8:AR$187,Nutrients!$AJ$8:$AJ$187)+(IF($A6=Nutrients!$B$8,Nutrients!$AJ$8,Nutrients!$AJ$9)*AR$6)+(((IF($A7=Nutrients!$B$79,Nutrients!$AJ$79,(IF($A7=Nutrients!$B$77,Nutrients!$AJ$77,Nutrients!$AJ$78)))))*AR$7))/2000</f>
        <v>1.2920336958821625</v>
      </c>
      <c r="AS203" s="70">
        <f>(SUMPRODUCT(AS$8:AS$187,Nutrients!$AJ$8:$AJ$187)+(IF($A6=Nutrients!$B$8,Nutrients!$AJ$8,Nutrients!$AJ$9)*AS$6)+(((IF($A7=Nutrients!$B$79,Nutrients!$AJ$79,(IF($A7=Nutrients!$B$77,Nutrients!$AJ$77,Nutrients!$AJ$78)))))*AS$7))/2000</f>
        <v>1.1420405919512553</v>
      </c>
      <c r="AT203" s="70">
        <f>(SUMPRODUCT(AT$8:AT$187,Nutrients!$AJ$8:$AJ$187)+(IF($A6=Nutrients!$B$8,Nutrients!$AJ$8,Nutrients!$AJ$9)*AT$6)+(((IF($A7=Nutrients!$B$79,Nutrients!$AJ$79,(IF($A7=Nutrients!$B$77,Nutrients!$AJ$77,Nutrients!$AJ$78)))))*AT$7))/2000</f>
        <v>1.0045453193257559</v>
      </c>
      <c r="AU203" s="70">
        <f>(SUMPRODUCT(AU$8:AU$187,Nutrients!$AJ$8:$AJ$187)+(IF($A6=Nutrients!$B$8,Nutrients!$AJ$8,Nutrients!$AJ$9)*AU$6)+(((IF($A7=Nutrients!$B$79,Nutrients!$AJ$79,(IF($A7=Nutrients!$B$77,Nutrients!$AJ$77,Nutrients!$AJ$78)))))*AU$7))/2000</f>
        <v>0.91408449563405825</v>
      </c>
      <c r="AV203" s="70">
        <f>(SUMPRODUCT(AV$8:AV$187,Nutrients!$AJ$8:$AJ$187)+(IF($A6=Nutrients!$B$8,Nutrients!$AJ$8,Nutrients!$AJ$9)*AV$6)+(((IF($A7=Nutrients!$B$79,Nutrients!$AJ$79,(IF($A7=Nutrients!$B$77,Nutrients!$AJ$77,Nutrients!$AJ$78)))))*AV$7))/2000</f>
        <v>0.8544700608964807</v>
      </c>
      <c r="AW203" s="70">
        <f>(SUMPRODUCT(AW$8:AW$187,Nutrients!$AJ$8:$AJ$187)+(IF($A6=Nutrients!$B$8,Nutrients!$AJ$8,Nutrients!$AJ$9)*AW$6)+(((IF($A7=Nutrients!$B$79,Nutrients!$AJ$79,(IF($A7=Nutrients!$B$77,Nutrients!$AJ$77,Nutrients!$AJ$78)))))*AW$7))/2000</f>
        <v>0.79917069490196102</v>
      </c>
      <c r="AX203" s="20"/>
      <c r="AY203" s="70">
        <f>(SUMPRODUCT(AY$8:AY$187,Nutrients!$AJ$8:$AJ$187)+(IF($A6=Nutrients!$B$8,Nutrients!$AJ$8,Nutrients!$AJ$9)*AY$6)+(((IF($A7=Nutrients!$B$79,Nutrients!$AJ$79,(IF($A7=Nutrients!$B$77,Nutrients!$AJ$77,Nutrients!$AJ$78)))))*AY$7))/2000</f>
        <v>1.3010678340384456</v>
      </c>
      <c r="AZ203" s="70">
        <f>(SUMPRODUCT(AZ$8:AZ$187,Nutrients!$AJ$8:$AJ$187)+(IF($A6=Nutrients!$B$8,Nutrients!$AJ$8,Nutrients!$AJ$9)*AZ$6)+(((IF($A7=Nutrients!$B$79,Nutrients!$AJ$79,(IF($A7=Nutrients!$B$77,Nutrients!$AJ$77,Nutrients!$AJ$78)))))*AZ$7))/2000</f>
        <v>1.1501860479813029</v>
      </c>
      <c r="BA203" s="70">
        <f>(SUMPRODUCT(BA$8:BA$187,Nutrients!$AJ$8:$AJ$187)+(IF($A6=Nutrients!$B$8,Nutrients!$AJ$8,Nutrients!$AJ$9)*BA$6)+(((IF($A7=Nutrients!$B$79,Nutrients!$AJ$79,(IF($A7=Nutrients!$B$77,Nutrients!$AJ$77,Nutrients!$AJ$78)))))*BA$7))/2000</f>
        <v>1.0126834275188314</v>
      </c>
      <c r="BB203" s="70">
        <f>(SUMPRODUCT(BB$8:BB$187,Nutrients!$AJ$8:$AJ$187)+(IF($A6=Nutrients!$B$8,Nutrients!$AJ$8,Nutrients!$AJ$9)*BB$6)+(((IF($A7=Nutrients!$B$79,Nutrients!$AJ$79,(IF($A7=Nutrients!$B$77,Nutrients!$AJ$77,Nutrients!$AJ$78)))))*BB$7))/2000</f>
        <v>0.92834975366878258</v>
      </c>
      <c r="BC203" s="70">
        <f>(SUMPRODUCT(BC$8:BC$187,Nutrients!$AJ$8:$AJ$187)+(IF($A6=Nutrients!$B$8,Nutrients!$AJ$8,Nutrients!$AJ$9)*BC$6)+(((IF($A7=Nutrients!$B$79,Nutrients!$AJ$79,(IF($A7=Nutrients!$B$77,Nutrients!$AJ$77,Nutrients!$AJ$78)))))*BC$7))/2000</f>
        <v>0.86869509942341605</v>
      </c>
      <c r="BD203" s="70">
        <f>(SUMPRODUCT(BD$8:BD$187,Nutrients!$AJ$8:$AJ$187)+(IF($A6=Nutrients!$B$8,Nutrients!$AJ$8,Nutrients!$AJ$9)*BD$6)+(((IF($A7=Nutrients!$B$79,Nutrients!$AJ$79,(IF($A7=Nutrients!$B$77,Nutrients!$AJ$77,Nutrients!$AJ$78)))))*BD$7))/2000</f>
        <v>0.81329478894040574</v>
      </c>
      <c r="BE203" s="20"/>
      <c r="BF203" s="70">
        <f>(SUMPRODUCT(BF$8:BF$187,Nutrients!$AJ$8:$AJ$187)+(IF($A6=Nutrients!$B$8,Nutrients!$AJ$8,Nutrients!$AJ$9)*BF$6)+(((IF($A7=Nutrients!$B$79,Nutrients!$AJ$79,(IF($A7=Nutrients!$B$77,Nutrients!$AJ$77,Nutrients!$AJ$78)))))*BF$7))/2000</f>
        <v>1.3092107976213636</v>
      </c>
      <c r="BG203" s="70">
        <f>(SUMPRODUCT(BG$8:BG$187,Nutrients!$AJ$8:$AJ$187)+(IF($A6=Nutrients!$B$8,Nutrients!$AJ$8,Nutrients!$AJ$9)*BG$6)+(((IF($A7=Nutrients!$B$79,Nutrients!$AJ$79,(IF($A7=Nutrients!$B$77,Nutrients!$AJ$77,Nutrients!$AJ$78)))))*BG$7))/2000</f>
        <v>1.1583281152558085</v>
      </c>
      <c r="BH203" s="70">
        <f>(SUMPRODUCT(BH$8:BH$187,Nutrients!$AJ$8:$AJ$187)+(IF($A6=Nutrients!$B$8,Nutrients!$AJ$8,Nutrients!$AJ$9)*BH$6)+(((IF($A7=Nutrients!$B$79,Nutrients!$AJ$79,(IF($A7=Nutrients!$B$77,Nutrients!$AJ$77,Nutrients!$AJ$78)))))*BH$7))/2000</f>
        <v>1.0233064753344254</v>
      </c>
      <c r="BI203" s="70">
        <f>(SUMPRODUCT(BI$8:BI$187,Nutrients!$AJ$8:$AJ$187)+(IF($A6=Nutrients!$B$8,Nutrients!$AJ$8,Nutrients!$AJ$9)*BI$6)+(((IF($A7=Nutrients!$B$79,Nutrients!$AJ$79,(IF($A7=Nutrients!$B$77,Nutrients!$AJ$77,Nutrients!$AJ$78)))))*BI$7))/2000</f>
        <v>0.94251046462314458</v>
      </c>
      <c r="BJ203" s="70">
        <f>(SUMPRODUCT(BJ$8:BJ$187,Nutrients!$AJ$8:$AJ$187)+(IF($A6=Nutrients!$B$8,Nutrients!$AJ$8,Nutrients!$AJ$9)*BJ$6)+(((IF($A7=Nutrients!$B$79,Nutrients!$AJ$79,(IF($A7=Nutrients!$B$77,Nutrients!$AJ$77,Nutrients!$AJ$78)))))*BJ$7))/2000</f>
        <v>0.88285544420861917</v>
      </c>
      <c r="BK203" s="70">
        <f>(SUMPRODUCT(BK$8:BK$187,Nutrients!$AJ$8:$AJ$187)+(IF($A6=Nutrients!$B$8,Nutrients!$AJ$8,Nutrients!$AJ$9)*BK$6)+(((IF($A7=Nutrients!$B$79,Nutrients!$AJ$79,(IF($A7=Nutrients!$B$77,Nutrients!$AJ$77,Nutrients!$AJ$78)))))*BK$7))/2000</f>
        <v>0.82757908777140665</v>
      </c>
      <c r="BL203" s="20"/>
    </row>
    <row r="204" spans="1:64" x14ac:dyDescent="0.2">
      <c r="A204" s="5" t="s">
        <v>18</v>
      </c>
      <c r="B204" s="65">
        <f>(SUMPRODUCT(B$8:B$187,Nutrients!$E$8:$E$187)+(IF($A$6=Nutrients!$B$8,Nutrients!$E$8,Nutrients!$E$9)*B$6)+(((IF($A$7=Nutrients!$B$79,Nutrients!$E$79,(IF($A$7=Nutrients!$B$77,Nutrients!$E$77,Nutrients!$E$78)))))*B$7))/2000/2.2046</f>
        <v>1495.2592896409703</v>
      </c>
      <c r="C204" s="65">
        <f>(SUMPRODUCT(C$8:C$187,Nutrients!$E$8:$E$187)+(IF($A$6=Nutrients!$B$8,Nutrients!$E$8,Nutrients!$E$9)*C$6)+(((IF($A$7=Nutrients!$B$79,Nutrients!$E$79,(IF($A$7=Nutrients!$B$77,Nutrients!$E$77,Nutrients!$E$78)))))*C$7))/2000/2.2046</f>
        <v>1499.0398981651672</v>
      </c>
      <c r="D204" s="65">
        <f>(SUMPRODUCT(D$8:D$187,Nutrients!$E$8:$E$187)+(IF($A$6=Nutrients!$B$8,Nutrients!$E$8,Nutrients!$E$9)*D$6)+(((IF($A$7=Nutrients!$B$79,Nutrients!$E$79,(IF($A$7=Nutrients!$B$77,Nutrients!$E$77,Nutrients!$E$78)))))*D$7))/2000/2.2046</f>
        <v>1505.1086641704712</v>
      </c>
      <c r="E204" s="65">
        <f>(SUMPRODUCT(E$8:E$187,Nutrients!$E$8:$E$187)+(IF($A$6=Nutrients!$B$8,Nutrients!$E$8,Nutrients!$E$9)*E$6)+(((IF($A$7=Nutrients!$B$79,Nutrients!$E$79,(IF($A$7=Nutrients!$B$77,Nutrients!$E$77,Nutrients!$E$78)))))*E$7))/2000/2.2046</f>
        <v>1508.0710065486478</v>
      </c>
      <c r="F204" s="65">
        <f>(SUMPRODUCT(F$8:F$187,Nutrients!$E$8:$E$187)+(IF($A$6=Nutrients!$B$8,Nutrients!$E$8,Nutrients!$E$9)*F$6)+(((IF($A$7=Nutrients!$B$79,Nutrients!$E$79,(IF($A$7=Nutrients!$B$77,Nutrients!$E$77,Nutrients!$E$78)))))*F$7))/2000/2.2046</f>
        <v>1510.4976835100401</v>
      </c>
      <c r="G204" s="65">
        <f>(SUMPRODUCT(G$8:G$187,Nutrients!$E$8:$E$187)+(IF($A$6=Nutrients!$B$8,Nutrients!$E$8,Nutrients!$E$9)*G$6)+(((IF($A$7=Nutrients!$B$79,Nutrients!$E$79,(IF($A$7=Nutrients!$B$77,Nutrients!$E$77,Nutrients!$E$78)))))*G$7))/2000/2.2046</f>
        <v>1512.4682166271357</v>
      </c>
      <c r="H204" s="20"/>
      <c r="I204" s="65">
        <f>(SUMPRODUCT(I$8:I$187,Nutrients!$E$8:$E$187)+(IF($A$6=Nutrients!$B$8,Nutrients!$E$8,Nutrients!$E$9)*I$6)+(((IF($A$7=Nutrients!$B$79,Nutrients!$E$79,(IF($A$7=Nutrients!$B$77,Nutrients!$E$77,Nutrients!$E$78)))))*I$7))/2000/2.2046</f>
        <v>1492.8312607189689</v>
      </c>
      <c r="J204" s="65">
        <f>(SUMPRODUCT(J$8:J$187,Nutrients!$E$8:$E$187)+(IF($A$6=Nutrients!$B$8,Nutrients!$E$8,Nutrients!$E$9)*J$6)+(((IF($A$7=Nutrients!$B$79,Nutrients!$E$79,(IF($A$7=Nutrients!$B$77,Nutrients!$E$77,Nutrients!$E$78)))))*J$7))/2000/2.2046</f>
        <v>1496.6645940731221</v>
      </c>
      <c r="K204" s="65">
        <f>(SUMPRODUCT(K$8:K$187,Nutrients!$E$8:$E$187)+(IF($A$6=Nutrients!$B$8,Nutrients!$E$8,Nutrients!$E$9)*K$6)+(((IF($A$7=Nutrients!$B$79,Nutrients!$E$79,(IF($A$7=Nutrients!$B$77,Nutrients!$E$77,Nutrients!$E$78)))))*K$7))/2000/2.2046</f>
        <v>1503.1044803095938</v>
      </c>
      <c r="L204" s="65">
        <f>(SUMPRODUCT(L$8:L$187,Nutrients!$E$8:$E$187)+(IF($A$6=Nutrients!$B$8,Nutrients!$E$8,Nutrients!$E$9)*L$6)+(((IF($A$7=Nutrients!$B$79,Nutrients!$E$79,(IF($A$7=Nutrients!$B$77,Nutrients!$E$77,Nutrients!$E$78)))))*L$7))/2000/2.2046</f>
        <v>1505.6872344442379</v>
      </c>
      <c r="M204" s="65">
        <f>(SUMPRODUCT(M$8:M$187,Nutrients!$E$8:$E$187)+(IF($A$6=Nutrients!$B$8,Nutrients!$E$8,Nutrients!$E$9)*M$6)+(((IF($A$7=Nutrients!$B$79,Nutrients!$E$79,(IF($A$7=Nutrients!$B$77,Nutrients!$E$77,Nutrients!$E$78)))))*M$7))/2000/2.2046</f>
        <v>1507.9977292623394</v>
      </c>
      <c r="N204" s="65">
        <f>(SUMPRODUCT(N$8:N$187,Nutrients!$E$8:$E$187)+(IF($A$6=Nutrients!$B$8,Nutrients!$E$8,Nutrients!$E$9)*N$6)+(((IF($A$7=Nutrients!$B$79,Nutrients!$E$79,(IF($A$7=Nutrients!$B$77,Nutrients!$E$77,Nutrients!$E$78)))))*N$7))/2000/2.2046</f>
        <v>1509.9682623794347</v>
      </c>
      <c r="O204" s="20"/>
      <c r="P204" s="65">
        <f>(SUMPRODUCT(P$8:P$187,Nutrients!$E$8:$E$187)+(IF($A$6=Nutrients!$B$8,Nutrients!$E$8,Nutrients!$E$9)*P$6)+(((IF($A$7=Nutrients!$B$79,Nutrients!$E$79,(IF($A$7=Nutrients!$B$77,Nutrients!$E$77,Nutrients!$E$78)))))*P$7))/2000/2.2046</f>
        <v>1490.3969645112898</v>
      </c>
      <c r="Q204" s="65">
        <f>(SUMPRODUCT(Q$8:Q$187,Nutrients!$E$8:$E$187)+(IF($A$6=Nutrients!$B$8,Nutrients!$E$8,Nutrients!$E$9)*Q$6)+(((IF($A$7=Nutrients!$B$79,Nutrients!$E$79,(IF($A$7=Nutrients!$B$77,Nutrients!$E$77,Nutrients!$E$78)))))*Q$7))/2000/2.2046</f>
        <v>1494.0761261902394</v>
      </c>
      <c r="R204" s="65">
        <f>(SUMPRODUCT(R$8:R$187,Nutrients!$E$8:$E$187)+(IF($A$6=Nutrients!$B$8,Nutrients!$E$8,Nutrients!$E$9)*R$6)+(((IF($A$7=Nutrients!$B$79,Nutrients!$E$79,(IF($A$7=Nutrients!$B$77,Nutrients!$E$77,Nutrients!$E$78)))))*R$7))/2000/2.2046</f>
        <v>1500.1744137150913</v>
      </c>
      <c r="S204" s="65">
        <f>(SUMPRODUCT(S$8:S$187,Nutrients!$E$8:$E$187)+(IF($A$6=Nutrients!$B$8,Nutrients!$E$8,Nutrients!$E$9)*S$6)+(((IF($A$7=Nutrients!$B$79,Nutrients!$E$79,(IF($A$7=Nutrients!$B$77,Nutrients!$E$77,Nutrients!$E$78)))))*S$7))/2000/2.2046</f>
        <v>1502.8014246673258</v>
      </c>
      <c r="T204" s="65">
        <f>(SUMPRODUCT(T$8:T$187,Nutrients!$E$8:$E$187)+(IF($A$6=Nutrients!$B$8,Nutrients!$E$8,Nutrients!$E$9)*T$6)+(((IF($A$7=Nutrients!$B$79,Nutrients!$E$79,(IF($A$7=Nutrients!$B$77,Nutrients!$E$77,Nutrients!$E$78)))))*T$7))/2000/2.2046</f>
        <v>1505.6076898722504</v>
      </c>
      <c r="U204" s="65">
        <f>(SUMPRODUCT(U$8:U$187,Nutrients!$E$8:$E$187)+(IF($A$6=Nutrients!$B$8,Nutrients!$E$8,Nutrients!$E$9)*U$6)+(((IF($A$7=Nutrients!$B$79,Nutrients!$E$79,(IF($A$7=Nutrients!$B$77,Nutrients!$E$77,Nutrients!$E$78)))))*U$7))/2000/2.2046</f>
        <v>1507.4167447945222</v>
      </c>
      <c r="V204" s="20"/>
      <c r="W204" s="65">
        <f>(SUMPRODUCT(W$8:W$187,Nutrients!$E$8:$E$187)+(IF($A$6=Nutrients!$B$8,Nutrients!$E$8,Nutrients!$E$9)*W$6)+(((IF($A$7=Nutrients!$B$79,Nutrients!$E$79,(IF($A$7=Nutrients!$B$77,Nutrients!$E$77,Nutrients!$E$78)))))*W$7))/2000/2.2046</f>
        <v>1487.6273368776688</v>
      </c>
      <c r="X204" s="65">
        <f>(SUMPRODUCT(X$8:X$187,Nutrients!$E$8:$E$187)+(IF($A$6=Nutrients!$B$8,Nutrients!$E$8,Nutrients!$E$9)*X$6)+(((IF($A$7=Nutrients!$B$79,Nutrients!$E$79,(IF($A$7=Nutrients!$B$77,Nutrients!$E$77,Nutrients!$E$78)))))*X$7))/2000/2.2046</f>
        <v>1491.1818484009625</v>
      </c>
      <c r="Y204" s="65">
        <f>(SUMPRODUCT(Y$8:Y$187,Nutrients!$E$8:$E$187)+(IF($A$6=Nutrients!$B$8,Nutrients!$E$8,Nutrients!$E$9)*Y$6)+(((IF($A$7=Nutrients!$B$79,Nutrients!$E$79,(IF($A$7=Nutrients!$B$77,Nutrients!$E$77,Nutrients!$E$78)))))*Y$7))/2000/2.2046</f>
        <v>1496.8057667614216</v>
      </c>
      <c r="Z204" s="65">
        <f>(SUMPRODUCT(Z$8:Z$187,Nutrients!$E$8:$E$187)+(IF($A$6=Nutrients!$B$8,Nutrients!$E$8,Nutrients!$E$9)*Z$6)+(((IF($A$7=Nutrients!$B$79,Nutrients!$E$79,(IF($A$7=Nutrients!$B$77,Nutrients!$E$77,Nutrients!$E$78)))))*Z$7))/2000/2.2046</f>
        <v>1500.1455150454872</v>
      </c>
      <c r="AA204" s="65">
        <f>(SUMPRODUCT(AA$8:AA$187,Nutrients!$E$8:$E$187)+(IF($A$6=Nutrients!$B$8,Nutrients!$E$8,Nutrients!$E$9)*AA$6)+(((IF($A$7=Nutrients!$B$79,Nutrients!$E$79,(IF($A$7=Nutrients!$B$77,Nutrients!$E$77,Nutrients!$E$78)))))*AA$7))/2000/2.2046</f>
        <v>1502.7218800953387</v>
      </c>
      <c r="AB204" s="65">
        <f>(SUMPRODUCT(AB$8:AB$187,Nutrients!$E$8:$E$187)+(IF($A$6=Nutrients!$B$8,Nutrients!$E$8,Nutrients!$E$9)*AB$6)+(((IF($A$7=Nutrients!$B$79,Nutrients!$E$79,(IF($A$7=Nutrients!$B$77,Nutrients!$E$77,Nutrients!$E$78)))))*AB$7))/2000/2.2046</f>
        <v>1504.4995539279894</v>
      </c>
      <c r="AC204" s="20"/>
      <c r="AD204" s="65">
        <f>(SUMPRODUCT(AD$8:AD$187,Nutrients!$E$8:$E$187)+(IF($A$6=Nutrients!$B$8,Nutrients!$E$8,Nutrients!$E$9)*AD$6)+(((IF($A$7=Nutrients!$B$79,Nutrients!$E$79,(IF($A$7=Nutrients!$B$77,Nutrients!$E$77,Nutrients!$E$78)))))*AD$7))/2000/2.2046</f>
        <v>1484.8049844140917</v>
      </c>
      <c r="AE204" s="65">
        <f>(SUMPRODUCT(AE$8:AE$187,Nutrients!$E$8:$E$187)+(IF($A$6=Nutrients!$B$8,Nutrients!$E$8,Nutrients!$E$9)*AE$6)+(((IF($A$7=Nutrients!$B$79,Nutrients!$E$79,(IF($A$7=Nutrients!$B$77,Nutrients!$E$77,Nutrients!$E$78)))))*AE$7))/2000/2.2046</f>
        <v>1488.4334623734271</v>
      </c>
      <c r="AF204" s="65">
        <f>(SUMPRODUCT(AF$8:AF$187,Nutrients!$E$8:$E$187)+(IF($A$6=Nutrients!$B$8,Nutrients!$E$8,Nutrients!$E$9)*AF$6)+(((IF($A$7=Nutrients!$B$79,Nutrients!$E$79,(IF($A$7=Nutrients!$B$77,Nutrients!$E$77,Nutrients!$E$78)))))*AF$7))/2000/2.2046</f>
        <v>1493.9968874080566</v>
      </c>
      <c r="AG204" s="65">
        <f>(SUMPRODUCT(AG$8:AG$187,Nutrients!$E$8:$E$187)+(IF($A$6=Nutrients!$B$8,Nutrients!$E$8,Nutrients!$E$9)*AG$6)+(((IF($A$7=Nutrients!$B$79,Nutrients!$E$79,(IF($A$7=Nutrients!$B$77,Nutrients!$E$77,Nutrients!$E$78)))))*AG$7))/2000/2.2046</f>
        <v>1497.1722892845928</v>
      </c>
      <c r="AH204" s="65">
        <f>(SUMPRODUCT(AH$8:AH$187,Nutrients!$E$8:$E$187)+(IF($A$6=Nutrients!$B$8,Nutrients!$E$8,Nutrients!$E$9)*AH$6)+(((IF($A$7=Nutrients!$B$79,Nutrients!$E$79,(IF($A$7=Nutrients!$B$77,Nutrients!$E$77,Nutrients!$E$78)))))*AH$7))/2000/2.2046</f>
        <v>1499.8131178906401</v>
      </c>
      <c r="AI204" s="65">
        <f>(SUMPRODUCT(AI$8:AI$187,Nutrients!$E$8:$E$187)+(IF($A$6=Nutrients!$B$8,Nutrients!$E$8,Nutrients!$E$9)*AI$6)+(((IF($A$7=Nutrients!$B$79,Nutrients!$E$79,(IF($A$7=Nutrients!$B$77,Nutrients!$E$77,Nutrients!$E$78)))))*AI$7))/2000/2.2046</f>
        <v>1501.9500052205929</v>
      </c>
      <c r="AJ204" s="20"/>
      <c r="AK204" s="65">
        <f>(SUMPRODUCT(AK$8:AK$187,Nutrients!$E$8:$E$187)+(IF($A$6=Nutrients!$B$8,Nutrients!$E$8,Nutrients!$E$9)*AK$6)+(((IF($A$7=Nutrients!$B$79,Nutrients!$E$79,(IF($A$7=Nutrients!$B$77,Nutrients!$E$77,Nutrients!$E$78)))))*AK$7))/2000/2.2046</f>
        <v>1482.4507338292287</v>
      </c>
      <c r="AL204" s="65">
        <f>(SUMPRODUCT(AL$8:AL$187,Nutrients!$E$8:$E$187)+(IF($A$6=Nutrients!$B$8,Nutrients!$E$8,Nutrients!$E$9)*AL$6)+(((IF($A$7=Nutrients!$B$79,Nutrients!$E$79,(IF($A$7=Nutrients!$B$77,Nutrients!$E$77,Nutrients!$E$78)))))*AL$7))/2000/2.2046</f>
        <v>1485.8617424163717</v>
      </c>
      <c r="AM204" s="65">
        <f>(SUMPRODUCT(AM$8:AM$187,Nutrients!$E$8:$E$187)+(IF($A$6=Nutrients!$B$8,Nutrients!$E$8,Nutrients!$E$9)*AM$6)+(((IF($A$7=Nutrients!$B$79,Nutrients!$E$79,(IF($A$7=Nutrients!$B$77,Nutrients!$E$77,Nutrients!$E$78)))))*AM$7))/2000/2.2046</f>
        <v>1491.0796965415229</v>
      </c>
      <c r="AN204" s="65">
        <f>(SUMPRODUCT(AN$8:AN$187,Nutrients!$E$8:$E$187)+(IF($A$6=Nutrients!$B$8,Nutrients!$E$8,Nutrients!$E$9)*AN$6)+(((IF($A$7=Nutrients!$B$79,Nutrients!$E$79,(IF($A$7=Nutrients!$B$77,Nutrients!$E$77,Nutrients!$E$78)))))*AN$7))/2000/2.2046</f>
        <v>1494.3295305573952</v>
      </c>
      <c r="AO204" s="65">
        <f>(SUMPRODUCT(AO$8:AO$187,Nutrients!$E$8:$E$187)+(IF($A$6=Nutrients!$B$8,Nutrients!$E$8,Nutrients!$E$9)*AO$6)+(((IF($A$7=Nutrients!$B$79,Nutrients!$E$79,(IF($A$7=Nutrients!$B$77,Nutrients!$E$77,Nutrients!$E$78)))))*AO$7))/2000/2.2046</f>
        <v>1496.8959270241073</v>
      </c>
      <c r="AP204" s="65">
        <f>(SUMPRODUCT(AP$8:AP$187,Nutrients!$E$8:$E$187)+(IF($A$6=Nutrients!$B$8,Nutrients!$E$8,Nutrients!$E$9)*AP$6)+(((IF($A$7=Nutrients!$B$79,Nutrients!$E$79,(IF($A$7=Nutrients!$B$77,Nutrients!$E$77,Nutrients!$E$78)))))*AP$7))/2000/2.2046</f>
        <v>1502.5425174289142</v>
      </c>
      <c r="AQ204" s="20"/>
      <c r="AR204" s="65">
        <f>(SUMPRODUCT(AR$8:AR$187,Nutrients!$E$8:$E$187)+(IF($A$6=Nutrients!$B$8,Nutrients!$E$8,Nutrients!$E$9)*AR$6)+(((IF($A$7=Nutrients!$B$79,Nutrients!$E$79,(IF($A$7=Nutrients!$B$77,Nutrients!$E$77,Nutrients!$E$78)))))*AR$7))/2000/2.2046</f>
        <v>1479.250993848806</v>
      </c>
      <c r="AS204" s="65">
        <f>(SUMPRODUCT(AS$8:AS$187,Nutrients!$E$8:$E$187)+(IF($A$6=Nutrients!$B$8,Nutrients!$E$8,Nutrients!$E$9)*AS$6)+(((IF($A$7=Nutrients!$B$79,Nutrients!$E$79,(IF($A$7=Nutrients!$B$77,Nutrients!$E$77,Nutrients!$E$78)))))*AS$7))/2000/2.2046</f>
        <v>1483.3259993634449</v>
      </c>
      <c r="AT204" s="65">
        <f>(SUMPRODUCT(AT$8:AT$187,Nutrients!$E$8:$E$187)+(IF($A$6=Nutrients!$B$8,Nutrients!$E$8,Nutrients!$E$9)*AT$6)+(((IF($A$7=Nutrients!$B$79,Nutrients!$E$79,(IF($A$7=Nutrients!$B$77,Nutrients!$E$77,Nutrients!$E$78)))))*AT$7))/2000/2.2046</f>
        <v>1488.7157424513982</v>
      </c>
      <c r="AU204" s="65">
        <f>(SUMPRODUCT(AU$8:AU$187,Nutrients!$E$8:$E$187)+(IF($A$6=Nutrients!$B$8,Nutrients!$E$8,Nutrients!$E$9)*AU$6)+(((IF($A$7=Nutrients!$B$79,Nutrients!$E$79,(IF($A$7=Nutrients!$B$77,Nutrients!$E$77,Nutrients!$E$78)))))*AU$7))/2000/2.2046</f>
        <v>1491.2371769832082</v>
      </c>
      <c r="AV204" s="65">
        <f>(SUMPRODUCT(AV$8:AV$187,Nutrients!$E$8:$E$187)+(IF($A$6=Nutrients!$B$8,Nutrients!$E$8,Nutrients!$E$9)*AV$6)+(((IF($A$7=Nutrients!$B$79,Nutrients!$E$79,(IF($A$7=Nutrients!$B$77,Nutrients!$E$77,Nutrients!$E$78)))))*AV$7))/2000/2.2046</f>
        <v>1497.5628713717635</v>
      </c>
      <c r="AW204" s="65">
        <f>(SUMPRODUCT(AW$8:AW$187,Nutrients!$E$8:$E$187)+(IF($A$6=Nutrients!$B$8,Nutrients!$E$8,Nutrients!$E$9)*AW$6)+(((IF($A$7=Nutrients!$B$79,Nutrients!$E$79,(IF($A$7=Nutrients!$B$77,Nutrients!$E$77,Nutrients!$E$78)))))*AW$7))/2000/2.2046</f>
        <v>1503.1813487260129</v>
      </c>
      <c r="AX204" s="20"/>
      <c r="AY204" s="65">
        <f>(SUMPRODUCT(AY$8:AY$187,Nutrients!$E$8:$E$187)+(IF($A$6=Nutrients!$B$8,Nutrients!$E$8,Nutrients!$E$9)*AY$6)+(((IF($A$7=Nutrients!$B$79,Nutrients!$E$79,(IF($A$7=Nutrients!$B$77,Nutrients!$E$77,Nutrients!$E$78)))))*AY$7))/2000/2.2046</f>
        <v>1477.3770469966885</v>
      </c>
      <c r="AZ204" s="65">
        <f>(SUMPRODUCT(AZ$8:AZ$187,Nutrients!$E$8:$E$187)+(IF($A$6=Nutrients!$B$8,Nutrients!$E$8,Nutrients!$E$9)*AZ$6)+(((IF($A$7=Nutrients!$B$79,Nutrients!$E$79,(IF($A$7=Nutrients!$B$77,Nutrients!$E$77,Nutrients!$E$78)))))*AZ$7))/2000/2.2046</f>
        <v>1480.111524084979</v>
      </c>
      <c r="BA204" s="65">
        <f>(SUMPRODUCT(BA$8:BA$187,Nutrients!$E$8:$E$187)+(IF($A$6=Nutrients!$B$8,Nutrients!$E$8,Nutrients!$E$9)*BA$6)+(((IF($A$7=Nutrients!$B$79,Nutrients!$E$79,(IF($A$7=Nutrients!$B$77,Nutrients!$E$77,Nutrients!$E$78)))))*BA$7))/2000/2.2046</f>
        <v>1485.7856878864898</v>
      </c>
      <c r="BB204" s="65">
        <f>(SUMPRODUCT(BB$8:BB$187,Nutrients!$E$8:$E$187)+(IF($A$6=Nutrients!$B$8,Nutrients!$E$8,Nutrients!$E$9)*BB$6)+(((IF($A$7=Nutrients!$B$79,Nutrients!$E$79,(IF($A$7=Nutrients!$B$77,Nutrients!$E$77,Nutrients!$E$78)))))*BB$7))/2000/2.2046</f>
        <v>1491.8881558746484</v>
      </c>
      <c r="BC204" s="65">
        <f>(SUMPRODUCT(BC$8:BC$187,Nutrients!$E$8:$E$187)+(IF($A$6=Nutrients!$B$8,Nutrients!$E$8,Nutrients!$E$9)*BC$6)+(((IF($A$7=Nutrients!$B$79,Nutrients!$E$79,(IF($A$7=Nutrients!$B$77,Nutrients!$E$77,Nutrients!$E$78)))))*BC$7))/2000/2.2046</f>
        <v>1498.1456677745014</v>
      </c>
      <c r="BD204" s="65">
        <f>(SUMPRODUCT(BD$8:BD$187,Nutrients!$E$8:$E$187)+(IF($A$6=Nutrients!$B$8,Nutrients!$E$8,Nutrients!$E$9)*BD$6)+(((IF($A$7=Nutrients!$B$79,Nutrients!$E$79,(IF($A$7=Nutrients!$B$77,Nutrients!$E$77,Nutrients!$E$78)))))*BD$7))/2000/2.2046</f>
        <v>1503.6489274472365</v>
      </c>
      <c r="BE204" s="20"/>
      <c r="BF204" s="65">
        <f>(SUMPRODUCT(BF$8:BF$187,Nutrients!$E$8:$E$187)+(IF($A$6=Nutrients!$B$8,Nutrients!$E$8,Nutrients!$E$9)*BF$6)+(((IF($A$7=Nutrients!$B$79,Nutrients!$E$79,(IF($A$7=Nutrients!$B$77,Nutrients!$E$77,Nutrients!$E$78)))))*BF$7))/2000/2.2046</f>
        <v>1474.1773070162658</v>
      </c>
      <c r="BG204" s="65">
        <f>(SUMPRODUCT(BG$8:BG$187,Nutrients!$E$8:$E$187)+(IF($A$6=Nutrients!$B$8,Nutrients!$E$8,Nutrients!$E$9)*BG$6)+(((IF($A$7=Nutrients!$B$79,Nutrients!$E$79,(IF($A$7=Nutrients!$B$77,Nutrients!$E$77,Nutrients!$E$78)))))*BG$7))/2000/2.2046</f>
        <v>1476.9541418258098</v>
      </c>
      <c r="BH204" s="65">
        <f>(SUMPRODUCT(BH$8:BH$187,Nutrients!$E$8:$E$187)+(IF($A$6=Nutrients!$B$8,Nutrients!$E$8,Nutrients!$E$9)*BH$6)+(((IF($A$7=Nutrients!$B$79,Nutrients!$E$79,(IF($A$7=Nutrients!$B$77,Nutrients!$E$77,Nutrients!$E$78)))))*BH$7))/2000/2.2046</f>
        <v>1484.4795026065965</v>
      </c>
      <c r="BI204" s="65">
        <f>(SUMPRODUCT(BI$8:BI$187,Nutrients!$E$8:$E$187)+(IF($A$6=Nutrients!$B$8,Nutrients!$E$8,Nutrients!$E$9)*BI$6)+(((IF($A$7=Nutrients!$B$79,Nutrients!$E$79,(IF($A$7=Nutrients!$B$77,Nutrients!$E$77,Nutrients!$E$78)))))*BI$7))/2000/2.2046</f>
        <v>1492.4678043845945</v>
      </c>
      <c r="BJ204" s="65">
        <f>(SUMPRODUCT(BJ$8:BJ$187,Nutrients!$E$8:$E$187)+(IF($A$6=Nutrients!$B$8,Nutrients!$E$8,Nutrients!$E$9)*BJ$6)+(((IF($A$7=Nutrients!$B$79,Nutrients!$E$79,(IF($A$7=Nutrients!$B$77,Nutrients!$E$77,Nutrients!$E$78)))))*BJ$7))/2000/2.2046</f>
        <v>1498.7381799828222</v>
      </c>
      <c r="BK204" s="65">
        <f>(SUMPRODUCT(BK$8:BK$187,Nutrients!$E$8:$E$187)+(IF($A$6=Nutrients!$B$8,Nutrients!$E$8,Nutrients!$E$9)*BK$6)+(((IF($A$7=Nutrients!$B$79,Nutrients!$E$79,(IF($A$7=Nutrients!$B$77,Nutrients!$E$77,Nutrients!$E$78)))))*BK$7))/2000/2.2046</f>
        <v>1504.3302138362874</v>
      </c>
      <c r="BL204" s="20"/>
    </row>
    <row r="205" spans="1:64" x14ac:dyDescent="0.2">
      <c r="A205" s="9" t="s">
        <v>50</v>
      </c>
      <c r="B205" s="65">
        <f>(SUMPRODUCT(B$8:B$187,Nutrients!$DD$8:$DD$187)+(IF($A$6=Nutrients!$B$8,Nutrients!$DD$8,Nutrients!$DD$9)*B$6)+(((IF($A$7=Nutrients!$B$79,Nutrients!$DD$79,(IF($A$7=Nutrients!$B$77,Nutrients!$DD$77,Nutrients!$DD$78)))))*B$7))/2000/2.2046</f>
        <v>1097.8514230039887</v>
      </c>
      <c r="C205" s="65">
        <f>(SUMPRODUCT(C$8:C$187,Nutrients!$DD$8:$DD$187)+(IF($A$6=Nutrients!$B$8,Nutrients!$DD$8,Nutrients!$DD$9)*C$6)+(((IF($A$7=Nutrients!$B$79,Nutrients!$DD$79,(IF($A$7=Nutrients!$B$77,Nutrients!$DD$77,Nutrients!$DD$78)))))*C$7))/2000/2.2046</f>
        <v>1112.3670788787399</v>
      </c>
      <c r="D205" s="65">
        <f>(SUMPRODUCT(D$8:D$187,Nutrients!$DD$8:$DD$187)+(IF($A$6=Nutrients!$B$8,Nutrients!$DD$8,Nutrients!$DD$9)*D$6)+(((IF($A$7=Nutrients!$B$79,Nutrients!$DD$79,(IF($A$7=Nutrients!$B$77,Nutrients!$DD$77,Nutrients!$DD$78)))))*D$7))/2000/2.2046</f>
        <v>1130.3027365806859</v>
      </c>
      <c r="E205" s="65">
        <f>(SUMPRODUCT(E$8:E$187,Nutrients!$DD$8:$DD$187)+(IF($A$6=Nutrients!$B$8,Nutrients!$DD$8,Nutrients!$DD$9)*E$6)+(((IF($A$7=Nutrients!$B$79,Nutrients!$DD$79,(IF($A$7=Nutrients!$B$77,Nutrients!$DD$77,Nutrients!$DD$78)))))*E$7))/2000/2.2046</f>
        <v>1141.1799698925977</v>
      </c>
      <c r="F205" s="65">
        <f>(SUMPRODUCT(F$8:F$187,Nutrients!$DD$8:$DD$187)+(IF($A$6=Nutrients!$B$8,Nutrients!$DD$8,Nutrients!$DD$9)*F$6)+(((IF($A$7=Nutrients!$B$79,Nutrients!$DD$79,(IF($A$7=Nutrients!$B$77,Nutrients!$DD$77,Nutrients!$DD$78)))))*F$7))/2000/2.2046</f>
        <v>1149.8085445241531</v>
      </c>
      <c r="G205" s="65">
        <f>(SUMPRODUCT(G$8:G$187,Nutrients!$DD$8:$DD$187)+(IF($A$6=Nutrients!$B$8,Nutrients!$DD$8,Nutrients!$DD$9)*G$6)+(((IF($A$7=Nutrients!$B$79,Nutrients!$DD$79,(IF($A$7=Nutrients!$B$77,Nutrients!$DD$77,Nutrients!$DD$78)))))*G$7))/2000/2.2046</f>
        <v>1157.6158102568588</v>
      </c>
      <c r="H205" s="20"/>
      <c r="I205" s="65">
        <f>(SUMPRODUCT(I$8:I$187,Nutrients!$DD$8:$DD$187)+(IF($A$6=Nutrients!$B$8,Nutrients!$DD$8,Nutrients!$DD$9)*I$6)+(((IF($A$7=Nutrients!$B$79,Nutrients!$DD$79,(IF($A$7=Nutrients!$B$77,Nutrients!$DD$77,Nutrients!$DD$78)))))*I$7))/2000/2.2046</f>
        <v>1045.5076637582965</v>
      </c>
      <c r="J205" s="65">
        <f>(SUMPRODUCT(J$8:J$187,Nutrients!$DD$8:$DD$187)+(IF($A$6=Nutrients!$B$8,Nutrients!$DD$8,Nutrients!$DD$9)*J$6)+(((IF($A$7=Nutrients!$B$79,Nutrients!$DD$79,(IF($A$7=Nutrients!$B$77,Nutrients!$DD$77,Nutrients!$DD$78)))))*J$7))/2000/2.2046</f>
        <v>1060.061009297586</v>
      </c>
      <c r="K205" s="65">
        <f>(SUMPRODUCT(K$8:K$187,Nutrients!$DD$8:$DD$187)+(IF($A$6=Nutrients!$B$8,Nutrients!$DD$8,Nutrients!$DD$9)*K$6)+(((IF($A$7=Nutrients!$B$79,Nutrients!$DD$79,(IF($A$7=Nutrients!$B$77,Nutrients!$DD$77,Nutrients!$DD$78)))))*K$7))/2000/2.2046</f>
        <v>1078.292808505907</v>
      </c>
      <c r="L205" s="65">
        <f>(SUMPRODUCT(L$8:L$187,Nutrients!$DD$8:$DD$187)+(IF($A$6=Nutrients!$B$8,Nutrients!$DD$8,Nutrients!$DD$9)*L$6)+(((IF($A$7=Nutrients!$B$79,Nutrients!$DD$79,(IF($A$7=Nutrients!$B$77,Nutrients!$DD$77,Nutrients!$DD$78)))))*L$7))/2000/2.2046</f>
        <v>1088.8686633899069</v>
      </c>
      <c r="M205" s="65">
        <f>(SUMPRODUCT(M$8:M$187,Nutrients!$DD$8:$DD$187)+(IF($A$6=Nutrients!$B$8,Nutrients!$DD$8,Nutrients!$DD$9)*M$6)+(((IF($A$7=Nutrients!$B$79,Nutrients!$DD$79,(IF($A$7=Nutrients!$B$77,Nutrients!$DD$77,Nutrients!$DD$78)))))*M$7))/2000/2.2046</f>
        <v>1096.9929007827898</v>
      </c>
      <c r="N205" s="65">
        <f>(SUMPRODUCT(N$8:N$187,Nutrients!$DD$8:$DD$187)+(IF($A$6=Nutrients!$B$8,Nutrients!$DD$8,Nutrients!$DD$9)*N$6)+(((IF($A$7=Nutrients!$B$79,Nutrients!$DD$79,(IF($A$7=Nutrients!$B$77,Nutrients!$DD$77,Nutrients!$DD$78)))))*N$7))/2000/2.2046</f>
        <v>1104.8001665154952</v>
      </c>
      <c r="O205" s="20"/>
      <c r="P205" s="65">
        <f>(SUMPRODUCT(P$8:P$187,Nutrients!$DD$8:$DD$187)+(IF($A$6=Nutrients!$B$8,Nutrients!$DD$8,Nutrients!$DD$9)*P$6)+(((IF($A$7=Nutrients!$B$79,Nutrients!$DD$79,(IF($A$7=Nutrients!$B$77,Nutrients!$DD$77,Nutrients!$DD$78)))))*P$7))/2000/2.2046</f>
        <v>993.15920772782601</v>
      </c>
      <c r="Q205" s="65">
        <f>(SUMPRODUCT(Q$8:Q$187,Nutrients!$DD$8:$DD$187)+(IF($A$6=Nutrients!$B$8,Nutrients!$DD$8,Nutrients!$DD$9)*Q$6)+(((IF($A$7=Nutrients!$B$79,Nutrients!$DD$79,(IF($A$7=Nutrients!$B$77,Nutrients!$DD$77,Nutrients!$DD$78)))))*Q$7))/2000/2.2046</f>
        <v>1007.1804600702197</v>
      </c>
      <c r="R205" s="65">
        <f>(SUMPRODUCT(R$8:R$187,Nutrients!$DD$8:$DD$187)+(IF($A$6=Nutrients!$B$8,Nutrients!$DD$8,Nutrients!$DD$9)*R$6)+(((IF($A$7=Nutrients!$B$79,Nutrients!$DD$79,(IF($A$7=Nutrients!$B$77,Nutrients!$DD$77,Nutrients!$DD$78)))))*R$7))/2000/2.2046</f>
        <v>1025.1386368088517</v>
      </c>
      <c r="S205" s="65">
        <f>(SUMPRODUCT(S$8:S$187,Nutrients!$DD$8:$DD$187)+(IF($A$6=Nutrients!$B$8,Nutrients!$DD$8,Nutrients!$DD$9)*S$6)+(((IF($A$7=Nutrients!$B$79,Nutrients!$DD$79,(IF($A$7=Nutrients!$B$77,Nutrients!$DD$77,Nutrients!$DD$78)))))*S$7))/2000/2.2046</f>
        <v>1035.7469444358528</v>
      </c>
      <c r="T205" s="65">
        <f>(SUMPRODUCT(T$8:T$187,Nutrients!$DD$8:$DD$187)+(IF($A$6=Nutrients!$B$8,Nutrients!$DD$8,Nutrients!$DD$9)*T$6)+(((IF($A$7=Nutrients!$B$79,Nutrients!$DD$79,(IF($A$7=Nutrients!$B$77,Nutrients!$DD$77,Nutrients!$DD$78)))))*T$7))/2000/2.2046</f>
        <v>1044.6768974953204</v>
      </c>
      <c r="U205" s="65">
        <f>(SUMPRODUCT(U$8:U$187,Nutrients!$DD$8:$DD$187)+(IF($A$6=Nutrients!$B$8,Nutrients!$DD$8,Nutrients!$DD$9)*U$6)+(((IF($A$7=Nutrients!$B$79,Nutrients!$DD$79,(IF($A$7=Nutrients!$B$77,Nutrients!$DD$77,Nutrients!$DD$78)))))*U$7))/2000/2.2046</f>
        <v>1051.988083302326</v>
      </c>
      <c r="V205" s="20"/>
      <c r="W205" s="65">
        <f>(SUMPRODUCT(W$8:W$187,Nutrients!$DD$8:$DD$187)+(IF($A$6=Nutrients!$B$8,Nutrients!$DD$8,Nutrients!$DD$9)*W$6)+(((IF($A$7=Nutrients!$B$79,Nutrients!$DD$79,(IF($A$7=Nutrients!$B$77,Nutrients!$DD$77,Nutrients!$DD$78)))))*W$7))/2000/2.2046</f>
        <v>940.54182601244463</v>
      </c>
      <c r="X205" s="65">
        <f>(SUMPRODUCT(X$8:X$187,Nutrients!$DD$8:$DD$187)+(IF($A$6=Nutrients!$B$8,Nutrients!$DD$8,Nutrients!$DD$9)*X$6)+(((IF($A$7=Nutrients!$B$79,Nutrients!$DD$79,(IF($A$7=Nutrients!$B$77,Nutrients!$DD$77,Nutrients!$DD$78)))))*X$7))/2000/2.2046</f>
        <v>954.05350419462854</v>
      </c>
      <c r="Y205" s="65">
        <f>(SUMPRODUCT(Y$8:Y$187,Nutrients!$DD$8:$DD$187)+(IF($A$6=Nutrients!$B$8,Nutrients!$DD$8,Nutrients!$DD$9)*Y$6)+(((IF($A$7=Nutrients!$B$79,Nutrients!$DD$79,(IF($A$7=Nutrients!$B$77,Nutrients!$DD$77,Nutrients!$DD$78)))))*Y$7))/2000/2.2046</f>
        <v>971.64070023456782</v>
      </c>
      <c r="Z205" s="65">
        <f>(SUMPRODUCT(Z$8:Z$187,Nutrients!$DD$8:$DD$187)+(IF($A$6=Nutrients!$B$8,Nutrients!$DD$8,Nutrients!$DD$9)*Z$6)+(((IF($A$7=Nutrients!$B$79,Nutrients!$DD$79,(IF($A$7=Nutrients!$B$77,Nutrients!$DD$77,Nutrients!$DD$78)))))*Z$7))/2000/2.2046</f>
        <v>982.84116637410727</v>
      </c>
      <c r="AA205" s="65">
        <f>(SUMPRODUCT(AA$8:AA$187,Nutrients!$DD$8:$DD$187)+(IF($A$6=Nutrients!$B$8,Nutrients!$DD$8,Nutrients!$DD$9)*AA$6)+(((IF($A$7=Nutrients!$B$79,Nutrients!$DD$79,(IF($A$7=Nutrients!$B$77,Nutrients!$DD$77,Nutrients!$DD$78)))))*AA$7))/2000/2.2046</f>
        <v>991.5551785412664</v>
      </c>
      <c r="AB205" s="65">
        <f>(SUMPRODUCT(AB$8:AB$187,Nutrients!$DD$8:$DD$187)+(IF($A$6=Nutrients!$B$8,Nutrients!$DD$8,Nutrients!$DD$9)*AB$6)+(((IF($A$7=Nutrients!$B$79,Nutrients!$DD$79,(IF($A$7=Nutrients!$B$77,Nutrients!$DD$77,Nutrients!$DD$78)))))*AB$7))/2000/2.2046</f>
        <v>999.28992343795926</v>
      </c>
      <c r="AC205" s="20"/>
      <c r="AD205" s="65">
        <f>(SUMPRODUCT(AD$8:AD$187,Nutrients!$DD$8:$DD$187)+(IF($A$6=Nutrients!$B$8,Nutrients!$DD$8,Nutrients!$DD$9)*AD$6)+(((IF($A$7=Nutrients!$B$79,Nutrients!$DD$79,(IF($A$7=Nutrients!$B$77,Nutrients!$DD$77,Nutrients!$DD$78)))))*AD$7))/2000/2.2046</f>
        <v>887.88675463252503</v>
      </c>
      <c r="AE205" s="65">
        <f>(SUMPRODUCT(AE$8:AE$187,Nutrients!$DD$8:$DD$187)+(IF($A$6=Nutrients!$B$8,Nutrients!$DD$8,Nutrients!$DD$9)*AE$6)+(((IF($A$7=Nutrients!$B$79,Nutrients!$DD$79,(IF($A$7=Nutrients!$B$77,Nutrients!$DD$77,Nutrients!$DD$78)))))*AE$7))/2000/2.2046</f>
        <v>901.05865648173915</v>
      </c>
      <c r="AF205" s="65">
        <f>(SUMPRODUCT(AF$8:AF$187,Nutrients!$DD$8:$DD$187)+(IF($A$6=Nutrients!$B$8,Nutrients!$DD$8,Nutrients!$DD$9)*AF$6)+(((IF($A$7=Nutrients!$B$79,Nutrients!$DD$79,(IF($A$7=Nutrients!$B$77,Nutrients!$DD$77,Nutrients!$DD$78)))))*AF$7))/2000/2.2046</f>
        <v>919.03953946484739</v>
      </c>
      <c r="AG205" s="65">
        <f>(SUMPRODUCT(AG$8:AG$187,Nutrients!$DD$8:$DD$187)+(IF($A$6=Nutrients!$B$8,Nutrients!$DD$8,Nutrients!$DD$9)*AG$6)+(((IF($A$7=Nutrients!$B$79,Nutrients!$DD$79,(IF($A$7=Nutrients!$B$77,Nutrients!$DD$77,Nutrients!$DD$78)))))*AG$7))/2000/2.2046</f>
        <v>930.14506377499413</v>
      </c>
      <c r="AH205" s="65">
        <f>(SUMPRODUCT(AH$8:AH$187,Nutrients!$DD$8:$DD$187)+(IF($A$6=Nutrients!$B$8,Nutrients!$DD$8,Nutrients!$DD$9)*AH$6)+(((IF($A$7=Nutrients!$B$79,Nutrients!$DD$79,(IF($A$7=Nutrients!$B$77,Nutrients!$DD$77,Nutrients!$DD$78)))))*AH$7))/2000/2.2046</f>
        <v>938.62964624822052</v>
      </c>
      <c r="AI205" s="65">
        <f>(SUMPRODUCT(AI$8:AI$187,Nutrients!$DD$8:$DD$187)+(IF($A$6=Nutrients!$B$8,Nutrients!$DD$8,Nutrients!$DD$9)*AI$6)+(((IF($A$7=Nutrients!$B$79,Nutrients!$DD$79,(IF($A$7=Nutrients!$B$77,Nutrients!$DD$77,Nutrients!$DD$78)))))*AI$7))/2000/2.2046</f>
        <v>946.44366738585177</v>
      </c>
      <c r="AJ205" s="20"/>
      <c r="AK205" s="65">
        <f>(SUMPRODUCT(AK$8:AK$187,Nutrients!$DD$8:$DD$187)+(IF($A$6=Nutrients!$B$8,Nutrients!$DD$8,Nutrients!$DD$9)*AK$6)+(((IF($A$7=Nutrients!$B$79,Nutrients!$DD$79,(IF($A$7=Nutrients!$B$77,Nutrients!$DD$77,Nutrients!$DD$78)))))*AK$7))/2000/2.2046</f>
        <v>835.59796716652022</v>
      </c>
      <c r="AL205" s="65">
        <f>(SUMPRODUCT(AL$8:AL$187,Nutrients!$DD$8:$DD$187)+(IF($A$6=Nutrients!$B$8,Nutrients!$DD$8,Nutrients!$DD$9)*AL$6)+(((IF($A$7=Nutrients!$B$79,Nutrients!$DD$79,(IF($A$7=Nutrients!$B$77,Nutrients!$DD$77,Nutrients!$DD$78)))))*AL$7))/2000/2.2046</f>
        <v>848.58332921010424</v>
      </c>
      <c r="AM205" s="65">
        <f>(SUMPRODUCT(AM$8:AM$187,Nutrients!$DD$8:$DD$187)+(IF($A$6=Nutrients!$B$8,Nutrients!$DD$8,Nutrients!$DD$9)*AM$6)+(((IF($A$7=Nutrients!$B$79,Nutrients!$DD$79,(IF($A$7=Nutrients!$B$77,Nutrients!$DD$77,Nutrients!$DD$78)))))*AM$7))/2000/2.2046</f>
        <v>866.34137960048042</v>
      </c>
      <c r="AN205" s="65">
        <f>(SUMPRODUCT(AN$8:AN$187,Nutrients!$DD$8:$DD$187)+(IF($A$6=Nutrients!$B$8,Nutrients!$DD$8,Nutrients!$DD$9)*AN$6)+(((IF($A$7=Nutrients!$B$79,Nutrients!$DD$79,(IF($A$7=Nutrients!$B$77,Nutrients!$DD$77,Nutrients!$DD$78)))))*AN$7))/2000/2.2046</f>
        <v>877.51376732775293</v>
      </c>
      <c r="AO205" s="65">
        <f>(SUMPRODUCT(AO$8:AO$187,Nutrients!$DD$8:$DD$187)+(IF($A$6=Nutrients!$B$8,Nutrients!$DD$8,Nutrients!$DD$9)*AO$6)+(((IF($A$7=Nutrients!$B$79,Nutrients!$DD$79,(IF($A$7=Nutrients!$B$77,Nutrients!$DD$77,Nutrients!$DD$78)))))*AO$7))/2000/2.2046</f>
        <v>885.93148638385378</v>
      </c>
      <c r="AP205" s="65">
        <f>(SUMPRODUCT(AP$8:AP$187,Nutrients!$DD$8:$DD$187)+(IF($A$6=Nutrients!$B$8,Nutrients!$DD$8,Nutrients!$DD$9)*AP$6)+(((IF($A$7=Nutrients!$B$79,Nutrients!$DD$79,(IF($A$7=Nutrients!$B$77,Nutrients!$DD$77,Nutrients!$DD$78)))))*AP$7))/2000/2.2046</f>
        <v>891.25918867979772</v>
      </c>
      <c r="AQ205" s="20"/>
      <c r="AR205" s="65">
        <f>(SUMPRODUCT(AR$8:AR$187,Nutrients!$DD$8:$DD$187)+(IF($A$6=Nutrients!$B$8,Nutrients!$DD$8,Nutrients!$DD$9)*AR$6)+(((IF($A$7=Nutrients!$B$79,Nutrients!$DD$79,(IF($A$7=Nutrients!$B$77,Nutrients!$DD$77,Nutrients!$DD$78)))))*AR$7))/2000/2.2046</f>
        <v>782.64205749544715</v>
      </c>
      <c r="AS205" s="65">
        <f>(SUMPRODUCT(AS$8:AS$187,Nutrients!$DD$8:$DD$187)+(IF($A$6=Nutrients!$B$8,Nutrients!$DD$8,Nutrients!$DD$9)*AS$6)+(((IF($A$7=Nutrients!$B$79,Nutrients!$DD$79,(IF($A$7=Nutrients!$B$77,Nutrients!$DD$77,Nutrients!$DD$78)))))*AS$7))/2000/2.2046</f>
        <v>795.74046964727631</v>
      </c>
      <c r="AT205" s="65">
        <f>(SUMPRODUCT(AT$8:AT$187,Nutrients!$DD$8:$DD$187)+(IF($A$6=Nutrients!$B$8,Nutrients!$DD$8,Nutrients!$DD$9)*AT$6)+(((IF($A$7=Nutrients!$B$79,Nutrients!$DD$79,(IF($A$7=Nutrients!$B$77,Nutrients!$DD$77,Nutrients!$DD$78)))))*AT$7))/2000/2.2046</f>
        <v>813.36198032328605</v>
      </c>
      <c r="AU205" s="65">
        <f>(SUMPRODUCT(AU$8:AU$187,Nutrients!$DD$8:$DD$187)+(IF($A$6=Nutrients!$B$8,Nutrients!$DD$8,Nutrients!$DD$9)*AU$6)+(((IF($A$7=Nutrients!$B$79,Nutrients!$DD$79,(IF($A$7=Nutrients!$B$77,Nutrients!$DD$77,Nutrients!$DD$78)))))*AU$7))/2000/2.2046</f>
        <v>824.97107589010125</v>
      </c>
      <c r="AV205" s="65">
        <f>(SUMPRODUCT(AV$8:AV$187,Nutrients!$DD$8:$DD$187)+(IF($A$6=Nutrients!$B$8,Nutrients!$DD$8,Nutrients!$DD$9)*AV$6)+(((IF($A$7=Nutrients!$B$79,Nutrients!$DD$79,(IF($A$7=Nutrients!$B$77,Nutrients!$DD$77,Nutrients!$DD$78)))))*AV$7))/2000/2.2046</f>
        <v>830.81387109492573</v>
      </c>
      <c r="AW205" s="65">
        <f>(SUMPRODUCT(AW$8:AW$187,Nutrients!$DD$8:$DD$187)+(IF($A$6=Nutrients!$B$8,Nutrients!$DD$8,Nutrients!$DD$9)*AW$6)+(((IF($A$7=Nutrients!$B$79,Nutrients!$DD$79,(IF($A$7=Nutrients!$B$77,Nutrients!$DD$77,Nutrients!$DD$78)))))*AW$7))/2000/2.2046</f>
        <v>836.03898442842467</v>
      </c>
      <c r="AX205" s="20"/>
      <c r="AY205" s="65">
        <f>(SUMPRODUCT(AY$8:AY$187,Nutrients!$DD$8:$DD$187)+(IF($A$6=Nutrients!$B$8,Nutrients!$DD$8,Nutrients!$DD$9)*AY$6)+(((IF($A$7=Nutrients!$B$79,Nutrients!$DD$79,(IF($A$7=Nutrients!$B$77,Nutrients!$DD$77,Nutrients!$DD$78)))))*AY$7))/2000/2.2046</f>
        <v>729.91170790410558</v>
      </c>
      <c r="AZ205" s="65">
        <f>(SUMPRODUCT(AZ$8:AZ$187,Nutrients!$DD$8:$DD$187)+(IF($A$6=Nutrients!$B$8,Nutrients!$DD$8,Nutrients!$DD$9)*AZ$6)+(((IF($A$7=Nutrients!$B$79,Nutrients!$DD$79,(IF($A$7=Nutrients!$B$77,Nutrients!$DD$77,Nutrients!$DD$78)))))*AZ$7))/2000/2.2046</f>
        <v>742.77462626988802</v>
      </c>
      <c r="BA205" s="65">
        <f>(SUMPRODUCT(BA$8:BA$187,Nutrients!$DD$8:$DD$187)+(IF($A$6=Nutrients!$B$8,Nutrients!$DD$8,Nutrients!$DD$9)*BA$6)+(((IF($A$7=Nutrients!$B$79,Nutrients!$DD$79,(IF($A$7=Nutrients!$B$77,Nutrients!$DD$77,Nutrients!$DD$78)))))*BA$7))/2000/2.2046</f>
        <v>760.65296102458183</v>
      </c>
      <c r="BB205" s="65">
        <f>(SUMPRODUCT(BB$8:BB$187,Nutrients!$DD$8:$DD$187)+(IF($A$6=Nutrients!$B$8,Nutrients!$DD$8,Nutrients!$DD$9)*BB$6)+(((IF($A$7=Nutrients!$B$79,Nutrients!$DD$79,(IF($A$7=Nutrients!$B$77,Nutrients!$DD$77,Nutrients!$DD$78)))))*BB$7))/2000/2.2046</f>
        <v>769.77307415150256</v>
      </c>
      <c r="BC205" s="65">
        <f>(SUMPRODUCT(BC$8:BC$187,Nutrients!$DD$8:$DD$187)+(IF($A$6=Nutrients!$B$8,Nutrients!$DD$8,Nutrients!$DD$9)*BC$6)+(((IF($A$7=Nutrients!$B$79,Nutrients!$DD$79,(IF($A$7=Nutrients!$B$77,Nutrients!$DD$77,Nutrients!$DD$78)))))*BC$7))/2000/2.2046</f>
        <v>775.59572410880651</v>
      </c>
      <c r="BD205" s="65">
        <f>(SUMPRODUCT(BD$8:BD$187,Nutrients!$DD$8:$DD$187)+(IF($A$6=Nutrients!$B$8,Nutrients!$DD$8,Nutrients!$DD$9)*BD$6)+(((IF($A$7=Nutrients!$B$79,Nutrients!$DD$79,(IF($A$7=Nutrients!$B$77,Nutrients!$DD$77,Nutrients!$DD$78)))))*BD$7))/2000/2.2046</f>
        <v>780.84776081854091</v>
      </c>
      <c r="BE205" s="20"/>
      <c r="BF205" s="65">
        <f>(SUMPRODUCT(BF$8:BF$187,Nutrients!$DD$8:$DD$187)+(IF($A$6=Nutrients!$B$8,Nutrients!$DD$8,Nutrients!$DD$9)*BF$6)+(((IF($A$7=Nutrients!$B$79,Nutrients!$DD$79,(IF($A$7=Nutrients!$B$77,Nutrients!$DD$77,Nutrients!$DD$78)))))*BF$7))/2000/2.2046</f>
        <v>676.95579823303274</v>
      </c>
      <c r="BG205" s="65">
        <f>(SUMPRODUCT(BG$8:BG$187,Nutrients!$DD$8:$DD$187)+(IF($A$6=Nutrients!$B$8,Nutrients!$DD$8,Nutrients!$DD$9)*BG$6)+(((IF($A$7=Nutrients!$B$79,Nutrients!$DD$79,(IF($A$7=Nutrients!$B$77,Nutrients!$DD$77,Nutrients!$DD$78)))))*BG$7))/2000/2.2046</f>
        <v>689.85828898522971</v>
      </c>
      <c r="BH205" s="65">
        <f>(SUMPRODUCT(BH$8:BH$187,Nutrients!$DD$8:$DD$187)+(IF($A$6=Nutrients!$B$8,Nutrients!$DD$8,Nutrients!$DD$9)*BH$6)+(((IF($A$7=Nutrients!$B$79,Nutrients!$DD$79,(IF($A$7=Nutrients!$B$77,Nutrients!$DD$77,Nutrients!$DD$78)))))*BH$7))/2000/2.2046</f>
        <v>707.06593837328091</v>
      </c>
      <c r="BI205" s="65">
        <f>(SUMPRODUCT(BI$8:BI$187,Nutrients!$DD$8:$DD$187)+(IF($A$6=Nutrients!$B$8,Nutrients!$DD$8,Nutrients!$DD$9)*BI$6)+(((IF($A$7=Nutrients!$B$79,Nutrients!$DD$79,(IF($A$7=Nutrients!$B$77,Nutrients!$DD$77,Nutrients!$DD$78)))))*BI$7))/2000/2.2046</f>
        <v>714.57773601111171</v>
      </c>
      <c r="BJ205" s="65">
        <f>(SUMPRODUCT(BJ$8:BJ$187,Nutrients!$DD$8:$DD$187)+(IF($A$6=Nutrients!$B$8,Nutrients!$DD$8,Nutrients!$DD$9)*BJ$6)+(((IF($A$7=Nutrients!$B$79,Nutrients!$DD$79,(IF($A$7=Nutrients!$B$77,Nutrients!$DD$77,Nutrients!$DD$78)))))*BJ$7))/2000/2.2046</f>
        <v>720.41124540275223</v>
      </c>
      <c r="BK205" s="65">
        <f>(SUMPRODUCT(BK$8:BK$187,Nutrients!$DD$8:$DD$187)+(IF($A$6=Nutrients!$B$8,Nutrients!$DD$8,Nutrients!$DD$9)*BK$6)+(((IF($A$7=Nutrients!$B$79,Nutrients!$DD$79,(IF($A$7=Nutrients!$B$77,Nutrients!$DD$77,Nutrients!$DD$78)))))*BK$7))/2000/2.2046</f>
        <v>725.62598294601423</v>
      </c>
      <c r="BL205" s="20"/>
    </row>
    <row r="206" spans="1:64" x14ac:dyDescent="0.2">
      <c r="A206" s="9" t="s">
        <v>49</v>
      </c>
      <c r="B206" s="65">
        <f>(SUMPRODUCT(B$8:B$187,Nutrients!$DE$8:$DE$187)+(IF($A$6=Nutrients!$B$8,Nutrients!$DE$8,Nutrients!$DE$9)*B$6)+(((IF($A$7=Nutrients!$B$79,Nutrients!$DE$79,(IF($A$7=Nutrients!$B$77,Nutrients!$DE$77,Nutrients!$DE$78)))))*B$7))/2000/2.2046</f>
        <v>1137.9784023365842</v>
      </c>
      <c r="C206" s="65">
        <f>(SUMPRODUCT(C$8:C$187,Nutrients!$DE$8:$DE$187)+(IF($A$6=Nutrients!$B$8,Nutrients!$DE$8,Nutrients!$DE$9)*C$6)+(((IF($A$7=Nutrients!$B$79,Nutrients!$DE$79,(IF($A$7=Nutrients!$B$77,Nutrients!$DE$77,Nutrients!$DE$78)))))*C$7))/2000/2.2046</f>
        <v>1151.7776480496043</v>
      </c>
      <c r="D206" s="65">
        <f>(SUMPRODUCT(D$8:D$187,Nutrients!$DE$8:$DE$187)+(IF($A$6=Nutrients!$B$8,Nutrients!$DE$8,Nutrients!$DE$9)*D$6)+(((IF($A$7=Nutrients!$B$79,Nutrients!$DE$79,(IF($A$7=Nutrients!$B$77,Nutrients!$DE$77,Nutrients!$DE$78)))))*D$7))/2000/2.2046</f>
        <v>1168.8811812853723</v>
      </c>
      <c r="E206" s="65">
        <f>(SUMPRODUCT(E$8:E$187,Nutrients!$DE$8:$DE$187)+(IF($A$6=Nutrients!$B$8,Nutrients!$DE$8,Nutrients!$DE$9)*E$6)+(((IF($A$7=Nutrients!$B$79,Nutrients!$DE$79,(IF($A$7=Nutrients!$B$77,Nutrients!$DE$77,Nutrients!$DE$78)))))*E$7))/2000/2.2046</f>
        <v>1179.200890858544</v>
      </c>
      <c r="F206" s="65">
        <f>(SUMPRODUCT(F$8:F$187,Nutrients!$DE$8:$DE$187)+(IF($A$6=Nutrients!$B$8,Nutrients!$DE$8,Nutrients!$DE$9)*F$6)+(((IF($A$7=Nutrients!$B$79,Nutrients!$DE$79,(IF($A$7=Nutrients!$B$77,Nutrients!$DE$77,Nutrients!$DE$78)))))*F$7))/2000/2.2046</f>
        <v>1187.3798669406963</v>
      </c>
      <c r="G206" s="65">
        <f>(SUMPRODUCT(G$8:G$187,Nutrients!$DE$8:$DE$187)+(IF($A$6=Nutrients!$B$8,Nutrients!$DE$8,Nutrients!$DE$9)*G$6)+(((IF($A$7=Nutrients!$B$79,Nutrients!$DE$79,(IF($A$7=Nutrients!$B$77,Nutrients!$DE$77,Nutrients!$DE$78)))))*G$7))/2000/2.2046</f>
        <v>1194.7575498281813</v>
      </c>
      <c r="H206" s="20"/>
      <c r="I206" s="65">
        <f>(SUMPRODUCT(I$8:I$187,Nutrients!$DE$8:$DE$187)+(IF($A$6=Nutrients!$B$8,Nutrients!$DE$8,Nutrients!$DE$9)*I$6)+(((IF($A$7=Nutrients!$B$79,Nutrients!$DE$79,(IF($A$7=Nutrients!$B$77,Nutrients!$DE$77,Nutrients!$DE$78)))))*I$7))/2000/2.2046</f>
        <v>1083.3888703118232</v>
      </c>
      <c r="J206" s="65">
        <f>(SUMPRODUCT(J$8:J$187,Nutrients!$DE$8:$DE$187)+(IF($A$6=Nutrients!$B$8,Nutrients!$DE$8,Nutrients!$DE$9)*J$6)+(((IF($A$7=Nutrients!$B$79,Nutrients!$DE$79,(IF($A$7=Nutrients!$B$77,Nutrients!$DE$77,Nutrients!$DE$78)))))*J$7))/2000/2.2046</f>
        <v>1097.2223139515622</v>
      </c>
      <c r="K206" s="65">
        <f>(SUMPRODUCT(K$8:K$187,Nutrients!$DE$8:$DE$187)+(IF($A$6=Nutrients!$B$8,Nutrients!$DE$8,Nutrients!$DE$9)*K$6)+(((IF($A$7=Nutrients!$B$79,Nutrients!$DE$79,(IF($A$7=Nutrients!$B$77,Nutrients!$DE$77,Nutrients!$DE$78)))))*K$7))/2000/2.2046</f>
        <v>1114.6326384940542</v>
      </c>
      <c r="L206" s="65">
        <f>(SUMPRODUCT(L$8:L$187,Nutrients!$DE$8:$DE$187)+(IF($A$6=Nutrients!$B$8,Nutrients!$DE$8,Nutrients!$DE$9)*L$6)+(((IF($A$7=Nutrients!$B$79,Nutrients!$DE$79,(IF($A$7=Nutrients!$B$77,Nutrients!$DE$77,Nutrients!$DE$78)))))*L$7))/2000/2.2046</f>
        <v>1124.6420657078745</v>
      </c>
      <c r="M206" s="65">
        <f>(SUMPRODUCT(M$8:M$187,Nutrients!$DE$8:$DE$187)+(IF($A$6=Nutrients!$B$8,Nutrients!$DE$8,Nutrients!$DE$9)*M$6)+(((IF($A$7=Nutrients!$B$79,Nutrients!$DE$79,(IF($A$7=Nutrients!$B$77,Nutrients!$DE$77,Nutrients!$DE$78)))))*M$7))/2000/2.2046</f>
        <v>1132.3497309332936</v>
      </c>
      <c r="N206" s="65">
        <f>(SUMPRODUCT(N$8:N$187,Nutrients!$DE$8:$DE$187)+(IF($A$6=Nutrients!$B$8,Nutrients!$DE$8,Nutrients!$DE$9)*N$6)+(((IF($A$7=Nutrients!$B$79,Nutrients!$DE$79,(IF($A$7=Nutrients!$B$77,Nutrients!$DE$77,Nutrients!$DE$78)))))*N$7))/2000/2.2046</f>
        <v>1139.7274138207783</v>
      </c>
      <c r="O206" s="20"/>
      <c r="P206" s="65">
        <f>(SUMPRODUCT(P$8:P$187,Nutrients!$DE$8:$DE$187)+(IF($A$6=Nutrients!$B$8,Nutrients!$DE$8,Nutrients!$DE$9)*P$6)+(((IF($A$7=Nutrients!$B$79,Nutrients!$DE$79,(IF($A$7=Nutrients!$B$77,Nutrients!$DE$77,Nutrients!$DE$78)))))*P$7))/2000/2.2046</f>
        <v>1028.7948160891751</v>
      </c>
      <c r="Q206" s="65">
        <f>(SUMPRODUCT(Q$8:Q$187,Nutrients!$DE$8:$DE$187)+(IF($A$6=Nutrients!$B$8,Nutrients!$DE$8,Nutrients!$DE$9)*Q$6)+(((IF($A$7=Nutrients!$B$79,Nutrients!$DE$79,(IF($A$7=Nutrients!$B$77,Nutrients!$DE$77,Nutrients!$DE$78)))))*Q$7))/2000/2.2046</f>
        <v>1042.1307641959761</v>
      </c>
      <c r="R206" s="65">
        <f>(SUMPRODUCT(R$8:R$187,Nutrients!$DE$8:$DE$187)+(IF($A$6=Nutrients!$B$8,Nutrients!$DE$8,Nutrients!$DE$9)*R$6)+(((IF($A$7=Nutrients!$B$79,Nutrients!$DE$79,(IF($A$7=Nutrients!$B$77,Nutrients!$DE$77,Nutrients!$DE$78)))))*R$7))/2000/2.2046</f>
        <v>1059.2569910553209</v>
      </c>
      <c r="S206" s="65">
        <f>(SUMPRODUCT(S$8:S$187,Nutrients!$DE$8:$DE$187)+(IF($A$6=Nutrients!$B$8,Nutrients!$DE$8,Nutrients!$DE$9)*S$6)+(((IF($A$7=Nutrients!$B$79,Nutrients!$DE$79,(IF($A$7=Nutrients!$B$77,Nutrients!$DE$77,Nutrients!$DE$78)))))*S$7))/2000/2.2046</f>
        <v>1069.297125143233</v>
      </c>
      <c r="T206" s="65">
        <f>(SUMPRODUCT(T$8:T$187,Nutrients!$DE$8:$DE$187)+(IF($A$6=Nutrients!$B$8,Nutrients!$DE$8,Nutrients!$DE$9)*T$6)+(((IF($A$7=Nutrients!$B$79,Nutrients!$DE$79,(IF($A$7=Nutrients!$B$77,Nutrients!$DE$77,Nutrients!$DE$78)))))*T$7))/2000/2.2046</f>
        <v>1077.7863835847368</v>
      </c>
      <c r="U206" s="65">
        <f>(SUMPRODUCT(U$8:U$187,Nutrients!$DE$8:$DE$187)+(IF($A$6=Nutrients!$B$8,Nutrients!$DE$8,Nutrients!$DE$9)*U$6)+(((IF($A$7=Nutrients!$B$79,Nutrients!$DE$79,(IF($A$7=Nutrients!$B$77,Nutrients!$DE$77,Nutrients!$DE$78)))))*U$7))/2000/2.2046</f>
        <v>1084.6850507796235</v>
      </c>
      <c r="V206" s="20"/>
      <c r="W206" s="65">
        <f>(SUMPRODUCT(W$8:W$187,Nutrients!$DE$8:$DE$187)+(IF($A$6=Nutrients!$B$8,Nutrients!$DE$8,Nutrients!$DE$9)*W$6)+(((IF($A$7=Nutrients!$B$79,Nutrients!$DE$79,(IF($A$7=Nutrients!$B$77,Nutrients!$DE$77,Nutrients!$DE$78)))))*W$7))/2000/2.2046</f>
        <v>973.92118638126715</v>
      </c>
      <c r="X206" s="65">
        <f>(SUMPRODUCT(X$8:X$187,Nutrients!$DE$8:$DE$187)+(IF($A$6=Nutrients!$B$8,Nutrients!$DE$8,Nutrients!$DE$9)*X$6)+(((IF($A$7=Nutrients!$B$79,Nutrients!$DE$79,(IF($A$7=Nutrients!$B$77,Nutrients!$DE$77,Nutrients!$DE$78)))))*X$7))/2000/2.2046</f>
        <v>986.78233257870738</v>
      </c>
      <c r="Y206" s="65">
        <f>(SUMPRODUCT(Y$8:Y$187,Nutrients!$DE$8:$DE$187)+(IF($A$6=Nutrients!$B$8,Nutrients!$DE$8,Nutrients!$DE$9)*Y$6)+(((IF($A$7=Nutrients!$B$79,Nutrients!$DE$79,(IF($A$7=Nutrients!$B$77,Nutrients!$DE$77,Nutrients!$DE$78)))))*Y$7))/2000/2.2046</f>
        <v>1003.5323411326303</v>
      </c>
      <c r="Z206" s="65">
        <f>(SUMPRODUCT(Z$8:Z$187,Nutrients!$DE$8:$DE$187)+(IF($A$6=Nutrients!$B$8,Nutrients!$DE$8,Nutrients!$DE$9)*Z$6)+(((IF($A$7=Nutrients!$B$79,Nutrients!$DE$79,(IF($A$7=Nutrients!$B$77,Nutrients!$DE$77,Nutrients!$DE$78)))))*Z$7))/2000/2.2046</f>
        <v>1014.1644495033345</v>
      </c>
      <c r="AA206" s="65">
        <f>(SUMPRODUCT(AA$8:AA$187,Nutrients!$DE$8:$DE$187)+(IF($A$6=Nutrients!$B$8,Nutrients!$DE$8,Nutrients!$DE$9)*AA$6)+(((IF($A$7=Nutrients!$B$79,Nutrients!$DE$79,(IF($A$7=Nutrients!$B$77,Nutrients!$DE$77,Nutrients!$DE$78)))))*AA$7))/2000/2.2046</f>
        <v>1022.4414430200953</v>
      </c>
      <c r="AB206" s="65">
        <f>(SUMPRODUCT(AB$8:AB$187,Nutrients!$DE$8:$DE$187)+(IF($A$6=Nutrients!$B$8,Nutrients!$DE$8,Nutrients!$DE$9)*AB$6)+(((IF($A$7=Nutrients!$B$79,Nutrients!$DE$79,(IF($A$7=Nutrients!$B$77,Nutrients!$DE$77,Nutrients!$DE$78)))))*AB$7))/2000/2.2046</f>
        <v>1029.7196361829056</v>
      </c>
      <c r="AC206" s="20"/>
      <c r="AD206" s="65">
        <f>(SUMPRODUCT(AD$8:AD$187,Nutrients!$DE$8:$DE$187)+(IF($A$6=Nutrients!$B$8,Nutrients!$DE$8,Nutrients!$DE$9)*AD$6)+(((IF($A$7=Nutrients!$B$79,Nutrients!$DE$79,(IF($A$7=Nutrients!$B$77,Nutrients!$DE$77,Nutrients!$DE$78)))))*AD$7))/2000/2.2046</f>
        <v>919.01335874663982</v>
      </c>
      <c r="AE206" s="65">
        <f>(SUMPRODUCT(AE$8:AE$187,Nutrients!$DE$8:$DE$187)+(IF($A$6=Nutrients!$B$8,Nutrients!$DE$8,Nutrients!$DE$9)*AE$6)+(((IF($A$7=Nutrients!$B$79,Nutrients!$DE$79,(IF($A$7=Nutrients!$B$77,Nutrients!$DE$77,Nutrients!$DE$78)))))*AE$7))/2000/2.2046</f>
        <v>931.56048725095616</v>
      </c>
      <c r="AF206" s="65">
        <f>(SUMPRODUCT(AF$8:AF$187,Nutrients!$DE$8:$DE$187)+(IF($A$6=Nutrients!$B$8,Nutrients!$DE$8,Nutrients!$DE$9)*AF$6)+(((IF($A$7=Nutrients!$B$79,Nutrients!$DE$79,(IF($A$7=Nutrients!$B$77,Nutrients!$DE$77,Nutrients!$DE$78)))))*AF$7))/2000/2.2046</f>
        <v>948.65901647855787</v>
      </c>
      <c r="AG206" s="65">
        <f>(SUMPRODUCT(AG$8:AG$187,Nutrients!$DE$8:$DE$187)+(IF($A$6=Nutrients!$B$8,Nutrients!$DE$8,Nutrients!$DE$9)*AG$6)+(((IF($A$7=Nutrients!$B$79,Nutrients!$DE$79,(IF($A$7=Nutrients!$B$77,Nutrients!$DE$77,Nutrients!$DE$78)))))*AG$7))/2000/2.2046</f>
        <v>959.18698531926509</v>
      </c>
      <c r="AH206" s="65">
        <f>(SUMPRODUCT(AH$8:AH$187,Nutrients!$DE$8:$DE$187)+(IF($A$6=Nutrients!$B$8,Nutrients!$DE$8,Nutrients!$DE$9)*AH$6)+(((IF($A$7=Nutrients!$B$79,Nutrients!$DE$79,(IF($A$7=Nutrients!$B$77,Nutrients!$DE$77,Nutrients!$DE$78)))))*AH$7))/2000/2.2046</f>
        <v>967.23298148217509</v>
      </c>
      <c r="AI206" s="65">
        <f>(SUMPRODUCT(AI$8:AI$187,Nutrients!$DE$8:$DE$187)+(IF($A$6=Nutrients!$B$8,Nutrients!$DE$8,Nutrients!$DE$9)*AI$6)+(((IF($A$7=Nutrients!$B$79,Nutrients!$DE$79,(IF($A$7=Nutrients!$B$77,Nutrients!$DE$77,Nutrients!$DE$78)))))*AI$7))/2000/2.2046</f>
        <v>974.61276896025345</v>
      </c>
      <c r="AJ206" s="20"/>
      <c r="AK206" s="65">
        <f>(SUMPRODUCT(AK$8:AK$187,Nutrients!$DE$8:$DE$187)+(IF($A$6=Nutrients!$B$8,Nutrients!$DE$8,Nutrients!$DE$9)*AK$6)+(((IF($A$7=Nutrients!$B$79,Nutrients!$DE$79,(IF($A$7=Nutrients!$B$77,Nutrients!$DE$77,Nutrients!$DE$78)))))*AK$7))/2000/2.2046</f>
        <v>864.47722721954756</v>
      </c>
      <c r="AL206" s="65">
        <f>(SUMPRODUCT(AL$8:AL$187,Nutrients!$DE$8:$DE$187)+(IF($A$6=Nutrients!$B$8,Nutrients!$DE$8,Nutrients!$DE$9)*AL$6)+(((IF($A$7=Nutrients!$B$79,Nutrients!$DE$79,(IF($A$7=Nutrients!$B$77,Nutrients!$DE$77,Nutrients!$DE$78)))))*AL$7))/2000/2.2046</f>
        <v>876.84333779141764</v>
      </c>
      <c r="AM206" s="65">
        <f>(SUMPRODUCT(AM$8:AM$187,Nutrients!$DE$8:$DE$187)+(IF($A$6=Nutrients!$B$8,Nutrients!$DE$8,Nutrients!$DE$9)*AM$6)+(((IF($A$7=Nutrients!$B$79,Nutrients!$DE$79,(IF($A$7=Nutrients!$B$77,Nutrients!$DE$77,Nutrients!$DE$78)))))*AM$7))/2000/2.2046</f>
        <v>893.69360188183998</v>
      </c>
      <c r="AN206" s="65">
        <f>(SUMPRODUCT(AN$8:AN$187,Nutrients!$DE$8:$DE$187)+(IF($A$6=Nutrients!$B$8,Nutrients!$DE$8,Nutrients!$DE$9)*AN$6)+(((IF($A$7=Nutrients!$B$79,Nutrients!$DE$79,(IF($A$7=Nutrients!$B$77,Nutrients!$DE$77,Nutrients!$DE$78)))))*AN$7))/2000/2.2046</f>
        <v>904.28561276915195</v>
      </c>
      <c r="AO206" s="65">
        <f>(SUMPRODUCT(AO$8:AO$187,Nutrients!$DE$8:$DE$187)+(IF($A$6=Nutrients!$B$8,Nutrients!$DE$8,Nutrients!$DE$9)*AO$6)+(((IF($A$7=Nutrients!$B$79,Nutrients!$DE$79,(IF($A$7=Nutrients!$B$77,Nutrients!$DE$77,Nutrients!$DE$78)))))*AO$7))/2000/2.2046</f>
        <v>912.2675668854572</v>
      </c>
      <c r="AP206" s="65">
        <f>(SUMPRODUCT(AP$8:AP$187,Nutrients!$DE$8:$DE$187)+(IF($A$6=Nutrients!$B$8,Nutrients!$DE$8,Nutrients!$DE$9)*AP$6)+(((IF($A$7=Nutrients!$B$79,Nutrients!$DE$79,(IF($A$7=Nutrients!$B$77,Nutrients!$DE$77,Nutrients!$DE$78)))))*AP$7))/2000/2.2046</f>
        <v>917.54134416334568</v>
      </c>
      <c r="AQ206" s="20"/>
      <c r="AR206" s="65">
        <f>(SUMPRODUCT(AR$8:AR$187,Nutrients!$DE$8:$DE$187)+(IF($A$6=Nutrients!$B$8,Nutrients!$DE$8,Nutrients!$DE$9)*AR$6)+(((IF($A$7=Nutrients!$B$79,Nutrients!$DE$79,(IF($A$7=Nutrients!$B$77,Nutrients!$DE$77,Nutrients!$DE$78)))))*AR$7))/2000/2.2046</f>
        <v>809.25808608030934</v>
      </c>
      <c r="AS206" s="65">
        <f>(SUMPRODUCT(AS$8:AS$187,Nutrients!$DE$8:$DE$187)+(IF($A$6=Nutrients!$B$8,Nutrients!$DE$8,Nutrients!$DE$9)*AS$6)+(((IF($A$7=Nutrients!$B$79,Nutrients!$DE$79,(IF($A$7=Nutrients!$B$77,Nutrients!$DE$77,Nutrients!$DE$78)))))*AS$7))/2000/2.2046</f>
        <v>821.7859859625504</v>
      </c>
      <c r="AT206" s="65">
        <f>(SUMPRODUCT(AT$8:AT$187,Nutrients!$DE$8:$DE$187)+(IF($A$6=Nutrients!$B$8,Nutrients!$DE$8,Nutrients!$DE$9)*AT$6)+(((IF($A$7=Nutrients!$B$79,Nutrients!$DE$79,(IF($A$7=Nutrients!$B$77,Nutrients!$DE$77,Nutrients!$DE$78)))))*AT$7))/2000/2.2046</f>
        <v>838.49690391862543</v>
      </c>
      <c r="AU206" s="65">
        <f>(SUMPRODUCT(AU$8:AU$187,Nutrients!$DE$8:$DE$187)+(IF($A$6=Nutrients!$B$8,Nutrients!$DE$8,Nutrients!$DE$9)*AU$6)+(((IF($A$7=Nutrients!$B$79,Nutrients!$DE$79,(IF($A$7=Nutrients!$B$77,Nutrients!$DE$77,Nutrients!$DE$78)))))*AU$7))/2000/2.2046</f>
        <v>849.45348351161033</v>
      </c>
      <c r="AV206" s="65">
        <f>(SUMPRODUCT(AV$8:AV$187,Nutrients!$DE$8:$DE$187)+(IF($A$6=Nutrients!$B$8,Nutrients!$DE$8,Nutrients!$DE$9)*AV$6)+(((IF($A$7=Nutrients!$B$79,Nutrients!$DE$79,(IF($A$7=Nutrients!$B$77,Nutrients!$DE$77,Nutrients!$DE$78)))))*AV$7))/2000/2.2046</f>
        <v>855.26018413515476</v>
      </c>
      <c r="AW206" s="65">
        <f>(SUMPRODUCT(AW$8:AW$187,Nutrients!$DE$8:$DE$187)+(IF($A$6=Nutrients!$B$8,Nutrients!$DE$8,Nutrients!$DE$9)*AW$6)+(((IF($A$7=Nutrients!$B$79,Nutrients!$DE$79,(IF($A$7=Nutrients!$B$77,Nutrients!$DE$77,Nutrients!$DE$78)))))*AW$7))/2000/2.2046</f>
        <v>860.43938692168854</v>
      </c>
      <c r="AX206" s="20"/>
      <c r="AY206" s="65">
        <f>(SUMPRODUCT(AY$8:AY$187,Nutrients!$DE$8:$DE$187)+(IF($A$6=Nutrients!$B$8,Nutrients!$DE$8,Nutrients!$DE$9)*AY$6)+(((IF($A$7=Nutrients!$B$79,Nutrients!$DE$79,(IF($A$7=Nutrients!$B$77,Nutrients!$DE$77,Nutrients!$DE$78)))))*AY$7))/2000/2.2046</f>
        <v>754.36355470707304</v>
      </c>
      <c r="AZ206" s="65">
        <f>(SUMPRODUCT(AZ$8:AZ$187,Nutrients!$DE$8:$DE$187)+(IF($A$6=Nutrients!$B$8,Nutrients!$DE$8,Nutrients!$DE$9)*AZ$6)+(((IF($A$7=Nutrients!$B$79,Nutrients!$DE$79,(IF($A$7=Nutrients!$B$77,Nutrients!$DE$77,Nutrients!$DE$78)))))*AZ$7))/2000/2.2046</f>
        <v>766.55883157279743</v>
      </c>
      <c r="BA206" s="65">
        <f>(SUMPRODUCT(BA$8:BA$187,Nutrients!$DE$8:$DE$187)+(IF($A$6=Nutrients!$B$8,Nutrients!$DE$8,Nutrients!$DE$9)*BA$6)+(((IF($A$7=Nutrients!$B$79,Nutrients!$DE$79,(IF($A$7=Nutrients!$B$77,Nutrients!$DE$77,Nutrients!$DE$78)))))*BA$7))/2000/2.2046</f>
        <v>783.52091202462236</v>
      </c>
      <c r="BB206" s="65">
        <f>(SUMPRODUCT(BB$8:BB$187,Nutrients!$DE$8:$DE$187)+(IF($A$6=Nutrients!$B$8,Nutrients!$DE$8,Nutrients!$DE$9)*BB$6)+(((IF($A$7=Nutrients!$B$79,Nutrients!$DE$79,(IF($A$7=Nutrients!$B$77,Nutrients!$DE$77,Nutrients!$DE$78)))))*BB$7))/2000/2.2046</f>
        <v>792.36123100072518</v>
      </c>
      <c r="BC206" s="65">
        <f>(SUMPRODUCT(BC$8:BC$187,Nutrients!$DE$8:$DE$187)+(IF($A$6=Nutrients!$B$8,Nutrients!$DE$8,Nutrients!$DE$9)*BC$6)+(((IF($A$7=Nutrients!$B$79,Nutrients!$DE$79,(IF($A$7=Nutrients!$B$77,Nutrients!$DE$77,Nutrients!$DE$78)))))*BC$7))/2000/2.2046</f>
        <v>798.14617730614646</v>
      </c>
      <c r="BD206" s="65">
        <f>(SUMPRODUCT(BD$8:BD$187,Nutrients!$DE$8:$DE$187)+(IF($A$6=Nutrients!$B$8,Nutrients!$DE$8,Nutrients!$DE$9)*BD$6)+(((IF($A$7=Nutrients!$B$79,Nutrients!$DE$79,(IF($A$7=Nutrients!$B$77,Nutrients!$DE$77,Nutrients!$DE$78)))))*BD$7))/2000/2.2046</f>
        <v>803.33328565279328</v>
      </c>
      <c r="BE206" s="20"/>
      <c r="BF206" s="65">
        <f>(SUMPRODUCT(BF$8:BF$187,Nutrients!$DE$8:$DE$187)+(IF($A$6=Nutrients!$B$8,Nutrients!$DE$8,Nutrients!$DE$9)*BF$6)+(((IF($A$7=Nutrients!$B$79,Nutrients!$DE$79,(IF($A$7=Nutrients!$B$77,Nutrients!$DE$77,Nutrients!$DE$78)))))*BF$7))/2000/2.2046</f>
        <v>699.14441356783493</v>
      </c>
      <c r="BG206" s="65">
        <f>(SUMPRODUCT(BG$8:BG$187,Nutrients!$DE$8:$DE$187)+(IF($A$6=Nutrients!$B$8,Nutrients!$DE$8,Nutrients!$DE$9)*BG$6)+(((IF($A$7=Nutrients!$B$79,Nutrients!$DE$79,(IF($A$7=Nutrients!$B$77,Nutrients!$DE$77,Nutrients!$DE$78)))))*BG$7))/2000/2.2046</f>
        <v>711.37857220524813</v>
      </c>
      <c r="BH206" s="65">
        <f>(SUMPRODUCT(BH$8:BH$187,Nutrients!$DE$8:$DE$187)+(IF($A$6=Nutrients!$B$8,Nutrients!$DE$8,Nutrients!$DE$9)*BH$6)+(((IF($A$7=Nutrients!$B$79,Nutrients!$DE$79,(IF($A$7=Nutrients!$B$77,Nutrients!$DE$77,Nutrients!$DE$78)))))*BH$7))/2000/2.2046</f>
        <v>727.81875987638023</v>
      </c>
      <c r="BI206" s="65">
        <f>(SUMPRODUCT(BI$8:BI$187,Nutrients!$DE$8:$DE$187)+(IF($A$6=Nutrients!$B$8,Nutrients!$DE$8,Nutrients!$DE$9)*BI$6)+(((IF($A$7=Nutrients!$B$79,Nutrients!$DE$79,(IF($A$7=Nutrients!$B$77,Nutrients!$DE$77,Nutrients!$DE$78)))))*BI$7))/2000/2.2046</f>
        <v>735.27922890653281</v>
      </c>
      <c r="BJ206" s="65">
        <f>(SUMPRODUCT(BJ$8:BJ$187,Nutrients!$DE$8:$DE$187)+(IF($A$6=Nutrients!$B$8,Nutrients!$DE$8,Nutrients!$DE$9)*BJ$6)+(((IF($A$7=Nutrients!$B$79,Nutrients!$DE$79,(IF($A$7=Nutrients!$B$77,Nutrients!$DE$77,Nutrients!$DE$78)))))*BJ$7))/2000/2.2046</f>
        <v>741.07475250923858</v>
      </c>
      <c r="BK206" s="65">
        <f>(SUMPRODUCT(BK$8:BK$187,Nutrients!$DE$8:$DE$187)+(IF($A$6=Nutrients!$B$8,Nutrients!$DE$8,Nutrients!$DE$9)*BK$6)+(((IF($A$7=Nutrients!$B$79,Nutrients!$DE$79,(IF($A$7=Nutrients!$B$77,Nutrients!$DE$77,Nutrients!$DE$78)))))*BK$7))/2000/2.2046</f>
        <v>746.23192813468938</v>
      </c>
      <c r="BL206" s="20"/>
    </row>
    <row r="207" spans="1:64" x14ac:dyDescent="0.2">
      <c r="A207" s="9" t="s">
        <v>81</v>
      </c>
      <c r="B207" s="65">
        <f>(SUMPRODUCT(B$8:B$187,Nutrients!$D$8:$D$187)+(IF($A$6=Nutrients!$B$8,Nutrients!$D$8,Nutrients!$D$9)*B$6)+(((IF($A$7=Nutrients!$B$79,Nutrients!$D$79,(IF($A$7=Nutrients!$B$77,Nutrients!$D$77,Nutrients!$D$78)))))*B$7))/2000/2.2046</f>
        <v>1553.4861050865868</v>
      </c>
      <c r="C207" s="65">
        <f>(SUMPRODUCT(C$8:C$187,Nutrients!$D$8:$D$187)+(IF($A$6=Nutrients!$B$8,Nutrients!$D$8,Nutrients!$D$9)*C$6)+(((IF($A$7=Nutrients!$B$79,Nutrients!$D$79,(IF($A$7=Nutrients!$B$77,Nutrients!$D$77,Nutrients!$D$78)))))*C$7))/2000/2.2046</f>
        <v>1551.7233721923112</v>
      </c>
      <c r="D207" s="65">
        <f>(SUMPRODUCT(D$8:D$187,Nutrients!$D$8:$D$187)+(IF($A$6=Nutrients!$B$8,Nutrients!$D$8,Nutrients!$D$9)*D$6)+(((IF($A$7=Nutrients!$B$79,Nutrients!$D$79,(IF($A$7=Nutrients!$B$77,Nutrients!$D$77,Nutrients!$D$78)))))*D$7))/2000/2.2046</f>
        <v>1551.6440441000625</v>
      </c>
      <c r="E207" s="65">
        <f>(SUMPRODUCT(E$8:E$187,Nutrients!$D$8:$D$187)+(IF($A$6=Nutrients!$B$8,Nutrients!$D$8,Nutrients!$D$9)*E$6)+(((IF($A$7=Nutrients!$B$79,Nutrients!$D$79,(IF($A$7=Nutrients!$B$77,Nutrients!$D$77,Nutrients!$D$78)))))*E$7))/2000/2.2046</f>
        <v>1550.5837063042748</v>
      </c>
      <c r="F207" s="65">
        <f>(SUMPRODUCT(F$8:F$187,Nutrients!$D$8:$D$187)+(IF($A$6=Nutrients!$B$8,Nutrients!$D$8,Nutrients!$D$9)*F$6)+(((IF($A$7=Nutrients!$B$79,Nutrients!$D$79,(IF($A$7=Nutrients!$B$77,Nutrients!$D$77,Nutrients!$D$78)))))*F$7))/2000/2.2046</f>
        <v>1549.8781783897057</v>
      </c>
      <c r="G207" s="65">
        <f>(SUMPRODUCT(G$8:G$187,Nutrients!$D$8:$D$187)+(IF($A$6=Nutrients!$B$8,Nutrients!$D$8,Nutrients!$D$9)*G$6)+(((IF($A$7=Nutrients!$B$79,Nutrients!$D$79,(IF($A$7=Nutrients!$B$77,Nutrients!$D$77,Nutrients!$D$78)))))*G$7))/2000/2.2046</f>
        <v>1548.9407679613246</v>
      </c>
      <c r="H207" s="20"/>
      <c r="I207" s="65">
        <f>(SUMPRODUCT(I$8:I$187,Nutrients!$D$8:$D$187)+(IF($A$6=Nutrients!$B$8,Nutrients!$D$8,Nutrients!$D$9)*I$6)+(((IF($A$7=Nutrients!$B$79,Nutrients!$D$79,(IF($A$7=Nutrients!$B$77,Nutrients!$D$77,Nutrients!$D$78)))))*I$7))/2000/2.2046</f>
        <v>1553.4226927629509</v>
      </c>
      <c r="J207" s="65">
        <f>(SUMPRODUCT(J$8:J$187,Nutrients!$D$8:$D$187)+(IF($A$6=Nutrients!$B$8,Nutrients!$D$8,Nutrients!$D$9)*J$6)+(((IF($A$7=Nutrients!$B$79,Nutrients!$D$79,(IF($A$7=Nutrients!$B$77,Nutrients!$D$77,Nutrients!$D$78)))))*J$7))/2000/2.2046</f>
        <v>1551.7251503259808</v>
      </c>
      <c r="K207" s="65">
        <f>(SUMPRODUCT(K$8:K$187,Nutrients!$D$8:$D$187)+(IF($A$6=Nutrients!$B$8,Nutrients!$D$8,Nutrients!$D$9)*K$6)+(((IF($A$7=Nutrients!$B$79,Nutrients!$D$79,(IF($A$7=Nutrients!$B$77,Nutrients!$D$77,Nutrients!$D$78)))))*K$7))/2000/2.2046</f>
        <v>1552.0133809334354</v>
      </c>
      <c r="L207" s="65">
        <f>(SUMPRODUCT(L$8:L$187,Nutrients!$D$8:$D$187)+(IF($A$6=Nutrients!$B$8,Nutrients!$D$8,Nutrients!$D$9)*L$6)+(((IF($A$7=Nutrients!$B$79,Nutrients!$D$79,(IF($A$7=Nutrients!$B$77,Nutrients!$D$77,Nutrients!$D$78)))))*L$7))/2000/2.2046</f>
        <v>1550.5702506354007</v>
      </c>
      <c r="M207" s="65">
        <f>(SUMPRODUCT(M$8:M$187,Nutrients!$D$8:$D$187)+(IF($A$6=Nutrients!$B$8,Nutrients!$D$8,Nutrients!$D$9)*M$6)+(((IF($A$7=Nutrients!$B$79,Nutrients!$D$79,(IF($A$7=Nutrients!$B$77,Nutrients!$D$77,Nutrients!$D$78)))))*M$7))/2000/2.2046</f>
        <v>1549.9274197356269</v>
      </c>
      <c r="N207" s="65">
        <f>(SUMPRODUCT(N$8:N$187,Nutrients!$D$8:$D$187)+(IF($A$6=Nutrients!$B$8,Nutrients!$D$8,Nutrients!$D$9)*N$6)+(((IF($A$7=Nutrients!$B$79,Nutrients!$D$79,(IF($A$7=Nutrients!$B$77,Nutrients!$D$77,Nutrients!$D$78)))))*N$7))/2000/2.2046</f>
        <v>1548.9900093072454</v>
      </c>
      <c r="O207" s="20"/>
      <c r="P207" s="65">
        <f>(SUMPRODUCT(P$8:P$187,Nutrients!$D$8:$D$187)+(IF($A$6=Nutrients!$B$8,Nutrients!$D$8,Nutrients!$D$9)*P$6)+(((IF($A$7=Nutrients!$B$79,Nutrients!$D$79,(IF($A$7=Nutrients!$B$77,Nutrients!$D$77,Nutrients!$D$78)))))*P$7))/2000/2.2046</f>
        <v>1553.3521710117047</v>
      </c>
      <c r="Q207" s="65">
        <f>(SUMPRODUCT(Q$8:Q$187,Nutrients!$D$8:$D$187)+(IF($A$6=Nutrients!$B$8,Nutrients!$D$8,Nutrients!$D$9)*Q$6)+(((IF($A$7=Nutrients!$B$79,Nutrients!$D$79,(IF($A$7=Nutrients!$B$77,Nutrients!$D$77,Nutrients!$D$78)))))*Q$7))/2000/2.2046</f>
        <v>1551.6744783623783</v>
      </c>
      <c r="R207" s="65">
        <f>(SUMPRODUCT(R$8:R$187,Nutrients!$D$8:$D$187)+(IF($A$6=Nutrients!$B$8,Nutrients!$D$8,Nutrients!$D$9)*R$6)+(((IF($A$7=Nutrients!$B$79,Nutrients!$D$79,(IF($A$7=Nutrients!$B$77,Nutrients!$D$77,Nutrients!$D$78)))))*R$7))/2000/2.2046</f>
        <v>1551.6227636947378</v>
      </c>
      <c r="S207" s="65">
        <f>(SUMPRODUCT(S$8:S$187,Nutrients!$D$8:$D$187)+(IF($A$6=Nutrients!$B$8,Nutrients!$D$8,Nutrients!$D$9)*S$6)+(((IF($A$7=Nutrients!$B$79,Nutrients!$D$79,(IF($A$7=Nutrients!$B$77,Nutrients!$D$77,Nutrients!$D$78)))))*S$7))/2000/2.2046</f>
        <v>1550.2295900514648</v>
      </c>
      <c r="T207" s="65">
        <f>(SUMPRODUCT(T$8:T$187,Nutrients!$D$8:$D$187)+(IF($A$6=Nutrients!$B$8,Nutrients!$D$8,Nutrients!$D$9)*T$6)+(((IF($A$7=Nutrients!$B$79,Nutrients!$D$79,(IF($A$7=Nutrients!$B$77,Nutrients!$D$77,Nutrients!$D$78)))))*T$7))/2000/2.2046</f>
        <v>1549.9068546391429</v>
      </c>
      <c r="U207" s="65">
        <f>(SUMPRODUCT(U$8:U$187,Nutrients!$D$8:$D$187)+(IF($A$6=Nutrients!$B$8,Nutrients!$D$8,Nutrients!$D$9)*U$6)+(((IF($A$7=Nutrients!$B$79,Nutrients!$D$79,(IF($A$7=Nutrients!$B$77,Nutrients!$D$77,Nutrients!$D$78)))))*U$7))/2000/2.2046</f>
        <v>1548.9993999610626</v>
      </c>
      <c r="V207" s="20"/>
      <c r="W207" s="65">
        <f>(SUMPRODUCT(W$8:W$187,Nutrients!$D$8:$D$187)+(IF($A$6=Nutrients!$B$8,Nutrients!$D$8,Nutrients!$D$9)*W$6)+(((IF($A$7=Nutrients!$B$79,Nutrients!$D$79,(IF($A$7=Nutrients!$B$77,Nutrients!$D$77,Nutrients!$D$78)))))*W$7))/2000/2.2046</f>
        <v>1552.9488134129742</v>
      </c>
      <c r="X207" s="65">
        <f>(SUMPRODUCT(X$8:X$187,Nutrients!$D$8:$D$187)+(IF($A$6=Nutrients!$B$8,Nutrients!$D$8,Nutrients!$D$9)*X$6)+(((IF($A$7=Nutrients!$B$79,Nutrients!$D$79,(IF($A$7=Nutrients!$B$77,Nutrients!$D$77,Nutrients!$D$78)))))*X$7))/2000/2.2046</f>
        <v>1551.3185839758992</v>
      </c>
      <c r="Y207" s="65">
        <f>(SUMPRODUCT(Y$8:Y$187,Nutrients!$D$8:$D$187)+(IF($A$6=Nutrients!$B$8,Nutrients!$D$8,Nutrients!$D$9)*Y$6)+(((IF($A$7=Nutrients!$B$79,Nutrients!$D$79,(IF($A$7=Nutrients!$B$77,Nutrients!$D$77,Nutrients!$D$78)))))*Y$7))/2000/2.2046</f>
        <v>1550.7770540688787</v>
      </c>
      <c r="Z207" s="65">
        <f>(SUMPRODUCT(Z$8:Z$187,Nutrients!$D$8:$D$187)+(IF($A$6=Nutrients!$B$8,Nutrients!$D$8,Nutrients!$D$9)*Z$6)+(((IF($A$7=Nutrients!$B$79,Nutrients!$D$79,(IF($A$7=Nutrients!$B$77,Nutrients!$D$77,Nutrients!$D$78)))))*Z$7))/2000/2.2046</f>
        <v>1550.1245060704073</v>
      </c>
      <c r="AA207" s="65">
        <f>(SUMPRODUCT(AA$8:AA$187,Nutrients!$D$8:$D$187)+(IF($A$6=Nutrients!$B$8,Nutrients!$D$8,Nutrients!$D$9)*AA$6)+(((IF($A$7=Nutrients!$B$79,Nutrients!$D$79,(IF($A$7=Nutrients!$B$77,Nutrients!$D$77,Nutrients!$D$78)))))*AA$7))/2000/2.2046</f>
        <v>1549.5661940552072</v>
      </c>
      <c r="AB207" s="65">
        <f>(SUMPRODUCT(AB$8:AB$187,Nutrients!$D$8:$D$187)+(IF($A$6=Nutrients!$B$8,Nutrients!$D$8,Nutrients!$D$9)*AB$6)+(((IF($A$7=Nutrients!$B$79,Nutrients!$D$79,(IF($A$7=Nutrients!$B$77,Nutrients!$D$77,Nutrients!$D$78)))))*AB$7))/2000/2.2046</f>
        <v>1548.444477908009</v>
      </c>
      <c r="AC207" s="20"/>
      <c r="AD207" s="65">
        <f>(SUMPRODUCT(AD$8:AD$187,Nutrients!$D$8:$D$187)+(IF($A$6=Nutrients!$B$8,Nutrients!$D$8,Nutrients!$D$9)*AD$6)+(((IF($A$7=Nutrients!$B$79,Nutrients!$D$79,(IF($A$7=Nutrients!$B$77,Nutrients!$D$77,Nutrients!$D$78)))))*AD$7))/2000/2.2046</f>
        <v>1552.4802653569377</v>
      </c>
      <c r="AE207" s="65">
        <f>(SUMPRODUCT(AE$8:AE$187,Nutrients!$D$8:$D$187)+(IF($A$6=Nutrients!$B$8,Nutrients!$D$8,Nutrients!$D$9)*AE$6)+(((IF($A$7=Nutrients!$B$79,Nutrients!$D$79,(IF($A$7=Nutrients!$B$77,Nutrients!$D$77,Nutrients!$D$78)))))*AE$7))/2000/2.2046</f>
        <v>1551.1250031559325</v>
      </c>
      <c r="AF207" s="65">
        <f>(SUMPRODUCT(AF$8:AF$187,Nutrients!$D$8:$D$187)+(IF($A$6=Nutrients!$B$8,Nutrients!$D$8,Nutrients!$D$9)*AF$6)+(((IF($A$7=Nutrients!$B$79,Nutrients!$D$79,(IF($A$7=Nutrients!$B$77,Nutrients!$D$77,Nutrients!$D$78)))))*AF$7))/2000/2.2046</f>
        <v>1550.3458280602854</v>
      </c>
      <c r="AG207" s="65">
        <f>(SUMPRODUCT(AG$8:AG$187,Nutrients!$D$8:$D$187)+(IF($A$6=Nutrients!$B$8,Nutrients!$D$8,Nutrients!$D$9)*AG$6)+(((IF($A$7=Nutrients!$B$79,Nutrients!$D$79,(IF($A$7=Nutrients!$B$77,Nutrients!$D$77,Nutrients!$D$78)))))*AG$7))/2000/2.2046</f>
        <v>1549.5186062863193</v>
      </c>
      <c r="AH207" s="65">
        <f>(SUMPRODUCT(AH$8:AH$187,Nutrients!$D$8:$D$187)+(IF($A$6=Nutrients!$B$8,Nutrients!$D$8,Nutrients!$D$9)*AH$6)+(((IF($A$7=Nutrients!$B$79,Nutrients!$D$79,(IF($A$7=Nutrients!$B$77,Nutrients!$D$77,Nutrients!$D$78)))))*AH$7))/2000/2.2046</f>
        <v>1549.2283627759327</v>
      </c>
      <c r="AI207" s="65">
        <f>(SUMPRODUCT(AI$8:AI$187,Nutrients!$D$8:$D$187)+(IF($A$6=Nutrients!$B$8,Nutrients!$D$8,Nutrients!$D$9)*AI$6)+(((IF($A$7=Nutrients!$B$79,Nutrients!$D$79,(IF($A$7=Nutrients!$B$77,Nutrients!$D$77,Nutrients!$D$78)))))*AI$7))/2000/2.2046</f>
        <v>1548.5700122380206</v>
      </c>
      <c r="AJ207" s="20"/>
      <c r="AK207" s="65">
        <f>(SUMPRODUCT(AK$8:AK$187,Nutrients!$D$8:$D$187)+(IF($A$6=Nutrients!$B$8,Nutrients!$D$8,Nutrients!$D$9)*AK$6)+(((IF($A$7=Nutrients!$B$79,Nutrients!$D$79,(IF($A$7=Nutrients!$B$77,Nutrients!$D$77,Nutrients!$D$78)))))*AK$7))/2000/2.2046</f>
        <v>1552.4944231126719</v>
      </c>
      <c r="AL207" s="65">
        <f>(SUMPRODUCT(AL$8:AL$187,Nutrients!$D$8:$D$187)+(IF($A$6=Nutrients!$B$8,Nutrients!$D$8,Nutrients!$D$9)*AL$6)+(((IF($A$7=Nutrients!$B$79,Nutrients!$D$79,(IF($A$7=Nutrients!$B$77,Nutrients!$D$77,Nutrients!$D$78)))))*AL$7))/2000/2.2046</f>
        <v>1550.9074016407176</v>
      </c>
      <c r="AM207" s="65">
        <f>(SUMPRODUCT(AM$8:AM$187,Nutrients!$D$8:$D$187)+(IF($A$6=Nutrients!$B$8,Nutrients!$D$8,Nutrients!$D$9)*AM$6)+(((IF($A$7=Nutrients!$B$79,Nutrients!$D$79,(IF($A$7=Nutrients!$B$77,Nutrients!$D$77,Nutrients!$D$78)))))*AM$7))/2000/2.2046</f>
        <v>1549.7909060072318</v>
      </c>
      <c r="AN207" s="65">
        <f>(SUMPRODUCT(AN$8:AN$187,Nutrients!$D$8:$D$187)+(IF($A$6=Nutrients!$B$8,Nutrients!$D$8,Nutrients!$D$9)*AN$6)+(((IF($A$7=Nutrients!$B$79,Nutrients!$D$79,(IF($A$7=Nutrients!$B$77,Nutrients!$D$77,Nutrients!$D$78)))))*AN$7))/2000/2.2046</f>
        <v>1549.0467028755738</v>
      </c>
      <c r="AO207" s="65">
        <f>(SUMPRODUCT(AO$8:AO$187,Nutrients!$D$8:$D$187)+(IF($A$6=Nutrients!$B$8,Nutrients!$D$8,Nutrients!$D$9)*AO$6)+(((IF($A$7=Nutrients!$B$79,Nutrients!$D$79,(IF($A$7=Nutrients!$B$77,Nutrients!$D$77,Nutrients!$D$78)))))*AO$7))/2000/2.2046</f>
        <v>1548.6734407228794</v>
      </c>
      <c r="AP207" s="65">
        <f>(SUMPRODUCT(AP$8:AP$187,Nutrients!$D$8:$D$187)+(IF($A$6=Nutrients!$B$8,Nutrients!$D$8,Nutrients!$D$9)*AP$6)+(((IF($A$7=Nutrients!$B$79,Nutrients!$D$79,(IF($A$7=Nutrients!$B$77,Nutrients!$D$77,Nutrients!$D$78)))))*AP$7))/2000/2.2046</f>
        <v>1554.3194430265255</v>
      </c>
      <c r="AQ207" s="20"/>
      <c r="AR207" s="65">
        <f>(SUMPRODUCT(AR$8:AR$187,Nutrients!$D$8:$D$187)+(IF($A$6=Nutrients!$B$8,Nutrients!$D$8,Nutrients!$D$9)*AR$6)+(((IF($A$7=Nutrients!$B$79,Nutrients!$D$79,(IF($A$7=Nutrients!$B$77,Nutrients!$D$77,Nutrients!$D$78)))))*AR$7))/2000/2.2046</f>
        <v>1551.6512069293226</v>
      </c>
      <c r="AS207" s="65">
        <f>(SUMPRODUCT(AS$8:AS$187,Nutrients!$D$8:$D$187)+(IF($A$6=Nutrients!$B$8,Nutrients!$D$8,Nutrients!$D$9)*AS$6)+(((IF($A$7=Nutrients!$B$79,Nutrients!$D$79,(IF($A$7=Nutrients!$B$77,Nutrients!$D$77,Nutrients!$D$78)))))*AS$7))/2000/2.2046</f>
        <v>1550.9219201344206</v>
      </c>
      <c r="AT207" s="65">
        <f>(SUMPRODUCT(AT$8:AT$187,Nutrients!$D$8:$D$187)+(IF($A$6=Nutrients!$B$8,Nutrients!$D$8,Nutrients!$D$9)*AT$6)+(((IF($A$7=Nutrients!$B$79,Nutrients!$D$79,(IF($A$7=Nutrients!$B$77,Nutrients!$D$77,Nutrients!$D$78)))))*AT$7))/2000/2.2046</f>
        <v>1550.1823961361983</v>
      </c>
      <c r="AU207" s="65">
        <f>(SUMPRODUCT(AU$8:AU$187,Nutrients!$D$8:$D$187)+(IF($A$6=Nutrients!$B$8,Nutrients!$D$8,Nutrients!$D$9)*AU$6)+(((IF($A$7=Nutrients!$B$79,Nutrients!$D$79,(IF($A$7=Nutrients!$B$77,Nutrients!$D$77,Nutrients!$D$78)))))*AU$7))/2000/2.2046</f>
        <v>1548.1656811865296</v>
      </c>
      <c r="AV207" s="65">
        <f>(SUMPRODUCT(AV$8:AV$187,Nutrients!$D$8:$D$187)+(IF($A$6=Nutrients!$B$8,Nutrients!$D$8,Nutrients!$D$9)*AV$6)+(((IF($A$7=Nutrients!$B$79,Nutrients!$D$79,(IF($A$7=Nutrients!$B$77,Nutrients!$D$77,Nutrients!$D$78)))))*AV$7))/2000/2.2046</f>
        <v>1554.5058901536927</v>
      </c>
      <c r="AW207" s="65">
        <f>(SUMPRODUCT(AW$8:AW$187,Nutrients!$D$8:$D$187)+(IF($A$6=Nutrients!$B$8,Nutrients!$D$8,Nutrients!$D$9)*AW$6)+(((IF($A$7=Nutrients!$B$79,Nutrients!$D$79,(IF($A$7=Nutrients!$B$77,Nutrients!$D$77,Nutrients!$D$78)))))*AW$7))/2000/2.2046</f>
        <v>1560.153793495122</v>
      </c>
      <c r="AX207" s="20"/>
      <c r="AY207" s="65">
        <f>(SUMPRODUCT(AY$8:AY$187,Nutrients!$D$8:$D$187)+(IF($A$6=Nutrients!$B$8,Nutrients!$D$8,Nutrients!$D$9)*AY$6)+(((IF($A$7=Nutrients!$B$79,Nutrients!$D$79,(IF($A$7=Nutrients!$B$77,Nutrients!$D$77,Nutrients!$D$78)))))*AY$7))/2000/2.2046</f>
        <v>1552.515335725144</v>
      </c>
      <c r="AZ207" s="65">
        <f>(SUMPRODUCT(AZ$8:AZ$187,Nutrients!$D$8:$D$187)+(IF($A$6=Nutrients!$B$8,Nutrients!$D$8,Nutrients!$D$9)*AZ$6)+(((IF($A$7=Nutrients!$B$79,Nutrients!$D$79,(IF($A$7=Nutrients!$B$77,Nutrients!$D$77,Nutrients!$D$78)))))*AZ$7))/2000/2.2046</f>
        <v>1550.0563607209181</v>
      </c>
      <c r="BA207" s="65">
        <f>(SUMPRODUCT(BA$8:BA$187,Nutrients!$D$8:$D$187)+(IF($A$6=Nutrients!$B$8,Nutrients!$D$8,Nutrients!$D$9)*BA$6)+(((IF($A$7=Nutrients!$B$79,Nutrients!$D$79,(IF($A$7=Nutrients!$B$77,Nutrients!$D$77,Nutrients!$D$78)))))*BA$7))/2000/2.2046</f>
        <v>1549.6135861715582</v>
      </c>
      <c r="BB207" s="65">
        <f>(SUMPRODUCT(BB$8:BB$187,Nutrients!$D$8:$D$187)+(IF($A$6=Nutrients!$B$8,Nutrients!$D$8,Nutrients!$D$9)*BB$6)+(((IF($A$7=Nutrients!$B$79,Nutrients!$D$79,(IF($A$7=Nutrients!$B$77,Nutrients!$D$77,Nutrients!$D$78)))))*BB$7))/2000/2.2046</f>
        <v>1554.0401214546905</v>
      </c>
      <c r="BC207" s="65">
        <f>(SUMPRODUCT(BC$8:BC$187,Nutrients!$D$8:$D$187)+(IF($A$6=Nutrients!$B$8,Nutrients!$D$8,Nutrients!$D$9)*BC$6)+(((IF($A$7=Nutrients!$B$79,Nutrients!$D$79,(IF($A$7=Nutrients!$B$77,Nutrients!$D$77,Nutrients!$D$78)))))*BC$7))/2000/2.2046</f>
        <v>1560.2892628912552</v>
      </c>
      <c r="BD207" s="65">
        <f>(SUMPRODUCT(BD$8:BD$187,Nutrients!$D$8:$D$187)+(IF($A$6=Nutrients!$B$8,Nutrients!$D$8,Nutrients!$D$9)*BD$6)+(((IF($A$7=Nutrients!$B$79,Nutrients!$D$79,(IF($A$7=Nutrients!$B$77,Nutrients!$D$77,Nutrients!$D$78)))))*BD$7))/2000/2.2046</f>
        <v>1565.7873809099729</v>
      </c>
      <c r="BE207" s="20"/>
      <c r="BF207" s="65">
        <f>(SUMPRODUCT(BF$8:BF$187,Nutrients!$D$8:$D$187)+(IF($A$6=Nutrients!$B$8,Nutrients!$D$8,Nutrients!$D$9)*BF$6)+(((IF($A$7=Nutrients!$B$79,Nutrients!$D$79,(IF($A$7=Nutrients!$B$77,Nutrients!$D$77,Nutrients!$D$78)))))*BF$7))/2000/2.2046</f>
        <v>1551.6721195417952</v>
      </c>
      <c r="BG207" s="65">
        <f>(SUMPRODUCT(BG$8:BG$187,Nutrients!$D$8:$D$187)+(IF($A$6=Nutrients!$B$8,Nutrients!$D$8,Nutrients!$D$9)*BG$6)+(((IF($A$7=Nutrients!$B$79,Nutrients!$D$79,(IF($A$7=Nutrients!$B$77,Nutrients!$D$77,Nutrients!$D$78)))))*BG$7))/2000/2.2046</f>
        <v>1549.2566713979977</v>
      </c>
      <c r="BH207" s="65">
        <f>(SUMPRODUCT(BH$8:BH$187,Nutrients!$D$8:$D$187)+(IF($A$6=Nutrients!$B$8,Nutrients!$D$8,Nutrients!$D$9)*BH$6)+(((IF($A$7=Nutrients!$B$79,Nutrients!$D$79,(IF($A$7=Nutrients!$B$77,Nutrients!$D$77,Nutrients!$D$78)))))*BH$7))/2000/2.2046</f>
        <v>1551.8426578454307</v>
      </c>
      <c r="BI207" s="65">
        <f>(SUMPRODUCT(BI$8:BI$187,Nutrients!$D$8:$D$187)+(IF($A$6=Nutrients!$B$8,Nutrients!$D$8,Nutrients!$D$9)*BI$6)+(((IF($A$7=Nutrients!$B$79,Nutrients!$D$79,(IF($A$7=Nutrients!$B$77,Nutrients!$D$77,Nutrients!$D$78)))))*BI$7))/2000/2.2046</f>
        <v>1559.7756643316095</v>
      </c>
      <c r="BJ207" s="65">
        <f>(SUMPRODUCT(BJ$8:BJ$187,Nutrients!$D$8:$D$187)+(IF($A$6=Nutrients!$B$8,Nutrients!$D$8,Nutrients!$D$9)*BJ$6)+(((IF($A$7=Nutrients!$B$79,Nutrients!$D$79,(IF($A$7=Nutrients!$B$77,Nutrients!$D$77,Nutrients!$D$78)))))*BJ$7))/2000/2.2046</f>
        <v>1566.0386936797604</v>
      </c>
      <c r="BK207" s="65">
        <f>(SUMPRODUCT(BK$8:BK$187,Nutrients!$D$8:$D$187)+(IF($A$6=Nutrients!$B$8,Nutrients!$D$8,Nutrients!$D$9)*BK$6)+(((IF($A$7=Nutrients!$B$79,Nutrients!$D$79,(IF($A$7=Nutrients!$B$77,Nutrients!$D$77,Nutrients!$D$78)))))*BK$7))/2000/2.2046</f>
        <v>1571.6850230859945</v>
      </c>
      <c r="BL207" s="20"/>
    </row>
    <row r="208" spans="1:64" x14ac:dyDescent="0.2">
      <c r="A208" s="9" t="s">
        <v>48</v>
      </c>
      <c r="B208" s="65">
        <f>(SUMPRODUCT(B$8:B$187,Nutrients!$F$8:$F$187)+(IF($A$6=Nutrients!$B$8,Nutrients!$F$8,Nutrients!$F$9)*B$6)+(((IF($A$7=Nutrients!$B$79,Nutrients!$F$79,(IF($A$7=Nutrients!$B$77,Nutrients!$F$77,Nutrients!$F$78)))))*B$7))/2000/2.2046</f>
        <v>1107.3715174812364</v>
      </c>
      <c r="C208" s="65">
        <f>(SUMPRODUCT(C$8:C$187,Nutrients!$F$8:$F$187)+(IF($A$6=Nutrients!$B$8,Nutrients!$F$8,Nutrients!$F$9)*C$6)+(((IF($A$7=Nutrients!$B$79,Nutrients!$F$79,(IF($A$7=Nutrients!$B$77,Nutrients!$F$77,Nutrients!$F$78)))))*C$7))/2000/2.2046</f>
        <v>1122.2929515043379</v>
      </c>
      <c r="D208" s="65">
        <f>(SUMPRODUCT(D$8:D$187,Nutrients!$F$8:$F$187)+(IF($A$6=Nutrients!$B$8,Nutrients!$F$8,Nutrients!$F$9)*D$6)+(((IF($A$7=Nutrients!$B$79,Nutrients!$F$79,(IF($A$7=Nutrients!$B$77,Nutrients!$F$77,Nutrients!$F$78)))))*D$7))/2000/2.2046</f>
        <v>1138.8805664334582</v>
      </c>
      <c r="E208" s="65">
        <f>(SUMPRODUCT(E$8:E$187,Nutrients!$F$8:$F$187)+(IF($A$6=Nutrients!$B$8,Nutrients!$F$8,Nutrients!$F$9)*E$6)+(((IF($A$7=Nutrients!$B$79,Nutrients!$F$79,(IF($A$7=Nutrients!$B$77,Nutrients!$F$77,Nutrients!$F$78)))))*E$7))/2000/2.2046</f>
        <v>1149.0559060431367</v>
      </c>
      <c r="F208" s="65">
        <f>(SUMPRODUCT(F$8:F$187,Nutrients!$F$8:$F$187)+(IF($A$6=Nutrients!$B$8,Nutrients!$F$8,Nutrients!$F$9)*F$6)+(((IF($A$7=Nutrients!$B$79,Nutrients!$F$79,(IF($A$7=Nutrients!$B$77,Nutrients!$F$77,Nutrients!$F$78)))))*F$7))/2000/2.2046</f>
        <v>1156.6943438864889</v>
      </c>
      <c r="G208" s="65">
        <f>(SUMPRODUCT(G$8:G$187,Nutrients!$F$8:$F$187)+(IF($A$6=Nutrients!$B$8,Nutrients!$F$8,Nutrients!$F$9)*G$6)+(((IF($A$7=Nutrients!$B$79,Nutrients!$F$79,(IF($A$7=Nutrients!$B$77,Nutrients!$F$77,Nutrients!$F$78)))))*G$7))/2000/2.2046</f>
        <v>1163.4388137362989</v>
      </c>
      <c r="H208" s="20"/>
      <c r="I208" s="65">
        <f>(SUMPRODUCT(I$8:I$187,Nutrients!$F$8:$F$187)+(IF($A$6=Nutrients!$B$8,Nutrients!$F$8,Nutrients!$F$9)*I$6)+(((IF($A$7=Nutrients!$B$79,Nutrients!$F$79,(IF($A$7=Nutrients!$B$77,Nutrients!$F$77,Nutrients!$F$78)))))*I$7))/2000/2.2046</f>
        <v>1107.7570992331425</v>
      </c>
      <c r="J208" s="65">
        <f>(SUMPRODUCT(J$8:J$187,Nutrients!$F$8:$F$187)+(IF($A$6=Nutrients!$B$8,Nutrients!$F$8,Nutrients!$F$9)*J$6)+(((IF($A$7=Nutrients!$B$79,Nutrients!$F$79,(IF($A$7=Nutrients!$B$77,Nutrients!$F$77,Nutrients!$F$78)))))*J$7))/2000/2.2046</f>
        <v>1122.5553279450746</v>
      </c>
      <c r="K208" s="65">
        <f>(SUMPRODUCT(K$8:K$187,Nutrients!$F$8:$F$187)+(IF($A$6=Nutrients!$B$8,Nutrients!$F$8,Nutrients!$F$9)*K$6)+(((IF($A$7=Nutrients!$B$79,Nutrients!$F$79,(IF($A$7=Nutrients!$B$77,Nutrients!$F$77,Nutrients!$F$78)))))*K$7))/2000/2.2046</f>
        <v>1139.5187190732606</v>
      </c>
      <c r="L208" s="65">
        <f>(SUMPRODUCT(L$8:L$187,Nutrients!$F$8:$F$187)+(IF($A$6=Nutrients!$B$8,Nutrients!$F$8,Nutrients!$F$9)*L$6)+(((IF($A$7=Nutrients!$B$79,Nutrients!$F$79,(IF($A$7=Nutrients!$B$77,Nutrients!$F$77,Nutrients!$F$78)))))*L$7))/2000/2.2046</f>
        <v>1149.3798851394583</v>
      </c>
      <c r="M208" s="65">
        <f>(SUMPRODUCT(M$8:M$187,Nutrients!$F$8:$F$187)+(IF($A$6=Nutrients!$B$8,Nutrients!$F$8,Nutrients!$F$9)*M$6)+(((IF($A$7=Nutrients!$B$79,Nutrients!$F$79,(IF($A$7=Nutrients!$B$77,Nutrients!$F$77,Nutrients!$F$78)))))*M$7))/2000/2.2046</f>
        <v>1156.7270113214029</v>
      </c>
      <c r="N208" s="65">
        <f>(SUMPRODUCT(N$8:N$187,Nutrients!$F$8:$F$187)+(IF($A$6=Nutrients!$B$8,Nutrients!$F$8,Nutrients!$F$9)*N$6)+(((IF($A$7=Nutrients!$B$79,Nutrients!$F$79,(IF($A$7=Nutrients!$B$77,Nutrients!$F$77,Nutrients!$F$78)))))*N$7))/2000/2.2046</f>
        <v>1163.4714811712124</v>
      </c>
      <c r="O208" s="20"/>
      <c r="P208" s="65">
        <f>(SUMPRODUCT(P$8:P$187,Nutrients!$F$8:$F$187)+(IF($A$6=Nutrients!$B$8,Nutrients!$F$8,Nutrients!$F$9)*P$6)+(((IF($A$7=Nutrients!$B$79,Nutrients!$F$79,(IF($A$7=Nutrients!$B$77,Nutrients!$F$77,Nutrients!$F$78)))))*P$7))/2000/2.2046</f>
        <v>1108.1488412506073</v>
      </c>
      <c r="Q208" s="65">
        <f>(SUMPRODUCT(Q$8:Q$187,Nutrients!$F$8:$F$187)+(IF($A$6=Nutrients!$B$8,Nutrients!$F$8,Nutrients!$F$9)*Q$6)+(((IF($A$7=Nutrients!$B$79,Nutrients!$F$79,(IF($A$7=Nutrients!$B$77,Nutrients!$F$77,Nutrients!$F$78)))))*Q$7))/2000/2.2046</f>
        <v>1122.7112006911573</v>
      </c>
      <c r="R208" s="65">
        <f>(SUMPRODUCT(R$8:R$187,Nutrients!$F$8:$F$187)+(IF($A$6=Nutrients!$B$8,Nutrients!$F$8,Nutrients!$F$9)*R$6)+(((IF($A$7=Nutrients!$B$79,Nutrients!$F$79,(IF($A$7=Nutrients!$B$77,Nutrients!$F$77,Nutrients!$F$78)))))*R$7))/2000/2.2046</f>
        <v>1139.3049758858365</v>
      </c>
      <c r="S208" s="65">
        <f>(SUMPRODUCT(S$8:S$187,Nutrients!$F$8:$F$187)+(IF($A$6=Nutrients!$B$8,Nutrients!$F$8,Nutrients!$F$9)*S$6)+(((IF($A$7=Nutrients!$B$79,Nutrients!$F$79,(IF($A$7=Nutrients!$B$77,Nutrients!$F$77,Nutrients!$F$78)))))*S$7))/2000/2.2046</f>
        <v>1149.10453929645</v>
      </c>
      <c r="T208" s="65">
        <f>(SUMPRODUCT(T$8:T$187,Nutrients!$F$8:$F$187)+(IF($A$6=Nutrients!$B$8,Nutrients!$F$8,Nutrients!$F$9)*T$6)+(((IF($A$7=Nutrients!$B$79,Nutrients!$F$79,(IF($A$7=Nutrients!$B$77,Nutrients!$F$77,Nutrients!$F$78)))))*T$7))/2000/2.2046</f>
        <v>1157.0571506832828</v>
      </c>
      <c r="U208" s="65">
        <f>(SUMPRODUCT(U$8:U$187,Nutrients!$F$8:$F$187)+(IF($A$6=Nutrients!$B$8,Nutrients!$F$8,Nutrients!$F$9)*U$6)+(((IF($A$7=Nutrients!$B$79,Nutrients!$F$79,(IF($A$7=Nutrients!$B$77,Nutrients!$F$77,Nutrients!$F$78)))))*U$7))/2000/2.2046</f>
        <v>1163.4404434680755</v>
      </c>
      <c r="V208" s="20"/>
      <c r="W208" s="65">
        <f>(SUMPRODUCT(W$8:W$187,Nutrients!$F$8:$F$187)+(IF($A$6=Nutrients!$B$8,Nutrients!$F$8,Nutrients!$F$9)*W$6)+(((IF($A$7=Nutrients!$B$79,Nutrients!$F$79,(IF($A$7=Nutrients!$B$77,Nutrients!$F$77,Nutrients!$F$78)))))*W$7))/2000/2.2046</f>
        <v>1108.1648070690067</v>
      </c>
      <c r="X208" s="65">
        <f>(SUMPRODUCT(X$8:X$187,Nutrients!$F$8:$F$187)+(IF($A$6=Nutrients!$B$8,Nutrients!$F$8,Nutrients!$F$9)*X$6)+(((IF($A$7=Nutrients!$B$79,Nutrients!$F$79,(IF($A$7=Nutrients!$B$77,Nutrients!$F$77,Nutrients!$F$78)))))*X$7))/2000/2.2046</f>
        <v>1122.4974575037334</v>
      </c>
      <c r="Y208" s="65">
        <f>(SUMPRODUCT(Y$8:Y$187,Nutrients!$F$8:$F$187)+(IF($A$6=Nutrients!$B$8,Nutrients!$F$8,Nutrients!$F$9)*Y$6)+(((IF($A$7=Nutrients!$B$79,Nutrients!$F$79,(IF($A$7=Nutrients!$B$77,Nutrients!$F$77,Nutrients!$F$78)))))*Y$7))/2000/2.2046</f>
        <v>1138.9064247316589</v>
      </c>
      <c r="Z208" s="65">
        <f>(SUMPRODUCT(Z$8:Z$187,Nutrients!$F$8:$F$187)+(IF($A$6=Nutrients!$B$8,Nutrients!$F$8,Nutrients!$F$9)*Z$6)+(((IF($A$7=Nutrients!$B$79,Nutrients!$F$79,(IF($A$7=Nutrients!$B$77,Nutrients!$F$77,Nutrients!$F$78)))))*Z$7))/2000/2.2046</f>
        <v>1149.0570873231238</v>
      </c>
      <c r="AA208" s="65">
        <f>(SUMPRODUCT(AA$8:AA$187,Nutrients!$F$8:$F$187)+(IF($A$6=Nutrients!$B$8,Nutrients!$F$8,Nutrients!$F$9)*AA$6)+(((IF($A$7=Nutrients!$B$79,Nutrients!$F$79,(IF($A$7=Nutrients!$B$77,Nutrients!$F$77,Nutrients!$F$78)))))*AA$7))/2000/2.2046</f>
        <v>1156.7818048402742</v>
      </c>
      <c r="AB208" s="65">
        <f>(SUMPRODUCT(AB$8:AB$187,Nutrients!$F$8:$F$187)+(IF($A$6=Nutrients!$B$8,Nutrients!$F$8,Nutrients!$F$9)*AB$6)+(((IF($A$7=Nutrients!$B$79,Nutrients!$F$79,(IF($A$7=Nutrients!$B$77,Nutrients!$F$77,Nutrients!$F$78)))))*AB$7))/2000/2.2046</f>
        <v>1163.4416777322626</v>
      </c>
      <c r="AC208" s="20"/>
      <c r="AD208" s="65">
        <f>(SUMPRODUCT(AD$8:AD$187,Nutrients!$F$8:$F$187)+(IF($A$6=Nutrients!$B$8,Nutrients!$F$8,Nutrients!$F$9)*AD$6)+(((IF($A$7=Nutrients!$B$79,Nutrients!$F$79,(IF($A$7=Nutrients!$B$77,Nutrients!$F$77,Nutrients!$F$78)))))*AD$7))/2000/2.2046</f>
        <v>1108.3039781985749</v>
      </c>
      <c r="AE208" s="65">
        <f>(SUMPRODUCT(AE$8:AE$187,Nutrients!$F$8:$F$187)+(IF($A$6=Nutrients!$B$8,Nutrients!$F$8,Nutrients!$F$9)*AE$6)+(((IF($A$7=Nutrients!$B$79,Nutrients!$F$79,(IF($A$7=Nutrients!$B$77,Nutrients!$F$77,Nutrients!$F$78)))))*AE$7))/2000/2.2046</f>
        <v>1122.2936278729774</v>
      </c>
      <c r="AF208" s="65">
        <f>(SUMPRODUCT(AF$8:AF$187,Nutrients!$F$8:$F$187)+(IF($A$6=Nutrients!$B$8,Nutrients!$F$8,Nutrients!$F$9)*AF$6)+(((IF($A$7=Nutrients!$B$79,Nutrients!$F$79,(IF($A$7=Nutrients!$B$77,Nutrients!$F$77,Nutrients!$F$78)))))*AF$7))/2000/2.2046</f>
        <v>1138.8822890945837</v>
      </c>
      <c r="AG208" s="65">
        <f>(SUMPRODUCT(AG$8:AG$187,Nutrients!$F$8:$F$187)+(IF($A$6=Nutrients!$B$8,Nutrients!$F$8,Nutrients!$F$9)*AG$6)+(((IF($A$7=Nutrients!$B$79,Nutrients!$F$79,(IF($A$7=Nutrients!$B$77,Nutrients!$F$77,Nutrients!$F$78)))))*AG$7))/2000/2.2046</f>
        <v>1149.0599713088568</v>
      </c>
      <c r="AH208" s="65">
        <f>(SUMPRODUCT(AH$8:AH$187,Nutrients!$F$8:$F$187)+(IF($A$6=Nutrients!$B$8,Nutrients!$F$8,Nutrients!$F$9)*AH$6)+(((IF($A$7=Nutrients!$B$79,Nutrients!$F$79,(IF($A$7=Nutrients!$B$77,Nutrients!$F$77,Nutrients!$F$78)))))*AH$7))/2000/2.2046</f>
        <v>1156.7019490856192</v>
      </c>
      <c r="AI208" s="65">
        <f>(SUMPRODUCT(AI$8:AI$187,Nutrients!$F$8:$F$187)+(IF($A$6=Nutrients!$B$8,Nutrients!$F$8,Nutrients!$F$9)*AI$6)+(((IF($A$7=Nutrients!$B$79,Nutrients!$F$79,(IF($A$7=Nutrients!$B$77,Nutrients!$F$77,Nutrients!$F$78)))))*AI$7))/2000/2.2046</f>
        <v>1163.449376701647</v>
      </c>
      <c r="AJ208" s="20"/>
      <c r="AK208" s="65">
        <f>(SUMPRODUCT(AK$8:AK$187,Nutrients!$F$8:$F$187)+(IF($A$6=Nutrients!$B$8,Nutrients!$F$8,Nutrients!$F$9)*AK$6)+(((IF($A$7=Nutrients!$B$79,Nutrients!$F$79,(IF($A$7=Nutrients!$B$77,Nutrients!$F$77,Nutrients!$F$78)))))*AK$7))/2000/2.2046</f>
        <v>1108.6341175604553</v>
      </c>
      <c r="AL208" s="65">
        <f>(SUMPRODUCT(AL$8:AL$187,Nutrients!$F$8:$F$187)+(IF($A$6=Nutrients!$B$8,Nutrients!$F$8,Nutrients!$F$9)*AL$6)+(((IF($A$7=Nutrients!$B$79,Nutrients!$F$79,(IF($A$7=Nutrients!$B$77,Nutrients!$F$77,Nutrients!$F$78)))))*AL$7))/2000/2.2046</f>
        <v>1122.6138536781893</v>
      </c>
      <c r="AM208" s="65">
        <f>(SUMPRODUCT(AM$8:AM$187,Nutrients!$F$8:$F$187)+(IF($A$6=Nutrients!$B$8,Nutrients!$F$8,Nutrients!$F$9)*AM$6)+(((IF($A$7=Nutrients!$B$79,Nutrients!$F$79,(IF($A$7=Nutrients!$B$77,Nutrients!$F$77,Nutrients!$F$78)))))*AM$7))/2000/2.2046</f>
        <v>1138.8835233587708</v>
      </c>
      <c r="AN208" s="65">
        <f>(SUMPRODUCT(AN$8:AN$187,Nutrients!$F$8:$F$187)+(IF($A$6=Nutrients!$B$8,Nutrients!$F$8,Nutrients!$F$9)*AN$6)+(((IF($A$7=Nutrients!$B$79,Nutrients!$F$79,(IF($A$7=Nutrients!$B$77,Nutrients!$F$77,Nutrients!$F$78)))))*AN$7))/2000/2.2046</f>
        <v>1149.0615355173527</v>
      </c>
      <c r="AO208" s="65">
        <f>(SUMPRODUCT(AO$8:AO$187,Nutrients!$F$8:$F$187)+(IF($A$6=Nutrients!$B$8,Nutrients!$F$8,Nutrients!$F$9)*AO$6)+(((IF($A$7=Nutrients!$B$79,Nutrients!$F$79,(IF($A$7=Nutrients!$B$77,Nutrients!$F$77,Nutrients!$F$78)))))*AO$7))/2000/2.2046</f>
        <v>1156.7031833498063</v>
      </c>
      <c r="AP208" s="65">
        <f>(SUMPRODUCT(AP$8:AP$187,Nutrients!$F$8:$F$187)+(IF($A$6=Nutrients!$B$8,Nutrients!$F$8,Nutrients!$F$9)*AP$6)+(((IF($A$7=Nutrients!$B$79,Nutrients!$F$79,(IF($A$7=Nutrients!$B$77,Nutrients!$F$77,Nutrients!$F$78)))))*AP$7))/2000/2.2046</f>
        <v>1163.4761383553118</v>
      </c>
      <c r="AQ208" s="20"/>
      <c r="AR208" s="65">
        <f>(SUMPRODUCT(AR$8:AR$187,Nutrients!$F$8:$F$187)+(IF($A$6=Nutrients!$B$8,Nutrients!$F$8,Nutrients!$F$9)*AR$6)+(((IF($A$7=Nutrients!$B$79,Nutrients!$F$79,(IF($A$7=Nutrients!$B$77,Nutrients!$F$77,Nutrients!$F$78)))))*AR$7))/2000/2.2046</f>
        <v>1108.4036727565167</v>
      </c>
      <c r="AS208" s="65">
        <f>(SUMPRODUCT(AS$8:AS$187,Nutrients!$F$8:$F$187)+(IF($A$6=Nutrients!$B$8,Nutrients!$F$8,Nutrients!$F$9)*AS$6)+(((IF($A$7=Nutrients!$B$79,Nutrients!$F$79,(IF($A$7=Nutrients!$B$77,Nutrients!$F$77,Nutrients!$F$78)))))*AS$7))/2000/2.2046</f>
        <v>1122.6465211131031</v>
      </c>
      <c r="AT208" s="65">
        <f>(SUMPRODUCT(AT$8:AT$187,Nutrients!$F$8:$F$187)+(IF($A$6=Nutrients!$B$8,Nutrients!$F$8,Nutrients!$F$9)*AT$6)+(((IF($A$7=Nutrients!$B$79,Nutrients!$F$79,(IF($A$7=Nutrients!$B$77,Nutrients!$F$77,Nutrients!$F$78)))))*AT$7))/2000/2.2046</f>
        <v>1138.8885710411182</v>
      </c>
      <c r="AU208" s="65">
        <f>(SUMPRODUCT(AU$8:AU$187,Nutrients!$F$8:$F$187)+(IF($A$6=Nutrients!$B$8,Nutrients!$F$8,Nutrients!$F$9)*AU$6)+(((IF($A$7=Nutrients!$B$79,Nutrients!$F$79,(IF($A$7=Nutrients!$B$77,Nutrients!$F$77,Nutrients!$F$78)))))*AU$7))/2000/2.2046</f>
        <v>1149.0615017708367</v>
      </c>
      <c r="AV208" s="65">
        <f>(SUMPRODUCT(AV$8:AV$187,Nutrients!$F$8:$F$187)+(IF($A$6=Nutrients!$B$8,Nutrients!$F$8,Nutrients!$F$9)*AV$6)+(((IF($A$7=Nutrients!$B$79,Nutrients!$F$79,(IF($A$7=Nutrients!$B$77,Nutrients!$F$77,Nutrients!$F$78)))))*AV$7))/2000/2.2046</f>
        <v>1156.7302749477803</v>
      </c>
      <c r="AW208" s="65">
        <f>(SUMPRODUCT(AW$8:AW$187,Nutrients!$F$8:$F$187)+(IF($A$6=Nutrients!$B$8,Nutrients!$F$8,Nutrients!$F$9)*AW$6)+(((IF($A$7=Nutrients!$B$79,Nutrients!$F$79,(IF($A$7=Nutrients!$B$77,Nutrients!$F$77,Nutrients!$F$78)))))*AW$7))/2000/2.2046</f>
        <v>1163.5032582546908</v>
      </c>
      <c r="AX208" s="20"/>
      <c r="AY208" s="65">
        <f>(SUMPRODUCT(AY$8:AY$187,Nutrients!$F$8:$F$187)+(IF($A$6=Nutrients!$B$8,Nutrients!$F$8,Nutrients!$F$9)*AY$6)+(((IF($A$7=Nutrients!$B$79,Nutrients!$F$79,(IF($A$7=Nutrients!$B$77,Nutrients!$F$77,Nutrients!$F$78)))))*AY$7))/2000/2.2046</f>
        <v>1108.7548948203087</v>
      </c>
      <c r="AZ208" s="65">
        <f>(SUMPRODUCT(AZ$8:AZ$187,Nutrients!$F$8:$F$187)+(IF($A$6=Nutrients!$B$8,Nutrients!$F$8,Nutrients!$F$9)*AZ$6)+(((IF($A$7=Nutrients!$B$79,Nutrients!$F$79,(IF($A$7=Nutrients!$B$77,Nutrients!$F$77,Nutrients!$F$78)))))*AZ$7))/2000/2.2046</f>
        <v>1122.4838392303072</v>
      </c>
      <c r="BA208" s="65">
        <f>(SUMPRODUCT(BA$8:BA$187,Nutrients!$F$8:$F$187)+(IF($A$6=Nutrients!$B$8,Nutrients!$F$8,Nutrients!$F$9)*BA$6)+(((IF($A$7=Nutrients!$B$79,Nutrients!$F$79,(IF($A$7=Nutrients!$B$77,Nutrients!$F$77,Nutrients!$F$78)))))*BA$7))/2000/2.2046</f>
        <v>1138.8897723108746</v>
      </c>
      <c r="BB208" s="65">
        <f>(SUMPRODUCT(BB$8:BB$187,Nutrients!$F$8:$F$187)+(IF($A$6=Nutrients!$B$8,Nutrients!$F$8,Nutrients!$F$9)*BB$6)+(((IF($A$7=Nutrients!$B$79,Nutrients!$F$79,(IF($A$7=Nutrients!$B$77,Nutrients!$F$77,Nutrients!$F$78)))))*BB$7))/2000/2.2046</f>
        <v>1149.090565995127</v>
      </c>
      <c r="BC208" s="65">
        <f>(SUMPRODUCT(BC$8:BC$187,Nutrients!$F$8:$F$187)+(IF($A$6=Nutrients!$B$8,Nutrients!$F$8,Nutrients!$F$9)*BC$6)+(((IF($A$7=Nutrients!$B$79,Nutrients!$F$79,(IF($A$7=Nutrients!$B$77,Nutrients!$F$77,Nutrients!$F$78)))))*BC$7))/2000/2.2046</f>
        <v>1156.7590445687049</v>
      </c>
      <c r="BD208" s="65">
        <f>(SUMPRODUCT(BD$8:BD$187,Nutrients!$F$8:$F$187)+(IF($A$6=Nutrients!$B$8,Nutrients!$F$8,Nutrients!$F$9)*BD$6)+(((IF($A$7=Nutrients!$B$79,Nutrients!$F$79,(IF($A$7=Nutrients!$B$77,Nutrients!$F$77,Nutrients!$F$78)))))*BD$7))/2000/2.2046</f>
        <v>1163.5332863570161</v>
      </c>
      <c r="BE208" s="20"/>
      <c r="BF208" s="65">
        <f>(SUMPRODUCT(BF$8:BF$187,Nutrients!$F$8:$F$187)+(IF($A$6=Nutrients!$B$8,Nutrients!$F$8,Nutrients!$F$9)*BF$6)+(((IF($A$7=Nutrients!$B$79,Nutrients!$F$79,(IF($A$7=Nutrients!$B$77,Nutrients!$F$77,Nutrients!$F$78)))))*BF$7))/2000/2.2046</f>
        <v>1108.5244500163701</v>
      </c>
      <c r="BG208" s="65">
        <f>(SUMPRODUCT(BG$8:BG$187,Nutrients!$F$8:$F$187)+(IF($A$6=Nutrients!$B$8,Nutrients!$F$8,Nutrients!$F$9)*BG$6)+(((IF($A$7=Nutrients!$B$79,Nutrients!$F$79,(IF($A$7=Nutrients!$B$77,Nutrients!$F$77,Nutrients!$F$78)))))*BG$7))/2000/2.2046</f>
        <v>1122.2931633723592</v>
      </c>
      <c r="BH208" s="65">
        <f>(SUMPRODUCT(BH$8:BH$187,Nutrients!$F$8:$F$187)+(IF($A$6=Nutrients!$B$8,Nutrients!$F$8,Nutrients!$F$9)*BH$6)+(((IF($A$7=Nutrients!$B$79,Nutrients!$F$79,(IF($A$7=Nutrients!$B$77,Nutrients!$F$77,Nutrients!$F$78)))))*BH$7))/2000/2.2046</f>
        <v>1138.9021828740958</v>
      </c>
      <c r="BI208" s="65">
        <f>(SUMPRODUCT(BI$8:BI$187,Nutrients!$F$8:$F$187)+(IF($A$6=Nutrients!$B$8,Nutrients!$F$8,Nutrients!$F$9)*BI$6)+(((IF($A$7=Nutrients!$B$79,Nutrients!$F$79,(IF($A$7=Nutrients!$B$77,Nutrients!$F$77,Nutrients!$F$78)))))*BI$7))/2000/2.2046</f>
        <v>1149.1172946543611</v>
      </c>
      <c r="BJ208" s="65">
        <f>(SUMPRODUCT(BJ$8:BJ$187,Nutrients!$F$8:$F$187)+(IF($A$6=Nutrients!$B$8,Nutrients!$F$8,Nutrients!$F$9)*BJ$6)+(((IF($A$7=Nutrients!$B$79,Nutrients!$F$79,(IF($A$7=Nutrients!$B$77,Nutrients!$F$77,Nutrients!$F$78)))))*BJ$7))/2000/2.2046</f>
        <v>1156.7858062223697</v>
      </c>
      <c r="BK208" s="65">
        <f>(SUMPRODUCT(BK$8:BK$187,Nutrients!$F$8:$F$187)+(IF($A$6=Nutrients!$B$8,Nutrients!$F$8,Nutrients!$F$9)*BK$6)+(((IF($A$7=Nutrients!$B$79,Nutrients!$F$79,(IF($A$7=Nutrients!$B$77,Nutrients!$F$77,Nutrients!$F$78)))))*BK$7))/2000/2.2046</f>
        <v>1163.5606348708986</v>
      </c>
      <c r="BL208" s="20"/>
    </row>
    <row r="209" spans="1:65" x14ac:dyDescent="0.2">
      <c r="A209" s="125" t="s">
        <v>202</v>
      </c>
      <c r="B209" s="67">
        <f t="shared" ref="B209:G209" si="65">IF(B$4="","",B195/(B204*2.2046)*10000)</f>
        <v>3.3680208371214522</v>
      </c>
      <c r="C209" s="67">
        <f t="shared" si="65"/>
        <v>2.9351277981326573</v>
      </c>
      <c r="D209" s="67">
        <f t="shared" si="65"/>
        <v>2.5487327598004881</v>
      </c>
      <c r="E209" s="67">
        <f t="shared" si="65"/>
        <v>2.3008978764018462</v>
      </c>
      <c r="F209" s="67">
        <f t="shared" si="65"/>
        <v>2.1181327531357872</v>
      </c>
      <c r="G209" s="67">
        <f t="shared" si="65"/>
        <v>1.9495187489375765</v>
      </c>
      <c r="H209" s="20"/>
      <c r="I209" s="67">
        <f t="shared" ref="I209:N209" si="66">IF(I$4="","",I195/(I204*2.2046)*10000)</f>
        <v>3.3734987851103595</v>
      </c>
      <c r="J209" s="67">
        <f t="shared" si="66"/>
        <v>2.9397860369238931</v>
      </c>
      <c r="K209" s="67">
        <f t="shared" si="66"/>
        <v>2.5521311456943483</v>
      </c>
      <c r="L209" s="67">
        <f t="shared" si="66"/>
        <v>2.3045406091337117</v>
      </c>
      <c r="M209" s="67">
        <f t="shared" si="66"/>
        <v>2.1216441874507357</v>
      </c>
      <c r="N209" s="67">
        <f t="shared" si="66"/>
        <v>1.9527464377564787</v>
      </c>
      <c r="O209" s="20"/>
      <c r="P209" s="67">
        <f t="shared" ref="P209:U209" si="67">IF(P$4="","",P195/(P204*2.2046)*10000)</f>
        <v>3.3790087904946615</v>
      </c>
      <c r="Q209" s="67">
        <f t="shared" si="67"/>
        <v>2.9448791788366329</v>
      </c>
      <c r="R209" s="67">
        <f t="shared" si="67"/>
        <v>2.5571158422379119</v>
      </c>
      <c r="S209" s="67">
        <f t="shared" si="67"/>
        <v>2.3089659881039251</v>
      </c>
      <c r="T209" s="67">
        <f t="shared" si="67"/>
        <v>2.1250121386201339</v>
      </c>
      <c r="U209" s="67">
        <f t="shared" si="67"/>
        <v>1.9560517392877352</v>
      </c>
      <c r="V209" s="20"/>
      <c r="W209" s="67">
        <f t="shared" ref="W209:AB209" si="68">IF(W$4="","",W195/(W204*2.2046)*10000)</f>
        <v>3.3852997451500424</v>
      </c>
      <c r="X209" s="67">
        <f t="shared" si="68"/>
        <v>2.9505949796348729</v>
      </c>
      <c r="Y209" s="67">
        <f t="shared" si="68"/>
        <v>2.562870777636626</v>
      </c>
      <c r="Z209" s="67">
        <f t="shared" si="68"/>
        <v>2.3130538615287355</v>
      </c>
      <c r="AA209" s="67">
        <f t="shared" si="68"/>
        <v>2.129092987436481</v>
      </c>
      <c r="AB209" s="67">
        <f t="shared" si="68"/>
        <v>1.9598444797065795</v>
      </c>
      <c r="AC209" s="20"/>
      <c r="AD209" s="67">
        <f t="shared" ref="AD209:AI209" si="69">IF(AD$4="","",AD195/(AD204*2.2046)*10000)</f>
        <v>3.391734603044489</v>
      </c>
      <c r="AE209" s="67">
        <f t="shared" si="69"/>
        <v>2.9560432406555659</v>
      </c>
      <c r="AF209" s="67">
        <f t="shared" si="69"/>
        <v>2.5676892580988815</v>
      </c>
      <c r="AG209" s="67">
        <f t="shared" si="69"/>
        <v>2.3176473417692223</v>
      </c>
      <c r="AH209" s="67">
        <f t="shared" si="69"/>
        <v>2.1332221853600557</v>
      </c>
      <c r="AI209" s="67">
        <f t="shared" si="69"/>
        <v>1.9631713008008675</v>
      </c>
      <c r="AJ209" s="20"/>
      <c r="AK209" s="67">
        <f t="shared" ref="AK209:AP209" si="70">IF(AK$4="","",AK195/(AK204*2.2046)*10000)</f>
        <v>3.3971209494442052</v>
      </c>
      <c r="AL209" s="67">
        <f t="shared" si="70"/>
        <v>2.9611595413038012</v>
      </c>
      <c r="AM209" s="67">
        <f t="shared" si="70"/>
        <v>2.5727127586328882</v>
      </c>
      <c r="AN209" s="67">
        <f t="shared" si="70"/>
        <v>2.3220563506743219</v>
      </c>
      <c r="AO209" s="67">
        <f t="shared" si="70"/>
        <v>2.1373794658784075</v>
      </c>
      <c r="AP209" s="67">
        <f t="shared" si="70"/>
        <v>1.9623971443631911</v>
      </c>
      <c r="AQ209" s="20"/>
      <c r="AR209" s="67">
        <f t="shared" ref="AR209:AW209" si="71">IF(AR$4="","",AR195/(AR204*2.2046)*10000)</f>
        <v>3.4044691978249522</v>
      </c>
      <c r="AS209" s="67">
        <f t="shared" si="71"/>
        <v>2.9662216380638466</v>
      </c>
      <c r="AT209" s="67">
        <f t="shared" si="71"/>
        <v>2.5767980078682267</v>
      </c>
      <c r="AU209" s="67">
        <f t="shared" si="71"/>
        <v>2.3268715600630778</v>
      </c>
      <c r="AV209" s="67">
        <f t="shared" si="71"/>
        <v>2.1364275771925869</v>
      </c>
      <c r="AW209" s="67">
        <f t="shared" si="71"/>
        <v>1.9615631526999637</v>
      </c>
      <c r="AX209" s="20"/>
      <c r="AY209" s="67">
        <f t="shared" ref="AY209:BD209" si="72">IF(AY$4="","",AY195/(AY204*2.2046)*10000)</f>
        <v>3.4087875228925886</v>
      </c>
      <c r="AZ209" s="67">
        <f t="shared" si="72"/>
        <v>2.9726636162329587</v>
      </c>
      <c r="BA209" s="67">
        <f t="shared" si="72"/>
        <v>2.581879601281972</v>
      </c>
      <c r="BB209" s="67">
        <f t="shared" si="72"/>
        <v>2.325856239804164</v>
      </c>
      <c r="BC209" s="67">
        <f t="shared" si="72"/>
        <v>2.1355964815698578</v>
      </c>
      <c r="BD209" s="67">
        <f t="shared" si="72"/>
        <v>1.9609531797376605</v>
      </c>
      <c r="BE209" s="20"/>
      <c r="BF209" s="67">
        <f t="shared" ref="BF209:BK209" si="73">IF(BF$4="","",BF195/(BF204*2.2046)*10000)</f>
        <v>3.4161863843930691</v>
      </c>
      <c r="BG209" s="67">
        <f t="shared" si="73"/>
        <v>2.9790184752624813</v>
      </c>
      <c r="BH209" s="67">
        <f t="shared" si="73"/>
        <v>2.5841513828213802</v>
      </c>
      <c r="BI209" s="67">
        <f t="shared" si="73"/>
        <v>2.324952917735982</v>
      </c>
      <c r="BJ209" s="67">
        <f t="shared" si="73"/>
        <v>2.134752193351757</v>
      </c>
      <c r="BK209" s="67">
        <f t="shared" si="73"/>
        <v>1.9600650963244355</v>
      </c>
      <c r="BL209" s="20"/>
    </row>
    <row r="210" spans="1:65" x14ac:dyDescent="0.2">
      <c r="A210" s="185" t="s">
        <v>224</v>
      </c>
      <c r="B210" s="66">
        <f>(SUMPRODUCT(B$8:B$187,Nutrients!$I$8:$I$187)+(IF($A$6=Nutrients!$B$8,Nutrients!$I$8,Nutrients!$I$9)*B$6)+(((IF($A$7=Nutrients!$B$79,Nutrients!$I$79,(IF($A$7=Nutrients!$B$77,Nutrients!$I$77,Nutrients!$I$78)))))*B$7))/2000</f>
        <v>19.006115919023223</v>
      </c>
      <c r="C210" s="66">
        <f>(SUMPRODUCT(C$8:C$187,Nutrients!$I$8:$I$187)+(IF($A$6=Nutrients!$B$8,Nutrients!$I$8,Nutrients!$I$9)*C$6)+(((IF($A$7=Nutrients!$B$79,Nutrients!$I$79,(IF($A$7=Nutrients!$B$77,Nutrients!$I$77,Nutrients!$I$78)))))*C$7))/2000</f>
        <v>17.187057398963386</v>
      </c>
      <c r="D210" s="66">
        <f>(SUMPRODUCT(D$8:D$187,Nutrients!$I$8:$I$187)+(IF($A$6=Nutrients!$B$8,Nutrients!$I$8,Nutrients!$I$9)*D$6)+(((IF($A$7=Nutrients!$B$79,Nutrients!$I$79,(IF($A$7=Nutrients!$B$77,Nutrients!$I$77,Nutrients!$I$78)))))*D$7))/2000</f>
        <v>15.198546046203617</v>
      </c>
      <c r="E210" s="66">
        <f>(SUMPRODUCT(E$8:E$187,Nutrients!$I$8:$I$187)+(IF($A$6=Nutrients!$B$8,Nutrients!$I$8,Nutrients!$I$9)*E$6)+(((IF($A$7=Nutrients!$B$79,Nutrients!$I$79,(IF($A$7=Nutrients!$B$77,Nutrients!$I$77,Nutrients!$I$78)))))*E$7))/2000</f>
        <v>13.893993551415392</v>
      </c>
      <c r="F210" s="66">
        <f>(SUMPRODUCT(F$8:F$187,Nutrients!$I$8:$I$187)+(IF($A$6=Nutrients!$B$8,Nutrients!$I$8,Nutrients!$I$9)*F$6)+(((IF($A$7=Nutrients!$B$79,Nutrients!$I$79,(IF($A$7=Nutrients!$B$77,Nutrients!$I$77,Nutrients!$I$78)))))*F$7))/2000</f>
        <v>12.884094797667094</v>
      </c>
      <c r="G210" s="66">
        <f>(SUMPRODUCT(G$8:G$187,Nutrients!$I$8:$I$187)+(IF($A$6=Nutrients!$B$8,Nutrients!$I$8,Nutrients!$I$9)*G$6)+(((IF($A$7=Nutrients!$B$79,Nutrients!$I$79,(IF($A$7=Nutrients!$B$77,Nutrients!$I$77,Nutrients!$I$78)))))*G$7))/2000</f>
        <v>11.94908660093569</v>
      </c>
      <c r="H210" s="20"/>
      <c r="I210" s="66">
        <f>(SUMPRODUCT(I$8:I$187,Nutrients!$I$8:$I$187)+(IF($A$6=Nutrients!$B$8,Nutrients!$I$8,Nutrients!$I$9)*I$6)+(((IF($A$7=Nutrients!$B$79,Nutrients!$I$79,(IF($A$7=Nutrients!$B$77,Nutrients!$I$77,Nutrients!$I$78)))))*I$7))/2000</f>
        <v>19.130915041314406</v>
      </c>
      <c r="J210" s="66">
        <f>(SUMPRODUCT(J$8:J$187,Nutrients!$I$8:$I$187)+(IF($A$6=Nutrients!$B$8,Nutrients!$I$8,Nutrients!$I$9)*J$6)+(((IF($A$7=Nutrients!$B$79,Nutrients!$I$79,(IF($A$7=Nutrients!$B$77,Nutrients!$I$77,Nutrients!$I$78)))))*J$7))/2000</f>
        <v>17.317940284094437</v>
      </c>
      <c r="K210" s="66">
        <f>(SUMPRODUCT(K$8:K$187,Nutrients!$I$8:$I$187)+(IF($A$6=Nutrients!$B$8,Nutrients!$I$8,Nutrients!$I$9)*K$6)+(((IF($A$7=Nutrients!$B$79,Nutrients!$I$79,(IF($A$7=Nutrients!$B$77,Nutrients!$I$77,Nutrients!$I$78)))))*K$7))/2000</f>
        <v>15.326928679673033</v>
      </c>
      <c r="L210" s="66">
        <f>(SUMPRODUCT(L$8:L$187,Nutrients!$I$8:$I$187)+(IF($A$6=Nutrients!$B$8,Nutrients!$I$8,Nutrients!$I$9)*L$6)+(((IF($A$7=Nutrients!$B$79,Nutrients!$I$79,(IF($A$7=Nutrients!$B$77,Nutrients!$I$77,Nutrients!$I$78)))))*L$7))/2000</f>
        <v>14.021464305126509</v>
      </c>
      <c r="M210" s="66">
        <f>(SUMPRODUCT(M$8:M$187,Nutrients!$I$8:$I$187)+(IF($A$6=Nutrients!$B$8,Nutrients!$I$8,Nutrients!$I$9)*M$6)+(((IF($A$7=Nutrients!$B$79,Nutrients!$I$79,(IF($A$7=Nutrients!$B$77,Nutrients!$I$77,Nutrients!$I$78)))))*M$7))/2000</f>
        <v>13.06643828599076</v>
      </c>
      <c r="N210" s="66">
        <f>(SUMPRODUCT(N$8:N$187,Nutrients!$I$8:$I$187)+(IF($A$6=Nutrients!$B$8,Nutrients!$I$8,Nutrients!$I$9)*N$6)+(((IF($A$7=Nutrients!$B$79,Nutrients!$I$79,(IF($A$7=Nutrients!$B$77,Nutrients!$I$77,Nutrients!$I$78)))))*N$7))/2000</f>
        <v>12.131430089259368</v>
      </c>
      <c r="O210" s="20"/>
      <c r="P210" s="66">
        <f>(SUMPRODUCT(P$8:P$187,Nutrients!$I$8:$I$187)+(IF($A$6=Nutrients!$B$8,Nutrients!$I$8,Nutrients!$I$9)*P$6)+(((IF($A$7=Nutrients!$B$79,Nutrients!$I$79,(IF($A$7=Nutrients!$B$77,Nutrients!$I$77,Nutrients!$I$78)))))*P$7))/2000</f>
        <v>19.255311700463583</v>
      </c>
      <c r="Q210" s="66">
        <f>(SUMPRODUCT(Q$8:Q$187,Nutrients!$I$8:$I$187)+(IF($A$6=Nutrients!$B$8,Nutrients!$I$8,Nutrients!$I$9)*Q$6)+(((IF($A$7=Nutrients!$B$79,Nutrients!$I$79,(IF($A$7=Nutrients!$B$77,Nutrients!$I$77,Nutrients!$I$78)))))*Q$7))/2000</f>
        <v>17.494940509578235</v>
      </c>
      <c r="R210" s="66">
        <f>(SUMPRODUCT(R$8:R$187,Nutrients!$I$8:$I$187)+(IF($A$6=Nutrients!$B$8,Nutrients!$I$8,Nutrients!$I$9)*R$6)+(((IF($A$7=Nutrients!$B$79,Nutrients!$I$79,(IF($A$7=Nutrients!$B$77,Nutrients!$I$77,Nutrients!$I$78)))))*R$7))/2000</f>
        <v>15.505286193676467</v>
      </c>
      <c r="S210" s="66">
        <f>(SUMPRODUCT(S$8:S$187,Nutrients!$I$8:$I$187)+(IF($A$6=Nutrients!$B$8,Nutrients!$I$8,Nutrients!$I$9)*S$6)+(((IF($A$7=Nutrients!$B$79,Nutrients!$I$79,(IF($A$7=Nutrients!$B$77,Nutrients!$I$77,Nutrients!$I$78)))))*S$7))/2000</f>
        <v>14.202493450549879</v>
      </c>
      <c r="T210" s="66">
        <f>(SUMPRODUCT(T$8:T$187,Nutrients!$I$8:$I$187)+(IF($A$6=Nutrients!$B$8,Nutrients!$I$8,Nutrients!$I$9)*T$6)+(((IF($A$7=Nutrients!$B$79,Nutrients!$I$79,(IF($A$7=Nutrients!$B$77,Nutrients!$I$77,Nutrients!$I$78)))))*T$7))/2000</f>
        <v>13.193506576559882</v>
      </c>
      <c r="U210" s="66">
        <f>(SUMPRODUCT(U$8:U$187,Nutrients!$I$8:$I$187)+(IF($A$6=Nutrients!$B$8,Nutrients!$I$8,Nutrients!$I$9)*U$6)+(((IF($A$7=Nutrients!$B$79,Nutrients!$I$79,(IF($A$7=Nutrients!$B$77,Nutrients!$I$77,Nutrients!$I$78)))))*U$7))/2000</f>
        <v>12.315071506791186</v>
      </c>
      <c r="V210" s="20"/>
      <c r="W210" s="66">
        <f>(SUMPRODUCT(W$8:W$187,Nutrients!$I$8:$I$187)+(IF($A$6=Nutrients!$B$8,Nutrients!$I$8,Nutrients!$I$9)*W$6)+(((IF($A$7=Nutrients!$B$79,Nutrients!$I$79,(IF($A$7=Nutrients!$B$77,Nutrients!$I$77,Nutrients!$I$78)))))*W$7))/2000</f>
        <v>19.381468111274398</v>
      </c>
      <c r="X210" s="66">
        <f>(SUMPRODUCT(X$8:X$187,Nutrients!$I$8:$I$187)+(IF($A$6=Nutrients!$B$8,Nutrients!$I$8,Nutrients!$I$9)*X$6)+(((IF($A$7=Nutrients!$B$79,Nutrients!$I$79,(IF($A$7=Nutrients!$B$77,Nutrients!$I$77,Nutrients!$I$78)))))*X$7))/2000</f>
        <v>17.672557523581659</v>
      </c>
      <c r="Y210" s="66">
        <f>(SUMPRODUCT(Y$8:Y$187,Nutrients!$I$8:$I$187)+(IF($A$6=Nutrients!$B$8,Nutrients!$I$8,Nutrients!$I$9)*Y$6)+(((IF($A$7=Nutrients!$B$79,Nutrients!$I$79,(IF($A$7=Nutrients!$B$77,Nutrients!$I$77,Nutrients!$I$78)))))*Y$7))/2000</f>
        <v>15.676245601939716</v>
      </c>
      <c r="Z210" s="66">
        <f>(SUMPRODUCT(Z$8:Z$187,Nutrients!$I$8:$I$187)+(IF($A$6=Nutrients!$B$8,Nutrients!$I$8,Nutrients!$I$9)*Z$6)+(((IF($A$7=Nutrients!$B$79,Nutrients!$I$79,(IF($A$7=Nutrients!$B$77,Nutrients!$I$77,Nutrients!$I$78)))))*Z$7))/2000</f>
        <v>14.382540370068501</v>
      </c>
      <c r="AA210" s="66">
        <f>(SUMPRODUCT(AA$8:AA$187,Nutrients!$I$8:$I$187)+(IF($A$6=Nutrients!$B$8,Nutrients!$I$8,Nutrients!$I$9)*AA$6)+(((IF($A$7=Nutrients!$B$79,Nutrients!$I$79,(IF($A$7=Nutrients!$B$77,Nutrients!$I$77,Nutrients!$I$78)))))*AA$7))/2000</f>
        <v>13.37453572198325</v>
      </c>
      <c r="AB210" s="66">
        <f>(SUMPRODUCT(AB$8:AB$187,Nutrients!$I$8:$I$187)+(IF($A$6=Nutrients!$B$8,Nutrients!$I$8,Nutrients!$I$9)*AB$6)+(((IF($A$7=Nutrients!$B$79,Nutrients!$I$79,(IF($A$7=Nutrients!$B$77,Nutrients!$I$77,Nutrients!$I$78)))))*AB$7))/2000</f>
        <v>12.43589567629782</v>
      </c>
      <c r="AC210" s="20"/>
      <c r="AD210" s="66">
        <f>(SUMPRODUCT(AD$8:AD$187,Nutrients!$I$8:$I$187)+(IF($A$6=Nutrients!$B$8,Nutrients!$I$8,Nutrients!$I$9)*AD$6)+(((IF($A$7=Nutrients!$B$79,Nutrients!$I$79,(IF($A$7=Nutrients!$B$77,Nutrients!$I$77,Nutrients!$I$78)))))*AD$7))/2000</f>
        <v>19.501540759245326</v>
      </c>
      <c r="AE210" s="66">
        <f>(SUMPRODUCT(AE$8:AE$187,Nutrients!$I$8:$I$187)+(IF($A$6=Nutrients!$B$8,Nutrients!$I$8,Nutrients!$I$9)*AE$6)+(((IF($A$7=Nutrients!$B$79,Nutrients!$I$79,(IF($A$7=Nutrients!$B$77,Nutrients!$I$77,Nutrients!$I$78)))))*AE$7))/2000</f>
        <v>17.85626438096854</v>
      </c>
      <c r="AF210" s="66">
        <f>(SUMPRODUCT(AF$8:AF$187,Nutrients!$I$8:$I$187)+(IF($A$6=Nutrients!$B$8,Nutrients!$I$8,Nutrients!$I$9)*AF$6)+(((IF($A$7=Nutrients!$B$79,Nutrients!$I$79,(IF($A$7=Nutrients!$B$77,Nutrients!$I$77,Nutrients!$I$78)))))*AF$7))/2000</f>
        <v>15.803251869836114</v>
      </c>
      <c r="AG210" s="66">
        <f>(SUMPRODUCT(AG$8:AG$187,Nutrients!$I$8:$I$187)+(IF($A$6=Nutrients!$B$8,Nutrients!$I$8,Nutrients!$I$9)*AG$6)+(((IF($A$7=Nutrients!$B$79,Nutrients!$I$79,(IF($A$7=Nutrients!$B$77,Nutrients!$I$77,Nutrients!$I$78)))))*AG$7))/2000</f>
        <v>14.501240526544761</v>
      </c>
      <c r="AH210" s="66">
        <f>(SUMPRODUCT(AH$8:AH$187,Nutrients!$I$8:$I$187)+(IF($A$6=Nutrients!$B$8,Nutrients!$I$8,Nutrients!$I$9)*AH$6)+(((IF($A$7=Nutrients!$B$79,Nutrients!$I$79,(IF($A$7=Nutrients!$B$77,Nutrients!$I$77,Nutrients!$I$78)))))*AH$7))/2000</f>
        <v>13.546574924944668</v>
      </c>
      <c r="AI210" s="66">
        <f>(SUMPRODUCT(AI$8:AI$187,Nutrients!$I$8:$I$187)+(IF($A$6=Nutrients!$B$8,Nutrients!$I$8,Nutrients!$I$9)*AI$6)+(((IF($A$7=Nutrients!$B$79,Nutrients!$I$79,(IF($A$7=Nutrients!$B$77,Nutrients!$I$77,Nutrients!$I$78)))))*AI$7))/2000</f>
        <v>12.64175776490551</v>
      </c>
      <c r="AJ210" s="20"/>
      <c r="AK210" s="66">
        <f>(SUMPRODUCT(AK$8:AK$187,Nutrients!$I$8:$I$187)+(IF($A$6=Nutrients!$B$8,Nutrients!$I$8,Nutrients!$I$9)*AK$6)+(((IF($A$7=Nutrients!$B$79,Nutrients!$I$79,(IF($A$7=Nutrients!$B$77,Nutrients!$I$77,Nutrients!$I$78)))))*AK$7))/2000</f>
        <v>19.627868549814448</v>
      </c>
      <c r="AL210" s="66">
        <f>(SUMPRODUCT(AL$8:AL$187,Nutrients!$I$8:$I$187)+(IF($A$6=Nutrients!$B$8,Nutrients!$I$8,Nutrients!$I$9)*AL$6)+(((IF($A$7=Nutrients!$B$79,Nutrients!$I$79,(IF($A$7=Nutrients!$B$77,Nutrients!$I$77,Nutrients!$I$78)))))*AL$7))/2000</f>
        <v>17.97798332815421</v>
      </c>
      <c r="AM210" s="66">
        <f>(SUMPRODUCT(AM$8:AM$187,Nutrients!$I$8:$I$187)+(IF($A$6=Nutrients!$B$8,Nutrients!$I$8,Nutrients!$I$9)*AM$6)+(((IF($A$7=Nutrients!$B$79,Nutrients!$I$79,(IF($A$7=Nutrients!$B$77,Nutrients!$I$77,Nutrients!$I$78)))))*AM$7))/2000</f>
        <v>15.924076039342744</v>
      </c>
      <c r="AN210" s="66">
        <f>(SUMPRODUCT(AN$8:AN$187,Nutrients!$I$8:$I$187)+(IF($A$6=Nutrients!$B$8,Nutrients!$I$8,Nutrients!$I$9)*AN$6)+(((IF($A$7=Nutrients!$B$79,Nutrients!$I$79,(IF($A$7=Nutrients!$B$77,Nutrients!$I$77,Nutrients!$I$78)))))*AN$7))/2000</f>
        <v>14.625314893445324</v>
      </c>
      <c r="AO210" s="66">
        <f>(SUMPRODUCT(AO$8:AO$187,Nutrients!$I$8:$I$187)+(IF($A$6=Nutrients!$B$8,Nutrients!$I$8,Nutrients!$I$9)*AO$6)+(((IF($A$7=Nutrients!$B$79,Nutrients!$I$79,(IF($A$7=Nutrients!$B$77,Nutrients!$I$77,Nutrients!$I$78)))))*AO$7))/2000</f>
        <v>13.667399094451307</v>
      </c>
      <c r="AP210" s="66">
        <f>(SUMPRODUCT(AP$8:AP$187,Nutrients!$I$8:$I$187)+(IF($A$6=Nutrients!$B$8,Nutrients!$I$8,Nutrients!$I$9)*AP$6)+(((IF($A$7=Nutrients!$B$79,Nutrients!$I$79,(IF($A$7=Nutrients!$B$77,Nutrients!$I$77,Nutrients!$I$78)))))*AP$7))/2000</f>
        <v>13.575918454356319</v>
      </c>
      <c r="AQ210" s="20"/>
      <c r="AR210" s="66">
        <f>(SUMPRODUCT(AR$8:AR$187,Nutrients!$I$8:$I$187)+(IF($A$6=Nutrients!$B$8,Nutrients!$I$8,Nutrients!$I$9)*AR$6)+(((IF($A$7=Nutrients!$B$79,Nutrients!$I$79,(IF($A$7=Nutrients!$B$77,Nutrients!$I$77,Nutrients!$I$78)))))*AR$7))/2000</f>
        <v>19.750038986305018</v>
      </c>
      <c r="AS210" s="66">
        <f>(SUMPRODUCT(AS$8:AS$187,Nutrients!$I$8:$I$187)+(IF($A$6=Nutrients!$B$8,Nutrients!$I$8,Nutrients!$I$9)*AS$6)+(((IF($A$7=Nutrients!$B$79,Nutrients!$I$79,(IF($A$7=Nutrients!$B$77,Nutrients!$I$77,Nutrients!$I$78)))))*AS$7))/2000</f>
        <v>18.161067316477883</v>
      </c>
      <c r="AT210" s="66">
        <f>(SUMPRODUCT(AT$8:AT$187,Nutrients!$I$8:$I$187)+(IF($A$6=Nutrients!$B$8,Nutrients!$I$8,Nutrients!$I$9)*AT$6)+(((IF($A$7=Nutrients!$B$79,Nutrients!$I$79,(IF($A$7=Nutrients!$B$77,Nutrients!$I$77,Nutrients!$I$78)))))*AT$7))/2000</f>
        <v>16.160000808945952</v>
      </c>
      <c r="AU210" s="66">
        <f>(SUMPRODUCT(AU$8:AU$187,Nutrients!$I$8:$I$187)+(IF($A$6=Nutrients!$B$8,Nutrients!$I$8,Nutrients!$I$9)*AU$6)+(((IF($A$7=Nutrients!$B$79,Nutrients!$I$79,(IF($A$7=Nutrients!$B$77,Nutrients!$I$77,Nutrients!$I$78)))))*AU$7))/2000</f>
        <v>14.702499226880585</v>
      </c>
      <c r="AV210" s="66">
        <f>(SUMPRODUCT(AV$8:AV$187,Nutrients!$I$8:$I$187)+(IF($A$6=Nutrients!$B$8,Nutrients!$I$8,Nutrients!$I$9)*AV$6)+(((IF($A$7=Nutrients!$B$79,Nutrients!$I$79,(IF($A$7=Nutrients!$B$77,Nutrients!$I$77,Nutrients!$I$78)))))*AV$7))/2000</f>
        <v>14.604809981296041</v>
      </c>
      <c r="AW210" s="66">
        <f>(SUMPRODUCT(AW$8:AW$187,Nutrients!$I$8:$I$187)+(IF($A$6=Nutrients!$B$8,Nutrients!$I$8,Nutrients!$I$9)*AW$6)+(((IF($A$7=Nutrients!$B$79,Nutrients!$I$79,(IF($A$7=Nutrients!$B$77,Nutrients!$I$77,Nutrients!$I$78)))))*AW$7))/2000</f>
        <v>14.521318814999212</v>
      </c>
      <c r="AX210" s="20"/>
      <c r="AY210" s="66">
        <f>(SUMPRODUCT(AY$8:AY$187,Nutrients!$I$8:$I$187)+(IF($A$6=Nutrients!$B$8,Nutrients!$I$8,Nutrients!$I$9)*AY$6)+(((IF($A$7=Nutrients!$B$79,Nutrients!$I$79,(IF($A$7=Nutrients!$B$77,Nutrients!$I$77,Nutrients!$I$78)))))*AY$7))/2000</f>
        <v>19.991026858183844</v>
      </c>
      <c r="AZ210" s="66">
        <f>(SUMPRODUCT(AZ$8:AZ$187,Nutrients!$I$8:$I$187)+(IF($A$6=Nutrients!$B$8,Nutrients!$I$8,Nutrients!$I$9)*AZ$6)+(((IF($A$7=Nutrients!$B$79,Nutrients!$I$79,(IF($A$7=Nutrients!$B$77,Nutrients!$I$77,Nutrients!$I$78)))))*AZ$7))/2000</f>
        <v>18.279423158406512</v>
      </c>
      <c r="BA210" s="66">
        <f>(SUMPRODUCT(BA$8:BA$187,Nutrients!$I$8:$I$187)+(IF($A$6=Nutrients!$B$8,Nutrients!$I$8,Nutrients!$I$9)*BA$6)+(((IF($A$7=Nutrients!$B$79,Nutrients!$I$79,(IF($A$7=Nutrients!$B$77,Nutrients!$I$77,Nutrients!$I$78)))))*BA$7))/2000</f>
        <v>16.280438708713191</v>
      </c>
      <c r="BB210" s="66">
        <f>(SUMPRODUCT(BB$8:BB$187,Nutrients!$I$8:$I$187)+(IF($A$6=Nutrients!$B$8,Nutrients!$I$8,Nutrients!$I$9)*BB$6)+(((IF($A$7=Nutrients!$B$79,Nutrients!$I$79,(IF($A$7=Nutrients!$B$77,Nutrients!$I$77,Nutrients!$I$78)))))*BB$7))/2000</f>
        <v>15.652747354177023</v>
      </c>
      <c r="BC210" s="66">
        <f>(SUMPRODUCT(BC$8:BC$187,Nutrients!$I$8:$I$187)+(IF($A$6=Nutrients!$B$8,Nutrients!$I$8,Nutrients!$I$9)*BC$6)+(((IF($A$7=Nutrients!$B$79,Nutrients!$I$79,(IF($A$7=Nutrients!$B$77,Nutrients!$I$77,Nutrients!$I$78)))))*BC$7))/2000</f>
        <v>15.548086328908559</v>
      </c>
      <c r="BD210" s="66">
        <f>(SUMPRODUCT(BD$8:BD$187,Nutrients!$I$8:$I$187)+(IF($A$6=Nutrients!$B$8,Nutrients!$I$8,Nutrients!$I$9)*BD$6)+(((IF($A$7=Nutrients!$B$79,Nutrients!$I$79,(IF($A$7=Nutrients!$B$77,Nutrients!$I$77,Nutrients!$I$78)))))*BD$7))/2000</f>
        <v>15.45084520864989</v>
      </c>
      <c r="BE210" s="20"/>
      <c r="BF210" s="66">
        <f>(SUMPRODUCT(BF$8:BF$187,Nutrients!$I$8:$I$187)+(IF($A$6=Nutrients!$B$8,Nutrients!$I$8,Nutrients!$I$9)*BF$6)+(((IF($A$7=Nutrients!$B$79,Nutrients!$I$79,(IF($A$7=Nutrients!$B$77,Nutrients!$I$77,Nutrients!$I$78)))))*BF$7))/2000</f>
        <v>20.113197294674407</v>
      </c>
      <c r="BG210" s="66">
        <f>(SUMPRODUCT(BG$8:BG$187,Nutrients!$I$8:$I$187)+(IF($A$6=Nutrients!$B$8,Nutrients!$I$8,Nutrients!$I$9)*BG$6)+(((IF($A$7=Nutrients!$B$79,Nutrients!$I$79,(IF($A$7=Nutrients!$B$77,Nutrients!$I$77,Nutrients!$I$78)))))*BG$7))/2000</f>
        <v>18.401489611767918</v>
      </c>
      <c r="BH210" s="66">
        <f>(SUMPRODUCT(BH$8:BH$187,Nutrients!$I$8:$I$187)+(IF($A$6=Nutrients!$B$8,Nutrients!$I$8,Nutrients!$I$9)*BH$6)+(((IF($A$7=Nutrients!$B$79,Nutrients!$I$79,(IF($A$7=Nutrients!$B$77,Nutrients!$I$77,Nutrients!$I$78)))))*BH$7))/2000</f>
        <v>16.744087020594399</v>
      </c>
      <c r="BI210" s="66">
        <f>(SUMPRODUCT(BI$8:BI$187,Nutrients!$I$8:$I$187)+(IF($A$6=Nutrients!$B$8,Nutrients!$I$8,Nutrients!$I$9)*BI$6)+(((IF($A$7=Nutrients!$B$79,Nutrients!$I$79,(IF($A$7=Nutrients!$B$77,Nutrients!$I$77,Nutrients!$I$78)))))*BI$7))/2000</f>
        <v>16.586521773888439</v>
      </c>
      <c r="BJ210" s="66">
        <f>(SUMPRODUCT(BJ$8:BJ$187,Nutrients!$I$8:$I$187)+(IF($A$6=Nutrients!$B$8,Nutrients!$I$8,Nutrients!$I$9)*BJ$6)+(((IF($A$7=Nutrients!$B$79,Nutrients!$I$79,(IF($A$7=Nutrients!$B$77,Nutrients!$I$77,Nutrients!$I$78)))))*BJ$7))/2000</f>
        <v>16.482247018359374</v>
      </c>
      <c r="BK210" s="66">
        <f>(SUMPRODUCT(BK$8:BK$187,Nutrients!$I$8:$I$187)+(IF($A$6=Nutrients!$B$8,Nutrients!$I$8,Nutrients!$I$9)*BK$6)+(((IF($A$7=Nutrients!$B$79,Nutrients!$I$79,(IF($A$7=Nutrients!$B$77,Nutrients!$I$77,Nutrients!$I$78)))))*BK$7))/2000</f>
        <v>16.402444809497904</v>
      </c>
      <c r="BL210" s="20"/>
    </row>
    <row r="211" spans="1:65" x14ac:dyDescent="0.2">
      <c r="A211" s="181" t="s">
        <v>203</v>
      </c>
      <c r="B211" s="67">
        <f>(SUMPRODUCT(B$8:B$187,Nutrients!$BG$8:$BG$187)+(IF($A$6=Nutrients!$B$8,Nutrients!$BG$8,Nutrients!$BG$9)*B$6)+(((IF($A$7=Nutrients!$B$79,Nutrients!$BG$79,(IF($A$7=Nutrients!$B$77,Nutrients!$BG$77,Nutrients!$BG$78)))))*B$7))/2000</f>
        <v>0.58208052443396308</v>
      </c>
      <c r="C211" s="67">
        <f>(SUMPRODUCT(C$8:C$187,Nutrients!$BG$8:$BG$187)+(IF($A$6=Nutrients!$B$8,Nutrients!$BG$8,Nutrients!$BG$9)*C$6)+(((IF($A$7=Nutrients!$B$79,Nutrients!$BG$79,(IF($A$7=Nutrients!$B$77,Nutrients!$BG$77,Nutrients!$BG$78)))))*C$7))/2000</f>
        <v>0.53349019115418206</v>
      </c>
      <c r="D211" s="67">
        <f>(SUMPRODUCT(D$8:D$187,Nutrients!$BG$8:$BG$187)+(IF($A$6=Nutrients!$B$8,Nutrients!$BG$8,Nutrients!$BG$9)*D$6)+(((IF($A$7=Nutrients!$B$79,Nutrients!$BG$79,(IF($A$7=Nutrients!$B$77,Nutrients!$BG$77,Nutrients!$BG$78)))))*D$7))/2000</f>
        <v>0.46974680376862821</v>
      </c>
      <c r="E211" s="67">
        <f>(SUMPRODUCT(E$8:E$187,Nutrients!$BG$8:$BG$187)+(IF($A$6=Nutrients!$B$8,Nutrients!$BG$8,Nutrients!$BG$9)*E$6)+(((IF($A$7=Nutrients!$B$79,Nutrients!$BG$79,(IF($A$7=Nutrients!$B$77,Nutrients!$BG$77,Nutrients!$BG$78)))))*E$7))/2000</f>
        <v>0.44634014830181751</v>
      </c>
      <c r="F211" s="67">
        <f>(SUMPRODUCT(F$8:F$187,Nutrients!$BG$8:$BG$187)+(IF($A$6=Nutrients!$B$8,Nutrients!$BG$8,Nutrients!$BG$9)*F$6)+(((IF($A$7=Nutrients!$B$79,Nutrients!$BG$79,(IF($A$7=Nutrients!$B$77,Nutrients!$BG$77,Nutrients!$BG$78)))))*F$7))/2000</f>
        <v>0.43406746484620912</v>
      </c>
      <c r="G211" s="67">
        <f>(SUMPRODUCT(G$8:G$187,Nutrients!$BG$8:$BG$187)+(IF($A$6=Nutrients!$B$8,Nutrients!$BG$8,Nutrients!$BG$9)*G$6)+(((IF($A$7=Nutrients!$B$79,Nutrients!$BG$79,(IF($A$7=Nutrients!$B$77,Nutrients!$BG$77,Nutrients!$BG$78)))))*G$7))/2000</f>
        <v>0.41338376270676291</v>
      </c>
      <c r="H211" s="20"/>
      <c r="I211" s="67">
        <f>(SUMPRODUCT(I$8:I$187,Nutrients!$BG$8:$BG$187)+(IF($A$6=Nutrients!$B$8,Nutrients!$BG$8,Nutrients!$BG$9)*I$6)+(((IF($A$7=Nutrients!$B$79,Nutrients!$BG$79,(IF($A$7=Nutrients!$B$77,Nutrients!$BG$77,Nutrients!$BG$78)))))*I$7))/2000</f>
        <v>0.57607603675126529</v>
      </c>
      <c r="J211" s="67">
        <f>(SUMPRODUCT(J$8:J$187,Nutrients!$BG$8:$BG$187)+(IF($A$6=Nutrients!$B$8,Nutrients!$BG$8,Nutrients!$BG$9)*J$6)+(((IF($A$7=Nutrients!$B$79,Nutrients!$BG$79,(IF($A$7=Nutrients!$B$77,Nutrients!$BG$77,Nutrients!$BG$78)))))*J$7))/2000</f>
        <v>0.52748604486121231</v>
      </c>
      <c r="K211" s="67">
        <f>(SUMPRODUCT(K$8:K$187,Nutrients!$BG$8:$BG$187)+(IF($A$6=Nutrients!$B$8,Nutrients!$BG$8,Nutrients!$BG$9)*K$6)+(((IF($A$7=Nutrients!$B$79,Nutrients!$BG$79,(IF($A$7=Nutrients!$B$77,Nutrients!$BG$77,Nutrients!$BG$78)))))*K$7))/2000</f>
        <v>0.45951661623698759</v>
      </c>
      <c r="L211" s="67">
        <f>(SUMPRODUCT(L$8:L$187,Nutrients!$BG$8:$BG$187)+(IF($A$6=Nutrients!$B$8,Nutrients!$BG$8,Nutrients!$BG$9)*L$6)+(((IF($A$7=Nutrients!$B$79,Nutrients!$BG$79,(IF($A$7=Nutrients!$B$77,Nutrients!$BG$77,Nutrients!$BG$78)))))*L$7))/2000</f>
        <v>0.44033583131398374</v>
      </c>
      <c r="M211" s="67">
        <f>(SUMPRODUCT(M$8:M$187,Nutrients!$BG$8:$BG$187)+(IF($A$6=Nutrients!$B$8,Nutrients!$BG$8,Nutrients!$BG$9)*M$6)+(((IF($A$7=Nutrients!$B$79,Nutrients!$BG$79,(IF($A$7=Nutrients!$B$77,Nutrients!$BG$77,Nutrients!$BG$78)))))*M$7))/2000</f>
        <v>0.42856142506095563</v>
      </c>
      <c r="N211" s="67">
        <f>(SUMPRODUCT(N$8:N$187,Nutrients!$BG$8:$BG$187)+(IF($A$6=Nutrients!$B$8,Nutrients!$BG$8,Nutrients!$BG$9)*N$6)+(((IF($A$7=Nutrients!$B$79,Nutrients!$BG$79,(IF($A$7=Nutrients!$B$77,Nutrients!$BG$77,Nutrients!$BG$78)))))*N$7))/2000</f>
        <v>0.40787772292150937</v>
      </c>
      <c r="O211" s="20"/>
      <c r="P211" s="67">
        <f>(SUMPRODUCT(P$8:P$187,Nutrients!$BG$8:$BG$187)+(IF($A$6=Nutrients!$B$8,Nutrients!$BG$8,Nutrients!$BG$9)*P$6)+(((IF($A$7=Nutrients!$B$79,Nutrients!$BG$79,(IF($A$7=Nutrients!$B$77,Nutrients!$BG$77,Nutrients!$BG$78)))))*P$7))/2000</f>
        <v>0.57007153199908112</v>
      </c>
      <c r="Q211" s="67">
        <f>(SUMPRODUCT(Q$8:Q$187,Nutrients!$BG$8:$BG$187)+(IF($A$6=Nutrients!$B$8,Nutrients!$BG$8,Nutrients!$BG$9)*Q$6)+(((IF($A$7=Nutrients!$B$79,Nutrients!$BG$79,(IF($A$7=Nutrients!$B$77,Nutrients!$BG$77,Nutrients!$BG$78)))))*Q$7))/2000</f>
        <v>0.52197966368623072</v>
      </c>
      <c r="R211" s="67">
        <f>(SUMPRODUCT(R$8:R$187,Nutrients!$BG$8:$BG$187)+(IF($A$6=Nutrients!$B$8,Nutrients!$BG$8,Nutrients!$BG$9)*R$6)+(((IF($A$7=Nutrients!$B$79,Nutrients!$BG$79,(IF($A$7=Nutrients!$B$77,Nutrients!$BG$77,Nutrients!$BG$78)))))*R$7))/2000</f>
        <v>0.46297125923119037</v>
      </c>
      <c r="S211" s="67">
        <f>(SUMPRODUCT(S$8:S$187,Nutrients!$BG$8:$BG$187)+(IF($A$6=Nutrients!$B$8,Nutrients!$BG$8,Nutrients!$BG$9)*S$6)+(((IF($A$7=Nutrients!$B$79,Nutrients!$BG$79,(IF($A$7=Nutrients!$B$77,Nutrients!$BG$77,Nutrients!$BG$78)))))*S$7))/2000</f>
        <v>0.44379064500305043</v>
      </c>
      <c r="T211" s="67">
        <f>(SUMPRODUCT(T$8:T$187,Nutrients!$BG$8:$BG$187)+(IF($A$6=Nutrients!$B$8,Nutrients!$BG$8,Nutrients!$BG$9)*T$6)+(((IF($A$7=Nutrients!$B$79,Nutrients!$BG$79,(IF($A$7=Nutrients!$B$77,Nutrients!$BG$77,Nutrients!$BG$78)))))*T$7))/2000</f>
        <v>0.42255709100363548</v>
      </c>
      <c r="U211" s="67">
        <f>(SUMPRODUCT(U$8:U$187,Nutrients!$BG$8:$BG$187)+(IF($A$6=Nutrients!$B$8,Nutrients!$BG$8,Nutrients!$BG$9)*U$6)+(((IF($A$7=Nutrients!$B$79,Nutrients!$BG$79,(IF($A$7=Nutrients!$B$77,Nutrients!$BG$77,Nutrients!$BG$78)))))*U$7))/2000</f>
        <v>0.41133322669758809</v>
      </c>
      <c r="V211" s="20"/>
      <c r="W211" s="67">
        <f>(SUMPRODUCT(W$8:W$187,Nutrients!$BG$8:$BG$187)+(IF($A$6=Nutrients!$B$8,Nutrients!$BG$8,Nutrients!$BG$9)*W$6)+(((IF($A$7=Nutrients!$B$79,Nutrients!$BG$79,(IF($A$7=Nutrients!$B$77,Nutrients!$BG$77,Nutrients!$BG$78)))))*W$7))/2000</f>
        <v>0.57302806848556775</v>
      </c>
      <c r="X211" s="67">
        <f>(SUMPRODUCT(X$8:X$187,Nutrients!$BG$8:$BG$187)+(IF($A$6=Nutrients!$B$8,Nutrients!$BG$8,Nutrients!$BG$9)*X$6)+(((IF($A$7=Nutrients!$B$79,Nutrients!$BG$79,(IF($A$7=Nutrients!$B$77,Nutrients!$BG$77,Nutrients!$BG$78)))))*X$7))/2000</f>
        <v>0.52543430668043334</v>
      </c>
      <c r="Y211" s="67">
        <f>(SUMPRODUCT(Y$8:Y$187,Nutrients!$BG$8:$BG$187)+(IF($A$6=Nutrients!$B$8,Nutrients!$BG$8,Nutrients!$BG$9)*Y$6)+(((IF($A$7=Nutrients!$B$79,Nutrients!$BG$79,(IF($A$7=Nutrients!$B$77,Nutrients!$BG$77,Nutrients!$BG$78)))))*Y$7))/2000</f>
        <v>0.47065141430998514</v>
      </c>
      <c r="Z211" s="67">
        <f>(SUMPRODUCT(Z$8:Z$187,Nutrients!$BG$8:$BG$187)+(IF($A$6=Nutrients!$B$8,Nutrients!$BG$8,Nutrients!$BG$9)*Z$6)+(((IF($A$7=Nutrients!$B$79,Nutrients!$BG$79,(IF($A$7=Nutrients!$B$77,Nutrients!$BG$77,Nutrients!$BG$78)))))*Z$7))/2000</f>
        <v>0.44724581809412062</v>
      </c>
      <c r="AA211" s="67">
        <f>(SUMPRODUCT(AA$8:AA$187,Nutrients!$BG$8:$BG$187)+(IF($A$6=Nutrients!$B$8,Nutrients!$BG$8,Nutrients!$BG$9)*AA$6)+(((IF($A$7=Nutrients!$B$79,Nutrients!$BG$79,(IF($A$7=Nutrients!$B$77,Nutrients!$BG$77,Nutrients!$BG$78)))))*AA$7))/2000</f>
        <v>0.42601190469270217</v>
      </c>
      <c r="AB211" s="67">
        <f>(SUMPRODUCT(AB$8:AB$187,Nutrients!$BG$8:$BG$187)+(IF($A$6=Nutrients!$B$8,Nutrients!$BG$8,Nutrients!$BG$9)*AB$6)+(((IF($A$7=Nutrients!$B$79,Nutrients!$BG$79,(IF($A$7=Nutrients!$B$77,Nutrients!$BG$77,Nutrients!$BG$78)))))*AB$7))/2000</f>
        <v>0.41851583932097558</v>
      </c>
      <c r="AC211" s="20"/>
      <c r="AD211" s="67">
        <f>(SUMPRODUCT(AD$8:AD$187,Nutrients!$BG$8:$BG$187)+(IF($A$6=Nutrients!$B$8,Nutrients!$BG$8,Nutrients!$BG$9)*AD$6)+(((IF($A$7=Nutrients!$B$79,Nutrients!$BG$79,(IF($A$7=Nutrients!$B$77,Nutrients!$BG$77,Nutrients!$BG$78)))))*AD$7))/2000</f>
        <v>0.57598426358232613</v>
      </c>
      <c r="AE211" s="67">
        <f>(SUMPRODUCT(AE$8:AE$187,Nutrients!$BG$8:$BG$187)+(IF($A$6=Nutrients!$B$8,Nutrients!$BG$8,Nutrients!$BG$9)*AE$6)+(((IF($A$7=Nutrients!$B$79,Nutrients!$BG$79,(IF($A$7=Nutrients!$B$77,Nutrients!$BG$77,Nutrients!$BG$78)))))*AE$7))/2000</f>
        <v>0.52888948955216486</v>
      </c>
      <c r="AF211" s="67">
        <f>(SUMPRODUCT(AF$8:AF$187,Nutrients!$BG$8:$BG$187)+(IF($A$6=Nutrients!$B$8,Nutrients!$BG$8,Nutrients!$BG$9)*AF$6)+(((IF($A$7=Nutrients!$B$79,Nutrients!$BG$79,(IF($A$7=Nutrients!$B$77,Nutrients!$BG$77,Nutrients!$BG$78)))))*AF$7))/2000</f>
        <v>0.4778345069047088</v>
      </c>
      <c r="AG211" s="67">
        <f>(SUMPRODUCT(AG$8:AG$187,Nutrients!$BG$8:$BG$187)+(IF($A$6=Nutrients!$B$8,Nutrients!$BG$8,Nutrients!$BG$9)*AG$6)+(((IF($A$7=Nutrients!$B$79,Nutrients!$BG$79,(IF($A$7=Nutrients!$B$77,Nutrients!$BG$77,Nutrients!$BG$78)))))*AG$7))/2000</f>
        <v>0.45865480995467434</v>
      </c>
      <c r="AH211" s="67">
        <f>(SUMPRODUCT(AH$8:AH$187,Nutrients!$BG$8:$BG$187)+(IF($A$6=Nutrients!$B$8,Nutrients!$BG$8,Nutrients!$BG$9)*AH$6)+(((IF($A$7=Nutrients!$B$79,Nutrients!$BG$79,(IF($A$7=Nutrients!$B$77,Nutrients!$BG$77,Nutrients!$BG$78)))))*AH$7))/2000</f>
        <v>0.45110755604029007</v>
      </c>
      <c r="AI211" s="67">
        <f>(SUMPRODUCT(AI$8:AI$187,Nutrients!$BG$8:$BG$187)+(IF($A$6=Nutrients!$B$8,Nutrients!$BG$8,Nutrients!$BG$9)*AI$6)+(((IF($A$7=Nutrients!$B$79,Nutrients!$BG$79,(IF($A$7=Nutrients!$B$77,Nutrients!$BG$77,Nutrients!$BG$78)))))*AI$7))/2000</f>
        <v>0.43490006172221551</v>
      </c>
      <c r="AJ211" s="20"/>
      <c r="AK211" s="67">
        <f>(SUMPRODUCT(AK$8:AK$187,Nutrients!$BG$8:$BG$187)+(IF($A$6=Nutrients!$B$8,Nutrients!$BG$8,Nutrients!$BG$9)*AK$6)+(((IF($A$7=Nutrients!$B$79,Nutrients!$BG$79,(IF($A$7=Nutrients!$B$77,Nutrients!$BG$77,Nutrients!$BG$78)))))*AK$7))/2000</f>
        <v>0.56997992952500587</v>
      </c>
      <c r="AL211" s="67">
        <f>(SUMPRODUCT(AL$8:AL$187,Nutrients!$BG$8:$BG$187)+(IF($A$6=Nutrients!$B$8,Nutrients!$BG$8,Nutrients!$BG$9)*AL$6)+(((IF($A$7=Nutrients!$B$79,Nutrients!$BG$79,(IF($A$7=Nutrients!$B$77,Nutrients!$BG$77,Nutrients!$BG$78)))))*AL$7))/2000</f>
        <v>0.51814961561731598</v>
      </c>
      <c r="AM211" s="67">
        <f>(SUMPRODUCT(AM$8:AM$187,Nutrients!$BG$8:$BG$187)+(IF($A$6=Nutrients!$B$8,Nutrients!$BG$8,Nutrients!$BG$9)*AM$6)+(((IF($A$7=Nutrients!$B$79,Nutrients!$BG$79,(IF($A$7=Nutrients!$B$77,Nutrients!$BG$77,Nutrients!$BG$78)))))*AM$7))/2000</f>
        <v>0.47554711952809631</v>
      </c>
      <c r="AN211" s="67">
        <f>(SUMPRODUCT(AN$8:AN$187,Nutrients!$BG$8:$BG$187)+(IF($A$6=Nutrients!$B$8,Nutrients!$BG$8,Nutrients!$BG$9)*AN$6)+(((IF($A$7=Nutrients!$B$79,Nutrients!$BG$79,(IF($A$7=Nutrients!$B$77,Nutrients!$BG$77,Nutrients!$BG$78)))))*AN$7))/2000</f>
        <v>0.45636769842549513</v>
      </c>
      <c r="AO211" s="67">
        <f>(SUMPRODUCT(AO$8:AO$187,Nutrients!$BG$8:$BG$187)+(IF($A$6=Nutrients!$B$8,Nutrients!$BG$8,Nutrients!$BG$9)*AO$6)+(((IF($A$7=Nutrients!$B$79,Nutrients!$BG$79,(IF($A$7=Nutrients!$B$77,Nutrients!$BG$77,Nutrients!$BG$78)))))*AO$7))/2000</f>
        <v>0.44882016866367758</v>
      </c>
      <c r="AP211" s="67">
        <f>(SUMPRODUCT(AP$8:AP$187,Nutrients!$BG$8:$BG$187)+(IF($A$6=Nutrients!$B$8,Nutrients!$BG$8,Nutrients!$BG$9)*AP$6)+(((IF($A$7=Nutrients!$B$79,Nutrients!$BG$79,(IF($A$7=Nutrients!$B$77,Nutrients!$BG$77,Nutrients!$BG$78)))))*AP$7))/2000</f>
        <v>0.43984733142407262</v>
      </c>
      <c r="AQ211" s="20"/>
      <c r="AR211" s="67">
        <f>(SUMPRODUCT(AR$8:AR$187,Nutrients!$BG$8:$BG$187)+(IF($A$6=Nutrients!$B$8,Nutrients!$BG$8,Nutrients!$BG$9)*AR$6)+(((IF($A$7=Nutrients!$B$79,Nutrients!$BG$79,(IF($A$7=Nutrients!$B$77,Nutrients!$BG$77,Nutrients!$BG$78)))))*AR$7))/2000</f>
        <v>0.57242714879094869</v>
      </c>
      <c r="AS211" s="67">
        <f>(SUMPRODUCT(AS$8:AS$187,Nutrients!$BG$8:$BG$187)+(IF($A$6=Nutrients!$B$8,Nutrients!$BG$8,Nutrients!$BG$9)*AS$6)+(((IF($A$7=Nutrients!$B$79,Nutrients!$BG$79,(IF($A$7=Nutrients!$B$77,Nutrients!$BG$77,Nutrients!$BG$78)))))*AS$7))/2000</f>
        <v>0.50790857583206239</v>
      </c>
      <c r="AT211" s="67">
        <f>(SUMPRODUCT(AT$8:AT$187,Nutrients!$BG$8:$BG$187)+(IF($A$6=Nutrients!$B$8,Nutrients!$BG$8,Nutrients!$BG$9)*AT$6)+(((IF($A$7=Nutrients!$B$79,Nutrients!$BG$79,(IF($A$7=Nutrients!$B$77,Nutrients!$BG$77,Nutrients!$BG$78)))))*AT$7))/2000</f>
        <v>0.47425786034434286</v>
      </c>
      <c r="AU211" s="67">
        <f>(SUMPRODUCT(AU$8:AU$187,Nutrients!$BG$8:$BG$187)+(IF($A$6=Nutrients!$B$8,Nutrients!$BG$8,Nutrients!$BG$9)*AU$6)+(((IF($A$7=Nutrients!$B$79,Nutrients!$BG$79,(IF($A$7=Nutrients!$B$77,Nutrients!$BG$77,Nutrients!$BG$78)))))*AU$7))/2000</f>
        <v>0.45368127493273686</v>
      </c>
      <c r="AV211" s="67">
        <f>(SUMPRODUCT(AV$8:AV$187,Nutrients!$BG$8:$BG$187)+(IF($A$6=Nutrients!$B$8,Nutrients!$BG$8,Nutrients!$BG$9)*AV$6)+(((IF($A$7=Nutrients!$B$79,Nutrients!$BG$79,(IF($A$7=Nutrients!$B$77,Nutrients!$BG$77,Nutrients!$BG$78)))))*AV$7))/2000</f>
        <v>0.45376771421296791</v>
      </c>
      <c r="AW211" s="67">
        <f>(SUMPRODUCT(AW$8:AW$187,Nutrients!$BG$8:$BG$187)+(IF($A$6=Nutrients!$B$8,Nutrients!$BG$8,Nutrients!$BG$9)*AW$6)+(((IF($A$7=Nutrients!$B$79,Nutrients!$BG$79,(IF($A$7=Nutrients!$B$77,Nutrients!$BG$77,Nutrients!$BG$78)))))*AW$7))/2000</f>
        <v>0.44489439463589525</v>
      </c>
      <c r="AX211" s="20"/>
      <c r="AY211" s="67">
        <f>(SUMPRODUCT(AY$8:AY$187,Nutrients!$BG$8:$BG$187)+(IF($A$6=Nutrients!$B$8,Nutrients!$BG$8,Nutrients!$BG$9)*AY$6)+(((IF($A$7=Nutrients!$B$79,Nutrients!$BG$79,(IF($A$7=Nutrients!$B$77,Nutrients!$BG$77,Nutrients!$BG$78)))))*AY$7))/2000</f>
        <v>0.5542326963291212</v>
      </c>
      <c r="AZ211" s="67">
        <f>(SUMPRODUCT(AZ$8:AZ$187,Nutrients!$BG$8:$BG$187)+(IF($A$6=Nutrients!$B$8,Nutrients!$BG$8,Nutrients!$BG$9)*AZ$6)+(((IF($A$7=Nutrients!$B$79,Nutrients!$BG$79,(IF($A$7=Nutrients!$B$77,Nutrients!$BG$77,Nutrients!$BG$78)))))*AZ$7))/2000</f>
        <v>0.50562060733365466</v>
      </c>
      <c r="BA211" s="67">
        <f>(SUMPRODUCT(BA$8:BA$187,Nutrients!$BG$8:$BG$187)+(IF($A$6=Nutrients!$B$8,Nutrients!$BG$8,Nutrients!$BG$9)*BA$6)+(((IF($A$7=Nutrients!$B$79,Nutrients!$BG$79,(IF($A$7=Nutrients!$B$77,Nutrients!$BG$77,Nutrients!$BG$78)))))*BA$7))/2000</f>
        <v>0.47197044538298699</v>
      </c>
      <c r="BB211" s="67">
        <f>(SUMPRODUCT(BB$8:BB$187,Nutrients!$BG$8:$BG$187)+(IF($A$6=Nutrients!$B$8,Nutrients!$BG$8,Nutrients!$BG$9)*BB$6)+(((IF($A$7=Nutrients!$B$79,Nutrients!$BG$79,(IF($A$7=Nutrients!$B$77,Nutrients!$BG$77,Nutrients!$BG$78)))))*BB$7))/2000</f>
        <v>0.46773971068331016</v>
      </c>
      <c r="BC211" s="67">
        <f>(SUMPRODUCT(BC$8:BC$187,Nutrients!$BG$8:$BG$187)+(IF($A$6=Nutrients!$B$8,Nutrients!$BG$8,Nutrients!$BG$9)*BC$6)+(((IF($A$7=Nutrients!$B$79,Nutrients!$BG$79,(IF($A$7=Nutrients!$B$77,Nutrients!$BG$77,Nutrients!$BG$78)))))*BC$7))/2000</f>
        <v>0.46777615666195677</v>
      </c>
      <c r="BD211" s="67">
        <f>(SUMPRODUCT(BD$8:BD$187,Nutrients!$BG$8:$BG$187)+(IF($A$6=Nutrients!$B$8,Nutrients!$BG$8,Nutrients!$BG$9)*BD$6)+(((IF($A$7=Nutrients!$B$79,Nutrients!$BG$79,(IF($A$7=Nutrients!$B$77,Nutrients!$BG$77,Nutrients!$BG$78)))))*BD$7))/2000</f>
        <v>0.46776439522734148</v>
      </c>
      <c r="BE211" s="20"/>
      <c r="BF211" s="67">
        <f>(SUMPRODUCT(BF$8:BF$187,Nutrients!$BG$8:$BG$187)+(IF($A$6=Nutrients!$B$8,Nutrients!$BG$8,Nutrients!$BG$9)*BF$6)+(((IF($A$7=Nutrients!$B$79,Nutrients!$BG$79,(IF($A$7=Nutrients!$B$77,Nutrients!$BG$77,Nutrients!$BG$78)))))*BF$7))/2000</f>
        <v>0.55194491559506376</v>
      </c>
      <c r="BG211" s="67">
        <f>(SUMPRODUCT(BG$8:BG$187,Nutrients!$BG$8:$BG$187)+(IF($A$6=Nutrients!$B$8,Nutrients!$BG$8,Nutrients!$BG$9)*BG$6)+(((IF($A$7=Nutrients!$B$79,Nutrients!$BG$79,(IF($A$7=Nutrients!$B$77,Nutrients!$BG$77,Nutrients!$BG$78)))))*BG$7))/2000</f>
        <v>0.50333289412149784</v>
      </c>
      <c r="BH211" s="67">
        <f>(SUMPRODUCT(BH$8:BH$187,Nutrients!$BG$8:$BG$187)+(IF($A$6=Nutrients!$B$8,Nutrients!$BG$8,Nutrients!$BG$9)*BH$6)+(((IF($A$7=Nutrients!$B$79,Nutrients!$BG$79,(IF($A$7=Nutrients!$B$77,Nutrients!$BG$77,Nutrients!$BG$78)))))*BH$7))/2000</f>
        <v>0.47267722190700501</v>
      </c>
      <c r="BI211" s="67">
        <f>(SUMPRODUCT(BI$8:BI$187,Nutrients!$BG$8:$BG$187)+(IF($A$6=Nutrients!$B$8,Nutrients!$BG$8,Nutrients!$BG$9)*BI$6)+(((IF($A$7=Nutrients!$B$79,Nutrients!$BG$79,(IF($A$7=Nutrients!$B$77,Nutrients!$BG$77,Nutrients!$BG$78)))))*BI$7))/2000</f>
        <v>0.47268695280042389</v>
      </c>
      <c r="BJ211" s="67">
        <f>(SUMPRODUCT(BJ$8:BJ$187,Nutrients!$BG$8:$BG$187)+(IF($A$6=Nutrients!$B$8,Nutrients!$BG$8,Nutrients!$BG$9)*BJ$6)+(((IF($A$7=Nutrients!$B$79,Nutrients!$BG$79,(IF($A$7=Nutrients!$B$77,Nutrients!$BG$77,Nutrients!$BG$78)))))*BJ$7))/2000</f>
        <v>0.47272342636381381</v>
      </c>
      <c r="BK211" s="67">
        <f>(SUMPRODUCT(BK$8:BK$187,Nutrients!$BG$8:$BG$187)+(IF($A$6=Nutrients!$B$8,Nutrients!$BG$8,Nutrients!$BG$9)*BK$6)+(((IF($A$7=Nutrients!$B$79,Nutrients!$BG$79,(IF($A$7=Nutrients!$B$77,Nutrients!$BG$77,Nutrients!$BG$78)))))*BK$7))/2000</f>
        <v>0.47286139657126186</v>
      </c>
      <c r="BL211" s="20"/>
    </row>
    <row r="212" spans="1:65" x14ac:dyDescent="0.2">
      <c r="A212" s="181" t="s">
        <v>204</v>
      </c>
      <c r="B212" s="67">
        <f>(SUMPRODUCT(B$8:B$187,Nutrients!$BL$8:$BL$187)+(IF($A$6=Nutrients!$B$8,Nutrients!$BL$8,Nutrients!$BL$9)*B$6)+(((IF($A$7=Nutrients!$B$79,Nutrients!$BL$79,(IF($A$7=Nutrients!$B$77,Nutrients!$BL$77,Nutrients!$BL$78)))))*B$7))/2000</f>
        <v>0.48063730966220441</v>
      </c>
      <c r="C212" s="67">
        <f>(SUMPRODUCT(C$8:C$187,Nutrients!$BL$8:$BL$187)+(IF($A$6=Nutrients!$B$8,Nutrients!$BL$8,Nutrients!$BL$9)*C$6)+(((IF($A$7=Nutrients!$B$79,Nutrients!$BL$79,(IF($A$7=Nutrients!$B$77,Nutrients!$BL$77,Nutrients!$BL$78)))))*C$7))/2000</f>
        <v>0.43973208393349006</v>
      </c>
      <c r="D212" s="67">
        <f>(SUMPRODUCT(D$8:D$187,Nutrients!$BL$8:$BL$187)+(IF($A$6=Nutrients!$B$8,Nutrients!$BL$8,Nutrients!$BL$9)*D$6)+(((IF($A$7=Nutrients!$B$79,Nutrients!$BL$79,(IF($A$7=Nutrients!$B$77,Nutrients!$BL$77,Nutrients!$BL$78)))))*D$7))/2000</f>
        <v>0.39058904095446006</v>
      </c>
      <c r="E212" s="67">
        <f>(SUMPRODUCT(E$8:E$187,Nutrients!$BL$8:$BL$187)+(IF($A$6=Nutrients!$B$8,Nutrients!$BL$8,Nutrients!$BL$9)*E$6)+(((IF($A$7=Nutrients!$B$79,Nutrients!$BL$79,(IF($A$7=Nutrients!$B$77,Nutrients!$BL$77,Nutrients!$BL$78)))))*E$7))/2000</f>
        <v>0.37064157656715441</v>
      </c>
      <c r="F212" s="67">
        <f>(SUMPRODUCT(F$8:F$187,Nutrients!$BL$8:$BL$187)+(IF($A$6=Nutrients!$B$8,Nutrients!$BL$8,Nutrients!$BL$9)*F$6)+(((IF($A$7=Nutrients!$B$79,Nutrients!$BL$79,(IF($A$7=Nutrients!$B$77,Nutrients!$BL$77,Nutrients!$BL$78)))))*F$7))/2000</f>
        <v>0.35372534574449715</v>
      </c>
      <c r="G212" s="67">
        <f>(SUMPRODUCT(G$8:G$187,Nutrients!$BL$8:$BL$187)+(IF($A$6=Nutrients!$B$8,Nutrients!$BL$8,Nutrients!$BL$9)*G$6)+(((IF($A$7=Nutrients!$B$79,Nutrients!$BL$79,(IF($A$7=Nutrients!$B$77,Nutrients!$BL$77,Nutrients!$BL$78)))))*G$7))/2000</f>
        <v>0.33752383941304281</v>
      </c>
      <c r="H212" s="20"/>
      <c r="I212" s="67">
        <f>(SUMPRODUCT(I$8:I$187,Nutrients!$BL$8:$BL$187)+(IF($A$6=Nutrients!$B$8,Nutrients!$BL$8,Nutrients!$BL$9)*I$6)+(((IF($A$7=Nutrients!$B$79,Nutrients!$BL$79,(IF($A$7=Nutrients!$B$77,Nutrients!$BL$77,Nutrients!$BL$78)))))*I$7))/2000</f>
        <v>0.47740211463893345</v>
      </c>
      <c r="J212" s="67">
        <f>(SUMPRODUCT(J$8:J$187,Nutrients!$BL$8:$BL$187)+(IF($A$6=Nutrients!$B$8,Nutrients!$BL$8,Nutrients!$BL$9)*J$6)+(((IF($A$7=Nutrients!$B$79,Nutrients!$BL$79,(IF($A$7=Nutrients!$B$77,Nutrients!$BL$77,Nutrients!$BL$78)))))*J$7))/2000</f>
        <v>0.43647428770175989</v>
      </c>
      <c r="K212" s="67">
        <f>(SUMPRODUCT(K$8:K$187,Nutrients!$BL$8:$BL$187)+(IF($A$6=Nutrients!$B$8,Nutrients!$BL$8,Nutrients!$BL$9)*K$6)+(((IF($A$7=Nutrients!$B$79,Nutrients!$BL$79,(IF($A$7=Nutrients!$B$77,Nutrients!$BL$77,Nutrients!$BL$78)))))*K$7))/2000</f>
        <v>0.38202517840853045</v>
      </c>
      <c r="L212" s="67">
        <f>(SUMPRODUCT(L$8:L$187,Nutrients!$BL$8:$BL$187)+(IF($A$6=Nutrients!$B$8,Nutrients!$BL$8,Nutrients!$BL$9)*L$6)+(((IF($A$7=Nutrients!$B$79,Nutrients!$BL$79,(IF($A$7=Nutrients!$B$77,Nutrients!$BL$77,Nutrients!$BL$78)))))*L$7))/2000</f>
        <v>0.36739508093965384</v>
      </c>
      <c r="M212" s="67">
        <f>(SUMPRODUCT(M$8:M$187,Nutrients!$BL$8:$BL$187)+(IF($A$6=Nutrients!$B$8,Nutrients!$BL$8,Nutrients!$BL$9)*M$6)+(((IF($A$7=Nutrients!$B$79,Nutrients!$BL$79,(IF($A$7=Nutrients!$B$77,Nutrients!$BL$77,Nutrients!$BL$78)))))*M$7))/2000</f>
        <v>0.35122756218525808</v>
      </c>
      <c r="N212" s="67">
        <f>(SUMPRODUCT(N$8:N$187,Nutrients!$BL$8:$BL$187)+(IF($A$6=Nutrients!$B$8,Nutrients!$BL$8,Nutrients!$BL$9)*N$6)+(((IF($A$7=Nutrients!$B$79,Nutrients!$BL$79,(IF($A$7=Nutrients!$B$77,Nutrients!$BL$77,Nutrients!$BL$78)))))*N$7))/2000</f>
        <v>0.33502605585380391</v>
      </c>
      <c r="O212" s="20"/>
      <c r="P212" s="67">
        <f>(SUMPRODUCT(P$8:P$187,Nutrients!$BL$8:$BL$187)+(IF($A$6=Nutrients!$B$8,Nutrients!$BL$8,Nutrients!$BL$9)*P$6)+(((IF($A$7=Nutrients!$B$79,Nutrients!$BL$79,(IF($A$7=Nutrients!$B$77,Nutrients!$BL$77,Nutrients!$BL$78)))))*P$7))/2000</f>
        <v>0.47416804967608539</v>
      </c>
      <c r="Q212" s="67">
        <f>(SUMPRODUCT(Q$8:Q$187,Nutrients!$BL$8:$BL$187)+(IF($A$6=Nutrients!$B$8,Nutrients!$BL$8,Nutrients!$BL$9)*Q$6)+(((IF($A$7=Nutrients!$B$79,Nutrients!$BL$79,(IF($A$7=Nutrients!$B$77,Nutrients!$BL$77,Nutrients!$BL$78)))))*Q$7))/2000</f>
        <v>0.43399910535098019</v>
      </c>
      <c r="R212" s="67">
        <f>(SUMPRODUCT(R$8:R$187,Nutrients!$BL$8:$BL$187)+(IF($A$6=Nutrients!$B$8,Nutrients!$BL$8,Nutrients!$BL$9)*R$6)+(((IF($A$7=Nutrients!$B$79,Nutrients!$BL$79,(IF($A$7=Nutrients!$B$77,Nutrients!$BL$77,Nutrients!$BL$78)))))*R$7))/2000</f>
        <v>0.37948469243237309</v>
      </c>
      <c r="S212" s="67">
        <f>(SUMPRODUCT(S$8:S$187,Nutrients!$BL$8:$BL$187)+(IF($A$6=Nutrients!$B$8,Nutrients!$BL$8,Nutrients!$BL$9)*S$6)+(((IF($A$7=Nutrients!$B$79,Nutrients!$BL$79,(IF($A$7=Nutrients!$B$77,Nutrients!$BL$77,Nutrients!$BL$78)))))*S$7))/2000</f>
        <v>0.36484329435926671</v>
      </c>
      <c r="T212" s="67">
        <f>(SUMPRODUCT(T$8:T$187,Nutrients!$BL$8:$BL$187)+(IF($A$6=Nutrients!$B$8,Nutrients!$BL$8,Nutrients!$BL$9)*T$6)+(((IF($A$7=Nutrients!$B$79,Nutrients!$BL$79,(IF($A$7=Nutrients!$B$77,Nutrients!$BL$77,Nutrients!$BL$78)))))*T$7))/2000</f>
        <v>0.34798219661818042</v>
      </c>
      <c r="U212" s="67">
        <f>(SUMPRODUCT(U$8:U$187,Nutrients!$BL$8:$BL$187)+(IF($A$6=Nutrients!$B$8,Nutrients!$BL$8,Nutrients!$BL$9)*U$6)+(((IF($A$7=Nutrients!$B$79,Nutrients!$BL$79,(IF($A$7=Nutrients!$B$77,Nutrients!$BL$77,Nutrients!$BL$78)))))*U$7))/2000</f>
        <v>0.33242858307043516</v>
      </c>
      <c r="V212" s="20"/>
      <c r="W212" s="67">
        <f>(SUMPRODUCT(W$8:W$187,Nutrients!$BL$8:$BL$187)+(IF($A$6=Nutrients!$B$8,Nutrients!$BL$8,Nutrients!$BL$9)*W$6)+(((IF($A$7=Nutrients!$B$79,Nutrients!$BL$79,(IF($A$7=Nutrients!$B$77,Nutrients!$BL$77,Nutrients!$BL$78)))))*W$7))/2000</f>
        <v>0.47086755102743677</v>
      </c>
      <c r="X212" s="67">
        <f>(SUMPRODUCT(X$8:X$187,Nutrients!$BL$8:$BL$187)+(IF($A$6=Nutrients!$B$8,Nutrients!$BL$8,Nutrients!$BL$9)*X$6)+(((IF($A$7=Nutrients!$B$79,Nutrients!$BL$79,(IF($A$7=Nutrients!$B$77,Nutrients!$BL$77,Nutrients!$BL$78)))))*X$7))/2000</f>
        <v>0.43145861937482266</v>
      </c>
      <c r="Y212" s="67">
        <f>(SUMPRODUCT(Y$8:Y$187,Nutrients!$BL$8:$BL$187)+(IF($A$6=Nutrients!$B$8,Nutrients!$BL$8,Nutrients!$BL$9)*Y$6)+(((IF($A$7=Nutrients!$B$79,Nutrients!$BL$79,(IF($A$7=Nutrients!$B$77,Nutrients!$BL$77,Nutrients!$BL$78)))))*Y$7))/2000</f>
        <v>0.38228530464352672</v>
      </c>
      <c r="Z212" s="67">
        <f>(SUMPRODUCT(Z$8:Z$187,Nutrients!$BL$8:$BL$187)+(IF($A$6=Nutrients!$B$8,Nutrients!$BL$8,Nutrients!$BL$9)*Z$6)+(((IF($A$7=Nutrients!$B$79,Nutrients!$BL$79,(IF($A$7=Nutrients!$B$77,Nutrients!$BL$77,Nutrients!$BL$78)))))*Z$7))/2000</f>
        <v>0.36226771409403274</v>
      </c>
      <c r="AA212" s="67">
        <f>(SUMPRODUCT(AA$8:AA$187,Nutrients!$BL$8:$BL$187)+(IF($A$6=Nutrients!$B$8,Nutrients!$BL$8,Nutrients!$BL$9)*AA$6)+(((IF($A$7=Nutrients!$B$79,Nutrients!$BL$79,(IF($A$7=Nutrients!$B$77,Nutrients!$BL$77,Nutrients!$BL$78)))))*AA$7))/2000</f>
        <v>0.3454304100377934</v>
      </c>
      <c r="AB212" s="67">
        <f>(SUMPRODUCT(AB$8:AB$187,Nutrients!$BL$8:$BL$187)+(IF($A$6=Nutrients!$B$8,Nutrients!$BL$8,Nutrients!$BL$9)*AB$6)+(((IF($A$7=Nutrients!$B$79,Nutrients!$BL$79,(IF($A$7=Nutrients!$B$77,Nutrients!$BL$77,Nutrients!$BL$78)))))*AB$7))/2000</f>
        <v>0.33443184034960732</v>
      </c>
      <c r="AC212" s="20"/>
      <c r="AD212" s="67">
        <f>(SUMPRODUCT(AD$8:AD$187,Nutrients!$BL$8:$BL$187)+(IF($A$6=Nutrients!$B$8,Nutrients!$BL$8,Nutrients!$BL$9)*AD$6)+(((IF($A$7=Nutrients!$B$79,Nutrients!$BL$79,(IF($A$7=Nutrients!$B$77,Nutrients!$BL$77,Nutrients!$BL$78)))))*AD$7))/2000</f>
        <v>0.4675896535872473</v>
      </c>
      <c r="AE212" s="67">
        <f>(SUMPRODUCT(AE$8:AE$187,Nutrients!$BL$8:$BL$187)+(IF($A$6=Nutrients!$B$8,Nutrients!$BL$8,Nutrients!$BL$9)*AE$6)+(((IF($A$7=Nutrients!$B$79,Nutrients!$BL$79,(IF($A$7=Nutrients!$B$77,Nutrients!$BL$77,Nutrients!$BL$78)))))*AE$7))/2000</f>
        <v>0.42888239159519309</v>
      </c>
      <c r="AF212" s="67">
        <f>(SUMPRODUCT(AF$8:AF$187,Nutrients!$BL$8:$BL$187)+(IF($A$6=Nutrients!$B$8,Nutrients!$BL$8,Nutrients!$BL$9)*AF$6)+(((IF($A$7=Nutrients!$B$79,Nutrients!$BL$79,(IF($A$7=Nutrients!$B$77,Nutrients!$BL$77,Nutrients!$BL$78)))))*AF$7))/2000</f>
        <v>0.38425678612122799</v>
      </c>
      <c r="AG212" s="67">
        <f>(SUMPRODUCT(AG$8:AG$187,Nutrients!$BL$8:$BL$187)+(IF($A$6=Nutrients!$B$8,Nutrients!$BL$8,Nutrients!$BL$9)*AG$6)+(((IF($A$7=Nutrients!$B$79,Nutrients!$BL$79,(IF($A$7=Nutrients!$B$77,Nutrients!$BL$77,Nutrients!$BL$78)))))*AG$7))/2000</f>
        <v>0.36955466099054429</v>
      </c>
      <c r="AH212" s="67">
        <f>(SUMPRODUCT(AH$8:AH$187,Nutrients!$BL$8:$BL$187)+(IF($A$6=Nutrients!$B$8,Nutrients!$BL$8,Nutrients!$BL$9)*AH$6)+(((IF($A$7=Nutrients!$B$79,Nutrients!$BL$79,(IF($A$7=Nutrients!$B$77,Nutrients!$BL$77,Nutrients!$BL$78)))))*AH$7))/2000</f>
        <v>0.35861964979902528</v>
      </c>
      <c r="AI212" s="67">
        <f>(SUMPRODUCT(AI$8:AI$187,Nutrients!$BL$8:$BL$187)+(IF($A$6=Nutrients!$B$8,Nutrients!$BL$8,Nutrients!$BL$9)*AI$6)+(((IF($A$7=Nutrients!$B$79,Nutrients!$BL$79,(IF($A$7=Nutrients!$B$77,Nutrients!$BL$77,Nutrients!$BL$78)))))*AI$7))/2000</f>
        <v>0.34803050980762451</v>
      </c>
      <c r="AJ212" s="20"/>
      <c r="AK212" s="67">
        <f>(SUMPRODUCT(AK$8:AK$187,Nutrients!$BL$8:$BL$187)+(IF($A$6=Nutrients!$B$8,Nutrients!$BL$8,Nutrients!$BL$9)*AK$6)+(((IF($A$7=Nutrients!$B$79,Nutrients!$BL$79,(IF($A$7=Nutrients!$B$77,Nutrients!$BL$77,Nutrients!$BL$78)))))*AK$7))/2000</f>
        <v>0.46434428802016964</v>
      </c>
      <c r="AL212" s="67">
        <f>(SUMPRODUCT(AL$8:AL$187,Nutrients!$BL$8:$BL$187)+(IF($A$6=Nutrients!$B$8,Nutrients!$BL$8,Nutrients!$BL$9)*AL$6)+(((IF($A$7=Nutrients!$B$79,Nutrients!$BL$79,(IF($A$7=Nutrients!$B$77,Nutrients!$BL$77,Nutrients!$BL$78)))))*AL$7))/2000</f>
        <v>0.43104526783158764</v>
      </c>
      <c r="AM212" s="67">
        <f>(SUMPRODUCT(AM$8:AM$187,Nutrients!$BL$8:$BL$187)+(IF($A$6=Nutrients!$B$8,Nutrients!$BL$8,Nutrients!$BL$9)*AM$6)+(((IF($A$7=Nutrients!$B$79,Nutrients!$BL$79,(IF($A$7=Nutrients!$B$77,Nutrients!$BL$77,Nutrients!$BL$78)))))*AM$7))/2000</f>
        <v>0.3970050434004001</v>
      </c>
      <c r="AN212" s="67">
        <f>(SUMPRODUCT(AN$8:AN$187,Nutrients!$BL$8:$BL$187)+(IF($A$6=Nutrients!$B$8,Nutrients!$BL$8,Nutrients!$BL$9)*AN$6)+(((IF($A$7=Nutrients!$B$79,Nutrients!$BL$79,(IF($A$7=Nutrients!$B$77,Nutrients!$BL$77,Nutrients!$BL$78)))))*AN$7))/2000</f>
        <v>0.3822846561931843</v>
      </c>
      <c r="AO212" s="67">
        <f>(SUMPRODUCT(AO$8:AO$187,Nutrients!$BL$8:$BL$187)+(IF($A$6=Nutrients!$B$8,Nutrients!$BL$8,Nutrients!$BL$9)*AO$6)+(((IF($A$7=Nutrients!$B$79,Nutrients!$BL$79,(IF($A$7=Nutrients!$B$77,Nutrients!$BL$77,Nutrients!$BL$78)))))*AO$7))/2000</f>
        <v>0.3713679070781975</v>
      </c>
      <c r="AP212" s="67">
        <f>(SUMPRODUCT(AP$8:AP$187,Nutrients!$BL$8:$BL$187)+(IF($A$6=Nutrients!$B$8,Nutrients!$BL$8,Nutrients!$BL$9)*AP$6)+(((IF($A$7=Nutrients!$B$79,Nutrients!$BL$79,(IF($A$7=Nutrients!$B$77,Nutrients!$BL$77,Nutrients!$BL$78)))))*AP$7))/2000</f>
        <v>0.37099704612311624</v>
      </c>
      <c r="AQ212" s="20"/>
      <c r="AR212" s="67">
        <f>(SUMPRODUCT(AR$8:AR$187,Nutrients!$BL$8:$BL$187)+(IF($A$6=Nutrients!$B$8,Nutrients!$BL$8,Nutrients!$BL$9)*AR$6)+(((IF($A$7=Nutrients!$B$79,Nutrients!$BL$79,(IF($A$7=Nutrients!$B$77,Nutrients!$BL$77,Nutrients!$BL$78)))))*AR$7))/2000</f>
        <v>0.47174608695460263</v>
      </c>
      <c r="AS212" s="67">
        <f>(SUMPRODUCT(AS$8:AS$187,Nutrients!$BL$8:$BL$187)+(IF($A$6=Nutrients!$B$8,Nutrients!$BL$8,Nutrients!$BL$9)*AS$6)+(((IF($A$7=Nutrients!$B$79,Nutrients!$BL$79,(IF($A$7=Nutrients!$B$77,Nutrients!$BL$77,Nutrients!$BL$78)))))*AS$7))/2000</f>
        <v>0.43391998427234862</v>
      </c>
      <c r="AT212" s="67">
        <f>(SUMPRODUCT(AT$8:AT$187,Nutrients!$BL$8:$BL$187)+(IF($A$6=Nutrients!$B$8,Nutrients!$BL$8,Nutrients!$BL$9)*AT$6)+(((IF($A$7=Nutrients!$B$79,Nutrients!$BL$79,(IF($A$7=Nutrients!$B$77,Nutrients!$BL$77,Nutrients!$BL$78)))))*AT$7))/2000</f>
        <v>0.41114653449951727</v>
      </c>
      <c r="AU212" s="67">
        <f>(SUMPRODUCT(AU$8:AU$187,Nutrients!$BL$8:$BL$187)+(IF($A$6=Nutrients!$B$8,Nutrients!$BL$8,Nutrients!$BL$9)*AU$6)+(((IF($A$7=Nutrients!$B$79,Nutrients!$BL$79,(IF($A$7=Nutrients!$B$77,Nutrients!$BL$77,Nutrients!$BL$78)))))*AU$7))/2000</f>
        <v>0.3944613755246833</v>
      </c>
      <c r="AV212" s="67">
        <f>(SUMPRODUCT(AV$8:AV$187,Nutrients!$BL$8:$BL$187)+(IF($A$6=Nutrients!$B$8,Nutrients!$BL$8,Nutrients!$BL$9)*AV$6)+(((IF($A$7=Nutrients!$B$79,Nutrients!$BL$79,(IF($A$7=Nutrients!$B$77,Nutrients!$BL$77,Nutrients!$BL$78)))))*AV$7))/2000</f>
        <v>0.39431618131715707</v>
      </c>
      <c r="AW212" s="67">
        <f>(SUMPRODUCT(AW$8:AW$187,Nutrients!$BL$8:$BL$187)+(IF($A$6=Nutrients!$B$8,Nutrients!$BL$8,Nutrients!$BL$9)*AW$6)+(((IF($A$7=Nutrients!$B$79,Nutrients!$BL$79,(IF($A$7=Nutrients!$B$77,Nutrients!$BL$77,Nutrients!$BL$78)))))*AW$7))/2000</f>
        <v>0.39410418416595983</v>
      </c>
      <c r="AX212" s="20"/>
      <c r="AY212" s="67">
        <f>(SUMPRODUCT(AY$8:AY$187,Nutrients!$BL$8:$BL$187)+(IF($A$6=Nutrients!$B$8,Nutrients!$BL$8,Nutrients!$BL$9)*AY$6)+(((IF($A$7=Nutrients!$B$79,Nutrients!$BL$79,(IF($A$7=Nutrients!$B$77,Nutrients!$BL$77,Nutrients!$BL$78)))))*AY$7))/2000</f>
        <v>0.46473139144549835</v>
      </c>
      <c r="AZ212" s="67">
        <f>(SUMPRODUCT(AZ$8:AZ$187,Nutrients!$BL$8:$BL$187)+(IF($A$6=Nutrients!$B$8,Nutrients!$BL$8,Nutrients!$BL$9)*AZ$6)+(((IF($A$7=Nutrients!$B$79,Nutrients!$BL$79,(IF($A$7=Nutrients!$B$77,Nutrients!$BL$77,Nutrients!$BL$78)))))*AZ$7))/2000</f>
        <v>0.44670671387143407</v>
      </c>
      <c r="BA212" s="67">
        <f>(SUMPRODUCT(BA$8:BA$187,Nutrients!$BL$8:$BL$187)+(IF($A$6=Nutrients!$B$8,Nutrients!$BL$8,Nutrients!$BL$9)*BA$6)+(((IF($A$7=Nutrients!$B$79,Nutrients!$BL$79,(IF($A$7=Nutrients!$B$77,Nutrients!$BL$77,Nutrients!$BL$78)))))*BA$7))/2000</f>
        <v>0.42389661798634259</v>
      </c>
      <c r="BB212" s="67">
        <f>(SUMPRODUCT(BB$8:BB$187,Nutrients!$BL$8:$BL$187)+(IF($A$6=Nutrients!$B$8,Nutrients!$BL$8,Nutrients!$BL$9)*BB$6)+(((IF($A$7=Nutrients!$B$79,Nutrients!$BL$79,(IF($A$7=Nutrients!$B$77,Nutrients!$BL$77,Nutrients!$BL$78)))))*BB$7))/2000</f>
        <v>0.41754361232175585</v>
      </c>
      <c r="BC212" s="67">
        <f>(SUMPRODUCT(BC$8:BC$187,Nutrients!$BL$8:$BL$187)+(IF($A$6=Nutrients!$B$8,Nutrients!$BL$8,Nutrients!$BL$9)*BC$6)+(((IF($A$7=Nutrients!$B$79,Nutrients!$BL$79,(IF($A$7=Nutrients!$B$77,Nutrients!$BL$77,Nutrients!$BL$78)))))*BC$7))/2000</f>
        <v>0.41733450897733992</v>
      </c>
      <c r="BD212" s="67">
        <f>(SUMPRODUCT(BD$8:BD$187,Nutrients!$BL$8:$BL$187)+(IF($A$6=Nutrients!$B$8,Nutrients!$BL$8,Nutrients!$BL$9)*BD$6)+(((IF($A$7=Nutrients!$B$79,Nutrients!$BL$79,(IF($A$7=Nutrients!$B$77,Nutrients!$BL$77,Nutrients!$BL$78)))))*BD$7))/2000</f>
        <v>0.41689492592378352</v>
      </c>
      <c r="BE212" s="20"/>
      <c r="BF212" s="67">
        <f>(SUMPRODUCT(BF$8:BF$187,Nutrients!$BL$8:$BL$187)+(IF($A$6=Nutrients!$B$8,Nutrients!$BL$8,Nutrients!$BL$9)*BF$6)+(((IF($A$7=Nutrients!$B$79,Nutrients!$BL$79,(IF($A$7=Nutrients!$B$77,Nutrients!$BL$77,Nutrients!$BL$78)))))*BF$7))/2000</f>
        <v>0.47750569037993124</v>
      </c>
      <c r="BG212" s="67">
        <f>(SUMPRODUCT(BG$8:BG$187,Nutrients!$BL$8:$BL$187)+(IF($A$6=Nutrients!$B$8,Nutrients!$BL$8,Nutrients!$BL$9)*BG$6)+(((IF($A$7=Nutrients!$B$79,Nutrients!$BL$79,(IF($A$7=Nutrients!$B$77,Nutrients!$BL$77,Nutrients!$BL$78)))))*BG$7))/2000</f>
        <v>0.45947654261704096</v>
      </c>
      <c r="BH212" s="67">
        <f>(SUMPRODUCT(BH$8:BH$187,Nutrients!$BL$8:$BL$187)+(IF($A$6=Nutrients!$B$8,Nutrients!$BL$8,Nutrients!$BL$9)*BH$6)+(((IF($A$7=Nutrients!$B$79,Nutrients!$BL$79,(IF($A$7=Nutrients!$B$77,Nutrients!$BL$77,Nutrients!$BL$78)))))*BH$7))/2000</f>
        <v>0.44083918638657527</v>
      </c>
      <c r="BI212" s="67">
        <f>(SUMPRODUCT(BI$8:BI$187,Nutrients!$BL$8:$BL$187)+(IF($A$6=Nutrients!$B$8,Nutrients!$BL$8,Nutrients!$BL$9)*BI$6)+(((IF($A$7=Nutrients!$B$79,Nutrients!$BL$79,(IF($A$7=Nutrients!$B$77,Nutrients!$BL$77,Nutrients!$BL$78)))))*BI$7))/2000</f>
        <v>0.44051197484490079</v>
      </c>
      <c r="BJ212" s="67">
        <f>(SUMPRODUCT(BJ$8:BJ$187,Nutrients!$BL$8:$BL$187)+(IF($A$6=Nutrients!$B$8,Nutrients!$BL$8,Nutrients!$BL$9)*BJ$6)+(((IF($A$7=Nutrients!$B$79,Nutrients!$BL$79,(IF($A$7=Nutrients!$B$77,Nutrients!$BL$77,Nutrients!$BL$78)))))*BJ$7))/2000</f>
        <v>0.44030104529283182</v>
      </c>
      <c r="BK212" s="67">
        <f>(SUMPRODUCT(BK$8:BK$187,Nutrients!$BL$8:$BL$187)+(IF($A$6=Nutrients!$B$8,Nutrients!$BL$8,Nutrients!$BL$9)*BK$6)+(((IF($A$7=Nutrients!$B$79,Nutrients!$BL$79,(IF($A$7=Nutrients!$B$77,Nutrients!$BL$77,Nutrients!$BL$78)))))*BK$7))/2000</f>
        <v>0.44006962551882306</v>
      </c>
      <c r="BL212" s="20"/>
    </row>
    <row r="213" spans="1:65" x14ac:dyDescent="0.2">
      <c r="A213" s="182" t="s">
        <v>225</v>
      </c>
      <c r="B213" s="67">
        <f>(SUMPRODUCT(B$8:B$187,Nutrients!$DG$8:$DG$187)+(IF($A$6=Nutrients!$B$8,Nutrients!$DG$8,Nutrients!$DG$9)*B$6)+(((IF($A$7=Nutrients!$B$79,Nutrients!$DG$79,(IF($A$7=Nutrients!$B$77,Nutrients!$DG$77,Nutrients!$DG$78)))))*B$7))/2000</f>
        <v>0.17680100032474164</v>
      </c>
      <c r="C213" s="67">
        <f>(SUMPRODUCT(C$8:C$187,Nutrients!$DG$8:$DG$187)+(IF($A$6=Nutrients!$B$8,Nutrients!$DG$8,Nutrients!$DG$9)*C$6)+(((IF($A$7=Nutrients!$B$79,Nutrients!$DG$79,(IF($A$7=Nutrients!$B$77,Nutrients!$DG$77,Nutrients!$DG$78)))))*C$7))/2000</f>
        <v>0.1497359906692442</v>
      </c>
      <c r="D213" s="67">
        <f>(SUMPRODUCT(D$8:D$187,Nutrients!$DG$8:$DG$187)+(IF($A$6=Nutrients!$B$8,Nutrients!$DG$8,Nutrients!$DG$9)*D$6)+(((IF($A$7=Nutrients!$B$79,Nutrients!$DG$79,(IF($A$7=Nutrients!$B$77,Nutrients!$DG$77,Nutrients!$DG$78)))))*D$7))/2000</f>
        <v>0.11648992534915774</v>
      </c>
      <c r="E213" s="67">
        <f>(SUMPRODUCT(E$8:E$187,Nutrients!$DG$8:$DG$187)+(IF($A$6=Nutrients!$B$8,Nutrients!$DG$8,Nutrients!$DG$9)*E$6)+(((IF($A$7=Nutrients!$B$79,Nutrients!$DG$79,(IF($A$7=Nutrients!$B$77,Nutrients!$DG$77,Nutrients!$DG$78)))))*E$7))/2000</f>
        <v>0.10696336819193754</v>
      </c>
      <c r="F213" s="67">
        <f>(SUMPRODUCT(F$8:F$187,Nutrients!$DG$8:$DG$187)+(IF($A$6=Nutrients!$B$8,Nutrients!$DG$8,Nutrients!$DG$9)*F$6)+(((IF($A$7=Nutrients!$B$79,Nutrients!$DG$79,(IF($A$7=Nutrients!$B$77,Nutrients!$DG$77,Nutrients!$DG$78)))))*F$7))/2000</f>
        <v>9.8311219899948191E-2</v>
      </c>
      <c r="G213" s="67">
        <f>(SUMPRODUCT(G$8:G$187,Nutrients!$DG$8:$DG$187)+(IF($A$6=Nutrients!$B$8,Nutrients!$DG$8,Nutrients!$DG$9)*G$6)+(((IF($A$7=Nutrients!$B$79,Nutrients!$DG$79,(IF($A$7=Nutrients!$B$77,Nutrients!$DG$77,Nutrients!$DG$78)))))*G$7))/2000</f>
        <v>8.9874066314478071E-2</v>
      </c>
      <c r="H213" s="20"/>
      <c r="I213" s="67">
        <f>(SUMPRODUCT(I$8:I$187,Nutrients!$DG$8:$DG$187)+(IF($A$6=Nutrients!$B$8,Nutrients!$DG$8,Nutrients!$DG$9)*I$6)+(((IF($A$7=Nutrients!$B$79,Nutrients!$DG$79,(IF($A$7=Nutrients!$B$77,Nutrients!$DG$77,Nutrients!$DG$78)))))*I$7))/2000</f>
        <v>0.18397320452817925</v>
      </c>
      <c r="J213" s="67">
        <f>(SUMPRODUCT(J$8:J$187,Nutrients!$DG$8:$DG$187)+(IF($A$6=Nutrients!$B$8,Nutrients!$DG$8,Nutrients!$DG$9)*J$6)+(((IF($A$7=Nutrients!$B$79,Nutrients!$DG$79,(IF($A$7=Nutrients!$B$77,Nutrients!$DG$77,Nutrients!$DG$78)))))*J$7))/2000</f>
        <v>0.15690551333189628</v>
      </c>
      <c r="K213" s="67">
        <f>(SUMPRODUCT(K$8:K$187,Nutrients!$DG$8:$DG$187)+(IF($A$6=Nutrients!$B$8,Nutrients!$DG$8,Nutrients!$DG$9)*K$6)+(((IF($A$7=Nutrients!$B$79,Nutrients!$DG$79,(IF($A$7=Nutrients!$B$77,Nutrients!$DG$77,Nutrients!$DG$78)))))*K$7))/2000</f>
        <v>0.11829262671120558</v>
      </c>
      <c r="L213" s="67">
        <f>(SUMPRODUCT(L$8:L$187,Nutrients!$DG$8:$DG$187)+(IF($A$6=Nutrients!$B$8,Nutrients!$DG$8,Nutrients!$DG$9)*L$6)+(((IF($A$7=Nutrients!$B$79,Nutrients!$DG$79,(IF($A$7=Nutrients!$B$77,Nutrients!$DG$77,Nutrients!$DG$78)))))*L$7))/2000</f>
        <v>0.11413423162498237</v>
      </c>
      <c r="M213" s="67">
        <f>(SUMPRODUCT(M$8:M$187,Nutrients!$DG$8:$DG$187)+(IF($A$6=Nutrients!$B$8,Nutrients!$DG$8,Nutrients!$DG$9)*M$6)+(((IF($A$7=Nutrients!$B$79,Nutrients!$DG$79,(IF($A$7=Nutrients!$B$77,Nutrients!$DG$77,Nutrients!$DG$78)))))*M$7))/2000</f>
        <v>0.10568915893624278</v>
      </c>
      <c r="N213" s="67">
        <f>(SUMPRODUCT(N$8:N$187,Nutrients!$DG$8:$DG$187)+(IF($A$6=Nutrients!$B$8,Nutrients!$DG$8,Nutrients!$DG$9)*N$6)+(((IF($A$7=Nutrients!$B$79,Nutrients!$DG$79,(IF($A$7=Nutrients!$B$77,Nutrients!$DG$77,Nutrients!$DG$78)))))*N$7))/2000</f>
        <v>9.7252005350772705E-2</v>
      </c>
      <c r="O213" s="20"/>
      <c r="P213" s="67">
        <f>(SUMPRODUCT(P$8:P$187,Nutrients!$DG$8:$DG$187)+(IF($A$6=Nutrients!$B$8,Nutrients!$DG$8,Nutrients!$DG$9)*P$6)+(((IF($A$7=Nutrients!$B$79,Nutrients!$DG$79,(IF($A$7=Nutrients!$B$77,Nutrients!$DG$77,Nutrients!$DG$78)))))*P$7))/2000</f>
        <v>0.19114554280865612</v>
      </c>
      <c r="Q213" s="67">
        <f>(SUMPRODUCT(Q$8:Q$187,Nutrients!$DG$8:$DG$187)+(IF($A$6=Nutrients!$B$8,Nutrients!$DG$8,Nutrients!$DG$9)*Q$6)+(((IF($A$7=Nutrients!$B$79,Nutrients!$DG$79,(IF($A$7=Nutrients!$B$77,Nutrients!$DG$77,Nutrients!$DG$78)))))*Q$7))/2000</f>
        <v>0.16428613390897642</v>
      </c>
      <c r="R213" s="67">
        <f>(SUMPRODUCT(R$8:R$187,Nutrients!$DG$8:$DG$187)+(IF($A$6=Nutrients!$B$8,Nutrients!$DG$8,Nutrients!$DG$9)*R$6)+(((IF($A$7=Nutrients!$B$79,Nutrients!$DG$79,(IF($A$7=Nutrients!$B$77,Nutrients!$DG$77,Nutrients!$DG$78)))))*R$7))/2000</f>
        <v>0.1256652026659292</v>
      </c>
      <c r="S213" s="67">
        <f>(SUMPRODUCT(S$8:S$187,Nutrients!$DG$8:$DG$187)+(IF($A$6=Nutrients!$B$8,Nutrients!$DG$8,Nutrients!$DG$9)*S$6)+(((IF($A$7=Nutrients!$B$79,Nutrients!$DG$79,(IF($A$7=Nutrients!$B$77,Nutrients!$DG$77,Nutrients!$DG$78)))))*S$7))/2000</f>
        <v>0.12150546680931323</v>
      </c>
      <c r="T213" s="67">
        <f>(SUMPRODUCT(T$8:T$187,Nutrients!$DG$8:$DG$187)+(IF($A$6=Nutrients!$B$8,Nutrients!$DG$8,Nutrients!$DG$9)*T$6)+(((IF($A$7=Nutrients!$B$79,Nutrients!$DG$79,(IF($A$7=Nutrients!$B$77,Nutrients!$DG$77,Nutrients!$DG$78)))))*T$7))/2000</f>
        <v>0.11286015644632688</v>
      </c>
      <c r="U213" s="67">
        <f>(SUMPRODUCT(U$8:U$187,Nutrients!$DG$8:$DG$187)+(IF($A$6=Nutrients!$B$8,Nutrients!$DG$8,Nutrients!$DG$9)*U$6)+(((IF($A$7=Nutrients!$B$79,Nutrients!$DG$79,(IF($A$7=Nutrients!$B$77,Nutrients!$DG$77,Nutrients!$DG$78)))))*U$7))/2000</f>
        <v>0.10461782005429825</v>
      </c>
      <c r="V213" s="20"/>
      <c r="W213" s="67">
        <f>(SUMPRODUCT(W$8:W$187,Nutrients!$DG$8:$DG$187)+(IF($A$6=Nutrients!$B$8,Nutrients!$DG$8,Nutrients!$DG$9)*W$6)+(((IF($A$7=Nutrients!$B$79,Nutrients!$DG$79,(IF($A$7=Nutrients!$B$77,Nutrients!$DG$77,Nutrients!$DG$78)))))*W$7))/2000</f>
        <v>0.19830970238973716</v>
      </c>
      <c r="X213" s="67">
        <f>(SUMPRODUCT(X$8:X$187,Nutrients!$DG$8:$DG$187)+(IF($A$6=Nutrients!$B$8,Nutrients!$DG$8,Nutrients!$DG$9)*X$6)+(((IF($A$7=Nutrients!$B$79,Nutrients!$DG$79,(IF($A$7=Nutrients!$B$77,Nutrients!$DG$77,Nutrients!$DG$78)))))*X$7))/2000</f>
        <v>0.17165870986370002</v>
      </c>
      <c r="Y213" s="67">
        <f>(SUMPRODUCT(Y$8:Y$187,Nutrients!$DG$8:$DG$187)+(IF($A$6=Nutrients!$B$8,Nutrients!$DG$8,Nutrients!$DG$9)*Y$6)+(((IF($A$7=Nutrients!$B$79,Nutrients!$DG$79,(IF($A$7=Nutrients!$B$77,Nutrients!$DG$77,Nutrients!$DG$78)))))*Y$7))/2000</f>
        <v>0.13840875630947458</v>
      </c>
      <c r="Z213" s="67">
        <f>(SUMPRODUCT(Z$8:Z$187,Nutrients!$DG$8:$DG$187)+(IF($A$6=Nutrients!$B$8,Nutrients!$DG$8,Nutrients!$DG$9)*Z$6)+(((IF($A$7=Nutrients!$B$79,Nutrients!$DG$79,(IF($A$7=Nutrients!$B$77,Nutrients!$DG$77,Nutrients!$DG$78)))))*Z$7))/2000</f>
        <v>0.1288738789704208</v>
      </c>
      <c r="AA213" s="67">
        <f>(SUMPRODUCT(AA$8:AA$187,Nutrients!$DG$8:$DG$187)+(IF($A$6=Nutrients!$B$8,Nutrients!$DG$8,Nutrients!$DG$9)*AA$6)+(((IF($A$7=Nutrients!$B$79,Nutrients!$DG$79,(IF($A$7=Nutrients!$B$77,Nutrients!$DG$77,Nutrients!$DG$78)))))*AA$7))/2000</f>
        <v>0.12023139163065777</v>
      </c>
      <c r="AB213" s="67">
        <f>(SUMPRODUCT(AB$8:AB$187,Nutrients!$DG$8:$DG$187)+(IF($A$6=Nutrients!$B$8,Nutrients!$DG$8,Nutrients!$DG$9)*AB$6)+(((IF($A$7=Nutrients!$B$79,Nutrients!$DG$79,(IF($A$7=Nutrients!$B$77,Nutrients!$DG$77,Nutrients!$DG$78)))))*AB$7))/2000</f>
        <v>0.1171485268181055</v>
      </c>
      <c r="AC213" s="20"/>
      <c r="AD213" s="67">
        <f>(SUMPRODUCT(AD$8:AD$187,Nutrients!$DG$8:$DG$187)+(IF($A$6=Nutrients!$B$8,Nutrients!$DG$8,Nutrients!$DG$9)*AD$6)+(((IF($A$7=Nutrients!$B$79,Nutrients!$DG$79,(IF($A$7=Nutrients!$B$77,Nutrients!$DG$77,Nutrients!$DG$78)))))*AD$7))/2000</f>
        <v>0.20547654351160377</v>
      </c>
      <c r="AE213" s="67">
        <f>(SUMPRODUCT(AE$8:AE$187,Nutrients!$DG$8:$DG$187)+(IF($A$6=Nutrients!$B$8,Nutrients!$DG$8,Nutrients!$DG$9)*AE$6)+(((IF($A$7=Nutrients!$B$79,Nutrients!$DG$79,(IF($A$7=Nutrients!$B$77,Nutrients!$DG$77,Nutrients!$DG$78)))))*AE$7))/2000</f>
        <v>0.17902704519987744</v>
      </c>
      <c r="AF213" s="67">
        <f>(SUMPRODUCT(AF$8:AF$187,Nutrients!$DG$8:$DG$187)+(IF($A$6=Nutrients!$B$8,Nutrients!$DG$8,Nutrients!$DG$9)*AF$6)+(((IF($A$7=Nutrients!$B$79,Nutrients!$DG$79,(IF($A$7=Nutrients!$B$77,Nutrients!$DG$77,Nutrients!$DG$78)))))*AF$7))/2000</f>
        <v>0.1509356930046242</v>
      </c>
      <c r="AG213" s="67">
        <f>(SUMPRODUCT(AG$8:AG$187,Nutrients!$DG$8:$DG$187)+(IF($A$6=Nutrients!$B$8,Nutrients!$DG$8,Nutrients!$DG$9)*AG$6)+(((IF($A$7=Nutrients!$B$79,Nutrients!$DG$79,(IF($A$7=Nutrients!$B$77,Nutrients!$DG$77,Nutrients!$DG$78)))))*AG$7))/2000</f>
        <v>0.1467687521314282</v>
      </c>
      <c r="AH213" s="67">
        <f>(SUMPRODUCT(AH$8:AH$187,Nutrients!$DG$8:$DG$187)+(IF($A$6=Nutrients!$B$8,Nutrients!$DG$8,Nutrients!$DG$9)*AH$6)+(((IF($A$7=Nutrients!$B$79,Nutrients!$DG$79,(IF($A$7=Nutrients!$B$77,Nutrients!$DG$77,Nutrients!$DG$78)))))*AH$7))/2000</f>
        <v>0.14368177329882201</v>
      </c>
      <c r="AI213" s="67">
        <f>(SUMPRODUCT(AI$8:AI$187,Nutrients!$DG$8:$DG$187)+(IF($A$6=Nutrients!$B$8,Nutrients!$DG$8,Nutrients!$DG$9)*AI$6)+(((IF($A$7=Nutrients!$B$79,Nutrients!$DG$79,(IF($A$7=Nutrients!$B$77,Nutrients!$DG$77,Nutrients!$DG$78)))))*AI$7))/2000</f>
        <v>0.14070690424902757</v>
      </c>
      <c r="AJ213" s="20"/>
      <c r="AK213" s="67">
        <f>(SUMPRODUCT(AK$8:AK$187,Nutrients!$DG$8:$DG$187)+(IF($A$6=Nutrients!$B$8,Nutrients!$DG$8,Nutrients!$DG$9)*AK$6)+(((IF($A$7=Nutrients!$B$79,Nutrients!$DG$79,(IF($A$7=Nutrients!$B$77,Nutrients!$DG$77,Nutrients!$DG$78)))))*AK$7))/2000</f>
        <v>0.21264754102168784</v>
      </c>
      <c r="AL213" s="67">
        <f>(SUMPRODUCT(AL$8:AL$187,Nutrients!$DG$8:$DG$187)+(IF($A$6=Nutrients!$B$8,Nutrients!$DG$8,Nutrients!$DG$9)*AL$6)+(((IF($A$7=Nutrients!$B$79,Nutrients!$DG$79,(IF($A$7=Nutrients!$B$77,Nutrients!$DG$77,Nutrients!$DG$78)))))*AL$7))/2000</f>
        <v>0.19157728332850771</v>
      </c>
      <c r="AM213" s="67">
        <f>(SUMPRODUCT(AM$8:AM$187,Nutrients!$DG$8:$DG$187)+(IF($A$6=Nutrients!$B$8,Nutrients!$DG$8,Nutrients!$DG$9)*AM$6)+(((IF($A$7=Nutrients!$B$79,Nutrients!$DG$79,(IF($A$7=Nutrients!$B$77,Nutrients!$DG$77,Nutrients!$DG$78)))))*AM$7))/2000</f>
        <v>0.17421639976843145</v>
      </c>
      <c r="AN213" s="67">
        <f>(SUMPRODUCT(AN$8:AN$187,Nutrients!$DG$8:$DG$187)+(IF($A$6=Nutrients!$B$8,Nutrients!$DG$8,Nutrients!$DG$9)*AN$6)+(((IF($A$7=Nutrients!$B$79,Nutrients!$DG$79,(IF($A$7=Nutrients!$B$77,Nutrients!$DG$77,Nutrients!$DG$78)))))*AN$7))/2000</f>
        <v>0.17004729217467549</v>
      </c>
      <c r="AO213" s="67">
        <f>(SUMPRODUCT(AO$8:AO$187,Nutrients!$DG$8:$DG$187)+(IF($A$6=Nutrients!$B$8,Nutrients!$DG$8,Nutrients!$DG$9)*AO$6)+(((IF($A$7=Nutrients!$B$79,Nutrients!$DG$79,(IF($A$7=Nutrients!$B$77,Nutrients!$DG$77,Nutrients!$DG$78)))))*AO$7))/2000</f>
        <v>0.16696248006262923</v>
      </c>
      <c r="AP213" s="67">
        <f>(SUMPRODUCT(AP$8:AP$187,Nutrients!$DG$8:$DG$187)+(IF($A$6=Nutrients!$B$8,Nutrients!$DG$8,Nutrients!$DG$9)*AP$6)+(((IF($A$7=Nutrients!$B$79,Nutrients!$DG$79,(IF($A$7=Nutrients!$B$77,Nutrients!$DG$77,Nutrients!$DG$78)))))*AP$7))/2000</f>
        <v>0.1669145057216804</v>
      </c>
      <c r="AQ213" s="20"/>
      <c r="AR213" s="67">
        <f>(SUMPRODUCT(AR$8:AR$187,Nutrients!$DG$8:$DG$187)+(IF($A$6=Nutrients!$B$8,Nutrients!$DG$8,Nutrients!$DG$9)*AR$6)+(((IF($A$7=Nutrients!$B$79,Nutrients!$DG$79,(IF($A$7=Nutrients!$B$77,Nutrients!$DG$77,Nutrients!$DG$78)))))*AR$7))/2000</f>
        <v>0.23055633752119797</v>
      </c>
      <c r="AS213" s="67">
        <f>(SUMPRODUCT(AS$8:AS$187,Nutrients!$DG$8:$DG$187)+(IF($A$6=Nutrients!$B$8,Nutrients!$DG$8,Nutrients!$DG$9)*AS$6)+(((IF($A$7=Nutrients!$B$79,Nutrients!$DG$79,(IF($A$7=Nutrients!$B$77,Nutrients!$DG$77,Nutrients!$DG$78)))))*AS$7))/2000</f>
        <v>0.20433022236480236</v>
      </c>
      <c r="AT213" s="67">
        <f>(SUMPRODUCT(AT$8:AT$187,Nutrients!$DG$8:$DG$187)+(IF($A$6=Nutrients!$B$8,Nutrients!$DG$8,Nutrients!$DG$9)*AT$6)+(((IF($A$7=Nutrients!$B$79,Nutrients!$DG$79,(IF($A$7=Nutrients!$B$77,Nutrients!$DG$77,Nutrients!$DG$78)))))*AT$7))/2000</f>
        <v>0.19789889598454874</v>
      </c>
      <c r="AU213" s="67">
        <f>(SUMPRODUCT(AU$8:AU$187,Nutrients!$DG$8:$DG$187)+(IF($A$6=Nutrients!$B$8,Nutrients!$DG$8,Nutrients!$DG$9)*AU$6)+(((IF($A$7=Nutrients!$B$79,Nutrients!$DG$79,(IF($A$7=Nutrients!$B$77,Nutrients!$DG$77,Nutrients!$DG$78)))))*AU$7))/2000</f>
        <v>0.19316559311552195</v>
      </c>
      <c r="AV213" s="67">
        <f>(SUMPRODUCT(AV$8:AV$187,Nutrients!$DG$8:$DG$187)+(IF($A$6=Nutrients!$B$8,Nutrients!$DG$8,Nutrients!$DG$9)*AV$6)+(((IF($A$7=Nutrients!$B$79,Nutrients!$DG$79,(IF($A$7=Nutrients!$B$77,Nutrients!$DG$77,Nutrients!$DG$78)))))*AV$7))/2000</f>
        <v>0.19316791481472215</v>
      </c>
      <c r="AW213" s="67">
        <f>(SUMPRODUCT(AW$8:AW$187,Nutrients!$DG$8:$DG$187)+(IF($A$6=Nutrients!$B$8,Nutrients!$DG$8,Nutrients!$DG$9)*AW$6)+(((IF($A$7=Nutrients!$B$79,Nutrients!$DG$79,(IF($A$7=Nutrients!$B$77,Nutrients!$DG$77,Nutrients!$DG$78)))))*AW$7))/2000</f>
        <v>0.19316243781000347</v>
      </c>
      <c r="AX213" s="20"/>
      <c r="AY213" s="67">
        <f>(SUMPRODUCT(AY$8:AY$187,Nutrients!$DG$8:$DG$187)+(IF($A$6=Nutrients!$B$8,Nutrients!$DG$8,Nutrients!$DG$9)*AY$6)+(((IF($A$7=Nutrients!$B$79,Nutrients!$DG$79,(IF($A$7=Nutrients!$B$77,Nutrients!$DG$77,Nutrients!$DG$78)))))*AY$7))/2000</f>
        <v>0.23277962578763056</v>
      </c>
      <c r="AZ213" s="67">
        <f>(SUMPRODUCT(AZ$8:AZ$187,Nutrients!$DG$8:$DG$187)+(IF($A$6=Nutrients!$B$8,Nutrients!$DG$8,Nutrients!$DG$9)*AZ$6)+(((IF($A$7=Nutrients!$B$79,Nutrients!$DG$79,(IF($A$7=Nutrients!$B$77,Nutrients!$DG$77,Nutrients!$DG$78)))))*AZ$7))/2000</f>
        <v>0.22761549371174442</v>
      </c>
      <c r="BA213" s="67">
        <f>(SUMPRODUCT(BA$8:BA$187,Nutrients!$DG$8:$DG$187)+(IF($A$6=Nutrients!$B$8,Nutrients!$DG$8,Nutrients!$DG$9)*BA$6)+(((IF($A$7=Nutrients!$B$79,Nutrients!$DG$79,(IF($A$7=Nutrients!$B$77,Nutrients!$DG$77,Nutrients!$DG$78)))))*BA$7))/2000</f>
        <v>0.22117981942041201</v>
      </c>
      <c r="BB213" s="67">
        <f>(SUMPRODUCT(BB$8:BB$187,Nutrients!$DG$8:$DG$187)+(IF($A$6=Nutrients!$B$8,Nutrients!$DG$8,Nutrients!$DG$9)*BB$6)+(((IF($A$7=Nutrients!$B$79,Nutrients!$DG$79,(IF($A$7=Nutrients!$B$77,Nutrients!$DG$77,Nutrients!$DG$78)))))*BB$7))/2000</f>
        <v>0.21942209855668424</v>
      </c>
      <c r="BC213" s="67">
        <f>(SUMPRODUCT(BC$8:BC$187,Nutrients!$DG$8:$DG$187)+(IF($A$6=Nutrients!$B$8,Nutrients!$DG$8,Nutrients!$DG$9)*BC$6)+(((IF($A$7=Nutrients!$B$79,Nutrients!$DG$79,(IF($A$7=Nutrients!$B$77,Nutrients!$DG$77,Nutrients!$DG$78)))))*BC$7))/2000</f>
        <v>0.21940501330024531</v>
      </c>
      <c r="BD213" s="67">
        <f>(SUMPRODUCT(BD$8:BD$187,Nutrients!$DG$8:$DG$187)+(IF($A$6=Nutrients!$B$8,Nutrients!$DG$8,Nutrients!$DG$9)*BD$6)+(((IF($A$7=Nutrients!$B$79,Nutrients!$DG$79,(IF($A$7=Nutrients!$B$77,Nutrients!$DG$77,Nutrients!$DG$78)))))*BD$7))/2000</f>
        <v>0.21934858874911259</v>
      </c>
      <c r="BE213" s="20"/>
      <c r="BF213" s="67">
        <f>(SUMPRODUCT(BF$8:BF$187,Nutrients!$DG$8:$DG$187)+(IF($A$6=Nutrients!$B$8,Nutrients!$DG$8,Nutrients!$DG$9)*BF$6)+(((IF($A$7=Nutrients!$B$79,Nutrients!$DG$79,(IF($A$7=Nutrients!$B$77,Nutrients!$DG$77,Nutrients!$DG$78)))))*BF$7))/2000</f>
        <v>0.25606342228714069</v>
      </c>
      <c r="BG213" s="67">
        <f>(SUMPRODUCT(BG$8:BG$187,Nutrients!$DG$8:$DG$187)+(IF($A$6=Nutrients!$B$8,Nutrients!$DG$8,Nutrients!$DG$9)*BG$6)+(((IF($A$7=Nutrients!$B$79,Nutrients!$DG$79,(IF($A$7=Nutrients!$B$77,Nutrients!$DG$77,Nutrients!$DG$78)))))*BG$7))/2000</f>
        <v>0.25089875984166488</v>
      </c>
      <c r="BH213" s="67">
        <f>(SUMPRODUCT(BH$8:BH$187,Nutrients!$DG$8:$DG$187)+(IF($A$6=Nutrients!$B$8,Nutrients!$DG$8,Nutrients!$DG$9)*BH$6)+(((IF($A$7=Nutrients!$B$79,Nutrients!$DG$79,(IF($A$7=Nutrients!$B$77,Nutrients!$DG$77,Nutrients!$DG$78)))))*BH$7))/2000</f>
        <v>0.24566762791759733</v>
      </c>
      <c r="BI213" s="67">
        <f>(SUMPRODUCT(BI$8:BI$187,Nutrients!$DG$8:$DG$187)+(IF($A$6=Nutrients!$B$8,Nutrients!$DG$8,Nutrients!$DG$9)*BI$6)+(((IF($A$7=Nutrients!$B$79,Nutrients!$DG$79,(IF($A$7=Nutrients!$B$77,Nutrients!$DG$77,Nutrients!$DG$78)))))*BI$7))/2000</f>
        <v>0.24562991670139311</v>
      </c>
      <c r="BJ213" s="67">
        <f>(SUMPRODUCT(BJ$8:BJ$187,Nutrients!$DG$8:$DG$187)+(IF($A$6=Nutrients!$B$8,Nutrients!$DG$8,Nutrients!$DG$9)*BJ$6)+(((IF($A$7=Nutrients!$B$79,Nutrients!$DG$79,(IF($A$7=Nutrients!$B$77,Nutrients!$DG$77,Nutrients!$DG$78)))))*BJ$7))/2000</f>
        <v>0.24561261477289822</v>
      </c>
      <c r="BK213" s="67">
        <f>(SUMPRODUCT(BK$8:BK$187,Nutrients!$DG$8:$DG$187)+(IF($A$6=Nutrients!$B$8,Nutrients!$DG$8,Nutrients!$DG$9)*BK$6)+(((IF($A$7=Nutrients!$B$79,Nutrients!$DG$79,(IF($A$7=Nutrients!$B$77,Nutrients!$DG$77,Nutrients!$DG$78)))))*BK$7))/2000</f>
        <v>0.24561636113718677</v>
      </c>
      <c r="BL213" s="20"/>
    </row>
    <row r="214" spans="1:65" x14ac:dyDescent="0.2">
      <c r="A214" s="182" t="s">
        <v>205</v>
      </c>
      <c r="B214" s="67">
        <f>IF((SUMPRODUCT(B$8:B$187,Nutrients!$DJ$8:$DJ$187))=0,B213,IF((SUMPRODUCT(B$8:B$187,Nutrients!$DJ$8:$DJ$187))&gt;(1500*907),B213+0.14,B213+0.00000000006666*((SUMPRODUCT(B$8:B$187,Nutrients!$DJ$8:$DJ$187)/907))^3-0.00000023623322*((SUMPRODUCT(B$8:B$187,Nutrients!$DJ$8:$DJ$187)/907))^2+0.00029262722672*((SUMPRODUCT(B$8:B$187,Nutrients!$DJ$8:$DJ$187)/907))+0.007028328))</f>
        <v>0.29076909816912377</v>
      </c>
      <c r="C214" s="67">
        <f>IF((SUMPRODUCT(C$8:C$187,Nutrients!$DJ$8:$DJ$187))=0,C213,IF((SUMPRODUCT(C$8:C$187,Nutrients!$DJ$8:$DJ$187))&gt;(1500*907),C213+0.14,C213+0.00000000006666*((SUMPRODUCT(C$8:C$187,Nutrients!$DJ$8:$DJ$187)/907))^3-0.00000023623322*((SUMPRODUCT(C$8:C$187,Nutrients!$DJ$8:$DJ$187)/907))^2+0.00029262722672*((SUMPRODUCT(C$8:C$187,Nutrients!$DJ$8:$DJ$187)/907))+0.007028328))</f>
        <v>0.26370408851362637</v>
      </c>
      <c r="D214" s="67">
        <f>IF((SUMPRODUCT(D$8:D$187,Nutrients!$DJ$8:$DJ$187))=0,D213,IF((SUMPRODUCT(D$8:D$187,Nutrients!$DJ$8:$DJ$187))&gt;(1500*907),D213+0.14,D213+0.00000000006666*((SUMPRODUCT(D$8:D$187,Nutrients!$DJ$8:$DJ$187)/907))^3-0.00000023623322*((SUMPRODUCT(D$8:D$187,Nutrients!$DJ$8:$DJ$187)/907))^2+0.00029262722672*((SUMPRODUCT(D$8:D$187,Nutrients!$DJ$8:$DJ$187)/907))+0.007028328))</f>
        <v>0.23045802319353986</v>
      </c>
      <c r="E214" s="67">
        <f>IF((SUMPRODUCT(E$8:E$187,Nutrients!$DJ$8:$DJ$187))=0,E213,IF((SUMPRODUCT(E$8:E$187,Nutrients!$DJ$8:$DJ$187))&gt;(1500*907),E213+0.14,E213+0.00000000006666*((SUMPRODUCT(E$8:E$187,Nutrients!$DJ$8:$DJ$187)/907))^3-0.00000023623322*((SUMPRODUCT(E$8:E$187,Nutrients!$DJ$8:$DJ$187)/907))^2+0.00029262722672*((SUMPRODUCT(E$8:E$187,Nutrients!$DJ$8:$DJ$187)/907))+0.007028328))</f>
        <v>0.22093146603631966</v>
      </c>
      <c r="F214" s="67">
        <f>IF((SUMPRODUCT(F$8:F$187,Nutrients!$DJ$8:$DJ$187))=0,F213,IF((SUMPRODUCT(F$8:F$187,Nutrients!$DJ$8:$DJ$187))&gt;(1500*907),F213+0.14,F213+0.00000000006666*((SUMPRODUCT(F$8:F$187,Nutrients!$DJ$8:$DJ$187)/907))^3-0.00000023623322*((SUMPRODUCT(F$8:F$187,Nutrients!$DJ$8:$DJ$187)/907))^2+0.00029262722672*((SUMPRODUCT(F$8:F$187,Nutrients!$DJ$8:$DJ$187)/907))+0.007028328))</f>
        <v>0.21227931774433031</v>
      </c>
      <c r="G214" s="67">
        <f>IF((SUMPRODUCT(G$8:G$187,Nutrients!$DJ$8:$DJ$187))=0,G213,IF((SUMPRODUCT(G$8:G$187,Nutrients!$DJ$8:$DJ$187))&gt;(1500*907),G213+0.14,G213+0.00000000006666*((SUMPRODUCT(G$8:G$187,Nutrients!$DJ$8:$DJ$187)/907))^3-0.00000023623322*((SUMPRODUCT(G$8:G$187,Nutrients!$DJ$8:$DJ$187)/907))^2+0.00029262722672*((SUMPRODUCT(G$8:G$187,Nutrients!$DJ$8:$DJ$187)/907))+0.007028328))</f>
        <v>0.2038421641588602</v>
      </c>
      <c r="H214" s="227"/>
      <c r="I214" s="67">
        <f>IF((SUMPRODUCT(I$8:I$187,Nutrients!$DJ$8:$DJ$187))=0,I213,IF((SUMPRODUCT(I$8:I$187,Nutrients!$DJ$8:$DJ$187))&gt;(1500*907),I213+0.14,I213+0.00000000006666*((SUMPRODUCT(I$8:I$187,Nutrients!$DJ$8:$DJ$187)/907))^3-0.00000023623322*((SUMPRODUCT(I$8:I$187,Nutrients!$DJ$8:$DJ$187)/907))^2+0.00029262722672*((SUMPRODUCT(I$8:I$187,Nutrients!$DJ$8:$DJ$187)/907))+0.007028328))</f>
        <v>0.29794130237256133</v>
      </c>
      <c r="J214" s="67">
        <f>IF((SUMPRODUCT(J$8:J$187,Nutrients!$DJ$8:$DJ$187))=0,J213,IF((SUMPRODUCT(J$8:J$187,Nutrients!$DJ$8:$DJ$187))&gt;(1500*907),J213+0.14,J213+0.00000000006666*((SUMPRODUCT(J$8:J$187,Nutrients!$DJ$8:$DJ$187)/907))^3-0.00000023623322*((SUMPRODUCT(J$8:J$187,Nutrients!$DJ$8:$DJ$187)/907))^2+0.00029262722672*((SUMPRODUCT(J$8:J$187,Nutrients!$DJ$8:$DJ$187)/907))+0.007028328))</f>
        <v>0.27087361117627839</v>
      </c>
      <c r="K214" s="67">
        <f>IF((SUMPRODUCT(K$8:K$187,Nutrients!$DJ$8:$DJ$187))=0,K213,IF((SUMPRODUCT(K$8:K$187,Nutrients!$DJ$8:$DJ$187))&gt;(1500*907),K213+0.14,K213+0.00000000006666*((SUMPRODUCT(K$8:K$187,Nutrients!$DJ$8:$DJ$187)/907))^3-0.00000023623322*((SUMPRODUCT(K$8:K$187,Nutrients!$DJ$8:$DJ$187)/907))^2+0.00029262722672*((SUMPRODUCT(K$8:K$187,Nutrients!$DJ$8:$DJ$187)/907))+0.007028328))</f>
        <v>0.23226072455558772</v>
      </c>
      <c r="L214" s="67">
        <f>IF((SUMPRODUCT(L$8:L$187,Nutrients!$DJ$8:$DJ$187))=0,L213,IF((SUMPRODUCT(L$8:L$187,Nutrients!$DJ$8:$DJ$187))&gt;(1500*907),L213+0.14,L213+0.00000000006666*((SUMPRODUCT(L$8:L$187,Nutrients!$DJ$8:$DJ$187)/907))^3-0.00000023623322*((SUMPRODUCT(L$8:L$187,Nutrients!$DJ$8:$DJ$187)/907))^2+0.00029262722672*((SUMPRODUCT(L$8:L$187,Nutrients!$DJ$8:$DJ$187)/907))+0.007028328))</f>
        <v>0.22810232946936451</v>
      </c>
      <c r="M214" s="67">
        <f>IF((SUMPRODUCT(M$8:M$187,Nutrients!$DJ$8:$DJ$187))=0,M213,IF((SUMPRODUCT(M$8:M$187,Nutrients!$DJ$8:$DJ$187))&gt;(1500*907),M213+0.14,M213+0.00000000006666*((SUMPRODUCT(M$8:M$187,Nutrients!$DJ$8:$DJ$187)/907))^3-0.00000023623322*((SUMPRODUCT(M$8:M$187,Nutrients!$DJ$8:$DJ$187)/907))^2+0.00029262722672*((SUMPRODUCT(M$8:M$187,Nutrients!$DJ$8:$DJ$187)/907))+0.007028328))</f>
        <v>0.21965725678062492</v>
      </c>
      <c r="N214" s="67">
        <f>IF((SUMPRODUCT(N$8:N$187,Nutrients!$DJ$8:$DJ$187))=0,N213,IF((SUMPRODUCT(N$8:N$187,Nutrients!$DJ$8:$DJ$187))&gt;(1500*907),N213+0.14,N213+0.00000000006666*((SUMPRODUCT(N$8:N$187,Nutrients!$DJ$8:$DJ$187)/907))^3-0.00000023623322*((SUMPRODUCT(N$8:N$187,Nutrients!$DJ$8:$DJ$187)/907))^2+0.00029262722672*((SUMPRODUCT(N$8:N$187,Nutrients!$DJ$8:$DJ$187)/907))+0.007028328))</f>
        <v>0.21122010319515483</v>
      </c>
      <c r="O214" s="227"/>
      <c r="P214" s="67">
        <f>IF((SUMPRODUCT(P$8:P$187,Nutrients!$DJ$8:$DJ$187))=0,P213,IF((SUMPRODUCT(P$8:P$187,Nutrients!$DJ$8:$DJ$187))&gt;(1500*907),P213+0.14,P213+0.00000000006666*((SUMPRODUCT(P$8:P$187,Nutrients!$DJ$8:$DJ$187)/907))^3-0.00000023623322*((SUMPRODUCT(P$8:P$187,Nutrients!$DJ$8:$DJ$187)/907))^2+0.00029262722672*((SUMPRODUCT(P$8:P$187,Nutrients!$DJ$8:$DJ$187)/907))+0.007028328))</f>
        <v>0.30511364065303825</v>
      </c>
      <c r="Q214" s="67">
        <f>IF((SUMPRODUCT(Q$8:Q$187,Nutrients!$DJ$8:$DJ$187))=0,Q213,IF((SUMPRODUCT(Q$8:Q$187,Nutrients!$DJ$8:$DJ$187))&gt;(1500*907),Q213+0.14,Q213+0.00000000006666*((SUMPRODUCT(Q$8:Q$187,Nutrients!$DJ$8:$DJ$187)/907))^3-0.00000023623322*((SUMPRODUCT(Q$8:Q$187,Nutrients!$DJ$8:$DJ$187)/907))^2+0.00029262722672*((SUMPRODUCT(Q$8:Q$187,Nutrients!$DJ$8:$DJ$187)/907))+0.007028328))</f>
        <v>0.27825423175335851</v>
      </c>
      <c r="R214" s="67">
        <f>IF((SUMPRODUCT(R$8:R$187,Nutrients!$DJ$8:$DJ$187))=0,R213,IF((SUMPRODUCT(R$8:R$187,Nutrients!$DJ$8:$DJ$187))&gt;(1500*907),R213+0.14,R213+0.00000000006666*((SUMPRODUCT(R$8:R$187,Nutrients!$DJ$8:$DJ$187)/907))^3-0.00000023623322*((SUMPRODUCT(R$8:R$187,Nutrients!$DJ$8:$DJ$187)/907))^2+0.00029262722672*((SUMPRODUCT(R$8:R$187,Nutrients!$DJ$8:$DJ$187)/907))+0.007028328))</f>
        <v>0.23963330051031134</v>
      </c>
      <c r="S214" s="67">
        <f>IF((SUMPRODUCT(S$8:S$187,Nutrients!$DJ$8:$DJ$187))=0,S213,IF((SUMPRODUCT(S$8:S$187,Nutrients!$DJ$8:$DJ$187))&gt;(1500*907),S213+0.14,S213+0.00000000006666*((SUMPRODUCT(S$8:S$187,Nutrients!$DJ$8:$DJ$187)/907))^3-0.00000023623322*((SUMPRODUCT(S$8:S$187,Nutrients!$DJ$8:$DJ$187)/907))^2+0.00029262722672*((SUMPRODUCT(S$8:S$187,Nutrients!$DJ$8:$DJ$187)/907))+0.007028328))</f>
        <v>0.23547356465369537</v>
      </c>
      <c r="T214" s="67">
        <f>IF((SUMPRODUCT(T$8:T$187,Nutrients!$DJ$8:$DJ$187))=0,T213,IF((SUMPRODUCT(T$8:T$187,Nutrients!$DJ$8:$DJ$187))&gt;(1500*907),T213+0.14,T213+0.00000000006666*((SUMPRODUCT(T$8:T$187,Nutrients!$DJ$8:$DJ$187)/907))^3-0.00000023623322*((SUMPRODUCT(T$8:T$187,Nutrients!$DJ$8:$DJ$187)/907))^2+0.00029262722672*((SUMPRODUCT(T$8:T$187,Nutrients!$DJ$8:$DJ$187)/907))+0.007028328))</f>
        <v>0.22682825429070902</v>
      </c>
      <c r="U214" s="67">
        <f>IF((SUMPRODUCT(U$8:U$187,Nutrients!$DJ$8:$DJ$187))=0,U213,IF((SUMPRODUCT(U$8:U$187,Nutrients!$DJ$8:$DJ$187))&gt;(1500*907),U213+0.14,U213+0.00000000006666*((SUMPRODUCT(U$8:U$187,Nutrients!$DJ$8:$DJ$187)/907))^3-0.00000023623322*((SUMPRODUCT(U$8:U$187,Nutrients!$DJ$8:$DJ$187)/907))^2+0.00029262722672*((SUMPRODUCT(U$8:U$187,Nutrients!$DJ$8:$DJ$187)/907))+0.007028328))</f>
        <v>0.21858591789868037</v>
      </c>
      <c r="V214" s="227"/>
      <c r="W214" s="67">
        <f>IF((SUMPRODUCT(W$8:W$187,Nutrients!$DJ$8:$DJ$187))=0,W213,IF((SUMPRODUCT(W$8:W$187,Nutrients!$DJ$8:$DJ$187))&gt;(1500*907),W213+0.14,W213+0.00000000006666*((SUMPRODUCT(W$8:W$187,Nutrients!$DJ$8:$DJ$187)/907))^3-0.00000023623322*((SUMPRODUCT(W$8:W$187,Nutrients!$DJ$8:$DJ$187)/907))^2+0.00029262722672*((SUMPRODUCT(W$8:W$187,Nutrients!$DJ$8:$DJ$187)/907))+0.007028328))</f>
        <v>0.31227780023411933</v>
      </c>
      <c r="X214" s="67">
        <f>IF((SUMPRODUCT(X$8:X$187,Nutrients!$DJ$8:$DJ$187))=0,X213,IF((SUMPRODUCT(X$8:X$187,Nutrients!$DJ$8:$DJ$187))&gt;(1500*907),X213+0.14,X213+0.00000000006666*((SUMPRODUCT(X$8:X$187,Nutrients!$DJ$8:$DJ$187)/907))^3-0.00000023623322*((SUMPRODUCT(X$8:X$187,Nutrients!$DJ$8:$DJ$187)/907))^2+0.00029262722672*((SUMPRODUCT(X$8:X$187,Nutrients!$DJ$8:$DJ$187)/907))+0.007028328))</f>
        <v>0.28562680770808213</v>
      </c>
      <c r="Y214" s="67">
        <f>IF((SUMPRODUCT(Y$8:Y$187,Nutrients!$DJ$8:$DJ$187))=0,Y213,IF((SUMPRODUCT(Y$8:Y$187,Nutrients!$DJ$8:$DJ$187))&gt;(1500*907),Y213+0.14,Y213+0.00000000006666*((SUMPRODUCT(Y$8:Y$187,Nutrients!$DJ$8:$DJ$187)/907))^3-0.00000023623322*((SUMPRODUCT(Y$8:Y$187,Nutrients!$DJ$8:$DJ$187)/907))^2+0.00029262722672*((SUMPRODUCT(Y$8:Y$187,Nutrients!$DJ$8:$DJ$187)/907))+0.007028328))</f>
        <v>0.25237685415385669</v>
      </c>
      <c r="Z214" s="67">
        <f>IF((SUMPRODUCT(Z$8:Z$187,Nutrients!$DJ$8:$DJ$187))=0,Z213,IF((SUMPRODUCT(Z$8:Z$187,Nutrients!$DJ$8:$DJ$187))&gt;(1500*907),Z213+0.14,Z213+0.00000000006666*((SUMPRODUCT(Z$8:Z$187,Nutrients!$DJ$8:$DJ$187)/907))^3-0.00000023623322*((SUMPRODUCT(Z$8:Z$187,Nutrients!$DJ$8:$DJ$187)/907))^2+0.00029262722672*((SUMPRODUCT(Z$8:Z$187,Nutrients!$DJ$8:$DJ$187)/907))+0.007028328))</f>
        <v>0.24284197681480293</v>
      </c>
      <c r="AA214" s="67">
        <f>IF((SUMPRODUCT(AA$8:AA$187,Nutrients!$DJ$8:$DJ$187))=0,AA213,IF((SUMPRODUCT(AA$8:AA$187,Nutrients!$DJ$8:$DJ$187))&gt;(1500*907),AA213+0.14,AA213+0.00000000006666*((SUMPRODUCT(AA$8:AA$187,Nutrients!$DJ$8:$DJ$187)/907))^3-0.00000023623322*((SUMPRODUCT(AA$8:AA$187,Nutrients!$DJ$8:$DJ$187)/907))^2+0.00029262722672*((SUMPRODUCT(AA$8:AA$187,Nutrients!$DJ$8:$DJ$187)/907))+0.007028328))</f>
        <v>0.23419948947503991</v>
      </c>
      <c r="AB214" s="67">
        <f>IF((SUMPRODUCT(AB$8:AB$187,Nutrients!$DJ$8:$DJ$187))=0,AB213,IF((SUMPRODUCT(AB$8:AB$187,Nutrients!$DJ$8:$DJ$187))&gt;(1500*907),AB213+0.14,AB213+0.00000000006666*((SUMPRODUCT(AB$8:AB$187,Nutrients!$DJ$8:$DJ$187)/907))^3-0.00000023623322*((SUMPRODUCT(AB$8:AB$187,Nutrients!$DJ$8:$DJ$187)/907))^2+0.00029262722672*((SUMPRODUCT(AB$8:AB$187,Nutrients!$DJ$8:$DJ$187)/907))+0.007028328))</f>
        <v>0.23111662466248764</v>
      </c>
      <c r="AC214" s="227"/>
      <c r="AD214" s="67">
        <f>IF((SUMPRODUCT(AD$8:AD$187,Nutrients!$DJ$8:$DJ$187))=0,AD213,IF((SUMPRODUCT(AD$8:AD$187,Nutrients!$DJ$8:$DJ$187))&gt;(1500*907),AD213+0.14,AD213+0.00000000006666*((SUMPRODUCT(AD$8:AD$187,Nutrients!$DJ$8:$DJ$187)/907))^3-0.00000023623322*((SUMPRODUCT(AD$8:AD$187,Nutrients!$DJ$8:$DJ$187)/907))^2+0.00029262722672*((SUMPRODUCT(AD$8:AD$187,Nutrients!$DJ$8:$DJ$187)/907))+0.007028328))</f>
        <v>0.31944464135598594</v>
      </c>
      <c r="AE214" s="67">
        <f>IF((SUMPRODUCT(AE$8:AE$187,Nutrients!$DJ$8:$DJ$187))=0,AE213,IF((SUMPRODUCT(AE$8:AE$187,Nutrients!$DJ$8:$DJ$187))&gt;(1500*907),AE213+0.14,AE213+0.00000000006666*((SUMPRODUCT(AE$8:AE$187,Nutrients!$DJ$8:$DJ$187)/907))^3-0.00000023623322*((SUMPRODUCT(AE$8:AE$187,Nutrients!$DJ$8:$DJ$187)/907))^2+0.00029262722672*((SUMPRODUCT(AE$8:AE$187,Nutrients!$DJ$8:$DJ$187)/907))+0.007028328))</f>
        <v>0.29299514304425955</v>
      </c>
      <c r="AF214" s="67">
        <f>IF((SUMPRODUCT(AF$8:AF$187,Nutrients!$DJ$8:$DJ$187))=0,AF213,IF((SUMPRODUCT(AF$8:AF$187,Nutrients!$DJ$8:$DJ$187))&gt;(1500*907),AF213+0.14,AF213+0.00000000006666*((SUMPRODUCT(AF$8:AF$187,Nutrients!$DJ$8:$DJ$187)/907))^3-0.00000023623322*((SUMPRODUCT(AF$8:AF$187,Nutrients!$DJ$8:$DJ$187)/907))^2+0.00029262722672*((SUMPRODUCT(AF$8:AF$187,Nutrients!$DJ$8:$DJ$187)/907))+0.007028328))</f>
        <v>0.26490379084900628</v>
      </c>
      <c r="AG214" s="67">
        <f>IF((SUMPRODUCT(AG$8:AG$187,Nutrients!$DJ$8:$DJ$187))=0,AG213,IF((SUMPRODUCT(AG$8:AG$187,Nutrients!$DJ$8:$DJ$187))&gt;(1500*907),AG213+0.14,AG213+0.00000000006666*((SUMPRODUCT(AG$8:AG$187,Nutrients!$DJ$8:$DJ$187)/907))^3-0.00000023623322*((SUMPRODUCT(AG$8:AG$187,Nutrients!$DJ$8:$DJ$187)/907))^2+0.00029262722672*((SUMPRODUCT(AG$8:AG$187,Nutrients!$DJ$8:$DJ$187)/907))+0.007028328))</f>
        <v>0.26073684997581037</v>
      </c>
      <c r="AH214" s="67">
        <f>IF((SUMPRODUCT(AH$8:AH$187,Nutrients!$DJ$8:$DJ$187))=0,AH213,IF((SUMPRODUCT(AH$8:AH$187,Nutrients!$DJ$8:$DJ$187))&gt;(1500*907),AH213+0.14,AH213+0.00000000006666*((SUMPRODUCT(AH$8:AH$187,Nutrients!$DJ$8:$DJ$187)/907))^3-0.00000023623322*((SUMPRODUCT(AH$8:AH$187,Nutrients!$DJ$8:$DJ$187)/907))^2+0.00029262722672*((SUMPRODUCT(AH$8:AH$187,Nutrients!$DJ$8:$DJ$187)/907))+0.007028328))</f>
        <v>0.25764987114320415</v>
      </c>
      <c r="AI214" s="67">
        <f>IF((SUMPRODUCT(AI$8:AI$187,Nutrients!$DJ$8:$DJ$187))=0,AI213,IF((SUMPRODUCT(AI$8:AI$187,Nutrients!$DJ$8:$DJ$187))&gt;(1500*907),AI213+0.14,AI213+0.00000000006666*((SUMPRODUCT(AI$8:AI$187,Nutrients!$DJ$8:$DJ$187)/907))^3-0.00000023623322*((SUMPRODUCT(AI$8:AI$187,Nutrients!$DJ$8:$DJ$187)/907))^2+0.00029262722672*((SUMPRODUCT(AI$8:AI$187,Nutrients!$DJ$8:$DJ$187)/907))+0.007028328))</f>
        <v>0.25467500209340971</v>
      </c>
      <c r="AJ214" s="227"/>
      <c r="AK214" s="67">
        <f>IF((SUMPRODUCT(AK$8:AK$187,Nutrients!$DJ$8:$DJ$187))=0,AK213,IF((SUMPRODUCT(AK$8:AK$187,Nutrients!$DJ$8:$DJ$187))&gt;(1500*907),AK213+0.14,AK213+0.00000000006666*((SUMPRODUCT(AK$8:AK$187,Nutrients!$DJ$8:$DJ$187)/907))^3-0.00000023623322*((SUMPRODUCT(AK$8:AK$187,Nutrients!$DJ$8:$DJ$187)/907))^2+0.00029262722672*((SUMPRODUCT(AK$8:AK$187,Nutrients!$DJ$8:$DJ$187)/907))+0.007028328))</f>
        <v>0.32661563886606992</v>
      </c>
      <c r="AL214" s="67">
        <f>IF((SUMPRODUCT(AL$8:AL$187,Nutrients!$DJ$8:$DJ$187))=0,AL213,IF((SUMPRODUCT(AL$8:AL$187,Nutrients!$DJ$8:$DJ$187))&gt;(1500*907),AL213+0.14,AL213+0.00000000006666*((SUMPRODUCT(AL$8:AL$187,Nutrients!$DJ$8:$DJ$187)/907))^3-0.00000023623322*((SUMPRODUCT(AL$8:AL$187,Nutrients!$DJ$8:$DJ$187)/907))^2+0.00029262722672*((SUMPRODUCT(AL$8:AL$187,Nutrients!$DJ$8:$DJ$187)/907))+0.007028328))</f>
        <v>0.30554538117288987</v>
      </c>
      <c r="AM214" s="67">
        <f>IF((SUMPRODUCT(AM$8:AM$187,Nutrients!$DJ$8:$DJ$187))=0,AM213,IF((SUMPRODUCT(AM$8:AM$187,Nutrients!$DJ$8:$DJ$187))&gt;(1500*907),AM213+0.14,AM213+0.00000000006666*((SUMPRODUCT(AM$8:AM$187,Nutrients!$DJ$8:$DJ$187)/907))^3-0.00000023623322*((SUMPRODUCT(AM$8:AM$187,Nutrients!$DJ$8:$DJ$187)/907))^2+0.00029262722672*((SUMPRODUCT(AM$8:AM$187,Nutrients!$DJ$8:$DJ$187)/907))+0.007028328))</f>
        <v>0.28818449761281362</v>
      </c>
      <c r="AN214" s="67">
        <f>IF((SUMPRODUCT(AN$8:AN$187,Nutrients!$DJ$8:$DJ$187))=0,AN213,IF((SUMPRODUCT(AN$8:AN$187,Nutrients!$DJ$8:$DJ$187))&gt;(1500*907),AN213+0.14,AN213+0.00000000006666*((SUMPRODUCT(AN$8:AN$187,Nutrients!$DJ$8:$DJ$187)/907))^3-0.00000023623322*((SUMPRODUCT(AN$8:AN$187,Nutrients!$DJ$8:$DJ$187)/907))^2+0.00029262722672*((SUMPRODUCT(AN$8:AN$187,Nutrients!$DJ$8:$DJ$187)/907))+0.007028328))</f>
        <v>0.28401539001905762</v>
      </c>
      <c r="AO214" s="67">
        <f>IF((SUMPRODUCT(AO$8:AO$187,Nutrients!$DJ$8:$DJ$187))=0,AO213,IF((SUMPRODUCT(AO$8:AO$187,Nutrients!$DJ$8:$DJ$187))&gt;(1500*907),AO213+0.14,AO213+0.00000000006666*((SUMPRODUCT(AO$8:AO$187,Nutrients!$DJ$8:$DJ$187)/907))^3-0.00000023623322*((SUMPRODUCT(AO$8:AO$187,Nutrients!$DJ$8:$DJ$187)/907))^2+0.00029262722672*((SUMPRODUCT(AO$8:AO$187,Nutrients!$DJ$8:$DJ$187)/907))+0.007028328))</f>
        <v>0.28093057790701137</v>
      </c>
      <c r="AP214" s="67">
        <f>IF((SUMPRODUCT(AP$8:AP$187,Nutrients!$DJ$8:$DJ$187))=0,AP213,IF((SUMPRODUCT(AP$8:AP$187,Nutrients!$DJ$8:$DJ$187))&gt;(1500*907),AP213+0.14,AP213+0.00000000006666*((SUMPRODUCT(AP$8:AP$187,Nutrients!$DJ$8:$DJ$187)/907))^3-0.00000023623322*((SUMPRODUCT(AP$8:AP$187,Nutrients!$DJ$8:$DJ$187)/907))^2+0.00029262722672*((SUMPRODUCT(AP$8:AP$187,Nutrients!$DJ$8:$DJ$187)/907))+0.007028328))</f>
        <v>0.28088260356606254</v>
      </c>
      <c r="AQ214" s="227"/>
      <c r="AR214" s="67">
        <f>IF((SUMPRODUCT(AR$8:AR$187,Nutrients!$DJ$8:$DJ$187))=0,AR213,IF((SUMPRODUCT(AR$8:AR$187,Nutrients!$DJ$8:$DJ$187))&gt;(1500*907),AR213+0.14,AR213+0.00000000006666*((SUMPRODUCT(AR$8:AR$187,Nutrients!$DJ$8:$DJ$187)/907))^3-0.00000023623322*((SUMPRODUCT(AR$8:AR$187,Nutrients!$DJ$8:$DJ$187)/907))^2+0.00029262722672*((SUMPRODUCT(AR$8:AR$187,Nutrients!$DJ$8:$DJ$187)/907))+0.007028328))</f>
        <v>0.34452443536558008</v>
      </c>
      <c r="AS214" s="67">
        <f>IF((SUMPRODUCT(AS$8:AS$187,Nutrients!$DJ$8:$DJ$187))=0,AS213,IF((SUMPRODUCT(AS$8:AS$187,Nutrients!$DJ$8:$DJ$187))&gt;(1500*907),AS213+0.14,AS213+0.00000000006666*((SUMPRODUCT(AS$8:AS$187,Nutrients!$DJ$8:$DJ$187)/907))^3-0.00000023623322*((SUMPRODUCT(AS$8:AS$187,Nutrients!$DJ$8:$DJ$187)/907))^2+0.00029262722672*((SUMPRODUCT(AS$8:AS$187,Nutrients!$DJ$8:$DJ$187)/907))+0.007028328))</f>
        <v>0.31829832020918447</v>
      </c>
      <c r="AT214" s="67">
        <f>IF((SUMPRODUCT(AT$8:AT$187,Nutrients!$DJ$8:$DJ$187))=0,AT213,IF((SUMPRODUCT(AT$8:AT$187,Nutrients!$DJ$8:$DJ$187))&gt;(1500*907),AT213+0.14,AT213+0.00000000006666*((SUMPRODUCT(AT$8:AT$187,Nutrients!$DJ$8:$DJ$187)/907))^3-0.00000023623322*((SUMPRODUCT(AT$8:AT$187,Nutrients!$DJ$8:$DJ$187)/907))^2+0.00029262722672*((SUMPRODUCT(AT$8:AT$187,Nutrients!$DJ$8:$DJ$187)/907))+0.007028328))</f>
        <v>0.31186699382893091</v>
      </c>
      <c r="AU214" s="67">
        <f>IF((SUMPRODUCT(AU$8:AU$187,Nutrients!$DJ$8:$DJ$187))=0,AU213,IF((SUMPRODUCT(AU$8:AU$187,Nutrients!$DJ$8:$DJ$187))&gt;(1500*907),AU213+0.14,AU213+0.00000000006666*((SUMPRODUCT(AU$8:AU$187,Nutrients!$DJ$8:$DJ$187)/907))^3-0.00000023623322*((SUMPRODUCT(AU$8:AU$187,Nutrients!$DJ$8:$DJ$187)/907))^2+0.00029262722672*((SUMPRODUCT(AU$8:AU$187,Nutrients!$DJ$8:$DJ$187)/907))+0.007028328))</f>
        <v>0.30713369095990406</v>
      </c>
      <c r="AV214" s="67">
        <f>IF((SUMPRODUCT(AV$8:AV$187,Nutrients!$DJ$8:$DJ$187))=0,AV213,IF((SUMPRODUCT(AV$8:AV$187,Nutrients!$DJ$8:$DJ$187))&gt;(1500*907),AV213+0.14,AV213+0.00000000006666*((SUMPRODUCT(AV$8:AV$187,Nutrients!$DJ$8:$DJ$187)/907))^3-0.00000023623322*((SUMPRODUCT(AV$8:AV$187,Nutrients!$DJ$8:$DJ$187)/907))^2+0.00029262722672*((SUMPRODUCT(AV$8:AV$187,Nutrients!$DJ$8:$DJ$187)/907))+0.007028328))</f>
        <v>0.30713601265910428</v>
      </c>
      <c r="AW214" s="67">
        <f>IF((SUMPRODUCT(AW$8:AW$187,Nutrients!$DJ$8:$DJ$187))=0,AW213,IF((SUMPRODUCT(AW$8:AW$187,Nutrients!$DJ$8:$DJ$187))&gt;(1500*907),AW213+0.14,AW213+0.00000000006666*((SUMPRODUCT(AW$8:AW$187,Nutrients!$DJ$8:$DJ$187)/907))^3-0.00000023623322*((SUMPRODUCT(AW$8:AW$187,Nutrients!$DJ$8:$DJ$187)/907))^2+0.00029262722672*((SUMPRODUCT(AW$8:AW$187,Nutrients!$DJ$8:$DJ$187)/907))+0.007028328))</f>
        <v>0.30713053565438564</v>
      </c>
      <c r="AX214" s="227"/>
      <c r="AY214" s="67">
        <f>IF((SUMPRODUCT(AY$8:AY$187,Nutrients!$DJ$8:$DJ$187))=0,AY213,IF((SUMPRODUCT(AY$8:AY$187,Nutrients!$DJ$8:$DJ$187))&gt;(1500*907),AY213+0.14,AY213+0.00000000006666*((SUMPRODUCT(AY$8:AY$187,Nutrients!$DJ$8:$DJ$187)/907))^3-0.00000023623322*((SUMPRODUCT(AY$8:AY$187,Nutrients!$DJ$8:$DJ$187)/907))^2+0.00029262722672*((SUMPRODUCT(AY$8:AY$187,Nutrients!$DJ$8:$DJ$187)/907))+0.007028328))</f>
        <v>0.34674772363201267</v>
      </c>
      <c r="AZ214" s="67">
        <f>IF((SUMPRODUCT(AZ$8:AZ$187,Nutrients!$DJ$8:$DJ$187))=0,AZ213,IF((SUMPRODUCT(AZ$8:AZ$187,Nutrients!$DJ$8:$DJ$187))&gt;(1500*907),AZ213+0.14,AZ213+0.00000000006666*((SUMPRODUCT(AZ$8:AZ$187,Nutrients!$DJ$8:$DJ$187)/907))^3-0.00000023623322*((SUMPRODUCT(AZ$8:AZ$187,Nutrients!$DJ$8:$DJ$187)/907))^2+0.00029262722672*((SUMPRODUCT(AZ$8:AZ$187,Nutrients!$DJ$8:$DJ$187)/907))+0.007028328))</f>
        <v>0.3415835915561265</v>
      </c>
      <c r="BA214" s="67">
        <f>IF((SUMPRODUCT(BA$8:BA$187,Nutrients!$DJ$8:$DJ$187))=0,BA213,IF((SUMPRODUCT(BA$8:BA$187,Nutrients!$DJ$8:$DJ$187))&gt;(1500*907),BA213+0.14,BA213+0.00000000006666*((SUMPRODUCT(BA$8:BA$187,Nutrients!$DJ$8:$DJ$187)/907))^3-0.00000023623322*((SUMPRODUCT(BA$8:BA$187,Nutrients!$DJ$8:$DJ$187)/907))^2+0.00029262722672*((SUMPRODUCT(BA$8:BA$187,Nutrients!$DJ$8:$DJ$187)/907))+0.007028328))</f>
        <v>0.33514791726479409</v>
      </c>
      <c r="BB214" s="67">
        <f>IF((SUMPRODUCT(BB$8:BB$187,Nutrients!$DJ$8:$DJ$187))=0,BB213,IF((SUMPRODUCT(BB$8:BB$187,Nutrients!$DJ$8:$DJ$187))&gt;(1500*907),BB213+0.14,BB213+0.00000000006666*((SUMPRODUCT(BB$8:BB$187,Nutrients!$DJ$8:$DJ$187)/907))^3-0.00000023623322*((SUMPRODUCT(BB$8:BB$187,Nutrients!$DJ$8:$DJ$187)/907))^2+0.00029262722672*((SUMPRODUCT(BB$8:BB$187,Nutrients!$DJ$8:$DJ$187)/907))+0.007028328))</f>
        <v>0.33339019640106637</v>
      </c>
      <c r="BC214" s="67">
        <f>IF((SUMPRODUCT(BC$8:BC$187,Nutrients!$DJ$8:$DJ$187))=0,BC213,IF((SUMPRODUCT(BC$8:BC$187,Nutrients!$DJ$8:$DJ$187))&gt;(1500*907),BC213+0.14,BC213+0.00000000006666*((SUMPRODUCT(BC$8:BC$187,Nutrients!$DJ$8:$DJ$187)/907))^3-0.00000023623322*((SUMPRODUCT(BC$8:BC$187,Nutrients!$DJ$8:$DJ$187)/907))^2+0.00029262722672*((SUMPRODUCT(BC$8:BC$187,Nutrients!$DJ$8:$DJ$187)/907))+0.007028328))</f>
        <v>0.33337311114462742</v>
      </c>
      <c r="BD214" s="67">
        <f>IF((SUMPRODUCT(BD$8:BD$187,Nutrients!$DJ$8:$DJ$187))=0,BD213,IF((SUMPRODUCT(BD$8:BD$187,Nutrients!$DJ$8:$DJ$187))&gt;(1500*907),BD213+0.14,BD213+0.00000000006666*((SUMPRODUCT(BD$8:BD$187,Nutrients!$DJ$8:$DJ$187)/907))^3-0.00000023623322*((SUMPRODUCT(BD$8:BD$187,Nutrients!$DJ$8:$DJ$187)/907))^2+0.00029262722672*((SUMPRODUCT(BD$8:BD$187,Nutrients!$DJ$8:$DJ$187)/907))+0.007028328))</f>
        <v>0.33331668659349467</v>
      </c>
      <c r="BE214" s="227"/>
      <c r="BF214" s="67">
        <f>IF((SUMPRODUCT(BF$8:BF$187,Nutrients!$DJ$8:$DJ$187))=0,BF213,IF((SUMPRODUCT(BF$8:BF$187,Nutrients!$DJ$8:$DJ$187))&gt;(1500*907),BF213+0.14,BF213+0.00000000006666*((SUMPRODUCT(BF$8:BF$187,Nutrients!$DJ$8:$DJ$187)/907))^3-0.00000023623322*((SUMPRODUCT(BF$8:BF$187,Nutrients!$DJ$8:$DJ$187)/907))^2+0.00029262722672*((SUMPRODUCT(BF$8:BF$187,Nutrients!$DJ$8:$DJ$187)/907))+0.007028328))</f>
        <v>0.37003152013152285</v>
      </c>
      <c r="BG214" s="67">
        <f>IF((SUMPRODUCT(BG$8:BG$187,Nutrients!$DJ$8:$DJ$187))=0,BG213,IF((SUMPRODUCT(BG$8:BG$187,Nutrients!$DJ$8:$DJ$187))&gt;(1500*907),BG213+0.14,BG213+0.00000000006666*((SUMPRODUCT(BG$8:BG$187,Nutrients!$DJ$8:$DJ$187)/907))^3-0.00000023623322*((SUMPRODUCT(BG$8:BG$187,Nutrients!$DJ$8:$DJ$187)/907))^2+0.00029262722672*((SUMPRODUCT(BG$8:BG$187,Nutrients!$DJ$8:$DJ$187)/907))+0.007028328))</f>
        <v>0.36486685768604699</v>
      </c>
      <c r="BH214" s="67">
        <f>IF((SUMPRODUCT(BH$8:BH$187,Nutrients!$DJ$8:$DJ$187))=0,BH213,IF((SUMPRODUCT(BH$8:BH$187,Nutrients!$DJ$8:$DJ$187))&gt;(1500*907),BH213+0.14,BH213+0.00000000006666*((SUMPRODUCT(BH$8:BH$187,Nutrients!$DJ$8:$DJ$187)/907))^3-0.00000023623322*((SUMPRODUCT(BH$8:BH$187,Nutrients!$DJ$8:$DJ$187)/907))^2+0.00029262722672*((SUMPRODUCT(BH$8:BH$187,Nutrients!$DJ$8:$DJ$187)/907))+0.007028328))</f>
        <v>0.35963572576197944</v>
      </c>
      <c r="BI214" s="67">
        <f>IF((SUMPRODUCT(BI$8:BI$187,Nutrients!$DJ$8:$DJ$187))=0,BI213,IF((SUMPRODUCT(BI$8:BI$187,Nutrients!$DJ$8:$DJ$187))&gt;(1500*907),BI213+0.14,BI213+0.00000000006666*((SUMPRODUCT(BI$8:BI$187,Nutrients!$DJ$8:$DJ$187)/907))^3-0.00000023623322*((SUMPRODUCT(BI$8:BI$187,Nutrients!$DJ$8:$DJ$187)/907))^2+0.00029262722672*((SUMPRODUCT(BI$8:BI$187,Nutrients!$DJ$8:$DJ$187)/907))+0.007028328))</f>
        <v>0.35959801454577522</v>
      </c>
      <c r="BJ214" s="67">
        <f>IF((SUMPRODUCT(BJ$8:BJ$187,Nutrients!$DJ$8:$DJ$187))=0,BJ213,IF((SUMPRODUCT(BJ$8:BJ$187,Nutrients!$DJ$8:$DJ$187))&gt;(1500*907),BJ213+0.14,BJ213+0.00000000006666*((SUMPRODUCT(BJ$8:BJ$187,Nutrients!$DJ$8:$DJ$187)/907))^3-0.00000023623322*((SUMPRODUCT(BJ$8:BJ$187,Nutrients!$DJ$8:$DJ$187)/907))^2+0.00029262722672*((SUMPRODUCT(BJ$8:BJ$187,Nutrients!$DJ$8:$DJ$187)/907))+0.007028328))</f>
        <v>0.35958071261728031</v>
      </c>
      <c r="BK214" s="67">
        <f>IF((SUMPRODUCT(BK$8:BK$187,Nutrients!$DJ$8:$DJ$187))=0,BK213,IF((SUMPRODUCT(BK$8:BK$187,Nutrients!$DJ$8:$DJ$187))&gt;(1500*907),BK213+0.14,BK213+0.00000000006666*((SUMPRODUCT(BK$8:BK$187,Nutrients!$DJ$8:$DJ$187)/907))^3-0.00000023623322*((SUMPRODUCT(BK$8:BK$187,Nutrients!$DJ$8:$DJ$187)/907))^2+0.00029262722672*((SUMPRODUCT(BK$8:BK$187,Nutrients!$DJ$8:$DJ$187)/907))+0.007028328))</f>
        <v>0.35958445898156888</v>
      </c>
      <c r="BL214" s="227"/>
    </row>
    <row r="215" spans="1:65" x14ac:dyDescent="0.2">
      <c r="A215" t="s">
        <v>46</v>
      </c>
      <c r="B215" s="67">
        <f t="shared" ref="B215:G215" si="74">IF(B$4="","",(B214)/(B204*2.2046)*10000)</f>
        <v>0.8820677365574392</v>
      </c>
      <c r="C215" s="67">
        <f t="shared" si="74"/>
        <v>0.79794667252841778</v>
      </c>
      <c r="D215" s="67">
        <f t="shared" si="74"/>
        <v>0.69453505955412687</v>
      </c>
      <c r="E215" s="67">
        <f t="shared" si="74"/>
        <v>0.66451682418144287</v>
      </c>
      <c r="F215" s="67">
        <f t="shared" si="74"/>
        <v>0.63746716014475446</v>
      </c>
      <c r="G215" s="67">
        <f t="shared" si="74"/>
        <v>0.61133317113021524</v>
      </c>
      <c r="H215" s="20"/>
      <c r="I215" s="67">
        <f t="shared" ref="I215:N215" si="75">IF(I$4="","",(I214)/(I204*2.2046)*10000)</f>
        <v>0.90529513789800531</v>
      </c>
      <c r="J215" s="67">
        <f t="shared" si="75"/>
        <v>0.82094187639340266</v>
      </c>
      <c r="K215" s="67">
        <f t="shared" si="75"/>
        <v>0.70090120097653275</v>
      </c>
      <c r="L215" s="67">
        <f t="shared" si="75"/>
        <v>0.68717151570329582</v>
      </c>
      <c r="M215" s="67">
        <f t="shared" si="75"/>
        <v>0.66071636668226152</v>
      </c>
      <c r="N215" s="67">
        <f t="shared" si="75"/>
        <v>0.63450876876411566</v>
      </c>
      <c r="O215" s="20"/>
      <c r="P215" s="67">
        <f t="shared" ref="P215:U215" si="76">IF(P$4="","",(P214)/(P204*2.2046)*10000)</f>
        <v>0.92860253208127508</v>
      </c>
      <c r="Q215" s="67">
        <f t="shared" si="76"/>
        <v>0.84477149014386932</v>
      </c>
      <c r="R215" s="67">
        <f t="shared" si="76"/>
        <v>0.72456209801825822</v>
      </c>
      <c r="S215" s="67">
        <f t="shared" si="76"/>
        <v>0.71073999864120807</v>
      </c>
      <c r="T215" s="67">
        <f t="shared" si="76"/>
        <v>0.68336939223285031</v>
      </c>
      <c r="U215" s="67">
        <f t="shared" si="76"/>
        <v>0.65774725057116679</v>
      </c>
      <c r="V215" s="20"/>
      <c r="W215" s="67">
        <f t="shared" ref="W215:AB215" si="77">IF(W$4="","",(W214)/(W204*2.2046)*10000)</f>
        <v>0.95217584042771197</v>
      </c>
      <c r="X215" s="67">
        <f t="shared" si="77"/>
        <v>0.86883749426800483</v>
      </c>
      <c r="Y215" s="67">
        <f t="shared" si="77"/>
        <v>0.76481125751005508</v>
      </c>
      <c r="Z215" s="67">
        <f t="shared" si="77"/>
        <v>0.73427808821681639</v>
      </c>
      <c r="AA215" s="67">
        <f t="shared" si="77"/>
        <v>0.70693182118278453</v>
      </c>
      <c r="AB215" s="67">
        <f t="shared" si="77"/>
        <v>0.69680188979376234</v>
      </c>
      <c r="AC215" s="20"/>
      <c r="AD215" s="67">
        <f t="shared" ref="AD215:AI215" si="78">IF(AD$4="","",(AD214)/(AD204*2.2046)*10000)</f>
        <v>0.97587993239329296</v>
      </c>
      <c r="AE215" s="67">
        <f t="shared" si="78"/>
        <v>0.8928966487869554</v>
      </c>
      <c r="AF215" s="67">
        <f t="shared" si="78"/>
        <v>0.804282607916186</v>
      </c>
      <c r="AG215" s="67">
        <f t="shared" si="78"/>
        <v>0.7899522329383234</v>
      </c>
      <c r="AH215" s="67">
        <f t="shared" si="78"/>
        <v>0.77922518142043162</v>
      </c>
      <c r="AI215" s="67">
        <f t="shared" si="78"/>
        <v>0.76913227962314445</v>
      </c>
      <c r="AJ215" s="20"/>
      <c r="AK215" s="67">
        <f t="shared" ref="AK215:AP215" si="79">IF(AK$4="","",(AK214)/(AK204*2.2046)*10000)</f>
        <v>0.99937136885906352</v>
      </c>
      <c r="AL215" s="67">
        <f t="shared" si="79"/>
        <v>0.93275485708969053</v>
      </c>
      <c r="AM215" s="67">
        <f t="shared" si="79"/>
        <v>0.87667769133730744</v>
      </c>
      <c r="AN215" s="67">
        <f t="shared" si="79"/>
        <v>0.86211597350549429</v>
      </c>
      <c r="AO215" s="67">
        <f t="shared" si="79"/>
        <v>0.85129013916095286</v>
      </c>
      <c r="AP215" s="67">
        <f t="shared" si="79"/>
        <v>0.84794614266419377</v>
      </c>
      <c r="AQ215" s="20"/>
      <c r="AR215" s="67">
        <f t="shared" ref="AR215:AW215" si="80">IF(AR$4="","",(AR214)/(AR204*2.2046)*10000)</f>
        <v>1.0564485632659497</v>
      </c>
      <c r="AS215" s="67">
        <f t="shared" si="80"/>
        <v>0.973347537773111</v>
      </c>
      <c r="AT215" s="67">
        <f t="shared" si="80"/>
        <v>0.95022801450017069</v>
      </c>
      <c r="AU215" s="67">
        <f t="shared" si="80"/>
        <v>0.93422381405028154</v>
      </c>
      <c r="AV215" s="67">
        <f t="shared" si="80"/>
        <v>0.93028469183212625</v>
      </c>
      <c r="AW215" s="67">
        <f t="shared" si="80"/>
        <v>0.92679101689467136</v>
      </c>
      <c r="AX215" s="20"/>
      <c r="AY215" s="67">
        <f t="shared" ref="AY215:BD215" si="81">IF(AY$4="","",(AY214)/(AY204*2.2046)*10000)</f>
        <v>1.0646147236273367</v>
      </c>
      <c r="AZ215" s="67">
        <f t="shared" si="81"/>
        <v>1.0468217981797869</v>
      </c>
      <c r="BA215" s="67">
        <f t="shared" si="81"/>
        <v>1.023176486661391</v>
      </c>
      <c r="BB215" s="67">
        <f t="shared" si="81"/>
        <v>1.013647038200195</v>
      </c>
      <c r="BC215" s="67">
        <f t="shared" si="81"/>
        <v>1.0093614692086663</v>
      </c>
      <c r="BD215" s="67">
        <f t="shared" si="81"/>
        <v>1.0054970576112432</v>
      </c>
      <c r="BE215" s="20"/>
      <c r="BF215" s="67">
        <f t="shared" ref="BF215:BK215" si="82">IF(BF$4="","",(BF214)/(BF204*2.2046)*10000)</f>
        <v>1.138568581054124</v>
      </c>
      <c r="BG215" s="67">
        <f t="shared" si="82"/>
        <v>1.1205664161329978</v>
      </c>
      <c r="BH215" s="67">
        <f t="shared" si="82"/>
        <v>1.0989016337941673</v>
      </c>
      <c r="BI215" s="67">
        <f t="shared" si="82"/>
        <v>1.092905246600179</v>
      </c>
      <c r="BJ215" s="67">
        <f t="shared" si="82"/>
        <v>1.0882804178510017</v>
      </c>
      <c r="BK215" s="67">
        <f t="shared" si="82"/>
        <v>1.084246258671101</v>
      </c>
      <c r="BL215" s="20"/>
    </row>
    <row r="216" spans="1:65" x14ac:dyDescent="0.2">
      <c r="A216" s="236" t="s">
        <v>422</v>
      </c>
      <c r="B216" s="67">
        <f>((SUMPRODUCT(B$8:B$187,Nutrients!$CY$8:$CY$187)+(IF($A$6=Nutrients!$B$8,Nutrients!$CY$8,Nutrients!$CY$9)*B$6)+(((IF($A$7=Nutrients!$B$79,Nutrients!$CY$79,(IF($A$7=Nutrients!$B$77,Nutrients!$CY$77,Nutrients!$CY$78)))))*B$7))/2000)</f>
        <v>0.24831628279720083</v>
      </c>
      <c r="C216" s="67">
        <f>((SUMPRODUCT(C$8:C$187,Nutrients!$CY$8:$CY$187)+(IF($A$6=Nutrients!$B$8,Nutrients!$CY$8,Nutrients!$CY$9)*C$6)+(((IF($A$7=Nutrients!$B$79,Nutrients!$CY$79,(IF($A$7=Nutrients!$B$77,Nutrients!$CY$77,Nutrients!$CY$78)))))*C$7))/2000)</f>
        <v>0.2183039624106953</v>
      </c>
      <c r="D216" s="67">
        <f>((SUMPRODUCT(D$8:D$187,Nutrients!$CY$8:$CY$187)+(IF($A$6=Nutrients!$B$8,Nutrients!$CY$8,Nutrients!$CY$9)*D$6)+(((IF($A$7=Nutrients!$B$79,Nutrients!$CY$79,(IF($A$7=Nutrients!$B$77,Nutrients!$CY$77,Nutrients!$CY$78)))))*D$7))/2000)</f>
        <v>0.18194205832645713</v>
      </c>
      <c r="E216" s="67">
        <f>((SUMPRODUCT(E$8:E$187,Nutrients!$CY$8:$CY$187)+(IF($A$6=Nutrients!$B$8,Nutrients!$CY$8,Nutrients!$CY$9)*E$6)+(((IF($A$7=Nutrients!$B$79,Nutrients!$CY$79,(IF($A$7=Nutrients!$B$77,Nutrients!$CY$77,Nutrients!$CY$78)))))*E$7))/2000)</f>
        <v>0.16895718210122168</v>
      </c>
      <c r="F216" s="67">
        <f>((SUMPRODUCT(F$8:F$187,Nutrients!$CY$8:$CY$187)+(IF($A$6=Nutrients!$B$8,Nutrients!$CY$8,Nutrients!$CY$9)*F$6)+(((IF($A$7=Nutrients!$B$79,Nutrients!$CY$79,(IF($A$7=Nutrients!$B$77,Nutrients!$CY$77,Nutrients!$CY$78)))))*F$7))/2000)</f>
        <v>0.1577026759909135</v>
      </c>
      <c r="G216" s="67">
        <f>((SUMPRODUCT(G$8:G$187,Nutrients!$CY$8:$CY$187)+(IF($A$6=Nutrients!$B$8,Nutrients!$CY$8,Nutrients!$CY$9)*G$6)+(((IF($A$7=Nutrients!$B$79,Nutrients!$CY$79,(IF($A$7=Nutrients!$B$77,Nutrients!$CY$77,Nutrients!$CY$78)))))*G$7))/2000)</f>
        <v>0.14687026686189336</v>
      </c>
      <c r="H216" s="67"/>
      <c r="I216" s="67">
        <f>((SUMPRODUCT(I$8:I$187,Nutrients!$CY$8:$CY$187)+(IF($A$6=Nutrients!$B$8,Nutrients!$CY$8,Nutrients!$CY$9)*I$6)+(((IF($A$7=Nutrients!$B$79,Nutrients!$CY$79,(IF($A$7=Nutrients!$B$77,Nutrients!$CY$77,Nutrients!$CY$78)))))*I$7))/2000)</f>
        <v>0.24743811827748177</v>
      </c>
      <c r="J216" s="67">
        <f>((SUMPRODUCT(J$8:J$187,Nutrients!$CY$8:$CY$187)+(IF($A$6=Nutrients!$B$8,Nutrients!$CY$8,Nutrients!$CY$9)*J$6)+(((IF($A$7=Nutrients!$B$79,Nutrients!$CY$79,(IF($A$7=Nutrients!$B$77,Nutrients!$CY$77,Nutrients!$CY$78)))))*J$7))/2000)</f>
        <v>0.21741886423538712</v>
      </c>
      <c r="K216" s="67">
        <f>((SUMPRODUCT(K$8:K$187,Nutrients!$CY$8:$CY$187)+(IF($A$6=Nutrients!$B$8,Nutrients!$CY$8,Nutrients!$CY$9)*K$6)+(((IF($A$7=Nutrients!$B$79,Nutrients!$CY$79,(IF($A$7=Nutrients!$B$77,Nutrients!$CY$77,Nutrients!$CY$78)))))*K$7))/2000)</f>
        <v>0.1763319828006957</v>
      </c>
      <c r="L216" s="67">
        <f>((SUMPRODUCT(L$8:L$187,Nutrients!$CY$8:$CY$187)+(IF($A$6=Nutrients!$B$8,Nutrients!$CY$8,Nutrients!$CY$9)*L$6)+(((IF($A$7=Nutrients!$B$79,Nutrients!$CY$79,(IF($A$7=Nutrients!$B$77,Nutrients!$CY$77,Nutrients!$CY$78)))))*L$7))/2000)</f>
        <v>0.16807555075370806</v>
      </c>
      <c r="M216" s="67">
        <f>((SUMPRODUCT(M$8:M$187,Nutrients!$CY$8:$CY$187)+(IF($A$6=Nutrients!$B$8,Nutrients!$CY$8,Nutrients!$CY$9)*M$6)+(((IF($A$7=Nutrients!$B$79,Nutrients!$CY$79,(IF($A$7=Nutrients!$B$77,Nutrients!$CY$77,Nutrients!$CY$78)))))*M$7))/2000)</f>
        <v>0.15723467150124254</v>
      </c>
      <c r="N216" s="67">
        <f>((SUMPRODUCT(N$8:N$187,Nutrients!$CY$8:$CY$187)+(IF($A$6=Nutrients!$B$8,Nutrients!$CY$8,Nutrients!$CY$9)*N$6)+(((IF($A$7=Nutrients!$B$79,Nutrients!$CY$79,(IF($A$7=Nutrients!$B$77,Nutrients!$CY$77,Nutrients!$CY$78)))))*N$7))/2000)</f>
        <v>0.14640226237222242</v>
      </c>
      <c r="O216" s="67"/>
      <c r="P216" s="67">
        <f>((SUMPRODUCT(P$8:P$187,Nutrients!$CY$8:$CY$187)+(IF($A$6=Nutrients!$B$8,Nutrients!$CY$8,Nutrients!$CY$9)*P$6)+(((IF($A$7=Nutrients!$B$79,Nutrients!$CY$79,(IF($A$7=Nutrients!$B$77,Nutrients!$CY$77,Nutrients!$CY$78)))))*P$7))/2000)</f>
        <v>0.24656030044054211</v>
      </c>
      <c r="Q216" s="67">
        <f>((SUMPRODUCT(Q$8:Q$187,Nutrients!$CY$8:$CY$187)+(IF($A$6=Nutrients!$B$8,Nutrients!$CY$8,Nutrients!$CY$9)*Q$6)+(((IF($A$7=Nutrients!$B$79,Nutrients!$CY$79,(IF($A$7=Nutrients!$B$77,Nutrients!$CY$77,Nutrients!$CY$78)))))*Q$7))/2000)</f>
        <v>0.2169577934013053</v>
      </c>
      <c r="R216" s="67">
        <f>((SUMPRODUCT(R$8:R$187,Nutrients!$CY$8:$CY$187)+(IF($A$6=Nutrients!$B$8,Nutrients!$CY$8,Nutrients!$CY$9)*R$6)+(((IF($A$7=Nutrients!$B$79,Nutrients!$CY$79,(IF($A$7=Nutrients!$B$77,Nutrients!$CY$77,Nutrients!$CY$78)))))*R$7))/2000)</f>
        <v>0.17585011099984654</v>
      </c>
      <c r="S216" s="67">
        <f>((SUMPRODUCT(S$8:S$187,Nutrients!$CY$8:$CY$187)+(IF($A$6=Nutrients!$B$8,Nutrients!$CY$8,Nutrients!$CY$9)*S$6)+(((IF($A$7=Nutrients!$B$79,Nutrients!$CY$79,(IF($A$7=Nutrients!$B$77,Nutrients!$CY$77,Nutrients!$CY$78)))))*S$7))/2000)</f>
        <v>0.16759021212506425</v>
      </c>
      <c r="T216" s="67">
        <f>((SUMPRODUCT(T$8:T$187,Nutrients!$CY$8:$CY$187)+(IF($A$6=Nutrients!$B$8,Nutrients!$CY$8,Nutrients!$CY$9)*T$6)+(((IF($A$7=Nutrients!$B$79,Nutrients!$CY$79,(IF($A$7=Nutrients!$B$77,Nutrients!$CY$77,Nutrients!$CY$78)))))*T$7))/2000)</f>
        <v>0.15635338683650832</v>
      </c>
      <c r="U216" s="67">
        <f>((SUMPRODUCT(U$8:U$187,Nutrients!$CY$8:$CY$187)+(IF($A$6=Nutrients!$B$8,Nutrients!$CY$8,Nutrients!$CY$9)*U$6)+(((IF($A$7=Nutrients!$B$79,Nutrients!$CY$79,(IF($A$7=Nutrients!$B$77,Nutrients!$CY$77,Nutrients!$CY$78)))))*U$7))/2000)</f>
        <v>0.14590290801529487</v>
      </c>
      <c r="V216" s="67"/>
      <c r="W216" s="67">
        <f>((SUMPRODUCT(W$8:W$187,Nutrients!$CY$8:$CY$187)+(IF($A$6=Nutrients!$B$8,Nutrients!$CY$8,Nutrients!$CY$9)*W$6)+(((IF($A$7=Nutrients!$B$79,Nutrients!$CY$79,(IF($A$7=Nutrients!$B$77,Nutrients!$CY$77,Nutrients!$CY$78)))))*W$7))/2000)</f>
        <v>0.24566133495405562</v>
      </c>
      <c r="X216" s="67">
        <f>((SUMPRODUCT(X$8:X$187,Nutrients!$CY$8:$CY$187)+(IF($A$6=Nutrients!$B$8,Nutrients!$CY$8,Nutrients!$CY$9)*X$6)+(((IF($A$7=Nutrients!$B$79,Nutrients!$CY$79,(IF($A$7=Nutrients!$B$77,Nutrients!$CY$77,Nutrients!$CY$78)))))*X$7))/2000)</f>
        <v>0.21647592160045609</v>
      </c>
      <c r="Y216" s="67">
        <f>((SUMPRODUCT(Y$8:Y$187,Nutrients!$CY$8:$CY$187)+(IF($A$6=Nutrients!$B$8,Nutrients!$CY$8,Nutrients!$CY$9)*Y$6)+(((IF($A$7=Nutrients!$B$79,Nutrients!$CY$79,(IF($A$7=Nutrients!$B$77,Nutrients!$CY$77,Nutrients!$CY$78)))))*Y$7))/2000)</f>
        <v>0.18010396371561369</v>
      </c>
      <c r="Z216" s="67">
        <f>((SUMPRODUCT(Z$8:Z$187,Nutrients!$CY$8:$CY$187)+(IF($A$6=Nutrients!$B$8,Nutrients!$CY$8,Nutrients!$CY$9)*Z$6)+(((IF($A$7=Nutrients!$B$79,Nutrients!$CY$79,(IF($A$7=Nutrients!$B$77,Nutrients!$CY$77,Nutrients!$CY$78)))))*Z$7))/2000)</f>
        <v>0.16709757400992523</v>
      </c>
      <c r="AA216" s="67">
        <f>((SUMPRODUCT(AA$8:AA$187,Nutrients!$CY$8:$CY$187)+(IF($A$6=Nutrients!$B$8,Nutrients!$CY$8,Nutrients!$CY$9)*AA$6)+(((IF($A$7=Nutrients!$B$79,Nutrients!$CY$79,(IF($A$7=Nutrients!$B$77,Nutrients!$CY$77,Nutrients!$CY$78)))))*AA$7))/2000)</f>
        <v>0.15586804820786457</v>
      </c>
      <c r="AB216" s="67">
        <f>((SUMPRODUCT(AB$8:AB$187,Nutrients!$CY$8:$CY$187)+(IF($A$6=Nutrients!$B$8,Nutrients!$CY$8,Nutrients!$CY$9)*AB$6)+(((IF($A$7=Nutrients!$B$79,Nutrients!$CY$79,(IF($A$7=Nutrients!$B$77,Nutrients!$CY$77,Nutrients!$CY$78)))))*AB$7))/2000)</f>
        <v>0.1497282110931161</v>
      </c>
      <c r="AC216" s="67"/>
      <c r="AD216" s="67">
        <f>((SUMPRODUCT(AD$8:AD$187,Nutrients!$CY$8:$CY$187)+(IF($A$6=Nutrients!$B$8,Nutrients!$CY$8,Nutrients!$CY$9)*AD$6)+(((IF($A$7=Nutrients!$B$79,Nutrients!$CY$79,(IF($A$7=Nutrients!$B$77,Nutrients!$CY$77,Nutrients!$CY$78)))))*AD$7))/2000)</f>
        <v>0.24476930312315828</v>
      </c>
      <c r="AE216" s="67">
        <f>((SUMPRODUCT(AE$8:AE$187,Nutrients!$CY$8:$CY$187)+(IF($A$6=Nutrients!$B$8,Nutrients!$CY$8,Nutrients!$CY$9)*AE$6)+(((IF($A$7=Nutrients!$B$79,Nutrients!$CY$79,(IF($A$7=Nutrients!$B$77,Nutrients!$CY$77,Nutrients!$CY$78)))))*AE$7))/2000)</f>
        <v>0.21598308483922182</v>
      </c>
      <c r="AF216" s="67">
        <f>((SUMPRODUCT(AF$8:AF$187,Nutrients!$CY$8:$CY$187)+(IF($A$6=Nutrients!$B$8,Nutrients!$CY$8,Nutrients!$CY$9)*AF$6)+(((IF($A$7=Nutrients!$B$79,Nutrients!$CY$79,(IF($A$7=Nutrients!$B$77,Nutrients!$CY$77,Nutrients!$CY$78)))))*AF$7))/2000)</f>
        <v>0.18391951853312105</v>
      </c>
      <c r="AG216" s="67">
        <f>((SUMPRODUCT(AG$8:AG$187,Nutrients!$CY$8:$CY$187)+(IF($A$6=Nutrients!$B$8,Nutrients!$CY$8,Nutrients!$CY$9)*AG$6)+(((IF($A$7=Nutrients!$B$79,Nutrients!$CY$79,(IF($A$7=Nutrients!$B$77,Nutrients!$CY$77,Nutrients!$CY$78)))))*AG$7))/2000)</f>
        <v>0.17564098965884367</v>
      </c>
      <c r="AH216" s="67">
        <f>((SUMPRODUCT(AH$8:AH$187,Nutrients!$CY$8:$CY$187)+(IF($A$6=Nutrients!$B$8,Nutrients!$CY$8,Nutrients!$CY$9)*AH$6)+(((IF($A$7=Nutrients!$B$79,Nutrients!$CY$79,(IF($A$7=Nutrients!$B$77,Nutrients!$CY$77,Nutrients!$CY$78)))))*AH$7))/2000)</f>
        <v>0.1695025212180484</v>
      </c>
      <c r="AI216" s="67">
        <f>((SUMPRODUCT(AI$8:AI$187,Nutrients!$CY$8:$CY$187)+(IF($A$6=Nutrients!$B$8,Nutrients!$CY$8,Nutrients!$CY$9)*AI$6)+(((IF($A$7=Nutrients!$B$79,Nutrients!$CY$79,(IF($A$7=Nutrients!$B$77,Nutrients!$CY$77,Nutrients!$CY$78)))))*AI$7))/2000)</f>
        <v>0.16358102447497472</v>
      </c>
      <c r="AJ216" s="67"/>
      <c r="AK216" s="67">
        <f>((SUMPRODUCT(AK$8:AK$187,Nutrients!$CY$8:$CY$187)+(IF($A$6=Nutrients!$B$8,Nutrients!$CY$8,Nutrients!$CY$9)*AK$6)+(((IF($A$7=Nutrients!$B$79,Nutrients!$CY$79,(IF($A$7=Nutrients!$B$77,Nutrients!$CY$77,Nutrients!$CY$78)))))*AK$7))/2000)</f>
        <v>0.24388801845842403</v>
      </c>
      <c r="AL216" s="67">
        <f>((SUMPRODUCT(AL$8:AL$187,Nutrients!$CY$8:$CY$187)+(IF($A$6=Nutrients!$B$8,Nutrients!$CY$8,Nutrients!$CY$9)*AL$6)+(((IF($A$7=Nutrients!$B$79,Nutrients!$CY$79,(IF($A$7=Nutrients!$B$77,Nutrients!$CY$77,Nutrients!$CY$78)))))*AL$7))/2000)</f>
        <v>0.2198588901348727</v>
      </c>
      <c r="AM216" s="67">
        <f>((SUMPRODUCT(AM$8:AM$187,Nutrients!$CY$8:$CY$187)+(IF($A$6=Nutrients!$B$8,Nutrients!$CY$8,Nutrients!$CY$9)*AM$6)+(((IF($A$7=Nutrients!$B$79,Nutrients!$CY$79,(IF($A$7=Nutrients!$B$77,Nutrients!$CY$77,Nutrients!$CY$78)))))*AM$7))/2000)</f>
        <v>0.19723707161094223</v>
      </c>
      <c r="AN216" s="67">
        <f>((SUMPRODUCT(AN$8:AN$187,Nutrients!$CY$8:$CY$187)+(IF($A$6=Nutrients!$B$8,Nutrients!$CY$8,Nutrients!$CY$9)*AN$6)+(((IF($A$7=Nutrients!$B$79,Nutrients!$CY$79,(IF($A$7=Nutrients!$B$77,Nutrients!$CY$77,Nutrients!$CY$78)))))*AN$7))/2000)</f>
        <v>0.18895294025088435</v>
      </c>
      <c r="AO216" s="67">
        <f>((SUMPRODUCT(AO$8:AO$187,Nutrients!$CY$8:$CY$187)+(IF($A$6=Nutrients!$B$8,Nutrients!$CY$8,Nutrients!$CY$9)*AO$6)+(((IF($A$7=Nutrients!$B$79,Nutrients!$CY$79,(IF($A$7=Nutrients!$B$77,Nutrients!$CY$77,Nutrients!$CY$78)))))*AO$7))/2000)</f>
        <v>0.18282007429586961</v>
      </c>
      <c r="AP216" s="67">
        <f>((SUMPRODUCT(AP$8:AP$187,Nutrients!$CY$8:$CY$187)+(IF($A$6=Nutrients!$B$8,Nutrients!$CY$8,Nutrients!$CY$9)*AP$6)+(((IF($A$7=Nutrients!$B$79,Nutrients!$CY$79,(IF($A$7=Nutrients!$B$77,Nutrients!$CY$77,Nutrients!$CY$78)))))*AP$7))/2000)</f>
        <v>0.18270042564877259</v>
      </c>
      <c r="AQ216" s="67"/>
      <c r="AR216" s="67">
        <f>((SUMPRODUCT(AR$8:AR$187,Nutrients!$CY$8:$CY$187)+(IF($A$6=Nutrients!$B$8,Nutrients!$CY$8,Nutrients!$CY$9)*AR$6)+(((IF($A$7=Nutrients!$B$79,Nutrients!$CY$79,(IF($A$7=Nutrients!$B$77,Nutrients!$CY$77,Nutrients!$CY$78)))))*AR$7))/2000)</f>
        <v>0.25246743566075935</v>
      </c>
      <c r="AS216" s="67">
        <f>((SUMPRODUCT(AS$8:AS$187,Nutrients!$CY$8:$CY$187)+(IF($A$6=Nutrients!$B$8,Nutrients!$CY$8,Nutrients!$CY$9)*AS$6)+(((IF($A$7=Nutrients!$B$79,Nutrients!$CY$79,(IF($A$7=Nutrients!$B$77,Nutrients!$CY$77,Nutrients!$CY$78)))))*AS$7))/2000)</f>
        <v>0.22413701064520178</v>
      </c>
      <c r="AT216" s="67">
        <f>((SUMPRODUCT(AT$8:AT$187,Nutrients!$CY$8:$CY$187)+(IF($A$6=Nutrients!$B$8,Nutrients!$CY$8,Nutrients!$CY$9)*AT$6)+(((IF($A$7=Nutrients!$B$79,Nutrients!$CY$79,(IF($A$7=Nutrients!$B$77,Nutrients!$CY$77,Nutrients!$CY$78)))))*AT$7))/2000)</f>
        <v>0.21134991463701677</v>
      </c>
      <c r="AU216" s="67">
        <f>((SUMPRODUCT(AU$8:AU$187,Nutrients!$CY$8:$CY$187)+(IF($A$6=Nutrients!$B$8,Nutrients!$CY$8,Nutrients!$CY$9)*AU$6)+(((IF($A$7=Nutrients!$B$79,Nutrients!$CY$79,(IF($A$7=Nutrients!$B$77,Nutrients!$CY$77,Nutrients!$CY$78)))))*AU$7))/2000)</f>
        <v>0.20194800741049537</v>
      </c>
      <c r="AV216" s="67">
        <f>((SUMPRODUCT(AV$8:AV$187,Nutrients!$CY$8:$CY$187)+(IF($A$6=Nutrients!$B$8,Nutrients!$CY$8,Nutrients!$CY$9)*AV$6)+(((IF($A$7=Nutrients!$B$79,Nutrients!$CY$79,(IF($A$7=Nutrients!$B$77,Nutrients!$CY$77,Nutrients!$CY$78)))))*AV$7))/2000)</f>
        <v>0.2019338729838869</v>
      </c>
      <c r="AW216" s="67">
        <f>((SUMPRODUCT(AW$8:AW$187,Nutrients!$CY$8:$CY$187)+(IF($A$6=Nutrients!$B$8,Nutrients!$CY$8,Nutrients!$CY$9)*AW$6)+(((IF($A$7=Nutrients!$B$79,Nutrients!$CY$79,(IF($A$7=Nutrients!$B$77,Nutrients!$CY$77,Nutrients!$CY$78)))))*AW$7))/2000)</f>
        <v>0.20189974799140042</v>
      </c>
      <c r="AX216" s="67"/>
      <c r="AY216" s="67">
        <f>((SUMPRODUCT(AY$8:AY$187,Nutrients!$CY$8:$CY$187)+(IF($A$6=Nutrients!$B$8,Nutrients!$CY$8,Nutrients!$CY$9)*AY$6)+(((IF($A$7=Nutrients!$B$79,Nutrients!$CY$79,(IF($A$7=Nutrients!$B$77,Nutrients!$CY$77,Nutrients!$CY$78)))))*AY$7))/2000)</f>
        <v>0.24770125462409726</v>
      </c>
      <c r="AZ216" s="67">
        <f>((SUMPRODUCT(AZ$8:AZ$187,Nutrients!$CY$8:$CY$187)+(IF($A$6=Nutrients!$B$8,Nutrients!$CY$8,Nutrients!$CY$9)*AZ$6)+(((IF($A$7=Nutrients!$B$79,Nutrients!$CY$79,(IF($A$7=Nutrients!$B$77,Nutrients!$CY$77,Nutrients!$CY$78)))))*AZ$7))/2000)</f>
        <v>0.237466366358111</v>
      </c>
      <c r="BA216" s="67">
        <f>((SUMPRODUCT(BA$8:BA$187,Nutrients!$CY$8:$CY$187)+(IF($A$6=Nutrients!$B$8,Nutrients!$CY$8,Nutrients!$CY$9)*BA$6)+(((IF($A$7=Nutrients!$B$79,Nutrients!$CY$79,(IF($A$7=Nutrients!$B$77,Nutrients!$CY$77,Nutrients!$CY$78)))))*BA$7))/2000)</f>
        <v>0.22466802796341603</v>
      </c>
      <c r="BB216" s="67">
        <f>((SUMPRODUCT(BB$8:BB$187,Nutrients!$CY$8:$CY$187)+(IF($A$6=Nutrients!$B$8,Nutrients!$CY$8,Nutrients!$CY$9)*BB$6)+(((IF($A$7=Nutrients!$B$79,Nutrients!$CY$79,(IF($A$7=Nutrients!$B$77,Nutrients!$CY$77,Nutrients!$CY$78)))))*BB$7))/2000)</f>
        <v>0.22115731703861227</v>
      </c>
      <c r="BC216" s="67">
        <f>((SUMPRODUCT(BC$8:BC$187,Nutrients!$CY$8:$CY$187)+(IF($A$6=Nutrients!$B$8,Nutrients!$CY$8,Nutrients!$CY$9)*BC$6)+(((IF($A$7=Nutrients!$B$79,Nutrients!$CY$79,(IF($A$7=Nutrients!$B$77,Nutrients!$CY$77,Nutrients!$CY$78)))))*BC$7))/2000)</f>
        <v>0.22110518289761202</v>
      </c>
      <c r="BD216" s="67">
        <f>((SUMPRODUCT(BD$8:BD$187,Nutrients!$CY$8:$CY$187)+(IF($A$6=Nutrients!$B$8,Nutrients!$CY$8,Nutrients!$CY$9)*BD$6)+(((IF($A$7=Nutrients!$B$79,Nutrients!$CY$79,(IF($A$7=Nutrients!$B$77,Nutrients!$CY$77,Nutrients!$CY$78)))))*BD$7))/2000)</f>
        <v>0.2209636845559709</v>
      </c>
      <c r="BE216" s="67"/>
      <c r="BF216" s="67">
        <f>((SUMPRODUCT(BF$8:BF$187,Nutrients!$CY$8:$CY$187)+(IF($A$6=Nutrients!$B$8,Nutrients!$CY$8,Nutrients!$CY$9)*BF$6)+(((IF($A$7=Nutrients!$B$79,Nutrients!$CY$79,(IF($A$7=Nutrients!$B$77,Nutrients!$CY$77,Nutrients!$CY$78)))))*BF$7))/2000)</f>
        <v>0.26102679682643254</v>
      </c>
      <c r="BG216" s="67">
        <f>((SUMPRODUCT(BG$8:BG$187,Nutrients!$CY$8:$CY$187)+(IF($A$6=Nutrients!$B$8,Nutrients!$CY$8,Nutrients!$CY$9)*BG$6)+(((IF($A$7=Nutrients!$B$79,Nutrients!$CY$79,(IF($A$7=Nutrients!$B$77,Nutrients!$CY$77,Nutrients!$CY$78)))))*BG$7))/2000)</f>
        <v>0.25079053718467254</v>
      </c>
      <c r="BH216" s="67">
        <f>((SUMPRODUCT(BH$8:BH$187,Nutrients!$CY$8:$CY$187)+(IF($A$6=Nutrients!$B$8,Nutrients!$CY$8,Nutrients!$CY$9)*BH$6)+(((IF($A$7=Nutrients!$B$79,Nutrients!$CY$79,(IF($A$7=Nutrients!$B$77,Nutrients!$CY$77,Nutrients!$CY$78)))))*BH$7))/2000)</f>
        <v>0.24037593287462167</v>
      </c>
      <c r="BI216" s="67">
        <f>((SUMPRODUCT(BI$8:BI$187,Nutrients!$CY$8:$CY$187)+(IF($A$6=Nutrients!$B$8,Nutrients!$CY$8,Nutrients!$CY$9)*BI$6)+(((IF($A$7=Nutrients!$B$79,Nutrients!$CY$79,(IF($A$7=Nutrients!$B$77,Nutrients!$CY$77,Nutrients!$CY$78)))))*BI$7))/2000)</f>
        <v>0.24027727846098818</v>
      </c>
      <c r="BJ216" s="67">
        <f>((SUMPRODUCT(BJ$8:BJ$187,Nutrients!$CY$8:$CY$187)+(IF($A$6=Nutrients!$B$8,Nutrients!$CY$8,Nutrients!$CY$9)*BJ$6)+(((IF($A$7=Nutrients!$B$79,Nutrients!$CY$79,(IF($A$7=Nutrients!$B$77,Nutrients!$CY$77,Nutrients!$CY$78)))))*BJ$7))/2000)</f>
        <v>0.2402245840714099</v>
      </c>
      <c r="BK216" s="67">
        <f>((SUMPRODUCT(BK$8:BK$187,Nutrients!$CY$8:$CY$187)+(IF($A$6=Nutrients!$B$8,Nutrients!$CY$8,Nutrients!$CY$9)*BK$6)+(((IF($A$7=Nutrients!$B$79,Nutrients!$CY$79,(IF($A$7=Nutrients!$B$77,Nutrients!$CY$77,Nutrients!$CY$78)))))*BK$7))/2000)</f>
        <v>0.24020212711014663</v>
      </c>
      <c r="BL216" s="67"/>
    </row>
    <row r="217" spans="1:65" x14ac:dyDescent="0.2">
      <c r="A217" s="226" t="s">
        <v>423</v>
      </c>
      <c r="B217" s="67">
        <f>IF((SUMPRODUCT(B$8:B$187,Nutrients!$DJ$8:$DJ$187))=0,B216,IF((SUMPRODUCT(B$8:B$187,Nutrients!$DJ$8:$DJ$187))&gt;(1500*907),B216+0.14*0.88,B216+(0.00000000006666*((SUMPRODUCT(B$8:B$187,Nutrients!$DJ$8:$DJ$187)/907))^3-0.00000023623322*((SUMPRODUCT(B$8:B$187,Nutrients!$DJ$8:$DJ$187)/907))^2+0.00029262722672*((SUMPRODUCT(B$8:B$187,Nutrients!$DJ$8:$DJ$187)/907))+0.007028328)*0.88))</f>
        <v>0.34860820890025712</v>
      </c>
      <c r="C217" s="67">
        <f>IF((SUMPRODUCT(C$8:C$187,Nutrients!$DJ$8:$DJ$187))=0,C216,IF((SUMPRODUCT(C$8:C$187,Nutrients!$DJ$8:$DJ$187))&gt;(1500*907),C216+0.14*0.88,C216+(0.00000000006666*((SUMPRODUCT(C$8:C$187,Nutrients!$DJ$8:$DJ$187)/907))^3-0.00000023623322*((SUMPRODUCT(C$8:C$187,Nutrients!$DJ$8:$DJ$187)/907))^2+0.00029262722672*((SUMPRODUCT(C$8:C$187,Nutrients!$DJ$8:$DJ$187)/907))+0.007028328)*0.88))</f>
        <v>0.31859588851375159</v>
      </c>
      <c r="D217" s="67">
        <f>IF((SUMPRODUCT(D$8:D$187,Nutrients!$DJ$8:$DJ$187))=0,D216,IF((SUMPRODUCT(D$8:D$187,Nutrients!$DJ$8:$DJ$187))&gt;(1500*907),D216+0.14*0.88,D216+(0.00000000006666*((SUMPRODUCT(D$8:D$187,Nutrients!$DJ$8:$DJ$187)/907))^3-0.00000023623322*((SUMPRODUCT(D$8:D$187,Nutrients!$DJ$8:$DJ$187)/907))^2+0.00029262722672*((SUMPRODUCT(D$8:D$187,Nutrients!$DJ$8:$DJ$187)/907))+0.007028328)*0.88))</f>
        <v>0.28223398442951342</v>
      </c>
      <c r="E217" s="67">
        <f>IF((SUMPRODUCT(E$8:E$187,Nutrients!$DJ$8:$DJ$187))=0,E216,IF((SUMPRODUCT(E$8:E$187,Nutrients!$DJ$8:$DJ$187))&gt;(1500*907),E216+0.14*0.88,E216+(0.00000000006666*((SUMPRODUCT(E$8:E$187,Nutrients!$DJ$8:$DJ$187)/907))^3-0.00000023623322*((SUMPRODUCT(E$8:E$187,Nutrients!$DJ$8:$DJ$187)/907))^2+0.00029262722672*((SUMPRODUCT(E$8:E$187,Nutrients!$DJ$8:$DJ$187)/907))+0.007028328)*0.88))</f>
        <v>0.26924910820427794</v>
      </c>
      <c r="F217" s="67">
        <f>IF((SUMPRODUCT(F$8:F$187,Nutrients!$DJ$8:$DJ$187))=0,F216,IF((SUMPRODUCT(F$8:F$187,Nutrients!$DJ$8:$DJ$187))&gt;(1500*907),F216+0.14*0.88,F216+(0.00000000006666*((SUMPRODUCT(F$8:F$187,Nutrients!$DJ$8:$DJ$187)/907))^3-0.00000023623322*((SUMPRODUCT(F$8:F$187,Nutrients!$DJ$8:$DJ$187)/907))^2+0.00029262722672*((SUMPRODUCT(F$8:F$187,Nutrients!$DJ$8:$DJ$187)/907))+0.007028328)*0.88))</f>
        <v>0.25799460209396979</v>
      </c>
      <c r="G217" s="67">
        <f>IF((SUMPRODUCT(G$8:G$187,Nutrients!$DJ$8:$DJ$187))=0,G216,IF((SUMPRODUCT(G$8:G$187,Nutrients!$DJ$8:$DJ$187))&gt;(1500*907),G216+0.14*0.88,G216+(0.00000000006666*((SUMPRODUCT(G$8:G$187,Nutrients!$DJ$8:$DJ$187)/907))^3-0.00000023623322*((SUMPRODUCT(G$8:G$187,Nutrients!$DJ$8:$DJ$187)/907))^2+0.00029262722672*((SUMPRODUCT(G$8:G$187,Nutrients!$DJ$8:$DJ$187)/907))+0.007028328)*0.88))</f>
        <v>0.24716219296494962</v>
      </c>
      <c r="H217" s="67"/>
      <c r="I217" s="67">
        <f>IF((SUMPRODUCT(I$8:I$187,Nutrients!$DJ$8:$DJ$187))=0,I216,IF((SUMPRODUCT(I$8:I$187,Nutrients!$DJ$8:$DJ$187))&gt;(1500*907),I216+0.14*0.88,I216+(0.00000000006666*((SUMPRODUCT(I$8:I$187,Nutrients!$DJ$8:$DJ$187)/907))^3-0.00000023623322*((SUMPRODUCT(I$8:I$187,Nutrients!$DJ$8:$DJ$187)/907))^2+0.00029262722672*((SUMPRODUCT(I$8:I$187,Nutrients!$DJ$8:$DJ$187)/907))+0.007028328)*0.88))</f>
        <v>0.34773004438053806</v>
      </c>
      <c r="J217" s="67">
        <f>IF((SUMPRODUCT(J$8:J$187,Nutrients!$DJ$8:$DJ$187))=0,J216,IF((SUMPRODUCT(J$8:J$187,Nutrients!$DJ$8:$DJ$187))&gt;(1500*907),J216+0.14*0.88,J216+(0.00000000006666*((SUMPRODUCT(J$8:J$187,Nutrients!$DJ$8:$DJ$187)/907))^3-0.00000023623322*((SUMPRODUCT(J$8:J$187,Nutrients!$DJ$8:$DJ$187)/907))^2+0.00029262722672*((SUMPRODUCT(J$8:J$187,Nutrients!$DJ$8:$DJ$187)/907))+0.007028328)*0.88))</f>
        <v>0.31771079033844341</v>
      </c>
      <c r="K217" s="67">
        <f>IF((SUMPRODUCT(K$8:K$187,Nutrients!$DJ$8:$DJ$187))=0,K216,IF((SUMPRODUCT(K$8:K$187,Nutrients!$DJ$8:$DJ$187))&gt;(1500*907),K216+0.14*0.88,K216+(0.00000000006666*((SUMPRODUCT(K$8:K$187,Nutrients!$DJ$8:$DJ$187)/907))^3-0.00000023623322*((SUMPRODUCT(K$8:K$187,Nutrients!$DJ$8:$DJ$187)/907))^2+0.00029262722672*((SUMPRODUCT(K$8:K$187,Nutrients!$DJ$8:$DJ$187)/907))+0.007028328)*0.88))</f>
        <v>0.27662390890375199</v>
      </c>
      <c r="L217" s="67">
        <f>IF((SUMPRODUCT(L$8:L$187,Nutrients!$DJ$8:$DJ$187))=0,L216,IF((SUMPRODUCT(L$8:L$187,Nutrients!$DJ$8:$DJ$187))&gt;(1500*907),L216+0.14*0.88,L216+(0.00000000006666*((SUMPRODUCT(L$8:L$187,Nutrients!$DJ$8:$DJ$187)/907))^3-0.00000023623322*((SUMPRODUCT(L$8:L$187,Nutrients!$DJ$8:$DJ$187)/907))^2+0.00029262722672*((SUMPRODUCT(L$8:L$187,Nutrients!$DJ$8:$DJ$187)/907))+0.007028328)*0.88))</f>
        <v>0.26836747685676432</v>
      </c>
      <c r="M217" s="67">
        <f>IF((SUMPRODUCT(M$8:M$187,Nutrients!$DJ$8:$DJ$187))=0,M216,IF((SUMPRODUCT(M$8:M$187,Nutrients!$DJ$8:$DJ$187))&gt;(1500*907),M216+0.14*0.88,M216+(0.00000000006666*((SUMPRODUCT(M$8:M$187,Nutrients!$DJ$8:$DJ$187)/907))^3-0.00000023623322*((SUMPRODUCT(M$8:M$187,Nutrients!$DJ$8:$DJ$187)/907))^2+0.00029262722672*((SUMPRODUCT(M$8:M$187,Nutrients!$DJ$8:$DJ$187)/907))+0.007028328)*0.88))</f>
        <v>0.2575265976042988</v>
      </c>
      <c r="N217" s="67">
        <f>IF((SUMPRODUCT(N$8:N$187,Nutrients!$DJ$8:$DJ$187))=0,N216,IF((SUMPRODUCT(N$8:N$187,Nutrients!$DJ$8:$DJ$187))&gt;(1500*907),N216+0.14*0.88,N216+(0.00000000006666*((SUMPRODUCT(N$8:N$187,Nutrients!$DJ$8:$DJ$187)/907))^3-0.00000023623322*((SUMPRODUCT(N$8:N$187,Nutrients!$DJ$8:$DJ$187)/907))^2+0.00029262722672*((SUMPRODUCT(N$8:N$187,Nutrients!$DJ$8:$DJ$187)/907))+0.007028328)*0.88))</f>
        <v>0.24669418847527869</v>
      </c>
      <c r="O217" s="67"/>
      <c r="P217" s="67">
        <f>IF((SUMPRODUCT(P$8:P$187,Nutrients!$DJ$8:$DJ$187))=0,P216,IF((SUMPRODUCT(P$8:P$187,Nutrients!$DJ$8:$DJ$187))&gt;(1500*907),P216+0.14*0.88,P216+(0.00000000006666*((SUMPRODUCT(P$8:P$187,Nutrients!$DJ$8:$DJ$187)/907))^3-0.00000023623322*((SUMPRODUCT(P$8:P$187,Nutrients!$DJ$8:$DJ$187)/907))^2+0.00029262722672*((SUMPRODUCT(P$8:P$187,Nutrients!$DJ$8:$DJ$187)/907))+0.007028328)*0.88))</f>
        <v>0.34685222654359837</v>
      </c>
      <c r="Q217" s="67">
        <f>IF((SUMPRODUCT(Q$8:Q$187,Nutrients!$DJ$8:$DJ$187))=0,Q216,IF((SUMPRODUCT(Q$8:Q$187,Nutrients!$DJ$8:$DJ$187))&gt;(1500*907),Q216+0.14*0.88,Q216+(0.00000000006666*((SUMPRODUCT(Q$8:Q$187,Nutrients!$DJ$8:$DJ$187)/907))^3-0.00000023623322*((SUMPRODUCT(Q$8:Q$187,Nutrients!$DJ$8:$DJ$187)/907))^2+0.00029262722672*((SUMPRODUCT(Q$8:Q$187,Nutrients!$DJ$8:$DJ$187)/907))+0.007028328)*0.88))</f>
        <v>0.31724971950436159</v>
      </c>
      <c r="R217" s="67">
        <f>IF((SUMPRODUCT(R$8:R$187,Nutrients!$DJ$8:$DJ$187))=0,R216,IF((SUMPRODUCT(R$8:R$187,Nutrients!$DJ$8:$DJ$187))&gt;(1500*907),R216+0.14*0.88,R216+(0.00000000006666*((SUMPRODUCT(R$8:R$187,Nutrients!$DJ$8:$DJ$187)/907))^3-0.00000023623322*((SUMPRODUCT(R$8:R$187,Nutrients!$DJ$8:$DJ$187)/907))^2+0.00029262722672*((SUMPRODUCT(R$8:R$187,Nutrients!$DJ$8:$DJ$187)/907))+0.007028328)*0.88))</f>
        <v>0.2761420371029028</v>
      </c>
      <c r="S217" s="67">
        <f>IF((SUMPRODUCT(S$8:S$187,Nutrients!$DJ$8:$DJ$187))=0,S216,IF((SUMPRODUCT(S$8:S$187,Nutrients!$DJ$8:$DJ$187))&gt;(1500*907),S216+0.14*0.88,S216+(0.00000000006666*((SUMPRODUCT(S$8:S$187,Nutrients!$DJ$8:$DJ$187)/907))^3-0.00000023623322*((SUMPRODUCT(S$8:S$187,Nutrients!$DJ$8:$DJ$187)/907))^2+0.00029262722672*((SUMPRODUCT(S$8:S$187,Nutrients!$DJ$8:$DJ$187)/907))+0.007028328)*0.88))</f>
        <v>0.26788213822812051</v>
      </c>
      <c r="T217" s="67">
        <f>IF((SUMPRODUCT(T$8:T$187,Nutrients!$DJ$8:$DJ$187))=0,T216,IF((SUMPRODUCT(T$8:T$187,Nutrients!$DJ$8:$DJ$187))&gt;(1500*907),T216+0.14*0.88,T216+(0.00000000006666*((SUMPRODUCT(T$8:T$187,Nutrients!$DJ$8:$DJ$187)/907))^3-0.00000023623322*((SUMPRODUCT(T$8:T$187,Nutrients!$DJ$8:$DJ$187)/907))^2+0.00029262722672*((SUMPRODUCT(T$8:T$187,Nutrients!$DJ$8:$DJ$187)/907))+0.007028328)*0.88))</f>
        <v>0.25664531293956461</v>
      </c>
      <c r="U217" s="67">
        <f>IF((SUMPRODUCT(U$8:U$187,Nutrients!$DJ$8:$DJ$187))=0,U216,IF((SUMPRODUCT(U$8:U$187,Nutrients!$DJ$8:$DJ$187))&gt;(1500*907),U216+0.14*0.88,U216+(0.00000000006666*((SUMPRODUCT(U$8:U$187,Nutrients!$DJ$8:$DJ$187)/907))^3-0.00000023623322*((SUMPRODUCT(U$8:U$187,Nutrients!$DJ$8:$DJ$187)/907))^2+0.00029262722672*((SUMPRODUCT(U$8:U$187,Nutrients!$DJ$8:$DJ$187)/907))+0.007028328)*0.88))</f>
        <v>0.24619483411835114</v>
      </c>
      <c r="V217" s="67"/>
      <c r="W217" s="67">
        <f>IF((SUMPRODUCT(W$8:W$187,Nutrients!$DJ$8:$DJ$187))=0,W216,IF((SUMPRODUCT(W$8:W$187,Nutrients!$DJ$8:$DJ$187))&gt;(1500*907),W216+0.14*0.88,W216+(0.00000000006666*((SUMPRODUCT(W$8:W$187,Nutrients!$DJ$8:$DJ$187)/907))^3-0.00000023623322*((SUMPRODUCT(W$8:W$187,Nutrients!$DJ$8:$DJ$187)/907))^2+0.00029262722672*((SUMPRODUCT(W$8:W$187,Nutrients!$DJ$8:$DJ$187)/907))+0.007028328)*0.88))</f>
        <v>0.34595326105711188</v>
      </c>
      <c r="X217" s="67">
        <f>IF((SUMPRODUCT(X$8:X$187,Nutrients!$DJ$8:$DJ$187))=0,X216,IF((SUMPRODUCT(X$8:X$187,Nutrients!$DJ$8:$DJ$187))&gt;(1500*907),X216+0.14*0.88,X216+(0.00000000006666*((SUMPRODUCT(X$8:X$187,Nutrients!$DJ$8:$DJ$187)/907))^3-0.00000023623322*((SUMPRODUCT(X$8:X$187,Nutrients!$DJ$8:$DJ$187)/907))^2+0.00029262722672*((SUMPRODUCT(X$8:X$187,Nutrients!$DJ$8:$DJ$187)/907))+0.007028328)*0.88))</f>
        <v>0.31676784770351235</v>
      </c>
      <c r="Y217" s="67">
        <f>IF((SUMPRODUCT(Y$8:Y$187,Nutrients!$DJ$8:$DJ$187))=0,Y216,IF((SUMPRODUCT(Y$8:Y$187,Nutrients!$DJ$8:$DJ$187))&gt;(1500*907),Y216+0.14*0.88,Y216+(0.00000000006666*((SUMPRODUCT(Y$8:Y$187,Nutrients!$DJ$8:$DJ$187)/907))^3-0.00000023623322*((SUMPRODUCT(Y$8:Y$187,Nutrients!$DJ$8:$DJ$187)/907))^2+0.00029262722672*((SUMPRODUCT(Y$8:Y$187,Nutrients!$DJ$8:$DJ$187)/907))+0.007028328)*0.88))</f>
        <v>0.28039588981866997</v>
      </c>
      <c r="Z217" s="67">
        <f>IF((SUMPRODUCT(Z$8:Z$187,Nutrients!$DJ$8:$DJ$187))=0,Z216,IF((SUMPRODUCT(Z$8:Z$187,Nutrients!$DJ$8:$DJ$187))&gt;(1500*907),Z216+0.14*0.88,Z216+(0.00000000006666*((SUMPRODUCT(Z$8:Z$187,Nutrients!$DJ$8:$DJ$187)/907))^3-0.00000023623322*((SUMPRODUCT(Z$8:Z$187,Nutrients!$DJ$8:$DJ$187)/907))^2+0.00029262722672*((SUMPRODUCT(Z$8:Z$187,Nutrients!$DJ$8:$DJ$187)/907))+0.007028328)*0.88))</f>
        <v>0.26738950011298152</v>
      </c>
      <c r="AA217" s="67">
        <f>IF((SUMPRODUCT(AA$8:AA$187,Nutrients!$DJ$8:$DJ$187))=0,AA216,IF((SUMPRODUCT(AA$8:AA$187,Nutrients!$DJ$8:$DJ$187))&gt;(1500*907),AA216+0.14*0.88,AA216+(0.00000000006666*((SUMPRODUCT(AA$8:AA$187,Nutrients!$DJ$8:$DJ$187)/907))^3-0.00000023623322*((SUMPRODUCT(AA$8:AA$187,Nutrients!$DJ$8:$DJ$187)/907))^2+0.00029262722672*((SUMPRODUCT(AA$8:AA$187,Nutrients!$DJ$8:$DJ$187)/907))+0.007028328)*0.88))</f>
        <v>0.25615997431092086</v>
      </c>
      <c r="AB217" s="67">
        <f>IF((SUMPRODUCT(AB$8:AB$187,Nutrients!$DJ$8:$DJ$187))=0,AB216,IF((SUMPRODUCT(AB$8:AB$187,Nutrients!$DJ$8:$DJ$187))&gt;(1500*907),AB216+0.14*0.88,AB216+(0.00000000006666*((SUMPRODUCT(AB$8:AB$187,Nutrients!$DJ$8:$DJ$187)/907))^3-0.00000023623322*((SUMPRODUCT(AB$8:AB$187,Nutrients!$DJ$8:$DJ$187)/907))^2+0.00029262722672*((SUMPRODUCT(AB$8:AB$187,Nutrients!$DJ$8:$DJ$187)/907))+0.007028328)*0.88))</f>
        <v>0.25002013719617239</v>
      </c>
      <c r="AC217" s="67"/>
      <c r="AD217" s="67">
        <f>IF((SUMPRODUCT(AD$8:AD$187,Nutrients!$DJ$8:$DJ$187))=0,AD216,IF((SUMPRODUCT(AD$8:AD$187,Nutrients!$DJ$8:$DJ$187))&gt;(1500*907),AD216+0.14*0.88,AD216+(0.00000000006666*((SUMPRODUCT(AD$8:AD$187,Nutrients!$DJ$8:$DJ$187)/907))^3-0.00000023623322*((SUMPRODUCT(AD$8:AD$187,Nutrients!$DJ$8:$DJ$187)/907))^2+0.00029262722672*((SUMPRODUCT(AD$8:AD$187,Nutrients!$DJ$8:$DJ$187)/907))+0.007028328)*0.88))</f>
        <v>0.34506122922621457</v>
      </c>
      <c r="AE217" s="67">
        <f>IF((SUMPRODUCT(AE$8:AE$187,Nutrients!$DJ$8:$DJ$187))=0,AE216,IF((SUMPRODUCT(AE$8:AE$187,Nutrients!$DJ$8:$DJ$187))&gt;(1500*907),AE216+0.14*0.88,AE216+(0.00000000006666*((SUMPRODUCT(AE$8:AE$187,Nutrients!$DJ$8:$DJ$187)/907))^3-0.00000023623322*((SUMPRODUCT(AE$8:AE$187,Nutrients!$DJ$8:$DJ$187)/907))^2+0.00029262722672*((SUMPRODUCT(AE$8:AE$187,Nutrients!$DJ$8:$DJ$187)/907))+0.007028328)*0.88))</f>
        <v>0.31627501094227811</v>
      </c>
      <c r="AF217" s="67">
        <f>IF((SUMPRODUCT(AF$8:AF$187,Nutrients!$DJ$8:$DJ$187))=0,AF216,IF((SUMPRODUCT(AF$8:AF$187,Nutrients!$DJ$8:$DJ$187))&gt;(1500*907),AF216+0.14*0.88,AF216+(0.00000000006666*((SUMPRODUCT(AF$8:AF$187,Nutrients!$DJ$8:$DJ$187)/907))^3-0.00000023623322*((SUMPRODUCT(AF$8:AF$187,Nutrients!$DJ$8:$DJ$187)/907))^2+0.00029262722672*((SUMPRODUCT(AF$8:AF$187,Nutrients!$DJ$8:$DJ$187)/907))+0.007028328)*0.88))</f>
        <v>0.28421144463617731</v>
      </c>
      <c r="AG217" s="67">
        <f>IF((SUMPRODUCT(AG$8:AG$187,Nutrients!$DJ$8:$DJ$187))=0,AG216,IF((SUMPRODUCT(AG$8:AG$187,Nutrients!$DJ$8:$DJ$187))&gt;(1500*907),AG216+0.14*0.88,AG216+(0.00000000006666*((SUMPRODUCT(AG$8:AG$187,Nutrients!$DJ$8:$DJ$187)/907))^3-0.00000023623322*((SUMPRODUCT(AG$8:AG$187,Nutrients!$DJ$8:$DJ$187)/907))^2+0.00029262722672*((SUMPRODUCT(AG$8:AG$187,Nutrients!$DJ$8:$DJ$187)/907))+0.007028328)*0.88))</f>
        <v>0.27593291576189993</v>
      </c>
      <c r="AH217" s="67">
        <f>IF((SUMPRODUCT(AH$8:AH$187,Nutrients!$DJ$8:$DJ$187))=0,AH216,IF((SUMPRODUCT(AH$8:AH$187,Nutrients!$DJ$8:$DJ$187))&gt;(1500*907),AH216+0.14*0.88,AH216+(0.00000000006666*((SUMPRODUCT(AH$8:AH$187,Nutrients!$DJ$8:$DJ$187)/907))^3-0.00000023623322*((SUMPRODUCT(AH$8:AH$187,Nutrients!$DJ$8:$DJ$187)/907))^2+0.00029262722672*((SUMPRODUCT(AH$8:AH$187,Nutrients!$DJ$8:$DJ$187)/907))+0.007028328)*0.88))</f>
        <v>0.26979444732110469</v>
      </c>
      <c r="AI217" s="67">
        <f>IF((SUMPRODUCT(AI$8:AI$187,Nutrients!$DJ$8:$DJ$187))=0,AI216,IF((SUMPRODUCT(AI$8:AI$187,Nutrients!$DJ$8:$DJ$187))&gt;(1500*907),AI216+0.14*0.88,AI216+(0.00000000006666*((SUMPRODUCT(AI$8:AI$187,Nutrients!$DJ$8:$DJ$187)/907))^3-0.00000023623322*((SUMPRODUCT(AI$8:AI$187,Nutrients!$DJ$8:$DJ$187)/907))^2+0.00029262722672*((SUMPRODUCT(AI$8:AI$187,Nutrients!$DJ$8:$DJ$187)/907))+0.007028328)*0.88))</f>
        <v>0.26387295057803101</v>
      </c>
      <c r="AJ217" s="67"/>
      <c r="AK217" s="67">
        <f>IF((SUMPRODUCT(AK$8:AK$187,Nutrients!$DJ$8:$DJ$187))=0,AK216,IF((SUMPRODUCT(AK$8:AK$187,Nutrients!$DJ$8:$DJ$187))&gt;(1500*907),AK216+0.14*0.88,AK216+(0.00000000006666*((SUMPRODUCT(AK$8:AK$187,Nutrients!$DJ$8:$DJ$187)/907))^3-0.00000023623322*((SUMPRODUCT(AK$8:AK$187,Nutrients!$DJ$8:$DJ$187)/907))^2+0.00029262722672*((SUMPRODUCT(AK$8:AK$187,Nutrients!$DJ$8:$DJ$187)/907))+0.007028328)*0.88))</f>
        <v>0.34417994456148032</v>
      </c>
      <c r="AL217" s="67">
        <f>IF((SUMPRODUCT(AL$8:AL$187,Nutrients!$DJ$8:$DJ$187))=0,AL216,IF((SUMPRODUCT(AL$8:AL$187,Nutrients!$DJ$8:$DJ$187))&gt;(1500*907),AL216+0.14*0.88,AL216+(0.00000000006666*((SUMPRODUCT(AL$8:AL$187,Nutrients!$DJ$8:$DJ$187)/907))^3-0.00000023623322*((SUMPRODUCT(AL$8:AL$187,Nutrients!$DJ$8:$DJ$187)/907))^2+0.00029262722672*((SUMPRODUCT(AL$8:AL$187,Nutrients!$DJ$8:$DJ$187)/907))+0.007028328)*0.88))</f>
        <v>0.32015081623792896</v>
      </c>
      <c r="AM217" s="67">
        <f>IF((SUMPRODUCT(AM$8:AM$187,Nutrients!$DJ$8:$DJ$187))=0,AM216,IF((SUMPRODUCT(AM$8:AM$187,Nutrients!$DJ$8:$DJ$187))&gt;(1500*907),AM216+0.14*0.88,AM216+(0.00000000006666*((SUMPRODUCT(AM$8:AM$187,Nutrients!$DJ$8:$DJ$187)/907))^3-0.00000023623322*((SUMPRODUCT(AM$8:AM$187,Nutrients!$DJ$8:$DJ$187)/907))^2+0.00029262722672*((SUMPRODUCT(AM$8:AM$187,Nutrients!$DJ$8:$DJ$187)/907))+0.007028328)*0.88))</f>
        <v>0.29752899771399849</v>
      </c>
      <c r="AN217" s="67">
        <f>IF((SUMPRODUCT(AN$8:AN$187,Nutrients!$DJ$8:$DJ$187))=0,AN216,IF((SUMPRODUCT(AN$8:AN$187,Nutrients!$DJ$8:$DJ$187))&gt;(1500*907),AN216+0.14*0.88,AN216+(0.00000000006666*((SUMPRODUCT(AN$8:AN$187,Nutrients!$DJ$8:$DJ$187)/907))^3-0.00000023623322*((SUMPRODUCT(AN$8:AN$187,Nutrients!$DJ$8:$DJ$187)/907))^2+0.00029262722672*((SUMPRODUCT(AN$8:AN$187,Nutrients!$DJ$8:$DJ$187)/907))+0.007028328)*0.88))</f>
        <v>0.28924486635394064</v>
      </c>
      <c r="AO217" s="67">
        <f>IF((SUMPRODUCT(AO$8:AO$187,Nutrients!$DJ$8:$DJ$187))=0,AO216,IF((SUMPRODUCT(AO$8:AO$187,Nutrients!$DJ$8:$DJ$187))&gt;(1500*907),AO216+0.14*0.88,AO216+(0.00000000006666*((SUMPRODUCT(AO$8:AO$187,Nutrients!$DJ$8:$DJ$187)/907))^3-0.00000023623322*((SUMPRODUCT(AO$8:AO$187,Nutrients!$DJ$8:$DJ$187)/907))^2+0.00029262722672*((SUMPRODUCT(AO$8:AO$187,Nutrients!$DJ$8:$DJ$187)/907))+0.007028328)*0.88))</f>
        <v>0.28311200039892587</v>
      </c>
      <c r="AP217" s="67">
        <f>IF((SUMPRODUCT(AP$8:AP$187,Nutrients!$DJ$8:$DJ$187))=0,AP216,IF((SUMPRODUCT(AP$8:AP$187,Nutrients!$DJ$8:$DJ$187))&gt;(1500*907),AP216+0.14*0.88,AP216+(0.00000000006666*((SUMPRODUCT(AP$8:AP$187,Nutrients!$DJ$8:$DJ$187)/907))^3-0.00000023623322*((SUMPRODUCT(AP$8:AP$187,Nutrients!$DJ$8:$DJ$187)/907))^2+0.00029262722672*((SUMPRODUCT(AP$8:AP$187,Nutrients!$DJ$8:$DJ$187)/907))+0.007028328)*0.88))</f>
        <v>0.28299235175182885</v>
      </c>
      <c r="AQ217" s="67"/>
      <c r="AR217" s="67">
        <f>IF((SUMPRODUCT(AR$8:AR$187,Nutrients!$DJ$8:$DJ$187))=0,AR216,IF((SUMPRODUCT(AR$8:AR$187,Nutrients!$DJ$8:$DJ$187))&gt;(1500*907),AR216+0.14*0.88,AR216+(0.00000000006666*((SUMPRODUCT(AR$8:AR$187,Nutrients!$DJ$8:$DJ$187)/907))^3-0.00000023623322*((SUMPRODUCT(AR$8:AR$187,Nutrients!$DJ$8:$DJ$187)/907))^2+0.00029262722672*((SUMPRODUCT(AR$8:AR$187,Nutrients!$DJ$8:$DJ$187)/907))+0.007028328)*0.88))</f>
        <v>0.35275936176381562</v>
      </c>
      <c r="AS217" s="67">
        <f>IF((SUMPRODUCT(AS$8:AS$187,Nutrients!$DJ$8:$DJ$187))=0,AS216,IF((SUMPRODUCT(AS$8:AS$187,Nutrients!$DJ$8:$DJ$187))&gt;(1500*907),AS216+0.14*0.88,AS216+(0.00000000006666*((SUMPRODUCT(AS$8:AS$187,Nutrients!$DJ$8:$DJ$187)/907))^3-0.00000023623322*((SUMPRODUCT(AS$8:AS$187,Nutrients!$DJ$8:$DJ$187)/907))^2+0.00029262722672*((SUMPRODUCT(AS$8:AS$187,Nutrients!$DJ$8:$DJ$187)/907))+0.007028328)*0.88))</f>
        <v>0.32442893674825807</v>
      </c>
      <c r="AT217" s="67">
        <f>IF((SUMPRODUCT(AT$8:AT$187,Nutrients!$DJ$8:$DJ$187))=0,AT216,IF((SUMPRODUCT(AT$8:AT$187,Nutrients!$DJ$8:$DJ$187))&gt;(1500*907),AT216+0.14*0.88,AT216+(0.00000000006666*((SUMPRODUCT(AT$8:AT$187,Nutrients!$DJ$8:$DJ$187)/907))^3-0.00000023623322*((SUMPRODUCT(AT$8:AT$187,Nutrients!$DJ$8:$DJ$187)/907))^2+0.00029262722672*((SUMPRODUCT(AT$8:AT$187,Nutrients!$DJ$8:$DJ$187)/907))+0.007028328)*0.88))</f>
        <v>0.31164184074007306</v>
      </c>
      <c r="AU217" s="67">
        <f>IF((SUMPRODUCT(AU$8:AU$187,Nutrients!$DJ$8:$DJ$187))=0,AU216,IF((SUMPRODUCT(AU$8:AU$187,Nutrients!$DJ$8:$DJ$187))&gt;(1500*907),AU216+0.14*0.88,AU216+(0.00000000006666*((SUMPRODUCT(AU$8:AU$187,Nutrients!$DJ$8:$DJ$187)/907))^3-0.00000023623322*((SUMPRODUCT(AU$8:AU$187,Nutrients!$DJ$8:$DJ$187)/907))^2+0.00029262722672*((SUMPRODUCT(AU$8:AU$187,Nutrients!$DJ$8:$DJ$187)/907))+0.007028328)*0.88))</f>
        <v>0.30223993351355166</v>
      </c>
      <c r="AV217" s="67">
        <f>IF((SUMPRODUCT(AV$8:AV$187,Nutrients!$DJ$8:$DJ$187))=0,AV216,IF((SUMPRODUCT(AV$8:AV$187,Nutrients!$DJ$8:$DJ$187))&gt;(1500*907),AV216+0.14*0.88,AV216+(0.00000000006666*((SUMPRODUCT(AV$8:AV$187,Nutrients!$DJ$8:$DJ$187)/907))^3-0.00000023623322*((SUMPRODUCT(AV$8:AV$187,Nutrients!$DJ$8:$DJ$187)/907))^2+0.00029262722672*((SUMPRODUCT(AV$8:AV$187,Nutrients!$DJ$8:$DJ$187)/907))+0.007028328)*0.88))</f>
        <v>0.30222579908694319</v>
      </c>
      <c r="AW217" s="67">
        <f>IF((SUMPRODUCT(AW$8:AW$187,Nutrients!$DJ$8:$DJ$187))=0,AW216,IF((SUMPRODUCT(AW$8:AW$187,Nutrients!$DJ$8:$DJ$187))&gt;(1500*907),AW216+0.14*0.88,AW216+(0.00000000006666*((SUMPRODUCT(AW$8:AW$187,Nutrients!$DJ$8:$DJ$187)/907))^3-0.00000023623322*((SUMPRODUCT(AW$8:AW$187,Nutrients!$DJ$8:$DJ$187)/907))^2+0.00029262722672*((SUMPRODUCT(AW$8:AW$187,Nutrients!$DJ$8:$DJ$187)/907))+0.007028328)*0.88))</f>
        <v>0.30219167409445669</v>
      </c>
      <c r="AX217" s="67"/>
      <c r="AY217" s="67">
        <f>IF((SUMPRODUCT(AY$8:AY$187,Nutrients!$DJ$8:$DJ$187))=0,AY216,IF((SUMPRODUCT(AY$8:AY$187,Nutrients!$DJ$8:$DJ$187))&gt;(1500*907),AY216+0.14*0.88,AY216+(0.00000000006666*((SUMPRODUCT(AY$8:AY$187,Nutrients!$DJ$8:$DJ$187)/907))^3-0.00000023623322*((SUMPRODUCT(AY$8:AY$187,Nutrients!$DJ$8:$DJ$187)/907))^2+0.00029262722672*((SUMPRODUCT(AY$8:AY$187,Nutrients!$DJ$8:$DJ$187)/907))+0.007028328)*0.88))</f>
        <v>0.34799318072715352</v>
      </c>
      <c r="AZ217" s="67">
        <f>IF((SUMPRODUCT(AZ$8:AZ$187,Nutrients!$DJ$8:$DJ$187))=0,AZ216,IF((SUMPRODUCT(AZ$8:AZ$187,Nutrients!$DJ$8:$DJ$187))&gt;(1500*907),AZ216+0.14*0.88,AZ216+(0.00000000006666*((SUMPRODUCT(AZ$8:AZ$187,Nutrients!$DJ$8:$DJ$187)/907))^3-0.00000023623322*((SUMPRODUCT(AZ$8:AZ$187,Nutrients!$DJ$8:$DJ$187)/907))^2+0.00029262722672*((SUMPRODUCT(AZ$8:AZ$187,Nutrients!$DJ$8:$DJ$187)/907))+0.007028328)*0.88))</f>
        <v>0.33775829246116729</v>
      </c>
      <c r="BA217" s="67">
        <f>IF((SUMPRODUCT(BA$8:BA$187,Nutrients!$DJ$8:$DJ$187))=0,BA216,IF((SUMPRODUCT(BA$8:BA$187,Nutrients!$DJ$8:$DJ$187))&gt;(1500*907),BA216+0.14*0.88,BA216+(0.00000000006666*((SUMPRODUCT(BA$8:BA$187,Nutrients!$DJ$8:$DJ$187)/907))^3-0.00000023623322*((SUMPRODUCT(BA$8:BA$187,Nutrients!$DJ$8:$DJ$187)/907))^2+0.00029262722672*((SUMPRODUCT(BA$8:BA$187,Nutrients!$DJ$8:$DJ$187)/907))+0.007028328)*0.88))</f>
        <v>0.32495995406647232</v>
      </c>
      <c r="BB217" s="67">
        <f>IF((SUMPRODUCT(BB$8:BB$187,Nutrients!$DJ$8:$DJ$187))=0,BB216,IF((SUMPRODUCT(BB$8:BB$187,Nutrients!$DJ$8:$DJ$187))&gt;(1500*907),BB216+0.14*0.88,BB216+(0.00000000006666*((SUMPRODUCT(BB$8:BB$187,Nutrients!$DJ$8:$DJ$187)/907))^3-0.00000023623322*((SUMPRODUCT(BB$8:BB$187,Nutrients!$DJ$8:$DJ$187)/907))^2+0.00029262722672*((SUMPRODUCT(BB$8:BB$187,Nutrients!$DJ$8:$DJ$187)/907))+0.007028328)*0.88))</f>
        <v>0.32144924314166856</v>
      </c>
      <c r="BC217" s="67">
        <f>IF((SUMPRODUCT(BC$8:BC$187,Nutrients!$DJ$8:$DJ$187))=0,BC216,IF((SUMPRODUCT(BC$8:BC$187,Nutrients!$DJ$8:$DJ$187))&gt;(1500*907),BC216+0.14*0.88,BC216+(0.00000000006666*((SUMPRODUCT(BC$8:BC$187,Nutrients!$DJ$8:$DJ$187)/907))^3-0.00000023623322*((SUMPRODUCT(BC$8:BC$187,Nutrients!$DJ$8:$DJ$187)/907))^2+0.00029262722672*((SUMPRODUCT(BC$8:BC$187,Nutrients!$DJ$8:$DJ$187)/907))+0.007028328)*0.88))</f>
        <v>0.32139710900066831</v>
      </c>
      <c r="BD217" s="67">
        <f>IF((SUMPRODUCT(BD$8:BD$187,Nutrients!$DJ$8:$DJ$187))=0,BD216,IF((SUMPRODUCT(BD$8:BD$187,Nutrients!$DJ$8:$DJ$187))&gt;(1500*907),BD216+0.14*0.88,BD216+(0.00000000006666*((SUMPRODUCT(BD$8:BD$187,Nutrients!$DJ$8:$DJ$187)/907))^3-0.00000023623322*((SUMPRODUCT(BD$8:BD$187,Nutrients!$DJ$8:$DJ$187)/907))^2+0.00029262722672*((SUMPRODUCT(BD$8:BD$187,Nutrients!$DJ$8:$DJ$187)/907))+0.007028328)*0.88))</f>
        <v>0.32125561065902719</v>
      </c>
      <c r="BE217" s="67"/>
      <c r="BF217" s="67">
        <f>IF((SUMPRODUCT(BF$8:BF$187,Nutrients!$DJ$8:$DJ$187))=0,BF216,IF((SUMPRODUCT(BF$8:BF$187,Nutrients!$DJ$8:$DJ$187))&gt;(1500*907),BF216+0.14*0.88,BF216+(0.00000000006666*((SUMPRODUCT(BF$8:BF$187,Nutrients!$DJ$8:$DJ$187)/907))^3-0.00000023623322*((SUMPRODUCT(BF$8:BF$187,Nutrients!$DJ$8:$DJ$187)/907))^2+0.00029262722672*((SUMPRODUCT(BF$8:BF$187,Nutrients!$DJ$8:$DJ$187)/907))+0.007028328)*0.88))</f>
        <v>0.3613187229294888</v>
      </c>
      <c r="BG217" s="67">
        <f>IF((SUMPRODUCT(BG$8:BG$187,Nutrients!$DJ$8:$DJ$187))=0,BG216,IF((SUMPRODUCT(BG$8:BG$187,Nutrients!$DJ$8:$DJ$187))&gt;(1500*907),BG216+0.14*0.88,BG216+(0.00000000006666*((SUMPRODUCT(BG$8:BG$187,Nutrients!$DJ$8:$DJ$187)/907))^3-0.00000023623322*((SUMPRODUCT(BG$8:BG$187,Nutrients!$DJ$8:$DJ$187)/907))^2+0.00029262722672*((SUMPRODUCT(BG$8:BG$187,Nutrients!$DJ$8:$DJ$187)/907))+0.007028328)*0.88))</f>
        <v>0.3510824632877288</v>
      </c>
      <c r="BH217" s="67">
        <f>IF((SUMPRODUCT(BH$8:BH$187,Nutrients!$DJ$8:$DJ$187))=0,BH216,IF((SUMPRODUCT(BH$8:BH$187,Nutrients!$DJ$8:$DJ$187))&gt;(1500*907),BH216+0.14*0.88,BH216+(0.00000000006666*((SUMPRODUCT(BH$8:BH$187,Nutrients!$DJ$8:$DJ$187)/907))^3-0.00000023623322*((SUMPRODUCT(BH$8:BH$187,Nutrients!$DJ$8:$DJ$187)/907))^2+0.00029262722672*((SUMPRODUCT(BH$8:BH$187,Nutrients!$DJ$8:$DJ$187)/907))+0.007028328)*0.88))</f>
        <v>0.34066785897767793</v>
      </c>
      <c r="BI217" s="67">
        <f>IF((SUMPRODUCT(BI$8:BI$187,Nutrients!$DJ$8:$DJ$187))=0,BI216,IF((SUMPRODUCT(BI$8:BI$187,Nutrients!$DJ$8:$DJ$187))&gt;(1500*907),BI216+0.14*0.88,BI216+(0.00000000006666*((SUMPRODUCT(BI$8:BI$187,Nutrients!$DJ$8:$DJ$187)/907))^3-0.00000023623322*((SUMPRODUCT(BI$8:BI$187,Nutrients!$DJ$8:$DJ$187)/907))^2+0.00029262722672*((SUMPRODUCT(BI$8:BI$187,Nutrients!$DJ$8:$DJ$187)/907))+0.007028328)*0.88))</f>
        <v>0.34056920456404444</v>
      </c>
      <c r="BJ217" s="67">
        <f>IF((SUMPRODUCT(BJ$8:BJ$187,Nutrients!$DJ$8:$DJ$187))=0,BJ216,IF((SUMPRODUCT(BJ$8:BJ$187,Nutrients!$DJ$8:$DJ$187))&gt;(1500*907),BJ216+0.14*0.88,BJ216+(0.00000000006666*((SUMPRODUCT(BJ$8:BJ$187,Nutrients!$DJ$8:$DJ$187)/907))^3-0.00000023623322*((SUMPRODUCT(BJ$8:BJ$187,Nutrients!$DJ$8:$DJ$187)/907))^2+0.00029262722672*((SUMPRODUCT(BJ$8:BJ$187,Nutrients!$DJ$8:$DJ$187)/907))+0.007028328)*0.88))</f>
        <v>0.34051651017446616</v>
      </c>
      <c r="BK217" s="67">
        <f>IF((SUMPRODUCT(BK$8:BK$187,Nutrients!$DJ$8:$DJ$187))=0,BK216,IF((SUMPRODUCT(BK$8:BK$187,Nutrients!$DJ$8:$DJ$187))&gt;(1500*907),BK216+0.14*0.88,BK216+(0.00000000006666*((SUMPRODUCT(BK$8:BK$187,Nutrients!$DJ$8:$DJ$187)/907))^3-0.00000023623322*((SUMPRODUCT(BK$8:BK$187,Nutrients!$DJ$8:$DJ$187)/907))^2+0.00029262722672*((SUMPRODUCT(BK$8:BK$187,Nutrients!$DJ$8:$DJ$187)/907))+0.007028328)*0.88))</f>
        <v>0.34049405321320292</v>
      </c>
      <c r="BL217" s="67"/>
    </row>
    <row r="218" spans="1:65" x14ac:dyDescent="0.2">
      <c r="A218" s="236" t="s">
        <v>193</v>
      </c>
      <c r="B218" s="67">
        <f>B211/B212</f>
        <v>1.2110598006697686</v>
      </c>
      <c r="C218" s="67">
        <f t="shared" ref="C218:G218" si="83">C211/C212</f>
        <v>1.2132164348391576</v>
      </c>
      <c r="D218" s="67">
        <f t="shared" si="83"/>
        <v>1.2026625289351049</v>
      </c>
      <c r="E218" s="67">
        <f t="shared" si="83"/>
        <v>1.2042365900657335</v>
      </c>
      <c r="F218" s="67">
        <f t="shared" si="83"/>
        <v>1.2271313607245569</v>
      </c>
      <c r="G218" s="67">
        <f t="shared" si="83"/>
        <v>1.2247542675078633</v>
      </c>
      <c r="H218" s="20"/>
      <c r="I218" s="67">
        <f>I211/I212</f>
        <v>1.2066893276896362</v>
      </c>
      <c r="J218" s="67">
        <f t="shared" ref="J218:N218" si="84">J211/J212</f>
        <v>1.2085157355744176</v>
      </c>
      <c r="K218" s="67">
        <f t="shared" si="84"/>
        <v>1.2028437972368127</v>
      </c>
      <c r="L218" s="67">
        <f t="shared" si="84"/>
        <v>1.1985349128458003</v>
      </c>
      <c r="M218" s="67">
        <f t="shared" si="84"/>
        <v>1.2201816463222415</v>
      </c>
      <c r="N218" s="67">
        <f t="shared" si="84"/>
        <v>1.2174507498589779</v>
      </c>
      <c r="O218" s="20"/>
      <c r="P218" s="67">
        <f>P211/P212</f>
        <v>1.2022563147991718</v>
      </c>
      <c r="Q218" s="67">
        <f t="shared" ref="Q218:U218" si="85">Q211/Q212</f>
        <v>1.2027205983848737</v>
      </c>
      <c r="R218" s="67">
        <f t="shared" si="85"/>
        <v>1.2199998273018489</v>
      </c>
      <c r="S218" s="67">
        <f t="shared" si="85"/>
        <v>1.2163870129021559</v>
      </c>
      <c r="T218" s="67">
        <f t="shared" si="85"/>
        <v>1.2143066372653586</v>
      </c>
      <c r="U218" s="67">
        <f t="shared" si="85"/>
        <v>1.2373581805101115</v>
      </c>
      <c r="V218" s="20"/>
      <c r="W218" s="67">
        <f>W211/W212</f>
        <v>1.2169623224943318</v>
      </c>
      <c r="X218" s="67">
        <f t="shared" ref="X218:AB218" si="86">X211/X212</f>
        <v>1.2178092708908681</v>
      </c>
      <c r="Y218" s="67">
        <f t="shared" si="86"/>
        <v>1.2311522535475383</v>
      </c>
      <c r="Z218" s="67">
        <f t="shared" si="86"/>
        <v>1.234572667378331</v>
      </c>
      <c r="AA218" s="67">
        <f t="shared" si="86"/>
        <v>1.2332785195318861</v>
      </c>
      <c r="AB218" s="67">
        <f t="shared" si="86"/>
        <v>1.2514234257224695</v>
      </c>
      <c r="AC218" s="20"/>
      <c r="AD218" s="67">
        <f>AD211/AD212</f>
        <v>1.2318156724886846</v>
      </c>
      <c r="AE218" s="67">
        <f t="shared" ref="AE218:AI218" si="87">AE211/AE212</f>
        <v>1.2331807038871507</v>
      </c>
      <c r="AF218" s="67">
        <f t="shared" si="87"/>
        <v>1.243529129903143</v>
      </c>
      <c r="AG218" s="67">
        <f t="shared" si="87"/>
        <v>1.2411014076383406</v>
      </c>
      <c r="AH218" s="67">
        <f t="shared" si="87"/>
        <v>1.2578997171323325</v>
      </c>
      <c r="AI218" s="67">
        <f t="shared" si="87"/>
        <v>1.24960326599702</v>
      </c>
      <c r="AJ218" s="20"/>
      <c r="AK218" s="67">
        <f>AK211/AK212</f>
        <v>1.2274942197636074</v>
      </c>
      <c r="AL218" s="67">
        <f t="shared" ref="AL218:AP218" si="88">AL211/AL212</f>
        <v>1.202077030618883</v>
      </c>
      <c r="AM218" s="67">
        <f t="shared" si="88"/>
        <v>1.197836469418557</v>
      </c>
      <c r="AN218" s="67">
        <f t="shared" si="88"/>
        <v>1.1937902582071553</v>
      </c>
      <c r="AO218" s="67">
        <f t="shared" si="88"/>
        <v>1.2085593830518351</v>
      </c>
      <c r="AP218" s="67">
        <f t="shared" si="88"/>
        <v>1.1855817614194919</v>
      </c>
      <c r="AQ218" s="20"/>
      <c r="AR218" s="67">
        <f>AR211/AR212</f>
        <v>1.2134221451338394</v>
      </c>
      <c r="AS218" s="67">
        <f t="shared" ref="AS218:AW218" si="89">AS211/AS212</f>
        <v>1.170512062687749</v>
      </c>
      <c r="AT218" s="67">
        <f t="shared" si="89"/>
        <v>1.1535008094416996</v>
      </c>
      <c r="AU218" s="67">
        <f t="shared" si="89"/>
        <v>1.1501285121497222</v>
      </c>
      <c r="AV218" s="67">
        <f t="shared" si="89"/>
        <v>1.1507712229744707</v>
      </c>
      <c r="AW218" s="67">
        <f t="shared" si="89"/>
        <v>1.1288750856005816</v>
      </c>
      <c r="AX218" s="20"/>
      <c r="AY218" s="67">
        <f>AY211/AY212</f>
        <v>1.1925871730016739</v>
      </c>
      <c r="AZ218" s="67">
        <f t="shared" ref="AZ218:BD218" si="90">AZ211/AZ212</f>
        <v>1.1318849518773442</v>
      </c>
      <c r="BA218" s="67">
        <f t="shared" si="90"/>
        <v>1.1134093204730247</v>
      </c>
      <c r="BB218" s="67">
        <f t="shared" si="90"/>
        <v>1.1202176177057011</v>
      </c>
      <c r="BC218" s="67">
        <f t="shared" si="90"/>
        <v>1.1208662274495869</v>
      </c>
      <c r="BD218" s="67">
        <f t="shared" si="90"/>
        <v>1.1220198811267323</v>
      </c>
      <c r="BE218" s="20"/>
      <c r="BF218" s="67">
        <f>BF211/BF212</f>
        <v>1.1558918076052755</v>
      </c>
      <c r="BG218" s="67">
        <f t="shared" ref="BG218:BK218" si="91">BG211/BG212</f>
        <v>1.0954485102866498</v>
      </c>
      <c r="BH218" s="67">
        <f t="shared" si="91"/>
        <v>1.0722214279120612</v>
      </c>
      <c r="BI218" s="67">
        <f t="shared" si="91"/>
        <v>1.0730399621187405</v>
      </c>
      <c r="BJ218" s="67">
        <f t="shared" si="91"/>
        <v>1.0736368478285552</v>
      </c>
      <c r="BK218" s="67">
        <f t="shared" si="91"/>
        <v>1.0745149611582001</v>
      </c>
      <c r="BL218" s="20"/>
    </row>
    <row r="219" spans="1:65" x14ac:dyDescent="0.2">
      <c r="A219" t="s">
        <v>20</v>
      </c>
      <c r="B219" s="68">
        <f>(SUMPRODUCT(B$8:B$187,Nutrients!$DC$8:$DC$187)+(IF($A$6=Nutrients!$B$8,Nutrients!$DC$8,Nutrients!$DC$9)*B$6)+(((IF($A$7=Nutrients!$B$79,Nutrients!$DC$79,(IF($A$7=Nutrients!$B$77,Nutrients!$DC$77,Nutrients!$DC$78)))))*B$7))</f>
        <v>231.20137694983109</v>
      </c>
      <c r="C219" s="68">
        <f>(SUMPRODUCT(C$8:C$187,Nutrients!$DC$8:$DC$187)+(IF($A$6=Nutrients!$B$8,Nutrients!$DC$8,Nutrients!$DC$9)*C$6)+(((IF($A$7=Nutrients!$B$79,Nutrients!$DC$79,(IF($A$7=Nutrients!$B$77,Nutrients!$DC$77,Nutrients!$DC$78)))))*C$7))</f>
        <v>215.28286224770861</v>
      </c>
      <c r="D219" s="68">
        <f>(SUMPRODUCT(D$8:D$187,Nutrients!$DC$8:$DC$187)+(IF($A$6=Nutrients!$B$8,Nutrients!$DC$8,Nutrients!$DC$9)*D$6)+(((IF($A$7=Nutrients!$B$79,Nutrients!$DC$79,(IF($A$7=Nutrients!$B$77,Nutrients!$DC$77,Nutrients!$DC$78)))))*D$7))</f>
        <v>201.41591625969147</v>
      </c>
      <c r="E219" s="68">
        <f>(SUMPRODUCT(E$8:E$187,Nutrients!$DC$8:$DC$187)+(IF($A$6=Nutrients!$B$8,Nutrients!$DC$8,Nutrients!$DC$9)*E$6)+(((IF($A$7=Nutrients!$B$79,Nutrients!$DC$79,(IF($A$7=Nutrients!$B$77,Nutrients!$DC$77,Nutrients!$DC$78)))))*E$7))</f>
        <v>191.89954375265964</v>
      </c>
      <c r="F219" s="68">
        <f>(SUMPRODUCT(F$8:F$187,Nutrients!$DC$8:$DC$187)+(IF($A$6=Nutrients!$B$8,Nutrients!$DC$8,Nutrients!$DC$9)*F$6)+(((IF($A$7=Nutrients!$B$79,Nutrients!$DC$79,(IF($A$7=Nutrients!$B$77,Nutrients!$DC$77,Nutrients!$DC$78)))))*F$7))</f>
        <v>185.5060689968555</v>
      </c>
      <c r="G219" s="68">
        <f>(SUMPRODUCT(G$8:G$187,Nutrients!$DC$8:$DC$187)+(IF($A$6=Nutrients!$B$8,Nutrients!$DC$8,Nutrients!$DC$9)*G$6)+(((IF($A$7=Nutrients!$B$79,Nutrients!$DC$79,(IF($A$7=Nutrients!$B$77,Nutrients!$DC$77,Nutrients!$DC$78)))))*G$7))</f>
        <v>180.50035823602448</v>
      </c>
      <c r="H219" s="20"/>
      <c r="I219" s="68">
        <f>(SUMPRODUCT(I$8:I$187,Nutrients!$DC$8:$DC$187)+(IF($A$6=Nutrients!$B$8,Nutrients!$DC$8,Nutrients!$DC$9)*I$6)+(((IF($A$7=Nutrients!$B$79,Nutrients!$DC$79,(IF($A$7=Nutrients!$B$77,Nutrients!$DC$77,Nutrients!$DC$78)))))*I$7))</f>
        <v>229.29394407939054</v>
      </c>
      <c r="J219" s="68">
        <f>(SUMPRODUCT(J$8:J$187,Nutrients!$DC$8:$DC$187)+(IF($A$6=Nutrients!$B$8,Nutrients!$DC$8,Nutrients!$DC$9)*J$6)+(((IF($A$7=Nutrients!$B$79,Nutrients!$DC$79,(IF($A$7=Nutrients!$B$77,Nutrients!$DC$77,Nutrients!$DC$78)))))*J$7))</f>
        <v>213.85308582957708</v>
      </c>
      <c r="K219" s="68">
        <f>(SUMPRODUCT(K$8:K$187,Nutrients!$DC$8:$DC$187)+(IF($A$6=Nutrients!$B$8,Nutrients!$DC$8,Nutrients!$DC$9)*K$6)+(((IF($A$7=Nutrients!$B$79,Nutrients!$DC$79,(IF($A$7=Nutrients!$B$77,Nutrients!$DC$77,Nutrients!$DC$78)))))*K$7))</f>
        <v>199.58378766201739</v>
      </c>
      <c r="L219" s="68">
        <f>(SUMPRODUCT(L$8:L$187,Nutrients!$DC$8:$DC$187)+(IF($A$6=Nutrients!$B$8,Nutrients!$DC$8,Nutrients!$DC$9)*L$6)+(((IF($A$7=Nutrients!$B$79,Nutrients!$DC$79,(IF($A$7=Nutrients!$B$77,Nutrients!$DC$77,Nutrients!$DC$78)))))*L$7))</f>
        <v>190.27593910837359</v>
      </c>
      <c r="M219" s="68">
        <f>(SUMPRODUCT(M$8:M$187,Nutrients!$DC$8:$DC$187)+(IF($A$6=Nutrients!$B$8,Nutrients!$DC$8,Nutrients!$DC$9)*M$6)+(((IF($A$7=Nutrients!$B$79,Nutrients!$DC$79,(IF($A$7=Nutrients!$B$77,Nutrients!$DC$77,Nutrients!$DC$78)))))*M$7))</f>
        <v>183.81967124871892</v>
      </c>
      <c r="N219" s="68">
        <f>(SUMPRODUCT(N$8:N$187,Nutrients!$DC$8:$DC$187)+(IF($A$6=Nutrients!$B$8,Nutrients!$DC$8,Nutrients!$DC$9)*N$6)+(((IF($A$7=Nutrients!$B$79,Nutrients!$DC$79,(IF($A$7=Nutrients!$B$77,Nutrients!$DC$77,Nutrients!$DC$78)))))*N$7))</f>
        <v>178.81396048788793</v>
      </c>
      <c r="O219" s="20"/>
      <c r="P219" s="68">
        <f>(SUMPRODUCT(P$8:P$187,Nutrients!$DC$8:$DC$187)+(IF($A$6=Nutrients!$B$8,Nutrients!$DC$8,Nutrients!$DC$9)*P$6)+(((IF($A$7=Nutrients!$B$79,Nutrients!$DC$79,(IF($A$7=Nutrients!$B$77,Nutrients!$DC$77,Nutrients!$DC$78)))))*P$7))</f>
        <v>227.29712838633452</v>
      </c>
      <c r="Q219" s="68">
        <f>(SUMPRODUCT(Q$8:Q$187,Nutrients!$DC$8:$DC$187)+(IF($A$6=Nutrients!$B$8,Nutrients!$DC$8,Nutrients!$DC$9)*Q$6)+(((IF($A$7=Nutrients!$B$79,Nutrients!$DC$79,(IF($A$7=Nutrients!$B$77,Nutrients!$DC$77,Nutrients!$DC$78)))))*Q$7))</f>
        <v>211.59903162913153</v>
      </c>
      <c r="R219" s="68">
        <f>(SUMPRODUCT(R$8:R$187,Nutrients!$DC$8:$DC$187)+(IF($A$6=Nutrients!$B$8,Nutrients!$DC$8,Nutrients!$DC$9)*R$6)+(((IF($A$7=Nutrients!$B$79,Nutrients!$DC$79,(IF($A$7=Nutrients!$B$77,Nutrients!$DC$77,Nutrients!$DC$78)))))*R$7))</f>
        <v>197.59175281849889</v>
      </c>
      <c r="S219" s="68">
        <f>(SUMPRODUCT(S$8:S$187,Nutrients!$DC$8:$DC$187)+(IF($A$6=Nutrients!$B$8,Nutrients!$DC$8,Nutrients!$DC$9)*S$6)+(((IF($A$7=Nutrients!$B$79,Nutrients!$DC$79,(IF($A$7=Nutrients!$B$77,Nutrients!$DC$77,Nutrients!$DC$78)))))*S$7))</f>
        <v>188.56773249100956</v>
      </c>
      <c r="T219" s="68">
        <f>(SUMPRODUCT(T$8:T$187,Nutrients!$DC$8:$DC$187)+(IF($A$6=Nutrients!$B$8,Nutrients!$DC$8,Nutrients!$DC$9)*T$6)+(((IF($A$7=Nutrients!$B$79,Nutrients!$DC$79,(IF($A$7=Nutrients!$B$77,Nutrients!$DC$77,Nutrients!$DC$78)))))*T$7))</f>
        <v>182.1066837818174</v>
      </c>
      <c r="U219" s="68">
        <f>(SUMPRODUCT(U$8:U$187,Nutrients!$DC$8:$DC$187)+(IF($A$6=Nutrients!$B$8,Nutrients!$DC$8,Nutrients!$DC$9)*U$6)+(((IF($A$7=Nutrients!$B$79,Nutrients!$DC$79,(IF($A$7=Nutrients!$B$77,Nutrients!$DC$77,Nutrients!$DC$78)))))*U$7))</f>
        <v>177.38730092986131</v>
      </c>
      <c r="V219" s="20"/>
      <c r="W219" s="68">
        <f>(SUMPRODUCT(W$8:W$187,Nutrients!$DC$8:$DC$187)+(IF($A$6=Nutrients!$B$8,Nutrients!$DC$8,Nutrients!$DC$9)*W$6)+(((IF($A$7=Nutrients!$B$79,Nutrients!$DC$79,(IF($A$7=Nutrients!$B$77,Nutrients!$DC$77,Nutrients!$DC$78)))))*W$7))</f>
        <v>225.651714872821</v>
      </c>
      <c r="X219" s="68">
        <f>(SUMPRODUCT(X$8:X$187,Nutrients!$DC$8:$DC$187)+(IF($A$6=Nutrients!$B$8,Nutrients!$DC$8,Nutrients!$DC$9)*X$6)+(((IF($A$7=Nutrients!$B$79,Nutrients!$DC$79,(IF($A$7=Nutrients!$B$77,Nutrients!$DC$77,Nutrients!$DC$78)))))*X$7))</f>
        <v>209.69699678561292</v>
      </c>
      <c r="Y219" s="68">
        <f>(SUMPRODUCT(Y$8:Y$187,Nutrients!$DC$8:$DC$187)+(IF($A$6=Nutrients!$B$8,Nutrients!$DC$8,Nutrients!$DC$9)*Y$6)+(((IF($A$7=Nutrients!$B$79,Nutrients!$DC$79,(IF($A$7=Nutrients!$B$77,Nutrients!$DC$77,Nutrients!$DC$78)))))*Y$7))</f>
        <v>195.24120265344388</v>
      </c>
      <c r="Z219" s="68">
        <f>(SUMPRODUCT(Z$8:Z$187,Nutrients!$DC$8:$DC$187)+(IF($A$6=Nutrients!$B$8,Nutrients!$DC$8,Nutrients!$DC$9)*Z$6)+(((IF($A$7=Nutrients!$B$79,Nutrients!$DC$79,(IF($A$7=Nutrients!$B$77,Nutrients!$DC$77,Nutrients!$DC$78)))))*Z$7))</f>
        <v>186.83372437382138</v>
      </c>
      <c r="AA219" s="68">
        <f>(SUMPRODUCT(AA$8:AA$187,Nutrients!$DC$8:$DC$187)+(IF($A$6=Nutrients!$B$8,Nutrients!$DC$8,Nutrients!$DC$9)*AA$6)+(((IF($A$7=Nutrients!$B$79,Nutrients!$DC$79,(IF($A$7=Nutrients!$B$77,Nutrients!$DC$77,Nutrients!$DC$78)))))*AA$7))</f>
        <v>180.3984771644534</v>
      </c>
      <c r="AB219" s="68">
        <f>(SUMPRODUCT(AB$8:AB$187,Nutrients!$DC$8:$DC$187)+(IF($A$6=Nutrients!$B$8,Nutrients!$DC$8,Nutrients!$DC$9)*AB$6)+(((IF($A$7=Nutrients!$B$79,Nutrients!$DC$79,(IF($A$7=Nutrients!$B$77,Nutrients!$DC$77,Nutrients!$DC$78)))))*AB$7))</f>
        <v>175.73363347020657</v>
      </c>
      <c r="AC219" s="20"/>
      <c r="AD219" s="68">
        <f>(SUMPRODUCT(AD$8:AD$187,Nutrients!$DC$8:$DC$187)+(IF($A$6=Nutrients!$B$8,Nutrients!$DC$8,Nutrients!$DC$9)*AD$6)+(((IF($A$7=Nutrients!$B$79,Nutrients!$DC$79,(IF($A$7=Nutrients!$B$77,Nutrients!$DC$77,Nutrients!$DC$78)))))*AD$7))</f>
        <v>223.52864490699847</v>
      </c>
      <c r="AE219" s="68">
        <f>(SUMPRODUCT(AE$8:AE$187,Nutrients!$DC$8:$DC$187)+(IF($A$6=Nutrients!$B$8,Nutrients!$DC$8,Nutrients!$DC$9)*AE$6)+(((IF($A$7=Nutrients!$B$79,Nutrients!$DC$79,(IF($A$7=Nutrients!$B$77,Nutrients!$DC$77,Nutrients!$DC$78)))))*AE$7))</f>
        <v>208.12964049969449</v>
      </c>
      <c r="AF219" s="68">
        <f>(SUMPRODUCT(AF$8:AF$187,Nutrients!$DC$8:$DC$187)+(IF($A$6=Nutrients!$B$8,Nutrients!$DC$8,Nutrients!$DC$9)*AF$6)+(((IF($A$7=Nutrients!$B$79,Nutrients!$DC$79,(IF($A$7=Nutrients!$B$77,Nutrients!$DC$77,Nutrients!$DC$78)))))*AF$7))</f>
        <v>193.91209634524901</v>
      </c>
      <c r="AG219" s="68">
        <f>(SUMPRODUCT(AG$8:AG$187,Nutrients!$DC$8:$DC$187)+(IF($A$6=Nutrients!$B$8,Nutrients!$DC$8,Nutrients!$DC$9)*AG$6)+(((IF($A$7=Nutrients!$B$79,Nutrients!$DC$79,(IF($A$7=Nutrients!$B$77,Nutrients!$DC$77,Nutrients!$DC$78)))))*AG$7))</f>
        <v>185.38799280928453</v>
      </c>
      <c r="AH219" s="68">
        <f>(SUMPRODUCT(AH$8:AH$187,Nutrients!$DC$8:$DC$187)+(IF($A$6=Nutrients!$B$8,Nutrients!$DC$8,Nutrients!$DC$9)*AH$6)+(((IF($A$7=Nutrients!$B$79,Nutrients!$DC$79,(IF($A$7=Nutrients!$B$77,Nutrients!$DC$77,Nutrients!$DC$78)))))*AH$7))</f>
        <v>179.43522800833651</v>
      </c>
      <c r="AI219" s="68">
        <f>(SUMPRODUCT(AI$8:AI$187,Nutrients!$DC$8:$DC$187)+(IF($A$6=Nutrients!$B$8,Nutrients!$DC$8,Nutrients!$DC$9)*AI$6)+(((IF($A$7=Nutrients!$B$79,Nutrients!$DC$79,(IF($A$7=Nutrients!$B$77,Nutrients!$DC$77,Nutrients!$DC$78)))))*AI$7))</f>
        <v>175.05658606941856</v>
      </c>
      <c r="AJ219" s="20"/>
      <c r="AK219" s="68">
        <f>(SUMPRODUCT(AK$8:AK$187,Nutrients!$DC$8:$DC$187)+(IF($A$6=Nutrients!$B$8,Nutrients!$DC$8,Nutrients!$DC$9)*AK$6)+(((IF($A$7=Nutrients!$B$79,Nutrients!$DC$79,(IF($A$7=Nutrients!$B$77,Nutrients!$DC$77,Nutrients!$DC$78)))))*AK$7))</f>
        <v>221.90565744009695</v>
      </c>
      <c r="AL219" s="68">
        <f>(SUMPRODUCT(AL$8:AL$187,Nutrients!$DC$8:$DC$187)+(IF($A$6=Nutrients!$B$8,Nutrients!$DC$8,Nutrients!$DC$9)*AL$6)+(((IF($A$7=Nutrients!$B$79,Nutrients!$DC$79,(IF($A$7=Nutrients!$B$77,Nutrients!$DC$77,Nutrients!$DC$78)))))*AL$7))</f>
        <v>206.13292447519291</v>
      </c>
      <c r="AM219" s="68">
        <f>(SUMPRODUCT(AM$8:AM$187,Nutrients!$DC$8:$DC$187)+(IF($A$6=Nutrients!$B$8,Nutrients!$DC$8,Nutrients!$DC$9)*AM$6)+(((IF($A$7=Nutrients!$B$79,Nutrients!$DC$79,(IF($A$7=Nutrients!$B$77,Nutrients!$DC$77,Nutrients!$DC$78)))))*AM$7))</f>
        <v>192.54032888559416</v>
      </c>
      <c r="AN219" s="68">
        <f>(SUMPRODUCT(AN$8:AN$187,Nutrients!$DC$8:$DC$187)+(IF($A$6=Nutrients!$B$8,Nutrients!$DC$8,Nutrients!$DC$9)*AN$6)+(((IF($A$7=Nutrients!$B$79,Nutrients!$DC$79,(IF($A$7=Nutrients!$B$77,Nutrients!$DC$77,Nutrients!$DC$78)))))*AN$7))</f>
        <v>184.2278125286534</v>
      </c>
      <c r="AO219" s="68">
        <f>(SUMPRODUCT(AO$8:AO$187,Nutrients!$DC$8:$DC$187)+(IF($A$6=Nutrients!$B$8,Nutrients!$DC$8,Nutrients!$DC$9)*AO$6)+(((IF($A$7=Nutrients!$B$79,Nutrients!$DC$79,(IF($A$7=Nutrients!$B$77,Nutrients!$DC$77,Nutrients!$DC$78)))))*AO$7))</f>
        <v>178.06346054868175</v>
      </c>
      <c r="AP219" s="68">
        <f>(SUMPRODUCT(AP$8:AP$187,Nutrients!$DC$8:$DC$187)+(IF($A$6=Nutrients!$B$8,Nutrients!$DC$8,Nutrients!$DC$9)*AP$6)+(((IF($A$7=Nutrients!$B$79,Nutrients!$DC$79,(IF($A$7=Nutrients!$B$77,Nutrients!$DC$77,Nutrients!$DC$78)))))*AP$7))</f>
        <v>176.06399555553381</v>
      </c>
      <c r="AQ219" s="20"/>
      <c r="AR219" s="68">
        <f>(SUMPRODUCT(AR$8:AR$187,Nutrients!$DC$8:$DC$187)+(IF($A$6=Nutrients!$B$8,Nutrients!$DC$8,Nutrients!$DC$9)*AR$6)+(((IF($A$7=Nutrients!$B$79,Nutrients!$DC$79,(IF($A$7=Nutrients!$B$77,Nutrients!$DC$77,Nutrients!$DC$78)))))*AR$7))</f>
        <v>220.2365068312015</v>
      </c>
      <c r="AS219" s="68">
        <f>(SUMPRODUCT(AS$8:AS$187,Nutrients!$DC$8:$DC$187)+(IF($A$6=Nutrients!$B$8,Nutrients!$DC$8,Nutrients!$DC$9)*AS$6)+(((IF($A$7=Nutrients!$B$79,Nutrients!$DC$79,(IF($A$7=Nutrients!$B$77,Nutrients!$DC$77,Nutrients!$DC$78)))))*AS$7))</f>
        <v>204.49747672705638</v>
      </c>
      <c r="AT219" s="68">
        <f>(SUMPRODUCT(AT$8:AT$187,Nutrients!$DC$8:$DC$187)+(IF($A$6=Nutrients!$B$8,Nutrients!$DC$8,Nutrients!$DC$9)*AT$6)+(((IF($A$7=Nutrients!$B$79,Nutrients!$DC$79,(IF($A$7=Nutrients!$B$77,Nutrients!$DC$77,Nutrients!$DC$78)))))*AT$7))</f>
        <v>191.72526826331827</v>
      </c>
      <c r="AU219" s="68">
        <f>(SUMPRODUCT(AU$8:AU$187,Nutrients!$DC$8:$DC$187)+(IF($A$6=Nutrients!$B$8,Nutrients!$DC$8,Nutrients!$DC$9)*AU$6)+(((IF($A$7=Nutrients!$B$79,Nutrients!$DC$79,(IF($A$7=Nutrients!$B$77,Nutrients!$DC$77,Nutrients!$DC$78)))))*AU$7))</f>
        <v>182.64440033368538</v>
      </c>
      <c r="AV219" s="68">
        <f>(SUMPRODUCT(AV$8:AV$187,Nutrients!$DC$8:$DC$187)+(IF($A$6=Nutrients!$B$8,Nutrients!$DC$8,Nutrients!$DC$9)*AV$6)+(((IF($A$7=Nutrients!$B$79,Nutrients!$DC$79,(IF($A$7=Nutrients!$B$77,Nutrients!$DC$77,Nutrients!$DC$78)))))*AV$7))</f>
        <v>179.28245721382066</v>
      </c>
      <c r="AW219" s="68">
        <f>(SUMPRODUCT(AW$8:AW$187,Nutrients!$DC$8:$DC$187)+(IF($A$6=Nutrients!$B$8,Nutrients!$DC$8,Nutrients!$DC$9)*AW$6)+(((IF($A$7=Nutrients!$B$79,Nutrients!$DC$79,(IF($A$7=Nutrients!$B$77,Nutrients!$DC$77,Nutrients!$DC$78)))))*AW$7))</f>
        <v>177.06326462285526</v>
      </c>
      <c r="AX219" s="20"/>
      <c r="AY219" s="68">
        <f>(SUMPRODUCT(AY$8:AY$187,Nutrients!$DC$8:$DC$187)+(IF($A$6=Nutrients!$B$8,Nutrients!$DC$8,Nutrients!$DC$9)*AY$6)+(((IF($A$7=Nutrients!$B$79,Nutrients!$DC$79,(IF($A$7=Nutrients!$B$77,Nutrients!$DC$77,Nutrients!$DC$78)))))*AY$7))</f>
        <v>218.38936654028475</v>
      </c>
      <c r="AZ219" s="68">
        <f>(SUMPRODUCT(AZ$8:AZ$187,Nutrients!$DC$8:$DC$187)+(IF($A$6=Nutrients!$B$8,Nutrients!$DC$8,Nutrients!$DC$9)*AZ$6)+(((IF($A$7=Nutrients!$B$79,Nutrients!$DC$79,(IF($A$7=Nutrients!$B$77,Nutrients!$DC$77,Nutrients!$DC$78)))))*AZ$7))</f>
        <v>202.68606506939091</v>
      </c>
      <c r="BA219" s="68">
        <f>(SUMPRODUCT(BA$8:BA$187,Nutrients!$DC$8:$DC$187)+(IF($A$6=Nutrients!$B$8,Nutrients!$DC$8,Nutrients!$DC$9)*BA$6)+(((IF($A$7=Nutrients!$B$79,Nutrients!$DC$79,(IF($A$7=Nutrients!$B$77,Nutrients!$DC$77,Nutrients!$DC$78)))))*BA$7))</f>
        <v>190.26234208576108</v>
      </c>
      <c r="BB219" s="68">
        <f>(SUMPRODUCT(BB$8:BB$187,Nutrients!$DC$8:$DC$187)+(IF($A$6=Nutrients!$B$8,Nutrients!$DC$8,Nutrients!$DC$9)*BB$6)+(((IF($A$7=Nutrients!$B$79,Nutrients!$DC$79,(IF($A$7=Nutrients!$B$77,Nutrients!$DC$77,Nutrients!$DC$78)))))*BB$7))</f>
        <v>184.02564059938626</v>
      </c>
      <c r="BC219" s="68">
        <f>(SUMPRODUCT(BC$8:BC$187,Nutrients!$DC$8:$DC$187)+(IF($A$6=Nutrients!$B$8,Nutrients!$DC$8,Nutrients!$DC$9)*BC$6)+(((IF($A$7=Nutrients!$B$79,Nutrients!$DC$79,(IF($A$7=Nutrients!$B$77,Nutrients!$DC$77,Nutrients!$DC$78)))))*BC$7))</f>
        <v>180.34871217626011</v>
      </c>
      <c r="BD219" s="68">
        <f>(SUMPRODUCT(BD$8:BD$187,Nutrients!$DC$8:$DC$187)+(IF($A$6=Nutrients!$B$8,Nutrients!$DC$8,Nutrients!$DC$9)*BD$6)+(((IF($A$7=Nutrients!$B$79,Nutrients!$DC$79,(IF($A$7=Nutrients!$B$77,Nutrients!$DC$77,Nutrients!$DC$78)))))*BD$7))</f>
        <v>178.11348718130418</v>
      </c>
      <c r="BE219" s="20"/>
      <c r="BF219" s="68">
        <f>(SUMPRODUCT(BF$8:BF$187,Nutrients!$DC$8:$DC$187)+(IF($A$6=Nutrients!$B$8,Nutrients!$DC$8,Nutrients!$DC$9)*BF$6)+(((IF($A$7=Nutrients!$B$79,Nutrients!$DC$79,(IF($A$7=Nutrients!$B$77,Nutrients!$DC$77,Nutrients!$DC$78)))))*BF$7))</f>
        <v>216.86116593138928</v>
      </c>
      <c r="BG219" s="68">
        <f>(SUMPRODUCT(BG$8:BG$187,Nutrients!$DC$8:$DC$187)+(IF($A$6=Nutrients!$B$8,Nutrients!$DC$8,Nutrients!$DC$9)*BG$6)+(((IF($A$7=Nutrients!$B$79,Nutrients!$DC$79,(IF($A$7=Nutrients!$B$77,Nutrients!$DC$77,Nutrients!$DC$78)))))*BG$7))</f>
        <v>201.16926806439244</v>
      </c>
      <c r="BH219" s="68">
        <f>(SUMPRODUCT(BH$8:BH$187,Nutrients!$DC$8:$DC$187)+(IF($A$6=Nutrients!$B$8,Nutrients!$DC$8,Nutrients!$DC$9)*BH$6)+(((IF($A$7=Nutrients!$B$79,Nutrients!$DC$79,(IF($A$7=Nutrients!$B$77,Nutrients!$DC$77,Nutrients!$DC$78)))))*BH$7))</f>
        <v>190.531425395024</v>
      </c>
      <c r="BI219" s="68">
        <f>(SUMPRODUCT(BI$8:BI$187,Nutrients!$DC$8:$DC$187)+(IF($A$6=Nutrients!$B$8,Nutrients!$DC$8,Nutrients!$DC$9)*BI$6)+(((IF($A$7=Nutrients!$B$79,Nutrients!$DC$79,(IF($A$7=Nutrients!$B$77,Nutrients!$DC$77,Nutrients!$DC$78)))))*BI$7))</f>
        <v>184.94189136759928</v>
      </c>
      <c r="BJ219" s="68">
        <f>(SUMPRODUCT(BJ$8:BJ$187,Nutrients!$DC$8:$DC$187)+(IF($A$6=Nutrients!$B$8,Nutrients!$DC$8,Nutrients!$DC$9)*BJ$6)+(((IF($A$7=Nutrients!$B$79,Nutrients!$DC$79,(IF($A$7=Nutrients!$B$77,Nutrients!$DC$77,Nutrients!$DC$78)))))*BJ$7))</f>
        <v>181.35612166237536</v>
      </c>
      <c r="BK219" s="68">
        <f>(SUMPRODUCT(BK$8:BK$187,Nutrients!$DC$8:$DC$187)+(IF($A$6=Nutrients!$B$8,Nutrients!$DC$8,Nutrients!$DC$9)*BK$6)+(((IF($A$7=Nutrients!$B$79,Nutrients!$DC$79,(IF($A$7=Nutrients!$B$77,Nutrients!$DC$77,Nutrients!$DC$78)))))*BK$7))</f>
        <v>179.24542411608223</v>
      </c>
      <c r="BL219" s="20"/>
    </row>
    <row r="220" spans="1:65" x14ac:dyDescent="0.2">
      <c r="A220" t="s">
        <v>21</v>
      </c>
      <c r="B220" s="69">
        <f>IF(B$4="","",B219+Nutrients!$DA$5)</f>
        <v>243.20137694983109</v>
      </c>
      <c r="C220" s="69">
        <f>IF(C$4="","",C219+Nutrients!$DA$5)</f>
        <v>227.28286224770861</v>
      </c>
      <c r="D220" s="69">
        <f>IF(D$4="","",D219+Nutrients!$DA$5)</f>
        <v>213.41591625969147</v>
      </c>
      <c r="E220" s="69">
        <f>IF(E$4="","",E219+Nutrients!$DA$5)</f>
        <v>203.89954375265964</v>
      </c>
      <c r="F220" s="69">
        <f>IF(F$4="","",F219+Nutrients!$DA$5)</f>
        <v>197.5060689968555</v>
      </c>
      <c r="G220" s="69">
        <f>IF(G$4="","",G219+Nutrients!$DA$5)</f>
        <v>192.50035823602448</v>
      </c>
      <c r="H220" s="20"/>
      <c r="I220" s="69">
        <f>IF(I$4="","",I219+Nutrients!$DA$5)</f>
        <v>241.29394407939054</v>
      </c>
      <c r="J220" s="69">
        <f>IF(J$4="","",J219+Nutrients!$DA$5)</f>
        <v>225.85308582957708</v>
      </c>
      <c r="K220" s="69">
        <f>IF(K$4="","",K219+Nutrients!$DA$5)</f>
        <v>211.58378766201739</v>
      </c>
      <c r="L220" s="69">
        <f>IF(L$4="","",L219+Nutrients!$DA$5)</f>
        <v>202.27593910837359</v>
      </c>
      <c r="M220" s="69">
        <f>IF(M$4="","",M219+Nutrients!$DA$5)</f>
        <v>195.81967124871892</v>
      </c>
      <c r="N220" s="69">
        <f>IF(N$4="","",N219+Nutrients!$DA$5)</f>
        <v>190.81396048788793</v>
      </c>
      <c r="O220" s="20"/>
      <c r="P220" s="69">
        <f>IF(P$4="","",P219+Nutrients!$DA$5)</f>
        <v>239.29712838633452</v>
      </c>
      <c r="Q220" s="69">
        <f>IF(Q$4="","",Q219+Nutrients!$DA$5)</f>
        <v>223.59903162913153</v>
      </c>
      <c r="R220" s="69">
        <f>IF(R$4="","",R219+Nutrients!$DA$5)</f>
        <v>209.59175281849889</v>
      </c>
      <c r="S220" s="69">
        <f>IF(S$4="","",S219+Nutrients!$DA$5)</f>
        <v>200.56773249100956</v>
      </c>
      <c r="T220" s="69">
        <f>IF(T$4="","",T219+Nutrients!$DA$5)</f>
        <v>194.1066837818174</v>
      </c>
      <c r="U220" s="69">
        <f>IF(U$4="","",U219+Nutrients!$DA$5)</f>
        <v>189.38730092986131</v>
      </c>
      <c r="V220" s="20"/>
      <c r="W220" s="69">
        <f>IF(W$4="","",W219+Nutrients!$DA$5)</f>
        <v>237.651714872821</v>
      </c>
      <c r="X220" s="69">
        <f>IF(X$4="","",X219+Nutrients!$DA$5)</f>
        <v>221.69699678561292</v>
      </c>
      <c r="Y220" s="69">
        <f>IF(Y$4="","",Y219+Nutrients!$DA$5)</f>
        <v>207.24120265344388</v>
      </c>
      <c r="Z220" s="69">
        <f>IF(Z$4="","",Z219+Nutrients!$DA$5)</f>
        <v>198.83372437382138</v>
      </c>
      <c r="AA220" s="69">
        <f>IF(AA$4="","",AA219+Nutrients!$DA$5)</f>
        <v>192.3984771644534</v>
      </c>
      <c r="AB220" s="69">
        <f>IF(AB$4="","",AB219+Nutrients!$DA$5)</f>
        <v>187.73363347020657</v>
      </c>
      <c r="AC220" s="20"/>
      <c r="AD220" s="69">
        <f>IF(AD$4="","",AD219+Nutrients!$DA$5)</f>
        <v>235.52864490699847</v>
      </c>
      <c r="AE220" s="69">
        <f>IF(AE$4="","",AE219+Nutrients!$DA$5)</f>
        <v>220.12964049969449</v>
      </c>
      <c r="AF220" s="69">
        <f>IF(AF$4="","",AF219+Nutrients!$DA$5)</f>
        <v>205.91209634524901</v>
      </c>
      <c r="AG220" s="69">
        <f>IF(AG$4="","",AG219+Nutrients!$DA$5)</f>
        <v>197.38799280928453</v>
      </c>
      <c r="AH220" s="69">
        <f>IF(AH$4="","",AH219+Nutrients!$DA$5)</f>
        <v>191.43522800833651</v>
      </c>
      <c r="AI220" s="69">
        <f>IF(AI$4="","",AI219+Nutrients!$DA$5)</f>
        <v>187.05658606941856</v>
      </c>
      <c r="AJ220" s="20"/>
      <c r="AK220" s="69">
        <f>IF(AK$4="","",AK219+Nutrients!$DA$5)</f>
        <v>233.90565744009695</v>
      </c>
      <c r="AL220" s="69">
        <f>IF(AL$4="","",AL219+Nutrients!$DA$5)</f>
        <v>218.13292447519291</v>
      </c>
      <c r="AM220" s="69">
        <f>IF(AM$4="","",AM219+Nutrients!$DA$5)</f>
        <v>204.54032888559416</v>
      </c>
      <c r="AN220" s="69">
        <f>IF(AN$4="","",AN219+Nutrients!$DA$5)</f>
        <v>196.2278125286534</v>
      </c>
      <c r="AO220" s="69">
        <f>IF(AO$4="","",AO219+Nutrients!$DA$5)</f>
        <v>190.06346054868175</v>
      </c>
      <c r="AP220" s="69">
        <f>IF(AP$4="","",AP219+Nutrients!$DA$5)</f>
        <v>188.06399555553381</v>
      </c>
      <c r="AQ220" s="20"/>
      <c r="AR220" s="69">
        <f>IF(AR$4="","",AR219+Nutrients!$DA$5)</f>
        <v>232.2365068312015</v>
      </c>
      <c r="AS220" s="69">
        <f>IF(AS$4="","",AS219+Nutrients!$DA$5)</f>
        <v>216.49747672705638</v>
      </c>
      <c r="AT220" s="69">
        <f>IF(AT$4="","",AT219+Nutrients!$DA$5)</f>
        <v>203.72526826331827</v>
      </c>
      <c r="AU220" s="69">
        <f>IF(AU$4="","",AU219+Nutrients!$DA$5)</f>
        <v>194.64440033368538</v>
      </c>
      <c r="AV220" s="69">
        <f>IF(AV$4="","",AV219+Nutrients!$DA$5)</f>
        <v>191.28245721382066</v>
      </c>
      <c r="AW220" s="69">
        <f>IF(AW$4="","",AW219+Nutrients!$DA$5)</f>
        <v>189.06326462285526</v>
      </c>
      <c r="AX220" s="20"/>
      <c r="AY220" s="69">
        <f>IF(AY$4="","",AY219+Nutrients!$DA$5)</f>
        <v>230.38936654028475</v>
      </c>
      <c r="AZ220" s="69">
        <f>IF(AZ$4="","",AZ219+Nutrients!$DA$5)</f>
        <v>214.68606506939091</v>
      </c>
      <c r="BA220" s="69">
        <f>IF(BA$4="","",BA219+Nutrients!$DA$5)</f>
        <v>202.26234208576108</v>
      </c>
      <c r="BB220" s="69">
        <f>IF(BB$4="","",BB219+Nutrients!$DA$5)</f>
        <v>196.02564059938626</v>
      </c>
      <c r="BC220" s="69">
        <f>IF(BC$4="","",BC219+Nutrients!$DA$5)</f>
        <v>192.34871217626011</v>
      </c>
      <c r="BD220" s="69">
        <f>IF(BD$4="","",BD219+Nutrients!$DA$5)</f>
        <v>190.11348718130418</v>
      </c>
      <c r="BE220" s="20"/>
      <c r="BF220" s="69">
        <f>IF(BF$4="","",BF219+Nutrients!$DA$5)</f>
        <v>228.86116593138928</v>
      </c>
      <c r="BG220" s="69">
        <f>IF(BG$4="","",BG219+Nutrients!$DA$5)</f>
        <v>213.16926806439244</v>
      </c>
      <c r="BH220" s="69">
        <f>IF(BH$4="","",BH219+Nutrients!$DA$5)</f>
        <v>202.531425395024</v>
      </c>
      <c r="BI220" s="69">
        <f>IF(BI$4="","",BI219+Nutrients!$DA$5)</f>
        <v>196.94189136759928</v>
      </c>
      <c r="BJ220" s="69">
        <f>IF(BJ$4="","",BJ219+Nutrients!$DA$5)</f>
        <v>193.35612166237536</v>
      </c>
      <c r="BK220" s="69">
        <f>IF(BK$4="","",BK219+Nutrients!$DA$5)</f>
        <v>191.24542411608223</v>
      </c>
      <c r="BL220" s="20"/>
    </row>
    <row r="221" spans="1:65" x14ac:dyDescent="0.2">
      <c r="A221" s="236" t="s">
        <v>142</v>
      </c>
      <c r="B221" s="24">
        <v>50.010279605263136</v>
      </c>
      <c r="C221" s="24">
        <v>115.39726720647769</v>
      </c>
      <c r="D221" s="24">
        <v>121.38698760121457</v>
      </c>
      <c r="E221" s="24">
        <v>121.84109311740895</v>
      </c>
      <c r="F221" s="24">
        <v>120.87582995951414</v>
      </c>
      <c r="G221" s="24">
        <v>123.91959008097172</v>
      </c>
      <c r="H221" s="94">
        <f>SUM(B221:G221)</f>
        <v>653.43104757085018</v>
      </c>
      <c r="I221" s="24">
        <f>(B221*B208/I208)-(B221*B208/I208)/(I5-I4)*I224</f>
        <v>49.99920021668796</v>
      </c>
      <c r="J221" s="24">
        <f t="shared" ref="J221:N221" si="92">(C221*C208/J208)-(C221*C208/J208)/(J5-J4)*J224</f>
        <v>115.37918157346472</v>
      </c>
      <c r="K221" s="24">
        <f t="shared" si="92"/>
        <v>121.33997796682561</v>
      </c>
      <c r="L221" s="24">
        <f t="shared" si="92"/>
        <v>121.81717952531103</v>
      </c>
      <c r="M221" s="24">
        <f t="shared" si="92"/>
        <v>120.87347305549008</v>
      </c>
      <c r="N221" s="24">
        <f t="shared" si="92"/>
        <v>123.91723947892486</v>
      </c>
      <c r="O221" s="94">
        <f>SUM(I221:N221)</f>
        <v>653.32625181670426</v>
      </c>
      <c r="P221" s="24">
        <f>(B221*B208/P208)-(B221*B208/P208)/(P5-P4)*P224</f>
        <v>49.98795171365461</v>
      </c>
      <c r="Q221" s="24">
        <f t="shared" ref="Q221:U221" si="93">(C221*C208/Q208)-(C221*C208/Q208)/(Q5-Q4)*Q224</f>
        <v>115.36844125288931</v>
      </c>
      <c r="R221" s="24">
        <f t="shared" si="93"/>
        <v>121.35571753355262</v>
      </c>
      <c r="S221" s="24">
        <f t="shared" si="93"/>
        <v>121.83750253249227</v>
      </c>
      <c r="T221" s="24">
        <f t="shared" si="93"/>
        <v>120.849661488729</v>
      </c>
      <c r="U221" s="24">
        <f t="shared" si="93"/>
        <v>123.9194728096568</v>
      </c>
      <c r="V221" s="94">
        <f>SUM(P221:U221)</f>
        <v>653.31874733097459</v>
      </c>
      <c r="W221" s="24">
        <f>(B221*B208/W208)-(B221*B208/W208)/(W5-W4)*W224</f>
        <v>49.987493438885295</v>
      </c>
      <c r="X221" s="24">
        <f t="shared" ref="X221:AB221" si="94">(C221*C208/X208)-(C221*C208/X208)/(X5-X4)*X224</f>
        <v>115.38316986173787</v>
      </c>
      <c r="Y221" s="24">
        <f t="shared" si="94"/>
        <v>121.38508172072662</v>
      </c>
      <c r="Z221" s="24">
        <f t="shared" si="94"/>
        <v>121.84100590010445</v>
      </c>
      <c r="AA221" s="24">
        <f t="shared" si="94"/>
        <v>120.86952008822094</v>
      </c>
      <c r="AB221" s="24">
        <f t="shared" si="94"/>
        <v>123.91938399539302</v>
      </c>
      <c r="AC221" s="94">
        <f>SUM(W221:AB221)</f>
        <v>653.38565500506809</v>
      </c>
      <c r="AD221" s="24">
        <f>(B221*B208/AD208)-(B221*B208/AD208)/(AD5-AD4)*AD224</f>
        <v>49.983499300396858</v>
      </c>
      <c r="AE221" s="24">
        <f t="shared" ref="AE221:AI221" si="95">(C221*C208/AE208)-(C221*C208/AE208)/(AE5-AE4)*AE224</f>
        <v>115.39722057345155</v>
      </c>
      <c r="AF221" s="24">
        <f t="shared" si="95"/>
        <v>121.38686063014401</v>
      </c>
      <c r="AG221" s="24">
        <f t="shared" si="95"/>
        <v>121.8407929678829</v>
      </c>
      <c r="AH221" s="24">
        <f t="shared" si="95"/>
        <v>120.87528124447557</v>
      </c>
      <c r="AI221" s="24">
        <f t="shared" si="95"/>
        <v>123.9188300029378</v>
      </c>
      <c r="AJ221" s="94">
        <f>SUM(AD221:AI221)</f>
        <v>653.40248471928885</v>
      </c>
      <c r="AK221" s="24">
        <f>(B221*B208/AK208)-(B221*B208/AK208)/(AK5-AK4)*AK224</f>
        <v>49.974028484628128</v>
      </c>
      <c r="AL221" s="24">
        <f t="shared" ref="AL221:AP221" si="96">(C221*C208/AL208)-(C221*C208/AL208)/(AL5-AL4)*AL224</f>
        <v>115.37514854229751</v>
      </c>
      <c r="AM221" s="24">
        <f t="shared" si="96"/>
        <v>121.38676965726725</v>
      </c>
      <c r="AN221" s="24">
        <f t="shared" si="96"/>
        <v>121.84067747871914</v>
      </c>
      <c r="AO221" s="24">
        <f t="shared" si="96"/>
        <v>120.87519219300776</v>
      </c>
      <c r="AP221" s="24">
        <f t="shared" si="96"/>
        <v>123.91690437960293</v>
      </c>
      <c r="AQ221" s="94">
        <f>SUM(AK221:AP221)</f>
        <v>653.36872073552274</v>
      </c>
      <c r="AR221" s="24">
        <f>(B221*B208/AR208)-(B221*B208/AR208)/(AR5-AR4)*AR224</f>
        <v>49.980638735423859</v>
      </c>
      <c r="AS221" s="24">
        <f t="shared" ref="AS221:AW221" si="97">(C221*C208/AS208)-(C221*C208/AS208)/(AS5-AS4)*AS224</f>
        <v>115.37289759943654</v>
      </c>
      <c r="AT221" s="24">
        <f t="shared" si="97"/>
        <v>121.38639761402393</v>
      </c>
      <c r="AU221" s="24">
        <f t="shared" si="97"/>
        <v>121.84067997029983</v>
      </c>
      <c r="AV221" s="24">
        <f t="shared" si="97"/>
        <v>120.87323759729674</v>
      </c>
      <c r="AW221" s="24">
        <f t="shared" si="97"/>
        <v>123.91495306921993</v>
      </c>
      <c r="AX221" s="94">
        <f>SUM(AR221:AW221)</f>
        <v>653.36880458570079</v>
      </c>
      <c r="AY221" s="24">
        <f>(B221*B208/AY208)-(B221*B208/AY208)/(AY5-AY4)*AY224</f>
        <v>49.970565116983884</v>
      </c>
      <c r="AZ221" s="24">
        <f t="shared" ref="AZ221:BD221" si="98">(C221*C208/AZ208)-(C221*C208/AZ208)/(AZ5-AZ4)*AZ224</f>
        <v>115.384108459372</v>
      </c>
      <c r="BA221" s="24">
        <f t="shared" si="98"/>
        <v>121.38630907401424</v>
      </c>
      <c r="BB221" s="24">
        <f t="shared" si="98"/>
        <v>121.83853414786248</v>
      </c>
      <c r="BC221" s="24">
        <f t="shared" si="98"/>
        <v>120.87116203637314</v>
      </c>
      <c r="BD221" s="24">
        <f t="shared" si="98"/>
        <v>123.91279261614727</v>
      </c>
      <c r="BE221" s="94">
        <f>SUM(AY221:BD221)</f>
        <v>653.36347145075297</v>
      </c>
      <c r="BF221" s="24">
        <f>(B221*B208/BF208)-(B221*B208/BF208)/(BF5-BF4)*BF224</f>
        <v>49.977173927592105</v>
      </c>
      <c r="BG221" s="24">
        <f t="shared" ref="BG221:BK221" si="99">(C221*C208/BG208)-(C221*C208/BG208)/(BG5-BG4)*BG224</f>
        <v>115.39725259898337</v>
      </c>
      <c r="BH221" s="24">
        <f t="shared" si="99"/>
        <v>121.38539436002156</v>
      </c>
      <c r="BI221" s="24">
        <f t="shared" si="99"/>
        <v>121.8365608568712</v>
      </c>
      <c r="BJ221" s="24">
        <f t="shared" si="99"/>
        <v>120.8692314312986</v>
      </c>
      <c r="BK221" s="24">
        <f t="shared" si="99"/>
        <v>123.91082505034353</v>
      </c>
      <c r="BL221" s="94">
        <f>SUM(BF221:BK221)</f>
        <v>653.37643822511029</v>
      </c>
    </row>
    <row r="222" spans="1:65" x14ac:dyDescent="0.2">
      <c r="A222" s="236" t="s">
        <v>143</v>
      </c>
      <c r="B222" s="69">
        <f>IF(B$221="","",B221*B220/2000)</f>
        <v>6.0812844308230254</v>
      </c>
      <c r="C222" s="69">
        <f t="shared" ref="C222:G222" si="100">IF(C$221="","",C221*C220/2000)</f>
        <v>13.113910593125945</v>
      </c>
      <c r="D222" s="69">
        <f t="shared" si="100"/>
        <v>12.952957590458507</v>
      </c>
      <c r="E222" s="69">
        <f t="shared" si="100"/>
        <v>12.421671648482501</v>
      </c>
      <c r="F222" s="69">
        <f t="shared" si="100"/>
        <v>11.936855006017986</v>
      </c>
      <c r="G222" s="69">
        <f t="shared" si="100"/>
        <v>11.927282741524181</v>
      </c>
      <c r="H222" s="73">
        <f>SUM(B222:G222)</f>
        <v>68.43396201043214</v>
      </c>
      <c r="I222" s="69">
        <f>IF(I$221="","",I221*I220/2000)</f>
        <v>6.0322521105498783</v>
      </c>
      <c r="J222" s="69">
        <f t="shared" ref="J222:N222" si="101">IF(J$221="","",J221*J220/2000)</f>
        <v>13.029372099429043</v>
      </c>
      <c r="K222" s="69">
        <f t="shared" si="101"/>
        <v>12.836786066523349</v>
      </c>
      <c r="L222" s="69">
        <f t="shared" si="101"/>
        <v>12.320342194007814</v>
      </c>
      <c r="M222" s="69">
        <f t="shared" si="101"/>
        <v>11.834701878208476</v>
      </c>
      <c r="N222" s="69">
        <f t="shared" si="101"/>
        <v>11.822569618849856</v>
      </c>
      <c r="O222" s="73">
        <f>SUM(I222:N222)</f>
        <v>67.876023967568415</v>
      </c>
      <c r="P222" s="69">
        <f>IF(P$221="","",P221*P220/2000)</f>
        <v>5.980986649496149</v>
      </c>
      <c r="Q222" s="69">
        <f t="shared" ref="Q222:U222" si="102">IF(Q$221="","",Q221*Q220/2000)</f>
        <v>12.898135872354199</v>
      </c>
      <c r="R222" s="69">
        <f t="shared" si="102"/>
        <v>12.717578776201966</v>
      </c>
      <c r="S222" s="69">
        <f t="shared" si="102"/>
        <v>12.218335807654805</v>
      </c>
      <c r="T222" s="69">
        <f t="shared" si="102"/>
        <v>11.728863513866198</v>
      </c>
      <c r="U222" s="69">
        <f t="shared" si="102"/>
        <v>11.734387244036119</v>
      </c>
      <c r="V222" s="73">
        <f>SUM(P222:U222)</f>
        <v>67.278287863609435</v>
      </c>
      <c r="W222" s="69">
        <f>IF(W$221="","",W221*W220/2000)</f>
        <v>5.9398067689724892</v>
      </c>
      <c r="X222" s="69">
        <f t="shared" ref="X222:AB222" si="103">IF(X$221="","",X221*X220/2000)</f>
        <v>12.790051118975766</v>
      </c>
      <c r="Y222" s="69">
        <f t="shared" si="103"/>
        <v>12.577995159994977</v>
      </c>
      <c r="Z222" s="69">
        <f t="shared" si="103"/>
        <v>12.113050492285256</v>
      </c>
      <c r="AA222" s="69">
        <f t="shared" si="103"/>
        <v>11.627555800286009</v>
      </c>
      <c r="AB222" s="69">
        <f t="shared" si="103"/>
        <v>11.631918107422447</v>
      </c>
      <c r="AC222" s="73">
        <f>SUM(W222:AB222)</f>
        <v>66.680377447936948</v>
      </c>
      <c r="AD222" s="69">
        <f>IF(AD$221="","",AD221*AD220/2000)</f>
        <v>5.8862729289661893</v>
      </c>
      <c r="AE222" s="69">
        <f t="shared" ref="AE222:AI222" si="104">IF(AE$221="","",AE221*AE220/2000)</f>
        <v>12.701174339748919</v>
      </c>
      <c r="AF222" s="69">
        <f t="shared" si="104"/>
        <v>12.497511470560765</v>
      </c>
      <c r="AG222" s="69">
        <f t="shared" si="104"/>
        <v>12.024954783110998</v>
      </c>
      <c r="AH222" s="69">
        <f t="shared" si="104"/>
        <v>11.569893512803992</v>
      </c>
      <c r="AI222" s="69">
        <f t="shared" si="104"/>
        <v>11.589916645033091</v>
      </c>
      <c r="AJ222" s="73">
        <f>SUM(AD222:AI222)</f>
        <v>66.269723680223962</v>
      </c>
      <c r="AK222" s="69">
        <f>IF(AK$221="","",AK221*AK220/2000)</f>
        <v>5.8446039938135375</v>
      </c>
      <c r="AL222" s="69">
        <f t="shared" ref="AL222:AP222" si="105">IF(AL$221="","",AL221*AL220/2000)</f>
        <v>12.583559281645574</v>
      </c>
      <c r="AM222" s="69">
        <f t="shared" si="105"/>
        <v>12.414244894028652</v>
      </c>
      <c r="AN222" s="69">
        <f t="shared" si="105"/>
        <v>11.954264809329112</v>
      </c>
      <c r="AO222" s="69">
        <f t="shared" si="105"/>
        <v>11.486978661345027</v>
      </c>
      <c r="AP222" s="69">
        <f t="shared" si="105"/>
        <v>11.652154077250575</v>
      </c>
      <c r="AQ222" s="73">
        <f>SUM(AK222:AP222)</f>
        <v>65.935805717412478</v>
      </c>
      <c r="AR222" s="69">
        <f>IF(AR$221="","",AR221*AR220/2000)</f>
        <v>5.8036644745535391</v>
      </c>
      <c r="AS222" s="69">
        <f t="shared" ref="AS222:AW222" si="106">IF(AS$221="","",AS221*AS220/2000)</f>
        <v>12.488970606483536</v>
      </c>
      <c r="AT222" s="69">
        <f t="shared" si="106"/>
        <v>12.364738208717421</v>
      </c>
      <c r="AU222" s="69">
        <f t="shared" si="106"/>
        <v>11.857803044533741</v>
      </c>
      <c r="AV222" s="69">
        <f t="shared" si="106"/>
        <v>11.560464949500448</v>
      </c>
      <c r="AW222" s="69">
        <f t="shared" si="106"/>
        <v>11.71388278142731</v>
      </c>
      <c r="AX222" s="73">
        <f>SUM(AR222:AW222)</f>
        <v>65.789524065216</v>
      </c>
      <c r="AY222" s="69">
        <f>IF(AY$221="","",AY221*AY220/2000)</f>
        <v>5.7563434214809837</v>
      </c>
      <c r="AZ222" s="69">
        <f t="shared" ref="AZ222:BD222" si="107">IF(AZ$221="","",AZ221*AZ220/2000)</f>
        <v>12.385680108341198</v>
      </c>
      <c r="BA222" s="69">
        <f t="shared" si="107"/>
        <v>12.275939585228096</v>
      </c>
      <c r="BB222" s="69">
        <f t="shared" si="107"/>
        <v>11.94173835301247</v>
      </c>
      <c r="BC222" s="69">
        <f t="shared" si="107"/>
        <v>11.624706178472218</v>
      </c>
      <c r="BD222" s="69">
        <f t="shared" si="107"/>
        <v>11.778746555314759</v>
      </c>
      <c r="BE222" s="73">
        <f>SUM(AY222:BD222)</f>
        <v>65.763154201849716</v>
      </c>
      <c r="BF222" s="69">
        <f>IF(BF$221="","",BF221*BF220/2000)</f>
        <v>5.7189171475122791</v>
      </c>
      <c r="BG222" s="69">
        <f t="shared" ref="BG222:BK222" si="108">IF(BG$221="","",BG221*BG220/2000)</f>
        <v>12.299573936583547</v>
      </c>
      <c r="BH222" s="69">
        <f t="shared" si="108"/>
        <v>12.292178470936138</v>
      </c>
      <c r="BI222" s="69">
        <f t="shared" si="108"/>
        <v>11.997361366437914</v>
      </c>
      <c r="BJ222" s="69">
        <f t="shared" si="108"/>
        <v>11.685402908933987</v>
      </c>
      <c r="BK222" s="69">
        <f t="shared" si="108"/>
        <v>11.848689144663307</v>
      </c>
      <c r="BL222" s="73">
        <f>SUM(BF222:BK222)</f>
        <v>65.84212297506717</v>
      </c>
    </row>
    <row r="223" spans="1:65" x14ac:dyDescent="0.2">
      <c r="H223" s="11">
        <f>H221/(G5-B4)</f>
        <v>2.8410045546558704</v>
      </c>
      <c r="O223" s="11">
        <f>O221/(N5-I4)</f>
        <v>2.8405489209421924</v>
      </c>
      <c r="V223" s="11">
        <f>V221/(U5-P4)</f>
        <v>2.8405162927433678</v>
      </c>
      <c r="AC223" s="11">
        <f>AC221/(AB5-W4)</f>
        <v>2.8408071956742091</v>
      </c>
      <c r="AJ223" s="11">
        <f>AJ221/(AI5-AD4)</f>
        <v>2.8408803683447341</v>
      </c>
      <c r="AQ223" s="11">
        <f>AQ221/(AP5-AK4)</f>
        <v>2.8407335684153163</v>
      </c>
      <c r="AX223" s="11">
        <f>AX221/(AW5-AR4)</f>
        <v>2.8407339329813079</v>
      </c>
      <c r="BE223" s="11">
        <f>BE221/(BD5-AY4)</f>
        <v>2.8407107454380562</v>
      </c>
      <c r="BL223" s="11">
        <f>BL221/(BK5-BF4)</f>
        <v>2.840767122717871</v>
      </c>
    </row>
    <row r="224" spans="1:65" x14ac:dyDescent="0.2">
      <c r="A224" s="236" t="s">
        <v>475</v>
      </c>
      <c r="I224" s="4">
        <f>(B$5-B$4)-((B$5-B$4)/B$225)*I$225</f>
        <v>-3.1644027791877249E-3</v>
      </c>
      <c r="J224" s="4">
        <f t="shared" ref="J224:N224" si="109">(C$5-C$4)-((C$5-C$4)/C$225)*J$225</f>
        <v>-3.8512223009021795E-3</v>
      </c>
      <c r="K224" s="4">
        <f t="shared" si="109"/>
        <v>-7.7780453715874387E-3</v>
      </c>
      <c r="L224" s="4">
        <f t="shared" si="109"/>
        <v>-3.4251356441643566E-3</v>
      </c>
      <c r="M224" s="4">
        <f t="shared" si="109"/>
        <v>-3.1474647382623289E-4</v>
      </c>
      <c r="N224" s="4">
        <f t="shared" si="109"/>
        <v>-3.0970744057867705E-4</v>
      </c>
      <c r="O224" s="4"/>
      <c r="P224" s="4">
        <f>(B$5-B$4)-((B$5-B$4)/B$225)*P$225</f>
        <v>-6.3793617928382673E-3</v>
      </c>
      <c r="Q224" s="4">
        <f t="shared" ref="Q224:U224" si="110">(C$5-C$4)-((C$5-C$4)/C$225)*Q$225</f>
        <v>-6.1391586496455375E-3</v>
      </c>
      <c r="R224" s="4">
        <f t="shared" si="110"/>
        <v>-5.1728626833735802E-3</v>
      </c>
      <c r="S224" s="4">
        <f t="shared" si="110"/>
        <v>-5.1415505291174668E-4</v>
      </c>
      <c r="T224" s="4">
        <f t="shared" si="110"/>
        <v>-3.4955961578617689E-3</v>
      </c>
      <c r="U224" s="4">
        <f t="shared" si="110"/>
        <v>-1.5450862875354687E-5</v>
      </c>
      <c r="W224" s="4">
        <f>(B$5-B$4)-((B$5-B$4)/B$225)*W$225</f>
        <v>-6.5103905043066845E-3</v>
      </c>
      <c r="X224" s="4">
        <f t="shared" ref="X224:AB224" si="111">(C$5-C$4)-((C$5-C$4)/C$225)*X$225</f>
        <v>-3.0017865298006541E-3</v>
      </c>
      <c r="Y224" s="4">
        <f t="shared" si="111"/>
        <v>-3.1517070383557666E-4</v>
      </c>
      <c r="Z224" s="4">
        <f t="shared" si="111"/>
        <v>-1.2488596439652611E-5</v>
      </c>
      <c r="AA224" s="4">
        <f t="shared" si="111"/>
        <v>-8.426748801682038E-4</v>
      </c>
      <c r="AB224" s="4">
        <f t="shared" si="111"/>
        <v>-2.715244897899538E-5</v>
      </c>
      <c r="AD224" s="4">
        <f>(B$5-B$4)-((B$5-B$4)/B$225)*AD$225</f>
        <v>-7.6525439050030286E-3</v>
      </c>
      <c r="AE224" s="4">
        <f t="shared" ref="AE224:AI224" si="112">(C$5-C$4)-((C$5-C$4)/C$225)*AE$225</f>
        <v>-9.9278958956006136E-6</v>
      </c>
      <c r="AF224" s="4">
        <f t="shared" si="112"/>
        <v>-2.0996444355603217E-5</v>
      </c>
      <c r="AG224" s="4">
        <f t="shared" si="112"/>
        <v>-4.2978348531619304E-5</v>
      </c>
      <c r="AH224" s="4">
        <f t="shared" si="112"/>
        <v>-7.3275101499348239E-5</v>
      </c>
      <c r="AI224" s="4">
        <f t="shared" si="112"/>
        <v>-1.0014342942810117E-4</v>
      </c>
      <c r="AK224" s="4">
        <f>(B$5-B$4)-((B$5-B$4)/B$225)*AK$225</f>
        <v>-1.0361940574028949E-2</v>
      </c>
      <c r="AL224" s="4">
        <f t="shared" ref="AL224:AP224" si="113">(C$5-C$4)-((C$5-C$4)/C$225)*AL$225</f>
        <v>-4.7102765967679261E-3</v>
      </c>
      <c r="AM224" s="4">
        <f t="shared" si="113"/>
        <v>-3.6040122388669715E-5</v>
      </c>
      <c r="AN224" s="4">
        <f t="shared" si="113"/>
        <v>-5.9515299021484225E-5</v>
      </c>
      <c r="AO224" s="4">
        <f t="shared" si="113"/>
        <v>-8.5167075923209268E-5</v>
      </c>
      <c r="AP224" s="4">
        <f t="shared" si="113"/>
        <v>-3.5386041957252701E-4</v>
      </c>
      <c r="AR224" s="4">
        <f>(B$5-B$4)-((B$5-B$4)/B$225)*AR$225</f>
        <v>-8.4707199070095385E-3</v>
      </c>
      <c r="AS224" s="4">
        <f t="shared" ref="AS224:AW224" si="114">(C$5-C$4)-((C$5-C$4)/C$225)*AS$225</f>
        <v>-5.1897767893152036E-3</v>
      </c>
      <c r="AT224" s="4">
        <f t="shared" si="114"/>
        <v>-9.756318108600226E-5</v>
      </c>
      <c r="AU224" s="4">
        <f t="shared" si="114"/>
        <v>-5.9158527861313814E-5</v>
      </c>
      <c r="AV224" s="4">
        <f t="shared" si="114"/>
        <v>-3.4619108822653288E-4</v>
      </c>
      <c r="AW224" s="4">
        <f t="shared" si="114"/>
        <v>-6.1097380014274449E-4</v>
      </c>
      <c r="AY224" s="4">
        <f>(B$5-B$4)-((B$5-B$4)/B$225)*AY$225</f>
        <v>-1.1353138665885609E-2</v>
      </c>
      <c r="AZ224" s="4">
        <f t="shared" ref="AZ224:BD224" si="115">(C$5-C$4)-((C$5-C$4)/C$225)*AZ$225</f>
        <v>-2.8018943513288264E-3</v>
      </c>
      <c r="BA224" s="4">
        <f t="shared" si="115"/>
        <v>-1.1220471053974279E-4</v>
      </c>
      <c r="BB224" s="4">
        <f t="shared" si="115"/>
        <v>-3.664280761697114E-4</v>
      </c>
      <c r="BC224" s="4">
        <f t="shared" si="115"/>
        <v>-6.2338263274597239E-4</v>
      </c>
      <c r="BD224" s="4">
        <f t="shared" si="115"/>
        <v>-8.9565873916797045E-4</v>
      </c>
      <c r="BF224" s="4">
        <f>(B$5-B$4)-((B$5-B$4)/B$225)*BF$225</f>
        <v>-9.4619179988626456E-3</v>
      </c>
      <c r="BG224" s="4">
        <f t="shared" ref="BG224:BK224" si="116">(C$5-C$4)-((C$5-C$4)/C$225)*BG$225</f>
        <v>-3.1098480022251351E-6</v>
      </c>
      <c r="BH224" s="4">
        <f t="shared" si="116"/>
        <v>-2.6346934191678884E-4</v>
      </c>
      <c r="BI224" s="4">
        <f t="shared" si="116"/>
        <v>-6.4900582425053699E-4</v>
      </c>
      <c r="BJ224" s="4">
        <f t="shared" si="116"/>
        <v>-8.8122767466813912E-4</v>
      </c>
      <c r="BK224" s="4">
        <f t="shared" si="116"/>
        <v>-1.1549395263088513E-3</v>
      </c>
      <c r="BL224" s="25">
        <f>BL221-H221</f>
        <v>-5.4609345739891069E-2</v>
      </c>
      <c r="BM224">
        <f>BL224/H221</f>
        <v>-8.3573233844493581E-5</v>
      </c>
    </row>
    <row r="225" spans="1:65" x14ac:dyDescent="0.2">
      <c r="A225" s="30" t="s">
        <v>68</v>
      </c>
      <c r="B225" s="218">
        <f>(0.1135*(B208*2.2046)+8.8142*(AVERAGE(B4:B5)/2.2046)-0.05068*((AVERAGE(B4:B5)/2.2046)^2)+276)/453.6</f>
        <v>1.6804180676204314</v>
      </c>
      <c r="C225" s="218">
        <f t="shared" ref="C225:G225" si="117">(0.1135*(C208*2.2046)+8.8142*(AVERAGE(C4:C5)/2.2046)-0.05068*((AVERAGE(C4:C5)/2.2046)^2)+276)/453.6</f>
        <v>1.8790955827706697</v>
      </c>
      <c r="D225" s="218">
        <f t="shared" si="117"/>
        <v>2.0366632661626287</v>
      </c>
      <c r="E225" s="218">
        <f t="shared" si="117"/>
        <v>2.0871411678074705</v>
      </c>
      <c r="F225" s="218">
        <f t="shared" si="117"/>
        <v>2.0611484907606803</v>
      </c>
      <c r="G225" s="218">
        <f t="shared" si="117"/>
        <v>1.9783126637683417</v>
      </c>
      <c r="I225" s="218">
        <f>(0.1135*(I208*2.2046)+8.8142*(AVERAGE(I4:I5)/2.2046)-0.05068*((AVERAGE(I4:I5)/2.2046)^2)+276)/453.6</f>
        <v>1.6806307684045665</v>
      </c>
      <c r="J225" s="218">
        <f t="shared" ref="J225:N225" si="118">(0.1135*(J208*2.2046)+8.8142*(AVERAGE(J4:J5)/2.2046)-0.05068*((AVERAGE(J4:J5)/2.2046)^2)+276)/453.6</f>
        <v>1.8792403190669476</v>
      </c>
      <c r="K225" s="218">
        <f t="shared" si="118"/>
        <v>2.0370152941468702</v>
      </c>
      <c r="L225" s="218">
        <f t="shared" si="118"/>
        <v>2.087319886347677</v>
      </c>
      <c r="M225" s="218">
        <f t="shared" si="118"/>
        <v>2.0611665112945552</v>
      </c>
      <c r="N225" s="218">
        <f t="shared" si="118"/>
        <v>1.9783306843022168</v>
      </c>
      <c r="P225" s="218">
        <f>(0.1135*(P208*2.2046)+8.8142*(AVERAGE(P4:P5)/2.2046)-0.05068*((AVERAGE(P4:P5)/2.2046)^2)+276)/453.6</f>
        <v>1.6808468674130943</v>
      </c>
      <c r="Q225" s="218">
        <f t="shared" ref="Q225:U225" si="119">(0.1135*(Q208*2.2046)+8.8142*(AVERAGE(Q4:Q5)/2.2046)-0.05068*((AVERAGE(Q4:Q5)/2.2046)^2)+276)/453.6</f>
        <v>1.8793263040886792</v>
      </c>
      <c r="R225" s="218">
        <f t="shared" si="119"/>
        <v>2.0368973857050316</v>
      </c>
      <c r="S225" s="218">
        <f t="shared" si="119"/>
        <v>2.0871679956619098</v>
      </c>
      <c r="T225" s="218">
        <f t="shared" si="119"/>
        <v>2.0613486280591546</v>
      </c>
      <c r="U225" s="218">
        <f t="shared" si="119"/>
        <v>1.9783135627870976</v>
      </c>
      <c r="W225" s="218">
        <f>(0.1135*(W208*2.2046)+8.8142*(AVERAGE(W4:W5)/2.2046)-0.05068*((AVERAGE(W4:W5)/2.2046)^2)+276)/453.6</f>
        <v>1.6808556747336594</v>
      </c>
      <c r="X225" s="218">
        <f t="shared" ref="X225:AB225" si="120">(0.1135*(X208*2.2046)+8.8142*(AVERAGE(X4:X5)/2.2046)-0.05068*((AVERAGE(X4:X5)/2.2046)^2)+276)/453.6</f>
        <v>1.8792083956468411</v>
      </c>
      <c r="Y225" s="218">
        <f t="shared" si="120"/>
        <v>2.0366775305314082</v>
      </c>
      <c r="Z225" s="218">
        <f t="shared" si="120"/>
        <v>2.0871418194440645</v>
      </c>
      <c r="AA225" s="218">
        <f t="shared" si="120"/>
        <v>2.0611967373733875</v>
      </c>
      <c r="AB225" s="218">
        <f t="shared" si="120"/>
        <v>1.978314243651685</v>
      </c>
      <c r="AD225" s="218">
        <f>(0.1135*(AD208*2.2046)+8.8142*(AVERAGE(AD4:AD5)/2.2046)-0.05068*((AVERAGE(AD4:AD5)/2.2046)^2)+276)/453.6</f>
        <v>1.6809324465420805</v>
      </c>
      <c r="AE225" s="218">
        <f t="shared" ref="AE225:AI225" si="121">(0.1135*(AE208*2.2046)+8.8142*(AVERAGE(AE4:AE5)/2.2046)-0.05068*((AVERAGE(AE4:AE5)/2.2046)^2)+276)/453.6</f>
        <v>1.879095955879976</v>
      </c>
      <c r="AF225" s="218">
        <f t="shared" si="121"/>
        <v>2.036664216444561</v>
      </c>
      <c r="AG225" s="218">
        <f t="shared" si="121"/>
        <v>2.0871434103544844</v>
      </c>
      <c r="AH225" s="218">
        <f t="shared" si="121"/>
        <v>2.0611526860624818</v>
      </c>
      <c r="AI225" s="218">
        <f t="shared" si="121"/>
        <v>1.9783184906805369</v>
      </c>
      <c r="AK225" s="218">
        <f>(0.1135*(AK208*2.2046)+8.8142*(AVERAGE(AK4:AK5)/2.2046)-0.05068*((AVERAGE(AK4:AK5)/2.2046)^2)+276)/453.6</f>
        <v>1.6811145633066797</v>
      </c>
      <c r="AL225" s="218">
        <f t="shared" ref="AL225:AP225" si="122">(0.1135*(AL208*2.2046)+8.8142*(AVERAGE(AL4:AL5)/2.2046)-0.05068*((AVERAGE(AL4:AL5)/2.2046)^2)+276)/453.6</f>
        <v>1.8792726039696019</v>
      </c>
      <c r="AM225" s="218">
        <f t="shared" si="122"/>
        <v>2.0366648973091483</v>
      </c>
      <c r="AN225" s="218">
        <f t="shared" si="122"/>
        <v>2.0871442732282381</v>
      </c>
      <c r="AO225" s="218">
        <f t="shared" si="122"/>
        <v>2.0611533669270692</v>
      </c>
      <c r="AP225" s="218">
        <f t="shared" si="122"/>
        <v>1.9783332533727314</v>
      </c>
      <c r="AR225" s="218">
        <f>(0.1135*(AR208*2.2046)+8.8142*(AVERAGE(AR4:AR5)/2.2046)-0.05068*((AVERAGE(AR4:AR5)/2.2046)^2)+276)/453.6</f>
        <v>1.6809874416515309</v>
      </c>
      <c r="AS225" s="218">
        <f t="shared" ref="AS225:AW225" si="123">(0.1135*(AS208*2.2046)+8.8142*(AVERAGE(AS4:AS5)/2.2046)-0.05068*((AVERAGE(AS4:AS5)/2.2046)^2)+276)/453.6</f>
        <v>1.8792906245034771</v>
      </c>
      <c r="AT225" s="218">
        <f t="shared" si="123"/>
        <v>2.0366676817925633</v>
      </c>
      <c r="AU225" s="218">
        <f t="shared" si="123"/>
        <v>2.0871442546124439</v>
      </c>
      <c r="AV225" s="218">
        <f t="shared" si="123"/>
        <v>2.0611683116284305</v>
      </c>
      <c r="AW225" s="218">
        <f t="shared" si="123"/>
        <v>1.978348213686167</v>
      </c>
      <c r="AY225" s="218">
        <f>(0.1135*(AY208*2.2046)+8.8142*(AVERAGE(AY4:AY5)/2.2046)-0.05068*((AVERAGE(AY4:AY5)/2.2046)^2)+276)/453.6</f>
        <v>1.6811811883939656</v>
      </c>
      <c r="AZ225" s="218">
        <f t="shared" ref="AZ225:BD225" si="124">(0.1135*(AZ208*2.2046)+8.8142*(AVERAGE(AZ4:AZ5)/2.2046)-0.05068*((AVERAGE(AZ4:AZ5)/2.2046)^2)+276)/453.6</f>
        <v>1.8792008833166491</v>
      </c>
      <c r="BA225" s="218">
        <f t="shared" si="124"/>
        <v>2.0366683444562343</v>
      </c>
      <c r="BB225" s="218">
        <f t="shared" si="124"/>
        <v>2.0871602874855411</v>
      </c>
      <c r="BC225" s="218">
        <f t="shared" si="124"/>
        <v>2.0611841819876981</v>
      </c>
      <c r="BD225" s="218">
        <f t="shared" si="124"/>
        <v>1.9783647782691096</v>
      </c>
      <c r="BF225" s="218">
        <f>(0.1135*(BF208*2.2046)+8.8142*(AVERAGE(BF4:BF5)/2.2046)-0.05068*((AVERAGE(BF4:BF5)/2.2046)^2)+276)/453.6</f>
        <v>1.6810540667388167</v>
      </c>
      <c r="BG225" s="218">
        <f t="shared" ref="BG225:BK225" si="125">(0.1135*(BG208*2.2046)+8.8142*(AVERAGE(BG4:BG5)/2.2046)-0.05068*((AVERAGE(BG4:BG5)/2.2046)^2)+276)/453.6</f>
        <v>1.8790956996447024</v>
      </c>
      <c r="BH225" s="218">
        <f t="shared" si="125"/>
        <v>2.036675190569972</v>
      </c>
      <c r="BI225" s="218">
        <f t="shared" si="125"/>
        <v>2.0871750319768192</v>
      </c>
      <c r="BJ225" s="218">
        <f t="shared" si="125"/>
        <v>2.0611989446798931</v>
      </c>
      <c r="BK225" s="218">
        <f t="shared" si="125"/>
        <v>1.9783798646945412</v>
      </c>
      <c r="BL225" s="4">
        <f>SUM(BF224:BK224)</f>
        <v>-1.2413670214009187E-2</v>
      </c>
      <c r="BM225">
        <f>BM224/3*1</f>
        <v>-2.7857744614831194E-5</v>
      </c>
    </row>
    <row r="226" spans="1:65" x14ac:dyDescent="0.2">
      <c r="A226" s="129" t="s">
        <v>210</v>
      </c>
      <c r="B226" s="27">
        <v>0.55000000000000004</v>
      </c>
      <c r="C226" s="27">
        <v>0.55000000000000004</v>
      </c>
      <c r="D226" s="27">
        <v>0.55000000000000004</v>
      </c>
      <c r="E226" s="27">
        <v>0.55000000000000004</v>
      </c>
      <c r="F226" s="27">
        <v>0.55000000000000004</v>
      </c>
      <c r="G226" s="27">
        <v>0.55000000000000004</v>
      </c>
      <c r="I226" s="27">
        <v>0.55000000000000004</v>
      </c>
      <c r="J226" s="27">
        <v>0.55000000000000004</v>
      </c>
      <c r="K226" s="27">
        <v>0.55000000000000004</v>
      </c>
      <c r="L226" s="27">
        <v>0.55000000000000004</v>
      </c>
      <c r="M226" s="27">
        <v>0.55000000000000004</v>
      </c>
      <c r="N226" s="27">
        <v>0.55000000000000004</v>
      </c>
      <c r="P226" s="27">
        <v>0.55000000000000004</v>
      </c>
      <c r="Q226" s="27">
        <v>0.55000000000000004</v>
      </c>
      <c r="R226" s="27">
        <v>0.55000000000000004</v>
      </c>
      <c r="S226" s="27">
        <v>0.55000000000000004</v>
      </c>
      <c r="T226" s="27">
        <v>0.55000000000000004</v>
      </c>
      <c r="U226" s="27">
        <v>0.55000000000000004</v>
      </c>
      <c r="W226" s="27">
        <v>0.55000000000000004</v>
      </c>
      <c r="X226" s="27">
        <v>0.55000000000000004</v>
      </c>
      <c r="Y226" s="27">
        <v>0.55000000000000004</v>
      </c>
      <c r="Z226" s="27">
        <v>0.55000000000000004</v>
      </c>
      <c r="AA226" s="27">
        <v>0.55000000000000004</v>
      </c>
      <c r="AB226" s="27">
        <v>0.55000000000000004</v>
      </c>
      <c r="AD226" s="27">
        <v>0.55000000000000004</v>
      </c>
      <c r="AE226" s="27">
        <v>0.55000000000000004</v>
      </c>
      <c r="AF226" s="27">
        <v>0.55000000000000004</v>
      </c>
      <c r="AG226" s="27">
        <v>0.55000000000000004</v>
      </c>
      <c r="AH226" s="27">
        <v>0.55000000000000004</v>
      </c>
      <c r="AI226" s="27">
        <v>0.55000000000000004</v>
      </c>
      <c r="AK226" s="27">
        <v>0.55000000000000004</v>
      </c>
      <c r="AL226" s="27">
        <v>0.55000000000000004</v>
      </c>
      <c r="AM226" s="27">
        <v>0.55000000000000004</v>
      </c>
      <c r="AN226" s="27">
        <v>0.55000000000000004</v>
      </c>
      <c r="AO226" s="27">
        <v>0.55000000000000004</v>
      </c>
      <c r="AP226" s="27">
        <v>0.55000000000000004</v>
      </c>
      <c r="AR226" s="27">
        <v>0.55000000000000004</v>
      </c>
      <c r="AS226" s="27">
        <v>0.55000000000000004</v>
      </c>
      <c r="AT226" s="27">
        <v>0.55000000000000004</v>
      </c>
      <c r="AU226" s="27">
        <v>0.55000000000000004</v>
      </c>
      <c r="AV226" s="27">
        <v>0.55000000000000004</v>
      </c>
      <c r="AW226" s="27">
        <v>0.55000000000000004</v>
      </c>
      <c r="AY226" s="27">
        <v>0.55000000000000004</v>
      </c>
      <c r="AZ226" s="27">
        <v>0.55000000000000004</v>
      </c>
      <c r="BA226" s="27">
        <v>0.55000000000000004</v>
      </c>
      <c r="BB226" s="27">
        <v>0.55000000000000004</v>
      </c>
      <c r="BC226" s="27">
        <v>0.55000000000000004</v>
      </c>
      <c r="BD226" s="27">
        <v>0.55000000000000004</v>
      </c>
      <c r="BF226" s="27">
        <v>0.55000000000000004</v>
      </c>
      <c r="BG226" s="27">
        <v>0.55000000000000004</v>
      </c>
      <c r="BH226" s="27">
        <v>0.55000000000000004</v>
      </c>
      <c r="BI226" s="27">
        <v>0.55000000000000004</v>
      </c>
      <c r="BJ226" s="27">
        <v>0.55000000000000004</v>
      </c>
      <c r="BK226" s="27">
        <v>0.55000000000000004</v>
      </c>
    </row>
    <row r="227" spans="1:65" x14ac:dyDescent="0.2">
      <c r="A227" s="129" t="s">
        <v>209</v>
      </c>
      <c r="B227" s="27"/>
      <c r="C227" s="27"/>
      <c r="D227" s="27"/>
      <c r="E227" s="27"/>
      <c r="F227" s="27"/>
      <c r="G227" s="27"/>
      <c r="I227" s="27"/>
      <c r="J227" s="27"/>
      <c r="K227" s="27"/>
      <c r="L227" s="27"/>
      <c r="M227" s="27"/>
      <c r="N227" s="27"/>
      <c r="P227" s="27"/>
      <c r="Q227" s="27"/>
      <c r="R227" s="27"/>
      <c r="S227" s="27"/>
      <c r="T227" s="27"/>
      <c r="U227" s="27"/>
      <c r="W227" s="27"/>
      <c r="X227" s="27"/>
      <c r="Y227" s="27"/>
      <c r="Z227" s="27"/>
      <c r="AA227" s="27"/>
      <c r="AB227" s="27"/>
      <c r="AD227" s="27"/>
      <c r="AE227" s="27"/>
      <c r="AF227" s="27"/>
      <c r="AG227" s="27"/>
      <c r="AH227" s="27"/>
      <c r="AI227" s="27"/>
      <c r="AK227" s="27"/>
      <c r="AL227" s="27"/>
      <c r="AM227" s="27"/>
      <c r="AN227" s="27"/>
      <c r="AO227" s="27"/>
      <c r="AP227" s="27"/>
      <c r="AR227" s="27"/>
      <c r="AS227" s="27"/>
      <c r="AT227" s="27"/>
      <c r="AU227" s="27"/>
      <c r="AV227" s="27"/>
      <c r="AW227" s="27"/>
      <c r="AY227" s="27"/>
      <c r="AZ227" s="27"/>
      <c r="BA227" s="27"/>
      <c r="BB227" s="27"/>
      <c r="BC227" s="27"/>
      <c r="BD227" s="27"/>
      <c r="BF227" s="27"/>
      <c r="BG227" s="27"/>
      <c r="BH227" s="27"/>
      <c r="BI227" s="27"/>
      <c r="BJ227" s="27"/>
      <c r="BK227" s="27"/>
    </row>
    <row r="228" spans="1:65" x14ac:dyDescent="0.2">
      <c r="A228" s="130" t="s">
        <v>211</v>
      </c>
      <c r="B228" s="27">
        <f xml:space="preserve"> 0.000000416*((B4+B5)/2)^2 - 0.000036654*((B4+B5)/2) + 0.280606061</f>
        <v>0.27994018600000004</v>
      </c>
      <c r="C228" s="27">
        <f t="shared" ref="C228:G228" si="126" xml:space="preserve"> 0.000000416*((C4+C5)/2)^2 - 0.000036654*((C4+C5)/2) + 0.280606061</f>
        <v>0.28110066100000003</v>
      </c>
      <c r="D228" s="27">
        <f t="shared" si="126"/>
        <v>0.28425019600000001</v>
      </c>
      <c r="E228" s="27">
        <f t="shared" si="126"/>
        <v>0.28865940100000004</v>
      </c>
      <c r="F228" s="27">
        <f t="shared" si="126"/>
        <v>0.29387429300000001</v>
      </c>
      <c r="G228" s="27">
        <f t="shared" si="126"/>
        <v>0.29974036300000001</v>
      </c>
      <c r="I228" s="27">
        <f xml:space="preserve"> 0.000000416*((I4+I5)/2)^2 - 0.000036654*((I4+I5)/2) + 0.280606061</f>
        <v>0.27994018600000004</v>
      </c>
      <c r="J228" s="27">
        <f t="shared" ref="J228:N228" si="127" xml:space="preserve"> 0.000000416*((J4+J5)/2)^2 - 0.000036654*((J4+J5)/2) + 0.280606061</f>
        <v>0.28110066100000003</v>
      </c>
      <c r="K228" s="27">
        <f t="shared" si="127"/>
        <v>0.28425019600000001</v>
      </c>
      <c r="L228" s="27">
        <f t="shared" si="127"/>
        <v>0.28865940100000004</v>
      </c>
      <c r="M228" s="27">
        <f t="shared" si="127"/>
        <v>0.29387429300000001</v>
      </c>
      <c r="N228" s="27">
        <f t="shared" si="127"/>
        <v>0.29974036300000001</v>
      </c>
      <c r="P228" s="27">
        <f xml:space="preserve"> 0.000000416*((P4+P5)/2)^2 - 0.000036654*((P4+P5)/2) + 0.280606061</f>
        <v>0.27994018600000004</v>
      </c>
      <c r="Q228" s="27">
        <f t="shared" ref="Q228:U228" si="128" xml:space="preserve"> 0.000000416*((Q4+Q5)/2)^2 - 0.000036654*((Q4+Q5)/2) + 0.280606061</f>
        <v>0.28110066100000003</v>
      </c>
      <c r="R228" s="27">
        <f t="shared" si="128"/>
        <v>0.28425019600000001</v>
      </c>
      <c r="S228" s="27">
        <f t="shared" si="128"/>
        <v>0.28865940100000004</v>
      </c>
      <c r="T228" s="27">
        <f t="shared" si="128"/>
        <v>0.29387429300000001</v>
      </c>
      <c r="U228" s="27">
        <f t="shared" si="128"/>
        <v>0.29974036300000001</v>
      </c>
      <c r="W228" s="27">
        <f xml:space="preserve"> 0.000000416*((W4+W5)/2)^2 - 0.000036654*((W4+W5)/2) + 0.280606061</f>
        <v>0.27994018600000004</v>
      </c>
      <c r="X228" s="27">
        <f t="shared" ref="X228:AB228" si="129" xml:space="preserve"> 0.000000416*((X4+X5)/2)^2 - 0.000036654*((X4+X5)/2) + 0.280606061</f>
        <v>0.28110066100000003</v>
      </c>
      <c r="Y228" s="27">
        <f t="shared" si="129"/>
        <v>0.28425019600000001</v>
      </c>
      <c r="Z228" s="27">
        <f t="shared" si="129"/>
        <v>0.28865940100000004</v>
      </c>
      <c r="AA228" s="27">
        <f t="shared" si="129"/>
        <v>0.29387429300000001</v>
      </c>
      <c r="AB228" s="27">
        <f t="shared" si="129"/>
        <v>0.29974036300000001</v>
      </c>
      <c r="AD228" s="27">
        <f xml:space="preserve"> 0.000000416*((AD4+AD5)/2)^2 - 0.000036654*((AD4+AD5)/2) + 0.280606061</f>
        <v>0.27994018600000004</v>
      </c>
      <c r="AE228" s="27">
        <f t="shared" ref="AE228:AI228" si="130" xml:space="preserve"> 0.000000416*((AE4+AE5)/2)^2 - 0.000036654*((AE4+AE5)/2) + 0.280606061</f>
        <v>0.28110066100000003</v>
      </c>
      <c r="AF228" s="27">
        <f t="shared" si="130"/>
        <v>0.28425019600000001</v>
      </c>
      <c r="AG228" s="27">
        <f t="shared" si="130"/>
        <v>0.28865940100000004</v>
      </c>
      <c r="AH228" s="27">
        <f t="shared" si="130"/>
        <v>0.29387429300000001</v>
      </c>
      <c r="AI228" s="27">
        <f t="shared" si="130"/>
        <v>0.29974036300000001</v>
      </c>
      <c r="AK228" s="27">
        <f xml:space="preserve"> 0.000000416*((AK4+AK5)/2)^2 - 0.000036654*((AK4+AK5)/2) + 0.280606061</f>
        <v>0.27994018600000004</v>
      </c>
      <c r="AL228" s="27">
        <f t="shared" ref="AL228:AP228" si="131" xml:space="preserve"> 0.000000416*((AL4+AL5)/2)^2 - 0.000036654*((AL4+AL5)/2) + 0.280606061</f>
        <v>0.28110066100000003</v>
      </c>
      <c r="AM228" s="27">
        <f t="shared" si="131"/>
        <v>0.28425019600000001</v>
      </c>
      <c r="AN228" s="27">
        <f t="shared" si="131"/>
        <v>0.28865940100000004</v>
      </c>
      <c r="AO228" s="27">
        <f t="shared" si="131"/>
        <v>0.29387429300000001</v>
      </c>
      <c r="AP228" s="27">
        <f t="shared" si="131"/>
        <v>0.29974036300000001</v>
      </c>
      <c r="AR228" s="27">
        <f xml:space="preserve"> 0.000000416*((AR4+AR5)/2)^2 - 0.000036654*((AR4+AR5)/2) + 0.280606061</f>
        <v>0.27994018600000004</v>
      </c>
      <c r="AS228" s="27">
        <f t="shared" ref="AS228:AW228" si="132" xml:space="preserve"> 0.000000416*((AS4+AS5)/2)^2 - 0.000036654*((AS4+AS5)/2) + 0.280606061</f>
        <v>0.28110066100000003</v>
      </c>
      <c r="AT228" s="27">
        <f t="shared" si="132"/>
        <v>0.28425019600000001</v>
      </c>
      <c r="AU228" s="27">
        <f t="shared" si="132"/>
        <v>0.28865940100000004</v>
      </c>
      <c r="AV228" s="27">
        <f t="shared" si="132"/>
        <v>0.29387429300000001</v>
      </c>
      <c r="AW228" s="27">
        <f t="shared" si="132"/>
        <v>0.29974036300000001</v>
      </c>
      <c r="AY228" s="27">
        <f xml:space="preserve"> 0.000000416*((AY4+AY5)/2)^2 - 0.000036654*((AY4+AY5)/2) + 0.280606061</f>
        <v>0.27994018600000004</v>
      </c>
      <c r="AZ228" s="27">
        <f t="shared" ref="AZ228:BD228" si="133" xml:space="preserve"> 0.000000416*((AZ4+AZ5)/2)^2 - 0.000036654*((AZ4+AZ5)/2) + 0.280606061</f>
        <v>0.28110066100000003</v>
      </c>
      <c r="BA228" s="27">
        <f t="shared" si="133"/>
        <v>0.28425019600000001</v>
      </c>
      <c r="BB228" s="27">
        <f t="shared" si="133"/>
        <v>0.28865940100000004</v>
      </c>
      <c r="BC228" s="27">
        <f t="shared" si="133"/>
        <v>0.29387429300000001</v>
      </c>
      <c r="BD228" s="27">
        <f t="shared" si="133"/>
        <v>0.29974036300000001</v>
      </c>
      <c r="BF228" s="27">
        <f xml:space="preserve"> 0.000000416*((BF4+BF5)/2)^2 - 0.000036654*((BF4+BF5)/2) + 0.280606061</f>
        <v>0.27994018600000004</v>
      </c>
      <c r="BG228" s="27">
        <f t="shared" ref="BG228:BK228" si="134" xml:space="preserve"> 0.000000416*((BG4+BG5)/2)^2 - 0.000036654*((BG4+BG5)/2) + 0.280606061</f>
        <v>0.28110066100000003</v>
      </c>
      <c r="BH228" s="27">
        <f t="shared" si="134"/>
        <v>0.28425019600000001</v>
      </c>
      <c r="BI228" s="27">
        <f t="shared" si="134"/>
        <v>0.28865940100000004</v>
      </c>
      <c r="BJ228" s="27">
        <f t="shared" si="134"/>
        <v>0.29387429300000001</v>
      </c>
      <c r="BK228" s="27">
        <f t="shared" si="134"/>
        <v>0.29974036300000001</v>
      </c>
    </row>
    <row r="229" spans="1:65" x14ac:dyDescent="0.2">
      <c r="A229" s="130" t="s">
        <v>212</v>
      </c>
      <c r="B229" s="27">
        <f t="shared" ref="B229:G229" si="135">( 0.000002335*((B4+B5)/2)^2 - 0.000572488*((B4+B5)/2) + 0.588523784)-0.01</f>
        <v>0.55186437775000008</v>
      </c>
      <c r="C229" s="27">
        <f t="shared" si="135"/>
        <v>0.54462498400000003</v>
      </c>
      <c r="D229" s="27">
        <f t="shared" si="135"/>
        <v>0.54488264775000006</v>
      </c>
      <c r="E229" s="27">
        <f t="shared" si="135"/>
        <v>0.55404456400000002</v>
      </c>
      <c r="F229" s="27">
        <f t="shared" si="135"/>
        <v>0.56937916</v>
      </c>
      <c r="G229" s="27">
        <f t="shared" si="135"/>
        <v>0.58946905500000002</v>
      </c>
      <c r="I229" s="27">
        <f t="shared" ref="I229:N229" si="136">( 0.000002335*((I4+I5)/2)^2 - 0.000572488*((I4+I5)/2) + 0.588523784)-0.01</f>
        <v>0.55186437775000008</v>
      </c>
      <c r="J229" s="27">
        <f t="shared" si="136"/>
        <v>0.54462498400000003</v>
      </c>
      <c r="K229" s="27">
        <f t="shared" si="136"/>
        <v>0.54488264775000006</v>
      </c>
      <c r="L229" s="27">
        <f t="shared" si="136"/>
        <v>0.55404456400000002</v>
      </c>
      <c r="M229" s="27">
        <f t="shared" si="136"/>
        <v>0.56937916</v>
      </c>
      <c r="N229" s="27">
        <f t="shared" si="136"/>
        <v>0.58946905500000002</v>
      </c>
      <c r="P229" s="27">
        <f t="shared" ref="P229:U229" si="137">( 0.000002335*((P4+P5)/2)^2 - 0.000572488*((P4+P5)/2) + 0.588523784)-0.01</f>
        <v>0.55186437775000008</v>
      </c>
      <c r="Q229" s="27">
        <f t="shared" si="137"/>
        <v>0.54462498400000003</v>
      </c>
      <c r="R229" s="27">
        <f t="shared" si="137"/>
        <v>0.54488264775000006</v>
      </c>
      <c r="S229" s="27">
        <f t="shared" si="137"/>
        <v>0.55404456400000002</v>
      </c>
      <c r="T229" s="27">
        <f t="shared" si="137"/>
        <v>0.56937916</v>
      </c>
      <c r="U229" s="27">
        <f t="shared" si="137"/>
        <v>0.58946905500000002</v>
      </c>
      <c r="W229" s="27">
        <f t="shared" ref="W229:AB229" si="138">( 0.000002335*((W4+W5)/2)^2 - 0.000572488*((W4+W5)/2) + 0.588523784)-0.01</f>
        <v>0.55186437775000008</v>
      </c>
      <c r="X229" s="27">
        <f t="shared" si="138"/>
        <v>0.54462498400000003</v>
      </c>
      <c r="Y229" s="27">
        <f t="shared" si="138"/>
        <v>0.54488264775000006</v>
      </c>
      <c r="Z229" s="27">
        <f t="shared" si="138"/>
        <v>0.55404456400000002</v>
      </c>
      <c r="AA229" s="27">
        <f t="shared" si="138"/>
        <v>0.56937916</v>
      </c>
      <c r="AB229" s="27">
        <f t="shared" si="138"/>
        <v>0.58946905500000002</v>
      </c>
      <c r="AD229" s="27">
        <f t="shared" ref="AD229:AI229" si="139">( 0.000002335*((AD4+AD5)/2)^2 - 0.000572488*((AD4+AD5)/2) + 0.588523784)-0.01</f>
        <v>0.55186437775000008</v>
      </c>
      <c r="AE229" s="27">
        <f t="shared" si="139"/>
        <v>0.54462498400000003</v>
      </c>
      <c r="AF229" s="27">
        <f t="shared" si="139"/>
        <v>0.54488264775000006</v>
      </c>
      <c r="AG229" s="27">
        <f t="shared" si="139"/>
        <v>0.55404456400000002</v>
      </c>
      <c r="AH229" s="27">
        <f t="shared" si="139"/>
        <v>0.56937916</v>
      </c>
      <c r="AI229" s="27">
        <f t="shared" si="139"/>
        <v>0.58946905500000002</v>
      </c>
      <c r="AK229" s="27">
        <f t="shared" ref="AK229:AP229" si="140">( 0.000002335*((AK4+AK5)/2)^2 - 0.000572488*((AK4+AK5)/2) + 0.588523784)-0.01</f>
        <v>0.55186437775000008</v>
      </c>
      <c r="AL229" s="27">
        <f t="shared" si="140"/>
        <v>0.54462498400000003</v>
      </c>
      <c r="AM229" s="27">
        <f t="shared" si="140"/>
        <v>0.54488264775000006</v>
      </c>
      <c r="AN229" s="27">
        <f t="shared" si="140"/>
        <v>0.55404456400000002</v>
      </c>
      <c r="AO229" s="27">
        <f t="shared" si="140"/>
        <v>0.56937916</v>
      </c>
      <c r="AP229" s="27">
        <f t="shared" si="140"/>
        <v>0.58946905500000002</v>
      </c>
      <c r="AR229" s="27">
        <f t="shared" ref="AR229:AW229" si="141">( 0.000002335*((AR4+AR5)/2)^2 - 0.000572488*((AR4+AR5)/2) + 0.588523784)-0.01</f>
        <v>0.55186437775000008</v>
      </c>
      <c r="AS229" s="27">
        <f t="shared" si="141"/>
        <v>0.54462498400000003</v>
      </c>
      <c r="AT229" s="27">
        <f t="shared" si="141"/>
        <v>0.54488264775000006</v>
      </c>
      <c r="AU229" s="27">
        <f t="shared" si="141"/>
        <v>0.55404456400000002</v>
      </c>
      <c r="AV229" s="27">
        <f t="shared" si="141"/>
        <v>0.56937916</v>
      </c>
      <c r="AW229" s="27">
        <f t="shared" si="141"/>
        <v>0.58946905500000002</v>
      </c>
      <c r="AY229" s="27">
        <f t="shared" ref="AY229:BD229" si="142">( 0.000002335*((AY4+AY5)/2)^2 - 0.000572488*((AY4+AY5)/2) + 0.588523784)-0.01</f>
        <v>0.55186437775000008</v>
      </c>
      <c r="AZ229" s="27">
        <f t="shared" si="142"/>
        <v>0.54462498400000003</v>
      </c>
      <c r="BA229" s="27">
        <f t="shared" si="142"/>
        <v>0.54488264775000006</v>
      </c>
      <c r="BB229" s="27">
        <f t="shared" si="142"/>
        <v>0.55404456400000002</v>
      </c>
      <c r="BC229" s="27">
        <f t="shared" si="142"/>
        <v>0.56937916</v>
      </c>
      <c r="BD229" s="27">
        <f t="shared" si="142"/>
        <v>0.58946905500000002</v>
      </c>
      <c r="BF229" s="27">
        <f t="shared" ref="BF229:BK229" si="143">( 0.000002335*((BF4+BF5)/2)^2 - 0.000572488*((BF4+BF5)/2) + 0.588523784)-0.01</f>
        <v>0.55186437775000008</v>
      </c>
      <c r="BG229" s="27">
        <f t="shared" si="143"/>
        <v>0.54462498400000003</v>
      </c>
      <c r="BH229" s="27">
        <f t="shared" si="143"/>
        <v>0.54488264775000006</v>
      </c>
      <c r="BI229" s="27">
        <f t="shared" si="143"/>
        <v>0.55404456400000002</v>
      </c>
      <c r="BJ229" s="27">
        <f t="shared" si="143"/>
        <v>0.56937916</v>
      </c>
      <c r="BK229" s="27">
        <f t="shared" si="143"/>
        <v>0.58946905500000002</v>
      </c>
    </row>
    <row r="230" spans="1:65" x14ac:dyDescent="0.2">
      <c r="A230" s="130" t="s">
        <v>213</v>
      </c>
      <c r="B230" s="27">
        <f>0.00000268*((B4+B5)/2)^2 - 0.00064541*(B4+B5)/2 + 0.63872902</f>
        <v>0.608859645</v>
      </c>
      <c r="C230" s="27">
        <f t="shared" ref="C230:G230" si="144">0.00000268*((C4+C5)/2)^2 - 0.00064541*(C4+C5)/2 + 0.63872902</f>
        <v>0.60098801999999996</v>
      </c>
      <c r="D230" s="27">
        <f t="shared" si="144"/>
        <v>0.60183779500000001</v>
      </c>
      <c r="E230" s="27">
        <f t="shared" si="144"/>
        <v>0.61284912000000002</v>
      </c>
      <c r="F230" s="27">
        <f t="shared" si="144"/>
        <v>0.63089265999999999</v>
      </c>
      <c r="G230" s="27">
        <f t="shared" si="144"/>
        <v>0.65435911000000002</v>
      </c>
      <c r="I230" s="27">
        <f>0.00000268*((I4+I5)/2)^2 - 0.00064541*(I4+I5)/2 + 0.63872902</f>
        <v>0.608859645</v>
      </c>
      <c r="J230" s="27">
        <f t="shared" ref="J230:N230" si="145">0.00000268*((J4+J5)/2)^2 - 0.00064541*(J4+J5)/2 + 0.63872902</f>
        <v>0.60098801999999996</v>
      </c>
      <c r="K230" s="27">
        <f t="shared" si="145"/>
        <v>0.60183779500000001</v>
      </c>
      <c r="L230" s="27">
        <f t="shared" si="145"/>
        <v>0.61284912000000002</v>
      </c>
      <c r="M230" s="27">
        <f t="shared" si="145"/>
        <v>0.63089265999999999</v>
      </c>
      <c r="N230" s="27">
        <f t="shared" si="145"/>
        <v>0.65435911000000002</v>
      </c>
      <c r="P230" s="27">
        <f>0.00000268*((P4+P5)/2)^2 - 0.00064541*(P4+P5)/2 + 0.63872902</f>
        <v>0.608859645</v>
      </c>
      <c r="Q230" s="27">
        <f t="shared" ref="Q230:U230" si="146">0.00000268*((Q4+Q5)/2)^2 - 0.00064541*(Q4+Q5)/2 + 0.63872902</f>
        <v>0.60098801999999996</v>
      </c>
      <c r="R230" s="27">
        <f t="shared" si="146"/>
        <v>0.60183779500000001</v>
      </c>
      <c r="S230" s="27">
        <f t="shared" si="146"/>
        <v>0.61284912000000002</v>
      </c>
      <c r="T230" s="27">
        <f t="shared" si="146"/>
        <v>0.63089265999999999</v>
      </c>
      <c r="U230" s="27">
        <f t="shared" si="146"/>
        <v>0.65435911000000002</v>
      </c>
      <c r="W230" s="27">
        <f>0.00000268*((W4+W5)/2)^2 - 0.00064541*(W4+W5)/2 + 0.63872902</f>
        <v>0.608859645</v>
      </c>
      <c r="X230" s="27">
        <f t="shared" ref="X230:AB230" si="147">0.00000268*((X4+X5)/2)^2 - 0.00064541*(X4+X5)/2 + 0.63872902</f>
        <v>0.60098801999999996</v>
      </c>
      <c r="Y230" s="27">
        <f t="shared" si="147"/>
        <v>0.60183779500000001</v>
      </c>
      <c r="Z230" s="27">
        <f t="shared" si="147"/>
        <v>0.61284912000000002</v>
      </c>
      <c r="AA230" s="27">
        <f t="shared" si="147"/>
        <v>0.63089265999999999</v>
      </c>
      <c r="AB230" s="27">
        <f t="shared" si="147"/>
        <v>0.65435911000000002</v>
      </c>
      <c r="AD230" s="27">
        <f>0.00000268*((AD4+AD5)/2)^2 - 0.00064541*(AD4+AD5)/2 + 0.63872902</f>
        <v>0.608859645</v>
      </c>
      <c r="AE230" s="27">
        <f t="shared" ref="AE230:AI230" si="148">0.00000268*((AE4+AE5)/2)^2 - 0.00064541*(AE4+AE5)/2 + 0.63872902</f>
        <v>0.60098801999999996</v>
      </c>
      <c r="AF230" s="27">
        <f t="shared" si="148"/>
        <v>0.60183779500000001</v>
      </c>
      <c r="AG230" s="27">
        <f t="shared" si="148"/>
        <v>0.61284912000000002</v>
      </c>
      <c r="AH230" s="27">
        <f t="shared" si="148"/>
        <v>0.63089265999999999</v>
      </c>
      <c r="AI230" s="27">
        <f t="shared" si="148"/>
        <v>0.65435911000000002</v>
      </c>
      <c r="AK230" s="27">
        <f>0.00000268*((AK4+AK5)/2)^2 - 0.00064541*(AK4+AK5)/2 + 0.63872902</f>
        <v>0.608859645</v>
      </c>
      <c r="AL230" s="27">
        <f t="shared" ref="AL230:AP230" si="149">0.00000268*((AL4+AL5)/2)^2 - 0.00064541*(AL4+AL5)/2 + 0.63872902</f>
        <v>0.60098801999999996</v>
      </c>
      <c r="AM230" s="27">
        <f t="shared" si="149"/>
        <v>0.60183779500000001</v>
      </c>
      <c r="AN230" s="27">
        <f t="shared" si="149"/>
        <v>0.61284912000000002</v>
      </c>
      <c r="AO230" s="27">
        <f t="shared" si="149"/>
        <v>0.63089265999999999</v>
      </c>
      <c r="AP230" s="27">
        <f t="shared" si="149"/>
        <v>0.65435911000000002</v>
      </c>
      <c r="AR230" s="27">
        <f>0.00000268*((AR4+AR5)/2)^2 - 0.00064541*(AR4+AR5)/2 + 0.63872902</f>
        <v>0.608859645</v>
      </c>
      <c r="AS230" s="27">
        <f t="shared" ref="AS230:AW230" si="150">0.00000268*((AS4+AS5)/2)^2 - 0.00064541*(AS4+AS5)/2 + 0.63872902</f>
        <v>0.60098801999999996</v>
      </c>
      <c r="AT230" s="27">
        <f t="shared" si="150"/>
        <v>0.60183779500000001</v>
      </c>
      <c r="AU230" s="27">
        <f t="shared" si="150"/>
        <v>0.61284912000000002</v>
      </c>
      <c r="AV230" s="27">
        <f t="shared" si="150"/>
        <v>0.63089265999999999</v>
      </c>
      <c r="AW230" s="27">
        <f t="shared" si="150"/>
        <v>0.65435911000000002</v>
      </c>
      <c r="AY230" s="27">
        <f>0.00000268*((AY4+AY5)/2)^2 - 0.00064541*(AY4+AY5)/2 + 0.63872902</f>
        <v>0.608859645</v>
      </c>
      <c r="AZ230" s="27">
        <f t="shared" ref="AZ230:BD230" si="151">0.00000268*((AZ4+AZ5)/2)^2 - 0.00064541*(AZ4+AZ5)/2 + 0.63872902</f>
        <v>0.60098801999999996</v>
      </c>
      <c r="BA230" s="27">
        <f t="shared" si="151"/>
        <v>0.60183779500000001</v>
      </c>
      <c r="BB230" s="27">
        <f t="shared" si="151"/>
        <v>0.61284912000000002</v>
      </c>
      <c r="BC230" s="27">
        <f t="shared" si="151"/>
        <v>0.63089265999999999</v>
      </c>
      <c r="BD230" s="27">
        <f t="shared" si="151"/>
        <v>0.65435911000000002</v>
      </c>
      <c r="BF230" s="27">
        <f>0.00000268*((BF4+BF5)/2)^2 - 0.00064541*(BF4+BF5)/2 + 0.63872902</f>
        <v>0.608859645</v>
      </c>
      <c r="BG230" s="27">
        <f t="shared" ref="BG230:BK230" si="152">0.00000268*((BG4+BG5)/2)^2 - 0.00064541*(BG4+BG5)/2 + 0.63872902</f>
        <v>0.60098801999999996</v>
      </c>
      <c r="BH230" s="27">
        <f t="shared" si="152"/>
        <v>0.60183779500000001</v>
      </c>
      <c r="BI230" s="27">
        <f t="shared" si="152"/>
        <v>0.61284912000000002</v>
      </c>
      <c r="BJ230" s="27">
        <f t="shared" si="152"/>
        <v>0.63089265999999999</v>
      </c>
      <c r="BK230" s="27">
        <f t="shared" si="152"/>
        <v>0.65435911000000002</v>
      </c>
    </row>
    <row r="231" spans="1:65" x14ac:dyDescent="0.2">
      <c r="A231" s="130" t="s">
        <v>214</v>
      </c>
      <c r="B231" s="27">
        <v>0.17</v>
      </c>
      <c r="C231" s="27">
        <v>0.17</v>
      </c>
      <c r="D231" s="27">
        <v>0.17</v>
      </c>
      <c r="E231" s="27">
        <v>0.17</v>
      </c>
      <c r="F231" s="27">
        <v>0.17</v>
      </c>
      <c r="G231" s="27">
        <v>0.17</v>
      </c>
      <c r="I231" s="27">
        <v>0.17</v>
      </c>
      <c r="J231" s="27">
        <v>0.17</v>
      </c>
      <c r="K231" s="27">
        <v>0.17</v>
      </c>
      <c r="L231" s="27">
        <v>0.17</v>
      </c>
      <c r="M231" s="27">
        <v>0.17</v>
      </c>
      <c r="N231" s="27">
        <v>0.17</v>
      </c>
      <c r="P231" s="27">
        <v>0.17</v>
      </c>
      <c r="Q231" s="27">
        <v>0.17</v>
      </c>
      <c r="R231" s="27">
        <v>0.17</v>
      </c>
      <c r="S231" s="27">
        <v>0.17</v>
      </c>
      <c r="T231" s="27">
        <v>0.17</v>
      </c>
      <c r="U231" s="27">
        <v>0.17</v>
      </c>
      <c r="W231" s="27">
        <v>0.17</v>
      </c>
      <c r="X231" s="27">
        <v>0.17</v>
      </c>
      <c r="Y231" s="27">
        <v>0.17</v>
      </c>
      <c r="Z231" s="27">
        <v>0.17</v>
      </c>
      <c r="AA231" s="27">
        <v>0.17</v>
      </c>
      <c r="AB231" s="27">
        <v>0.17</v>
      </c>
      <c r="AD231" s="27">
        <v>0.17</v>
      </c>
      <c r="AE231" s="27">
        <v>0.17</v>
      </c>
      <c r="AF231" s="27">
        <v>0.17</v>
      </c>
      <c r="AG231" s="27">
        <v>0.17</v>
      </c>
      <c r="AH231" s="27">
        <v>0.17</v>
      </c>
      <c r="AI231" s="27">
        <v>0.17</v>
      </c>
      <c r="AK231" s="27">
        <v>0.17</v>
      </c>
      <c r="AL231" s="27">
        <v>0.17</v>
      </c>
      <c r="AM231" s="27">
        <v>0.17</v>
      </c>
      <c r="AN231" s="27">
        <v>0.17</v>
      </c>
      <c r="AO231" s="27">
        <v>0.17</v>
      </c>
      <c r="AP231" s="27">
        <v>0.17</v>
      </c>
      <c r="AR231" s="27">
        <v>0.17</v>
      </c>
      <c r="AS231" s="27">
        <v>0.17</v>
      </c>
      <c r="AT231" s="27">
        <v>0.17</v>
      </c>
      <c r="AU231" s="27">
        <v>0.17</v>
      </c>
      <c r="AV231" s="27">
        <v>0.17</v>
      </c>
      <c r="AW231" s="27">
        <v>0.17</v>
      </c>
      <c r="AY231" s="27">
        <v>0.17</v>
      </c>
      <c r="AZ231" s="27">
        <v>0.17</v>
      </c>
      <c r="BA231" s="27">
        <v>0.17</v>
      </c>
      <c r="BB231" s="27">
        <v>0.17</v>
      </c>
      <c r="BC231" s="27">
        <v>0.17</v>
      </c>
      <c r="BD231" s="27">
        <v>0.17</v>
      </c>
      <c r="BF231" s="27">
        <v>0.17</v>
      </c>
      <c r="BG231" s="27">
        <v>0.17</v>
      </c>
      <c r="BH231" s="27">
        <v>0.17</v>
      </c>
      <c r="BI231" s="27">
        <v>0.17</v>
      </c>
      <c r="BJ231" s="27">
        <v>0.17</v>
      </c>
      <c r="BK231" s="27">
        <v>0.17</v>
      </c>
    </row>
    <row r="232" spans="1:65" x14ac:dyDescent="0.2">
      <c r="A232" s="130" t="s">
        <v>215</v>
      </c>
      <c r="B232" s="27">
        <v>0.65</v>
      </c>
      <c r="C232" s="27">
        <v>0.65</v>
      </c>
      <c r="D232" s="27">
        <v>0.65</v>
      </c>
      <c r="E232" s="27">
        <v>0.65</v>
      </c>
      <c r="F232" s="27">
        <v>0.65</v>
      </c>
      <c r="G232" s="27">
        <v>0.65</v>
      </c>
      <c r="I232" s="27">
        <v>0.65</v>
      </c>
      <c r="J232" s="27">
        <v>0.65</v>
      </c>
      <c r="K232" s="27">
        <v>0.65</v>
      </c>
      <c r="L232" s="27">
        <v>0.65</v>
      </c>
      <c r="M232" s="27">
        <v>0.65</v>
      </c>
      <c r="N232" s="27">
        <v>0.65</v>
      </c>
      <c r="P232" s="27">
        <v>0.65</v>
      </c>
      <c r="Q232" s="27">
        <v>0.65</v>
      </c>
      <c r="R232" s="27">
        <v>0.65</v>
      </c>
      <c r="S232" s="27">
        <v>0.65</v>
      </c>
      <c r="T232" s="27">
        <v>0.65</v>
      </c>
      <c r="U232" s="27">
        <v>0.65</v>
      </c>
      <c r="W232" s="27">
        <v>0.65</v>
      </c>
      <c r="X232" s="27">
        <v>0.65</v>
      </c>
      <c r="Y232" s="27">
        <v>0.65</v>
      </c>
      <c r="Z232" s="27">
        <v>0.65</v>
      </c>
      <c r="AA232" s="27">
        <v>0.65</v>
      </c>
      <c r="AB232" s="27">
        <v>0.65</v>
      </c>
      <c r="AD232" s="27">
        <v>0.65</v>
      </c>
      <c r="AE232" s="27">
        <v>0.65</v>
      </c>
      <c r="AF232" s="27">
        <v>0.65</v>
      </c>
      <c r="AG232" s="27">
        <v>0.65</v>
      </c>
      <c r="AH232" s="27">
        <v>0.65</v>
      </c>
      <c r="AI232" s="27">
        <v>0.65</v>
      </c>
      <c r="AK232" s="27">
        <v>0.65</v>
      </c>
      <c r="AL232" s="27">
        <v>0.65</v>
      </c>
      <c r="AM232" s="27">
        <v>0.65</v>
      </c>
      <c r="AN232" s="27">
        <v>0.65</v>
      </c>
      <c r="AO232" s="27">
        <v>0.65</v>
      </c>
      <c r="AP232" s="27">
        <v>0.65</v>
      </c>
      <c r="AR232" s="27">
        <v>0.65</v>
      </c>
      <c r="AS232" s="27">
        <v>0.65</v>
      </c>
      <c r="AT232" s="27">
        <v>0.65</v>
      </c>
      <c r="AU232" s="27">
        <v>0.65</v>
      </c>
      <c r="AV232" s="27">
        <v>0.65</v>
      </c>
      <c r="AW232" s="27">
        <v>0.65</v>
      </c>
      <c r="AY232" s="27">
        <v>0.65</v>
      </c>
      <c r="AZ232" s="27">
        <v>0.65</v>
      </c>
      <c r="BA232" s="27">
        <v>0.65</v>
      </c>
      <c r="BB232" s="27">
        <v>0.65</v>
      </c>
      <c r="BC232" s="27">
        <v>0.65</v>
      </c>
      <c r="BD232" s="27">
        <v>0.65</v>
      </c>
      <c r="BF232" s="27">
        <v>0.65</v>
      </c>
      <c r="BG232" s="27">
        <v>0.65</v>
      </c>
      <c r="BH232" s="27">
        <v>0.65</v>
      </c>
      <c r="BI232" s="27">
        <v>0.65</v>
      </c>
      <c r="BJ232" s="27">
        <v>0.65</v>
      </c>
      <c r="BK232" s="27">
        <v>0.65</v>
      </c>
    </row>
    <row r="233" spans="1:65" x14ac:dyDescent="0.2">
      <c r="A233" s="184" t="s">
        <v>216</v>
      </c>
      <c r="B233" s="72">
        <f>IF(AVERAGE(B4:B5)&lt;51,0.000025*((B5+B4)/2)^2 - 0.01005*((B5+B4)/2) + 1.5955,(0.00000649518*((B4+B5)/2)^2 - 0.00338103746*((B4+B5)/2) + 1.049852))</f>
        <v>0.86390895562500003</v>
      </c>
      <c r="C233" s="72">
        <f t="shared" ref="C233:G233" si="153">IF(AVERAGE(C4:C5)&lt;51,0.000025*((C5+C4)/2)^2 - 0.01005*((C5+C4)/2) + 1.5955,(0.00000649518*((C4+C5)/2)^2 - 0.00338103746*((C4+C5)/2) + 1.049852))</f>
        <v>0.77670005399999997</v>
      </c>
      <c r="D233" s="72">
        <f t="shared" si="153"/>
        <v>0.69245973452499998</v>
      </c>
      <c r="E233" s="72">
        <f t="shared" si="153"/>
        <v>0.64193088060000014</v>
      </c>
      <c r="F233" s="72">
        <f t="shared" si="153"/>
        <v>0.61662089623999994</v>
      </c>
      <c r="G233" s="72">
        <f t="shared" si="153"/>
        <v>0.6099042534400001</v>
      </c>
      <c r="I233" s="72">
        <f>IF(AVERAGE(I4:I5)&lt;51,0.000025*((I5+I4)/2)^2 - 0.01005*((I5+I4)/2) + 1.5955,(0.00000649518*((I4+I5)/2)^2 - 0.00338103746*((I4+I5)/2) + 1.049852))</f>
        <v>0.86390895562500003</v>
      </c>
      <c r="J233" s="72">
        <f t="shared" ref="J233:N233" si="154">IF(AVERAGE(J4:J5)&lt;51,0.000025*((J5+J4)/2)^2 - 0.01005*((J5+J4)/2) + 1.5955,(0.00000649518*((J4+J5)/2)^2 - 0.00338103746*((J4+J5)/2) + 1.049852))</f>
        <v>0.77670005399999997</v>
      </c>
      <c r="K233" s="72">
        <f t="shared" si="154"/>
        <v>0.69245973452499998</v>
      </c>
      <c r="L233" s="72">
        <f t="shared" si="154"/>
        <v>0.64193088060000014</v>
      </c>
      <c r="M233" s="72">
        <f t="shared" si="154"/>
        <v>0.61662089623999994</v>
      </c>
      <c r="N233" s="72">
        <f t="shared" si="154"/>
        <v>0.6099042534400001</v>
      </c>
      <c r="P233" s="72">
        <f>IF(AVERAGE(P4:P5)&lt;51,0.000025*((P5+P4)/2)^2 - 0.01005*((P5+P4)/2) + 1.5955,(0.00000649518*((P4+P5)/2)^2 - 0.00338103746*((P4+P5)/2) + 1.049852))</f>
        <v>0.86390895562500003</v>
      </c>
      <c r="Q233" s="72">
        <f t="shared" ref="Q233:U233" si="155">IF(AVERAGE(Q4:Q5)&lt;51,0.000025*((Q5+Q4)/2)^2 - 0.01005*((Q5+Q4)/2) + 1.5955,(0.00000649518*((Q4+Q5)/2)^2 - 0.00338103746*((Q4+Q5)/2) + 1.049852))</f>
        <v>0.77670005399999997</v>
      </c>
      <c r="R233" s="72">
        <f t="shared" si="155"/>
        <v>0.69245973452499998</v>
      </c>
      <c r="S233" s="72">
        <f t="shared" si="155"/>
        <v>0.64193088060000014</v>
      </c>
      <c r="T233" s="72">
        <f t="shared" si="155"/>
        <v>0.61662089623999994</v>
      </c>
      <c r="U233" s="72">
        <f t="shared" si="155"/>
        <v>0.6099042534400001</v>
      </c>
      <c r="W233" s="72">
        <f>IF(AVERAGE(W4:W5)&lt;51,0.000025*((W5+W4)/2)^2 - 0.01005*((W5+W4)/2) + 1.5955,(0.00000649518*((W4+W5)/2)^2 - 0.00338103746*((W4+W5)/2) + 1.049852))</f>
        <v>0.86390895562500003</v>
      </c>
      <c r="X233" s="72">
        <f t="shared" ref="X233:AB233" si="156">IF(AVERAGE(X4:X5)&lt;51,0.000025*((X5+X4)/2)^2 - 0.01005*((X5+X4)/2) + 1.5955,(0.00000649518*((X4+X5)/2)^2 - 0.00338103746*((X4+X5)/2) + 1.049852))</f>
        <v>0.77670005399999997</v>
      </c>
      <c r="Y233" s="72">
        <f t="shared" si="156"/>
        <v>0.69245973452499998</v>
      </c>
      <c r="Z233" s="72">
        <f t="shared" si="156"/>
        <v>0.64193088060000014</v>
      </c>
      <c r="AA233" s="72">
        <f t="shared" si="156"/>
        <v>0.61662089623999994</v>
      </c>
      <c r="AB233" s="72">
        <f t="shared" si="156"/>
        <v>0.6099042534400001</v>
      </c>
      <c r="AD233" s="72">
        <f>IF(AVERAGE(AD4:AD5)&lt;51,0.000025*((AD5+AD4)/2)^2 - 0.01005*((AD5+AD4)/2) + 1.5955,(0.00000649518*((AD4+AD5)/2)^2 - 0.00338103746*((AD4+AD5)/2) + 1.049852))</f>
        <v>0.86390895562500003</v>
      </c>
      <c r="AE233" s="72">
        <f t="shared" ref="AE233:AI233" si="157">IF(AVERAGE(AE4:AE5)&lt;51,0.000025*((AE5+AE4)/2)^2 - 0.01005*((AE5+AE4)/2) + 1.5955,(0.00000649518*((AE4+AE5)/2)^2 - 0.00338103746*((AE4+AE5)/2) + 1.049852))</f>
        <v>0.77670005399999997</v>
      </c>
      <c r="AF233" s="72">
        <f t="shared" si="157"/>
        <v>0.69245973452499998</v>
      </c>
      <c r="AG233" s="72">
        <f t="shared" si="157"/>
        <v>0.64193088060000014</v>
      </c>
      <c r="AH233" s="72">
        <f t="shared" si="157"/>
        <v>0.61662089623999994</v>
      </c>
      <c r="AI233" s="72">
        <f t="shared" si="157"/>
        <v>0.6099042534400001</v>
      </c>
      <c r="AK233" s="72">
        <f>IF(AVERAGE(AK4:AK5)&lt;51,0.000025*((AK5+AK4)/2)^2 - 0.01005*((AK5+AK4)/2) + 1.5955,(0.00000649518*((AK4+AK5)/2)^2 - 0.00338103746*((AK4+AK5)/2) + 1.049852))</f>
        <v>0.86390895562500003</v>
      </c>
      <c r="AL233" s="72">
        <f t="shared" ref="AL233:AP233" si="158">IF(AVERAGE(AL4:AL5)&lt;51,0.000025*((AL5+AL4)/2)^2 - 0.01005*((AL5+AL4)/2) + 1.5955,(0.00000649518*((AL4+AL5)/2)^2 - 0.00338103746*((AL4+AL5)/2) + 1.049852))</f>
        <v>0.77670005399999997</v>
      </c>
      <c r="AM233" s="72">
        <f t="shared" si="158"/>
        <v>0.69245973452499998</v>
      </c>
      <c r="AN233" s="72">
        <f t="shared" si="158"/>
        <v>0.64193088060000014</v>
      </c>
      <c r="AO233" s="72">
        <f t="shared" si="158"/>
        <v>0.61662089623999994</v>
      </c>
      <c r="AP233" s="72">
        <f t="shared" si="158"/>
        <v>0.6099042534400001</v>
      </c>
      <c r="AR233" s="72">
        <f>IF(AVERAGE(AR4:AR5)&lt;51,0.000025*((AR5+AR4)/2)^2 - 0.01005*((AR5+AR4)/2) + 1.5955,(0.00000649518*((AR4+AR5)/2)^2 - 0.00338103746*((AR4+AR5)/2) + 1.049852))</f>
        <v>0.86390895562500003</v>
      </c>
      <c r="AS233" s="72">
        <f t="shared" ref="AS233:AW233" si="159">IF(AVERAGE(AS4:AS5)&lt;51,0.000025*((AS5+AS4)/2)^2 - 0.01005*((AS5+AS4)/2) + 1.5955,(0.00000649518*((AS4+AS5)/2)^2 - 0.00338103746*((AS4+AS5)/2) + 1.049852))</f>
        <v>0.77670005399999997</v>
      </c>
      <c r="AT233" s="72">
        <f t="shared" si="159"/>
        <v>0.69245973452499998</v>
      </c>
      <c r="AU233" s="72">
        <f t="shared" si="159"/>
        <v>0.64193088060000014</v>
      </c>
      <c r="AV233" s="72">
        <f t="shared" si="159"/>
        <v>0.61662089623999994</v>
      </c>
      <c r="AW233" s="72">
        <f t="shared" si="159"/>
        <v>0.6099042534400001</v>
      </c>
      <c r="AY233" s="72">
        <f>IF(AVERAGE(AY4:AY5)&lt;51,0.000025*((AY5+AY4)/2)^2 - 0.01005*((AY5+AY4)/2) + 1.5955,(0.00000649518*((AY4+AY5)/2)^2 - 0.00338103746*((AY4+AY5)/2) + 1.049852))</f>
        <v>0.86390895562500003</v>
      </c>
      <c r="AZ233" s="72">
        <f t="shared" ref="AZ233:BD233" si="160">IF(AVERAGE(AZ4:AZ5)&lt;51,0.000025*((AZ5+AZ4)/2)^2 - 0.01005*((AZ5+AZ4)/2) + 1.5955,(0.00000649518*((AZ4+AZ5)/2)^2 - 0.00338103746*((AZ4+AZ5)/2) + 1.049852))</f>
        <v>0.77670005399999997</v>
      </c>
      <c r="BA233" s="72">
        <f t="shared" si="160"/>
        <v>0.69245973452499998</v>
      </c>
      <c r="BB233" s="72">
        <f t="shared" si="160"/>
        <v>0.64193088060000014</v>
      </c>
      <c r="BC233" s="72">
        <f t="shared" si="160"/>
        <v>0.61662089623999994</v>
      </c>
      <c r="BD233" s="72">
        <f t="shared" si="160"/>
        <v>0.6099042534400001</v>
      </c>
      <c r="BF233" s="72">
        <f>IF(AVERAGE(BF4:BF5)&lt;51,0.000025*((BF5+BF4)/2)^2 - 0.01005*((BF5+BF4)/2) + 1.5955,(0.00000649518*((BF4+BF5)/2)^2 - 0.00338103746*((BF4+BF5)/2) + 1.049852))</f>
        <v>0.86390895562500003</v>
      </c>
      <c r="BG233" s="72">
        <f t="shared" ref="BG233:BK233" si="161">IF(AVERAGE(BG4:BG5)&lt;51,0.000025*((BG5+BG4)/2)^2 - 0.01005*((BG5+BG4)/2) + 1.5955,(0.00000649518*((BG4+BG5)/2)^2 - 0.00338103746*((BG4+BG5)/2) + 1.049852))</f>
        <v>0.77670005399999997</v>
      </c>
      <c r="BH233" s="72">
        <f t="shared" si="161"/>
        <v>0.69245973452499998</v>
      </c>
      <c r="BI233" s="72">
        <f t="shared" si="161"/>
        <v>0.64193088060000014</v>
      </c>
      <c r="BJ233" s="72">
        <f t="shared" si="161"/>
        <v>0.61662089623999994</v>
      </c>
      <c r="BK233" s="72">
        <f t="shared" si="161"/>
        <v>0.6099042534400001</v>
      </c>
    </row>
    <row r="234" spans="1:65" x14ac:dyDescent="0.2">
      <c r="A234" s="184" t="s">
        <v>217</v>
      </c>
      <c r="B234" s="72">
        <f>IF(AVERAGE(B4:B5)&lt;51,0.000025*((B5+B4)/2)^2 - 0.01005*((B5+B4)/2) + 1.5955,0.00000649518*((B5+B4)/2)^2 - 0.00338103746*((B5+B4)/2) + 1.3529)</f>
        <v>1.1669569556249999</v>
      </c>
      <c r="C234" s="72">
        <f t="shared" ref="C234:G234" si="162">IF(AVERAGE(C4:C5)&lt;51,0.000025*((C5+C4)/2)^2 - 0.01005*((C5+C4)/2) + 1.5955,0.00000649518*((C5+C4)/2)^2 - 0.00338103746*((C5+C4)/2) + 1.3529)</f>
        <v>1.079748054</v>
      </c>
      <c r="D234" s="72">
        <f t="shared" si="162"/>
        <v>0.99550773452499997</v>
      </c>
      <c r="E234" s="72">
        <f t="shared" si="162"/>
        <v>0.94497888060000013</v>
      </c>
      <c r="F234" s="72">
        <f t="shared" si="162"/>
        <v>0.91966889623999992</v>
      </c>
      <c r="G234" s="72">
        <f t="shared" si="162"/>
        <v>0.91295225344000008</v>
      </c>
      <c r="I234" s="72">
        <f>IF(AVERAGE(I4:I5)&lt;51,0.000025*((I5+I4)/2)^2 - 0.01005*((I5+I4)/2) + 1.5955,0.00000649518*((I5+I4)/2)^2 - 0.00338103746*((I5+I4)/2) + 1.3529)</f>
        <v>1.1669569556249999</v>
      </c>
      <c r="J234" s="72">
        <f t="shared" ref="J234:N234" si="163">IF(AVERAGE(J4:J5)&lt;51,0.000025*((J5+J4)/2)^2 - 0.01005*((J5+J4)/2) + 1.5955,0.00000649518*((J5+J4)/2)^2 - 0.00338103746*((J5+J4)/2) + 1.3529)</f>
        <v>1.079748054</v>
      </c>
      <c r="K234" s="72">
        <f t="shared" si="163"/>
        <v>0.99550773452499997</v>
      </c>
      <c r="L234" s="72">
        <f t="shared" si="163"/>
        <v>0.94497888060000013</v>
      </c>
      <c r="M234" s="72">
        <f t="shared" si="163"/>
        <v>0.91966889623999992</v>
      </c>
      <c r="N234" s="72">
        <f t="shared" si="163"/>
        <v>0.91295225344000008</v>
      </c>
      <c r="P234" s="72">
        <f>IF(AVERAGE(P4:P5)&lt;51,0.000025*((P5+P4)/2)^2 - 0.01005*((P5+P4)/2) + 1.5955,0.00000649518*((P5+P4)/2)^2 - 0.00338103746*((P5+P4)/2) + 1.3529)</f>
        <v>1.1669569556249999</v>
      </c>
      <c r="Q234" s="72">
        <f t="shared" ref="Q234:U234" si="164">IF(AVERAGE(Q4:Q5)&lt;51,0.000025*((Q5+Q4)/2)^2 - 0.01005*((Q5+Q4)/2) + 1.5955,0.00000649518*((Q5+Q4)/2)^2 - 0.00338103746*((Q5+Q4)/2) + 1.3529)</f>
        <v>1.079748054</v>
      </c>
      <c r="R234" s="72">
        <f t="shared" si="164"/>
        <v>0.99550773452499997</v>
      </c>
      <c r="S234" s="72">
        <f t="shared" si="164"/>
        <v>0.94497888060000013</v>
      </c>
      <c r="T234" s="72">
        <f t="shared" si="164"/>
        <v>0.91966889623999992</v>
      </c>
      <c r="U234" s="72">
        <f t="shared" si="164"/>
        <v>0.91295225344000008</v>
      </c>
      <c r="W234" s="72">
        <f>IF(AVERAGE(W4:W5)&lt;51,0.000025*((W5+W4)/2)^2 - 0.01005*((W5+W4)/2) + 1.5955,0.00000649518*((W5+W4)/2)^2 - 0.00338103746*((W5+W4)/2) + 1.3529)</f>
        <v>1.1669569556249999</v>
      </c>
      <c r="X234" s="72">
        <f t="shared" ref="X234:AB234" si="165">IF(AVERAGE(X4:X5)&lt;51,0.000025*((X5+X4)/2)^2 - 0.01005*((X5+X4)/2) + 1.5955,0.00000649518*((X5+X4)/2)^2 - 0.00338103746*((X5+X4)/2) + 1.3529)</f>
        <v>1.079748054</v>
      </c>
      <c r="Y234" s="72">
        <f t="shared" si="165"/>
        <v>0.99550773452499997</v>
      </c>
      <c r="Z234" s="72">
        <f t="shared" si="165"/>
        <v>0.94497888060000013</v>
      </c>
      <c r="AA234" s="72">
        <f t="shared" si="165"/>
        <v>0.91966889623999992</v>
      </c>
      <c r="AB234" s="72">
        <f t="shared" si="165"/>
        <v>0.91295225344000008</v>
      </c>
      <c r="AD234" s="72">
        <f>IF(AVERAGE(AD4:AD5)&lt;51,0.000025*((AD5+AD4)/2)^2 - 0.01005*((AD5+AD4)/2) + 1.5955,0.00000649518*((AD5+AD4)/2)^2 - 0.00338103746*((AD5+AD4)/2) + 1.3529)</f>
        <v>1.1669569556249999</v>
      </c>
      <c r="AE234" s="72">
        <f t="shared" ref="AE234:AI234" si="166">IF(AVERAGE(AE4:AE5)&lt;51,0.000025*((AE5+AE4)/2)^2 - 0.01005*((AE5+AE4)/2) + 1.5955,0.00000649518*((AE5+AE4)/2)^2 - 0.00338103746*((AE5+AE4)/2) + 1.3529)</f>
        <v>1.079748054</v>
      </c>
      <c r="AF234" s="72">
        <f t="shared" si="166"/>
        <v>0.99550773452499997</v>
      </c>
      <c r="AG234" s="72">
        <f t="shared" si="166"/>
        <v>0.94497888060000013</v>
      </c>
      <c r="AH234" s="72">
        <f t="shared" si="166"/>
        <v>0.91966889623999992</v>
      </c>
      <c r="AI234" s="72">
        <f t="shared" si="166"/>
        <v>0.91295225344000008</v>
      </c>
      <c r="AK234" s="72">
        <f>IF(AVERAGE(AK4:AK5)&lt;51,0.000025*((AK5+AK4)/2)^2 - 0.01005*((AK5+AK4)/2) + 1.5955,0.00000649518*((AK5+AK4)/2)^2 - 0.00338103746*((AK5+AK4)/2) + 1.3529)</f>
        <v>1.1669569556249999</v>
      </c>
      <c r="AL234" s="72">
        <f t="shared" ref="AL234:AP234" si="167">IF(AVERAGE(AL4:AL5)&lt;51,0.000025*((AL5+AL4)/2)^2 - 0.01005*((AL5+AL4)/2) + 1.5955,0.00000649518*((AL5+AL4)/2)^2 - 0.00338103746*((AL5+AL4)/2) + 1.3529)</f>
        <v>1.079748054</v>
      </c>
      <c r="AM234" s="72">
        <f t="shared" si="167"/>
        <v>0.99550773452499997</v>
      </c>
      <c r="AN234" s="72">
        <f t="shared" si="167"/>
        <v>0.94497888060000013</v>
      </c>
      <c r="AO234" s="72">
        <f t="shared" si="167"/>
        <v>0.91966889623999992</v>
      </c>
      <c r="AP234" s="72">
        <f t="shared" si="167"/>
        <v>0.91295225344000008</v>
      </c>
      <c r="AR234" s="72">
        <f>IF(AVERAGE(AR4:AR5)&lt;51,0.000025*((AR5+AR4)/2)^2 - 0.01005*((AR5+AR4)/2) + 1.5955,0.00000649518*((AR5+AR4)/2)^2 - 0.00338103746*((AR5+AR4)/2) + 1.3529)</f>
        <v>1.1669569556249999</v>
      </c>
      <c r="AS234" s="72">
        <f t="shared" ref="AS234:AW234" si="168">IF(AVERAGE(AS4:AS5)&lt;51,0.000025*((AS5+AS4)/2)^2 - 0.01005*((AS5+AS4)/2) + 1.5955,0.00000649518*((AS5+AS4)/2)^2 - 0.00338103746*((AS5+AS4)/2) + 1.3529)</f>
        <v>1.079748054</v>
      </c>
      <c r="AT234" s="72">
        <f t="shared" si="168"/>
        <v>0.99550773452499997</v>
      </c>
      <c r="AU234" s="72">
        <f t="shared" si="168"/>
        <v>0.94497888060000013</v>
      </c>
      <c r="AV234" s="72">
        <f t="shared" si="168"/>
        <v>0.91966889623999992</v>
      </c>
      <c r="AW234" s="72">
        <f t="shared" si="168"/>
        <v>0.91295225344000008</v>
      </c>
      <c r="AY234" s="72">
        <f>IF(AVERAGE(AY4:AY5)&lt;51,0.000025*((AY5+AY4)/2)^2 - 0.01005*((AY5+AY4)/2) + 1.5955,0.00000649518*((AY5+AY4)/2)^2 - 0.00338103746*((AY5+AY4)/2) + 1.3529)</f>
        <v>1.1669569556249999</v>
      </c>
      <c r="AZ234" s="72">
        <f t="shared" ref="AZ234:BD234" si="169">IF(AVERAGE(AZ4:AZ5)&lt;51,0.000025*((AZ5+AZ4)/2)^2 - 0.01005*((AZ5+AZ4)/2) + 1.5955,0.00000649518*((AZ5+AZ4)/2)^2 - 0.00338103746*((AZ5+AZ4)/2) + 1.3529)</f>
        <v>1.079748054</v>
      </c>
      <c r="BA234" s="72">
        <f t="shared" si="169"/>
        <v>0.99550773452499997</v>
      </c>
      <c r="BB234" s="72">
        <f t="shared" si="169"/>
        <v>0.94497888060000013</v>
      </c>
      <c r="BC234" s="72">
        <f t="shared" si="169"/>
        <v>0.91966889623999992</v>
      </c>
      <c r="BD234" s="72">
        <f t="shared" si="169"/>
        <v>0.91295225344000008</v>
      </c>
      <c r="BF234" s="72">
        <f>IF(AVERAGE(BF4:BF5)&lt;51,0.000025*((BF5+BF4)/2)^2 - 0.01005*((BF5+BF4)/2) + 1.5955,0.00000649518*((BF5+BF4)/2)^2 - 0.00338103746*((BF5+BF4)/2) + 1.3529)</f>
        <v>1.1669569556249999</v>
      </c>
      <c r="BG234" s="72">
        <f t="shared" ref="BG234:BK234" si="170">IF(AVERAGE(BG4:BG5)&lt;51,0.000025*((BG5+BG4)/2)^2 - 0.01005*((BG5+BG4)/2) + 1.5955,0.00000649518*((BG5+BG4)/2)^2 - 0.00338103746*((BG5+BG4)/2) + 1.3529)</f>
        <v>1.079748054</v>
      </c>
      <c r="BH234" s="72">
        <f t="shared" si="170"/>
        <v>0.99550773452499997</v>
      </c>
      <c r="BI234" s="72">
        <f t="shared" si="170"/>
        <v>0.94497888060000013</v>
      </c>
      <c r="BJ234" s="72">
        <f t="shared" si="170"/>
        <v>0.91966889623999992</v>
      </c>
      <c r="BK234" s="72">
        <f t="shared" si="170"/>
        <v>0.91295225344000008</v>
      </c>
    </row>
    <row r="235" spans="1:65" x14ac:dyDescent="0.2">
      <c r="A235" s="28" t="s">
        <v>71</v>
      </c>
      <c r="B235" s="72">
        <f t="shared" ref="B235:G235" si="171">B233*(B204*2.2046)/10000</f>
        <v>0.28478314931650728</v>
      </c>
      <c r="C235" s="72">
        <f t="shared" si="171"/>
        <v>0.25668254137780117</v>
      </c>
      <c r="D235" s="72">
        <f t="shared" si="171"/>
        <v>0.22976939661217813</v>
      </c>
      <c r="E235" s="72">
        <f t="shared" si="171"/>
        <v>0.21342233241369335</v>
      </c>
      <c r="F235" s="72">
        <f t="shared" si="171"/>
        <v>0.20533742182264128</v>
      </c>
      <c r="G235" s="72">
        <f t="shared" si="171"/>
        <v>0.20336570764033066</v>
      </c>
      <c r="I235" s="72">
        <f t="shared" ref="I235:N235" si="172">I233*(I204*2.2046)/10000</f>
        <v>0.28432071331772807</v>
      </c>
      <c r="J235" s="72">
        <f t="shared" si="172"/>
        <v>0.25627581498470281</v>
      </c>
      <c r="K235" s="72">
        <f t="shared" si="172"/>
        <v>0.2294634385591976</v>
      </c>
      <c r="L235" s="72">
        <f t="shared" si="172"/>
        <v>0.21308498079015795</v>
      </c>
      <c r="M235" s="72">
        <f t="shared" si="172"/>
        <v>0.20499757743525723</v>
      </c>
      <c r="N235" s="72">
        <f t="shared" si="172"/>
        <v>0.20302956506287809</v>
      </c>
      <c r="P235" s="72">
        <f t="shared" ref="P235:U235" si="173">P233*(P204*2.2046)/10000</f>
        <v>0.28385708366821183</v>
      </c>
      <c r="Q235" s="72">
        <f t="shared" si="173"/>
        <v>0.2558325882798857</v>
      </c>
      <c r="R235" s="72">
        <f t="shared" si="173"/>
        <v>0.22901613555079761</v>
      </c>
      <c r="S235" s="72">
        <f t="shared" si="173"/>
        <v>0.21267658075407453</v>
      </c>
      <c r="T235" s="72">
        <f t="shared" si="173"/>
        <v>0.20467267490030269</v>
      </c>
      <c r="U235" s="72">
        <f t="shared" si="173"/>
        <v>0.20268648930531299</v>
      </c>
      <c r="W235" s="72">
        <f t="shared" ref="W235:AB235" si="174">W233*(W204*2.2046)/10000</f>
        <v>0.28332958767778327</v>
      </c>
      <c r="X235" s="72">
        <f t="shared" si="174"/>
        <v>0.25533699734910781</v>
      </c>
      <c r="Y235" s="72">
        <f t="shared" si="174"/>
        <v>0.22850187900815078</v>
      </c>
      <c r="Z235" s="72">
        <f t="shared" si="174"/>
        <v>0.21230071620677449</v>
      </c>
      <c r="AA235" s="72">
        <f t="shared" si="174"/>
        <v>0.20428037721859779</v>
      </c>
      <c r="AB235" s="72">
        <f t="shared" si="174"/>
        <v>0.20229424530416804</v>
      </c>
      <c r="AD235" s="72">
        <f t="shared" ref="AD235:AI235" si="175">AD233*(AD204*2.2046)/10000</f>
        <v>0.28279204985499423</v>
      </c>
      <c r="AE235" s="72">
        <f t="shared" si="175"/>
        <v>0.25486638765346292</v>
      </c>
      <c r="AF235" s="72">
        <f t="shared" si="175"/>
        <v>0.22807307640436347</v>
      </c>
      <c r="AG235" s="72">
        <f t="shared" si="175"/>
        <v>0.21187994505347529</v>
      </c>
      <c r="AH235" s="72">
        <f t="shared" si="175"/>
        <v>0.20388495937828705</v>
      </c>
      <c r="AI235" s="72">
        <f t="shared" si="175"/>
        <v>0.201951434280873</v>
      </c>
      <c r="AK235" s="72">
        <f t="shared" ref="AK235:AP235" si="176">AK233*(AK204*2.2046)/10000</f>
        <v>0.28234366548414813</v>
      </c>
      <c r="AL235" s="72">
        <f t="shared" si="176"/>
        <v>0.25442602871765541</v>
      </c>
      <c r="AM235" s="72">
        <f t="shared" si="176"/>
        <v>0.22762773900038577</v>
      </c>
      <c r="AN235" s="72">
        <f t="shared" si="176"/>
        <v>0.21147763760547494</v>
      </c>
      <c r="AO235" s="72">
        <f t="shared" si="176"/>
        <v>0.20348839574364014</v>
      </c>
      <c r="AP235" s="72">
        <f t="shared" si="176"/>
        <v>0.20203110317123785</v>
      </c>
      <c r="AR235" s="72">
        <f t="shared" ref="AR235:AW235" si="177">AR233*(AR204*2.2046)/10000</f>
        <v>0.28173425142804986</v>
      </c>
      <c r="AS235" s="72">
        <f t="shared" si="177"/>
        <v>0.25399183015369253</v>
      </c>
      <c r="AT235" s="72">
        <f t="shared" si="177"/>
        <v>0.22726685854182688</v>
      </c>
      <c r="AU235" s="72">
        <f t="shared" si="177"/>
        <v>0.21104000747427759</v>
      </c>
      <c r="AV235" s="72">
        <f t="shared" si="177"/>
        <v>0.20357906032018469</v>
      </c>
      <c r="AW235" s="72">
        <f t="shared" si="177"/>
        <v>0.20211700010273634</v>
      </c>
      <c r="AY235" s="72">
        <f t="shared" ref="AY235:BD235" si="178">AY233*(AY204*2.2046)/10000</f>
        <v>0.28137734444215445</v>
      </c>
      <c r="AZ235" s="72">
        <f t="shared" si="178"/>
        <v>0.25344141139253573</v>
      </c>
      <c r="BA235" s="72">
        <f t="shared" si="178"/>
        <v>0.22681955736986079</v>
      </c>
      <c r="BB235" s="72">
        <f t="shared" si="178"/>
        <v>0.21113213406033352</v>
      </c>
      <c r="BC235" s="72">
        <f t="shared" si="178"/>
        <v>0.20365828580466711</v>
      </c>
      <c r="BD235" s="72">
        <f t="shared" si="178"/>
        <v>0.20217987049992808</v>
      </c>
      <c r="BF235" s="72">
        <f t="shared" ref="BF235:BK235" si="179">BF233*(BF204*2.2046)/10000</f>
        <v>0.28076793038605624</v>
      </c>
      <c r="BG235" s="72">
        <f t="shared" si="179"/>
        <v>0.25290076874294598</v>
      </c>
      <c r="BH235" s="72">
        <f t="shared" si="179"/>
        <v>0.22662015555205903</v>
      </c>
      <c r="BI235" s="72">
        <f t="shared" si="179"/>
        <v>0.21121416596495579</v>
      </c>
      <c r="BJ235" s="72">
        <f t="shared" si="179"/>
        <v>0.20373883205811941</v>
      </c>
      <c r="BK235" s="72">
        <f t="shared" si="179"/>
        <v>0.20227147592151112</v>
      </c>
    </row>
    <row r="236" spans="1:65" x14ac:dyDescent="0.2">
      <c r="A236" s="28" t="s">
        <v>70</v>
      </c>
      <c r="B236" s="70">
        <f t="shared" ref="B236:G236" si="180">B234*(B204*2.2046)/10000</f>
        <v>0.3846813657571882</v>
      </c>
      <c r="C236" s="70">
        <f t="shared" si="180"/>
        <v>0.35683334013062307</v>
      </c>
      <c r="D236" s="70">
        <f t="shared" si="180"/>
        <v>0.33032564939168674</v>
      </c>
      <c r="E236" s="70">
        <f t="shared" si="180"/>
        <v>0.31417649917515594</v>
      </c>
      <c r="F236" s="70">
        <f t="shared" si="180"/>
        <v>0.3062537147798749</v>
      </c>
      <c r="G236" s="70">
        <f t="shared" si="180"/>
        <v>0.30441365184039482</v>
      </c>
      <c r="I236" s="70">
        <f t="shared" ref="I236:N236" si="181">I234*(I204*2.2046)/10000</f>
        <v>0.3840567132382009</v>
      </c>
      <c r="J236" s="70">
        <f t="shared" si="181"/>
        <v>0.35626791976120664</v>
      </c>
      <c r="K236" s="70">
        <f t="shared" si="181"/>
        <v>0.32988579189095962</v>
      </c>
      <c r="L236" s="70">
        <f t="shared" si="181"/>
        <v>0.31367988782771755</v>
      </c>
      <c r="M236" s="70">
        <f t="shared" si="181"/>
        <v>0.30574684854400025</v>
      </c>
      <c r="N236" s="70">
        <f t="shared" si="181"/>
        <v>0.30391048741445159</v>
      </c>
      <c r="P236" s="70">
        <f t="shared" ref="P236:U236" si="182">P234*(P204*2.2046)/10000</f>
        <v>0.38343044835135814</v>
      </c>
      <c r="Q236" s="70">
        <f t="shared" si="182"/>
        <v>0.35565175761528889</v>
      </c>
      <c r="R236" s="70">
        <f t="shared" si="182"/>
        <v>0.32924273124448905</v>
      </c>
      <c r="S236" s="70">
        <f t="shared" si="182"/>
        <v>0.31307868694986857</v>
      </c>
      <c r="T236" s="70">
        <f t="shared" si="182"/>
        <v>0.3052622675680241</v>
      </c>
      <c r="U236" s="70">
        <f t="shared" si="182"/>
        <v>0.30339694486379204</v>
      </c>
      <c r="W236" s="70">
        <f t="shared" ref="W236:AB236" si="183">W234*(W204*2.2046)/10000</f>
        <v>0.38271791364375168</v>
      </c>
      <c r="X236" s="70">
        <f t="shared" si="183"/>
        <v>0.35496280009516035</v>
      </c>
      <c r="Y236" s="70">
        <f t="shared" si="183"/>
        <v>0.32850341552660667</v>
      </c>
      <c r="Z236" s="70">
        <f t="shared" si="183"/>
        <v>0.31252538118144557</v>
      </c>
      <c r="AA236" s="70">
        <f t="shared" si="183"/>
        <v>0.30467716904455372</v>
      </c>
      <c r="AB236" s="70">
        <f t="shared" si="183"/>
        <v>0.3028098034514739</v>
      </c>
      <c r="AD236" s="70">
        <f t="shared" ref="AD236:AI236" si="184">AD234*(AD204*2.2046)/10000</f>
        <v>0.38199181455989467</v>
      </c>
      <c r="AE236" s="70">
        <f t="shared" si="184"/>
        <v>0.35430857083323469</v>
      </c>
      <c r="AF236" s="70">
        <f t="shared" si="184"/>
        <v>0.32788695179973376</v>
      </c>
      <c r="AG236" s="70">
        <f t="shared" si="184"/>
        <v>0.3119059689278057</v>
      </c>
      <c r="AH236" s="70">
        <f t="shared" si="184"/>
        <v>0.30408741691164726</v>
      </c>
      <c r="AI236" s="70">
        <f t="shared" si="184"/>
        <v>0.30229665717571663</v>
      </c>
      <c r="AK236" s="70">
        <f t="shared" ref="AK236:AP236" si="185">AK234*(AK204*2.2046)/10000</f>
        <v>0.3813861427967471</v>
      </c>
      <c r="AL236" s="70">
        <f t="shared" si="185"/>
        <v>0.35369639538461595</v>
      </c>
      <c r="AM236" s="70">
        <f t="shared" si="185"/>
        <v>0.32724671698458285</v>
      </c>
      <c r="AN236" s="70">
        <f t="shared" si="185"/>
        <v>0.31131373687703873</v>
      </c>
      <c r="AO236" s="70">
        <f t="shared" si="185"/>
        <v>0.30349595586582723</v>
      </c>
      <c r="AP236" s="70">
        <f t="shared" si="185"/>
        <v>0.30241591178425131</v>
      </c>
      <c r="AR236" s="70">
        <f t="shared" ref="AR236:AW236" si="186">AR234*(AR204*2.2046)/10000</f>
        <v>0.38056295423389086</v>
      </c>
      <c r="AS236" s="70">
        <f t="shared" si="186"/>
        <v>0.3530927839234424</v>
      </c>
      <c r="AT236" s="70">
        <f t="shared" si="186"/>
        <v>0.32672790084290387</v>
      </c>
      <c r="AU236" s="70">
        <f t="shared" si="186"/>
        <v>0.31066950672081201</v>
      </c>
      <c r="AV236" s="70">
        <f t="shared" si="186"/>
        <v>0.30363117896894809</v>
      </c>
      <c r="AW236" s="70">
        <f t="shared" si="186"/>
        <v>0.30254448901048447</v>
      </c>
      <c r="AY236" s="70">
        <f t="shared" ref="AY236:BD236" si="187">AY234*(AY204*2.2046)/10000</f>
        <v>0.3800808489298656</v>
      </c>
      <c r="AZ236" s="70">
        <f t="shared" si="187"/>
        <v>0.35232760619082421</v>
      </c>
      <c r="BA236" s="70">
        <f t="shared" si="187"/>
        <v>0.32608484283656392</v>
      </c>
      <c r="BB236" s="70">
        <f t="shared" si="187"/>
        <v>0.31080512518191988</v>
      </c>
      <c r="BC236" s="70">
        <f t="shared" si="187"/>
        <v>0.30374934105899781</v>
      </c>
      <c r="BD236" s="70">
        <f t="shared" si="187"/>
        <v>0.30263859832431061</v>
      </c>
      <c r="BF236" s="70">
        <f t="shared" ref="BF236:BK236" si="188">BF234*(BF204*2.2046)/10000</f>
        <v>0.37925766036700942</v>
      </c>
      <c r="BG236" s="70">
        <f t="shared" si="188"/>
        <v>0.35157601895222723</v>
      </c>
      <c r="BH236" s="70">
        <f t="shared" si="188"/>
        <v>0.32579817482974299</v>
      </c>
      <c r="BI236" s="70">
        <f t="shared" si="188"/>
        <v>0.31092588338151139</v>
      </c>
      <c r="BJ236" s="70">
        <f t="shared" si="188"/>
        <v>0.30386947303061995</v>
      </c>
      <c r="BK236" s="70">
        <f t="shared" si="188"/>
        <v>0.30277572046371176</v>
      </c>
    </row>
    <row r="237" spans="1:65" x14ac:dyDescent="0.2">
      <c r="A237" s="184" t="s">
        <v>223</v>
      </c>
      <c r="B237" s="70">
        <v>1</v>
      </c>
      <c r="C237" s="70">
        <v>1</v>
      </c>
      <c r="D237" s="70">
        <v>1</v>
      </c>
      <c r="E237" s="70">
        <v>1</v>
      </c>
      <c r="F237" s="70">
        <v>1</v>
      </c>
      <c r="G237" s="70">
        <v>1</v>
      </c>
      <c r="I237" s="70">
        <v>1</v>
      </c>
      <c r="J237" s="70">
        <v>1</v>
      </c>
      <c r="K237" s="70">
        <v>1</v>
      </c>
      <c r="L237" s="70">
        <v>1</v>
      </c>
      <c r="M237" s="70">
        <v>1</v>
      </c>
      <c r="N237" s="70">
        <v>1</v>
      </c>
      <c r="P237" s="70">
        <v>1</v>
      </c>
      <c r="Q237" s="70">
        <v>1</v>
      </c>
      <c r="R237" s="70">
        <v>1</v>
      </c>
      <c r="S237" s="70">
        <v>1</v>
      </c>
      <c r="T237" s="70">
        <v>1</v>
      </c>
      <c r="U237" s="70">
        <v>1</v>
      </c>
      <c r="W237" s="70">
        <v>1</v>
      </c>
      <c r="X237" s="70">
        <v>1</v>
      </c>
      <c r="Y237" s="70">
        <v>1</v>
      </c>
      <c r="Z237" s="70">
        <v>1</v>
      </c>
      <c r="AA237" s="70">
        <v>1</v>
      </c>
      <c r="AB237" s="70">
        <v>1</v>
      </c>
      <c r="AD237" s="70">
        <v>1</v>
      </c>
      <c r="AE237" s="70">
        <v>1</v>
      </c>
      <c r="AF237" s="70">
        <v>1</v>
      </c>
      <c r="AG237" s="70">
        <v>1</v>
      </c>
      <c r="AH237" s="70">
        <v>1</v>
      </c>
      <c r="AI237" s="70">
        <v>1</v>
      </c>
      <c r="AK237" s="70">
        <v>1</v>
      </c>
      <c r="AL237" s="70">
        <v>1</v>
      </c>
      <c r="AM237" s="70">
        <v>1</v>
      </c>
      <c r="AN237" s="70">
        <v>1</v>
      </c>
      <c r="AO237" s="70">
        <v>1</v>
      </c>
      <c r="AP237" s="70">
        <v>1</v>
      </c>
      <c r="AR237" s="70">
        <v>1</v>
      </c>
      <c r="AS237" s="70">
        <v>1</v>
      </c>
      <c r="AT237" s="70">
        <v>1</v>
      </c>
      <c r="AU237" s="70">
        <v>1</v>
      </c>
      <c r="AV237" s="70">
        <v>1</v>
      </c>
      <c r="AW237" s="70">
        <v>1</v>
      </c>
      <c r="AY237" s="70">
        <v>1</v>
      </c>
      <c r="AZ237" s="70">
        <v>1</v>
      </c>
      <c r="BA237" s="70">
        <v>1</v>
      </c>
      <c r="BB237" s="70">
        <v>1</v>
      </c>
      <c r="BC237" s="70">
        <v>1</v>
      </c>
      <c r="BD237" s="70">
        <v>1</v>
      </c>
      <c r="BF237" s="70">
        <v>1</v>
      </c>
      <c r="BG237" s="70">
        <v>1</v>
      </c>
      <c r="BH237" s="70">
        <v>1</v>
      </c>
      <c r="BI237" s="70">
        <v>1</v>
      </c>
      <c r="BJ237" s="70">
        <v>1</v>
      </c>
      <c r="BK237" s="70">
        <v>1</v>
      </c>
    </row>
    <row r="238" spans="1:65" x14ac:dyDescent="0.2">
      <c r="A238" s="184" t="s">
        <v>222</v>
      </c>
      <c r="B238" s="70">
        <v>1.25</v>
      </c>
      <c r="C238" s="70">
        <v>1.25</v>
      </c>
      <c r="D238" s="70">
        <v>1.25</v>
      </c>
      <c r="E238" s="70">
        <v>1.25</v>
      </c>
      <c r="F238" s="70">
        <v>1.25</v>
      </c>
      <c r="G238" s="70">
        <v>1.25</v>
      </c>
      <c r="I238" s="70">
        <v>1.25</v>
      </c>
      <c r="J238" s="70">
        <v>1.25</v>
      </c>
      <c r="K238" s="70">
        <v>1.25</v>
      </c>
      <c r="L238" s="70">
        <v>1.25</v>
      </c>
      <c r="M238" s="70">
        <v>1.25</v>
      </c>
      <c r="N238" s="70">
        <v>1.25</v>
      </c>
      <c r="P238" s="70">
        <v>1.25</v>
      </c>
      <c r="Q238" s="70">
        <v>1.25</v>
      </c>
      <c r="R238" s="70">
        <v>1.25</v>
      </c>
      <c r="S238" s="70">
        <v>1.25</v>
      </c>
      <c r="T238" s="70">
        <v>1.25</v>
      </c>
      <c r="U238" s="70">
        <v>1.25</v>
      </c>
      <c r="W238" s="70">
        <v>1.25</v>
      </c>
      <c r="X238" s="70">
        <v>1.25</v>
      </c>
      <c r="Y238" s="70">
        <v>1.25</v>
      </c>
      <c r="Z238" s="70">
        <v>1.25</v>
      </c>
      <c r="AA238" s="70">
        <v>1.25</v>
      </c>
      <c r="AB238" s="70">
        <v>1.25</v>
      </c>
      <c r="AD238" s="70">
        <v>1.25</v>
      </c>
      <c r="AE238" s="70">
        <v>1.25</v>
      </c>
      <c r="AF238" s="70">
        <v>1.25</v>
      </c>
      <c r="AG238" s="70">
        <v>1.25</v>
      </c>
      <c r="AH238" s="70">
        <v>1.25</v>
      </c>
      <c r="AI238" s="70">
        <v>1.25</v>
      </c>
      <c r="AK238" s="70">
        <v>1.25</v>
      </c>
      <c r="AL238" s="70">
        <v>1.25</v>
      </c>
      <c r="AM238" s="70">
        <v>1.25</v>
      </c>
      <c r="AN238" s="70">
        <v>1.25</v>
      </c>
      <c r="AO238" s="70">
        <v>1.25</v>
      </c>
      <c r="AP238" s="70">
        <v>1.25</v>
      </c>
      <c r="AR238" s="70">
        <v>1.25</v>
      </c>
      <c r="AS238" s="70">
        <v>1.25</v>
      </c>
      <c r="AT238" s="70">
        <v>1.25</v>
      </c>
      <c r="AU238" s="70">
        <v>1.25</v>
      </c>
      <c r="AV238" s="70">
        <v>1.25</v>
      </c>
      <c r="AW238" s="70">
        <v>1.25</v>
      </c>
      <c r="AY238" s="70">
        <v>1.25</v>
      </c>
      <c r="AZ238" s="70">
        <v>1.25</v>
      </c>
      <c r="BA238" s="70">
        <v>1.25</v>
      </c>
      <c r="BB238" s="70">
        <v>1.25</v>
      </c>
      <c r="BC238" s="70">
        <v>1.25</v>
      </c>
      <c r="BD238" s="70">
        <v>1.25</v>
      </c>
      <c r="BF238" s="70">
        <v>1.25</v>
      </c>
      <c r="BG238" s="70">
        <v>1.25</v>
      </c>
      <c r="BH238" s="70">
        <v>1.25</v>
      </c>
      <c r="BI238" s="70">
        <v>1.25</v>
      </c>
      <c r="BJ238" s="70">
        <v>1.25</v>
      </c>
      <c r="BK238" s="70">
        <v>1.25</v>
      </c>
    </row>
    <row r="239" spans="1:65" x14ac:dyDescent="0.2">
      <c r="A239" s="184" t="s">
        <v>221</v>
      </c>
      <c r="B239" s="70">
        <v>7</v>
      </c>
      <c r="C239" s="70">
        <v>7</v>
      </c>
      <c r="D239" s="70">
        <v>7</v>
      </c>
      <c r="E239" s="70">
        <v>7</v>
      </c>
      <c r="F239" s="70">
        <v>7</v>
      </c>
      <c r="G239" s="70">
        <v>7</v>
      </c>
      <c r="I239" s="70">
        <v>7</v>
      </c>
      <c r="J239" s="70">
        <v>7</v>
      </c>
      <c r="K239" s="70">
        <v>7</v>
      </c>
      <c r="L239" s="70">
        <v>7</v>
      </c>
      <c r="M239" s="70">
        <v>7</v>
      </c>
      <c r="N239" s="70">
        <v>7</v>
      </c>
      <c r="P239" s="70">
        <v>7</v>
      </c>
      <c r="Q239" s="70">
        <v>7</v>
      </c>
      <c r="R239" s="70">
        <v>7</v>
      </c>
      <c r="S239" s="70">
        <v>7</v>
      </c>
      <c r="T239" s="70">
        <v>7</v>
      </c>
      <c r="U239" s="70">
        <v>7</v>
      </c>
      <c r="W239" s="70">
        <v>7</v>
      </c>
      <c r="X239" s="70">
        <v>7</v>
      </c>
      <c r="Y239" s="70">
        <v>7</v>
      </c>
      <c r="Z239" s="70">
        <v>7</v>
      </c>
      <c r="AA239" s="70">
        <v>7</v>
      </c>
      <c r="AB239" s="70">
        <v>7</v>
      </c>
      <c r="AD239" s="70">
        <v>7</v>
      </c>
      <c r="AE239" s="70">
        <v>7</v>
      </c>
      <c r="AF239" s="70">
        <v>7</v>
      </c>
      <c r="AG239" s="70">
        <v>7</v>
      </c>
      <c r="AH239" s="70">
        <v>7</v>
      </c>
      <c r="AI239" s="70">
        <v>7</v>
      </c>
      <c r="AK239" s="70">
        <v>7</v>
      </c>
      <c r="AL239" s="70">
        <v>7</v>
      </c>
      <c r="AM239" s="70">
        <v>7</v>
      </c>
      <c r="AN239" s="70">
        <v>7</v>
      </c>
      <c r="AO239" s="70">
        <v>7</v>
      </c>
      <c r="AP239" s="70">
        <v>7</v>
      </c>
      <c r="AR239" s="70">
        <v>7</v>
      </c>
      <c r="AS239" s="70">
        <v>7</v>
      </c>
      <c r="AT239" s="70">
        <v>7</v>
      </c>
      <c r="AU239" s="70">
        <v>7</v>
      </c>
      <c r="AV239" s="70">
        <v>7</v>
      </c>
      <c r="AW239" s="70">
        <v>7</v>
      </c>
      <c r="AY239" s="70">
        <v>7</v>
      </c>
      <c r="AZ239" s="70">
        <v>7</v>
      </c>
      <c r="BA239" s="70">
        <v>7</v>
      </c>
      <c r="BB239" s="70">
        <v>7</v>
      </c>
      <c r="BC239" s="70">
        <v>7</v>
      </c>
      <c r="BD239" s="70">
        <v>7</v>
      </c>
      <c r="BF239" s="70">
        <v>7</v>
      </c>
      <c r="BG239" s="70">
        <v>7</v>
      </c>
      <c r="BH239" s="70">
        <v>7</v>
      </c>
      <c r="BI239" s="70">
        <v>7</v>
      </c>
      <c r="BJ239" s="70">
        <v>7</v>
      </c>
      <c r="BK239" s="70">
        <v>7</v>
      </c>
    </row>
    <row r="240" spans="1:65" x14ac:dyDescent="0.2">
      <c r="A240" s="28"/>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c r="BI240" s="70"/>
      <c r="BJ240" s="70"/>
      <c r="BK240" s="70"/>
      <c r="BL240" s="70"/>
    </row>
    <row r="241" spans="1:64" x14ac:dyDescent="0.2">
      <c r="A241" s="128" t="s">
        <v>424</v>
      </c>
      <c r="B241" s="100">
        <f t="shared" ref="B241:G241" si="189" xml:space="preserve"> (-0.00000094*(((B4+B5)/2)/2.2046)^3 + 0.000306*(((B4+B5)/2)/2.2046)^2 - 0.0435*(((B4+B5)/2)/2.2046) + 4.414)*0.97</f>
        <v>3.3031419397553856</v>
      </c>
      <c r="C241" s="100">
        <f t="shared" si="189"/>
        <v>2.8932390765976188</v>
      </c>
      <c r="D241" s="100">
        <f t="shared" si="189"/>
        <v>2.5140935731295566</v>
      </c>
      <c r="E241" s="100">
        <f t="shared" si="189"/>
        <v>2.2660507273236536</v>
      </c>
      <c r="F241" s="100">
        <f t="shared" si="189"/>
        <v>2.0838818959916305</v>
      </c>
      <c r="G241" s="100">
        <f t="shared" si="189"/>
        <v>1.9240671262649027</v>
      </c>
      <c r="H241" s="4"/>
      <c r="I241" s="100">
        <f t="shared" ref="I241:N241" si="190" xml:space="preserve"> (-0.00000094*(((I4+I5)/2)/2.2046)^3 + 0.000306*(((I4+I5)/2)/2.2046)^2 - 0.0435*(((I4+I5)/2)/2.2046) + 4.414)*0.97</f>
        <v>3.3031419397553856</v>
      </c>
      <c r="J241" s="100">
        <f t="shared" si="190"/>
        <v>2.8932390765976188</v>
      </c>
      <c r="K241" s="100">
        <f t="shared" si="190"/>
        <v>2.5140935731295566</v>
      </c>
      <c r="L241" s="100">
        <f t="shared" si="190"/>
        <v>2.2660507273236536</v>
      </c>
      <c r="M241" s="100">
        <f t="shared" si="190"/>
        <v>2.0838818959916305</v>
      </c>
      <c r="N241" s="100">
        <f t="shared" si="190"/>
        <v>1.9240671262649027</v>
      </c>
      <c r="O241" s="4"/>
      <c r="P241" s="100">
        <f t="shared" ref="P241:U241" si="191" xml:space="preserve"> (-0.00000094*(((P4+P5)/2)/2.2046)^3 + 0.000306*(((P4+P5)/2)/2.2046)^2 - 0.0435*(((P4+P5)/2)/2.2046) + 4.414)*0.97</f>
        <v>3.3031419397553856</v>
      </c>
      <c r="Q241" s="100">
        <f t="shared" si="191"/>
        <v>2.8932390765976188</v>
      </c>
      <c r="R241" s="100">
        <f t="shared" si="191"/>
        <v>2.5140935731295566</v>
      </c>
      <c r="S241" s="100">
        <f t="shared" si="191"/>
        <v>2.2660507273236536</v>
      </c>
      <c r="T241" s="100">
        <f t="shared" si="191"/>
        <v>2.0838818959916305</v>
      </c>
      <c r="U241" s="100">
        <f t="shared" si="191"/>
        <v>1.9240671262649027</v>
      </c>
      <c r="V241" s="4"/>
      <c r="W241" s="100">
        <f t="shared" ref="W241:AB241" si="192" xml:space="preserve"> (-0.00000094*(((W4+W5)/2)/2.2046)^3 + 0.000306*(((W4+W5)/2)/2.2046)^2 - 0.0435*(((W4+W5)/2)/2.2046) + 4.414)*0.97</f>
        <v>3.3031419397553856</v>
      </c>
      <c r="X241" s="100">
        <f t="shared" si="192"/>
        <v>2.8932390765976188</v>
      </c>
      <c r="Y241" s="100">
        <f t="shared" si="192"/>
        <v>2.5140935731295566</v>
      </c>
      <c r="Z241" s="100">
        <f t="shared" si="192"/>
        <v>2.2660507273236536</v>
      </c>
      <c r="AA241" s="100">
        <f t="shared" si="192"/>
        <v>2.0838818959916305</v>
      </c>
      <c r="AB241" s="100">
        <f t="shared" si="192"/>
        <v>1.9240671262649027</v>
      </c>
      <c r="AC241" s="4"/>
      <c r="AD241" s="100">
        <f t="shared" ref="AD241:AI241" si="193" xml:space="preserve"> (-0.00000094*(((AD4+AD5)/2)/2.2046)^3 + 0.000306*(((AD4+AD5)/2)/2.2046)^2 - 0.0435*(((AD4+AD5)/2)/2.2046) + 4.414)*0.97</f>
        <v>3.3031419397553856</v>
      </c>
      <c r="AE241" s="100">
        <f t="shared" si="193"/>
        <v>2.8932390765976188</v>
      </c>
      <c r="AF241" s="100">
        <f t="shared" si="193"/>
        <v>2.5140935731295566</v>
      </c>
      <c r="AG241" s="100">
        <f t="shared" si="193"/>
        <v>2.2660507273236536</v>
      </c>
      <c r="AH241" s="100">
        <f t="shared" si="193"/>
        <v>2.0838818959916305</v>
      </c>
      <c r="AI241" s="100">
        <f t="shared" si="193"/>
        <v>1.9240671262649027</v>
      </c>
      <c r="AJ241" s="4"/>
      <c r="AK241" s="100">
        <f t="shared" ref="AK241:AP241" si="194" xml:space="preserve"> (-0.00000094*(((AK4+AK5)/2)/2.2046)^3 + 0.000306*(((AK4+AK5)/2)/2.2046)^2 - 0.0435*(((AK4+AK5)/2)/2.2046) + 4.414)*0.97</f>
        <v>3.3031419397553856</v>
      </c>
      <c r="AL241" s="100">
        <f t="shared" si="194"/>
        <v>2.8932390765976188</v>
      </c>
      <c r="AM241" s="100">
        <f t="shared" si="194"/>
        <v>2.5140935731295566</v>
      </c>
      <c r="AN241" s="100">
        <f t="shared" si="194"/>
        <v>2.2660507273236536</v>
      </c>
      <c r="AO241" s="100">
        <f t="shared" si="194"/>
        <v>2.0838818959916305</v>
      </c>
      <c r="AP241" s="100">
        <f t="shared" si="194"/>
        <v>1.9240671262649027</v>
      </c>
      <c r="AQ241" s="4"/>
      <c r="AR241" s="100">
        <f t="shared" ref="AR241:AW241" si="195" xml:space="preserve"> (-0.00000094*(((AR4+AR5)/2)/2.2046)^3 + 0.000306*(((AR4+AR5)/2)/2.2046)^2 - 0.0435*(((AR4+AR5)/2)/2.2046) + 4.414)*0.97</f>
        <v>3.3031419397553856</v>
      </c>
      <c r="AS241" s="100">
        <f t="shared" si="195"/>
        <v>2.8932390765976188</v>
      </c>
      <c r="AT241" s="100">
        <f t="shared" si="195"/>
        <v>2.5140935731295566</v>
      </c>
      <c r="AU241" s="100">
        <f t="shared" si="195"/>
        <v>2.2660507273236536</v>
      </c>
      <c r="AV241" s="100">
        <f t="shared" si="195"/>
        <v>2.0838818959916305</v>
      </c>
      <c r="AW241" s="100">
        <f t="shared" si="195"/>
        <v>1.9240671262649027</v>
      </c>
      <c r="AX241" s="4"/>
      <c r="AY241" s="100">
        <f t="shared" ref="AY241:BD241" si="196" xml:space="preserve"> (-0.00000094*(((AY4+AY5)/2)/2.2046)^3 + 0.000306*(((AY4+AY5)/2)/2.2046)^2 - 0.0435*(((AY4+AY5)/2)/2.2046) + 4.414)*0.97</f>
        <v>3.3031419397553856</v>
      </c>
      <c r="AZ241" s="100">
        <f t="shared" si="196"/>
        <v>2.8932390765976188</v>
      </c>
      <c r="BA241" s="100">
        <f t="shared" si="196"/>
        <v>2.5140935731295566</v>
      </c>
      <c r="BB241" s="100">
        <f t="shared" si="196"/>
        <v>2.2660507273236536</v>
      </c>
      <c r="BC241" s="100">
        <f t="shared" si="196"/>
        <v>2.0838818959916305</v>
      </c>
      <c r="BD241" s="100">
        <f t="shared" si="196"/>
        <v>1.9240671262649027</v>
      </c>
      <c r="BE241" s="4"/>
      <c r="BF241" s="100">
        <f t="shared" ref="BF241:BK241" si="197" xml:space="preserve"> (-0.00000094*(((BF4+BF5)/2)/2.2046)^3 + 0.000306*(((BF4+BF5)/2)/2.2046)^2 - 0.0435*(((BF4+BF5)/2)/2.2046) + 4.414)*0.97</f>
        <v>3.3031419397553856</v>
      </c>
      <c r="BG241" s="100">
        <f t="shared" si="197"/>
        <v>2.8932390765976188</v>
      </c>
      <c r="BH241" s="100">
        <f t="shared" si="197"/>
        <v>2.5140935731295566</v>
      </c>
      <c r="BI241" s="100">
        <f t="shared" si="197"/>
        <v>2.2660507273236536</v>
      </c>
      <c r="BJ241" s="100">
        <f t="shared" si="197"/>
        <v>2.0838818959916305</v>
      </c>
      <c r="BK241" s="100">
        <f t="shared" si="197"/>
        <v>1.9240671262649027</v>
      </c>
      <c r="BL241" s="4"/>
    </row>
    <row r="242" spans="1:64" x14ac:dyDescent="0.2">
      <c r="A242" s="127" t="s">
        <v>139</v>
      </c>
      <c r="B242" s="70">
        <f t="shared" ref="B242:G242" si="198">IF(B241="","",B204*2.2046*B241/10000)</f>
        <v>1.0888637721812198</v>
      </c>
      <c r="C242" s="70">
        <f t="shared" si="198"/>
        <v>0.95615283553802821</v>
      </c>
      <c r="D242" s="70">
        <f t="shared" si="198"/>
        <v>0.83421711692851896</v>
      </c>
      <c r="E242" s="70">
        <f t="shared" si="198"/>
        <v>0.75339237635853396</v>
      </c>
      <c r="F242" s="70">
        <f t="shared" si="198"/>
        <v>0.69394167229008885</v>
      </c>
      <c r="G242" s="70">
        <f t="shared" si="198"/>
        <v>0.64155852410177172</v>
      </c>
      <c r="I242" s="70">
        <f t="shared" ref="I242:N242" si="199">IF(I241="","",I204*2.2046*I241/10000)</f>
        <v>1.0870956556082003</v>
      </c>
      <c r="J242" s="70">
        <f t="shared" si="199"/>
        <v>0.95463776329368433</v>
      </c>
      <c r="K242" s="70">
        <f t="shared" si="199"/>
        <v>0.83310628385578689</v>
      </c>
      <c r="L242" s="70">
        <f t="shared" si="199"/>
        <v>0.75220150688180509</v>
      </c>
      <c r="M242" s="70">
        <f t="shared" si="199"/>
        <v>0.69279316180229589</v>
      </c>
      <c r="N242" s="70">
        <f t="shared" si="199"/>
        <v>0.6404980939123337</v>
      </c>
      <c r="P242" s="70">
        <f t="shared" ref="P242:U242" si="200">IF(P241="","",P204*2.2046*P241/10000)</f>
        <v>1.0853229751308655</v>
      </c>
      <c r="Q242" s="70">
        <f t="shared" si="200"/>
        <v>0.95298672591372757</v>
      </c>
      <c r="R242" s="70">
        <f t="shared" si="200"/>
        <v>0.83148227373275607</v>
      </c>
      <c r="S242" s="70">
        <f t="shared" si="200"/>
        <v>0.75075983266613122</v>
      </c>
      <c r="T242" s="70">
        <f t="shared" si="200"/>
        <v>0.6916951475853238</v>
      </c>
      <c r="U242" s="70">
        <f t="shared" si="200"/>
        <v>0.63941579159483652</v>
      </c>
      <c r="W242" s="70">
        <f t="shared" ref="W242:AB242" si="201">IF(W241="","",W204*2.2046*W241/10000)</f>
        <v>1.08330610273049</v>
      </c>
      <c r="X242" s="70">
        <f t="shared" si="201"/>
        <v>0.95114062967677004</v>
      </c>
      <c r="Y242" s="70">
        <f t="shared" si="201"/>
        <v>0.82961517734527424</v>
      </c>
      <c r="Z242" s="70">
        <f t="shared" si="201"/>
        <v>0.74943301048554323</v>
      </c>
      <c r="AA242" s="70">
        <f t="shared" si="201"/>
        <v>0.69036937020455502</v>
      </c>
      <c r="AB242" s="70">
        <f t="shared" si="201"/>
        <v>0.63817837804374089</v>
      </c>
      <c r="AD242" s="70">
        <f t="shared" ref="AD242:AI242" si="202">IF(AD241="","",AD204*2.2046*AD241/10000)</f>
        <v>1.0812508355462591</v>
      </c>
      <c r="AE242" s="70">
        <f t="shared" si="202"/>
        <v>0.94938758954982116</v>
      </c>
      <c r="AF242" s="70">
        <f t="shared" si="202"/>
        <v>0.82805833610733226</v>
      </c>
      <c r="AG242" s="70">
        <f t="shared" si="202"/>
        <v>0.7479476655570062</v>
      </c>
      <c r="AH242" s="70">
        <f t="shared" si="202"/>
        <v>0.68903304818919642</v>
      </c>
      <c r="AI242" s="70">
        <f t="shared" si="202"/>
        <v>0.6370969108843908</v>
      </c>
      <c r="AK242" s="70">
        <f t="shared" ref="AK242:AP242" si="203">IF(AK241="","",AK204*2.2046*AK241/10000)</f>
        <v>1.0795364451457092</v>
      </c>
      <c r="AL242" s="70">
        <f t="shared" si="203"/>
        <v>0.94774723472527089</v>
      </c>
      <c r="AM242" s="70">
        <f t="shared" si="203"/>
        <v>0.82644146244754835</v>
      </c>
      <c r="AN242" s="70">
        <f t="shared" si="203"/>
        <v>0.74652749850678302</v>
      </c>
      <c r="AO242" s="70">
        <f t="shared" si="203"/>
        <v>0.68769285394036639</v>
      </c>
      <c r="AP242" s="70">
        <f t="shared" si="203"/>
        <v>0.63734824261731848</v>
      </c>
      <c r="AR242" s="70">
        <f t="shared" ref="AR242:AW242" si="204">IF(AR241="","",AR204*2.2046*AR241/10000)</f>
        <v>1.0772063603442172</v>
      </c>
      <c r="AS242" s="70">
        <f t="shared" si="204"/>
        <v>0.94612982753469554</v>
      </c>
      <c r="AT242" s="70">
        <f t="shared" si="204"/>
        <v>0.82513122418199292</v>
      </c>
      <c r="AU242" s="70">
        <f t="shared" si="204"/>
        <v>0.7449826404744484</v>
      </c>
      <c r="AV242" s="70">
        <f t="shared" si="204"/>
        <v>0.68799925657903938</v>
      </c>
      <c r="AW242" s="70">
        <f t="shared" si="204"/>
        <v>0.63761922197385046</v>
      </c>
      <c r="AY242" s="70">
        <f t="shared" ref="AY242:BD242" si="205">IF(AY241="","",AY204*2.2046*AY241/10000)</f>
        <v>1.0758417322476721</v>
      </c>
      <c r="AZ242" s="70">
        <f t="shared" si="205"/>
        <v>0.94407949541476066</v>
      </c>
      <c r="BA242" s="70">
        <f t="shared" si="205"/>
        <v>0.82350722072644944</v>
      </c>
      <c r="BB242" s="70">
        <f t="shared" si="205"/>
        <v>0.74530785230588859</v>
      </c>
      <c r="BC242" s="70">
        <f t="shared" si="205"/>
        <v>0.68826700059131807</v>
      </c>
      <c r="BD242" s="70">
        <f t="shared" si="205"/>
        <v>0.63781755944037821</v>
      </c>
      <c r="BF242" s="70">
        <f t="shared" ref="BF242:BK242" si="206">IF(BF241="","",BF204*2.2046*BF241/10000)</f>
        <v>1.0735116474461803</v>
      </c>
      <c r="BG242" s="70">
        <f t="shared" si="206"/>
        <v>0.94206557970532723</v>
      </c>
      <c r="BH242" s="70">
        <f t="shared" si="206"/>
        <v>0.82278325830147225</v>
      </c>
      <c r="BI242" s="70">
        <f t="shared" si="206"/>
        <v>0.74559742936589746</v>
      </c>
      <c r="BJ242" s="70">
        <f t="shared" si="206"/>
        <v>0.68853920816712777</v>
      </c>
      <c r="BK242" s="70">
        <f t="shared" si="206"/>
        <v>0.63810654739096473</v>
      </c>
    </row>
    <row r="244" spans="1:64" x14ac:dyDescent="0.2">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row>
    <row r="245" spans="1:64" x14ac:dyDescent="0.2">
      <c r="A245" s="30" t="s">
        <v>69</v>
      </c>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row>
    <row r="246" spans="1:64" x14ac:dyDescent="0.2">
      <c r="A246" s="5" t="s">
        <v>66</v>
      </c>
      <c r="B246" s="64">
        <f>SUMPRODUCT(B$8:B$187,Nutrients!$CO$8:$CO$187)/2000</f>
        <v>0.27579999999999999</v>
      </c>
      <c r="C246" s="64">
        <f>SUMPRODUCT(C$8:C$187,Nutrients!$CO$8:$CO$187)/2000</f>
        <v>0.24428</v>
      </c>
      <c r="D246" s="64">
        <f>SUMPRODUCT(D$8:D$187,Nutrients!$CO$8:$CO$187)/2000</f>
        <v>0.24428</v>
      </c>
      <c r="E246" s="64">
        <f>SUMPRODUCT(E$8:E$187,Nutrients!$CO$8:$CO$187)/2000</f>
        <v>0.24428</v>
      </c>
      <c r="F246" s="64">
        <f>SUMPRODUCT(F$8:F$187,Nutrients!$CO$8:$CO$187)/2000</f>
        <v>0.24821999999999997</v>
      </c>
      <c r="G246" s="64">
        <f>SUMPRODUCT(G$8:G$187,Nutrients!$CO$8:$CO$187)/2000</f>
        <v>0.25216</v>
      </c>
      <c r="H246" s="20"/>
      <c r="I246" s="64">
        <f>SUMPRODUCT(I$8:I$187,Nutrients!$CO$8:$CO$187)/2000</f>
        <v>0.34264999999999995</v>
      </c>
      <c r="J246" s="64">
        <f>SUMPRODUCT(J$8:J$187,Nutrients!$CO$8:$CO$187)/2000</f>
        <v>0.31113000000000002</v>
      </c>
      <c r="K246" s="64">
        <f>SUMPRODUCT(K$8:K$187,Nutrients!$CO$8:$CO$187)/2000</f>
        <v>0.31113000000000002</v>
      </c>
      <c r="L246" s="64">
        <f>SUMPRODUCT(L$8:L$187,Nutrients!$CO$8:$CO$187)/2000</f>
        <v>0.31113000000000002</v>
      </c>
      <c r="M246" s="64">
        <f>SUMPRODUCT(M$8:M$187,Nutrients!$CO$8:$CO$187)/2000</f>
        <v>0.31113000000000002</v>
      </c>
      <c r="N246" s="64">
        <f>SUMPRODUCT(N$8:N$187,Nutrients!$CO$8:$CO$187)/2000</f>
        <v>0.31507000000000002</v>
      </c>
      <c r="O246" s="20"/>
      <c r="P246" s="64">
        <f>SUMPRODUCT(P$8:P$187,Nutrients!$CO$8:$CO$187)/2000</f>
        <v>0.40949999999999992</v>
      </c>
      <c r="Q246" s="64">
        <f>SUMPRODUCT(Q$8:Q$187,Nutrients!$CO$8:$CO$187)/2000</f>
        <v>0.37403999999999998</v>
      </c>
      <c r="R246" s="64">
        <f>SUMPRODUCT(R$8:R$187,Nutrients!$CO$8:$CO$187)/2000</f>
        <v>0.37403999999999998</v>
      </c>
      <c r="S246" s="64">
        <f>SUMPRODUCT(S$8:S$187,Nutrients!$CO$8:$CO$187)/2000</f>
        <v>0.37403999999999998</v>
      </c>
      <c r="T246" s="64">
        <f>SUMPRODUCT(T$8:T$187,Nutrients!$CO$8:$CO$187)/2000</f>
        <v>0.37797999999999998</v>
      </c>
      <c r="U246" s="64">
        <f>SUMPRODUCT(U$8:U$187,Nutrients!$CO$8:$CO$187)/2000</f>
        <v>0.37797999999999998</v>
      </c>
      <c r="V246" s="20"/>
      <c r="W246" s="64">
        <f>SUMPRODUCT(W$8:W$187,Nutrients!$CO$8:$CO$187)/2000</f>
        <v>0.47635</v>
      </c>
      <c r="X246" s="64">
        <f>SUMPRODUCT(X$8:X$187,Nutrients!$CO$8:$CO$187)/2000</f>
        <v>0.43694999999999995</v>
      </c>
      <c r="Y246" s="64">
        <f>SUMPRODUCT(Y$8:Y$187,Nutrients!$CO$8:$CO$187)/2000</f>
        <v>0.43694999999999995</v>
      </c>
      <c r="Z246" s="64">
        <f>SUMPRODUCT(Z$8:Z$187,Nutrients!$CO$8:$CO$187)/2000</f>
        <v>0.43694999999999995</v>
      </c>
      <c r="AA246" s="64">
        <f>SUMPRODUCT(AA$8:AA$187,Nutrients!$CO$8:$CO$187)/2000</f>
        <v>0.44089</v>
      </c>
      <c r="AB246" s="64">
        <f>SUMPRODUCT(AB$8:AB$187,Nutrients!$CO$8:$CO$187)/2000</f>
        <v>0.44482999999999995</v>
      </c>
      <c r="AC246" s="20"/>
      <c r="AD246" s="64">
        <f>SUMPRODUCT(AD$8:AD$187,Nutrients!$CO$8:$CO$187)/2000</f>
        <v>0.54319999999999991</v>
      </c>
      <c r="AE246" s="64">
        <f>SUMPRODUCT(AE$8:AE$187,Nutrients!$CO$8:$CO$187)/2000</f>
        <v>0.49986000000000003</v>
      </c>
      <c r="AF246" s="64">
        <f>SUMPRODUCT(AF$8:AF$187,Nutrients!$CO$8:$CO$187)/2000</f>
        <v>0.50379999999999991</v>
      </c>
      <c r="AG246" s="64">
        <f>SUMPRODUCT(AG$8:AG$187,Nutrients!$CO$8:$CO$187)/2000</f>
        <v>0.50379999999999991</v>
      </c>
      <c r="AH246" s="64">
        <f>SUMPRODUCT(AH$8:AH$187,Nutrients!$CO$8:$CO$187)/2000</f>
        <v>0.50379999999999991</v>
      </c>
      <c r="AI246" s="64">
        <f>SUMPRODUCT(AI$8:AI$187,Nutrients!$CO$8:$CO$187)/2000</f>
        <v>0.50576999999999994</v>
      </c>
      <c r="AJ246" s="20"/>
      <c r="AK246" s="64">
        <f>SUMPRODUCT(AK$8:AK$187,Nutrients!$CO$8:$CO$187)/2000</f>
        <v>0.61004999999999998</v>
      </c>
      <c r="AL246" s="64">
        <f>SUMPRODUCT(AL$8:AL$187,Nutrients!$CO$8:$CO$187)/2000</f>
        <v>0.56670999999999994</v>
      </c>
      <c r="AM246" s="64">
        <f>SUMPRODUCT(AM$8:AM$187,Nutrients!$CO$8:$CO$187)/2000</f>
        <v>0.57064999999999999</v>
      </c>
      <c r="AN246" s="64">
        <f>SUMPRODUCT(AN$8:AN$187,Nutrients!$CO$8:$CO$187)/2000</f>
        <v>0.57064999999999999</v>
      </c>
      <c r="AO246" s="64">
        <f>SUMPRODUCT(AO$8:AO$187,Nutrients!$CO$8:$CO$187)/2000</f>
        <v>0.57064999999999999</v>
      </c>
      <c r="AP246" s="64">
        <f>SUMPRODUCT(AP$8:AP$187,Nutrients!$CO$8:$CO$187)/2000</f>
        <v>0.51548999999999989</v>
      </c>
      <c r="AQ246" s="20"/>
      <c r="AR246" s="64">
        <f>SUMPRODUCT(AR$8:AR$187,Nutrients!$CO$8:$CO$187)/2000</f>
        <v>0.67689999999999984</v>
      </c>
      <c r="AS246" s="64">
        <f>SUMPRODUCT(AS$8:AS$187,Nutrients!$CO$8:$CO$187)/2000</f>
        <v>0.62961999999999996</v>
      </c>
      <c r="AT246" s="64">
        <f>SUMPRODUCT(AT$8:AT$187,Nutrients!$CO$8:$CO$187)/2000</f>
        <v>0.62961999999999996</v>
      </c>
      <c r="AU246" s="64">
        <f>SUMPRODUCT(AU$8:AU$187,Nutrients!$CO$8:$CO$187)/2000</f>
        <v>0.640652</v>
      </c>
      <c r="AV246" s="64">
        <f>SUMPRODUCT(AV$8:AV$187,Nutrients!$CO$8:$CO$187)/2000</f>
        <v>0.58037000000000005</v>
      </c>
      <c r="AW246" s="64">
        <f>SUMPRODUCT(AW$8:AW$187,Nutrients!$CO$8:$CO$187)/2000</f>
        <v>0.52442200000000005</v>
      </c>
      <c r="AX246" s="20"/>
      <c r="AY246" s="64">
        <f>SUMPRODUCT(AY$8:AY$187,Nutrients!$CO$8:$CO$187)/2000</f>
        <v>0.73587000000000002</v>
      </c>
      <c r="AZ246" s="64">
        <f>SUMPRODUCT(AZ$8:AZ$187,Nutrients!$CO$8:$CO$187)/2000</f>
        <v>0.69647000000000003</v>
      </c>
      <c r="BA246" s="64">
        <f>SUMPRODUCT(BA$8:BA$187,Nutrients!$CO$8:$CO$187)/2000</f>
        <v>0.69647000000000003</v>
      </c>
      <c r="BB246" s="64">
        <f>SUMPRODUCT(BB$8:BB$187,Nutrients!$CO$8:$CO$187)/2000</f>
        <v>0.64918999999999993</v>
      </c>
      <c r="BC246" s="64">
        <f>SUMPRODUCT(BC$8:BC$187,Nutrients!$CO$8:$CO$187)/2000</f>
        <v>0.58930199999999988</v>
      </c>
      <c r="BD246" s="64">
        <f>SUMPRODUCT(BD$8:BD$187,Nutrients!$CO$8:$CO$187)/2000</f>
        <v>0.53414199999999989</v>
      </c>
      <c r="BE246" s="20"/>
      <c r="BF246" s="64">
        <f>SUMPRODUCT(BF$8:BF$187,Nutrients!$CO$8:$CO$187)/2000</f>
        <v>0.80271999999999999</v>
      </c>
      <c r="BG246" s="64">
        <f>SUMPRODUCT(BG$8:BG$187,Nutrients!$CO$8:$CO$187)/2000</f>
        <v>0.76331999999999989</v>
      </c>
      <c r="BH246" s="64">
        <f>SUMPRODUCT(BH$8:BH$187,Nutrients!$CO$8:$CO$187)/2000</f>
        <v>0.73967999999999978</v>
      </c>
      <c r="BI246" s="64">
        <f>SUMPRODUCT(BI$8:BI$187,Nutrients!$CO$8:$CO$187)/2000</f>
        <v>0.65891</v>
      </c>
      <c r="BJ246" s="64">
        <f>SUMPRODUCT(BJ$8:BJ$187,Nutrients!$CO$8:$CO$187)/2000</f>
        <v>0.59902199999999994</v>
      </c>
      <c r="BK246" s="64">
        <f>SUMPRODUCT(BK$8:BK$187,Nutrients!$CO$8:$CO$187)/2000</f>
        <v>0.54267999999999994</v>
      </c>
      <c r="BL246" s="20"/>
    </row>
    <row r="247" spans="1:64" x14ac:dyDescent="0.2">
      <c r="A247" s="236" t="s">
        <v>220</v>
      </c>
      <c r="B247" s="67">
        <f t="shared" ref="B247:G247" si="207">IF(B$4="","",B203/(B204*2.2046)*10000)</f>
        <v>3.7709888191222198</v>
      </c>
      <c r="C247" s="67">
        <f t="shared" si="207"/>
        <v>3.3024233968736114</v>
      </c>
      <c r="D247" s="67">
        <f t="shared" si="207"/>
        <v>2.8750428527213425</v>
      </c>
      <c r="E247" s="67">
        <f t="shared" si="207"/>
        <v>2.6008897702533869</v>
      </c>
      <c r="F247" s="67">
        <f t="shared" si="207"/>
        <v>2.3974151761129465</v>
      </c>
      <c r="G247" s="67">
        <f t="shared" si="207"/>
        <v>2.2095703382611145</v>
      </c>
      <c r="H247" s="67"/>
      <c r="I247" s="67">
        <f t="shared" ref="I247:N247" si="208">IF(I$4="","",I203/(I204*2.2046)*10000)</f>
        <v>3.8019334345153024</v>
      </c>
      <c r="J247" s="67">
        <f t="shared" si="208"/>
        <v>3.3323985319318399</v>
      </c>
      <c r="K247" s="67">
        <f t="shared" si="208"/>
        <v>2.9035460430443991</v>
      </c>
      <c r="L247" s="67">
        <f t="shared" si="208"/>
        <v>2.6296000288690013</v>
      </c>
      <c r="M247" s="67">
        <f t="shared" si="208"/>
        <v>2.4272204029508631</v>
      </c>
      <c r="N247" s="67">
        <f t="shared" si="208"/>
        <v>2.2390256665614241</v>
      </c>
      <c r="O247" s="67"/>
      <c r="P247" s="67">
        <f t="shared" ref="P247:U247" si="209">IF(P$4="","",P203/(P204*2.2046)*10000)</f>
        <v>3.8329956819057696</v>
      </c>
      <c r="Q247" s="67">
        <f t="shared" si="209"/>
        <v>3.3642571150612968</v>
      </c>
      <c r="R247" s="67">
        <f t="shared" si="209"/>
        <v>2.9351552062581705</v>
      </c>
      <c r="S247" s="67">
        <f t="shared" si="209"/>
        <v>2.6605355346898656</v>
      </c>
      <c r="T247" s="67">
        <f t="shared" si="209"/>
        <v>2.4556680004635205</v>
      </c>
      <c r="U247" s="67">
        <f t="shared" si="209"/>
        <v>2.2685946352939572</v>
      </c>
      <c r="V247" s="67"/>
      <c r="W247" s="67">
        <f t="shared" ref="W247:AB247" si="210">IF(W$4="","",W203/(W204*2.2046)*10000)</f>
        <v>3.8649884542913702</v>
      </c>
      <c r="X247" s="67">
        <f t="shared" si="210"/>
        <v>3.3968814186119478</v>
      </c>
      <c r="Y247" s="67">
        <f t="shared" si="210"/>
        <v>2.96773681685749</v>
      </c>
      <c r="Z247" s="67">
        <f t="shared" si="210"/>
        <v>2.691163162410859</v>
      </c>
      <c r="AA247" s="67">
        <f t="shared" si="210"/>
        <v>2.4862711267515269</v>
      </c>
      <c r="AB247" s="67">
        <f t="shared" si="210"/>
        <v>2.2975281627984456</v>
      </c>
      <c r="AC247" s="67"/>
      <c r="AD247" s="67">
        <f t="shared" ref="AD247:AI247" si="211">IF(AD$4="","",AD203/(AD204*2.2046)*10000)</f>
        <v>3.8972528041340047</v>
      </c>
      <c r="AE247" s="67">
        <f t="shared" si="211"/>
        <v>3.429274609285323</v>
      </c>
      <c r="AF247" s="67">
        <f t="shared" si="211"/>
        <v>2.9980043968604586</v>
      </c>
      <c r="AG247" s="67">
        <f t="shared" si="211"/>
        <v>2.7211069070391258</v>
      </c>
      <c r="AH247" s="67">
        <f t="shared" si="211"/>
        <v>2.5167961772552245</v>
      </c>
      <c r="AI247" s="67">
        <f t="shared" si="211"/>
        <v>2.3277580339811861</v>
      </c>
      <c r="AJ247" s="67"/>
      <c r="AK247" s="67">
        <f t="shared" ref="AK247:AP247" si="212">IF(AK$4="","",AK203/(AK204*2.2046)*10000)</f>
        <v>3.9284207059340921</v>
      </c>
      <c r="AL247" s="67">
        <f t="shared" si="212"/>
        <v>3.4601532630293836</v>
      </c>
      <c r="AM247" s="67">
        <f t="shared" si="212"/>
        <v>3.0286253669027512</v>
      </c>
      <c r="AN247" s="67">
        <f t="shared" si="212"/>
        <v>2.7509740788007608</v>
      </c>
      <c r="AO247" s="67">
        <f t="shared" si="212"/>
        <v>2.5463603772082006</v>
      </c>
      <c r="AP247" s="67">
        <f t="shared" si="212"/>
        <v>2.3695882496381486</v>
      </c>
      <c r="AQ247" s="67"/>
      <c r="AR247" s="67">
        <f t="shared" ref="AR247:AW247" si="213">IF(AR$4="","",AR203/(AR204*2.2046)*10000)</f>
        <v>3.9618877548047307</v>
      </c>
      <c r="AS247" s="67">
        <f t="shared" si="213"/>
        <v>3.4923288237341614</v>
      </c>
      <c r="AT247" s="67">
        <f t="shared" si="213"/>
        <v>3.0607506505864888</v>
      </c>
      <c r="AU247" s="67">
        <f t="shared" si="213"/>
        <v>2.7804162454680399</v>
      </c>
      <c r="AV247" s="67">
        <f t="shared" si="213"/>
        <v>2.5881055445071981</v>
      </c>
      <c r="AW247" s="67">
        <f t="shared" si="213"/>
        <v>2.4115616489337937</v>
      </c>
      <c r="AX247" s="67"/>
      <c r="AY247" s="67">
        <f t="shared" ref="AY247:BD247" si="214">IF(AY$4="","",AY203/(AY204*2.2046)*10000)</f>
        <v>3.9946505143469611</v>
      </c>
      <c r="AZ247" s="67">
        <f t="shared" si="214"/>
        <v>3.5248760676821074</v>
      </c>
      <c r="BA247" s="67">
        <f t="shared" si="214"/>
        <v>3.0916315396651792</v>
      </c>
      <c r="BB247" s="67">
        <f t="shared" si="214"/>
        <v>2.8225754337665103</v>
      </c>
      <c r="BC247" s="67">
        <f t="shared" si="214"/>
        <v>2.6301682185399566</v>
      </c>
      <c r="BD247" s="67">
        <f t="shared" si="214"/>
        <v>2.4534190760376271</v>
      </c>
      <c r="BE247" s="67"/>
      <c r="BF247" s="67">
        <f t="shared" ref="BF247:BK247" si="215">IF(BF$4="","",BF203/(BF204*2.2046)*10000)</f>
        <v>4.0283765005172265</v>
      </c>
      <c r="BG247" s="67">
        <f t="shared" si="215"/>
        <v>3.5574170618016314</v>
      </c>
      <c r="BH247" s="67">
        <f t="shared" si="215"/>
        <v>3.1268115959130163</v>
      </c>
      <c r="BI247" s="67">
        <f t="shared" si="215"/>
        <v>2.8645170164894869</v>
      </c>
      <c r="BJ247" s="67">
        <f t="shared" si="215"/>
        <v>2.6719850592987981</v>
      </c>
      <c r="BK247" s="67">
        <f t="shared" si="215"/>
        <v>2.495379061186243</v>
      </c>
      <c r="BL247" s="67"/>
    </row>
    <row r="248" spans="1:64" x14ac:dyDescent="0.2">
      <c r="A248" s="236" t="s">
        <v>219</v>
      </c>
      <c r="B248" s="67">
        <f t="shared" ref="B248:G248" si="216">IF(B$4="","",B195/(B205*2.2046)*10000)</f>
        <v>4.5872003614389918</v>
      </c>
      <c r="C248" s="67">
        <f t="shared" si="216"/>
        <v>3.9554152214299432</v>
      </c>
      <c r="D248" s="67">
        <f t="shared" si="216"/>
        <v>3.3938869961826308</v>
      </c>
      <c r="E248" s="67">
        <f t="shared" si="216"/>
        <v>3.0406399235674892</v>
      </c>
      <c r="F248" s="67">
        <f t="shared" si="216"/>
        <v>2.7825803106224369</v>
      </c>
      <c r="G248" s="67">
        <f t="shared" si="216"/>
        <v>2.5471189313080744</v>
      </c>
      <c r="H248" s="67"/>
      <c r="I248" s="67">
        <f t="shared" ref="I248:N248" si="217">IF(I$4="","",I195/(I205*2.2046)*10000)</f>
        <v>4.8168603817852649</v>
      </c>
      <c r="J248" s="67">
        <f t="shared" si="217"/>
        <v>4.1505853314329135</v>
      </c>
      <c r="K248" s="67">
        <f t="shared" si="217"/>
        <v>3.5575863338513742</v>
      </c>
      <c r="L248" s="67">
        <f t="shared" si="217"/>
        <v>3.1867180065852021</v>
      </c>
      <c r="M248" s="67">
        <f t="shared" si="217"/>
        <v>2.9165499746582726</v>
      </c>
      <c r="N248" s="67">
        <f t="shared" si="217"/>
        <v>2.6688855006118666</v>
      </c>
      <c r="O248" s="67"/>
      <c r="P248" s="67">
        <f t="shared" ref="P248:U248" si="218">IF(P$4="","",P195/(P205*2.2046)*10000)</f>
        <v>5.0707524082990076</v>
      </c>
      <c r="Q248" s="67">
        <f t="shared" si="218"/>
        <v>4.3685057941928047</v>
      </c>
      <c r="R248" s="67">
        <f t="shared" si="218"/>
        <v>3.7420497303391733</v>
      </c>
      <c r="S248" s="67">
        <f t="shared" si="218"/>
        <v>3.3501594140072126</v>
      </c>
      <c r="T248" s="67">
        <f t="shared" si="218"/>
        <v>3.0626068449002743</v>
      </c>
      <c r="U248" s="67">
        <f t="shared" si="218"/>
        <v>2.8028693407160969</v>
      </c>
      <c r="V248" s="67"/>
      <c r="W248" s="67">
        <f t="shared" ref="W248:AB248" si="219">IF(W$4="","",W195/(W205*2.2046)*10000)</f>
        <v>5.3544290164758443</v>
      </c>
      <c r="X248" s="67">
        <f t="shared" si="219"/>
        <v>4.6117682669471627</v>
      </c>
      <c r="Y248" s="67">
        <f t="shared" si="219"/>
        <v>3.9480846762643207</v>
      </c>
      <c r="Z248" s="67">
        <f t="shared" si="219"/>
        <v>3.5304965798616066</v>
      </c>
      <c r="AA248" s="67">
        <f t="shared" si="219"/>
        <v>3.2266833820435714</v>
      </c>
      <c r="AB248" s="67">
        <f t="shared" si="219"/>
        <v>2.9506803544485489</v>
      </c>
      <c r="AC248" s="67"/>
      <c r="AD248" s="67">
        <f t="shared" ref="AD248:AI248" si="220">IF(AD$4="","",AD195/(AD205*2.2046)*10000)</f>
        <v>5.6719670815390355</v>
      </c>
      <c r="AE248" s="67">
        <f t="shared" si="220"/>
        <v>4.8830047233486598</v>
      </c>
      <c r="AF248" s="67">
        <f t="shared" si="220"/>
        <v>4.174053013719722</v>
      </c>
      <c r="AG248" s="67">
        <f t="shared" si="220"/>
        <v>3.7305120583539053</v>
      </c>
      <c r="AH248" s="67">
        <f t="shared" si="220"/>
        <v>3.4086230173602039</v>
      </c>
      <c r="AI248" s="67">
        <f t="shared" si="220"/>
        <v>3.1154364988578709</v>
      </c>
      <c r="AJ248" s="67"/>
      <c r="AK248" s="67">
        <f t="shared" ref="AK248:AP248" si="221">IF(AK$4="","",AK195/(AK205*2.2046)*10000)</f>
        <v>6.026898870382972</v>
      </c>
      <c r="AL248" s="67">
        <f t="shared" si="221"/>
        <v>5.1849636024668442</v>
      </c>
      <c r="AM248" s="67">
        <f t="shared" si="221"/>
        <v>4.4279539795269685</v>
      </c>
      <c r="AN248" s="67">
        <f t="shared" si="221"/>
        <v>3.954259757083626</v>
      </c>
      <c r="AO248" s="67">
        <f t="shared" si="221"/>
        <v>3.611379284009451</v>
      </c>
      <c r="AP248" s="67">
        <f t="shared" si="221"/>
        <v>3.3083363211710108</v>
      </c>
      <c r="AQ248" s="67"/>
      <c r="AR248" s="67">
        <f t="shared" ref="AR248:AW248" si="222">IF(AR$4="","",AR195/(AR205*2.2046)*10000)</f>
        <v>6.4346969296874317</v>
      </c>
      <c r="AS248" s="67">
        <f t="shared" si="222"/>
        <v>5.529282276625743</v>
      </c>
      <c r="AT248" s="67">
        <f t="shared" si="222"/>
        <v>4.7163745690523839</v>
      </c>
      <c r="AU248" s="67">
        <f t="shared" si="222"/>
        <v>4.2061079204348051</v>
      </c>
      <c r="AV248" s="67">
        <f t="shared" si="222"/>
        <v>3.8509643715527164</v>
      </c>
      <c r="AW248" s="67">
        <f t="shared" si="222"/>
        <v>3.526851259816123</v>
      </c>
      <c r="AX248" s="67"/>
      <c r="AY248" s="67">
        <f t="shared" ref="AY248:BD248" si="223">IF(AY$4="","",AY195/(AY205*2.2046)*10000)</f>
        <v>6.8995529046532811</v>
      </c>
      <c r="AZ248" s="67">
        <f t="shared" si="223"/>
        <v>5.9235648607304885</v>
      </c>
      <c r="BA248" s="67">
        <f t="shared" si="223"/>
        <v>5.0431930932914097</v>
      </c>
      <c r="BB248" s="67">
        <f t="shared" si="223"/>
        <v>4.5077146667617107</v>
      </c>
      <c r="BC248" s="67">
        <f t="shared" si="223"/>
        <v>4.1251318406308144</v>
      </c>
      <c r="BD248" s="67">
        <f t="shared" si="223"/>
        <v>3.7761331893887506</v>
      </c>
      <c r="BE248" s="67"/>
      <c r="BF248" s="67">
        <f t="shared" ref="BF248:BK248" si="224">IF(BF$4="","",BF195/(BF205*2.2046)*10000)</f>
        <v>7.4392810543246313</v>
      </c>
      <c r="BG248" s="67">
        <f t="shared" si="224"/>
        <v>6.3779384054175416</v>
      </c>
      <c r="BH248" s="67">
        <f t="shared" si="224"/>
        <v>5.4254059646211257</v>
      </c>
      <c r="BI248" s="67">
        <f t="shared" si="224"/>
        <v>4.8558990877614203</v>
      </c>
      <c r="BJ248" s="67">
        <f t="shared" si="224"/>
        <v>4.4411225357673008</v>
      </c>
      <c r="BK248" s="67">
        <f t="shared" si="224"/>
        <v>4.0635054625740334</v>
      </c>
      <c r="BL248" s="67"/>
    </row>
    <row r="249" spans="1:64" x14ac:dyDescent="0.2">
      <c r="A249" s="236" t="s">
        <v>218</v>
      </c>
      <c r="B249" s="67">
        <f t="shared" ref="B249:G249" si="225">B203/B210*100</f>
        <v>6.5404583341943132</v>
      </c>
      <c r="C249" s="67">
        <f t="shared" si="225"/>
        <v>6.3500072378026022</v>
      </c>
      <c r="D249" s="67">
        <f t="shared" si="225"/>
        <v>6.2768238002873993</v>
      </c>
      <c r="E249" s="67">
        <f t="shared" si="225"/>
        <v>6.2236684276078291</v>
      </c>
      <c r="F249" s="67">
        <f t="shared" si="225"/>
        <v>6.1963965754227193</v>
      </c>
      <c r="G249" s="67">
        <f t="shared" si="225"/>
        <v>6.1657964399161571</v>
      </c>
      <c r="H249" s="67"/>
      <c r="I249" s="67">
        <f t="shared" ref="I249:N249" si="226">I203/I210*100</f>
        <v>6.5404749962216595</v>
      </c>
      <c r="J249" s="67">
        <f t="shared" si="226"/>
        <v>6.3491411867291454</v>
      </c>
      <c r="K249" s="67">
        <f t="shared" si="226"/>
        <v>6.2775842953141172</v>
      </c>
      <c r="L249" s="67">
        <f t="shared" si="226"/>
        <v>6.225308764693926</v>
      </c>
      <c r="M249" s="67">
        <f t="shared" si="226"/>
        <v>6.1756472757703209</v>
      </c>
      <c r="N249" s="67">
        <f t="shared" si="226"/>
        <v>6.1439078656936301</v>
      </c>
      <c r="O249" s="67"/>
      <c r="P249" s="67">
        <f t="shared" ref="P249:U249" si="227">P203/P210*100</f>
        <v>6.5406293245024365</v>
      </c>
      <c r="Q249" s="67">
        <f t="shared" si="227"/>
        <v>6.3340172069639475</v>
      </c>
      <c r="R249" s="67">
        <f t="shared" si="227"/>
        <v>6.2606992441911657</v>
      </c>
      <c r="S249" s="67">
        <f t="shared" si="227"/>
        <v>6.2063443389114594</v>
      </c>
      <c r="T249" s="67">
        <f t="shared" si="227"/>
        <v>6.1780446179138258</v>
      </c>
      <c r="U249" s="67">
        <f t="shared" si="227"/>
        <v>6.1218558782977714</v>
      </c>
      <c r="V249" s="67"/>
      <c r="W249" s="67">
        <f t="shared" ref="W249:AB249" si="228">W203/W210*100</f>
        <v>6.5401164832014897</v>
      </c>
      <c r="X249" s="67">
        <f t="shared" si="228"/>
        <v>6.3188987135717021</v>
      </c>
      <c r="Y249" s="67">
        <f t="shared" si="228"/>
        <v>6.24710170157676</v>
      </c>
      <c r="Z249" s="67">
        <f t="shared" si="228"/>
        <v>6.1882466967285978</v>
      </c>
      <c r="AA249" s="67">
        <f t="shared" si="228"/>
        <v>6.1585459264983582</v>
      </c>
      <c r="AB249" s="67">
        <f t="shared" si="228"/>
        <v>6.1278149223414005</v>
      </c>
      <c r="AC249" s="67"/>
      <c r="AD249" s="67">
        <f t="shared" ref="AD249:AI249" si="229">AD203/AD210*100</f>
        <v>6.5416736304600933</v>
      </c>
      <c r="AE249" s="67">
        <f t="shared" si="229"/>
        <v>6.3018909626154755</v>
      </c>
      <c r="AF249" s="67">
        <f t="shared" si="229"/>
        <v>6.2483492929063935</v>
      </c>
      <c r="AG249" s="67">
        <f t="shared" si="229"/>
        <v>6.1935839990951589</v>
      </c>
      <c r="AH249" s="67">
        <f t="shared" si="229"/>
        <v>6.1430704099719273</v>
      </c>
      <c r="AI249" s="67">
        <f t="shared" si="229"/>
        <v>6.0969923444631435</v>
      </c>
      <c r="AJ249" s="67"/>
      <c r="AK249" s="67">
        <f t="shared" ref="AK249:AP249" si="230">AK203/AK210*100</f>
        <v>6.5411622715976527</v>
      </c>
      <c r="AL249" s="67">
        <f t="shared" si="230"/>
        <v>6.3046729993574173</v>
      </c>
      <c r="AM249" s="67">
        <f t="shared" si="230"/>
        <v>6.2520432333361926</v>
      </c>
      <c r="AN249" s="67">
        <f t="shared" si="230"/>
        <v>6.1966569599186867</v>
      </c>
      <c r="AO249" s="67">
        <f t="shared" si="230"/>
        <v>6.1483049700657393</v>
      </c>
      <c r="AP249" s="67">
        <f t="shared" si="230"/>
        <v>5.7817623946112802</v>
      </c>
      <c r="AQ249" s="67"/>
      <c r="AR249" s="67">
        <f t="shared" ref="AR249:AW249" si="231">AR203/AR210*100</f>
        <v>6.5419298502553778</v>
      </c>
      <c r="AS249" s="67">
        <f t="shared" si="231"/>
        <v>6.2884001917390613</v>
      </c>
      <c r="AT249" s="67">
        <f t="shared" si="231"/>
        <v>6.2162454767307533</v>
      </c>
      <c r="AU249" s="67">
        <f t="shared" si="231"/>
        <v>6.2172048542797214</v>
      </c>
      <c r="AV249" s="67">
        <f t="shared" si="231"/>
        <v>5.8506071766135666</v>
      </c>
      <c r="AW249" s="67">
        <f t="shared" si="231"/>
        <v>5.5034305429372559</v>
      </c>
      <c r="AX249" s="67"/>
      <c r="AY249" s="67">
        <f t="shared" ref="AY249:BD249" si="232">AY203/AY210*100</f>
        <v>6.5082591468072577</v>
      </c>
      <c r="AZ249" s="67">
        <f t="shared" si="232"/>
        <v>6.2922447716975389</v>
      </c>
      <c r="BA249" s="67">
        <f t="shared" si="232"/>
        <v>6.2202465525505124</v>
      </c>
      <c r="BB249" s="67">
        <f t="shared" si="232"/>
        <v>5.9309061384744535</v>
      </c>
      <c r="BC249" s="67">
        <f t="shared" si="232"/>
        <v>5.5871512483710051</v>
      </c>
      <c r="BD249" s="67">
        <f t="shared" si="232"/>
        <v>5.2637559820034738</v>
      </c>
      <c r="BE249" s="67"/>
      <c r="BF249" s="67">
        <f t="shared" ref="BF249:BK249" si="233">BF203/BF210*100</f>
        <v>6.5092127245627811</v>
      </c>
      <c r="BG249" s="67">
        <f t="shared" si="233"/>
        <v>6.2947518907113214</v>
      </c>
      <c r="BH249" s="67">
        <f t="shared" si="233"/>
        <v>6.1114498155426986</v>
      </c>
      <c r="BI249" s="67">
        <f t="shared" si="233"/>
        <v>5.6823876486684792</v>
      </c>
      <c r="BJ249" s="67">
        <f t="shared" si="233"/>
        <v>5.3564022140016299</v>
      </c>
      <c r="BK249" s="67">
        <f t="shared" si="233"/>
        <v>5.0454618039147041</v>
      </c>
      <c r="BL249" s="67"/>
    </row>
    <row r="250" spans="1:64" x14ac:dyDescent="0.2">
      <c r="A250" t="s">
        <v>76</v>
      </c>
      <c r="B250" s="66">
        <f>(SUMPRODUCT(B$8:B$187,Nutrients!$K$8:$K$187)+(IF($A$6=Nutrients!$B$8,Nutrients!$K$8,Nutrients!$K$9)*B$6)+(((IF($A$7=Nutrients!$B$79,Nutrients!$K$79,(IF($A$7=Nutrients!$B$77,Nutrients!$K$77,Nutrients!$K$78)))))*B$7))/2000</f>
        <v>2.8593620068046208</v>
      </c>
      <c r="C250" s="66">
        <f>(SUMPRODUCT(C$8:C$187,Nutrients!$K$8:$K$187)+(IF($A$6=Nutrients!$B$8,Nutrients!$K$8,Nutrients!$K$9)*C$6)+(((IF($A$7=Nutrients!$B$79,Nutrients!$K$79,(IF($A$7=Nutrients!$B$77,Nutrients!$K$77,Nutrients!$K$78)))))*C$7))/2000</f>
        <v>2.9556225010896879</v>
      </c>
      <c r="D250" s="66">
        <f>(SUMPRODUCT(D$8:D$187,Nutrients!$K$8:$K$187)+(IF($A$6=Nutrients!$B$8,Nutrients!$K$8,Nutrients!$K$9)*D$6)+(((IF($A$7=Nutrients!$B$79,Nutrients!$K$79,(IF($A$7=Nutrients!$B$77,Nutrients!$K$77,Nutrients!$K$78)))))*D$7))/2000</f>
        <v>3.0642720793983518</v>
      </c>
      <c r="E250" s="66">
        <f>(SUMPRODUCT(E$8:E$187,Nutrients!$K$8:$K$187)+(IF($A$6=Nutrients!$B$8,Nutrients!$K$8,Nutrients!$K$9)*E$6)+(((IF($A$7=Nutrients!$B$79,Nutrients!$K$79,(IF($A$7=Nutrients!$B$77,Nutrients!$K$77,Nutrients!$K$78)))))*E$7))/2000</f>
        <v>3.1330828042852827</v>
      </c>
      <c r="F250" s="66">
        <f>(SUMPRODUCT(F$8:F$187,Nutrients!$K$8:$K$187)+(IF($A$6=Nutrients!$B$8,Nutrients!$K$8,Nutrients!$K$9)*F$6)+(((IF($A$7=Nutrients!$B$79,Nutrients!$K$79,(IF($A$7=Nutrients!$B$77,Nutrients!$K$77,Nutrients!$K$78)))))*F$7))/2000</f>
        <v>3.186164867423968</v>
      </c>
      <c r="G250" s="66">
        <f>(SUMPRODUCT(G$8:G$187,Nutrients!$K$8:$K$187)+(IF($A$6=Nutrients!$B$8,Nutrients!$K$8,Nutrients!$K$9)*G$6)+(((IF($A$7=Nutrients!$B$79,Nutrients!$K$79,(IF($A$7=Nutrients!$B$77,Nutrients!$K$77,Nutrients!$K$78)))))*G$7))/2000</f>
        <v>3.2345317261120798</v>
      </c>
      <c r="H250" s="66"/>
      <c r="I250" s="66">
        <f>(SUMPRODUCT(I$8:I$187,Nutrients!$K$8:$K$187)+(IF($A$6=Nutrients!$B$8,Nutrients!$K$8,Nutrients!$K$9)*I$6)+(((IF($A$7=Nutrients!$B$79,Nutrients!$K$79,(IF($A$7=Nutrients!$B$77,Nutrients!$K$77,Nutrients!$K$78)))))*I$7))/2000</f>
        <v>3.1309635095726454</v>
      </c>
      <c r="J250" s="66">
        <f>(SUMPRODUCT(J$8:J$187,Nutrients!$K$8:$K$187)+(IF($A$6=Nutrients!$B$8,Nutrients!$K$8,Nutrients!$K$9)*J$6)+(((IF($A$7=Nutrients!$B$79,Nutrients!$K$79,(IF($A$7=Nutrients!$B$77,Nutrients!$K$77,Nutrients!$K$78)))))*J$7))/2000</f>
        <v>3.2268612002323347</v>
      </c>
      <c r="K250" s="66">
        <f>(SUMPRODUCT(K$8:K$187,Nutrients!$K$8:$K$187)+(IF($A$6=Nutrients!$B$8,Nutrients!$K$8,Nutrients!$K$9)*K$6)+(((IF($A$7=Nutrients!$B$79,Nutrients!$K$79,(IF($A$7=Nutrients!$B$77,Nutrients!$K$77,Nutrients!$K$78)))))*K$7))/2000</f>
        <v>3.336617329598401</v>
      </c>
      <c r="L250" s="66">
        <f>(SUMPRODUCT(L$8:L$187,Nutrients!$K$8:$K$187)+(IF($A$6=Nutrients!$B$8,Nutrients!$K$8,Nutrients!$K$9)*L$6)+(((IF($A$7=Nutrients!$B$79,Nutrients!$K$79,(IF($A$7=Nutrients!$B$77,Nutrients!$K$77,Nutrients!$K$78)))))*L$7))/2000</f>
        <v>3.4045029052406188</v>
      </c>
      <c r="M250" s="66">
        <f>(SUMPRODUCT(M$8:M$187,Nutrients!$K$8:$K$187)+(IF($A$6=Nutrients!$B$8,Nutrients!$K$8,Nutrients!$K$9)*M$6)+(((IF($A$7=Nutrients!$B$79,Nutrients!$K$79,(IF($A$7=Nutrients!$B$77,Nutrients!$K$77,Nutrients!$K$78)))))*M$7))/2000</f>
        <v>3.4548312802597652</v>
      </c>
      <c r="N250" s="66">
        <f>(SUMPRODUCT(N$8:N$187,Nutrients!$K$8:$K$187)+(IF($A$6=Nutrients!$B$8,Nutrients!$K$8,Nutrients!$K$9)*N$6)+(((IF($A$7=Nutrients!$B$79,Nutrients!$K$79,(IF($A$7=Nutrients!$B$77,Nutrients!$K$77,Nutrients!$K$78)))))*N$7))/2000</f>
        <v>3.5031981389478766</v>
      </c>
      <c r="O250" s="66"/>
      <c r="P250" s="66">
        <f>(SUMPRODUCT(P$8:P$187,Nutrients!$K$8:$K$187)+(IF($A$6=Nutrients!$B$8,Nutrients!$K$8,Nutrients!$K$9)*P$6)+(((IF($A$7=Nutrients!$B$79,Nutrients!$K$79,(IF($A$7=Nutrients!$B$77,Nutrients!$K$77,Nutrients!$K$78)))))*P$7))/2000</f>
        <v>3.402583152521939</v>
      </c>
      <c r="Q250" s="66">
        <f>(SUMPRODUCT(Q$8:Q$187,Nutrients!$K$8:$K$187)+(IF($A$6=Nutrients!$B$8,Nutrients!$K$8,Nutrients!$K$9)*Q$6)+(((IF($A$7=Nutrients!$B$79,Nutrients!$K$79,(IF($A$7=Nutrients!$B$77,Nutrients!$K$77,Nutrients!$K$78)))))*Q$7))/2000</f>
        <v>3.4958904166935083</v>
      </c>
      <c r="R250" s="66">
        <f>(SUMPRODUCT(R$8:R$187,Nutrients!$K$8:$K$187)+(IF($A$6=Nutrients!$B$8,Nutrients!$K$8,Nutrients!$K$9)*R$6)+(((IF($A$7=Nutrients!$B$79,Nutrients!$K$79,(IF($A$7=Nutrients!$B$77,Nutrients!$K$77,Nutrients!$K$78)))))*R$7))/2000</f>
        <v>3.6045581351834426</v>
      </c>
      <c r="S250" s="66">
        <f>(SUMPRODUCT(S$8:S$187,Nutrients!$K$8:$K$187)+(IF($A$6=Nutrients!$B$8,Nutrients!$K$8,Nutrients!$K$9)*S$6)+(((IF($A$7=Nutrients!$B$79,Nutrients!$K$79,(IF($A$7=Nutrients!$B$77,Nutrients!$K$77,Nutrients!$K$78)))))*S$7))/2000</f>
        <v>3.6722623090129716</v>
      </c>
      <c r="T250" s="66">
        <f>(SUMPRODUCT(T$8:T$187,Nutrients!$K$8:$K$187)+(IF($A$6=Nutrients!$B$8,Nutrients!$K$8,Nutrients!$K$9)*T$6)+(((IF($A$7=Nutrients!$B$79,Nutrients!$K$79,(IF($A$7=Nutrients!$B$77,Nutrients!$K$77,Nutrients!$K$78)))))*T$7))/2000</f>
        <v>3.7262695213963699</v>
      </c>
      <c r="U250" s="66">
        <f>(SUMPRODUCT(U$8:U$187,Nutrients!$K$8:$K$187)+(IF($A$6=Nutrients!$B$8,Nutrients!$K$8,Nutrients!$K$9)*U$6)+(((IF($A$7=Nutrients!$B$79,Nutrients!$K$79,(IF($A$7=Nutrients!$B$77,Nutrients!$K$77,Nutrients!$K$78)))))*U$7))/2000</f>
        <v>3.7849818011308161</v>
      </c>
      <c r="V250" s="66"/>
      <c r="W250" s="66">
        <f>(SUMPRODUCT(W$8:W$187,Nutrients!$K$8:$K$187)+(IF($A$6=Nutrients!$B$8,Nutrients!$K$8,Nutrients!$K$9)*W$6)+(((IF($A$7=Nutrients!$B$79,Nutrients!$K$79,(IF($A$7=Nutrients!$B$77,Nutrients!$K$77,Nutrients!$K$78)))))*W$7))/2000</f>
        <v>3.6730962444138306</v>
      </c>
      <c r="X250" s="66">
        <f>(SUMPRODUCT(X$8:X$187,Nutrients!$K$8:$K$187)+(IF($A$6=Nutrients!$B$8,Nutrients!$K$8,Nutrients!$K$9)*X$6)+(((IF($A$7=Nutrients!$B$79,Nutrients!$K$79,(IF($A$7=Nutrients!$B$77,Nutrients!$K$77,Nutrients!$K$78)))))*X$7))/2000</f>
        <v>3.7638312222785504</v>
      </c>
      <c r="Y250" s="66">
        <f>(SUMPRODUCT(Y$8:Y$187,Nutrients!$K$8:$K$187)+(IF($A$6=Nutrients!$B$8,Nutrients!$K$8,Nutrients!$K$9)*Y$6)+(((IF($A$7=Nutrients!$B$79,Nutrients!$K$79,(IF($A$7=Nutrients!$B$77,Nutrients!$K$77,Nutrients!$K$78)))))*Y$7))/2000</f>
        <v>3.8719547353304171</v>
      </c>
      <c r="Z250" s="66">
        <f>(SUMPRODUCT(Z$8:Z$187,Nutrients!$K$8:$K$187)+(IF($A$6=Nutrients!$B$8,Nutrients!$K$8,Nutrients!$K$9)*Z$6)+(((IF($A$7=Nutrients!$B$79,Nutrients!$K$79,(IF($A$7=Nutrients!$B$77,Nutrients!$K$77,Nutrients!$K$78)))))*Z$7))/2000</f>
        <v>3.9503365547733296</v>
      </c>
      <c r="AA250" s="66">
        <f>(SUMPRODUCT(AA$8:AA$187,Nutrients!$K$8:$K$187)+(IF($A$6=Nutrients!$B$8,Nutrients!$K$8,Nutrients!$K$9)*AA$6)+(((IF($A$7=Nutrients!$B$79,Nutrients!$K$79,(IF($A$7=Nutrients!$B$77,Nutrients!$K$77,Nutrients!$K$78)))))*AA$7))/2000</f>
        <v>3.9940289251687222</v>
      </c>
      <c r="AB250" s="66">
        <f>(SUMPRODUCT(AB$8:AB$187,Nutrients!$K$8:$K$187)+(IF($A$6=Nutrients!$B$8,Nutrients!$K$8,Nutrients!$K$9)*AB$6)+(((IF($A$7=Nutrients!$B$79,Nutrients!$K$79,(IF($A$7=Nutrients!$B$77,Nutrients!$K$77,Nutrients!$K$78)))))*AB$7))/2000</f>
        <v>4.0655278277113815</v>
      </c>
      <c r="AC250" s="66"/>
      <c r="AD250" s="66">
        <f>(SUMPRODUCT(AD$8:AD$187,Nutrients!$K$8:$K$187)+(IF($A$6=Nutrients!$B$8,Nutrients!$K$8,Nutrients!$K$9)*AD$6)+(((IF($A$7=Nutrients!$B$79,Nutrients!$K$79,(IF($A$7=Nutrients!$B$77,Nutrients!$K$77,Nutrients!$K$78)))))*AD$7))/2000</f>
        <v>3.9439721399311001</v>
      </c>
      <c r="AE250" s="66">
        <f>(SUMPRODUCT(AE$8:AE$187,Nutrients!$K$8:$K$187)+(IF($A$6=Nutrients!$B$8,Nutrients!$K$8,Nutrients!$K$9)*AE$6)+(((IF($A$7=Nutrients!$B$79,Nutrients!$K$79,(IF($A$7=Nutrients!$B$77,Nutrients!$K$77,Nutrients!$K$78)))))*AE$7))/2000</f>
        <v>4.0373229744900661</v>
      </c>
      <c r="AF250" s="66">
        <f>(SUMPRODUCT(AF$8:AF$187,Nutrients!$K$8:$K$187)+(IF($A$6=Nutrients!$B$8,Nutrients!$K$8,Nutrients!$K$9)*AF$6)+(((IF($A$7=Nutrients!$B$79,Nutrients!$K$79,(IF($A$7=Nutrients!$B$77,Nutrients!$K$77,Nutrients!$K$78)))))*AF$7))/2000</f>
        <v>4.1564132413035297</v>
      </c>
      <c r="AG250" s="66">
        <f>(SUMPRODUCT(AG$8:AG$187,Nutrients!$K$8:$K$187)+(IF($A$6=Nutrients!$B$8,Nutrients!$K$8,Nutrients!$K$9)*AG$6)+(((IF($A$7=Nutrients!$B$79,Nutrients!$K$79,(IF($A$7=Nutrients!$B$77,Nutrients!$K$77,Nutrients!$K$78)))))*AG$7))/2000</f>
        <v>4.2443554746002095</v>
      </c>
      <c r="AH250" s="66">
        <f>(SUMPRODUCT(AH$8:AH$187,Nutrients!$K$8:$K$187)+(IF($A$6=Nutrients!$B$8,Nutrients!$K$8,Nutrients!$K$9)*AH$6)+(((IF($A$7=Nutrients!$B$79,Nutrients!$K$79,(IF($A$7=Nutrients!$B$77,Nutrients!$K$77,Nutrients!$K$78)))))*AH$7))/2000</f>
        <v>4.3244514924588495</v>
      </c>
      <c r="AI250" s="66">
        <f>(SUMPRODUCT(AI$8:AI$187,Nutrients!$K$8:$K$187)+(IF($A$6=Nutrients!$B$8,Nutrients!$K$8,Nutrients!$K$9)*AI$6)+(((IF($A$7=Nutrients!$B$79,Nutrients!$K$79,(IF($A$7=Nutrients!$B$77,Nutrients!$K$77,Nutrients!$K$78)))))*AI$7))/2000</f>
        <v>4.3960258116443045</v>
      </c>
      <c r="AJ250" s="66"/>
      <c r="AK250" s="66">
        <f>(SUMPRODUCT(AK$8:AK$187,Nutrients!$K$8:$K$187)+(IF($A$6=Nutrients!$B$8,Nutrients!$K$8,Nutrients!$K$9)*AK$6)+(((IF($A$7=Nutrients!$B$79,Nutrients!$K$79,(IF($A$7=Nutrients!$B$77,Nutrients!$K$77,Nutrients!$K$78)))))*AK$7))/2000</f>
        <v>4.2154103810677048</v>
      </c>
      <c r="AL250" s="66">
        <f>(SUMPRODUCT(AL$8:AL$187,Nutrients!$K$8:$K$187)+(IF($A$6=Nutrients!$B$8,Nutrients!$K$8,Nutrients!$K$9)*AL$6)+(((IF($A$7=Nutrients!$B$79,Nutrients!$K$79,(IF($A$7=Nutrients!$B$77,Nutrients!$K$77,Nutrients!$K$78)))))*AL$7))/2000</f>
        <v>4.3032102690001963</v>
      </c>
      <c r="AM250" s="66">
        <f>(SUMPRODUCT(AM$8:AM$187,Nutrients!$K$8:$K$187)+(IF($A$6=Nutrients!$B$8,Nutrients!$K$8,Nutrients!$K$9)*AM$6)+(((IF($A$7=Nutrients!$B$79,Nutrients!$K$79,(IF($A$7=Nutrients!$B$77,Nutrients!$K$77,Nutrients!$K$78)))))*AM$7))/2000</f>
        <v>4.4369592678840837</v>
      </c>
      <c r="AN250" s="66">
        <f>(SUMPRODUCT(AN$8:AN$187,Nutrients!$K$8:$K$187)+(IF($A$6=Nutrients!$B$8,Nutrients!$K$8,Nutrients!$K$9)*AN$6)+(((IF($A$7=Nutrients!$B$79,Nutrients!$K$79,(IF($A$7=Nutrients!$B$77,Nutrients!$K$77,Nutrients!$K$78)))))*AN$7))/2000</f>
        <v>4.5275960798300376</v>
      </c>
      <c r="AO250" s="66">
        <f>(SUMPRODUCT(AO$8:AO$187,Nutrients!$K$8:$K$187)+(IF($A$6=Nutrients!$B$8,Nutrients!$K$8,Nutrients!$K$9)*AO$6)+(((IF($A$7=Nutrients!$B$79,Nutrients!$K$79,(IF($A$7=Nutrients!$B$77,Nutrients!$K$77,Nutrients!$K$78)))))*AO$7))/2000</f>
        <v>4.604997519039415</v>
      </c>
      <c r="AP250" s="66">
        <f>(SUMPRODUCT(AP$8:AP$187,Nutrients!$K$8:$K$187)+(IF($A$6=Nutrients!$B$8,Nutrients!$K$8,Nutrients!$K$9)*AP$6)+(((IF($A$7=Nutrients!$B$79,Nutrients!$K$79,(IF($A$7=Nutrients!$B$77,Nutrients!$K$77,Nutrients!$K$78)))))*AP$7))/2000</f>
        <v>4.8575581312918992</v>
      </c>
      <c r="AQ250" s="66"/>
      <c r="AR250" s="66">
        <f>(SUMPRODUCT(AR$8:AR$187,Nutrients!$K$8:$K$187)+(IF($A$6=Nutrients!$B$8,Nutrients!$K$8,Nutrients!$K$9)*AR$6)+(((IF($A$7=Nutrients!$B$79,Nutrients!$K$79,(IF($A$7=Nutrients!$B$77,Nutrients!$K$77,Nutrients!$K$78)))))*AR$7))/2000</f>
        <v>4.4851978657088409</v>
      </c>
      <c r="AS250" s="66">
        <f>(SUMPRODUCT(AS$8:AS$187,Nutrients!$K$8:$K$187)+(IF($A$6=Nutrients!$B$8,Nutrients!$K$8,Nutrients!$K$9)*AS$6)+(((IF($A$7=Nutrients!$B$79,Nutrients!$K$79,(IF($A$7=Nutrients!$B$77,Nutrients!$K$77,Nutrients!$K$78)))))*AS$7))/2000</f>
        <v>4.5718766818359926</v>
      </c>
      <c r="AT250" s="66">
        <f>(SUMPRODUCT(AT$8:AT$187,Nutrients!$K$8:$K$187)+(IF($A$6=Nutrients!$B$8,Nutrients!$K$8,Nutrients!$K$9)*AT$6)+(((IF($A$7=Nutrients!$B$79,Nutrients!$K$79,(IF($A$7=Nutrients!$B$77,Nutrients!$K$77,Nutrients!$K$78)))))*AT$7))/2000</f>
        <v>4.7448568752768558</v>
      </c>
      <c r="AU250" s="66">
        <f>(SUMPRODUCT(AU$8:AU$187,Nutrients!$K$8:$K$187)+(IF($A$6=Nutrients!$B$8,Nutrients!$K$8,Nutrients!$K$9)*AU$6)+(((IF($A$7=Nutrients!$B$79,Nutrients!$K$79,(IF($A$7=Nutrients!$B$77,Nutrients!$K$77,Nutrients!$K$78)))))*AU$7))/2000</f>
        <v>4.7993032454321263</v>
      </c>
      <c r="AV250" s="66">
        <f>(SUMPRODUCT(AV$8:AV$187,Nutrients!$K$8:$K$187)+(IF($A$6=Nutrients!$B$8,Nutrients!$K$8,Nutrients!$K$9)*AV$6)+(((IF($A$7=Nutrients!$B$79,Nutrients!$K$79,(IF($A$7=Nutrients!$B$77,Nutrients!$K$77,Nutrients!$K$78)))))*AV$7))/2000</f>
        <v>5.0692244173362839</v>
      </c>
      <c r="AW250" s="66">
        <f>(SUMPRODUCT(AW$8:AW$187,Nutrients!$K$8:$K$187)+(IF($A$6=Nutrients!$B$8,Nutrients!$K$8,Nutrients!$K$9)*AW$6)+(((IF($A$7=Nutrients!$B$79,Nutrients!$K$79,(IF($A$7=Nutrients!$B$77,Nutrients!$K$77,Nutrients!$K$78)))))*AW$7))/2000</f>
        <v>5.3216369885152632</v>
      </c>
      <c r="AX250" s="66"/>
      <c r="AY250" s="66">
        <f>(SUMPRODUCT(AY$8:AY$187,Nutrients!$K$8:$K$187)+(IF($A$6=Nutrients!$B$8,Nutrients!$K$8,Nutrients!$K$9)*AY$6)+(((IF($A$7=Nutrients!$B$79,Nutrients!$K$79,(IF($A$7=Nutrients!$B$77,Nutrients!$K$77,Nutrients!$K$78)))))*AY$7))/2000</f>
        <v>4.7529064683707185</v>
      </c>
      <c r="AZ250" s="66">
        <f>(SUMPRODUCT(AZ$8:AZ$187,Nutrients!$K$8:$K$187)+(IF($A$6=Nutrients!$B$8,Nutrients!$K$8,Nutrients!$K$9)*AZ$6)+(((IF($A$7=Nutrients!$B$79,Nutrients!$K$79,(IF($A$7=Nutrients!$B$77,Nutrients!$K$77,Nutrients!$K$78)))))*AZ$7))/2000</f>
        <v>4.8418637084710872</v>
      </c>
      <c r="BA250" s="66">
        <f>(SUMPRODUCT(BA$8:BA$187,Nutrients!$K$8:$K$187)+(IF($A$6=Nutrients!$B$8,Nutrients!$K$8,Nutrients!$K$9)*BA$6)+(((IF($A$7=Nutrients!$B$79,Nutrients!$K$79,(IF($A$7=Nutrients!$B$77,Nutrients!$K$77,Nutrients!$K$78)))))*BA$7))/2000</f>
        <v>5.0251334439924822</v>
      </c>
      <c r="BB250" s="66">
        <f>(SUMPRODUCT(BB$8:BB$187,Nutrients!$K$8:$K$187)+(IF($A$6=Nutrients!$B$8,Nutrients!$K$8,Nutrients!$K$9)*BB$6)+(((IF($A$7=Nutrients!$B$79,Nutrients!$K$79,(IF($A$7=Nutrients!$B$77,Nutrients!$K$77,Nutrients!$K$78)))))*BB$7))/2000</f>
        <v>5.2790713672169503</v>
      </c>
      <c r="BC250" s="66">
        <f>(SUMPRODUCT(BC$8:BC$187,Nutrients!$K$8:$K$187)+(IF($A$6=Nutrients!$B$8,Nutrients!$K$8,Nutrients!$K$9)*BC$6)+(((IF($A$7=Nutrients!$B$79,Nutrients!$K$79,(IF($A$7=Nutrients!$B$77,Nutrients!$K$77,Nutrients!$K$78)))))*BC$7))/2000</f>
        <v>5.546776167805973</v>
      </c>
      <c r="BD250" s="66">
        <f>(SUMPRODUCT(BD$8:BD$187,Nutrients!$K$8:$K$187)+(IF($A$6=Nutrients!$B$8,Nutrients!$K$8,Nutrients!$K$9)*BD$6)+(((IF($A$7=Nutrients!$B$79,Nutrients!$K$79,(IF($A$7=Nutrients!$B$77,Nutrients!$K$77,Nutrients!$K$78)))))*BD$7))/2000</f>
        <v>5.8098456367905822</v>
      </c>
      <c r="BE250" s="66"/>
      <c r="BF250" s="66">
        <f>(SUMPRODUCT(BF$8:BF$187,Nutrients!$K$8:$K$187)+(IF($A$6=Nutrients!$B$8,Nutrients!$K$8,Nutrients!$K$9)*BF$6)+(((IF($A$7=Nutrients!$B$79,Nutrients!$K$79,(IF($A$7=Nutrients!$B$77,Nutrients!$K$77,Nutrients!$K$78)))))*BF$7))/2000</f>
        <v>5.0226939530118555</v>
      </c>
      <c r="BG250" s="66">
        <f>(SUMPRODUCT(BG$8:BG$187,Nutrients!$K$8:$K$187)+(IF($A$6=Nutrients!$B$8,Nutrients!$K$8,Nutrients!$K$9)*BG$6)+(((IF($A$7=Nutrients!$B$79,Nutrients!$K$79,(IF($A$7=Nutrients!$B$77,Nutrients!$K$77,Nutrients!$K$78)))))*BG$7))/2000</f>
        <v>5.1134979541372374</v>
      </c>
      <c r="BH250" s="66">
        <f>(SUMPRODUCT(BH$8:BH$187,Nutrients!$K$8:$K$187)+(IF($A$6=Nutrients!$B$8,Nutrients!$K$8,Nutrients!$K$9)*BH$6)+(((IF($A$7=Nutrients!$B$79,Nutrients!$K$79,(IF($A$7=Nutrients!$B$77,Nutrients!$K$77,Nutrients!$K$78)))))*BH$7))/2000</f>
        <v>5.3855785500902851</v>
      </c>
      <c r="BI250" s="66">
        <f>(SUMPRODUCT(BI$8:BI$187,Nutrients!$K$8:$K$187)+(IF($A$6=Nutrients!$B$8,Nutrients!$K$8,Nutrients!$K$9)*BI$6)+(((IF($A$7=Nutrients!$B$79,Nutrients!$K$79,(IF($A$7=Nutrients!$B$77,Nutrients!$K$77,Nutrients!$K$78)))))*BI$7))/2000</f>
        <v>5.7403342289996377</v>
      </c>
      <c r="BJ250" s="66">
        <f>(SUMPRODUCT(BJ$8:BJ$187,Nutrients!$K$8:$K$187)+(IF($A$6=Nutrients!$B$8,Nutrients!$K$8,Nutrients!$K$9)*BJ$6)+(((IF($A$7=Nutrients!$B$79,Nutrients!$K$79,(IF($A$7=Nutrients!$B$77,Nutrients!$K$77,Nutrients!$K$78)))))*BJ$7))/2000</f>
        <v>6.0083084874535677</v>
      </c>
      <c r="BK250" s="66">
        <f>(SUMPRODUCT(BK$8:BK$187,Nutrients!$K$8:$K$187)+(IF($A$6=Nutrients!$B$8,Nutrients!$K$8,Nutrients!$K$9)*BK$6)+(((IF($A$7=Nutrients!$B$79,Nutrients!$K$79,(IF($A$7=Nutrients!$B$77,Nutrients!$K$77,Nutrients!$K$78)))))*BK$7))/2000</f>
        <v>6.2756019495992232</v>
      </c>
      <c r="BL250" s="66"/>
    </row>
    <row r="251" spans="1:64" x14ac:dyDescent="0.2">
      <c r="A251" t="s">
        <v>73</v>
      </c>
      <c r="B251" s="66">
        <f>(SUMPRODUCT(B$8:B$187,Nutrients!$J$8:$J$187)+(IF($A$6=Nutrients!$B$8,Nutrients!$J$8,Nutrients!$J$9)*B$6)+(((IF($A$7=Nutrients!$B$79,Nutrients!$J$79,(IF($A$7=Nutrients!$B$77,Nutrients!$J$77,Nutrients!$J$78)))))*B$7))/2000</f>
        <v>2.4353510698995788</v>
      </c>
      <c r="C251" s="66">
        <f>(SUMPRODUCT(C$8:C$187,Nutrients!$J$8:$J$187)+(IF($A$6=Nutrients!$B$8,Nutrients!$J$8,Nutrients!$J$9)*C$6)+(((IF($A$7=Nutrients!$B$79,Nutrients!$J$79,(IF($A$7=Nutrients!$B$77,Nutrients!$J$77,Nutrients!$J$78)))))*C$7))/2000</f>
        <v>2.355242822917702</v>
      </c>
      <c r="D251" s="66">
        <f>(SUMPRODUCT(D$8:D$187,Nutrients!$J$8:$J$187)+(IF($A$6=Nutrients!$B$8,Nutrients!$J$8,Nutrients!$J$9)*D$6)+(((IF($A$7=Nutrients!$B$79,Nutrients!$J$79,(IF($A$7=Nutrients!$B$77,Nutrients!$J$77,Nutrients!$J$78)))))*D$7))/2000</f>
        <v>2.2629809716067082</v>
      </c>
      <c r="E251" s="66">
        <f>(SUMPRODUCT(E$8:E$187,Nutrients!$J$8:$J$187)+(IF($A$6=Nutrients!$B$8,Nutrients!$J$8,Nutrients!$J$9)*E$6)+(((IF($A$7=Nutrients!$B$79,Nutrients!$J$79,(IF($A$7=Nutrients!$B$77,Nutrients!$J$77,Nutrients!$J$78)))))*E$7))/2000</f>
        <v>2.2021562427628103</v>
      </c>
      <c r="F251" s="66">
        <f>(SUMPRODUCT(F$8:F$187,Nutrients!$J$8:$J$187)+(IF($A$6=Nutrients!$B$8,Nutrients!$J$8,Nutrients!$J$9)*F$6)+(((IF($A$7=Nutrients!$B$79,Nutrients!$J$79,(IF($A$7=Nutrients!$B$77,Nutrients!$J$77,Nutrients!$J$78)))))*F$7))/2000</f>
        <v>2.1537047608266433</v>
      </c>
      <c r="G251" s="66">
        <f>(SUMPRODUCT(G$8:G$187,Nutrients!$J$8:$J$187)+(IF($A$6=Nutrients!$B$8,Nutrients!$J$8,Nutrients!$J$9)*G$6)+(((IF($A$7=Nutrients!$B$79,Nutrients!$J$79,(IF($A$7=Nutrients!$B$77,Nutrients!$J$77,Nutrients!$J$78)))))*G$7))/2000</f>
        <v>2.1079951250642486</v>
      </c>
      <c r="H251" s="66"/>
      <c r="I251" s="66">
        <f>(SUMPRODUCT(I$8:I$187,Nutrients!$J$8:$J$187)+(IF($A$6=Nutrients!$B$8,Nutrients!$J$8,Nutrients!$J$9)*I$6)+(((IF($A$7=Nutrients!$B$79,Nutrients!$J$79,(IF($A$7=Nutrients!$B$77,Nutrients!$J$77,Nutrients!$J$78)))))*I$7))/2000</f>
        <v>2.6551877554674728</v>
      </c>
      <c r="J251" s="66">
        <f>(SUMPRODUCT(J$8:J$187,Nutrients!$J$8:$J$187)+(IF($A$6=Nutrients!$B$8,Nutrients!$J$8,Nutrients!$J$9)*J$6)+(((IF($A$7=Nutrients!$B$79,Nutrients!$J$79,(IF($A$7=Nutrients!$B$77,Nutrients!$J$77,Nutrients!$J$78)))))*J$7))/2000</f>
        <v>2.5748959344674693</v>
      </c>
      <c r="K251" s="66">
        <f>(SUMPRODUCT(K$8:K$187,Nutrients!$J$8:$J$187)+(IF($A$6=Nutrients!$B$8,Nutrients!$J$8,Nutrients!$J$9)*K$6)+(((IF($A$7=Nutrients!$B$79,Nutrients!$J$79,(IF($A$7=Nutrients!$B$77,Nutrients!$J$77,Nutrients!$J$78)))))*K$7))/2000</f>
        <v>2.4831939839117623</v>
      </c>
      <c r="L251" s="66">
        <f>(SUMPRODUCT(L$8:L$187,Nutrients!$J$8:$J$187)+(IF($A$6=Nutrients!$B$8,Nutrients!$J$8,Nutrients!$J$9)*L$6)+(((IF($A$7=Nutrients!$B$79,Nutrients!$J$79,(IF($A$7=Nutrients!$B$77,Nutrients!$J$77,Nutrients!$J$78)))))*L$7))/2000</f>
        <v>2.4219011413216416</v>
      </c>
      <c r="M251" s="66">
        <f>(SUMPRODUCT(M$8:M$187,Nutrients!$J$8:$J$187)+(IF($A$6=Nutrients!$B$8,Nutrients!$J$8,Nutrients!$J$9)*M$6)+(((IF($A$7=Nutrients!$B$79,Nutrients!$J$79,(IF($A$7=Nutrients!$B$77,Nutrients!$J$77,Nutrients!$J$78)))))*M$7))/2000</f>
        <v>2.3767239350529845</v>
      </c>
      <c r="N251" s="66">
        <f>(SUMPRODUCT(N$8:N$187,Nutrients!$J$8:$J$187)+(IF($A$6=Nutrients!$B$8,Nutrients!$J$8,Nutrients!$J$9)*N$6)+(((IF($A$7=Nutrients!$B$79,Nutrients!$J$79,(IF($A$7=Nutrients!$B$77,Nutrients!$J$77,Nutrients!$J$78)))))*N$7))/2000</f>
        <v>2.3310142992905898</v>
      </c>
      <c r="O251" s="66"/>
      <c r="P251" s="66">
        <f>(SUMPRODUCT(P$8:P$187,Nutrients!$J$8:$J$187)+(IF($A$6=Nutrients!$B$8,Nutrients!$J$8,Nutrients!$J$9)*P$6)+(((IF($A$7=Nutrients!$B$79,Nutrients!$J$79,(IF($A$7=Nutrients!$B$77,Nutrients!$J$77,Nutrients!$J$78)))))*P$7))/2000</f>
        <v>2.8750336197362736</v>
      </c>
      <c r="Q251" s="66">
        <f>(SUMPRODUCT(Q$8:Q$187,Nutrients!$J$8:$J$187)+(IF($A$6=Nutrients!$B$8,Nutrients!$J$8,Nutrients!$J$9)*Q$6)+(((IF($A$7=Nutrients!$B$79,Nutrients!$J$79,(IF($A$7=Nutrients!$B$77,Nutrients!$J$77,Nutrients!$J$78)))))*Q$7))/2000</f>
        <v>2.7980986827119381</v>
      </c>
      <c r="R251" s="66">
        <f>(SUMPRODUCT(R$8:R$187,Nutrients!$J$8:$J$187)+(IF($A$6=Nutrients!$B$8,Nutrients!$J$8,Nutrients!$J$9)*R$6)+(((IF($A$7=Nutrients!$B$79,Nutrients!$J$79,(IF($A$7=Nutrients!$B$77,Nutrients!$J$77,Nutrients!$J$78)))))*R$7))/2000</f>
        <v>2.7058460101018498</v>
      </c>
      <c r="S251" s="66">
        <f>(SUMPRODUCT(S$8:S$187,Nutrients!$J$8:$J$187)+(IF($A$6=Nutrients!$B$8,Nutrients!$J$8,Nutrients!$J$9)*S$6)+(((IF($A$7=Nutrients!$B$79,Nutrients!$J$79,(IF($A$7=Nutrients!$B$77,Nutrients!$J$77,Nutrients!$J$78)))))*S$7))/2000</f>
        <v>2.6444613805026655</v>
      </c>
      <c r="T251" s="66">
        <f>(SUMPRODUCT(T$8:T$187,Nutrients!$J$8:$J$187)+(IF($A$6=Nutrients!$B$8,Nutrients!$J$8,Nutrients!$J$9)*T$6)+(((IF($A$7=Nutrients!$B$79,Nutrients!$J$79,(IF($A$7=Nutrients!$B$77,Nutrients!$J$77,Nutrients!$J$78)))))*T$7))/2000</f>
        <v>2.5964780123127218</v>
      </c>
      <c r="U251" s="66">
        <f>(SUMPRODUCT(U$8:U$187,Nutrients!$J$8:$J$187)+(IF($A$6=Nutrients!$B$8,Nutrients!$J$8,Nutrients!$J$9)*U$6)+(((IF($A$7=Nutrients!$B$79,Nutrients!$J$79,(IF($A$7=Nutrients!$B$77,Nutrients!$J$77,Nutrients!$J$78)))))*U$7))/2000</f>
        <v>2.5532034609750522</v>
      </c>
      <c r="V251" s="66"/>
      <c r="W251" s="66">
        <f>(SUMPRODUCT(W$8:W$187,Nutrients!$J$8:$J$187)+(IF($A$6=Nutrients!$B$8,Nutrients!$J$8,Nutrients!$J$9)*W$6)+(((IF($A$7=Nutrients!$B$79,Nutrients!$J$79,(IF($A$7=Nutrients!$B$77,Nutrients!$J$77,Nutrients!$J$78)))))*W$7))/2000</f>
        <v>3.0943195832497867</v>
      </c>
      <c r="X251" s="66">
        <f>(SUMPRODUCT(X$8:X$187,Nutrients!$J$8:$J$187)+(IF($A$6=Nutrients!$B$8,Nutrients!$J$8,Nutrients!$J$9)*X$6)+(((IF($A$7=Nutrients!$B$79,Nutrients!$J$79,(IF($A$7=Nutrients!$B$77,Nutrients!$J$77,Nutrients!$J$78)))))*X$7))/2000</f>
        <v>3.0207507089020251</v>
      </c>
      <c r="Y251" s="66">
        <f>(SUMPRODUCT(Y$8:Y$187,Nutrients!$J$8:$J$187)+(IF($A$6=Nutrients!$B$8,Nutrients!$J$8,Nutrients!$J$9)*Y$6)+(((IF($A$7=Nutrients!$B$79,Nutrients!$J$79,(IF($A$7=Nutrients!$B$77,Nutrients!$J$77,Nutrients!$J$78)))))*Y$7))/2000</f>
        <v>2.9282226752647476</v>
      </c>
      <c r="Z251" s="66">
        <f>(SUMPRODUCT(Z$8:Z$187,Nutrients!$J$8:$J$187)+(IF($A$6=Nutrients!$B$8,Nutrients!$J$8,Nutrients!$J$9)*Z$6)+(((IF($A$7=Nutrients!$B$79,Nutrients!$J$79,(IF($A$7=Nutrients!$B$77,Nutrients!$J$77,Nutrients!$J$78)))))*Z$7))/2000</f>
        <v>2.8668283600028501</v>
      </c>
      <c r="AA251" s="66">
        <f>(SUMPRODUCT(AA$8:AA$187,Nutrients!$J$8:$J$187)+(IF($A$6=Nutrients!$B$8,Nutrients!$J$8,Nutrients!$J$9)*AA$6)+(((IF($A$7=Nutrients!$B$79,Nutrients!$J$79,(IF($A$7=Nutrients!$B$77,Nutrients!$J$77,Nutrients!$J$78)))))*AA$7))/2000</f>
        <v>2.8190382514937458</v>
      </c>
      <c r="AB251" s="66">
        <f>(SUMPRODUCT(AB$8:AB$187,Nutrients!$J$8:$J$187)+(IF($A$6=Nutrients!$B$8,Nutrients!$J$8,Nutrients!$J$9)*AB$6)+(((IF($A$7=Nutrients!$B$79,Nutrients!$J$79,(IF($A$7=Nutrients!$B$77,Nutrients!$J$77,Nutrients!$J$78)))))*AB$7))/2000</f>
        <v>2.7719107580592346</v>
      </c>
      <c r="AC251" s="66"/>
      <c r="AD251" s="66">
        <f>(SUMPRODUCT(AD$8:AD$187,Nutrients!$J$8:$J$187)+(IF($A$6=Nutrients!$B$8,Nutrients!$J$8,Nutrients!$J$9)*AD$6)+(((IF($A$7=Nutrients!$B$79,Nutrients!$J$79,(IF($A$7=Nutrients!$B$77,Nutrients!$J$77,Nutrients!$J$78)))))*AD$7))/2000</f>
        <v>3.3137891207814278</v>
      </c>
      <c r="AE251" s="66">
        <f>(SUMPRODUCT(AE$8:AE$187,Nutrients!$J$8:$J$187)+(IF($A$6=Nutrients!$B$8,Nutrients!$J$8,Nutrients!$J$9)*AE$6)+(((IF($A$7=Nutrients!$B$79,Nutrients!$J$79,(IF($A$7=Nutrients!$B$77,Nutrients!$J$77,Nutrients!$J$78)))))*AE$7))/2000</f>
        <v>3.2431124290896558</v>
      </c>
      <c r="AF251" s="66">
        <f>(SUMPRODUCT(AF$8:AF$187,Nutrients!$J$8:$J$187)+(IF($A$6=Nutrients!$B$8,Nutrients!$J$8,Nutrients!$J$9)*AF$6)+(((IF($A$7=Nutrients!$B$79,Nutrients!$J$79,(IF($A$7=Nutrients!$B$77,Nutrients!$J$77,Nutrients!$J$78)))))*AF$7))/2000</f>
        <v>3.1466718794435988</v>
      </c>
      <c r="AG251" s="66">
        <f>(SUMPRODUCT(AG$8:AG$187,Nutrients!$J$8:$J$187)+(IF($A$6=Nutrients!$B$8,Nutrients!$J$8,Nutrients!$J$9)*AG$6)+(((IF($A$7=Nutrients!$B$79,Nutrients!$J$79,(IF($A$7=Nutrients!$B$77,Nutrients!$J$77,Nutrients!$J$78)))))*AG$7))/2000</f>
        <v>3.0847940058663927</v>
      </c>
      <c r="AH251" s="66">
        <f>(SUMPRODUCT(AH$8:AH$187,Nutrients!$J$8:$J$187)+(IF($A$6=Nutrients!$B$8,Nutrients!$J$8,Nutrients!$J$9)*AH$6)+(((IF($A$7=Nutrients!$B$79,Nutrients!$J$79,(IF($A$7=Nutrients!$B$77,Nutrients!$J$77,Nutrients!$J$78)))))*AH$7))/2000</f>
        <v>3.0384594318719071</v>
      </c>
      <c r="AI251" s="66">
        <f>(SUMPRODUCT(AI$8:AI$187,Nutrients!$J$8:$J$187)+(IF($A$6=Nutrients!$B$8,Nutrients!$J$8,Nutrients!$J$9)*AI$6)+(((IF($A$7=Nutrients!$B$79,Nutrients!$J$79,(IF($A$7=Nutrients!$B$77,Nutrients!$J$77,Nutrients!$J$78)))))*AI$7))/2000</f>
        <v>2.9932742612014924</v>
      </c>
      <c r="AJ251" s="66"/>
      <c r="AK251" s="66">
        <f>(SUMPRODUCT(AK$8:AK$187,Nutrients!$J$8:$J$187)+(IF($A$6=Nutrients!$B$8,Nutrients!$J$8,Nutrients!$J$9)*AK$6)+(((IF($A$7=Nutrients!$B$79,Nutrients!$J$79,(IF($A$7=Nutrients!$B$77,Nutrients!$J$77,Nutrients!$J$78)))))*AK$7))/2000</f>
        <v>3.5335431980411647</v>
      </c>
      <c r="AL251" s="66">
        <f>(SUMPRODUCT(AL$8:AL$187,Nutrients!$J$8:$J$187)+(IF($A$6=Nutrients!$B$8,Nutrients!$J$8,Nutrients!$J$9)*AL$6)+(((IF($A$7=Nutrients!$B$79,Nutrients!$J$79,(IF($A$7=Nutrients!$B$77,Nutrients!$J$77,Nutrients!$J$78)))))*AL$7))/2000</f>
        <v>3.4631568123518495</v>
      </c>
      <c r="AM251" s="66">
        <f>(SUMPRODUCT(AM$8:AM$187,Nutrients!$J$8:$J$187)+(IF($A$6=Nutrients!$B$8,Nutrients!$J$8,Nutrients!$J$9)*AM$6)+(((IF($A$7=Nutrients!$B$79,Nutrients!$J$79,(IF($A$7=Nutrients!$B$77,Nutrients!$J$77,Nutrients!$J$78)))))*AM$7))/2000</f>
        <v>3.3653791765277816</v>
      </c>
      <c r="AN251" s="66">
        <f>(SUMPRODUCT(AN$8:AN$187,Nutrients!$J$8:$J$187)+(IF($A$6=Nutrients!$B$8,Nutrients!$J$8,Nutrients!$J$9)*AN$6)+(((IF($A$7=Nutrients!$B$79,Nutrients!$J$79,(IF($A$7=Nutrients!$B$77,Nutrients!$J$77,Nutrients!$J$78)))))*AN$7))/2000</f>
        <v>3.3033529727064468</v>
      </c>
      <c r="AO251" s="66">
        <f>(SUMPRODUCT(AO$8:AO$187,Nutrients!$J$8:$J$187)+(IF($A$6=Nutrients!$B$8,Nutrients!$J$8,Nutrients!$J$9)*AO$6)+(((IF($A$7=Nutrients!$B$79,Nutrients!$J$79,(IF($A$7=Nutrients!$B$77,Nutrients!$J$77,Nutrients!$J$78)))))*AO$7))/2000</f>
        <v>3.2571667289560899</v>
      </c>
      <c r="AP251" s="66">
        <f>(SUMPRODUCT(AP$8:AP$187,Nutrients!$J$8:$J$187)+(IF($A$6=Nutrients!$B$8,Nutrients!$J$8,Nutrients!$J$9)*AP$6)+(((IF($A$7=Nutrients!$B$79,Nutrients!$J$79,(IF($A$7=Nutrients!$B$77,Nutrients!$J$77,Nutrients!$J$78)))))*AP$7))/2000</f>
        <v>3.2542761485308871</v>
      </c>
      <c r="AQ251" s="66"/>
      <c r="AR251" s="66">
        <f>(SUMPRODUCT(AR$8:AR$187,Nutrients!$J$8:$J$187)+(IF($A$6=Nutrients!$B$8,Nutrients!$J$8,Nutrients!$J$9)*AR$6)+(((IF($A$7=Nutrients!$B$79,Nutrients!$J$79,(IF($A$7=Nutrients!$B$77,Nutrients!$J$77,Nutrients!$J$78)))))*AR$7))/2000</f>
        <v>3.752462013518425</v>
      </c>
      <c r="AS251" s="66">
        <f>(SUMPRODUCT(AS$8:AS$187,Nutrients!$J$8:$J$187)+(IF($A$6=Nutrients!$B$8,Nutrients!$J$8,Nutrients!$J$9)*AS$6)+(((IF($A$7=Nutrients!$B$79,Nutrients!$J$79,(IF($A$7=Nutrients!$B$77,Nutrients!$J$77,Nutrients!$J$78)))))*AS$7))/2000</f>
        <v>3.6861759865781911</v>
      </c>
      <c r="AT251" s="66">
        <f>(SUMPRODUCT(AT$8:AT$187,Nutrients!$J$8:$J$187)+(IF($A$6=Nutrients!$B$8,Nutrients!$J$8,Nutrients!$J$9)*AT$6)+(((IF($A$7=Nutrients!$B$79,Nutrients!$J$79,(IF($A$7=Nutrients!$B$77,Nutrients!$J$77,Nutrients!$J$78)))))*AT$7))/2000</f>
        <v>3.5897887589121971</v>
      </c>
      <c r="AU251" s="66">
        <f>(SUMPRODUCT(AU$8:AU$187,Nutrients!$J$8:$J$187)+(IF($A$6=Nutrients!$B$8,Nutrients!$J$8,Nutrients!$J$9)*AU$6)+(((IF($A$7=Nutrients!$B$79,Nutrients!$J$79,(IF($A$7=Nutrients!$B$77,Nutrients!$J$77,Nutrients!$J$78)))))*AU$7))/2000</f>
        <v>3.5196636580801166</v>
      </c>
      <c r="AV251" s="66">
        <f>(SUMPRODUCT(AV$8:AV$187,Nutrients!$J$8:$J$187)+(IF($A$6=Nutrients!$B$8,Nutrients!$J$8,Nutrients!$J$9)*AV$6)+(((IF($A$7=Nutrients!$B$79,Nutrients!$J$79,(IF($A$7=Nutrients!$B$77,Nutrients!$J$77,Nutrients!$J$78)))))*AV$7))/2000</f>
        <v>3.5180202860413559</v>
      </c>
      <c r="AW251" s="66">
        <f>(SUMPRODUCT(AW$8:AW$187,Nutrients!$J$8:$J$187)+(IF($A$6=Nutrients!$B$8,Nutrients!$J$8,Nutrients!$J$9)*AW$6)+(((IF($A$7=Nutrients!$B$79,Nutrients!$J$79,(IF($A$7=Nutrients!$B$77,Nutrients!$J$77,Nutrients!$J$78)))))*AW$7))/2000</f>
        <v>3.5158586475073941</v>
      </c>
      <c r="AX251" s="66"/>
      <c r="AY251" s="66">
        <f>(SUMPRODUCT(AY$8:AY$187,Nutrients!$J$8:$J$187)+(IF($A$6=Nutrients!$B$8,Nutrients!$J$8,Nutrients!$J$9)*AY$6)+(((IF($A$7=Nutrients!$B$79,Nutrients!$J$79,(IF($A$7=Nutrients!$B$77,Nutrients!$J$77,Nutrients!$J$78)))))*AY$7))/2000</f>
        <v>3.9796641548020042</v>
      </c>
      <c r="AZ251" s="66">
        <f>(SUMPRODUCT(AZ$8:AZ$187,Nutrients!$J$8:$J$187)+(IF($A$6=Nutrients!$B$8,Nutrients!$J$8,Nutrients!$J$9)*AZ$6)+(((IF($A$7=Nutrients!$B$79,Nutrients!$J$79,(IF($A$7=Nutrients!$B$77,Nutrients!$J$77,Nutrients!$J$78)))))*AZ$7))/2000</f>
        <v>3.9051957677654201</v>
      </c>
      <c r="BA251" s="66">
        <f>(SUMPRODUCT(BA$8:BA$187,Nutrients!$J$8:$J$187)+(IF($A$6=Nutrients!$B$8,Nutrients!$J$8,Nutrients!$J$9)*BA$6)+(((IF($A$7=Nutrients!$B$79,Nutrients!$J$79,(IF($A$7=Nutrients!$B$77,Nutrients!$J$77,Nutrients!$J$78)))))*BA$7))/2000</f>
        <v>3.8085108890207926</v>
      </c>
      <c r="BB251" s="66">
        <f>(SUMPRODUCT(BB$8:BB$187,Nutrients!$J$8:$J$187)+(IF($A$6=Nutrients!$B$8,Nutrients!$J$8,Nutrients!$J$9)*BB$6)+(((IF($A$7=Nutrients!$B$79,Nutrients!$J$79,(IF($A$7=Nutrients!$B$77,Nutrients!$J$77,Nutrients!$J$78)))))*BB$7))/2000</f>
        <v>3.7807428960740941</v>
      </c>
      <c r="BC251" s="66">
        <f>(SUMPRODUCT(BC$8:BC$187,Nutrients!$J$8:$J$187)+(IF($A$6=Nutrients!$B$8,Nutrients!$J$8,Nutrients!$J$9)*BC$6)+(((IF($A$7=Nutrients!$B$79,Nutrients!$J$79,(IF($A$7=Nutrients!$B$77,Nutrients!$J$77,Nutrients!$J$78)))))*BC$7))/2000</f>
        <v>3.7788611337972231</v>
      </c>
      <c r="BD251" s="66">
        <f>(SUMPRODUCT(BD$8:BD$187,Nutrients!$J$8:$J$187)+(IF($A$6=Nutrients!$B$8,Nutrients!$J$8,Nutrients!$J$9)*BD$6)+(((IF($A$7=Nutrients!$B$79,Nutrients!$J$79,(IF($A$7=Nutrients!$B$77,Nutrients!$J$77,Nutrients!$J$78)))))*BD$7))/2000</f>
        <v>3.7753920654199207</v>
      </c>
      <c r="BE251" s="66"/>
      <c r="BF251" s="66">
        <f>(SUMPRODUCT(BF$8:BF$187,Nutrients!$J$8:$J$187)+(IF($A$6=Nutrients!$B$8,Nutrients!$J$8,Nutrients!$J$9)*BF$6)+(((IF($A$7=Nutrients!$B$79,Nutrients!$J$79,(IF($A$7=Nutrients!$B$77,Nutrients!$J$77,Nutrients!$J$78)))))*BF$7))/2000</f>
        <v>4.1985829702792632</v>
      </c>
      <c r="BG251" s="66">
        <f>(SUMPRODUCT(BG$8:BG$187,Nutrients!$J$8:$J$187)+(IF($A$6=Nutrients!$B$8,Nutrients!$J$8,Nutrients!$J$9)*BG$6)+(((IF($A$7=Nutrients!$B$79,Nutrients!$J$79,(IF($A$7=Nutrients!$B$77,Nutrients!$J$77,Nutrients!$J$78)))))*BG$7))/2000</f>
        <v>4.1240782749839404</v>
      </c>
      <c r="BH251" s="66">
        <f>(SUMPRODUCT(BH$8:BH$187,Nutrients!$J$8:$J$187)+(IF($A$6=Nutrients!$B$8,Nutrients!$J$8,Nutrients!$J$9)*BH$6)+(((IF($A$7=Nutrients!$B$79,Nutrients!$J$79,(IF($A$7=Nutrients!$B$77,Nutrients!$J$77,Nutrients!$J$78)))))*BH$7))/2000</f>
        <v>4.0444437062009762</v>
      </c>
      <c r="BI251" s="66">
        <f>(SUMPRODUCT(BI$8:BI$187,Nutrients!$J$8:$J$187)+(IF($A$6=Nutrients!$B$8,Nutrients!$J$8,Nutrients!$J$9)*BI$6)+(((IF($A$7=Nutrients!$B$79,Nutrients!$J$79,(IF($A$7=Nutrients!$B$77,Nutrients!$J$77,Nutrients!$J$78)))))*BI$7))/2000</f>
        <v>4.0417596164279006</v>
      </c>
      <c r="BJ251" s="66">
        <f>(SUMPRODUCT(BJ$8:BJ$187,Nutrients!$J$8:$J$187)+(IF($A$6=Nutrients!$B$8,Nutrients!$J$8,Nutrients!$J$9)*BJ$6)+(((IF($A$7=Nutrients!$B$79,Nutrients!$J$79,(IF($A$7=Nutrients!$B$77,Nutrients!$J$77,Nutrients!$J$78)))))*BJ$7))/2000</f>
        <v>4.0398630211266173</v>
      </c>
      <c r="BK251" s="66">
        <f>(SUMPRODUCT(BK$8:BK$187,Nutrients!$J$8:$J$187)+(IF($A$6=Nutrients!$B$8,Nutrients!$J$8,Nutrients!$J$9)*BK$6)+(((IF($A$7=Nutrients!$B$79,Nutrients!$J$79,(IF($A$7=Nutrients!$B$77,Nutrients!$J$77,Nutrients!$J$78)))))*BK$7))/2000</f>
        <v>4.0372426206833643</v>
      </c>
      <c r="BL251" s="66"/>
    </row>
    <row r="252" spans="1:64" x14ac:dyDescent="0.2">
      <c r="A252" t="s">
        <v>74</v>
      </c>
      <c r="B252" s="66">
        <f>(SUMPRODUCT(B$8:B$187,Nutrients!$DI$8:$DI$187)+(IF($A$6=Nutrients!$B$8,Nutrients!$DI$8,Nutrients!$DI$9)*B$6)+(((IF($A$7=Nutrients!$B$79,Nutrients!$DI$79,(IF($A$7=Nutrients!$B$77,Nutrients!$DI$77,Nutrients!$DI$78)))))*B$7))/2000</f>
        <v>0</v>
      </c>
      <c r="C252" s="66">
        <f>(SUMPRODUCT(C$8:C$187,Nutrients!$DI$8:$DI$187)+(IF($A$6=Nutrients!$B$8,Nutrients!$DI$8,Nutrients!$DI$9)*C$6)+(((IF($A$7=Nutrients!$B$79,Nutrients!$DI$79,(IF($A$7=Nutrients!$B$77,Nutrients!$DI$77,Nutrients!$DI$78)))))*C$7))/2000</f>
        <v>0</v>
      </c>
      <c r="D252" s="66">
        <f>(SUMPRODUCT(D$8:D$187,Nutrients!$DI$8:$DI$187)+(IF($A$6=Nutrients!$B$8,Nutrients!$DI$8,Nutrients!$DI$9)*D$6)+(((IF($A$7=Nutrients!$B$79,Nutrients!$DI$79,(IF($A$7=Nutrients!$B$77,Nutrients!$DI$77,Nutrients!$DI$78)))))*D$7))/2000</f>
        <v>0</v>
      </c>
      <c r="E252" s="66">
        <f>(SUMPRODUCT(E$8:E$187,Nutrients!$DI$8:$DI$187)+(IF($A$6=Nutrients!$B$8,Nutrients!$DI$8,Nutrients!$DI$9)*E$6)+(((IF($A$7=Nutrients!$B$79,Nutrients!$DI$79,(IF($A$7=Nutrients!$B$77,Nutrients!$DI$77,Nutrients!$DI$78)))))*E$7))/2000</f>
        <v>0</v>
      </c>
      <c r="F252" s="66">
        <f>(SUMPRODUCT(F$8:F$187,Nutrients!$DI$8:$DI$187)+(IF($A$6=Nutrients!$B$8,Nutrients!$DI$8,Nutrients!$DI$9)*F$6)+(((IF($A$7=Nutrients!$B$79,Nutrients!$DI$79,(IF($A$7=Nutrients!$B$77,Nutrients!$DI$77,Nutrients!$DI$78)))))*F$7))/2000</f>
        <v>0</v>
      </c>
      <c r="G252" s="66">
        <f>(SUMPRODUCT(G$8:G$187,Nutrients!$DI$8:$DI$187)+(IF($A$6=Nutrients!$B$8,Nutrients!$DI$8,Nutrients!$DI$9)*G$6)+(((IF($A$7=Nutrients!$B$79,Nutrients!$DI$79,(IF($A$7=Nutrients!$B$77,Nutrients!$DI$77,Nutrients!$DI$78)))))*G$7))/2000</f>
        <v>0</v>
      </c>
      <c r="H252" s="66"/>
      <c r="I252" s="66">
        <f>(SUMPRODUCT(I$8:I$187,Nutrients!$DI$8:$DI$187)+(IF($A$6=Nutrients!$B$8,Nutrients!$DI$8,Nutrients!$DI$9)*I$6)+(((IF($A$7=Nutrients!$B$79,Nutrients!$DI$79,(IF($A$7=Nutrients!$B$77,Nutrients!$DI$77,Nutrients!$DI$78)))))*I$7))/2000</f>
        <v>0</v>
      </c>
      <c r="J252" s="66">
        <f>(SUMPRODUCT(J$8:J$187,Nutrients!$DI$8:$DI$187)+(IF($A$6=Nutrients!$B$8,Nutrients!$DI$8,Nutrients!$DI$9)*J$6)+(((IF($A$7=Nutrients!$B$79,Nutrients!$DI$79,(IF($A$7=Nutrients!$B$77,Nutrients!$DI$77,Nutrients!$DI$78)))))*J$7))/2000</f>
        <v>0</v>
      </c>
      <c r="K252" s="66">
        <f>(SUMPRODUCT(K$8:K$187,Nutrients!$DI$8:$DI$187)+(IF($A$6=Nutrients!$B$8,Nutrients!$DI$8,Nutrients!$DI$9)*K$6)+(((IF($A$7=Nutrients!$B$79,Nutrients!$DI$79,(IF($A$7=Nutrients!$B$77,Nutrients!$DI$77,Nutrients!$DI$78)))))*K$7))/2000</f>
        <v>0</v>
      </c>
      <c r="L252" s="66">
        <f>(SUMPRODUCT(L$8:L$187,Nutrients!$DI$8:$DI$187)+(IF($A$6=Nutrients!$B$8,Nutrients!$DI$8,Nutrients!$DI$9)*L$6)+(((IF($A$7=Nutrients!$B$79,Nutrients!$DI$79,(IF($A$7=Nutrients!$B$77,Nutrients!$DI$77,Nutrients!$DI$78)))))*L$7))/2000</f>
        <v>0</v>
      </c>
      <c r="M252" s="66">
        <f>(SUMPRODUCT(M$8:M$187,Nutrients!$DI$8:$DI$187)+(IF($A$6=Nutrients!$B$8,Nutrients!$DI$8,Nutrients!$DI$9)*M$6)+(((IF($A$7=Nutrients!$B$79,Nutrients!$DI$79,(IF($A$7=Nutrients!$B$77,Nutrients!$DI$77,Nutrients!$DI$78)))))*M$7))/2000</f>
        <v>0</v>
      </c>
      <c r="N252" s="66">
        <f>(SUMPRODUCT(N$8:N$187,Nutrients!$DI$8:$DI$187)+(IF($A$6=Nutrients!$B$8,Nutrients!$DI$8,Nutrients!$DI$9)*N$6)+(((IF($A$7=Nutrients!$B$79,Nutrients!$DI$79,(IF($A$7=Nutrients!$B$77,Nutrients!$DI$77,Nutrients!$DI$78)))))*N$7))/2000</f>
        <v>0</v>
      </c>
      <c r="O252" s="66"/>
      <c r="P252" s="66">
        <f>(SUMPRODUCT(P$8:P$187,Nutrients!$DI$8:$DI$187)+(IF($A$6=Nutrients!$B$8,Nutrients!$DI$8,Nutrients!$DI$9)*P$6)+(((IF($A$7=Nutrients!$B$79,Nutrients!$DI$79,(IF($A$7=Nutrients!$B$77,Nutrients!$DI$77,Nutrients!$DI$78)))))*P$7))/2000</f>
        <v>0</v>
      </c>
      <c r="Q252" s="66">
        <f>(SUMPRODUCT(Q$8:Q$187,Nutrients!$DI$8:$DI$187)+(IF($A$6=Nutrients!$B$8,Nutrients!$DI$8,Nutrients!$DI$9)*Q$6)+(((IF($A$7=Nutrients!$B$79,Nutrients!$DI$79,(IF($A$7=Nutrients!$B$77,Nutrients!$DI$77,Nutrients!$DI$78)))))*Q$7))/2000</f>
        <v>0</v>
      </c>
      <c r="R252" s="66">
        <f>(SUMPRODUCT(R$8:R$187,Nutrients!$DI$8:$DI$187)+(IF($A$6=Nutrients!$B$8,Nutrients!$DI$8,Nutrients!$DI$9)*R$6)+(((IF($A$7=Nutrients!$B$79,Nutrients!$DI$79,(IF($A$7=Nutrients!$B$77,Nutrients!$DI$77,Nutrients!$DI$78)))))*R$7))/2000</f>
        <v>0</v>
      </c>
      <c r="S252" s="66">
        <f>(SUMPRODUCT(S$8:S$187,Nutrients!$DI$8:$DI$187)+(IF($A$6=Nutrients!$B$8,Nutrients!$DI$8,Nutrients!$DI$9)*S$6)+(((IF($A$7=Nutrients!$B$79,Nutrients!$DI$79,(IF($A$7=Nutrients!$B$77,Nutrients!$DI$77,Nutrients!$DI$78)))))*S$7))/2000</f>
        <v>0</v>
      </c>
      <c r="T252" s="66">
        <f>(SUMPRODUCT(T$8:T$187,Nutrients!$DI$8:$DI$187)+(IF($A$6=Nutrients!$B$8,Nutrients!$DI$8,Nutrients!$DI$9)*T$6)+(((IF($A$7=Nutrients!$B$79,Nutrients!$DI$79,(IF($A$7=Nutrients!$B$77,Nutrients!$DI$77,Nutrients!$DI$78)))))*T$7))/2000</f>
        <v>0</v>
      </c>
      <c r="U252" s="66">
        <f>(SUMPRODUCT(U$8:U$187,Nutrients!$DI$8:$DI$187)+(IF($A$6=Nutrients!$B$8,Nutrients!$DI$8,Nutrients!$DI$9)*U$6)+(((IF($A$7=Nutrients!$B$79,Nutrients!$DI$79,(IF($A$7=Nutrients!$B$77,Nutrients!$DI$77,Nutrients!$DI$78)))))*U$7))/2000</f>
        <v>0</v>
      </c>
      <c r="V252" s="66"/>
      <c r="W252" s="66">
        <f>(SUMPRODUCT(W$8:W$187,Nutrients!$DI$8:$DI$187)+(IF($A$6=Nutrients!$B$8,Nutrients!$DI$8,Nutrients!$DI$9)*W$6)+(((IF($A$7=Nutrients!$B$79,Nutrients!$DI$79,(IF($A$7=Nutrients!$B$77,Nutrients!$DI$77,Nutrients!$DI$78)))))*W$7))/2000</f>
        <v>0</v>
      </c>
      <c r="X252" s="66">
        <f>(SUMPRODUCT(X$8:X$187,Nutrients!$DI$8:$DI$187)+(IF($A$6=Nutrients!$B$8,Nutrients!$DI$8,Nutrients!$DI$9)*X$6)+(((IF($A$7=Nutrients!$B$79,Nutrients!$DI$79,(IF($A$7=Nutrients!$B$77,Nutrients!$DI$77,Nutrients!$DI$78)))))*X$7))/2000</f>
        <v>0</v>
      </c>
      <c r="Y252" s="66">
        <f>(SUMPRODUCT(Y$8:Y$187,Nutrients!$DI$8:$DI$187)+(IF($A$6=Nutrients!$B$8,Nutrients!$DI$8,Nutrients!$DI$9)*Y$6)+(((IF($A$7=Nutrients!$B$79,Nutrients!$DI$79,(IF($A$7=Nutrients!$B$77,Nutrients!$DI$77,Nutrients!$DI$78)))))*Y$7))/2000</f>
        <v>0</v>
      </c>
      <c r="Z252" s="66">
        <f>(SUMPRODUCT(Z$8:Z$187,Nutrients!$DI$8:$DI$187)+(IF($A$6=Nutrients!$B$8,Nutrients!$DI$8,Nutrients!$DI$9)*Z$6)+(((IF($A$7=Nutrients!$B$79,Nutrients!$DI$79,(IF($A$7=Nutrients!$B$77,Nutrients!$DI$77,Nutrients!$DI$78)))))*Z$7))/2000</f>
        <v>0</v>
      </c>
      <c r="AA252" s="66">
        <f>(SUMPRODUCT(AA$8:AA$187,Nutrients!$DI$8:$DI$187)+(IF($A$6=Nutrients!$B$8,Nutrients!$DI$8,Nutrients!$DI$9)*AA$6)+(((IF($A$7=Nutrients!$B$79,Nutrients!$DI$79,(IF($A$7=Nutrients!$B$77,Nutrients!$DI$77,Nutrients!$DI$78)))))*AA$7))/2000</f>
        <v>0</v>
      </c>
      <c r="AB252" s="66">
        <f>(SUMPRODUCT(AB$8:AB$187,Nutrients!$DI$8:$DI$187)+(IF($A$6=Nutrients!$B$8,Nutrients!$DI$8,Nutrients!$DI$9)*AB$6)+(((IF($A$7=Nutrients!$B$79,Nutrients!$DI$79,(IF($A$7=Nutrients!$B$77,Nutrients!$DI$77,Nutrients!$DI$78)))))*AB$7))/2000</f>
        <v>0</v>
      </c>
      <c r="AC252" s="66"/>
      <c r="AD252" s="66">
        <f>(SUMPRODUCT(AD$8:AD$187,Nutrients!$DI$8:$DI$187)+(IF($A$6=Nutrients!$B$8,Nutrients!$DI$8,Nutrients!$DI$9)*AD$6)+(((IF($A$7=Nutrients!$B$79,Nutrients!$DI$79,(IF($A$7=Nutrients!$B$77,Nutrients!$DI$77,Nutrients!$DI$78)))))*AD$7))/2000</f>
        <v>0</v>
      </c>
      <c r="AE252" s="66">
        <f>(SUMPRODUCT(AE$8:AE$187,Nutrients!$DI$8:$DI$187)+(IF($A$6=Nutrients!$B$8,Nutrients!$DI$8,Nutrients!$DI$9)*AE$6)+(((IF($A$7=Nutrients!$B$79,Nutrients!$DI$79,(IF($A$7=Nutrients!$B$77,Nutrients!$DI$77,Nutrients!$DI$78)))))*AE$7))/2000</f>
        <v>0</v>
      </c>
      <c r="AF252" s="66">
        <f>(SUMPRODUCT(AF$8:AF$187,Nutrients!$DI$8:$DI$187)+(IF($A$6=Nutrients!$B$8,Nutrients!$DI$8,Nutrients!$DI$9)*AF$6)+(((IF($A$7=Nutrients!$B$79,Nutrients!$DI$79,(IF($A$7=Nutrients!$B$77,Nutrients!$DI$77,Nutrients!$DI$78)))))*AF$7))/2000</f>
        <v>0</v>
      </c>
      <c r="AG252" s="66">
        <f>(SUMPRODUCT(AG$8:AG$187,Nutrients!$DI$8:$DI$187)+(IF($A$6=Nutrients!$B$8,Nutrients!$DI$8,Nutrients!$DI$9)*AG$6)+(((IF($A$7=Nutrients!$B$79,Nutrients!$DI$79,(IF($A$7=Nutrients!$B$77,Nutrients!$DI$77,Nutrients!$DI$78)))))*AG$7))/2000</f>
        <v>0</v>
      </c>
      <c r="AH252" s="66">
        <f>(SUMPRODUCT(AH$8:AH$187,Nutrients!$DI$8:$DI$187)+(IF($A$6=Nutrients!$B$8,Nutrients!$DI$8,Nutrients!$DI$9)*AH$6)+(((IF($A$7=Nutrients!$B$79,Nutrients!$DI$79,(IF($A$7=Nutrients!$B$77,Nutrients!$DI$77,Nutrients!$DI$78)))))*AH$7))/2000</f>
        <v>0</v>
      </c>
      <c r="AI252" s="66">
        <f>(SUMPRODUCT(AI$8:AI$187,Nutrients!$DI$8:$DI$187)+(IF($A$6=Nutrients!$B$8,Nutrients!$DI$8,Nutrients!$DI$9)*AI$6)+(((IF($A$7=Nutrients!$B$79,Nutrients!$DI$79,(IF($A$7=Nutrients!$B$77,Nutrients!$DI$77,Nutrients!$DI$78)))))*AI$7))/2000</f>
        <v>0</v>
      </c>
      <c r="AJ252" s="66"/>
      <c r="AK252" s="66">
        <f>(SUMPRODUCT(AK$8:AK$187,Nutrients!$DI$8:$DI$187)+(IF($A$6=Nutrients!$B$8,Nutrients!$DI$8,Nutrients!$DI$9)*AK$6)+(((IF($A$7=Nutrients!$B$79,Nutrients!$DI$79,(IF($A$7=Nutrients!$B$77,Nutrients!$DI$77,Nutrients!$DI$78)))))*AK$7))/2000</f>
        <v>0</v>
      </c>
      <c r="AL252" s="66">
        <f>(SUMPRODUCT(AL$8:AL$187,Nutrients!$DI$8:$DI$187)+(IF($A$6=Nutrients!$B$8,Nutrients!$DI$8,Nutrients!$DI$9)*AL$6)+(((IF($A$7=Nutrients!$B$79,Nutrients!$DI$79,(IF($A$7=Nutrients!$B$77,Nutrients!$DI$77,Nutrients!$DI$78)))))*AL$7))/2000</f>
        <v>0</v>
      </c>
      <c r="AM252" s="66">
        <f>(SUMPRODUCT(AM$8:AM$187,Nutrients!$DI$8:$DI$187)+(IF($A$6=Nutrients!$B$8,Nutrients!$DI$8,Nutrients!$DI$9)*AM$6)+(((IF($A$7=Nutrients!$B$79,Nutrients!$DI$79,(IF($A$7=Nutrients!$B$77,Nutrients!$DI$77,Nutrients!$DI$78)))))*AM$7))/2000</f>
        <v>0</v>
      </c>
      <c r="AN252" s="66">
        <f>(SUMPRODUCT(AN$8:AN$187,Nutrients!$DI$8:$DI$187)+(IF($A$6=Nutrients!$B$8,Nutrients!$DI$8,Nutrients!$DI$9)*AN$6)+(((IF($A$7=Nutrients!$B$79,Nutrients!$DI$79,(IF($A$7=Nutrients!$B$77,Nutrients!$DI$77,Nutrients!$DI$78)))))*AN$7))/2000</f>
        <v>0</v>
      </c>
      <c r="AO252" s="66">
        <f>(SUMPRODUCT(AO$8:AO$187,Nutrients!$DI$8:$DI$187)+(IF($A$6=Nutrients!$B$8,Nutrients!$DI$8,Nutrients!$DI$9)*AO$6)+(((IF($A$7=Nutrients!$B$79,Nutrients!$DI$79,(IF($A$7=Nutrients!$B$77,Nutrients!$DI$77,Nutrients!$DI$78)))))*AO$7))/2000</f>
        <v>0</v>
      </c>
      <c r="AP252" s="66">
        <f>(SUMPRODUCT(AP$8:AP$187,Nutrients!$DI$8:$DI$187)+(IF($A$6=Nutrients!$B$8,Nutrients!$DI$8,Nutrients!$DI$9)*AP$6)+(((IF($A$7=Nutrients!$B$79,Nutrients!$DI$79,(IF($A$7=Nutrients!$B$77,Nutrients!$DI$77,Nutrients!$DI$78)))))*AP$7))/2000</f>
        <v>0</v>
      </c>
      <c r="AQ252" s="66"/>
      <c r="AR252" s="66">
        <f>(SUMPRODUCT(AR$8:AR$187,Nutrients!$DI$8:$DI$187)+(IF($A$6=Nutrients!$B$8,Nutrients!$DI$8,Nutrients!$DI$9)*AR$6)+(((IF($A$7=Nutrients!$B$79,Nutrients!$DI$79,(IF($A$7=Nutrients!$B$77,Nutrients!$DI$77,Nutrients!$DI$78)))))*AR$7))/2000</f>
        <v>0</v>
      </c>
      <c r="AS252" s="66">
        <f>(SUMPRODUCT(AS$8:AS$187,Nutrients!$DI$8:$DI$187)+(IF($A$6=Nutrients!$B$8,Nutrients!$DI$8,Nutrients!$DI$9)*AS$6)+(((IF($A$7=Nutrients!$B$79,Nutrients!$DI$79,(IF($A$7=Nutrients!$B$77,Nutrients!$DI$77,Nutrients!$DI$78)))))*AS$7))/2000</f>
        <v>0</v>
      </c>
      <c r="AT252" s="66">
        <f>(SUMPRODUCT(AT$8:AT$187,Nutrients!$DI$8:$DI$187)+(IF($A$6=Nutrients!$B$8,Nutrients!$DI$8,Nutrients!$DI$9)*AT$6)+(((IF($A$7=Nutrients!$B$79,Nutrients!$DI$79,(IF($A$7=Nutrients!$B$77,Nutrients!$DI$77,Nutrients!$DI$78)))))*AT$7))/2000</f>
        <v>0</v>
      </c>
      <c r="AU252" s="66">
        <f>(SUMPRODUCT(AU$8:AU$187,Nutrients!$DI$8:$DI$187)+(IF($A$6=Nutrients!$B$8,Nutrients!$DI$8,Nutrients!$DI$9)*AU$6)+(((IF($A$7=Nutrients!$B$79,Nutrients!$DI$79,(IF($A$7=Nutrients!$B$77,Nutrients!$DI$77,Nutrients!$DI$78)))))*AU$7))/2000</f>
        <v>0</v>
      </c>
      <c r="AV252" s="66">
        <f>(SUMPRODUCT(AV$8:AV$187,Nutrients!$DI$8:$DI$187)+(IF($A$6=Nutrients!$B$8,Nutrients!$DI$8,Nutrients!$DI$9)*AV$6)+(((IF($A$7=Nutrients!$B$79,Nutrients!$DI$79,(IF($A$7=Nutrients!$B$77,Nutrients!$DI$77,Nutrients!$DI$78)))))*AV$7))/2000</f>
        <v>0</v>
      </c>
      <c r="AW252" s="66">
        <f>(SUMPRODUCT(AW$8:AW$187,Nutrients!$DI$8:$DI$187)+(IF($A$6=Nutrients!$B$8,Nutrients!$DI$8,Nutrients!$DI$9)*AW$6)+(((IF($A$7=Nutrients!$B$79,Nutrients!$DI$79,(IF($A$7=Nutrients!$B$77,Nutrients!$DI$77,Nutrients!$DI$78)))))*AW$7))/2000</f>
        <v>0</v>
      </c>
      <c r="AX252" s="66"/>
      <c r="AY252" s="66">
        <f>(SUMPRODUCT(AY$8:AY$187,Nutrients!$DI$8:$DI$187)+(IF($A$6=Nutrients!$B$8,Nutrients!$DI$8,Nutrients!$DI$9)*AY$6)+(((IF($A$7=Nutrients!$B$79,Nutrients!$DI$79,(IF($A$7=Nutrients!$B$77,Nutrients!$DI$77,Nutrients!$DI$78)))))*AY$7))/2000</f>
        <v>0</v>
      </c>
      <c r="AZ252" s="66">
        <f>(SUMPRODUCT(AZ$8:AZ$187,Nutrients!$DI$8:$DI$187)+(IF($A$6=Nutrients!$B$8,Nutrients!$DI$8,Nutrients!$DI$9)*AZ$6)+(((IF($A$7=Nutrients!$B$79,Nutrients!$DI$79,(IF($A$7=Nutrients!$B$77,Nutrients!$DI$77,Nutrients!$DI$78)))))*AZ$7))/2000</f>
        <v>0</v>
      </c>
      <c r="BA252" s="66">
        <f>(SUMPRODUCT(BA$8:BA$187,Nutrients!$DI$8:$DI$187)+(IF($A$6=Nutrients!$B$8,Nutrients!$DI$8,Nutrients!$DI$9)*BA$6)+(((IF($A$7=Nutrients!$B$79,Nutrients!$DI$79,(IF($A$7=Nutrients!$B$77,Nutrients!$DI$77,Nutrients!$DI$78)))))*BA$7))/2000</f>
        <v>0</v>
      </c>
      <c r="BB252" s="66">
        <f>(SUMPRODUCT(BB$8:BB$187,Nutrients!$DI$8:$DI$187)+(IF($A$6=Nutrients!$B$8,Nutrients!$DI$8,Nutrients!$DI$9)*BB$6)+(((IF($A$7=Nutrients!$B$79,Nutrients!$DI$79,(IF($A$7=Nutrients!$B$77,Nutrients!$DI$77,Nutrients!$DI$78)))))*BB$7))/2000</f>
        <v>0</v>
      </c>
      <c r="BC252" s="66">
        <f>(SUMPRODUCT(BC$8:BC$187,Nutrients!$DI$8:$DI$187)+(IF($A$6=Nutrients!$B$8,Nutrients!$DI$8,Nutrients!$DI$9)*BC$6)+(((IF($A$7=Nutrients!$B$79,Nutrients!$DI$79,(IF($A$7=Nutrients!$B$77,Nutrients!$DI$77,Nutrients!$DI$78)))))*BC$7))/2000</f>
        <v>0</v>
      </c>
      <c r="BD252" s="66">
        <f>(SUMPRODUCT(BD$8:BD$187,Nutrients!$DI$8:$DI$187)+(IF($A$6=Nutrients!$B$8,Nutrients!$DI$8,Nutrients!$DI$9)*BD$6)+(((IF($A$7=Nutrients!$B$79,Nutrients!$DI$79,(IF($A$7=Nutrients!$B$77,Nutrients!$DI$77,Nutrients!$DI$78)))))*BD$7))/2000</f>
        <v>0</v>
      </c>
      <c r="BE252" s="66"/>
      <c r="BF252" s="66">
        <f>(SUMPRODUCT(BF$8:BF$187,Nutrients!$DI$8:$DI$187)+(IF($A$6=Nutrients!$B$8,Nutrients!$DI$8,Nutrients!$DI$9)*BF$6)+(((IF($A$7=Nutrients!$B$79,Nutrients!$DI$79,(IF($A$7=Nutrients!$B$77,Nutrients!$DI$77,Nutrients!$DI$78)))))*BF$7))/2000</f>
        <v>0</v>
      </c>
      <c r="BG252" s="66">
        <f>(SUMPRODUCT(BG$8:BG$187,Nutrients!$DI$8:$DI$187)+(IF($A$6=Nutrients!$B$8,Nutrients!$DI$8,Nutrients!$DI$9)*BG$6)+(((IF($A$7=Nutrients!$B$79,Nutrients!$DI$79,(IF($A$7=Nutrients!$B$77,Nutrients!$DI$77,Nutrients!$DI$78)))))*BG$7))/2000</f>
        <v>0</v>
      </c>
      <c r="BH252" s="66">
        <f>(SUMPRODUCT(BH$8:BH$187,Nutrients!$DI$8:$DI$187)+(IF($A$6=Nutrients!$B$8,Nutrients!$DI$8,Nutrients!$DI$9)*BH$6)+(((IF($A$7=Nutrients!$B$79,Nutrients!$DI$79,(IF($A$7=Nutrients!$B$77,Nutrients!$DI$77,Nutrients!$DI$78)))))*BH$7))/2000</f>
        <v>0</v>
      </c>
      <c r="BI252" s="66">
        <f>(SUMPRODUCT(BI$8:BI$187,Nutrients!$DI$8:$DI$187)+(IF($A$6=Nutrients!$B$8,Nutrients!$DI$8,Nutrients!$DI$9)*BI$6)+(((IF($A$7=Nutrients!$B$79,Nutrients!$DI$79,(IF($A$7=Nutrients!$B$77,Nutrients!$DI$77,Nutrients!$DI$78)))))*BI$7))/2000</f>
        <v>0</v>
      </c>
      <c r="BJ252" s="66">
        <f>(SUMPRODUCT(BJ$8:BJ$187,Nutrients!$DI$8:$DI$187)+(IF($A$6=Nutrients!$B$8,Nutrients!$DI$8,Nutrients!$DI$9)*BJ$6)+(((IF($A$7=Nutrients!$B$79,Nutrients!$DI$79,(IF($A$7=Nutrients!$B$77,Nutrients!$DI$77,Nutrients!$DI$78)))))*BJ$7))/2000</f>
        <v>0</v>
      </c>
      <c r="BK252" s="66">
        <f>(SUMPRODUCT(BK$8:BK$187,Nutrients!$DI$8:$DI$187)+(IF($A$6=Nutrients!$B$8,Nutrients!$DI$8,Nutrients!$DI$9)*BK$6)+(((IF($A$7=Nutrients!$B$79,Nutrients!$DI$79,(IF($A$7=Nutrients!$B$77,Nutrients!$DI$77,Nutrients!$DI$78)))))*BK$7))/2000</f>
        <v>0</v>
      </c>
      <c r="BL252" s="66"/>
    </row>
    <row r="253" spans="1:64" x14ac:dyDescent="0.2">
      <c r="A253" t="s">
        <v>77</v>
      </c>
      <c r="B253" s="66">
        <f>(SUMPRODUCT(B$8:B$187,Nutrients!$DM$8:$DM$187)+(IF($A$6=Nutrients!$B$8,Nutrients!$DM$8,Nutrients!$DM$9)*B$6)+(((IF($A$7=Nutrients!$B$79,Nutrients!$DM$79,(IF($A$7=Nutrients!$B$77,Nutrients!$DM$77,Nutrients!$DM$78)))))*B$7))/2000</f>
        <v>35.742025085057755</v>
      </c>
      <c r="C253" s="66">
        <f>(SUMPRODUCT(C$8:C$187,Nutrients!$DM$8:$DM$187)+(IF($A$6=Nutrients!$B$8,Nutrients!$DM$8,Nutrients!$DM$9)*C$6)+(((IF($A$7=Nutrients!$B$79,Nutrients!$DM$79,(IF($A$7=Nutrients!$B$77,Nutrients!$DM$77,Nutrients!$DM$78)))))*C$7))/2000</f>
        <v>36.945281263621098</v>
      </c>
      <c r="D253" s="66">
        <f>(SUMPRODUCT(D$8:D$187,Nutrients!$DM$8:$DM$187)+(IF($A$6=Nutrients!$B$8,Nutrients!$DM$8,Nutrients!$DM$9)*D$6)+(((IF($A$7=Nutrients!$B$79,Nutrients!$DM$79,(IF($A$7=Nutrients!$B$77,Nutrients!$DM$77,Nutrients!$DM$78)))))*D$7))/2000</f>
        <v>38.303400992479396</v>
      </c>
      <c r="E253" s="66">
        <f>(SUMPRODUCT(E$8:E$187,Nutrients!$DM$8:$DM$187)+(IF($A$6=Nutrients!$B$8,Nutrients!$DM$8,Nutrients!$DM$9)*E$6)+(((IF($A$7=Nutrients!$B$79,Nutrients!$DM$79,(IF($A$7=Nutrients!$B$77,Nutrients!$DM$77,Nutrients!$DM$78)))))*E$7))/2000</f>
        <v>39.163535053566036</v>
      </c>
      <c r="F253" s="66">
        <f>(SUMPRODUCT(F$8:F$187,Nutrients!$DM$8:$DM$187)+(IF($A$6=Nutrients!$B$8,Nutrients!$DM$8,Nutrients!$DM$9)*F$6)+(((IF($A$7=Nutrients!$B$79,Nutrients!$DM$79,(IF($A$7=Nutrients!$B$77,Nutrients!$DM$77,Nutrients!$DM$78)))))*F$7))/2000</f>
        <v>39.827060842799604</v>
      </c>
      <c r="G253" s="66">
        <f>(SUMPRODUCT(G$8:G$187,Nutrients!$DM$8:$DM$187)+(IF($A$6=Nutrients!$B$8,Nutrients!$DM$8,Nutrients!$DM$9)*G$6)+(((IF($A$7=Nutrients!$B$79,Nutrients!$DM$79,(IF($A$7=Nutrients!$B$77,Nutrients!$DM$77,Nutrients!$DM$78)))))*G$7))/2000</f>
        <v>40.431646576401</v>
      </c>
      <c r="H253" s="66"/>
      <c r="I253" s="66">
        <f>(SUMPRODUCT(I$8:I$187,Nutrients!$DM$8:$DM$187)+(IF($A$6=Nutrients!$B$8,Nutrients!$DM$8,Nutrients!$DM$9)*I$6)+(((IF($A$7=Nutrients!$B$79,Nutrients!$DM$79,(IF($A$7=Nutrients!$B$77,Nutrients!$DM$77,Nutrients!$DM$78)))))*I$7))/2000</f>
        <v>39.137043869658065</v>
      </c>
      <c r="J253" s="66">
        <f>(SUMPRODUCT(J$8:J$187,Nutrients!$DM$8:$DM$187)+(IF($A$6=Nutrients!$B$8,Nutrients!$DM$8,Nutrients!$DM$9)*J$6)+(((IF($A$7=Nutrients!$B$79,Nutrients!$DM$79,(IF($A$7=Nutrients!$B$77,Nutrients!$DM$77,Nutrients!$DM$78)))))*J$7))/2000</f>
        <v>40.335765002904189</v>
      </c>
      <c r="K253" s="66">
        <f>(SUMPRODUCT(K$8:K$187,Nutrients!$DM$8:$DM$187)+(IF($A$6=Nutrients!$B$8,Nutrients!$DM$8,Nutrients!$DM$9)*K$6)+(((IF($A$7=Nutrients!$B$79,Nutrients!$DM$79,(IF($A$7=Nutrients!$B$77,Nutrients!$DM$77,Nutrients!$DM$78)))))*K$7))/2000</f>
        <v>41.707716619980012</v>
      </c>
      <c r="L253" s="66">
        <f>(SUMPRODUCT(L$8:L$187,Nutrients!$DM$8:$DM$187)+(IF($A$6=Nutrients!$B$8,Nutrients!$DM$8,Nutrients!$DM$9)*L$6)+(((IF($A$7=Nutrients!$B$79,Nutrients!$DM$79,(IF($A$7=Nutrients!$B$77,Nutrients!$DM$77,Nutrients!$DM$78)))))*L$7))/2000</f>
        <v>42.556286315507741</v>
      </c>
      <c r="M253" s="66">
        <f>(SUMPRODUCT(M$8:M$187,Nutrients!$DM$8:$DM$187)+(IF($A$6=Nutrients!$B$8,Nutrients!$DM$8,Nutrients!$DM$9)*M$6)+(((IF($A$7=Nutrients!$B$79,Nutrients!$DM$79,(IF($A$7=Nutrients!$B$77,Nutrients!$DM$77,Nutrients!$DM$78)))))*M$7))/2000</f>
        <v>43.185391003247069</v>
      </c>
      <c r="N253" s="66">
        <f>(SUMPRODUCT(N$8:N$187,Nutrients!$DM$8:$DM$187)+(IF($A$6=Nutrients!$B$8,Nutrients!$DM$8,Nutrients!$DM$9)*N$6)+(((IF($A$7=Nutrients!$B$79,Nutrients!$DM$79,(IF($A$7=Nutrients!$B$77,Nutrients!$DM$77,Nutrients!$DM$78)))))*N$7))/2000</f>
        <v>43.789976736848452</v>
      </c>
      <c r="O253" s="66"/>
      <c r="P253" s="66">
        <f>(SUMPRODUCT(P$8:P$187,Nutrients!$DM$8:$DM$187)+(IF($A$6=Nutrients!$B$8,Nutrients!$DM$8,Nutrients!$DM$9)*P$6)+(((IF($A$7=Nutrients!$B$79,Nutrients!$DM$79,(IF($A$7=Nutrients!$B$77,Nutrients!$DM$77,Nutrients!$DM$78)))))*P$7))/2000</f>
        <v>42.532289406524242</v>
      </c>
      <c r="Q253" s="66">
        <f>(SUMPRODUCT(Q$8:Q$187,Nutrients!$DM$8:$DM$187)+(IF($A$6=Nutrients!$B$8,Nutrients!$DM$8,Nutrients!$DM$9)*Q$6)+(((IF($A$7=Nutrients!$B$79,Nutrients!$DM$79,(IF($A$7=Nutrients!$B$77,Nutrients!$DM$77,Nutrients!$DM$78)))))*Q$7))/2000</f>
        <v>43.698630208668853</v>
      </c>
      <c r="R253" s="66">
        <f>(SUMPRODUCT(R$8:R$187,Nutrients!$DM$8:$DM$187)+(IF($A$6=Nutrients!$B$8,Nutrients!$DM$8,Nutrients!$DM$9)*R$6)+(((IF($A$7=Nutrients!$B$79,Nutrients!$DM$79,(IF($A$7=Nutrients!$B$77,Nutrients!$DM$77,Nutrients!$DM$78)))))*R$7))/2000</f>
        <v>45.056976689793025</v>
      </c>
      <c r="S253" s="66">
        <f>(SUMPRODUCT(S$8:S$187,Nutrients!$DM$8:$DM$187)+(IF($A$6=Nutrients!$B$8,Nutrients!$DM$8,Nutrients!$DM$9)*S$6)+(((IF($A$7=Nutrients!$B$79,Nutrients!$DM$79,(IF($A$7=Nutrients!$B$77,Nutrients!$DM$77,Nutrients!$DM$78)))))*S$7))/2000</f>
        <v>45.903278862662141</v>
      </c>
      <c r="T253" s="66">
        <f>(SUMPRODUCT(T$8:T$187,Nutrients!$DM$8:$DM$187)+(IF($A$6=Nutrients!$B$8,Nutrients!$DM$8,Nutrients!$DM$9)*T$6)+(((IF($A$7=Nutrients!$B$79,Nutrients!$DM$79,(IF($A$7=Nutrients!$B$77,Nutrients!$DM$77,Nutrients!$DM$78)))))*T$7))/2000</f>
        <v>46.578369017454619</v>
      </c>
      <c r="U253" s="66">
        <f>(SUMPRODUCT(U$8:U$187,Nutrients!$DM$8:$DM$187)+(IF($A$6=Nutrients!$B$8,Nutrients!$DM$8,Nutrients!$DM$9)*U$6)+(((IF($A$7=Nutrients!$B$79,Nutrients!$DM$79,(IF($A$7=Nutrients!$B$77,Nutrients!$DM$77,Nutrients!$DM$78)))))*U$7))/2000</f>
        <v>47.219086438383336</v>
      </c>
      <c r="V253" s="66"/>
      <c r="W253" s="66">
        <f>(SUMPRODUCT(W$8:W$187,Nutrients!$DM$8:$DM$187)+(IF($A$6=Nutrients!$B$8,Nutrients!$DM$8,Nutrients!$DM$9)*W$6)+(((IF($A$7=Nutrients!$B$79,Nutrients!$DM$79,(IF($A$7=Nutrients!$B$77,Nutrients!$DM$77,Nutrients!$DM$78)))))*W$7))/2000</f>
        <v>45.913703055172881</v>
      </c>
      <c r="X253" s="66">
        <f>(SUMPRODUCT(X$8:X$187,Nutrients!$DM$8:$DM$187)+(IF($A$6=Nutrients!$B$8,Nutrients!$DM$8,Nutrients!$DM$9)*X$6)+(((IF($A$7=Nutrients!$B$79,Nutrients!$DM$79,(IF($A$7=Nutrients!$B$77,Nutrients!$DM$77,Nutrients!$DM$78)))))*X$7))/2000</f>
        <v>47.04789027848188</v>
      </c>
      <c r="Y253" s="66">
        <f>(SUMPRODUCT(Y$8:Y$187,Nutrients!$DM$8:$DM$187)+(IF($A$6=Nutrients!$B$8,Nutrients!$DM$8,Nutrients!$DM$9)*Y$6)+(((IF($A$7=Nutrients!$B$79,Nutrients!$DM$79,(IF($A$7=Nutrients!$B$77,Nutrients!$DM$77,Nutrients!$DM$78)))))*Y$7))/2000</f>
        <v>48.399434191630206</v>
      </c>
      <c r="Z253" s="66">
        <f>(SUMPRODUCT(Z$8:Z$187,Nutrients!$DM$8:$DM$187)+(IF($A$6=Nutrients!$B$8,Nutrients!$DM$8,Nutrients!$DM$9)*Z$6)+(((IF($A$7=Nutrients!$B$79,Nutrients!$DM$79,(IF($A$7=Nutrients!$B$77,Nutrients!$DM$77,Nutrients!$DM$78)))))*Z$7))/2000</f>
        <v>49.311662785399641</v>
      </c>
      <c r="AA253" s="66">
        <f>(SUMPRODUCT(AA$8:AA$187,Nutrients!$DM$8:$DM$187)+(IF($A$6=Nutrients!$B$8,Nutrients!$DM$8,Nutrients!$DM$9)*AA$6)+(((IF($A$7=Nutrients!$B$79,Nutrients!$DM$79,(IF($A$7=Nutrients!$B$77,Nutrients!$DM$77,Nutrients!$DM$78)))))*AA$7))/2000</f>
        <v>49.925361564609027</v>
      </c>
      <c r="AB253" s="66">
        <f>(SUMPRODUCT(AB$8:AB$187,Nutrients!$DM$8:$DM$187)+(IF($A$6=Nutrients!$B$8,Nutrients!$DM$8,Nutrients!$DM$9)*AB$6)+(((IF($A$7=Nutrients!$B$79,Nutrients!$DM$79,(IF($A$7=Nutrients!$B$77,Nutrients!$DM$77,Nutrients!$DM$78)))))*AB$7))/2000</f>
        <v>50.655338049434206</v>
      </c>
      <c r="AC253" s="66"/>
      <c r="AD253" s="66">
        <f>(SUMPRODUCT(AD$8:AD$187,Nutrients!$DM$8:$DM$187)+(IF($A$6=Nutrients!$B$8,Nutrients!$DM$8,Nutrients!$DM$9)*AD$6)+(((IF($A$7=Nutrients!$B$79,Nutrients!$DM$79,(IF($A$7=Nutrients!$B$77,Nutrients!$DM$77,Nutrients!$DM$78)))))*AD$7))/2000</f>
        <v>49.299651749138754</v>
      </c>
      <c r="AE253" s="66">
        <f>(SUMPRODUCT(AE$8:AE$187,Nutrients!$DM$8:$DM$187)+(IF($A$6=Nutrients!$B$8,Nutrients!$DM$8,Nutrients!$DM$9)*AE$6)+(((IF($A$7=Nutrients!$B$79,Nutrients!$DM$79,(IF($A$7=Nutrients!$B$77,Nutrients!$DM$77,Nutrients!$DM$78)))))*AE$7))/2000</f>
        <v>50.427863247073766</v>
      </c>
      <c r="AF253" s="66">
        <f>(SUMPRODUCT(AF$8:AF$187,Nutrients!$DM$8:$DM$187)+(IF($A$6=Nutrients!$B$8,Nutrients!$DM$8,Nutrients!$DM$9)*AF$6)+(((IF($A$7=Nutrients!$B$79,Nutrients!$DM$79,(IF($A$7=Nutrients!$B$77,Nutrients!$DM$77,Nutrients!$DM$78)))))*AF$7))/2000</f>
        <v>51.856665853693585</v>
      </c>
      <c r="AG253" s="66">
        <f>(SUMPRODUCT(AG$8:AG$187,Nutrients!$DM$8:$DM$187)+(IF($A$6=Nutrients!$B$8,Nutrients!$DM$8,Nutrients!$DM$9)*AG$6)+(((IF($A$7=Nutrients!$B$79,Nutrients!$DM$79,(IF($A$7=Nutrients!$B$77,Nutrients!$DM$77,Nutrients!$DM$78)))))*AG$7))/2000</f>
        <v>52.821996495665751</v>
      </c>
      <c r="AH253" s="66">
        <f>(SUMPRODUCT(AH$8:AH$187,Nutrients!$DM$8:$DM$187)+(IF($A$6=Nutrients!$B$8,Nutrients!$DM$8,Nutrients!$DM$9)*AH$6)+(((IF($A$7=Nutrients!$B$79,Nutrients!$DM$79,(IF($A$7=Nutrients!$B$77,Nutrients!$DM$77,Nutrients!$DM$78)))))*AH$7))/2000</f>
        <v>53.620787642956124</v>
      </c>
      <c r="AI253" s="66">
        <f>(SUMPRODUCT(AI$8:AI$187,Nutrients!$DM$8:$DM$187)+(IF($A$6=Nutrients!$B$8,Nutrients!$DM$8,Nutrients!$DM$9)*AI$6)+(((IF($A$7=Nutrients!$B$79,Nutrients!$DM$79,(IF($A$7=Nutrients!$B$77,Nutrients!$DM$77,Nutrients!$DM$78)))))*AI$7))/2000</f>
        <v>54.346345167020992</v>
      </c>
      <c r="AJ253" s="66"/>
      <c r="AK253" s="66">
        <f>(SUMPRODUCT(AK$8:AK$187,Nutrients!$DM$8:$DM$187)+(IF($A$6=Nutrients!$B$8,Nutrients!$DM$8,Nutrients!$DM$9)*AK$6)+(((IF($A$7=Nutrients!$B$79,Nutrients!$DM$79,(IF($A$7=Nutrients!$B$77,Nutrients!$DM$77,Nutrients!$DM$78)))))*AK$7))/2000</f>
        <v>52.692629763346311</v>
      </c>
      <c r="AL253" s="66">
        <f>(SUMPRODUCT(AL$8:AL$187,Nutrients!$DM$8:$DM$187)+(IF($A$6=Nutrients!$B$8,Nutrients!$DM$8,Nutrients!$DM$9)*AL$6)+(((IF($A$7=Nutrients!$B$79,Nutrients!$DM$79,(IF($A$7=Nutrients!$B$77,Nutrients!$DM$77,Nutrients!$DM$78)))))*AL$7))/2000</f>
        <v>53.790128362502458</v>
      </c>
      <c r="AM253" s="66">
        <f>(SUMPRODUCT(AM$8:AM$187,Nutrients!$DM$8:$DM$187)+(IF($A$6=Nutrients!$B$8,Nutrients!$DM$8,Nutrients!$DM$9)*AM$6)+(((IF($A$7=Nutrients!$B$79,Nutrients!$DM$79,(IF($A$7=Nutrients!$B$77,Nutrients!$DM$77,Nutrients!$DM$78)))))*AM$7))/2000</f>
        <v>55.292917464744399</v>
      </c>
      <c r="AN253" s="66">
        <f>(SUMPRODUCT(AN$8:AN$187,Nutrients!$DM$8:$DM$187)+(IF($A$6=Nutrients!$B$8,Nutrients!$DM$8,Nutrients!$DM$9)*AN$6)+(((IF($A$7=Nutrients!$B$79,Nutrients!$DM$79,(IF($A$7=Nutrients!$B$77,Nutrients!$DM$77,Nutrients!$DM$78)))))*AN$7))/2000</f>
        <v>56.273064526559658</v>
      </c>
      <c r="AO253" s="66">
        <f>(SUMPRODUCT(AO$8:AO$187,Nutrients!$DM$8:$DM$187)+(IF($A$6=Nutrients!$B$8,Nutrients!$DM$8,Nutrients!$DM$9)*AO$6)+(((IF($A$7=Nutrients!$B$79,Nutrients!$DM$79,(IF($A$7=Nutrients!$B$77,Nutrients!$DM$77,Nutrients!$DM$78)))))*AO$7))/2000</f>
        <v>57.057039254006988</v>
      </c>
      <c r="AP253" s="66">
        <f>(SUMPRODUCT(AP$8:AP$187,Nutrients!$DM$8:$DM$187)+(IF($A$6=Nutrients!$B$8,Nutrients!$DM$8,Nutrients!$DM$9)*AP$6)+(((IF($A$7=Nutrients!$B$79,Nutrients!$DM$79,(IF($A$7=Nutrients!$B$77,Nutrients!$DM$77,Nutrients!$DM$78)))))*AP$7))/2000</f>
        <v>58.585300438169725</v>
      </c>
      <c r="AQ253" s="66"/>
      <c r="AR253" s="66">
        <f>(SUMPRODUCT(AR$8:AR$187,Nutrients!$DM$8:$DM$187)+(IF($A$6=Nutrients!$B$8,Nutrients!$DM$8,Nutrients!$DM$9)*AR$6)+(((IF($A$7=Nutrients!$B$79,Nutrients!$DM$79,(IF($A$7=Nutrients!$B$77,Nutrients!$DM$77,Nutrients!$DM$78)))))*AR$7))/2000</f>
        <v>56.064973321360519</v>
      </c>
      <c r="AS253" s="66">
        <f>(SUMPRODUCT(AS$8:AS$187,Nutrients!$DM$8:$DM$187)+(IF($A$6=Nutrients!$B$8,Nutrients!$DM$8,Nutrients!$DM$9)*AS$6)+(((IF($A$7=Nutrients!$B$79,Nutrients!$DM$79,(IF($A$7=Nutrients!$B$77,Nutrients!$DM$77,Nutrients!$DM$78)))))*AS$7))/2000</f>
        <v>57.148458522949916</v>
      </c>
      <c r="AT253" s="66">
        <f>(SUMPRODUCT(AT$8:AT$187,Nutrients!$DM$8:$DM$187)+(IF($A$6=Nutrients!$B$8,Nutrients!$DM$8,Nutrients!$DM$9)*AT$6)+(((IF($A$7=Nutrients!$B$79,Nutrients!$DM$79,(IF($A$7=Nutrients!$B$77,Nutrients!$DM$77,Nutrients!$DM$78)))))*AT$7))/2000</f>
        <v>58.853017235462758</v>
      </c>
      <c r="AU253" s="66">
        <f>(SUMPRODUCT(AU$8:AU$187,Nutrients!$DM$8:$DM$187)+(IF($A$6=Nutrients!$B$8,Nutrients!$DM$8,Nutrients!$DM$9)*AU$6)+(((IF($A$7=Nutrients!$B$79,Nutrients!$DM$79,(IF($A$7=Nutrients!$B$77,Nutrients!$DM$77,Nutrients!$DM$78)))))*AU$7))/2000</f>
        <v>59.671333681221022</v>
      </c>
      <c r="AV253" s="66">
        <f>(SUMPRODUCT(AV$8:AV$187,Nutrients!$DM$8:$DM$187)+(IF($A$6=Nutrients!$B$8,Nutrients!$DM$8,Nutrients!$DM$9)*AV$6)+(((IF($A$7=Nutrients!$B$79,Nutrients!$DM$79,(IF($A$7=Nutrients!$B$77,Nutrients!$DM$77,Nutrients!$DM$78)))))*AV$7))/2000</f>
        <v>61.310810944998835</v>
      </c>
      <c r="AW253" s="66">
        <f>(SUMPRODUCT(AW$8:AW$187,Nutrients!$DM$8:$DM$187)+(IF($A$6=Nutrients!$B$8,Nutrients!$DM$8,Nutrients!$DM$9)*AW$6)+(((IF($A$7=Nutrients!$B$79,Nutrients!$DM$79,(IF($A$7=Nutrients!$B$77,Nutrients!$DM$77,Nutrients!$DM$78)))))*AW$7))/2000</f>
        <v>62.83560337589617</v>
      </c>
      <c r="AX253" s="66"/>
      <c r="AY253" s="66">
        <f>(SUMPRODUCT(AY$8:AY$187,Nutrients!$DM$8:$DM$187)+(IF($A$6=Nutrients!$B$8,Nutrients!$DM$8,Nutrients!$DM$9)*AY$6)+(((IF($A$7=Nutrients!$B$79,Nutrients!$DM$79,(IF($A$7=Nutrients!$B$77,Nutrients!$DM$77,Nutrients!$DM$78)))))*AY$7))/2000</f>
        <v>59.411330854633974</v>
      </c>
      <c r="AZ253" s="66">
        <f>(SUMPRODUCT(AZ$8:AZ$187,Nutrients!$DM$8:$DM$187)+(IF($A$6=Nutrients!$B$8,Nutrients!$DM$8,Nutrients!$DM$9)*AZ$6)+(((IF($A$7=Nutrients!$B$79,Nutrients!$DM$79,(IF($A$7=Nutrients!$B$77,Nutrients!$DM$77,Nutrients!$DM$78)))))*AZ$7))/2000</f>
        <v>60.52329635588859</v>
      </c>
      <c r="BA253" s="66">
        <f>(SUMPRODUCT(BA$8:BA$187,Nutrients!$DM$8:$DM$187)+(IF($A$6=Nutrients!$B$8,Nutrients!$DM$8,Nutrients!$DM$9)*BA$6)+(((IF($A$7=Nutrients!$B$79,Nutrients!$DM$79,(IF($A$7=Nutrients!$B$77,Nutrients!$DM$77,Nutrients!$DM$78)))))*BA$7))/2000</f>
        <v>62.287787204529245</v>
      </c>
      <c r="BB253" s="66">
        <f>(SUMPRODUCT(BB$8:BB$187,Nutrients!$DM$8:$DM$187)+(IF($A$6=Nutrients!$B$8,Nutrients!$DM$8,Nutrients!$DM$9)*BB$6)+(((IF($A$7=Nutrients!$B$79,Nutrients!$DM$79,(IF($A$7=Nutrients!$B$77,Nutrients!$DM$77,Nutrients!$DM$78)))))*BB$7))/2000</f>
        <v>64.006578298396732</v>
      </c>
      <c r="BC253" s="66">
        <f>(SUMPRODUCT(BC$8:BC$187,Nutrients!$DM$8:$DM$187)+(IF($A$6=Nutrients!$B$8,Nutrients!$DM$8,Nutrients!$DM$9)*BC$6)+(((IF($A$7=Nutrients!$B$79,Nutrients!$DM$79,(IF($A$7=Nutrients!$B$77,Nutrients!$DM$77,Nutrients!$DM$78)))))*BC$7))/2000</f>
        <v>65.635195981940569</v>
      </c>
      <c r="BD253" s="66">
        <f>(SUMPRODUCT(BD$8:BD$187,Nutrients!$DM$8:$DM$187)+(IF($A$6=Nutrients!$B$8,Nutrients!$DM$8,Nutrients!$DM$9)*BD$6)+(((IF($A$7=Nutrients!$B$79,Nutrients!$DM$79,(IF($A$7=Nutrients!$B$77,Nutrients!$DM$77,Nutrients!$DM$78)))))*BD$7))/2000</f>
        <v>67.221241203491175</v>
      </c>
      <c r="BE253" s="66"/>
      <c r="BF253" s="66">
        <f>(SUMPRODUCT(BF$8:BF$187,Nutrients!$DM$8:$DM$187)+(IF($A$6=Nutrients!$B$8,Nutrients!$DM$8,Nutrients!$DM$9)*BF$6)+(((IF($A$7=Nutrients!$B$79,Nutrients!$DM$79,(IF($A$7=Nutrients!$B$77,Nutrients!$DM$77,Nutrients!$DM$78)))))*BF$7))/2000</f>
        <v>62.783674412648189</v>
      </c>
      <c r="BG253" s="66">
        <f>(SUMPRODUCT(BG$8:BG$187,Nutrients!$DM$8:$DM$187)+(IF($A$6=Nutrients!$B$8,Nutrients!$DM$8,Nutrients!$DM$9)*BG$6)+(((IF($A$7=Nutrients!$B$79,Nutrients!$DM$79,(IF($A$7=Nutrients!$B$77,Nutrients!$DM$77,Nutrients!$DM$78)))))*BG$7))/2000</f>
        <v>63.906610071587465</v>
      </c>
      <c r="BH253" s="66">
        <f>(SUMPRODUCT(BH$8:BH$187,Nutrients!$DM$8:$DM$187)+(IF($A$6=Nutrients!$B$8,Nutrients!$DM$8,Nutrients!$DM$9)*BH$6)+(((IF($A$7=Nutrients!$B$79,Nutrients!$DM$79,(IF($A$7=Nutrients!$B$77,Nutrients!$DM$77,Nutrients!$DM$78)))))*BH$7))/2000</f>
        <v>66.083730158708278</v>
      </c>
      <c r="BI253" s="66">
        <f>(SUMPRODUCT(BI$8:BI$187,Nutrients!$DM$8:$DM$187)+(IF($A$6=Nutrients!$B$8,Nutrients!$DM$8,Nutrients!$DM$9)*BI$6)+(((IF($A$7=Nutrients!$B$79,Nutrients!$DM$79,(IF($A$7=Nutrients!$B$77,Nutrients!$DM$77,Nutrients!$DM$78)))))*BI$7))/2000</f>
        <v>68.244051927561273</v>
      </c>
      <c r="BJ253" s="66">
        <f>(SUMPRODUCT(BJ$8:BJ$187,Nutrients!$DM$8:$DM$187)+(IF($A$6=Nutrients!$B$8,Nutrients!$DM$8,Nutrients!$DM$9)*BJ$6)+(((IF($A$7=Nutrients!$B$79,Nutrients!$DM$79,(IF($A$7=Nutrients!$B$77,Nutrients!$DM$77,Nutrients!$DM$78)))))*BJ$7))/2000</f>
        <v>69.874151253089295</v>
      </c>
      <c r="BK253" s="66">
        <f>(SUMPRODUCT(BK$8:BK$187,Nutrients!$DM$8:$DM$187)+(IF($A$6=Nutrients!$B$8,Nutrients!$DM$8,Nutrients!$DM$9)*BK$6)+(((IF($A$7=Nutrients!$B$79,Nutrients!$DM$79,(IF($A$7=Nutrients!$B$77,Nutrients!$DM$77,Nutrients!$DM$78)))))*BK$7))/2000</f>
        <v>71.47944043748295</v>
      </c>
      <c r="BL253" s="66"/>
    </row>
    <row r="254" spans="1:64" x14ac:dyDescent="0.2">
      <c r="A254" t="s">
        <v>78</v>
      </c>
      <c r="B254" s="67">
        <f>(0.4472*B253)+51.796</f>
        <v>67.779833618037827</v>
      </c>
      <c r="C254" s="67">
        <f t="shared" ref="C254:G254" si="234">(0.4472*C253)+51.796</f>
        <v>68.317929781091351</v>
      </c>
      <c r="D254" s="67">
        <f t="shared" si="234"/>
        <v>68.92528092383678</v>
      </c>
      <c r="E254" s="67">
        <f t="shared" si="234"/>
        <v>69.309932875954729</v>
      </c>
      <c r="F254" s="67">
        <f t="shared" si="234"/>
        <v>69.606661608899984</v>
      </c>
      <c r="G254" s="67">
        <f t="shared" si="234"/>
        <v>69.877032348966523</v>
      </c>
      <c r="H254" s="67"/>
      <c r="I254" s="67">
        <f>(0.4472*I253)+51.796</f>
        <v>69.298086018511086</v>
      </c>
      <c r="J254" s="67">
        <f t="shared" ref="J254:N254" si="235">(0.4472*J253)+51.796</f>
        <v>69.834154109298751</v>
      </c>
      <c r="K254" s="67">
        <f t="shared" si="235"/>
        <v>70.447690872455055</v>
      </c>
      <c r="L254" s="67">
        <f t="shared" si="235"/>
        <v>70.827171240295058</v>
      </c>
      <c r="M254" s="67">
        <f t="shared" si="235"/>
        <v>71.108506856652085</v>
      </c>
      <c r="N254" s="67">
        <f t="shared" si="235"/>
        <v>71.378877596718624</v>
      </c>
      <c r="O254" s="67"/>
      <c r="P254" s="67">
        <f>(0.4472*P253)+51.796</f>
        <v>70.816439822597644</v>
      </c>
      <c r="Q254" s="67">
        <f t="shared" ref="Q254:U254" si="236">(0.4472*Q253)+51.796</f>
        <v>71.33802742931671</v>
      </c>
      <c r="R254" s="67">
        <f t="shared" si="236"/>
        <v>71.94547997567544</v>
      </c>
      <c r="S254" s="67">
        <f t="shared" si="236"/>
        <v>72.323946307382514</v>
      </c>
      <c r="T254" s="67">
        <f t="shared" si="236"/>
        <v>72.6258466246057</v>
      </c>
      <c r="U254" s="67">
        <f t="shared" si="236"/>
        <v>72.912375455245027</v>
      </c>
      <c r="V254" s="67"/>
      <c r="W254" s="67">
        <f>(0.4472*W253)+51.796</f>
        <v>72.328608006273313</v>
      </c>
      <c r="X254" s="67">
        <f t="shared" ref="X254:AB254" si="237">(0.4472*X253)+51.796</f>
        <v>72.835816532537095</v>
      </c>
      <c r="Y254" s="67">
        <f t="shared" si="237"/>
        <v>73.440226970497022</v>
      </c>
      <c r="Z254" s="67">
        <f t="shared" si="237"/>
        <v>73.848175597630714</v>
      </c>
      <c r="AA254" s="67">
        <f t="shared" si="237"/>
        <v>74.122621691693155</v>
      </c>
      <c r="AB254" s="67">
        <f t="shared" si="237"/>
        <v>74.449067175706972</v>
      </c>
      <c r="AC254" s="67"/>
      <c r="AD254" s="67">
        <f>(0.4472*AD253)+51.796</f>
        <v>73.842804262214855</v>
      </c>
      <c r="AE254" s="67">
        <f t="shared" ref="AE254:AI254" si="238">(0.4472*AE253)+51.796</f>
        <v>74.347340444091387</v>
      </c>
      <c r="AF254" s="67">
        <f t="shared" si="238"/>
        <v>74.986300969771776</v>
      </c>
      <c r="AG254" s="67">
        <f t="shared" si="238"/>
        <v>75.417996832861718</v>
      </c>
      <c r="AH254" s="67">
        <f t="shared" si="238"/>
        <v>75.775216233929982</v>
      </c>
      <c r="AI254" s="67">
        <f t="shared" si="238"/>
        <v>76.099685558691789</v>
      </c>
      <c r="AJ254" s="67"/>
      <c r="AK254" s="67">
        <f>(0.4472*AK253)+51.796</f>
        <v>75.36014403016847</v>
      </c>
      <c r="AL254" s="67">
        <f t="shared" ref="AL254:AP254" si="239">(0.4472*AL253)+51.796</f>
        <v>75.850945403711094</v>
      </c>
      <c r="AM254" s="67">
        <f t="shared" si="239"/>
        <v>76.522992690233693</v>
      </c>
      <c r="AN254" s="67">
        <f t="shared" si="239"/>
        <v>76.961314456277478</v>
      </c>
      <c r="AO254" s="67">
        <f t="shared" si="239"/>
        <v>77.311907954391927</v>
      </c>
      <c r="AP254" s="67">
        <f t="shared" si="239"/>
        <v>77.995346355949493</v>
      </c>
      <c r="AQ254" s="67"/>
      <c r="AR254" s="67">
        <f>(0.4472*AR253)+51.796</f>
        <v>76.868256069312423</v>
      </c>
      <c r="AS254" s="67">
        <f t="shared" ref="AS254:AW254" si="240">(0.4472*AS253)+51.796</f>
        <v>77.352790651463209</v>
      </c>
      <c r="AT254" s="67">
        <f t="shared" si="240"/>
        <v>78.115069307698946</v>
      </c>
      <c r="AU254" s="67">
        <f t="shared" si="240"/>
        <v>78.48102042224204</v>
      </c>
      <c r="AV254" s="67">
        <f t="shared" si="240"/>
        <v>79.214194654603475</v>
      </c>
      <c r="AW254" s="67">
        <f t="shared" si="240"/>
        <v>79.896081829700762</v>
      </c>
      <c r="AX254" s="67"/>
      <c r="AY254" s="67">
        <f>(0.4472*AY253)+51.796</f>
        <v>78.364747158192316</v>
      </c>
      <c r="AZ254" s="67">
        <f t="shared" ref="AZ254:BD254" si="241">(0.4472*AZ253)+51.796</f>
        <v>78.862018130353377</v>
      </c>
      <c r="BA254" s="67">
        <f t="shared" si="241"/>
        <v>79.651098437865471</v>
      </c>
      <c r="BB254" s="67">
        <f t="shared" si="241"/>
        <v>80.419741815043011</v>
      </c>
      <c r="BC254" s="67">
        <f t="shared" si="241"/>
        <v>81.148059643123815</v>
      </c>
      <c r="BD254" s="67">
        <f t="shared" si="241"/>
        <v>81.857339066201249</v>
      </c>
      <c r="BE254" s="67"/>
      <c r="BF254" s="67">
        <f>(0.4472*BF253)+51.796</f>
        <v>79.872859197336268</v>
      </c>
      <c r="BG254" s="67">
        <f t="shared" ref="BG254:BK254" si="242">(0.4472*BG253)+51.796</f>
        <v>80.375036024013909</v>
      </c>
      <c r="BH254" s="67">
        <f t="shared" si="242"/>
        <v>81.348644126974335</v>
      </c>
      <c r="BI254" s="67">
        <f t="shared" si="242"/>
        <v>82.314740022005395</v>
      </c>
      <c r="BJ254" s="67">
        <f t="shared" si="242"/>
        <v>83.043720440381534</v>
      </c>
      <c r="BK254" s="67">
        <f t="shared" si="242"/>
        <v>83.761605763642365</v>
      </c>
      <c r="BL254" s="67"/>
    </row>
    <row r="255" spans="1:64" x14ac:dyDescent="0.2">
      <c r="A255" t="s">
        <v>85</v>
      </c>
      <c r="B255" s="67">
        <f>(SUMPRODUCT(B$8:B$187,Nutrients!$BK$8:$BK$187)+(IF($A$6=Nutrients!$B$8,Nutrients!$BK$8,Nutrients!$BK$9)*B$6)+(((IF($A$7=Nutrients!$B$79,Nutrients!$BK$79,(IF($A$7=Nutrients!$B$77,Nutrients!$BK$77,Nutrients!$BK$78)))))*B$7))/2000</f>
        <v>0.17538840795496061</v>
      </c>
      <c r="C255" s="67">
        <f>(SUMPRODUCT(C$8:C$187,Nutrients!$BK$8:$BK$187)+(IF($A$6=Nutrients!$B$8,Nutrients!$BK$8,Nutrients!$BK$9)*C$6)+(((IF($A$7=Nutrients!$B$79,Nutrients!$BK$79,(IF($A$7=Nutrients!$B$77,Nutrients!$BK$77,Nutrients!$BK$78)))))*C$7))/2000</f>
        <v>0.17253431119113202</v>
      </c>
      <c r="D255" s="67">
        <f>(SUMPRODUCT(D$8:D$187,Nutrients!$BK$8:$BK$187)+(IF($A$6=Nutrients!$B$8,Nutrients!$BK$8,Nutrients!$BK$9)*D$6)+(((IF($A$7=Nutrients!$B$79,Nutrients!$BK$79,(IF($A$7=Nutrients!$B$77,Nutrients!$BK$77,Nutrients!$BK$78)))))*D$7))/2000</f>
        <v>0.169234058793928</v>
      </c>
      <c r="E255" s="67">
        <f>(SUMPRODUCT(E$8:E$187,Nutrients!$BK$8:$BK$187)+(IF($A$6=Nutrients!$B$8,Nutrients!$BK$8,Nutrients!$BK$9)*E$6)+(((IF($A$7=Nutrients!$B$79,Nutrients!$BK$79,(IF($A$7=Nutrients!$B$77,Nutrients!$BK$77,Nutrients!$BK$78)))))*E$7))/2000</f>
        <v>0.16720938354228723</v>
      </c>
      <c r="F255" s="67">
        <f>(SUMPRODUCT(F$8:F$187,Nutrients!$BK$8:$BK$187)+(IF($A$6=Nutrients!$B$8,Nutrients!$BK$8,Nutrients!$BK$9)*F$6)+(((IF($A$7=Nutrients!$B$79,Nutrients!$BK$79,(IF($A$7=Nutrients!$B$77,Nutrients!$BK$77,Nutrients!$BK$78)))))*F$7))/2000</f>
        <v>0.16561160609926631</v>
      </c>
      <c r="G255" s="67">
        <f>(SUMPRODUCT(G$8:G$187,Nutrients!$BK$8:$BK$187)+(IF($A$6=Nutrients!$B$8,Nutrients!$BK$8,Nutrients!$BK$9)*G$6)+(((IF($A$7=Nutrients!$B$79,Nutrients!$BK$79,(IF($A$7=Nutrients!$B$77,Nutrients!$BK$77,Nutrients!$BK$78)))))*G$7))/2000</f>
        <v>0.16409951858840574</v>
      </c>
      <c r="H255" s="67"/>
      <c r="I255" s="67">
        <f>(SUMPRODUCT(I$8:I$187,Nutrients!$BK$8:$BK$187)+(IF($A$6=Nutrients!$B$8,Nutrients!$BK$8,Nutrients!$BK$9)*I$6)+(((IF($A$7=Nutrients!$B$79,Nutrients!$BK$79,(IF($A$7=Nutrients!$B$77,Nutrients!$BK$77,Nutrients!$BK$78)))))*I$7))/2000</f>
        <v>0.1878403619518578</v>
      </c>
      <c r="J255" s="67">
        <f>(SUMPRODUCT(J$8:J$187,Nutrients!$BK$8:$BK$187)+(IF($A$6=Nutrients!$B$8,Nutrients!$BK$8,Nutrients!$BK$9)*J$6)+(((IF($A$7=Nutrients!$B$79,Nutrients!$BK$79,(IF($A$7=Nutrients!$B$77,Nutrients!$BK$77,Nutrients!$BK$78)))))*J$7))/2000</f>
        <v>0.18498471836023464</v>
      </c>
      <c r="K255" s="67">
        <f>(SUMPRODUCT(K$8:K$187,Nutrients!$BK$8:$BK$187)+(IF($A$6=Nutrients!$B$8,Nutrients!$BK$8,Nutrients!$BK$9)*K$6)+(((IF($A$7=Nutrients!$B$79,Nutrients!$BK$79,(IF($A$7=Nutrients!$B$77,Nutrients!$BK$77,Nutrients!$BK$78)))))*K$7))/2000</f>
        <v>0.18163918378780405</v>
      </c>
      <c r="L255" s="67">
        <f>(SUMPRODUCT(L$8:L$187,Nutrients!$BK$8:$BK$187)+(IF($A$6=Nutrients!$B$8,Nutrients!$BK$8,Nutrients!$BK$9)*L$6)+(((IF($A$7=Nutrients!$B$79,Nutrients!$BK$79,(IF($A$7=Nutrients!$B$77,Nutrients!$BK$77,Nutrients!$BK$78)))))*L$7))/2000</f>
        <v>0.17966056412528719</v>
      </c>
      <c r="M255" s="67">
        <f>(SUMPRODUCT(M$8:M$187,Nutrients!$BK$8:$BK$187)+(IF($A$6=Nutrients!$B$8,Nutrients!$BK$8,Nutrients!$BK$9)*M$6)+(((IF($A$7=Nutrients!$B$79,Nutrients!$BK$79,(IF($A$7=Nutrients!$B$77,Nutrients!$BK$77,Nutrients!$BK$78)))))*M$7))/2000</f>
        <v>0.17816100162470108</v>
      </c>
      <c r="N255" s="67">
        <f>(SUMPRODUCT(N$8:N$187,Nutrients!$BK$8:$BK$187)+(IF($A$6=Nutrients!$B$8,Nutrients!$BK$8,Nutrients!$BK$9)*N$6)+(((IF($A$7=Nutrients!$B$79,Nutrients!$BK$79,(IF($A$7=Nutrients!$B$77,Nutrients!$BK$77,Nutrients!$BK$78)))))*N$7))/2000</f>
        <v>0.17664891411384054</v>
      </c>
      <c r="O255" s="67"/>
      <c r="P255" s="67">
        <f>(SUMPRODUCT(P$8:P$187,Nutrients!$BK$8:$BK$187)+(IF($A$6=Nutrients!$B$8,Nutrients!$BK$8,Nutrients!$BK$9)*P$6)+(((IF($A$7=Nutrients!$B$79,Nutrients!$BK$79,(IF($A$7=Nutrients!$B$77,Nutrients!$BK$77,Nutrients!$BK$78)))))*P$7))/2000</f>
        <v>0.2002923932901447</v>
      </c>
      <c r="Q255" s="67">
        <f>(SUMPRODUCT(Q$8:Q$187,Nutrients!$BK$8:$BK$187)+(IF($A$6=Nutrients!$B$8,Nutrients!$BK$8,Nutrients!$BK$9)*Q$6)+(((IF($A$7=Nutrients!$B$79,Nutrients!$BK$79,(IF($A$7=Nutrients!$B$77,Nutrients!$BK$77,Nutrients!$BK$78)))))*Q$7))/2000</f>
        <v>0.19753566071346404</v>
      </c>
      <c r="R255" s="67">
        <f>(SUMPRODUCT(R$8:R$187,Nutrients!$BK$8:$BK$187)+(IF($A$6=Nutrients!$B$8,Nutrients!$BK$8,Nutrients!$BK$9)*R$6)+(((IF($A$7=Nutrients!$B$79,Nutrients!$BK$79,(IF($A$7=Nutrients!$B$77,Nutrients!$BK$77,Nutrients!$BK$78)))))*R$7))/2000</f>
        <v>0.19420048565764975</v>
      </c>
      <c r="S255" s="67">
        <f>(SUMPRODUCT(S$8:S$187,Nutrients!$BK$8:$BK$187)+(IF($A$6=Nutrients!$B$8,Nutrients!$BK$8,Nutrients!$BK$9)*S$6)+(((IF($A$7=Nutrients!$B$79,Nutrients!$BK$79,(IF($A$7=Nutrients!$B$77,Nutrients!$BK$77,Nutrients!$BK$78)))))*S$7))/2000</f>
        <v>0.19222109258123557</v>
      </c>
      <c r="T255" s="67">
        <f>(SUMPRODUCT(T$8:T$187,Nutrients!$BK$8:$BK$187)+(IF($A$6=Nutrients!$B$8,Nutrients!$BK$8,Nutrients!$BK$9)*T$6)+(((IF($A$7=Nutrients!$B$79,Nutrients!$BK$79,(IF($A$7=Nutrients!$B$77,Nutrients!$BK$77,Nutrients!$BK$78)))))*T$7))/2000</f>
        <v>0.19061225954909072</v>
      </c>
      <c r="U255" s="67">
        <f>(SUMPRODUCT(U$8:U$187,Nutrients!$BK$8:$BK$187)+(IF($A$6=Nutrients!$B$8,Nutrients!$BK$8,Nutrients!$BK$9)*U$6)+(((IF($A$7=Nutrients!$B$79,Nutrients!$BK$79,(IF($A$7=Nutrients!$B$77,Nutrients!$BK$77,Nutrients!$BK$78)))))*U$7))/2000</f>
        <v>0.18920631580385833</v>
      </c>
      <c r="V255" s="67"/>
      <c r="W255" s="67">
        <f>(SUMPRODUCT(W$8:W$187,Nutrients!$BK$8:$BK$187)+(IF($A$6=Nutrients!$B$8,Nutrients!$BK$8,Nutrients!$BK$9)*W$6)+(((IF($A$7=Nutrients!$B$79,Nutrients!$BK$79,(IF($A$7=Nutrients!$B$77,Nutrients!$BK$77,Nutrients!$BK$78)))))*W$7))/2000</f>
        <v>0.21275470680365824</v>
      </c>
      <c r="X255" s="67">
        <f>(SUMPRODUCT(X$8:X$187,Nutrients!$BK$8:$BK$187)+(IF($A$6=Nutrients!$B$8,Nutrients!$BK$8,Nutrients!$BK$9)*X$6)+(((IF($A$7=Nutrients!$B$79,Nutrients!$BK$79,(IF($A$7=Nutrients!$B$77,Nutrients!$BK$77,Nutrients!$BK$78)))))*X$7))/2000</f>
        <v>0.21009696258330968</v>
      </c>
      <c r="Y255" s="67">
        <f>(SUMPRODUCT(Y$8:Y$187,Nutrients!$BK$8:$BK$187)+(IF($A$6=Nutrients!$B$8,Nutrients!$BK$8,Nutrients!$BK$9)*Y$6)+(((IF($A$7=Nutrients!$B$79,Nutrients!$BK$79,(IF($A$7=Nutrients!$B$77,Nutrients!$BK$77,Nutrients!$BK$78)))))*Y$7))/2000</f>
        <v>0.20680946728580354</v>
      </c>
      <c r="Z255" s="67">
        <f>(SUMPRODUCT(Z$8:Z$187,Nutrients!$BK$8:$BK$187)+(IF($A$6=Nutrients!$B$8,Nutrients!$BK$8,Nutrients!$BK$9)*Z$6)+(((IF($A$7=Nutrients!$B$79,Nutrients!$BK$79,(IF($A$7=Nutrients!$B$77,Nutrients!$BK$77,Nutrients!$BK$78)))))*Z$7))/2000</f>
        <v>0.20477999259624802</v>
      </c>
      <c r="AA255" s="67">
        <f>(SUMPRODUCT(AA$8:AA$187,Nutrients!$BK$8:$BK$187)+(IF($A$6=Nutrients!$B$8,Nutrients!$BK$8,Nutrients!$BK$9)*AA$6)+(((IF($A$7=Nutrients!$B$79,Nutrients!$BK$79,(IF($A$7=Nutrients!$B$77,Nutrients!$BK$77,Nutrients!$BK$78)))))*AA$7))/2000</f>
        <v>0.20317278800503913</v>
      </c>
      <c r="AB255" s="67">
        <f>(SUMPRODUCT(AB$8:AB$187,Nutrients!$BK$8:$BK$187)+(IF($A$6=Nutrients!$B$8,Nutrients!$BK$8,Nutrients!$BK$9)*AB$6)+(((IF($A$7=Nutrients!$B$79,Nutrients!$BK$79,(IF($A$7=Nutrients!$B$77,Nutrients!$BK$77,Nutrients!$BK$78)))))*AB$7))/2000</f>
        <v>0.20171375336964348</v>
      </c>
      <c r="AC255" s="67"/>
      <c r="AD255" s="67">
        <f>(SUMPRODUCT(AD$8:AD$187,Nutrients!$BK$8:$BK$187)+(IF($A$6=Nutrients!$B$8,Nutrients!$BK$8,Nutrients!$BK$9)*AD$6)+(((IF($A$7=Nutrients!$B$79,Nutrients!$BK$79,(IF($A$7=Nutrients!$B$77,Nutrients!$BK$77,Nutrients!$BK$78)))))*AD$7))/2000</f>
        <v>0.22521856714496633</v>
      </c>
      <c r="AE255" s="67">
        <f>(SUMPRODUCT(AE$8:AE$187,Nutrients!$BK$8:$BK$187)+(IF($A$6=Nutrients!$B$8,Nutrients!$BK$8,Nutrients!$BK$9)*AE$6)+(((IF($A$7=Nutrients!$B$79,Nutrients!$BK$79,(IF($A$7=Nutrients!$B$77,Nutrients!$BK$77,Nutrients!$BK$78)))))*AE$7))/2000</f>
        <v>0.22265581828240577</v>
      </c>
      <c r="AF255" s="67">
        <f>(SUMPRODUCT(AF$8:AF$187,Nutrients!$BK$8:$BK$187)+(IF($A$6=Nutrients!$B$8,Nutrients!$BK$8,Nutrients!$BK$9)*AF$6)+(((IF($A$7=Nutrients!$B$79,Nutrients!$BK$79,(IF($A$7=Nutrients!$B$77,Nutrients!$BK$77,Nutrients!$BK$78)))))*AF$7))/2000</f>
        <v>0.21931473011420696</v>
      </c>
      <c r="AG255" s="67">
        <f>(SUMPRODUCT(AG$8:AG$187,Nutrients!$BK$8:$BK$187)+(IF($A$6=Nutrients!$B$8,Nutrients!$BK$8,Nutrients!$BK$9)*AG$6)+(((IF($A$7=Nutrients!$B$79,Nutrients!$BK$79,(IF($A$7=Nutrients!$B$77,Nutrients!$BK$77,Nutrients!$BK$78)))))*AG$7))/2000</f>
        <v>0.21733118087504988</v>
      </c>
      <c r="AH255" s="67">
        <f>(SUMPRODUCT(AH$8:AH$187,Nutrients!$BK$8:$BK$187)+(IF($A$6=Nutrients!$B$8,Nutrients!$BK$8,Nutrients!$BK$9)*AH$6)+(((IF($A$7=Nutrients!$B$79,Nutrients!$BK$79,(IF($A$7=Nutrients!$B$77,Nutrients!$BK$77,Nutrients!$BK$78)))))*AH$7))/2000</f>
        <v>0.21587186618521009</v>
      </c>
      <c r="AI255" s="67">
        <f>(SUMPRODUCT(AI$8:AI$187,Nutrients!$BK$8:$BK$187)+(IF($A$6=Nutrients!$B$8,Nutrients!$BK$8,Nutrients!$BK$9)*AI$6)+(((IF($A$7=Nutrients!$B$79,Nutrients!$BK$79,(IF($A$7=Nutrients!$B$77,Nutrients!$BK$77,Nutrients!$BK$78)))))*AI$7))/2000</f>
        <v>0.21444951056431208</v>
      </c>
      <c r="AJ255" s="67"/>
      <c r="AK255" s="67">
        <f>(SUMPRODUCT(AK$8:AK$187,Nutrients!$BK$8:$BK$187)+(IF($A$6=Nutrients!$B$8,Nutrients!$BK$8,Nutrients!$BK$9)*AK$6)+(((IF($A$7=Nutrients!$B$79,Nutrients!$BK$79,(IF($A$7=Nutrients!$B$77,Nutrients!$BK$77,Nutrients!$BK$78)))))*AK$7))/2000</f>
        <v>0.23766982506935594</v>
      </c>
      <c r="AL255" s="67">
        <f>(SUMPRODUCT(AL$8:AL$187,Nutrients!$BK$8:$BK$187)+(IF($A$6=Nutrients!$B$8,Nutrients!$BK$8,Nutrients!$BK$9)*AL$6)+(((IF($A$7=Nutrients!$B$79,Nutrients!$BK$79,(IF($A$7=Nutrients!$B$77,Nutrients!$BK$77,Nutrients!$BK$78)))))*AL$7))/2000</f>
        <v>0.23514452237754499</v>
      </c>
      <c r="AM255" s="67">
        <f>(SUMPRODUCT(AM$8:AM$187,Nutrients!$BK$8:$BK$187)+(IF($A$6=Nutrients!$B$8,Nutrients!$BK$8,Nutrients!$BK$9)*AM$6)+(((IF($A$7=Nutrients!$B$79,Nutrients!$BK$79,(IF($A$7=Nutrients!$B$77,Nutrients!$BK$77,Nutrients!$BK$78)))))*AM$7))/2000</f>
        <v>0.23189216767999213</v>
      </c>
      <c r="AN255" s="67">
        <f>(SUMPRODUCT(AN$8:AN$187,Nutrients!$BK$8:$BK$187)+(IF($A$6=Nutrients!$B$8,Nutrients!$BK$8,Nutrients!$BK$9)*AN$6)+(((IF($A$7=Nutrients!$B$79,Nutrients!$BK$79,(IF($A$7=Nutrients!$B$77,Nutrients!$BK$77,Nutrients!$BK$78)))))*AN$7))/2000</f>
        <v>0.22990736858343841</v>
      </c>
      <c r="AO255" s="67">
        <f>(SUMPRODUCT(AO$8:AO$187,Nutrients!$BK$8:$BK$187)+(IF($A$6=Nutrients!$B$8,Nutrients!$BK$8,Nutrients!$BK$9)*AO$6)+(((IF($A$7=Nutrients!$B$79,Nutrients!$BK$79,(IF($A$7=Nutrients!$B$77,Nutrients!$BK$77,Nutrients!$BK$78)))))*AO$7))/2000</f>
        <v>0.22844930375099523</v>
      </c>
      <c r="AP255" s="67">
        <f>(SUMPRODUCT(AP$8:AP$187,Nutrients!$BK$8:$BK$187)+(IF($A$6=Nutrients!$B$8,Nutrients!$BK$8,Nutrients!$BK$9)*AP$6)+(((IF($A$7=Nutrients!$B$79,Nutrients!$BK$79,(IF($A$7=Nutrients!$B$77,Nutrients!$BK$77,Nutrients!$BK$78)))))*AP$7))/2000</f>
        <v>0.22840739689964332</v>
      </c>
      <c r="AQ255" s="67"/>
      <c r="AR255" s="67">
        <f>(SUMPRODUCT(AR$8:AR$187,Nutrients!$BK$8:$BK$187)+(IF($A$6=Nutrients!$B$8,Nutrients!$BK$8,Nutrients!$BK$9)*AR$6)+(((IF($A$7=Nutrients!$B$79,Nutrients!$BK$79,(IF($A$7=Nutrients!$B$77,Nutrients!$BK$77,Nutrients!$BK$78)))))*AR$7))/2000</f>
        <v>0.25021404492728033</v>
      </c>
      <c r="AS255" s="67">
        <f>(SUMPRODUCT(AS$8:AS$187,Nutrients!$BK$8:$BK$187)+(IF($A$6=Nutrients!$B$8,Nutrients!$BK$8,Nutrients!$BK$9)*AS$6)+(((IF($A$7=Nutrients!$B$79,Nutrients!$BK$79,(IF($A$7=Nutrients!$B$77,Nutrients!$BK$77,Nutrients!$BK$78)))))*AS$7))/2000</f>
        <v>0.24772891790297982</v>
      </c>
      <c r="AT255" s="67">
        <f>(SUMPRODUCT(AT$8:AT$187,Nutrients!$BK$8:$BK$187)+(IF($A$6=Nutrients!$B$8,Nutrients!$BK$8,Nutrients!$BK$9)*AT$6)+(((IF($A$7=Nutrients!$B$79,Nutrients!$BK$79,(IF($A$7=Nutrients!$B$77,Nutrients!$BK$77,Nutrients!$BK$78)))))*AT$7))/2000</f>
        <v>0.24465890434036658</v>
      </c>
      <c r="AU255" s="67">
        <f>(SUMPRODUCT(AU$8:AU$187,Nutrients!$BK$8:$BK$187)+(IF($A$6=Nutrients!$B$8,Nutrients!$BK$8,Nutrients!$BK$9)*AU$6)+(((IF($A$7=Nutrients!$B$79,Nutrients!$BK$79,(IF($A$7=Nutrients!$B$77,Nutrients!$BK$77,Nutrients!$BK$78)))))*AU$7))/2000</f>
        <v>0.24240811162261844</v>
      </c>
      <c r="AV255" s="67">
        <f>(SUMPRODUCT(AV$8:AV$187,Nutrients!$BK$8:$BK$187)+(IF($A$6=Nutrients!$B$8,Nutrients!$BK$8,Nutrients!$BK$9)*AV$6)+(((IF($A$7=Nutrients!$B$79,Nutrients!$BK$79,(IF($A$7=Nutrients!$B$77,Nutrients!$BK$77,Nutrients!$BK$78)))))*AV$7))/2000</f>
        <v>0.24240594022892981</v>
      </c>
      <c r="AW255" s="67">
        <f>(SUMPRODUCT(AW$8:AW$187,Nutrients!$BK$8:$BK$187)+(IF($A$6=Nutrients!$B$8,Nutrients!$BK$8,Nutrients!$BK$9)*AW$6)+(((IF($A$7=Nutrients!$B$79,Nutrients!$BK$79,(IF($A$7=Nutrients!$B$77,Nutrients!$BK$77,Nutrients!$BK$78)))))*AW$7))/2000</f>
        <v>0.24238430063445121</v>
      </c>
      <c r="AX255" s="67"/>
      <c r="AY255" s="67">
        <f>(SUMPRODUCT(AY$8:AY$187,Nutrients!$BK$8:$BK$187)+(IF($A$6=Nutrients!$B$8,Nutrients!$BK$8,Nutrients!$BK$9)*AY$6)+(((IF($A$7=Nutrients!$B$79,Nutrients!$BK$79,(IF($A$7=Nutrients!$B$77,Nutrients!$BK$77,Nutrients!$BK$78)))))*AY$7))/2000</f>
        <v>0.26280431219273309</v>
      </c>
      <c r="AZ255" s="67">
        <f>(SUMPRODUCT(AZ$8:AZ$187,Nutrients!$BK$8:$BK$187)+(IF($A$6=Nutrients!$B$8,Nutrients!$BK$8,Nutrients!$BK$9)*AZ$6)+(((IF($A$7=Nutrients!$B$79,Nutrients!$BK$79,(IF($A$7=Nutrients!$B$77,Nutrients!$BK$77,Nutrients!$BK$78)))))*AZ$7))/2000</f>
        <v>0.26030898851619122</v>
      </c>
      <c r="BA255" s="67">
        <f>(SUMPRODUCT(BA$8:BA$187,Nutrients!$BK$8:$BK$187)+(IF($A$6=Nutrients!$B$8,Nutrients!$BK$8,Nutrients!$BK$9)*BA$6)+(((IF($A$7=Nutrients!$B$79,Nutrients!$BK$79,(IF($A$7=Nutrients!$B$77,Nutrients!$BK$77,Nutrients!$BK$78)))))*BA$7))/2000</f>
        <v>0.25723646689189139</v>
      </c>
      <c r="BB255" s="67">
        <f>(SUMPRODUCT(BB$8:BB$187,Nutrients!$BK$8:$BK$187)+(IF($A$6=Nutrients!$B$8,Nutrients!$BK$8,Nutrients!$BK$9)*BB$6)+(((IF($A$7=Nutrients!$B$79,Nutrients!$BK$79,(IF($A$7=Nutrients!$B$77,Nutrients!$BK$77,Nutrients!$BK$78)))))*BB$7))/2000</f>
        <v>0.25640283732009256</v>
      </c>
      <c r="BC255" s="67">
        <f>(SUMPRODUCT(BC$8:BC$187,Nutrients!$BK$8:$BK$187)+(IF($A$6=Nutrients!$B$8,Nutrients!$BK$8,Nutrients!$BK$9)*BC$6)+(((IF($A$7=Nutrients!$B$79,Nutrients!$BK$79,(IF($A$7=Nutrients!$B$77,Nutrients!$BK$77,Nutrients!$BK$78)))))*BC$7))/2000</f>
        <v>0.25639159467675438</v>
      </c>
      <c r="BD255" s="67">
        <f>(SUMPRODUCT(BD$8:BD$187,Nutrients!$BK$8:$BK$187)+(IF($A$6=Nutrients!$B$8,Nutrients!$BK$8,Nutrients!$BK$9)*BD$6)+(((IF($A$7=Nutrients!$B$79,Nutrients!$BK$79,(IF($A$7=Nutrients!$B$77,Nutrients!$BK$77,Nutrients!$BK$78)))))*BD$7))/2000</f>
        <v>0.25635981338155545</v>
      </c>
      <c r="BE255" s="67"/>
      <c r="BF255" s="67">
        <f>(SUMPRODUCT(BF$8:BF$187,Nutrients!$BK$8:$BK$187)+(IF($A$6=Nutrients!$B$8,Nutrients!$BK$8,Nutrients!$BK$9)*BF$6)+(((IF($A$7=Nutrients!$B$79,Nutrients!$BK$79,(IF($A$7=Nutrients!$B$77,Nutrients!$BK$77,Nutrients!$BK$78)))))*BF$7))/2000</f>
        <v>0.27538353205065752</v>
      </c>
      <c r="BG255" s="67">
        <f>(SUMPRODUCT(BG$8:BG$187,Nutrients!$BK$8:$BK$187)+(IF($A$6=Nutrients!$B$8,Nutrients!$BK$8,Nutrients!$BK$9)*BG$6)+(((IF($A$7=Nutrients!$B$79,Nutrients!$BK$79,(IF($A$7=Nutrients!$B$77,Nutrients!$BK$77,Nutrients!$BK$78)))))*BG$7))/2000</f>
        <v>0.27288790243417732</v>
      </c>
      <c r="BH255" s="67">
        <f>(SUMPRODUCT(BH$8:BH$187,Nutrients!$BK$8:$BK$187)+(IF($A$6=Nutrients!$B$8,Nutrients!$BK$8,Nutrients!$BK$9)*BH$6)+(((IF($A$7=Nutrients!$B$79,Nutrients!$BK$79,(IF($A$7=Nutrients!$B$77,Nutrients!$BK$77,Nutrients!$BK$78)))))*BH$7))/2000</f>
        <v>0.27038280162736178</v>
      </c>
      <c r="BI255" s="67">
        <f>(SUMPRODUCT(BI$8:BI$187,Nutrients!$BK$8:$BK$187)+(IF($A$6=Nutrients!$B$8,Nutrients!$BK$8,Nutrients!$BK$9)*BI$6)+(((IF($A$7=Nutrients!$B$79,Nutrients!$BK$79,(IF($A$7=Nutrients!$B$77,Nutrients!$BK$77,Nutrients!$BK$78)))))*BI$7))/2000</f>
        <v>0.27036084864116344</v>
      </c>
      <c r="BJ255" s="67">
        <f>(SUMPRODUCT(BJ$8:BJ$187,Nutrients!$BK$8:$BK$187)+(IF($A$6=Nutrients!$B$8,Nutrients!$BK$8,Nutrients!$BK$9)*BJ$6)+(((IF($A$7=Nutrients!$B$79,Nutrients!$BK$79,(IF($A$7=Nutrients!$B$77,Nutrients!$BK$77,Nutrients!$BK$78)))))*BJ$7))/2000</f>
        <v>0.27034948101208556</v>
      </c>
      <c r="BK255" s="67">
        <f>(SUMPRODUCT(BK$8:BK$187,Nutrients!$BK$8:$BK$187)+(IF($A$6=Nutrients!$B$8,Nutrients!$BK$8,Nutrients!$BK$9)*BK$6)+(((IF($A$7=Nutrients!$B$79,Nutrients!$BK$79,(IF($A$7=Nutrients!$B$77,Nutrients!$BK$77,Nutrients!$BK$78)))))*BK$7))/2000</f>
        <v>0.27034603833749221</v>
      </c>
      <c r="BL255" s="67"/>
    </row>
    <row r="256" spans="1:64" x14ac:dyDescent="0.2">
      <c r="A256" t="s">
        <v>86</v>
      </c>
      <c r="B256" s="67">
        <f>(SUMPRODUCT(B$8:B$187,Nutrients!$BH$8:$BH$187)+(IF($A$6=Nutrients!$B$8,Nutrients!$BH$8,Nutrients!$BH$9)*B$6)+(((IF($A$7=Nutrients!$B$79,Nutrients!$BH$79,(IF($A$7=Nutrients!$B$77,Nutrients!$BH$77,Nutrients!$BH$78)))))*B$7))/2000</f>
        <v>0.47441807500304434</v>
      </c>
      <c r="C256" s="67">
        <f>(SUMPRODUCT(C$8:C$187,Nutrients!$BH$8:$BH$187)+(IF($A$6=Nutrients!$B$8,Nutrients!$BH$8,Nutrients!$BH$9)*C$6)+(((IF($A$7=Nutrients!$B$79,Nutrients!$BH$79,(IF($A$7=Nutrients!$B$77,Nutrients!$BH$77,Nutrients!$BH$78)))))*C$7))/2000</f>
        <v>0.44331819873496808</v>
      </c>
      <c r="D256" s="67">
        <f>(SUMPRODUCT(D$8:D$187,Nutrients!$BH$8:$BH$187)+(IF($A$6=Nutrients!$B$8,Nutrients!$BH$8,Nutrients!$BH$9)*D$6)+(((IF($A$7=Nutrients!$B$79,Nutrients!$BH$79,(IF($A$7=Nutrients!$B$77,Nutrients!$BH$77,Nutrients!$BH$78)))))*D$7))/2000</f>
        <v>0.42101963115547208</v>
      </c>
      <c r="E256" s="67">
        <f>(SUMPRODUCT(E$8:E$187,Nutrients!$BH$8:$BH$187)+(IF($A$6=Nutrients!$B$8,Nutrients!$BH$8,Nutrients!$BH$9)*E$6)+(((IF($A$7=Nutrients!$B$79,Nutrients!$BH$79,(IF($A$7=Nutrients!$B$77,Nutrients!$BH$77,Nutrients!$BH$78)))))*E$7))/2000</f>
        <v>0.40653154597677327</v>
      </c>
      <c r="F256" s="67">
        <f>(SUMPRODUCT(F$8:F$187,Nutrients!$BH$8:$BH$187)+(IF($A$6=Nutrients!$B$8,Nutrients!$BH$8,Nutrients!$BH$9)*F$6)+(((IF($A$7=Nutrients!$B$79,Nutrients!$BH$79,(IF($A$7=Nutrients!$B$77,Nutrients!$BH$77,Nutrients!$BH$78)))))*F$7))/2000</f>
        <v>0.3965722113946194</v>
      </c>
      <c r="G256" s="67">
        <f>(SUMPRODUCT(G$8:G$187,Nutrients!$BH$8:$BH$187)+(IF($A$6=Nutrients!$B$8,Nutrients!$BH$8,Nutrients!$BH$9)*G$6)+(((IF($A$7=Nutrients!$B$79,Nutrients!$BH$79,(IF($A$7=Nutrients!$B$77,Nutrients!$BH$77,Nutrients!$BH$78)))))*G$7))/2000</f>
        <v>0.38737961964830858</v>
      </c>
      <c r="H256" s="67"/>
      <c r="I256" s="67">
        <f>(SUMPRODUCT(I$8:I$187,Nutrients!$BH$8:$BH$187)+(IF($A$6=Nutrients!$B$8,Nutrients!$BH$8,Nutrients!$BH$9)*I$6)+(((IF($A$7=Nutrients!$B$79,Nutrients!$BH$79,(IF($A$7=Nutrients!$B$77,Nutrients!$BH$77,Nutrients!$BH$78)))))*I$7))/2000</f>
        <v>0.48607378764695719</v>
      </c>
      <c r="J256" s="67">
        <f>(SUMPRODUCT(J$8:J$187,Nutrients!$BH$8:$BH$187)+(IF($A$6=Nutrients!$B$8,Nutrients!$BH$8,Nutrients!$BH$9)*J$6)+(((IF($A$7=Nutrients!$B$79,Nutrients!$BH$79,(IF($A$7=Nutrients!$B$77,Nutrients!$BH$77,Nutrients!$BH$78)))))*J$7))/2000</f>
        <v>0.45497223464172076</v>
      </c>
      <c r="K256" s="67">
        <f>(SUMPRODUCT(K$8:K$187,Nutrients!$BH$8:$BH$187)+(IF($A$6=Nutrients!$B$8,Nutrients!$BH$8,Nutrients!$BH$9)*K$6)+(((IF($A$7=Nutrients!$B$79,Nutrients!$BH$79,(IF($A$7=Nutrients!$B$77,Nutrients!$BH$77,Nutrients!$BH$78)))))*K$7))/2000</f>
        <v>0.43267878111056307</v>
      </c>
      <c r="L256" s="67">
        <f>(SUMPRODUCT(L$8:L$187,Nutrients!$BH$8:$BH$187)+(IF($A$6=Nutrients!$B$8,Nutrients!$BH$8,Nutrients!$BH$9)*L$6)+(((IF($A$7=Nutrients!$B$79,Nutrients!$BH$79,(IF($A$7=Nutrients!$B$77,Nutrients!$BH$77,Nutrients!$BH$78)))))*L$7))/2000</f>
        <v>0.41818642025210595</v>
      </c>
      <c r="M256" s="67">
        <f>(SUMPRODUCT(M$8:M$187,Nutrients!$BH$8:$BH$187)+(IF($A$6=Nutrients!$B$8,Nutrients!$BH$8,Nutrients!$BH$9)*M$6)+(((IF($A$7=Nutrients!$B$79,Nutrients!$BH$79,(IF($A$7=Nutrients!$B$77,Nutrients!$BH$77,Nutrients!$BH$78)))))*M$7))/2000</f>
        <v>0.4074866952478079</v>
      </c>
      <c r="N256" s="67">
        <f>(SUMPRODUCT(N$8:N$187,Nutrients!$BH$8:$BH$187)+(IF($A$6=Nutrients!$B$8,Nutrients!$BH$8,Nutrients!$BH$9)*N$6)+(((IF($A$7=Nutrients!$B$79,Nutrients!$BH$79,(IF($A$7=Nutrients!$B$77,Nutrients!$BH$77,Nutrients!$BH$78)))))*N$7))/2000</f>
        <v>0.39829410350149708</v>
      </c>
      <c r="O256" s="67"/>
      <c r="P256" s="67">
        <f>(SUMPRODUCT(P$8:P$187,Nutrients!$BH$8:$BH$187)+(IF($A$6=Nutrients!$B$8,Nutrients!$BH$8,Nutrients!$BH$9)*P$6)+(((IF($A$7=Nutrients!$B$79,Nutrients!$BH$79,(IF($A$7=Nutrients!$B$77,Nutrients!$BH$77,Nutrients!$BH$78)))))*P$7))/2000</f>
        <v>0.497729584127728</v>
      </c>
      <c r="Q256" s="67">
        <f>(SUMPRODUCT(Q$8:Q$187,Nutrients!$BH$8:$BH$187)+(IF($A$6=Nutrients!$B$8,Nutrients!$BH$8,Nutrients!$BH$9)*Q$6)+(((IF($A$7=Nutrients!$B$79,Nutrients!$BH$79,(IF($A$7=Nutrients!$B$77,Nutrients!$BH$77,Nutrients!$BH$78)))))*Q$7))/2000</f>
        <v>0.46588839523206943</v>
      </c>
      <c r="R256" s="67">
        <f>(SUMPRODUCT(R$8:R$187,Nutrients!$BH$8:$BH$187)+(IF($A$6=Nutrients!$B$8,Nutrients!$BH$8,Nutrients!$BH$9)*R$6)+(((IF($A$7=Nutrients!$B$79,Nutrients!$BH$79,(IF($A$7=Nutrients!$B$77,Nutrients!$BH$77,Nutrients!$BH$78)))))*R$7))/2000</f>
        <v>0.44359491148943136</v>
      </c>
      <c r="S256" s="67">
        <f>(SUMPRODUCT(S$8:S$187,Nutrients!$BH$8:$BH$187)+(IF($A$6=Nutrients!$B$8,Nutrients!$BH$8,Nutrients!$BH$9)*S$6)+(((IF($A$7=Nutrients!$B$79,Nutrients!$BH$79,(IF($A$7=Nutrients!$B$77,Nutrients!$BH$77,Nutrients!$BH$78)))))*S$7))/2000</f>
        <v>0.42910171226239413</v>
      </c>
      <c r="T256" s="67">
        <f>(SUMPRODUCT(T$8:T$187,Nutrients!$BH$8:$BH$187)+(IF($A$6=Nutrients!$B$8,Nutrients!$BH$8,Nutrients!$BH$9)*T$6)+(((IF($A$7=Nutrients!$B$79,Nutrients!$BH$79,(IF($A$7=Nutrients!$B$77,Nutrients!$BH$77,Nutrients!$BH$78)))))*T$7))/2000</f>
        <v>0.41914165335999859</v>
      </c>
      <c r="U256" s="67">
        <f>(SUMPRODUCT(U$8:U$187,Nutrients!$BH$8:$BH$187)+(IF($A$6=Nutrients!$B$8,Nutrients!$BH$8,Nutrients!$BH$9)*U$6)+(((IF($A$7=Nutrients!$B$79,Nutrients!$BH$79,(IF($A$7=Nutrients!$B$77,Nutrients!$BH$77,Nutrients!$BH$78)))))*U$7))/2000</f>
        <v>0.40920600614637226</v>
      </c>
      <c r="V256" s="67"/>
      <c r="W256" s="67">
        <f>(SUMPRODUCT(W$8:W$187,Nutrients!$BH$8:$BH$187)+(IF($A$6=Nutrients!$B$8,Nutrients!$BH$8,Nutrients!$BH$9)*W$6)+(((IF($A$7=Nutrients!$B$79,Nutrients!$BH$79,(IF($A$7=Nutrients!$B$77,Nutrients!$BH$77,Nutrients!$BH$78)))))*W$7))/2000</f>
        <v>0.50938526656016037</v>
      </c>
      <c r="X256" s="67">
        <f>(SUMPRODUCT(X$8:X$187,Nutrients!$BH$8:$BH$187)+(IF($A$6=Nutrients!$B$8,Nutrients!$BH$8,Nutrients!$BH$9)*X$6)+(((IF($A$7=Nutrients!$B$79,Nutrients!$BH$79,(IF($A$7=Nutrients!$B$77,Nutrients!$BH$77,Nutrients!$BH$78)))))*X$7))/2000</f>
        <v>0.47680452561093772</v>
      </c>
      <c r="Y256" s="67">
        <f>(SUMPRODUCT(Y$8:Y$187,Nutrients!$BH$8:$BH$187)+(IF($A$6=Nutrients!$B$8,Nutrients!$BH$8,Nutrients!$BH$9)*Y$6)+(((IF($A$7=Nutrients!$B$79,Nutrients!$BH$79,(IF($A$7=Nutrients!$B$77,Nutrients!$BH$77,Nutrients!$BH$78)))))*Y$7))/2000</f>
        <v>0.45450852676255954</v>
      </c>
      <c r="Z256" s="67">
        <f>(SUMPRODUCT(Z$8:Z$187,Nutrients!$BH$8:$BH$187)+(IF($A$6=Nutrients!$B$8,Nutrients!$BH$8,Nutrients!$BH$9)*Z$6)+(((IF($A$7=Nutrients!$B$79,Nutrients!$BH$79,(IF($A$7=Nutrients!$B$77,Nutrients!$BH$77,Nutrients!$BH$78)))))*Z$7))/2000</f>
        <v>0.44001523906815226</v>
      </c>
      <c r="AA256" s="67">
        <f>(SUMPRODUCT(AA$8:AA$187,Nutrients!$BH$8:$BH$187)+(IF($A$6=Nutrients!$B$8,Nutrients!$BH$8,Nutrients!$BH$9)*AA$6)+(((IF($A$7=Nutrients!$B$79,Nutrients!$BH$79,(IF($A$7=Nutrients!$B$77,Nutrients!$BH$77,Nutrients!$BH$78)))))*AA$7))/2000</f>
        <v>0.43005694537028688</v>
      </c>
      <c r="AB256" s="67">
        <f>(SUMPRODUCT(AB$8:AB$187,Nutrients!$BH$8:$BH$187)+(IF($A$6=Nutrients!$B$8,Nutrients!$BH$8,Nutrients!$BH$9)*AB$6)+(((IF($A$7=Nutrients!$B$79,Nutrients!$BH$79,(IF($A$7=Nutrients!$B$77,Nutrients!$BH$77,Nutrients!$BH$78)))))*AB$7))/2000</f>
        <v>0.42085640312765393</v>
      </c>
      <c r="AC256" s="67"/>
      <c r="AD256" s="67">
        <f>(SUMPRODUCT(AD$8:AD$187,Nutrients!$BH$8:$BH$187)+(IF($A$6=Nutrients!$B$8,Nutrients!$BH$8,Nutrients!$BH$9)*AD$6)+(((IF($A$7=Nutrients!$B$79,Nutrients!$BH$79,(IF($A$7=Nutrients!$B$77,Nutrients!$BH$77,Nutrients!$BH$78)))))*AD$7))/2000</f>
        <v>0.52104262572975291</v>
      </c>
      <c r="AE256" s="67">
        <f>(SUMPRODUCT(AE$8:AE$187,Nutrients!$BH$8:$BH$187)+(IF($A$6=Nutrients!$B$8,Nutrients!$BH$8,Nutrients!$BH$9)*AE$6)+(((IF($A$7=Nutrients!$B$79,Nutrients!$BH$79,(IF($A$7=Nutrients!$B$77,Nutrients!$BH$77,Nutrients!$BH$78)))))*AE$7))/2000</f>
        <v>0.48771800437893487</v>
      </c>
      <c r="AF256" s="67">
        <f>(SUMPRODUCT(AF$8:AF$187,Nutrients!$BH$8:$BH$187)+(IF($A$6=Nutrients!$B$8,Nutrients!$BH$8,Nutrients!$BH$9)*AF$6)+(((IF($A$7=Nutrients!$B$79,Nutrients!$BH$79,(IF($A$7=Nutrients!$B$77,Nutrients!$BH$77,Nutrients!$BH$78)))))*AF$7))/2000</f>
        <v>0.46615656636249958</v>
      </c>
      <c r="AG256" s="67">
        <f>(SUMPRODUCT(AG$8:AG$187,Nutrients!$BH$8:$BH$187)+(IF($A$6=Nutrients!$B$8,Nutrients!$BH$8,Nutrients!$BH$9)*AG$6)+(((IF($A$7=Nutrients!$B$79,Nutrients!$BH$79,(IF($A$7=Nutrients!$B$77,Nutrients!$BH$77,Nutrients!$BH$78)))))*AG$7))/2000</f>
        <v>0.451658861919989</v>
      </c>
      <c r="AH256" s="67">
        <f>(SUMPRODUCT(AH$8:AH$187,Nutrients!$BH$8:$BH$187)+(IF($A$6=Nutrients!$B$8,Nutrients!$BH$8,Nutrients!$BH$9)*AH$6)+(((IF($A$7=Nutrients!$B$79,Nutrients!$BH$79,(IF($A$7=Nutrients!$B$77,Nutrients!$BH$77,Nutrients!$BH$78)))))*AH$7))/2000</f>
        <v>0.44094856569491797</v>
      </c>
      <c r="AI256" s="67">
        <f>(SUMPRODUCT(AI$8:AI$187,Nutrients!$BH$8:$BH$187)+(IF($A$6=Nutrients!$B$8,Nutrients!$BH$8,Nutrients!$BH$9)*AI$6)+(((IF($A$7=Nutrients!$B$79,Nutrients!$BH$79,(IF($A$7=Nutrients!$B$77,Nutrients!$BH$77,Nutrients!$BH$78)))))*AI$7))/2000</f>
        <v>0.43137561575394823</v>
      </c>
      <c r="AJ256" s="67"/>
      <c r="AK256" s="67">
        <f>(SUMPRODUCT(AK$8:AK$187,Nutrients!$BH$8:$BH$187)+(IF($A$6=Nutrients!$B$8,Nutrients!$BH$8,Nutrients!$BH$9)*AK$6)+(((IF($A$7=Nutrients!$B$79,Nutrients!$BH$79,(IF($A$7=Nutrients!$B$77,Nutrients!$BH$77,Nutrients!$BH$78)))))*AK$7))/2000</f>
        <v>0.53269758384194366</v>
      </c>
      <c r="AL256" s="67">
        <f>(SUMPRODUCT(AL$8:AL$187,Nutrients!$BH$8:$BH$187)+(IF($A$6=Nutrients!$B$8,Nutrients!$BH$8,Nutrients!$BH$9)*AL$6)+(((IF($A$7=Nutrients!$B$79,Nutrients!$BH$79,(IF($A$7=Nutrients!$B$77,Nutrients!$BH$77,Nutrients!$BH$78)))))*AL$7))/2000</f>
        <v>0.49937061410199673</v>
      </c>
      <c r="AM256" s="67">
        <f>(SUMPRODUCT(AM$8:AM$187,Nutrients!$BH$8:$BH$187)+(IF($A$6=Nutrients!$B$8,Nutrients!$BH$8,Nutrients!$BH$9)*AM$6)+(((IF($A$7=Nutrients!$B$79,Nutrients!$BH$79,(IF($A$7=Nutrients!$B$77,Nutrients!$BH$77,Nutrients!$BH$78)))))*AM$7))/2000</f>
        <v>0.47779696334378102</v>
      </c>
      <c r="AN256" s="67">
        <f>(SUMPRODUCT(AN$8:AN$187,Nutrients!$BH$8:$BH$187)+(IF($A$6=Nutrients!$B$8,Nutrients!$BH$8,Nutrients!$BH$9)*AN$6)+(((IF($A$7=Nutrients!$B$79,Nutrients!$BH$79,(IF($A$7=Nutrients!$B$77,Nutrients!$BH$77,Nutrients!$BH$78)))))*AN$7))/2000</f>
        <v>0.46329790407538168</v>
      </c>
      <c r="AO256" s="67">
        <f>(SUMPRODUCT(AO$8:AO$187,Nutrients!$BH$8:$BH$187)+(IF($A$6=Nutrients!$B$8,Nutrients!$BH$8,Nutrients!$BH$9)*AO$6)+(((IF($A$7=Nutrients!$B$79,Nutrients!$BH$79,(IF($A$7=Nutrients!$B$77,Nutrients!$BH$77,Nutrients!$BH$78)))))*AO$7))/2000</f>
        <v>0.45258896267619952</v>
      </c>
      <c r="AP256" s="67">
        <f>(SUMPRODUCT(AP$8:AP$187,Nutrients!$BH$8:$BH$187)+(IF($A$6=Nutrients!$B$8,Nutrients!$BH$8,Nutrients!$BH$9)*AP$6)+(((IF($A$7=Nutrients!$B$79,Nutrients!$BH$79,(IF($A$7=Nutrients!$B$77,Nutrients!$BH$77,Nutrients!$BH$78)))))*AP$7))/2000</f>
        <v>0.43223301629744609</v>
      </c>
      <c r="AQ256" s="67"/>
      <c r="AR256" s="67">
        <f>(SUMPRODUCT(AR$8:AR$187,Nutrients!$BH$8:$BH$187)+(IF($A$6=Nutrients!$B$8,Nutrients!$BH$8,Nutrients!$BH$9)*AR$6)+(((IF($A$7=Nutrients!$B$79,Nutrients!$BH$79,(IF($A$7=Nutrients!$B$77,Nutrients!$BH$77,Nutrients!$BH$78)))))*AR$7))/2000</f>
        <v>0.54434491280005592</v>
      </c>
      <c r="AS256" s="67">
        <f>(SUMPRODUCT(AS$8:AS$187,Nutrients!$BH$8:$BH$187)+(IF($A$6=Nutrients!$B$8,Nutrients!$BH$8,Nutrients!$BH$9)*AS$6)+(((IF($A$7=Nutrients!$B$79,Nutrients!$BH$79,(IF($A$7=Nutrients!$B$77,Nutrients!$BH$77,Nutrients!$BH$78)))))*AS$7))/2000</f>
        <v>0.51028009795518536</v>
      </c>
      <c r="AT256" s="67">
        <f>(SUMPRODUCT(AT$8:AT$187,Nutrients!$BH$8:$BH$187)+(IF($A$6=Nutrients!$B$8,Nutrients!$BH$8,Nutrients!$BH$9)*AT$6)+(((IF($A$7=Nutrients!$B$79,Nutrients!$BH$79,(IF($A$7=Nutrients!$B$77,Nutrients!$BH$77,Nutrients!$BH$78)))))*AT$7))/2000</f>
        <v>0.48794884981552894</v>
      </c>
      <c r="AU256" s="67">
        <f>(SUMPRODUCT(AU$8:AU$187,Nutrients!$BH$8:$BH$187)+(IF($A$6=Nutrients!$B$8,Nutrients!$BH$8,Nutrients!$BH$9)*AU$6)+(((IF($A$7=Nutrients!$B$79,Nutrients!$BH$79,(IF($A$7=Nutrients!$B$77,Nutrients!$BH$77,Nutrients!$BH$78)))))*AU$7))/2000</f>
        <v>0.47553264849628335</v>
      </c>
      <c r="AV256" s="67">
        <f>(SUMPRODUCT(AV$8:AV$187,Nutrients!$BH$8:$BH$187)+(IF($A$6=Nutrients!$B$8,Nutrients!$BH$8,Nutrients!$BH$9)*AV$6)+(((IF($A$7=Nutrients!$B$79,Nutrients!$BH$79,(IF($A$7=Nutrients!$B$77,Nutrients!$BH$77,Nutrients!$BH$78)))))*AV$7))/2000</f>
        <v>0.45344500839380864</v>
      </c>
      <c r="AW256" s="67">
        <f>(SUMPRODUCT(AW$8:AW$187,Nutrients!$BH$8:$BH$187)+(IF($A$6=Nutrients!$B$8,Nutrients!$BH$8,Nutrients!$BH$9)*AW$6)+(((IF($A$7=Nutrients!$B$79,Nutrients!$BH$79,(IF($A$7=Nutrients!$B$77,Nutrients!$BH$77,Nutrients!$BH$78)))))*AW$7))/2000</f>
        <v>0.43294166062780304</v>
      </c>
      <c r="AX256" s="67"/>
      <c r="AY256" s="67">
        <f>(SUMPRODUCT(AY$8:AY$187,Nutrients!$BH$8:$BH$187)+(IF($A$6=Nutrients!$B$8,Nutrients!$BH$8,Nutrients!$BH$9)*AY$6)+(((IF($A$7=Nutrients!$B$79,Nutrients!$BH$79,(IF($A$7=Nutrients!$B$77,Nutrients!$BH$77,Nutrients!$BH$78)))))*AY$7))/2000</f>
        <v>0.55452230608004283</v>
      </c>
      <c r="AZ256" s="67">
        <f>(SUMPRODUCT(AZ$8:AZ$187,Nutrients!$BH$8:$BH$187)+(IF($A$6=Nutrients!$B$8,Nutrients!$BH$8,Nutrients!$BH$9)*AZ$6)+(((IF($A$7=Nutrients!$B$79,Nutrients!$BH$79,(IF($A$7=Nutrients!$B$77,Nutrients!$BH$77,Nutrients!$BH$78)))))*AZ$7))/2000</f>
        <v>0.52192334911873561</v>
      </c>
      <c r="BA256" s="67">
        <f>(SUMPRODUCT(BA$8:BA$187,Nutrients!$BH$8:$BH$187)+(IF($A$6=Nutrients!$B$8,Nutrients!$BH$8,Nutrients!$BH$9)*BA$6)+(((IF($A$7=Nutrients!$B$79,Nutrients!$BH$79,(IF($A$7=Nutrients!$B$77,Nutrients!$BH$77,Nutrients!$BH$78)))))*BA$7))/2000</f>
        <v>0.49958938227939942</v>
      </c>
      <c r="BB256" s="67">
        <f>(SUMPRODUCT(BB$8:BB$187,Nutrients!$BH$8:$BH$187)+(IF($A$6=Nutrients!$B$8,Nutrients!$BH$8,Nutrients!$BH$9)*BB$6)+(((IF($A$7=Nutrients!$B$79,Nutrients!$BH$79,(IF($A$7=Nutrients!$B$77,Nutrients!$BH$77,Nutrients!$BH$78)))))*BB$7))/2000</f>
        <v>0.47616466640156369</v>
      </c>
      <c r="BC256" s="67">
        <f>(SUMPRODUCT(BC$8:BC$187,Nutrients!$BH$8:$BH$187)+(IF($A$6=Nutrients!$B$8,Nutrients!$BH$8,Nutrients!$BH$9)*BC$6)+(((IF($A$7=Nutrients!$B$79,Nutrients!$BH$79,(IF($A$7=Nutrients!$B$77,Nutrients!$BH$77,Nutrients!$BH$78)))))*BC$7))/2000</f>
        <v>0.45415187859472061</v>
      </c>
      <c r="BD256" s="67">
        <f>(SUMPRODUCT(BD$8:BD$187,Nutrients!$BH$8:$BH$187)+(IF($A$6=Nutrients!$B$8,Nutrients!$BH$8,Nutrients!$BH$9)*BD$6)+(((IF($A$7=Nutrients!$B$79,Nutrients!$BH$79,(IF($A$7=Nutrients!$B$77,Nutrients!$BH$77,Nutrients!$BH$78)))))*BD$7))/2000</f>
        <v>0.4337956483950004</v>
      </c>
      <c r="BE256" s="67"/>
      <c r="BF256" s="67">
        <f>(SUMPRODUCT(BF$8:BF$187,Nutrients!$BH$8:$BH$187)+(IF($A$6=Nutrients!$B$8,Nutrients!$BH$8,Nutrients!$BH$9)*BF$6)+(((IF($A$7=Nutrients!$B$79,Nutrients!$BH$79,(IF($A$7=Nutrients!$B$77,Nutrients!$BH$77,Nutrients!$BH$78)))))*BF$7))/2000</f>
        <v>0.56616463503815495</v>
      </c>
      <c r="BG256" s="67">
        <f>(SUMPRODUCT(BG$8:BG$187,Nutrients!$BH$8:$BH$187)+(IF($A$6=Nutrients!$B$8,Nutrients!$BH$8,Nutrients!$BH$9)*BG$6)+(((IF($A$7=Nutrients!$B$79,Nutrients!$BH$79,(IF($A$7=Nutrients!$B$77,Nutrients!$BH$77,Nutrients!$BH$78)))))*BG$7))/2000</f>
        <v>0.53356534644273479</v>
      </c>
      <c r="BH256" s="67">
        <f>(SUMPRODUCT(BH$8:BH$187,Nutrients!$BH$8:$BH$187)+(IF($A$6=Nutrients!$B$8,Nutrients!$BH$8,Nutrients!$BH$9)*BH$6)+(((IF($A$7=Nutrients!$B$79,Nutrients!$BH$79,(IF($A$7=Nutrients!$B$77,Nutrients!$BH$77,Nutrients!$BH$78)))))*BH$7))/2000</f>
        <v>0.50676533159279069</v>
      </c>
      <c r="BI256" s="67">
        <f>(SUMPRODUCT(BI$8:BI$187,Nutrients!$BH$8:$BH$187)+(IF($A$6=Nutrients!$B$8,Nutrients!$BH$8,Nutrients!$BH$9)*BI$6)+(((IF($A$7=Nutrients!$B$79,Nutrients!$BH$79,(IF($A$7=Nutrients!$B$77,Nutrients!$BH$77,Nutrients!$BH$78)))))*BI$7))/2000</f>
        <v>0.47702220242765064</v>
      </c>
      <c r="BJ256" s="67">
        <f>(SUMPRODUCT(BJ$8:BJ$187,Nutrients!$BH$8:$BH$187)+(IF($A$6=Nutrients!$B$8,Nutrients!$BH$8,Nutrients!$BH$9)*BJ$6)+(((IF($A$7=Nutrients!$B$79,Nutrients!$BH$79,(IF($A$7=Nutrients!$B$77,Nutrients!$BH$77,Nutrients!$BH$78)))))*BJ$7))/2000</f>
        <v>0.45500927913821876</v>
      </c>
      <c r="BK256" s="67">
        <f>(SUMPRODUCT(BK$8:BK$187,Nutrients!$BH$8:$BH$187)+(IF($A$6=Nutrients!$B$8,Nutrients!$BH$8,Nutrients!$BH$9)*BK$6)+(((IF($A$7=Nutrients!$B$79,Nutrients!$BH$79,(IF($A$7=Nutrients!$B$77,Nutrients!$BH$77,Nutrients!$BH$78)))))*BK$7))/2000</f>
        <v>0.43442971139490333</v>
      </c>
      <c r="BL256" s="67"/>
    </row>
    <row r="257" spans="1:64" x14ac:dyDescent="0.2">
      <c r="A257" t="s">
        <v>87</v>
      </c>
      <c r="B257" s="67">
        <f>(SUMPRODUCT(B$8:B$187,Nutrients!$BI$8:$BI$187)+(IF($A$6=Nutrients!$B$8,Nutrients!$BI$8,Nutrients!$BI$9)*B$6)+(((IF($A$7=Nutrients!$B$79,Nutrients!$BI$79,(IF($A$7=Nutrients!$B$77,Nutrients!$BI$77,Nutrients!$BI$78)))))*B$7))/2000</f>
        <v>0.82622305455873879</v>
      </c>
      <c r="C257" s="67">
        <f>(SUMPRODUCT(C$8:C$187,Nutrients!$BI$8:$BI$187)+(IF($A$6=Nutrients!$B$8,Nutrients!$BI$8,Nutrients!$BI$9)*C$6)+(((IF($A$7=Nutrients!$B$79,Nutrients!$BI$79,(IF($A$7=Nutrients!$B$77,Nutrients!$BI$77,Nutrients!$BI$78)))))*C$7))/2000</f>
        <v>0.74122095811622435</v>
      </c>
      <c r="D257" s="67">
        <f>(SUMPRODUCT(D$8:D$187,Nutrients!$BI$8:$BI$187)+(IF($A$6=Nutrients!$B$8,Nutrients!$BI$8,Nutrients!$BI$9)*D$6)+(((IF($A$7=Nutrients!$B$79,Nutrients!$BI$79,(IF($A$7=Nutrients!$B$77,Nutrients!$BI$77,Nutrients!$BI$78)))))*D$7))/2000</f>
        <v>0.64395918140569619</v>
      </c>
      <c r="E257" s="67">
        <f>(SUMPRODUCT(E$8:E$187,Nutrients!$BI$8:$BI$187)+(IF($A$6=Nutrients!$B$8,Nutrients!$BI$8,Nutrients!$BI$9)*E$6)+(((IF($A$7=Nutrients!$B$79,Nutrients!$BI$79,(IF($A$7=Nutrients!$B$77,Nutrients!$BI$77,Nutrients!$BI$78)))))*E$7))/2000</f>
        <v>0.58081087335319215</v>
      </c>
      <c r="F257" s="67">
        <f>(SUMPRODUCT(F$8:F$187,Nutrients!$BI$8:$BI$187)+(IF($A$6=Nutrients!$B$8,Nutrients!$BI$8,Nutrients!$BI$9)*F$6)+(((IF($A$7=Nutrients!$B$79,Nutrients!$BI$79,(IF($A$7=Nutrients!$B$77,Nutrients!$BI$77,Nutrients!$BI$78)))))*F$7))/2000</f>
        <v>0.53104679517652109</v>
      </c>
      <c r="G257" s="67">
        <f>(SUMPRODUCT(G$8:G$187,Nutrients!$BI$8:$BI$187)+(IF($A$6=Nutrients!$B$8,Nutrients!$BI$8,Nutrients!$BI$9)*G$6)+(((IF($A$7=Nutrients!$B$79,Nutrients!$BI$79,(IF($A$7=Nutrients!$B$77,Nutrients!$BI$77,Nutrients!$BI$78)))))*G$7))/2000</f>
        <v>0.48458769482898278</v>
      </c>
      <c r="H257" s="67"/>
      <c r="I257" s="67">
        <f>(SUMPRODUCT(I$8:I$187,Nutrients!$BI$8:$BI$187)+(IF($A$6=Nutrients!$B$8,Nutrients!$BI$8,Nutrients!$BI$9)*I$6)+(((IF($A$7=Nutrients!$B$79,Nutrients!$BI$79,(IF($A$7=Nutrients!$B$77,Nutrients!$BI$77,Nutrients!$BI$78)))))*I$7))/2000</f>
        <v>0.8089562824594495</v>
      </c>
      <c r="J257" s="67">
        <f>(SUMPRODUCT(J$8:J$187,Nutrients!$BI$8:$BI$187)+(IF($A$6=Nutrients!$B$8,Nutrients!$BI$8,Nutrients!$BI$9)*J$6)+(((IF($A$7=Nutrients!$B$79,Nutrients!$BI$79,(IF($A$7=Nutrients!$B$77,Nutrients!$BI$77,Nutrients!$BI$78)))))*J$7))/2000</f>
        <v>0.72393668752750884</v>
      </c>
      <c r="K257" s="67">
        <f>(SUMPRODUCT(K$8:K$187,Nutrients!$BI$8:$BI$187)+(IF($A$6=Nutrients!$B$8,Nutrients!$BI$8,Nutrients!$BI$9)*K$6)+(((IF($A$7=Nutrients!$B$79,Nutrients!$BI$79,(IF($A$7=Nutrients!$B$77,Nutrients!$BI$77,Nutrients!$BI$78)))))*K$7))/2000</f>
        <v>0.62668828120972964</v>
      </c>
      <c r="L257" s="67">
        <f>(SUMPRODUCT(L$8:L$187,Nutrients!$BI$8:$BI$187)+(IF($A$6=Nutrients!$B$8,Nutrients!$BI$8,Nutrients!$BI$9)*L$6)+(((IF($A$7=Nutrients!$B$79,Nutrients!$BI$79,(IF($A$7=Nutrients!$B$77,Nutrients!$BI$77,Nutrients!$BI$78)))))*L$7))/2000</f>
        <v>0.56353535200918958</v>
      </c>
      <c r="M257" s="67">
        <f>(SUMPRODUCT(M$8:M$187,Nutrients!$BI$8:$BI$187)+(IF($A$6=Nutrients!$B$8,Nutrients!$BI$8,Nutrients!$BI$9)*M$6)+(((IF($A$7=Nutrients!$B$79,Nutrients!$BI$79,(IF($A$7=Nutrients!$B$77,Nutrients!$BI$77,Nutrients!$BI$78)))))*M$7))/2000</f>
        <v>0.51687895199043454</v>
      </c>
      <c r="N257" s="67">
        <f>(SUMPRODUCT(N$8:N$187,Nutrients!$BI$8:$BI$187)+(IF($A$6=Nutrients!$B$8,Nutrients!$BI$8,Nutrients!$BI$9)*N$6)+(((IF($A$7=Nutrients!$B$79,Nutrients!$BI$79,(IF($A$7=Nutrients!$B$77,Nutrients!$BI$77,Nutrients!$BI$78)))))*N$7))/2000</f>
        <v>0.47041985164289657</v>
      </c>
      <c r="O257" s="67"/>
      <c r="P257" s="67">
        <f>(SUMPRODUCT(P$8:P$187,Nutrients!$BI$8:$BI$187)+(IF($A$6=Nutrients!$B$8,Nutrients!$BI$8,Nutrients!$BI$9)*P$6)+(((IF($A$7=Nutrients!$B$79,Nutrients!$BI$79,(IF($A$7=Nutrients!$B$77,Nutrients!$BI$77,Nutrients!$BI$78)))))*P$7))/2000</f>
        <v>0.79169038528463098</v>
      </c>
      <c r="Q257" s="67">
        <f>(SUMPRODUCT(Q$8:Q$187,Nutrients!$BI$8:$BI$187)+(IF($A$6=Nutrients!$B$8,Nutrients!$BI$8,Nutrients!$BI$9)*Q$6)+(((IF($A$7=Nutrients!$B$79,Nutrients!$BI$79,(IF($A$7=Nutrients!$B$77,Nutrients!$BI$77,Nutrients!$BI$78)))))*Q$7))/2000</f>
        <v>0.70978634283084874</v>
      </c>
      <c r="R257" s="67">
        <f>(SUMPRODUCT(R$8:R$187,Nutrients!$BI$8:$BI$187)+(IF($A$6=Nutrients!$B$8,Nutrients!$BI$8,Nutrients!$BI$9)*R$6)+(((IF($A$7=Nutrients!$B$79,Nutrients!$BI$79,(IF($A$7=Nutrients!$B$77,Nutrients!$BI$77,Nutrients!$BI$78)))))*R$7))/2000</f>
        <v>0.6125129410447917</v>
      </c>
      <c r="S257" s="67">
        <f>(SUMPRODUCT(S$8:S$187,Nutrients!$BI$8:$BI$187)+(IF($A$6=Nutrients!$B$8,Nutrients!$BI$8,Nutrients!$BI$9)*S$6)+(((IF($A$7=Nutrients!$B$79,Nutrients!$BI$79,(IF($A$7=Nutrients!$B$77,Nutrients!$BI$77,Nutrients!$BI$78)))))*S$7))/2000</f>
        <v>0.54935126259953826</v>
      </c>
      <c r="T257" s="67">
        <f>(SUMPRODUCT(T$8:T$187,Nutrients!$BI$8:$BI$187)+(IF($A$6=Nutrients!$B$8,Nutrients!$BI$8,Nutrients!$BI$9)*T$6)+(((IF($A$7=Nutrients!$B$79,Nutrients!$BI$79,(IF($A$7=Nutrients!$B$77,Nutrients!$BI$77,Nutrients!$BI$78)))))*T$7))/2000</f>
        <v>0.4996043055709033</v>
      </c>
      <c r="U257" s="67">
        <f>(SUMPRODUCT(U$8:U$187,Nutrients!$BI$8:$BI$187)+(IF($A$6=Nutrients!$B$8,Nutrients!$BI$8,Nutrients!$BI$9)*U$6)+(((IF($A$7=Nutrients!$B$79,Nutrients!$BI$79,(IF($A$7=Nutrients!$B$77,Nutrients!$BI$77,Nutrients!$BI$78)))))*U$7))/2000</f>
        <v>0.45620039069365548</v>
      </c>
      <c r="V257" s="67"/>
      <c r="W257" s="67">
        <f>(SUMPRODUCT(W$8:W$187,Nutrients!$BI$8:$BI$187)+(IF($A$6=Nutrients!$B$8,Nutrients!$BI$8,Nutrients!$BI$9)*W$6)+(((IF($A$7=Nutrients!$B$79,Nutrients!$BI$79,(IF($A$7=Nutrients!$B$77,Nutrients!$BI$77,Nutrients!$BI$78)))))*W$7))/2000</f>
        <v>0.77439861771706364</v>
      </c>
      <c r="X257" s="67">
        <f>(SUMPRODUCT(X$8:X$187,Nutrients!$BI$8:$BI$187)+(IF($A$6=Nutrients!$B$8,Nutrients!$BI$8,Nutrients!$BI$9)*X$6)+(((IF($A$7=Nutrients!$B$79,Nutrients!$BI$79,(IF($A$7=Nutrients!$B$77,Nutrients!$BI$77,Nutrients!$BI$78)))))*X$7))/2000</f>
        <v>0.69561100266590981</v>
      </c>
      <c r="Y257" s="67">
        <f>(SUMPRODUCT(Y$8:Y$187,Nutrients!$BI$8:$BI$187)+(IF($A$6=Nutrients!$B$8,Nutrients!$BI$8,Nutrients!$BI$9)*Y$6)+(((IF($A$7=Nutrients!$B$79,Nutrients!$BI$79,(IF($A$7=Nutrients!$B$77,Nutrients!$BI$77,Nutrients!$BI$78)))))*Y$7))/2000</f>
        <v>0.5983513531457143</v>
      </c>
      <c r="Z257" s="67">
        <f>(SUMPRODUCT(Z$8:Z$187,Nutrients!$BI$8:$BI$187)+(IF($A$6=Nutrients!$B$8,Nutrients!$BI$8,Nutrients!$BI$9)*Z$6)+(((IF($A$7=Nutrients!$B$79,Nutrients!$BI$79,(IF($A$7=Nutrients!$B$77,Nutrients!$BI$77,Nutrients!$BI$78)))))*Z$7))/2000</f>
        <v>0.53514875145179908</v>
      </c>
      <c r="AA257" s="67">
        <f>(SUMPRODUCT(AA$8:AA$187,Nutrients!$BI$8:$BI$187)+(IF($A$6=Nutrients!$B$8,Nutrients!$BI$8,Nutrients!$BI$9)*AA$6)+(((IF($A$7=Nutrients!$B$79,Nutrients!$BI$79,(IF($A$7=Nutrients!$B$77,Nutrients!$BI$77,Nutrients!$BI$78)))))*AA$7))/2000</f>
        <v>0.48542021616125197</v>
      </c>
      <c r="AB257" s="67">
        <f>(SUMPRODUCT(AB$8:AB$187,Nutrients!$BI$8:$BI$187)+(IF($A$6=Nutrients!$B$8,Nutrients!$BI$8,Nutrients!$BI$9)*AB$6)+(((IF($A$7=Nutrients!$B$79,Nutrients!$BI$79,(IF($A$7=Nutrients!$B$77,Nutrients!$BI$77,Nutrients!$BI$78)))))*AB$7))/2000</f>
        <v>0.43889346396741102</v>
      </c>
      <c r="AC257" s="67"/>
      <c r="AD257" s="67">
        <f>(SUMPRODUCT(AD$8:AD$187,Nutrients!$BI$8:$BI$187)+(IF($A$6=Nutrients!$B$8,Nutrients!$BI$8,Nutrients!$BI$9)*AD$6)+(((IF($A$7=Nutrients!$B$79,Nutrients!$BI$79,(IF($A$7=Nutrients!$B$77,Nutrients!$BI$77,Nutrients!$BI$78)))))*AD$7))/2000</f>
        <v>0.75712434863892197</v>
      </c>
      <c r="AE257" s="67">
        <f>(SUMPRODUCT(AE$8:AE$187,Nutrients!$BI$8:$BI$187)+(IF($A$6=Nutrients!$B$8,Nutrients!$BI$8,Nutrients!$BI$9)*AE$6)+(((IF($A$7=Nutrients!$B$79,Nutrients!$BI$79,(IF($A$7=Nutrients!$B$77,Nutrients!$BI$77,Nutrients!$BI$78)))))*AE$7))/2000</f>
        <v>0.68140799019436693</v>
      </c>
      <c r="AF257" s="67">
        <f>(SUMPRODUCT(AF$8:AF$187,Nutrients!$BI$8:$BI$187)+(IF($A$6=Nutrients!$B$8,Nutrients!$BI$8,Nutrients!$BI$9)*AF$6)+(((IF($A$7=Nutrients!$B$79,Nutrients!$BI$79,(IF($A$7=Nutrients!$B$77,Nutrients!$BI$77,Nutrients!$BI$78)))))*AF$7))/2000</f>
        <v>0.58101982470283842</v>
      </c>
      <c r="AG257" s="67">
        <f>(SUMPRODUCT(AG$8:AG$187,Nutrients!$BI$8:$BI$187)+(IF($A$6=Nutrients!$B$8,Nutrients!$BI$8,Nutrients!$BI$9)*AG$6)+(((IF($A$7=Nutrients!$B$79,Nutrients!$BI$79,(IF($A$7=Nutrients!$B$77,Nutrients!$BI$77,Nutrients!$BI$78)))))*AG$7))/2000</f>
        <v>0.51781112966655585</v>
      </c>
      <c r="AH257" s="67">
        <f>(SUMPRODUCT(AH$8:AH$187,Nutrients!$BI$8:$BI$187)+(IF($A$6=Nutrients!$B$8,Nutrients!$BI$8,Nutrients!$BI$9)*AH$6)+(((IF($A$7=Nutrients!$B$79,Nutrients!$BI$79,(IF($A$7=Nutrients!$B$77,Nutrients!$BI$77,Nutrients!$BI$78)))))*AH$7))/2000</f>
        <v>0.47108440800686818</v>
      </c>
      <c r="AI257" s="67">
        <f>(SUMPRODUCT(AI$8:AI$187,Nutrients!$BI$8:$BI$187)+(IF($A$6=Nutrients!$B$8,Nutrients!$BI$8,Nutrients!$BI$9)*AI$6)+(((IF($A$7=Nutrients!$B$79,Nutrients!$BI$79,(IF($A$7=Nutrients!$B$77,Nutrients!$BI$77,Nutrients!$BI$78)))))*AI$7))/2000</f>
        <v>0.42611308547534243</v>
      </c>
      <c r="AJ257" s="67"/>
      <c r="AK257" s="67">
        <f>(SUMPRODUCT(AK$8:AK$187,Nutrients!$BI$8:$BI$187)+(IF($A$6=Nutrients!$B$8,Nutrients!$BI$8,Nutrients!$BI$9)*AK$6)+(((IF($A$7=Nutrients!$B$79,Nutrients!$BI$79,(IF($A$7=Nutrients!$B$77,Nutrients!$BI$77,Nutrients!$BI$78)))))*AK$7))/2000</f>
        <v>0.73984970221939061</v>
      </c>
      <c r="AL257" s="67">
        <f>(SUMPRODUCT(AL$8:AL$187,Nutrients!$BI$8:$BI$187)+(IF($A$6=Nutrients!$B$8,Nutrients!$BI$8,Nutrients!$BI$9)*AL$6)+(((IF($A$7=Nutrients!$B$79,Nutrients!$BI$79,(IF($A$7=Nutrients!$B$77,Nutrients!$BI$77,Nutrients!$BI$78)))))*AL$7))/2000</f>
        <v>0.66417351608144037</v>
      </c>
      <c r="AM257" s="67">
        <f>(SUMPRODUCT(AM$8:AM$187,Nutrients!$BI$8:$BI$187)+(IF($A$6=Nutrients!$B$8,Nutrients!$BI$8,Nutrients!$BI$9)*AM$6)+(((IF($A$7=Nutrients!$B$79,Nutrients!$BI$79,(IF($A$7=Nutrients!$B$77,Nutrients!$BI$77,Nutrients!$BI$78)))))*AM$7))/2000</f>
        <v>0.56373789797659379</v>
      </c>
      <c r="AN257" s="67">
        <f>(SUMPRODUCT(AN$8:AN$187,Nutrients!$BI$8:$BI$187)+(IF($A$6=Nutrients!$B$8,Nutrients!$BI$8,Nutrients!$BI$9)*AN$6)+(((IF($A$7=Nutrients!$B$79,Nutrients!$BI$79,(IF($A$7=Nutrients!$B$77,Nutrients!$BI$77,Nutrients!$BI$78)))))*AN$7))/2000</f>
        <v>0.50051506392851164</v>
      </c>
      <c r="AO257" s="67">
        <f>(SUMPRODUCT(AO$8:AO$187,Nutrients!$BI$8:$BI$187)+(IF($A$6=Nutrients!$B$8,Nutrients!$BI$8,Nutrients!$BI$9)*AO$6)+(((IF($A$7=Nutrients!$B$79,Nutrients!$BI$79,(IF($A$7=Nutrients!$B$77,Nutrients!$BI$77,Nutrients!$BI$78)))))*AO$7))/2000</f>
        <v>0.45380248128062367</v>
      </c>
      <c r="AP257" s="67">
        <f>(SUMPRODUCT(AP$8:AP$187,Nutrients!$BI$8:$BI$187)+(IF($A$6=Nutrients!$B$8,Nutrients!$BI$8,Nutrients!$BI$9)*AP$6)+(((IF($A$7=Nutrients!$B$79,Nutrients!$BI$79,(IF($A$7=Nutrients!$B$77,Nutrients!$BI$77,Nutrients!$BI$78)))))*AP$7))/2000</f>
        <v>0.45339849896810108</v>
      </c>
      <c r="AQ257" s="67"/>
      <c r="AR257" s="67">
        <f>(SUMPRODUCT(AR$8:AR$187,Nutrients!$BI$8:$BI$187)+(IF($A$6=Nutrients!$B$8,Nutrients!$BI$8,Nutrients!$BI$9)*AR$6)+(((IF($A$7=Nutrients!$B$79,Nutrients!$BI$79,(IF($A$7=Nutrients!$B$77,Nutrients!$BI$77,Nutrients!$BI$78)))))*AR$7))/2000</f>
        <v>0.72257543767297128</v>
      </c>
      <c r="AS257" s="67">
        <f>(SUMPRODUCT(AS$8:AS$187,Nutrients!$BI$8:$BI$187)+(IF($A$6=Nutrients!$B$8,Nutrients!$BI$8,Nutrients!$BI$9)*AS$6)+(((IF($A$7=Nutrients!$B$79,Nutrients!$BI$79,(IF($A$7=Nutrients!$B$77,Nutrients!$BI$77,Nutrients!$BI$78)))))*AS$7))/2000</f>
        <v>0.65001817289535413</v>
      </c>
      <c r="AT257" s="67">
        <f>(SUMPRODUCT(AT$8:AT$187,Nutrients!$BI$8:$BI$187)+(IF($A$6=Nutrients!$B$8,Nutrients!$BI$8,Nutrients!$BI$9)*AT$6)+(((IF($A$7=Nutrients!$B$79,Nutrients!$BI$79,(IF($A$7=Nutrients!$B$77,Nutrients!$BI$77,Nutrients!$BI$78)))))*AT$7))/2000</f>
        <v>0.55259066050113426</v>
      </c>
      <c r="AU257" s="67">
        <f>(SUMPRODUCT(AU$8:AU$187,Nutrients!$BI$8:$BI$187)+(IF($A$6=Nutrients!$B$8,Nutrients!$BI$8,Nutrients!$BI$9)*AU$6)+(((IF($A$7=Nutrients!$B$79,Nutrients!$BI$79,(IF($A$7=Nutrients!$B$77,Nutrients!$BI$77,Nutrients!$BI$78)))))*AU$7))/2000</f>
        <v>0.48076823307274935</v>
      </c>
      <c r="AV257" s="67">
        <f>(SUMPRODUCT(AV$8:AV$187,Nutrients!$BI$8:$BI$187)+(IF($A$6=Nutrients!$B$8,Nutrients!$BI$8,Nutrients!$BI$9)*AV$6)+(((IF($A$7=Nutrients!$B$79,Nutrients!$BI$79,(IF($A$7=Nutrients!$B$77,Nutrients!$BI$77,Nutrients!$BI$78)))))*AV$7))/2000</f>
        <v>0.48107375576158279</v>
      </c>
      <c r="AW257" s="67">
        <f>(SUMPRODUCT(AW$8:AW$187,Nutrients!$BI$8:$BI$187)+(IF($A$6=Nutrients!$B$8,Nutrients!$BI$8,Nutrients!$BI$9)*AW$6)+(((IF($A$7=Nutrients!$B$79,Nutrients!$BI$79,(IF($A$7=Nutrients!$B$77,Nutrients!$BI$77,Nutrients!$BI$78)))))*AW$7))/2000</f>
        <v>0.48129837111676432</v>
      </c>
      <c r="AX257" s="67"/>
      <c r="AY257" s="67">
        <f>(SUMPRODUCT(AY$8:AY$187,Nutrients!$BI$8:$BI$187)+(IF($A$6=Nutrients!$B$8,Nutrients!$BI$8,Nutrients!$BI$9)*AY$6)+(((IF($A$7=Nutrients!$B$79,Nutrients!$BI$79,(IF($A$7=Nutrients!$B$77,Nutrients!$BI$77,Nutrients!$BI$78)))))*AY$7))/2000</f>
        <v>0.71153439016745956</v>
      </c>
      <c r="AZ257" s="67">
        <f>(SUMPRODUCT(AZ$8:AZ$187,Nutrients!$BI$8:$BI$187)+(IF($A$6=Nutrients!$B$8,Nutrients!$BI$8,Nutrients!$BI$9)*AZ$6)+(((IF($A$7=Nutrients!$B$79,Nutrients!$BI$79,(IF($A$7=Nutrients!$B$77,Nutrients!$BI$77,Nutrients!$BI$78)))))*AZ$7))/2000</f>
        <v>0.63276603251811869</v>
      </c>
      <c r="BA257" s="67">
        <f>(SUMPRODUCT(BA$8:BA$187,Nutrients!$BI$8:$BI$187)+(IF($A$6=Nutrients!$B$8,Nutrients!$BI$8,Nutrients!$BI$9)*BA$6)+(((IF($A$7=Nutrients!$B$79,Nutrients!$BI$79,(IF($A$7=Nutrients!$B$77,Nutrients!$BI$77,Nutrients!$BI$78)))))*BA$7))/2000</f>
        <v>0.53531014767606977</v>
      </c>
      <c r="BB257" s="67">
        <f>(SUMPRODUCT(BB$8:BB$187,Nutrients!$BI$8:$BI$187)+(IF($A$6=Nutrients!$B$8,Nutrients!$BI$8,Nutrients!$BI$9)*BB$6)+(((IF($A$7=Nutrients!$B$79,Nutrients!$BI$79,(IF($A$7=Nutrients!$B$77,Nutrients!$BI$77,Nutrients!$BI$78)))))*BB$7))/2000</f>
        <v>0.50892719083623617</v>
      </c>
      <c r="BC257" s="67">
        <f>(SUMPRODUCT(BC$8:BC$187,Nutrients!$BI$8:$BI$187)+(IF($A$6=Nutrients!$B$8,Nutrients!$BI$8,Nutrients!$BI$9)*BC$6)+(((IF($A$7=Nutrients!$B$79,Nutrients!$BI$79,(IF($A$7=Nutrients!$B$77,Nutrients!$BI$77,Nutrients!$BI$78)))))*BC$7))/2000</f>
        <v>0.50893043285124706</v>
      </c>
      <c r="BD257" s="67">
        <f>(SUMPRODUCT(BD$8:BD$187,Nutrients!$BI$8:$BI$187)+(IF($A$6=Nutrients!$B$8,Nutrients!$BI$8,Nutrients!$BI$9)*BD$6)+(((IF($A$7=Nutrients!$B$79,Nutrients!$BI$79,(IF($A$7=Nutrients!$B$77,Nutrients!$BI$77,Nutrients!$BI$78)))))*BD$7))/2000</f>
        <v>0.50849880839270578</v>
      </c>
      <c r="BE257" s="67"/>
      <c r="BF257" s="67">
        <f>(SUMPRODUCT(BF$8:BF$187,Nutrients!$BI$8:$BI$187)+(IF($A$6=Nutrients!$B$8,Nutrients!$BI$8,Nutrients!$BI$9)*BF$6)+(((IF($A$7=Nutrients!$B$79,Nutrients!$BI$79,(IF($A$7=Nutrients!$B$77,Nutrients!$BI$77,Nutrients!$BI$78)))))*BF$7))/2000</f>
        <v>0.69427262562103986</v>
      </c>
      <c r="BG257" s="67">
        <f>(SUMPRODUCT(BG$8:BG$187,Nutrients!$BI$8:$BI$187)+(IF($A$6=Nutrients!$B$8,Nutrients!$BI$8,Nutrients!$BI$9)*BG$6)+(((IF($A$7=Nutrients!$B$79,Nutrients!$BI$79,(IF($A$7=Nutrients!$B$77,Nutrients!$BI$77,Nutrients!$BI$78)))))*BG$7))/2000</f>
        <v>0.61550080702614651</v>
      </c>
      <c r="BH257" s="67">
        <f>(SUMPRODUCT(BH$8:BH$187,Nutrients!$BI$8:$BI$187)+(IF($A$6=Nutrients!$B$8,Nutrients!$BI$8,Nutrients!$BI$9)*BH$6)+(((IF($A$7=Nutrients!$B$79,Nutrients!$BI$79,(IF($A$7=Nutrients!$B$77,Nutrients!$BI$77,Nutrients!$BI$78)))))*BH$7))/2000</f>
        <v>0.5364435999116195</v>
      </c>
      <c r="BI257" s="67">
        <f>(SUMPRODUCT(BI$8:BI$187,Nutrients!$BI$8:$BI$187)+(IF($A$6=Nutrients!$B$8,Nutrients!$BI$8,Nutrients!$BI$9)*BI$6)+(((IF($A$7=Nutrients!$B$79,Nutrients!$BI$79,(IF($A$7=Nutrients!$B$77,Nutrients!$BI$77,Nutrients!$BI$78)))))*BI$7))/2000</f>
        <v>0.53621401823017478</v>
      </c>
      <c r="BJ257" s="67">
        <f>(SUMPRODUCT(BJ$8:BJ$187,Nutrients!$BI$8:$BI$187)+(IF($A$6=Nutrients!$B$8,Nutrients!$BI$8,Nutrients!$BI$9)*BJ$6)+(((IF($A$7=Nutrients!$B$79,Nutrients!$BI$79,(IF($A$7=Nutrients!$B$77,Nutrients!$BI$77,Nutrients!$BI$78)))))*BJ$7))/2000</f>
        <v>0.53621584634400599</v>
      </c>
      <c r="BK257" s="67">
        <f>(SUMPRODUCT(BK$8:BK$187,Nutrients!$BI$8:$BI$187)+(IF($A$6=Nutrients!$B$8,Nutrients!$BI$8,Nutrients!$BI$9)*BK$6)+(((IF($A$7=Nutrients!$B$79,Nutrients!$BI$79,(IF($A$7=Nutrients!$B$77,Nutrients!$BI$77,Nutrients!$BI$78)))))*BK$7))/2000</f>
        <v>0.53670378901755089</v>
      </c>
      <c r="BL257" s="67"/>
    </row>
    <row r="258" spans="1:64" x14ac:dyDescent="0.2">
      <c r="A258" t="s">
        <v>60</v>
      </c>
      <c r="B258" s="12">
        <f>(B255 * 434.98) + (B257* 255.74) - (B256*282.06)</f>
        <v>153.77437142974193</v>
      </c>
      <c r="C258" s="12">
        <f t="shared" ref="C258:G258" si="243">(C255 * 434.98) + (C257* 255.74) - (C256*282.06)</f>
        <v>139.56649137537673</v>
      </c>
      <c r="D258" s="12">
        <f t="shared" si="243"/>
        <v>119.54675478316311</v>
      </c>
      <c r="E258" s="12">
        <f t="shared" si="243"/>
        <v>106.6030225463608</v>
      </c>
      <c r="F258" s="12">
        <f t="shared" si="243"/>
        <v>95.990485873536016</v>
      </c>
      <c r="G258" s="12">
        <f t="shared" si="243"/>
        <v>86.044170153146865</v>
      </c>
      <c r="H258" s="67"/>
      <c r="I258" s="12">
        <f>(I255 * 434.98) + (I257* 255.74) - (I256*282.06)</f>
        <v>151.48730777429796</v>
      </c>
      <c r="J258" s="12">
        <f t="shared" ref="J258:N258" si="244">(J255 * 434.98) + (J257* 255.74) - (J256*282.06)</f>
        <v>137.27475275757621</v>
      </c>
      <c r="K258" s="12">
        <f t="shared" si="244"/>
        <v>117.23729620054986</v>
      </c>
      <c r="L258" s="12">
        <f t="shared" si="244"/>
        <v>104.31362140973859</v>
      </c>
      <c r="M258" s="12">
        <f t="shared" si="244"/>
        <v>94.747398407149504</v>
      </c>
      <c r="N258" s="12">
        <f t="shared" si="244"/>
        <v>84.801082686760466</v>
      </c>
      <c r="O258" s="67"/>
      <c r="P258" s="12">
        <f>(P255 * 434.98) + (P257* 255.74) - (P256*282.06)</f>
        <v>149.20047786697174</v>
      </c>
      <c r="Q258" s="12">
        <f t="shared" ref="Q258:U258" si="245">(Q255 * 434.98) + (Q257* 255.74) - (Q256*282.06)</f>
        <v>136.03634025354637</v>
      </c>
      <c r="R258" s="12">
        <f t="shared" si="245"/>
        <v>115.99700605945051</v>
      </c>
      <c r="S258" s="12">
        <f t="shared" si="245"/>
        <v>103.07099378746092</v>
      </c>
      <c r="T258" s="12">
        <f t="shared" si="245"/>
        <v>92.458231018645094</v>
      </c>
      <c r="U258" s="12">
        <f t="shared" si="245"/>
        <v>83.549005070711985</v>
      </c>
      <c r="V258" s="67"/>
      <c r="W258" s="12">
        <f>(W255 * 434.98) + (W257* 255.74) - (W256*282.06)</f>
        <v>146.9115365744583</v>
      </c>
      <c r="X258" s="12">
        <f t="shared" ref="X258:AB258" si="246">(X255 * 434.98) + (X257* 255.74) - (X256*282.06)</f>
        <v>134.79605011244675</v>
      </c>
      <c r="Y258" s="12">
        <f t="shared" si="246"/>
        <v>114.78168207481627</v>
      </c>
      <c r="Z258" s="12">
        <f t="shared" si="246"/>
        <v>101.82344454423604</v>
      </c>
      <c r="AA258" s="12">
        <f t="shared" si="246"/>
        <v>91.215603396367399</v>
      </c>
      <c r="AB258" s="12">
        <f t="shared" si="246"/>
        <v>81.277305849567142</v>
      </c>
      <c r="AC258" s="67"/>
      <c r="AD258" s="12">
        <f>(AD255 * 434.98) + (AD257* 255.74) - (AD256*282.06)</f>
        <v>144.62727024430126</v>
      </c>
      <c r="AE258" s="12">
        <f t="shared" ref="AE258:AI258" si="247">(AE255 * 434.98) + (AE257* 255.74) - (AE256*282.06)</f>
        <v>133.5483669336659</v>
      </c>
      <c r="AF258" s="12">
        <f t="shared" si="247"/>
        <v>112.50341016637503</v>
      </c>
      <c r="AG258" s="12">
        <f t="shared" si="247"/>
        <v>99.564836764802081</v>
      </c>
      <c r="AH258" s="12">
        <f t="shared" si="247"/>
        <v>90.001118417010602</v>
      </c>
      <c r="AI258" s="12">
        <f t="shared" si="247"/>
        <v>80.581602405169903</v>
      </c>
      <c r="AJ258" s="67"/>
      <c r="AK258" s="12">
        <f>(AK255 * 434.98) + (AK257* 255.74) - (AK256*282.06)</f>
        <v>142.33810285579682</v>
      </c>
      <c r="AL258" s="12">
        <f t="shared" ref="AL258:AP258" si="248">(AL255 * 434.98) + (AL257* 255.74) - (AL256*282.06)</f>
        <v>131.28642393284289</v>
      </c>
      <c r="AM258" s="12">
        <f t="shared" si="248"/>
        <v>110.2713736452302</v>
      </c>
      <c r="AN258" s="12">
        <f t="shared" si="248"/>
        <v>97.329022811999465</v>
      </c>
      <c r="AO258" s="12">
        <f t="shared" si="248"/>
        <v>87.769081895865767</v>
      </c>
      <c r="AP258" s="12">
        <f t="shared" si="248"/>
        <v>93.389137052651378</v>
      </c>
      <c r="AQ258" s="67"/>
      <c r="AR258" s="12">
        <f>(AR255 * 434.98) + (AR257* 255.74) - (AR256*282.06)</f>
        <v>140.09162158857029</v>
      </c>
      <c r="AS258" s="12">
        <f t="shared" ref="AS258:AW258" si="249">(AS255 * 434.98) + (AS257* 255.74) - (AS256*282.06)</f>
        <v>130.06316781645643</v>
      </c>
      <c r="AT258" s="12">
        <f t="shared" si="249"/>
        <v>110.11041314756463</v>
      </c>
      <c r="AU258" s="12">
        <f t="shared" si="249"/>
        <v>94.265609484769811</v>
      </c>
      <c r="AV258" s="12">
        <f t="shared" si="249"/>
        <v>100.57283911168943</v>
      </c>
      <c r="AW258" s="12">
        <f t="shared" si="249"/>
        <v>106.40404372269677</v>
      </c>
      <c r="AX258" s="67"/>
      <c r="AY258" s="12">
        <f>(AY255 * 434.98) + (AY257* 255.74) - (AY256*282.06)</f>
        <v>139.87386300608429</v>
      </c>
      <c r="AZ258" s="12">
        <f t="shared" ref="AZ258:BD258" si="250">(AZ255 * 434.98) + (AZ257* 255.74) - (AZ256*282.06)</f>
        <v>127.83908912852593</v>
      </c>
      <c r="BA258" s="12">
        <f t="shared" si="250"/>
        <v>107.87875436958561</v>
      </c>
      <c r="BB258" s="12">
        <f t="shared" si="250"/>
        <v>107.37614015672784</v>
      </c>
      <c r="BC258" s="12">
        <f t="shared" si="250"/>
        <v>113.58100587344563</v>
      </c>
      <c r="BD258" s="12">
        <f t="shared" si="250"/>
        <v>119.19847629676578</v>
      </c>
      <c r="BE258" s="67"/>
      <c r="BF258" s="12">
        <f>(BF255 * 434.98) + (BF257* 255.74) - (BF256*282.06)</f>
        <v>137.64721308885777</v>
      </c>
      <c r="BG258" s="12">
        <f t="shared" ref="BG258:BK258" si="251">(BG255 * 434.98) + (BG257* 255.74) - (BG256*282.06)</f>
        <v>125.61151457204738</v>
      </c>
      <c r="BH258" s="12">
        <f t="shared" si="251"/>
        <v>111.86296786420488</v>
      </c>
      <c r="BI258" s="12">
        <f t="shared" si="251"/>
        <v>120.18405254737505</v>
      </c>
      <c r="BJ258" s="12">
        <f t="shared" si="251"/>
        <v>126.38854052092711</v>
      </c>
      <c r="BK258" s="12">
        <f t="shared" si="251"/>
        <v>132.3165023633444</v>
      </c>
      <c r="BL258" s="67"/>
    </row>
    <row r="259" spans="1:64" x14ac:dyDescent="0.2">
      <c r="A259" t="s">
        <v>101</v>
      </c>
      <c r="B259" s="67">
        <f>(SUMPRODUCT(B$8:B$187,Nutrients!$DL$8:$DL$187)+(IF($A$6=Nutrients!$B$8,Nutrients!$DL$8,Nutrients!$DL$9)*B$6)+(((IF($A$7=Nutrients!$B$79,Nutrients!$DL$79,(IF($A$7=Nutrients!$B$77,Nutrients!$DL$77,Nutrients!$DL$78)))))*B$7))/2000</f>
        <v>0.25130852062659825</v>
      </c>
      <c r="C259" s="67">
        <f>(SUMPRODUCT(C$8:C$187,Nutrients!$DL$8:$DL$187)+(IF($A$6=Nutrients!$B$8,Nutrients!$DL$8,Nutrients!$DL$9)*C$6)+(((IF($A$7=Nutrients!$B$79,Nutrients!$DL$79,(IF($A$7=Nutrients!$B$77,Nutrients!$DL$77,Nutrients!$DL$78)))))*C$7))/2000</f>
        <v>0.24150664808585826</v>
      </c>
      <c r="D259" s="67">
        <f>(SUMPRODUCT(D$8:D$187,Nutrients!$DL$8:$DL$187)+(IF($A$6=Nutrients!$B$8,Nutrients!$DL$8,Nutrients!$DL$9)*D$6)+(((IF($A$7=Nutrients!$B$79,Nutrients!$DL$79,(IF($A$7=Nutrients!$B$77,Nutrients!$DL$77,Nutrients!$DL$78)))))*D$7))/2000</f>
        <v>0.23023555635662285</v>
      </c>
      <c r="E259" s="67">
        <f>(SUMPRODUCT(E$8:E$187,Nutrients!$DL$8:$DL$187)+(IF($A$6=Nutrients!$B$8,Nutrients!$DL$8,Nutrients!$DL$9)*E$6)+(((IF($A$7=Nutrients!$B$79,Nutrients!$DL$79,(IF($A$7=Nutrients!$B$77,Nutrients!$DL$77,Nutrients!$DL$78)))))*E$7))/2000</f>
        <v>0.22282768663780589</v>
      </c>
      <c r="F259" s="67">
        <f>(SUMPRODUCT(F$8:F$187,Nutrients!$DL$8:$DL$187)+(IF($A$6=Nutrients!$B$8,Nutrients!$DL$8,Nutrients!$DL$9)*F$6)+(((IF($A$7=Nutrients!$B$79,Nutrients!$DL$79,(IF($A$7=Nutrients!$B$77,Nutrients!$DL$77,Nutrients!$DL$78)))))*F$7))/2000</f>
        <v>0.21694072348217519</v>
      </c>
      <c r="G259" s="67">
        <f>(SUMPRODUCT(G$8:G$187,Nutrients!$DL$8:$DL$187)+(IF($A$6=Nutrients!$B$8,Nutrients!$DL$8,Nutrients!$DL$9)*G$6)+(((IF($A$7=Nutrients!$B$79,Nutrients!$DL$79,(IF($A$7=Nutrients!$B$77,Nutrients!$DL$77,Nutrients!$DL$78)))))*G$7))/2000</f>
        <v>0.21140070656536197</v>
      </c>
      <c r="H259" s="67"/>
      <c r="I259" s="67">
        <f>(SUMPRODUCT(I$8:I$187,Nutrients!$DL$8:$DL$187)+(IF($A$6=Nutrients!$B$8,Nutrients!$DL$8,Nutrients!$DL$9)*I$6)+(((IF($A$7=Nutrients!$B$79,Nutrients!$DL$79,(IF($A$7=Nutrients!$B$77,Nutrients!$DL$77,Nutrients!$DL$78)))))*I$7))/2000</f>
        <v>0.24510236351465253</v>
      </c>
      <c r="J259" s="67">
        <f>(SUMPRODUCT(J$8:J$187,Nutrients!$DL$8:$DL$187)+(IF($A$6=Nutrients!$B$8,Nutrients!$DL$8,Nutrients!$DL$9)*J$6)+(((IF($A$7=Nutrients!$B$79,Nutrients!$DL$79,(IF($A$7=Nutrients!$B$77,Nutrients!$DL$77,Nutrients!$DL$78)))))*J$7))/2000</f>
        <v>0.23528273568690344</v>
      </c>
      <c r="K259" s="67">
        <f>(SUMPRODUCT(K$8:K$187,Nutrients!$DL$8:$DL$187)+(IF($A$6=Nutrients!$B$8,Nutrients!$DL$8,Nutrients!$DL$9)*K$6)+(((IF($A$7=Nutrients!$B$79,Nutrients!$DL$79,(IF($A$7=Nutrients!$B$77,Nutrients!$DL$77,Nutrients!$DL$78)))))*K$7))/2000</f>
        <v>0.2240657975830456</v>
      </c>
      <c r="L259" s="67">
        <f>(SUMPRODUCT(L$8:L$187,Nutrients!$DL$8:$DL$187)+(IF($A$6=Nutrients!$B$8,Nutrients!$DL$8,Nutrients!$DL$9)*L$6)+(((IF($A$7=Nutrients!$B$79,Nutrients!$DL$79,(IF($A$7=Nutrients!$B$77,Nutrients!$DL$77,Nutrients!$DL$78)))))*L$7))/2000</f>
        <v>0.21661265188235559</v>
      </c>
      <c r="M259" s="67">
        <f>(SUMPRODUCT(M$8:M$187,Nutrients!$DL$8:$DL$187)+(IF($A$6=Nutrients!$B$8,Nutrients!$DL$8,Nutrients!$DL$9)*M$6)+(((IF($A$7=Nutrients!$B$79,Nutrients!$DL$79,(IF($A$7=Nutrients!$B$77,Nutrients!$DL$77,Nutrients!$DL$78)))))*M$7))/2000</f>
        <v>0.21111679625509916</v>
      </c>
      <c r="N259" s="67">
        <f>(SUMPRODUCT(N$8:N$187,Nutrients!$DL$8:$DL$187)+(IF($A$6=Nutrients!$B$8,Nutrients!$DL$8,Nutrients!$DL$9)*N$6)+(((IF($A$7=Nutrients!$B$79,Nutrients!$DL$79,(IF($A$7=Nutrients!$B$77,Nutrients!$DL$77,Nutrients!$DL$78)))))*N$7))/2000</f>
        <v>0.205576779338286</v>
      </c>
      <c r="O259" s="67"/>
      <c r="P259" s="67">
        <f>(SUMPRODUCT(P$8:P$187,Nutrients!$DL$8:$DL$187)+(IF($A$6=Nutrients!$B$8,Nutrients!$DL$8,Nutrients!$DL$9)*P$6)+(((IF($A$7=Nutrients!$B$79,Nutrients!$DL$79,(IF($A$7=Nutrients!$B$77,Nutrients!$DL$77,Nutrients!$DL$78)))))*P$7))/2000</f>
        <v>0.23889709416705715</v>
      </c>
      <c r="Q259" s="67">
        <f>(SUMPRODUCT(Q$8:Q$187,Nutrients!$DL$8:$DL$187)+(IF($A$6=Nutrients!$B$8,Nutrients!$DL$8,Nutrients!$DL$9)*Q$6)+(((IF($A$7=Nutrients!$B$79,Nutrients!$DL$79,(IF($A$7=Nutrients!$B$77,Nutrients!$DL$77,Nutrients!$DL$78)))))*Q$7))/2000</f>
        <v>0.2294765637468365</v>
      </c>
      <c r="R259" s="67">
        <f>(SUMPRODUCT(R$8:R$187,Nutrients!$DL$8:$DL$187)+(IF($A$6=Nutrients!$B$8,Nutrients!$DL$8,Nutrients!$DL$9)*R$6)+(((IF($A$7=Nutrients!$B$79,Nutrients!$DL$79,(IF($A$7=Nutrients!$B$77,Nutrients!$DL$77,Nutrients!$DL$78)))))*R$7))/2000</f>
        <v>0.21820635978195149</v>
      </c>
      <c r="S259" s="67">
        <f>(SUMPRODUCT(S$8:S$187,Nutrients!$DL$8:$DL$187)+(IF($A$6=Nutrients!$B$8,Nutrients!$DL$8,Nutrients!$DL$9)*S$6)+(((IF($A$7=Nutrients!$B$79,Nutrients!$DL$79,(IF($A$7=Nutrients!$B$77,Nutrients!$DL$77,Nutrients!$DL$78)))))*S$7))/2000</f>
        <v>0.21074433643775695</v>
      </c>
      <c r="T259" s="67">
        <f>(SUMPRODUCT(T$8:T$187,Nutrients!$DL$8:$DL$187)+(IF($A$6=Nutrients!$B$8,Nutrients!$DL$8,Nutrients!$DL$9)*T$6)+(((IF($A$7=Nutrients!$B$79,Nutrients!$DL$79,(IF($A$7=Nutrients!$B$77,Nutrients!$DL$77,Nutrients!$DL$78)))))*T$7))/2000</f>
        <v>0.20490264926399931</v>
      </c>
      <c r="U259" s="67">
        <f>(SUMPRODUCT(U$8:U$187,Nutrients!$DL$8:$DL$187)+(IF($A$6=Nutrients!$B$8,Nutrients!$DL$8,Nutrients!$DL$9)*U$6)+(((IF($A$7=Nutrients!$B$79,Nutrients!$DL$79,(IF($A$7=Nutrients!$B$77,Nutrients!$DL$77,Nutrients!$DL$78)))))*U$7))/2000</f>
        <v>0.1996725732620975</v>
      </c>
      <c r="V259" s="67"/>
      <c r="W259" s="67">
        <f>(SUMPRODUCT(W$8:W$187,Nutrients!$DL$8:$DL$187)+(IF($A$6=Nutrients!$B$8,Nutrients!$DL$8,Nutrients!$DL$9)*W$6)+(((IF($A$7=Nutrients!$B$79,Nutrients!$DL$79,(IF($A$7=Nutrients!$B$77,Nutrients!$DL$77,Nutrients!$DL$78)))))*W$7))/2000</f>
        <v>0.23263767119408421</v>
      </c>
      <c r="X259" s="67">
        <f>(SUMPRODUCT(X$8:X$187,Nutrients!$DL$8:$DL$187)+(IF($A$6=Nutrients!$B$8,Nutrients!$DL$8,Nutrients!$DL$9)*X$6)+(((IF($A$7=Nutrients!$B$79,Nutrients!$DL$79,(IF($A$7=Nutrients!$B$77,Nutrients!$DL$77,Nutrients!$DL$78)))))*X$7))/2000</f>
        <v>0.22361712594574232</v>
      </c>
      <c r="Y259" s="67">
        <f>(SUMPRODUCT(Y$8:Y$187,Nutrients!$DL$8:$DL$187)+(IF($A$6=Nutrients!$B$8,Nutrients!$DL$8,Nutrients!$DL$9)*Y$6)+(((IF($A$7=Nutrients!$B$79,Nutrients!$DL$79,(IF($A$7=Nutrients!$B$77,Nutrients!$DL$77,Nutrients!$DL$78)))))*Y$7))/2000</f>
        <v>0.21232028905034375</v>
      </c>
      <c r="Z259" s="67">
        <f>(SUMPRODUCT(Z$8:Z$187,Nutrients!$DL$8:$DL$187)+(IF($A$6=Nutrients!$B$8,Nutrients!$DL$8,Nutrients!$DL$9)*Z$6)+(((IF($A$7=Nutrients!$B$79,Nutrients!$DL$79,(IF($A$7=Nutrients!$B$77,Nutrients!$DL$77,Nutrients!$DL$78)))))*Z$7))/2000</f>
        <v>0.20485732890843084</v>
      </c>
      <c r="AA259" s="67">
        <f>(SUMPRODUCT(AA$8:AA$187,Nutrients!$DL$8:$DL$187)+(IF($A$6=Nutrients!$B$8,Nutrients!$DL$8,Nutrients!$DL$9)*AA$6)+(((IF($A$7=Nutrients!$B$79,Nutrients!$DL$79,(IF($A$7=Nutrients!$B$77,Nutrients!$DL$77,Nutrients!$DL$78)))))*AA$7))/2000</f>
        <v>0.19903433381940064</v>
      </c>
      <c r="AB259" s="67">
        <f>(SUMPRODUCT(AB$8:AB$187,Nutrients!$DL$8:$DL$187)+(IF($A$6=Nutrients!$B$8,Nutrients!$DL$8,Nutrients!$DL$9)*AB$6)+(((IF($A$7=Nutrients!$B$79,Nutrients!$DL$79,(IF($A$7=Nutrients!$B$77,Nutrients!$DL$77,Nutrients!$DL$78)))))*AB$7))/2000</f>
        <v>0.19335718164693802</v>
      </c>
      <c r="AC259" s="67"/>
      <c r="AD259" s="67">
        <f>(SUMPRODUCT(AD$8:AD$187,Nutrients!$DL$8:$DL$187)+(IF($A$6=Nutrients!$B$8,Nutrients!$DL$8,Nutrients!$DL$9)*AD$6)+(((IF($A$7=Nutrients!$B$79,Nutrients!$DL$79,(IF($A$7=Nutrients!$B$77,Nutrients!$DL$77,Nutrients!$DL$78)))))*AD$7))/2000</f>
        <v>0.22639600350812028</v>
      </c>
      <c r="AE259" s="67">
        <f>(SUMPRODUCT(AE$8:AE$187,Nutrients!$DL$8:$DL$187)+(IF($A$6=Nutrients!$B$8,Nutrients!$DL$8,Nutrients!$DL$9)*AE$6)+(((IF($A$7=Nutrients!$B$79,Nutrients!$DL$79,(IF($A$7=Nutrients!$B$77,Nutrients!$DL$77,Nutrients!$DL$78)))))*AE$7))/2000</f>
        <v>0.21772960973547748</v>
      </c>
      <c r="AF259" s="67">
        <f>(SUMPRODUCT(AF$8:AF$187,Nutrients!$DL$8:$DL$187)+(IF($A$6=Nutrients!$B$8,Nutrients!$DL$8,Nutrients!$DL$9)*AF$6)+(((IF($A$7=Nutrients!$B$79,Nutrients!$DL$79,(IF($A$7=Nutrients!$B$77,Nutrients!$DL$77,Nutrients!$DL$78)))))*AF$7))/2000</f>
        <v>0.20597993467816722</v>
      </c>
      <c r="AG259" s="67">
        <f>(SUMPRODUCT(AG$8:AG$187,Nutrients!$DL$8:$DL$187)+(IF($A$6=Nutrients!$B$8,Nutrients!$DL$8,Nutrients!$DL$9)*AG$6)+(((IF($A$7=Nutrients!$B$79,Nutrients!$DL$79,(IF($A$7=Nutrients!$B$77,Nutrients!$DL$77,Nutrients!$DL$78)))))*AG$7))/2000</f>
        <v>0.19847020475498817</v>
      </c>
      <c r="AH259" s="67">
        <f>(SUMPRODUCT(AH$8:AH$187,Nutrients!$DL$8:$DL$187)+(IF($A$6=Nutrients!$B$8,Nutrients!$DL$8,Nutrients!$DL$9)*AH$6)+(((IF($A$7=Nutrients!$B$79,Nutrients!$DL$79,(IF($A$7=Nutrients!$B$77,Nutrients!$DL$77,Nutrients!$DL$78)))))*AH$7))/2000</f>
        <v>0.19286240847100489</v>
      </c>
      <c r="AI259" s="67">
        <f>(SUMPRODUCT(AI$8:AI$187,Nutrients!$DL$8:$DL$187)+(IF($A$6=Nutrients!$B$8,Nutrients!$DL$8,Nutrients!$DL$9)*AI$6)+(((IF($A$7=Nutrients!$B$79,Nutrients!$DL$79,(IF($A$7=Nutrients!$B$77,Nutrients!$DL$77,Nutrients!$DL$78)))))*AI$7))/2000</f>
        <v>0.18741032756245149</v>
      </c>
      <c r="AJ259" s="67"/>
      <c r="AK259" s="67">
        <f>(SUMPRODUCT(AK$8:AK$187,Nutrients!$DL$8:$DL$187)+(IF($A$6=Nutrients!$B$8,Nutrients!$DL$8,Nutrients!$DL$9)*AK$6)+(((IF($A$7=Nutrients!$B$79,Nutrients!$DL$79,(IF($A$7=Nutrients!$B$77,Nutrients!$DL$77,Nutrients!$DL$78)))))*AK$7))/2000</f>
        <v>0.22018185651702044</v>
      </c>
      <c r="AL259" s="67">
        <f>(SUMPRODUCT(AL$8:AL$187,Nutrients!$DL$8:$DL$187)+(IF($A$6=Nutrients!$B$8,Nutrients!$DL$8,Nutrients!$DL$9)*AL$6)+(((IF($A$7=Nutrients!$B$79,Nutrients!$DL$79,(IF($A$7=Nutrients!$B$77,Nutrients!$DL$77,Nutrients!$DL$78)))))*AL$7))/2000</f>
        <v>0.21154354115354829</v>
      </c>
      <c r="AM259" s="67">
        <f>(SUMPRODUCT(AM$8:AM$187,Nutrients!$DL$8:$DL$187)+(IF($A$6=Nutrients!$B$8,Nutrients!$DL$8,Nutrients!$DL$9)*AM$6)+(((IF($A$7=Nutrients!$B$79,Nutrients!$DL$79,(IF($A$7=Nutrients!$B$77,Nutrients!$DL$77,Nutrients!$DL$78)))))*AM$7))/2000</f>
        <v>0.19966454306300774</v>
      </c>
      <c r="AN259" s="67">
        <f>(SUMPRODUCT(AN$8:AN$187,Nutrients!$DL$8:$DL$187)+(IF($A$6=Nutrients!$B$8,Nutrients!$DL$8,Nutrients!$DL$9)*AN$6)+(((IF($A$7=Nutrients!$B$79,Nutrients!$DL$79,(IF($A$7=Nutrients!$B$77,Nutrients!$DL$77,Nutrients!$DL$78)))))*AN$7))/2000</f>
        <v>0.19214046663217207</v>
      </c>
      <c r="AO259" s="67">
        <f>(SUMPRODUCT(AO$8:AO$187,Nutrients!$DL$8:$DL$187)+(IF($A$6=Nutrients!$B$8,Nutrients!$DL$8,Nutrients!$DL$9)*AO$6)+(((IF($A$7=Nutrients!$B$79,Nutrients!$DL$79,(IF($A$7=Nutrients!$B$77,Nutrients!$DL$77,Nutrients!$DL$78)))))*AO$7))/2000</f>
        <v>0.18654701685584543</v>
      </c>
      <c r="AP259" s="67">
        <f>(SUMPRODUCT(AP$8:AP$187,Nutrients!$DL$8:$DL$187)+(IF($A$6=Nutrients!$B$8,Nutrients!$DL$8,Nutrients!$DL$9)*AP$6)+(((IF($A$7=Nutrients!$B$79,Nutrients!$DL$79,(IF($A$7=Nutrients!$B$77,Nutrients!$DL$77,Nutrients!$DL$78)))))*AP$7))/2000</f>
        <v>0.18626475248493035</v>
      </c>
      <c r="AQ259" s="67"/>
      <c r="AR259" s="67">
        <f>(SUMPRODUCT(AR$8:AR$187,Nutrients!$DL$8:$DL$187)+(IF($A$6=Nutrients!$B$8,Nutrients!$DL$8,Nutrients!$DL$9)*AR$6)+(((IF($A$7=Nutrients!$B$79,Nutrients!$DL$79,(IF($A$7=Nutrients!$B$77,Nutrients!$DL$77,Nutrients!$DL$78)))))*AR$7))/2000</f>
        <v>0.21388692297002937</v>
      </c>
      <c r="AS259" s="67">
        <f>(SUMPRODUCT(AS$8:AS$187,Nutrients!$DL$8:$DL$187)+(IF($A$6=Nutrients!$B$8,Nutrients!$DL$8,Nutrients!$DL$9)*AS$6)+(((IF($A$7=Nutrients!$B$79,Nutrients!$DL$79,(IF($A$7=Nutrients!$B$77,Nutrients!$DL$77,Nutrients!$DL$78)))))*AS$7))/2000</f>
        <v>0.20571961392647228</v>
      </c>
      <c r="AT259" s="67">
        <f>(SUMPRODUCT(AT$8:AT$187,Nutrients!$DL$8:$DL$187)+(IF($A$6=Nutrients!$B$8,Nutrients!$DL$8,Nutrients!$DL$9)*AT$6)+(((IF($A$7=Nutrients!$B$79,Nutrients!$DL$79,(IF($A$7=Nutrients!$B$77,Nutrients!$DL$77,Nutrients!$DL$78)))))*AT$7))/2000</f>
        <v>0.19404951561694406</v>
      </c>
      <c r="AU259" s="67">
        <f>(SUMPRODUCT(AU$8:AU$187,Nutrients!$DL$8:$DL$187)+(IF($A$6=Nutrients!$B$8,Nutrients!$DL$8,Nutrients!$DL$9)*AU$6)+(((IF($A$7=Nutrients!$B$79,Nutrients!$DL$79,(IF($A$7=Nutrients!$B$77,Nutrients!$DL$77,Nutrients!$DL$78)))))*AU$7))/2000</f>
        <v>0.18553373907340207</v>
      </c>
      <c r="AV259" s="67">
        <f>(SUMPRODUCT(AV$8:AV$187,Nutrients!$DL$8:$DL$187)+(IF($A$6=Nutrients!$B$8,Nutrients!$DL$8,Nutrients!$DL$9)*AV$6)+(((IF($A$7=Nutrients!$B$79,Nutrients!$DL$79,(IF($A$7=Nutrients!$B$77,Nutrients!$DL$77,Nutrients!$DL$78)))))*AV$7))/2000</f>
        <v>0.1853870952706676</v>
      </c>
      <c r="AW259" s="67">
        <f>(SUMPRODUCT(AW$8:AW$187,Nutrients!$DL$8:$DL$187)+(IF($A$6=Nutrients!$B$8,Nutrients!$DL$8,Nutrients!$DL$9)*AW$6)+(((IF($A$7=Nutrients!$B$79,Nutrients!$DL$79,(IF($A$7=Nutrients!$B$77,Nutrients!$DL$77,Nutrients!$DL$78)))))*AW$7))/2000</f>
        <v>0.1851902180798547</v>
      </c>
      <c r="AX259" s="67"/>
      <c r="AY259" s="67">
        <f>(SUMPRODUCT(AY$8:AY$187,Nutrients!$DL$8:$DL$187)+(IF($A$6=Nutrients!$B$8,Nutrients!$DL$8,Nutrients!$DL$9)*AY$6)+(((IF($A$7=Nutrients!$B$79,Nutrients!$DL$79,(IF($A$7=Nutrients!$B$77,Nutrients!$DL$77,Nutrients!$DL$78)))))*AY$7))/2000</f>
        <v>0.2085419919420225</v>
      </c>
      <c r="AZ259" s="67">
        <f>(SUMPRODUCT(AZ$8:AZ$187,Nutrients!$DL$8:$DL$187)+(IF($A$6=Nutrients!$B$8,Nutrients!$DL$8,Nutrients!$DL$9)*AZ$6)+(((IF($A$7=Nutrients!$B$79,Nutrients!$DL$79,(IF($A$7=Nutrients!$B$77,Nutrients!$DL$77,Nutrients!$DL$78)))))*AZ$7))/2000</f>
        <v>0.19943444578733616</v>
      </c>
      <c r="BA259" s="67">
        <f>(SUMPRODUCT(BA$8:BA$187,Nutrients!$DL$8:$DL$187)+(IF($A$6=Nutrients!$B$8,Nutrients!$DL$8,Nutrients!$DL$9)*BA$6)+(((IF($A$7=Nutrients!$B$79,Nutrients!$DL$79,(IF($A$7=Nutrients!$B$77,Nutrients!$DL$77,Nutrients!$DL$78)))))*BA$7))/2000</f>
        <v>0.18773555865255026</v>
      </c>
      <c r="BB259" s="67">
        <f>(SUMPRODUCT(BB$8:BB$187,Nutrients!$DL$8:$DL$187)+(IF($A$6=Nutrients!$B$8,Nutrients!$DL$8,Nutrients!$DL$9)*BB$6)+(((IF($A$7=Nutrients!$B$79,Nutrients!$DL$79,(IF($A$7=Nutrients!$B$77,Nutrients!$DL$77,Nutrients!$DL$78)))))*BB$7))/2000</f>
        <v>0.18441797118858616</v>
      </c>
      <c r="BC259" s="67">
        <f>(SUMPRODUCT(BC$8:BC$187,Nutrients!$DL$8:$DL$187)+(IF($A$6=Nutrients!$B$8,Nutrients!$DL$8,Nutrients!$DL$9)*BC$6)+(((IF($A$7=Nutrients!$B$79,Nutrients!$DL$79,(IF($A$7=Nutrients!$B$77,Nutrients!$DL$77,Nutrients!$DL$78)))))*BC$7))/2000</f>
        <v>0.18424082832730876</v>
      </c>
      <c r="BD259" s="67">
        <f>(SUMPRODUCT(BD$8:BD$187,Nutrients!$DL$8:$DL$187)+(IF($A$6=Nutrients!$B$8,Nutrients!$DL$8,Nutrients!$DL$9)*BD$6)+(((IF($A$7=Nutrients!$B$79,Nutrients!$DL$79,(IF($A$7=Nutrients!$B$77,Nutrients!$DL$77,Nutrients!$DL$78)))))*BD$7))/2000</f>
        <v>0.18390261257653279</v>
      </c>
      <c r="BE259" s="67"/>
      <c r="BF259" s="67">
        <f>(SUMPRODUCT(BF$8:BF$187,Nutrients!$DL$8:$DL$187)+(IF($A$6=Nutrients!$B$8,Nutrients!$DL$8,Nutrients!$DL$9)*BF$6)+(((IF($A$7=Nutrients!$B$79,Nutrients!$DL$79,(IF($A$7=Nutrients!$B$77,Nutrients!$DL$77,Nutrients!$DL$78)))))*BF$7))/2000</f>
        <v>0.20224705839503138</v>
      </c>
      <c r="BG259" s="67">
        <f>(SUMPRODUCT(BG$8:BG$187,Nutrients!$DL$8:$DL$187)+(IF($A$6=Nutrients!$B$8,Nutrients!$DL$8,Nutrients!$DL$9)*BG$6)+(((IF($A$7=Nutrients!$B$79,Nutrients!$DL$79,(IF($A$7=Nutrients!$B$77,Nutrients!$DL$77,Nutrients!$DL$78)))))*BG$7))/2000</f>
        <v>0.19313600050398219</v>
      </c>
      <c r="BH259" s="67">
        <f>(SUMPRODUCT(BH$8:BH$187,Nutrients!$DL$8:$DL$187)+(IF($A$6=Nutrients!$B$8,Nutrients!$DL$8,Nutrients!$DL$9)*BH$6)+(((IF($A$7=Nutrients!$B$79,Nutrients!$DL$79,(IF($A$7=Nutrients!$B$77,Nutrients!$DL$77,Nutrients!$DL$78)))))*BH$7))/2000</f>
        <v>0.18353273675080342</v>
      </c>
      <c r="BI259" s="67">
        <f>(SUMPRODUCT(BI$8:BI$187,Nutrients!$DL$8:$DL$187)+(IF($A$6=Nutrients!$B$8,Nutrients!$DL$8,Nutrients!$DL$9)*BI$6)+(((IF($A$7=Nutrients!$B$79,Nutrients!$DL$79,(IF($A$7=Nutrients!$B$77,Nutrients!$DL$77,Nutrients!$DL$78)))))*BI$7))/2000</f>
        <v>0.18327383076183065</v>
      </c>
      <c r="BJ259" s="67">
        <f>(SUMPRODUCT(BJ$8:BJ$187,Nutrients!$DL$8:$DL$187)+(IF($A$6=Nutrients!$B$8,Nutrients!$DL$8,Nutrients!$DL$9)*BJ$6)+(((IF($A$7=Nutrients!$B$79,Nutrients!$DL$79,(IF($A$7=Nutrients!$B$77,Nutrients!$DL$77,Nutrients!$DL$78)))))*BJ$7))/2000</f>
        <v>0.18309525324978762</v>
      </c>
      <c r="BK259" s="67">
        <f>(SUMPRODUCT(BK$8:BK$187,Nutrients!$DL$8:$DL$187)+(IF($A$6=Nutrients!$B$8,Nutrients!$DL$8,Nutrients!$DL$9)*BK$6)+(((IF($A$7=Nutrients!$B$79,Nutrients!$DL$79,(IF($A$7=Nutrients!$B$77,Nutrients!$DL$77,Nutrients!$DL$78)))))*BK$7))/2000</f>
        <v>0.18286144653153141</v>
      </c>
      <c r="BL259" s="67"/>
    </row>
    <row r="260" spans="1:64" x14ac:dyDescent="0.2">
      <c r="A260" t="s">
        <v>102</v>
      </c>
      <c r="B260" s="67">
        <f t="shared" ref="B260:G260" si="252">B212-B213</f>
        <v>0.30383630933746275</v>
      </c>
      <c r="C260" s="67">
        <f t="shared" si="252"/>
        <v>0.28999609326424586</v>
      </c>
      <c r="D260" s="67">
        <f t="shared" si="252"/>
        <v>0.27409911560530231</v>
      </c>
      <c r="E260" s="67">
        <f t="shared" si="252"/>
        <v>0.26367820837521688</v>
      </c>
      <c r="F260" s="67">
        <f t="shared" si="252"/>
        <v>0.25541412584454898</v>
      </c>
      <c r="G260" s="67">
        <f t="shared" si="252"/>
        <v>0.24764977309856473</v>
      </c>
      <c r="H260" s="13"/>
      <c r="I260" s="67">
        <f t="shared" ref="I260:N260" si="253">I212-I213</f>
        <v>0.29342891011075423</v>
      </c>
      <c r="J260" s="67">
        <f t="shared" si="253"/>
        <v>0.2795687743698636</v>
      </c>
      <c r="K260" s="67">
        <f t="shared" si="253"/>
        <v>0.2637325516973249</v>
      </c>
      <c r="L260" s="67">
        <f t="shared" si="253"/>
        <v>0.25326084931467147</v>
      </c>
      <c r="M260" s="67">
        <f t="shared" si="253"/>
        <v>0.2455384032490153</v>
      </c>
      <c r="N260" s="67">
        <f t="shared" si="253"/>
        <v>0.23777405050303119</v>
      </c>
      <c r="O260" s="13"/>
      <c r="P260" s="67">
        <f t="shared" ref="P260:U260" si="254">P212-P213</f>
        <v>0.28302250686742925</v>
      </c>
      <c r="Q260" s="67">
        <f t="shared" si="254"/>
        <v>0.26971297144200379</v>
      </c>
      <c r="R260" s="67">
        <f t="shared" si="254"/>
        <v>0.25381948976644386</v>
      </c>
      <c r="S260" s="67">
        <f t="shared" si="254"/>
        <v>0.24333782754995348</v>
      </c>
      <c r="T260" s="67">
        <f t="shared" si="254"/>
        <v>0.23512204017185354</v>
      </c>
      <c r="U260" s="67">
        <f t="shared" si="254"/>
        <v>0.2278107630161369</v>
      </c>
      <c r="V260" s="13"/>
      <c r="W260" s="67">
        <f t="shared" ref="W260:AB260" si="255">W212-W213</f>
        <v>0.27255784863769961</v>
      </c>
      <c r="X260" s="67">
        <f t="shared" si="255"/>
        <v>0.25979990951112264</v>
      </c>
      <c r="Y260" s="67">
        <f t="shared" si="255"/>
        <v>0.24387654833405215</v>
      </c>
      <c r="Z260" s="67">
        <f t="shared" si="255"/>
        <v>0.23339383512361195</v>
      </c>
      <c r="AA260" s="67">
        <f t="shared" si="255"/>
        <v>0.22519901840713563</v>
      </c>
      <c r="AB260" s="67">
        <f t="shared" si="255"/>
        <v>0.21728331353150182</v>
      </c>
      <c r="AC260" s="13"/>
      <c r="AD260" s="67">
        <f t="shared" ref="AD260:AI260" si="256">AD212-AD213</f>
        <v>0.26211311007564353</v>
      </c>
      <c r="AE260" s="67">
        <f t="shared" si="256"/>
        <v>0.24985534639531565</v>
      </c>
      <c r="AF260" s="67">
        <f t="shared" si="256"/>
        <v>0.23332109311660379</v>
      </c>
      <c r="AG260" s="67">
        <f t="shared" si="256"/>
        <v>0.22278590885911609</v>
      </c>
      <c r="AH260" s="67">
        <f t="shared" si="256"/>
        <v>0.21493787650020327</v>
      </c>
      <c r="AI260" s="67">
        <f t="shared" si="256"/>
        <v>0.20732360555859694</v>
      </c>
      <c r="AJ260" s="13"/>
      <c r="AK260" s="67">
        <f t="shared" ref="AK260:AP260" si="257">AK212-AK213</f>
        <v>0.25169674699848177</v>
      </c>
      <c r="AL260" s="67">
        <f t="shared" si="257"/>
        <v>0.23946798450307993</v>
      </c>
      <c r="AM260" s="67">
        <f t="shared" si="257"/>
        <v>0.22278864363196865</v>
      </c>
      <c r="AN260" s="67">
        <f t="shared" si="257"/>
        <v>0.21223736401850882</v>
      </c>
      <c r="AO260" s="67">
        <f t="shared" si="257"/>
        <v>0.20440542701556827</v>
      </c>
      <c r="AP260" s="67">
        <f t="shared" si="257"/>
        <v>0.20408254040143584</v>
      </c>
      <c r="AQ260" s="13"/>
      <c r="AR260" s="67">
        <f t="shared" ref="AR260:AW260" si="258">AR212-AR213</f>
        <v>0.24118974943340465</v>
      </c>
      <c r="AS260" s="67">
        <f t="shared" si="258"/>
        <v>0.22958976190754626</v>
      </c>
      <c r="AT260" s="67">
        <f t="shared" si="258"/>
        <v>0.21324763851496853</v>
      </c>
      <c r="AU260" s="67">
        <f t="shared" si="258"/>
        <v>0.20129578240916135</v>
      </c>
      <c r="AV260" s="67">
        <f t="shared" si="258"/>
        <v>0.20114826650243492</v>
      </c>
      <c r="AW260" s="67">
        <f t="shared" si="258"/>
        <v>0.20094174635595635</v>
      </c>
      <c r="AX260" s="13"/>
      <c r="AY260" s="67">
        <f t="shared" ref="AY260:BD260" si="259">AY212-AY213</f>
        <v>0.23195176565786779</v>
      </c>
      <c r="AZ260" s="67">
        <f t="shared" si="259"/>
        <v>0.21909122015968965</v>
      </c>
      <c r="BA260" s="67">
        <f t="shared" si="259"/>
        <v>0.20271679856593058</v>
      </c>
      <c r="BB260" s="67">
        <f t="shared" si="259"/>
        <v>0.19812151376507162</v>
      </c>
      <c r="BC260" s="67">
        <f t="shared" si="259"/>
        <v>0.19792949567709461</v>
      </c>
      <c r="BD260" s="67">
        <f t="shared" si="259"/>
        <v>0.19754633717467093</v>
      </c>
      <c r="BE260" s="13"/>
      <c r="BF260" s="67">
        <f t="shared" ref="BF260:BK260" si="260">BF212-BF213</f>
        <v>0.22144226809279055</v>
      </c>
      <c r="BG260" s="67">
        <f t="shared" si="260"/>
        <v>0.20857778277537609</v>
      </c>
      <c r="BH260" s="67">
        <f t="shared" si="260"/>
        <v>0.19517155846897793</v>
      </c>
      <c r="BI260" s="67">
        <f t="shared" si="260"/>
        <v>0.19488205814350767</v>
      </c>
      <c r="BJ260" s="67">
        <f t="shared" si="260"/>
        <v>0.19468843051993359</v>
      </c>
      <c r="BK260" s="67">
        <f t="shared" si="260"/>
        <v>0.19445326438163629</v>
      </c>
      <c r="BL260" s="13"/>
    </row>
    <row r="261" spans="1:64" x14ac:dyDescent="0.2">
      <c r="A261" s="236" t="s">
        <v>140</v>
      </c>
      <c r="B261" s="132">
        <f>B214-B213</f>
        <v>0.11396809784438214</v>
      </c>
      <c r="C261" s="132">
        <f t="shared" ref="C261:G261" si="261">C214-C213</f>
        <v>0.11396809784438217</v>
      </c>
      <c r="D261" s="132">
        <f t="shared" si="261"/>
        <v>0.11396809784438212</v>
      </c>
      <c r="E261" s="132">
        <f t="shared" si="261"/>
        <v>0.11396809784438212</v>
      </c>
      <c r="F261" s="132">
        <f t="shared" si="261"/>
        <v>0.11396809784438212</v>
      </c>
      <c r="G261" s="132">
        <f t="shared" si="261"/>
        <v>0.11396809784438212</v>
      </c>
      <c r="H261" s="19"/>
      <c r="I261" s="132">
        <f>I214-I213</f>
        <v>0.11396809784438208</v>
      </c>
      <c r="J261" s="132">
        <f t="shared" ref="J261:N261" si="262">J214-J213</f>
        <v>0.11396809784438211</v>
      </c>
      <c r="K261" s="132">
        <f t="shared" si="262"/>
        <v>0.11396809784438214</v>
      </c>
      <c r="L261" s="132">
        <f t="shared" si="262"/>
        <v>0.11396809784438214</v>
      </c>
      <c r="M261" s="132">
        <f t="shared" si="262"/>
        <v>0.11396809784438214</v>
      </c>
      <c r="N261" s="132">
        <f t="shared" si="262"/>
        <v>0.11396809784438212</v>
      </c>
      <c r="O261" s="19"/>
      <c r="P261" s="132">
        <f>P214-P213</f>
        <v>0.11396809784438214</v>
      </c>
      <c r="Q261" s="132">
        <f t="shared" ref="Q261:U261" si="263">Q214-Q213</f>
        <v>0.11396809784438208</v>
      </c>
      <c r="R261" s="132">
        <f t="shared" si="263"/>
        <v>0.11396809784438214</v>
      </c>
      <c r="S261" s="132">
        <f t="shared" si="263"/>
        <v>0.11396809784438214</v>
      </c>
      <c r="T261" s="132">
        <f t="shared" si="263"/>
        <v>0.11396809784438214</v>
      </c>
      <c r="U261" s="132">
        <f t="shared" si="263"/>
        <v>0.11396809784438212</v>
      </c>
      <c r="V261" s="19"/>
      <c r="W261" s="132">
        <f>W214-W213</f>
        <v>0.11396809784438217</v>
      </c>
      <c r="X261" s="132">
        <f t="shared" ref="X261:AB261" si="264">X214-X213</f>
        <v>0.11396809784438211</v>
      </c>
      <c r="Y261" s="132">
        <f t="shared" si="264"/>
        <v>0.11396809784438211</v>
      </c>
      <c r="Z261" s="132">
        <f t="shared" si="264"/>
        <v>0.11396809784438214</v>
      </c>
      <c r="AA261" s="132">
        <f t="shared" si="264"/>
        <v>0.11396809784438214</v>
      </c>
      <c r="AB261" s="132">
        <f t="shared" si="264"/>
        <v>0.11396809784438214</v>
      </c>
      <c r="AC261" s="19"/>
      <c r="AD261" s="132">
        <f>AD214-AD213</f>
        <v>0.11396809784438217</v>
      </c>
      <c r="AE261" s="132">
        <f t="shared" ref="AE261:AI261" si="265">AE214-AE213</f>
        <v>0.11396809784438211</v>
      </c>
      <c r="AF261" s="132">
        <f t="shared" si="265"/>
        <v>0.11396809784438208</v>
      </c>
      <c r="AG261" s="132">
        <f t="shared" si="265"/>
        <v>0.11396809784438217</v>
      </c>
      <c r="AH261" s="132">
        <f t="shared" si="265"/>
        <v>0.11396809784438214</v>
      </c>
      <c r="AI261" s="132">
        <f t="shared" si="265"/>
        <v>0.11396809784438214</v>
      </c>
      <c r="AJ261" s="19"/>
      <c r="AK261" s="132">
        <f>AK214-AK213</f>
        <v>0.11396809784438208</v>
      </c>
      <c r="AL261" s="132">
        <f t="shared" ref="AL261:AP261" si="266">AL214-AL213</f>
        <v>0.11396809784438217</v>
      </c>
      <c r="AM261" s="132">
        <f t="shared" si="266"/>
        <v>0.11396809784438217</v>
      </c>
      <c r="AN261" s="132">
        <f t="shared" si="266"/>
        <v>0.11396809784438214</v>
      </c>
      <c r="AO261" s="132">
        <f t="shared" si="266"/>
        <v>0.11396809784438214</v>
      </c>
      <c r="AP261" s="132">
        <f t="shared" si="266"/>
        <v>0.11396809784438214</v>
      </c>
      <c r="AQ261" s="19"/>
      <c r="AR261" s="132">
        <f>AR214-AR213</f>
        <v>0.11396809784438211</v>
      </c>
      <c r="AS261" s="132">
        <f t="shared" ref="AS261:AW261" si="267">AS214-AS213</f>
        <v>0.11396809784438211</v>
      </c>
      <c r="AT261" s="132">
        <f t="shared" si="267"/>
        <v>0.11396809784438217</v>
      </c>
      <c r="AU261" s="132">
        <f t="shared" si="267"/>
        <v>0.11396809784438211</v>
      </c>
      <c r="AV261" s="132">
        <f t="shared" si="267"/>
        <v>0.11396809784438214</v>
      </c>
      <c r="AW261" s="132">
        <f t="shared" si="267"/>
        <v>0.11396809784438217</v>
      </c>
      <c r="AX261" s="19"/>
      <c r="AY261" s="132">
        <f>AY214-AY213</f>
        <v>0.11396809784438211</v>
      </c>
      <c r="AZ261" s="132">
        <f t="shared" ref="AZ261:BD261" si="268">AZ214-AZ213</f>
        <v>0.11396809784438208</v>
      </c>
      <c r="BA261" s="132">
        <f t="shared" si="268"/>
        <v>0.11396809784438208</v>
      </c>
      <c r="BB261" s="132">
        <f t="shared" si="268"/>
        <v>0.11396809784438214</v>
      </c>
      <c r="BC261" s="132">
        <f t="shared" si="268"/>
        <v>0.11396809784438211</v>
      </c>
      <c r="BD261" s="132">
        <f t="shared" si="268"/>
        <v>0.11396809784438208</v>
      </c>
      <c r="BE261" s="19"/>
      <c r="BF261" s="132">
        <f>BF214-BF213</f>
        <v>0.11396809784438217</v>
      </c>
      <c r="BG261" s="132">
        <f t="shared" ref="BG261:BK261" si="269">BG214-BG213</f>
        <v>0.11396809784438211</v>
      </c>
      <c r="BH261" s="132">
        <f t="shared" si="269"/>
        <v>0.11396809784438211</v>
      </c>
      <c r="BI261" s="132">
        <f t="shared" si="269"/>
        <v>0.11396809784438211</v>
      </c>
      <c r="BJ261" s="132">
        <f t="shared" si="269"/>
        <v>0.11396809784438208</v>
      </c>
      <c r="BK261" s="132">
        <f t="shared" si="269"/>
        <v>0.11396809784438211</v>
      </c>
      <c r="BL261" s="19"/>
    </row>
    <row r="262" spans="1:64" x14ac:dyDescent="0.2">
      <c r="A262" s="131" t="s">
        <v>141</v>
      </c>
      <c r="B262" s="133">
        <f>B261/B259</f>
        <v>0.45349874154772235</v>
      </c>
      <c r="C262" s="133">
        <f t="shared" ref="C262:G262" si="270">C261/C259</f>
        <v>0.47190459868361578</v>
      </c>
      <c r="D262" s="133">
        <f t="shared" si="270"/>
        <v>0.49500650398173729</v>
      </c>
      <c r="E262" s="133">
        <f t="shared" si="270"/>
        <v>0.51146291362630791</v>
      </c>
      <c r="F262" s="133">
        <f t="shared" si="270"/>
        <v>0.52534211196058012</v>
      </c>
      <c r="G262" s="133">
        <f t="shared" si="270"/>
        <v>0.53910935160069995</v>
      </c>
      <c r="H262" s="133"/>
      <c r="I262" s="133">
        <f>I261/I259</f>
        <v>0.46498163546908811</v>
      </c>
      <c r="J262" s="133">
        <f t="shared" ref="J262:N262" si="271">J261/J259</f>
        <v>0.48438784729212891</v>
      </c>
      <c r="K262" s="133">
        <f t="shared" si="271"/>
        <v>0.50863674453546215</v>
      </c>
      <c r="L262" s="133">
        <f t="shared" si="271"/>
        <v>0.52613777105817117</v>
      </c>
      <c r="M262" s="133">
        <f t="shared" si="271"/>
        <v>0.53983434698710964</v>
      </c>
      <c r="N262" s="133">
        <f t="shared" si="271"/>
        <v>0.55438215449830741</v>
      </c>
      <c r="O262" s="133"/>
      <c r="P262" s="133">
        <f>P261/P259</f>
        <v>0.47705937253755776</v>
      </c>
      <c r="Q262" s="133">
        <f t="shared" ref="Q262:U262" si="272">Q261/Q259</f>
        <v>0.49664373556732422</v>
      </c>
      <c r="R262" s="133">
        <f t="shared" si="272"/>
        <v>0.52229503282245204</v>
      </c>
      <c r="S262" s="133">
        <f t="shared" si="272"/>
        <v>0.54078842530623572</v>
      </c>
      <c r="T262" s="133">
        <f t="shared" si="272"/>
        <v>0.5562060727557705</v>
      </c>
      <c r="U262" s="133">
        <f t="shared" si="272"/>
        <v>0.57077492407924968</v>
      </c>
      <c r="V262" s="133"/>
      <c r="W262" s="133">
        <f>W261/W259</f>
        <v>0.48989528333655485</v>
      </c>
      <c r="X262" s="133">
        <f t="shared" ref="X262:AB262" si="273">X261/X259</f>
        <v>0.50965728748358452</v>
      </c>
      <c r="Y262" s="133">
        <f t="shared" si="273"/>
        <v>0.53677440980385471</v>
      </c>
      <c r="Z262" s="133">
        <f t="shared" si="273"/>
        <v>0.55632912159722991</v>
      </c>
      <c r="AA262" s="133">
        <f t="shared" si="273"/>
        <v>0.57260521668484732</v>
      </c>
      <c r="AB262" s="133">
        <f t="shared" si="273"/>
        <v>0.58941745464868756</v>
      </c>
      <c r="AC262" s="133"/>
      <c r="AD262" s="133">
        <f>AD261/AD259</f>
        <v>0.50340154454314123</v>
      </c>
      <c r="AE262" s="133">
        <f t="shared" ref="AE262:AI262" si="274">AE261/AE259</f>
        <v>0.52343867231858554</v>
      </c>
      <c r="AF262" s="133">
        <f t="shared" si="274"/>
        <v>0.55329708703156555</v>
      </c>
      <c r="AG262" s="133">
        <f t="shared" si="274"/>
        <v>0.57423278211999629</v>
      </c>
      <c r="AH262" s="133">
        <f t="shared" si="274"/>
        <v>0.5909295582685633</v>
      </c>
      <c r="AI262" s="133">
        <f t="shared" si="274"/>
        <v>0.60812069071489183</v>
      </c>
      <c r="AJ262" s="133"/>
      <c r="AK262" s="133">
        <f>AK261/AK259</f>
        <v>0.51760894220442799</v>
      </c>
      <c r="AL262" s="133">
        <f t="shared" ref="AL262:AP262" si="275">AL261/AL259</f>
        <v>0.5387453439746418</v>
      </c>
      <c r="AM262" s="133">
        <f t="shared" si="275"/>
        <v>0.5707978797638471</v>
      </c>
      <c r="AN262" s="133">
        <f t="shared" si="275"/>
        <v>0.59314989622961223</v>
      </c>
      <c r="AO262" s="133">
        <f t="shared" si="275"/>
        <v>0.6109349791020845</v>
      </c>
      <c r="AP262" s="133">
        <f t="shared" si="275"/>
        <v>0.61186078591870285</v>
      </c>
      <c r="AQ262" s="133"/>
      <c r="AR262" s="133">
        <f>AR261/AR259</f>
        <v>0.53284275757406518</v>
      </c>
      <c r="AS262" s="133">
        <f t="shared" ref="AS262:AW262" si="276">AS261/AS259</f>
        <v>0.55399723764364184</v>
      </c>
      <c r="AT262" s="133">
        <f t="shared" si="276"/>
        <v>0.58731451857553962</v>
      </c>
      <c r="AU262" s="133">
        <f t="shared" si="276"/>
        <v>0.61427155197520877</v>
      </c>
      <c r="AV262" s="133">
        <f t="shared" si="276"/>
        <v>0.61475744942217914</v>
      </c>
      <c r="AW262" s="133">
        <f t="shared" si="276"/>
        <v>0.61541100294637974</v>
      </c>
      <c r="AX262" s="133"/>
      <c r="AY262" s="133">
        <f>AY261/AY259</f>
        <v>0.54649951687460041</v>
      </c>
      <c r="AZ262" s="133">
        <f t="shared" ref="AZ262:BD262" si="277">AZ261/AZ259</f>
        <v>0.5714564371989691</v>
      </c>
      <c r="BA262" s="133">
        <f t="shared" si="277"/>
        <v>0.60706718888192845</v>
      </c>
      <c r="BB262" s="133">
        <f t="shared" si="277"/>
        <v>0.6179880252984572</v>
      </c>
      <c r="BC262" s="133">
        <f t="shared" si="277"/>
        <v>0.61858220503608863</v>
      </c>
      <c r="BD262" s="133">
        <f t="shared" si="277"/>
        <v>0.61971984110314471</v>
      </c>
      <c r="BE262" s="133"/>
      <c r="BF262" s="133">
        <f>BF261/BF259</f>
        <v>0.5635092977311853</v>
      </c>
      <c r="BG262" s="133">
        <f t="shared" ref="BG262:BK262" si="278">BG261/BG259</f>
        <v>0.59009246099632395</v>
      </c>
      <c r="BH262" s="133">
        <f t="shared" si="278"/>
        <v>0.62096877026971709</v>
      </c>
      <c r="BI262" s="133">
        <f t="shared" si="278"/>
        <v>0.62184599607396629</v>
      </c>
      <c r="BJ262" s="133">
        <f t="shared" si="278"/>
        <v>0.62245249847575868</v>
      </c>
      <c r="BK262" s="133">
        <f t="shared" si="278"/>
        <v>0.62324836648784909</v>
      </c>
      <c r="BL262" s="133"/>
    </row>
    <row r="263" spans="1:64" x14ac:dyDescent="0.2">
      <c r="B263" s="65">
        <f>((SUMPRODUCT(B$8:B$187,Nutrients!$DJ$8:$DJ$187)+(IF($A$6=Nutrients!$B$8,Nutrients!$DJ$8,Nutrients!$DJ$9)*B$6)+(((IF($A$7=Nutrients!$B$79,Nutrients!$DJ$79,(IF($A$7=Nutrients!$B$77,Nutrients!$DJ$77,Nutrients!$DJ$78)))))*B$7))/2000)*2.2046</f>
        <v>625.55525</v>
      </c>
      <c r="C263" s="65">
        <f>((SUMPRODUCT(C$8:C$187,Nutrients!$DJ$8:$DJ$187)+(IF($A$6=Nutrients!$B$8,Nutrients!$DJ$8,Nutrients!$DJ$9)*C$6)+(((IF($A$7=Nutrients!$B$79,Nutrients!$DJ$79,(IF($A$7=Nutrients!$B$77,Nutrients!$DJ$77,Nutrients!$DJ$78)))))*C$7))/2000)*2.2046</f>
        <v>625.55525</v>
      </c>
      <c r="D263" s="65">
        <f>((SUMPRODUCT(D$8:D$187,Nutrients!$DJ$8:$DJ$187)+(IF($A$6=Nutrients!$B$8,Nutrients!$DJ$8,Nutrients!$DJ$9)*D$6)+(((IF($A$7=Nutrients!$B$79,Nutrients!$DJ$79,(IF($A$7=Nutrients!$B$77,Nutrients!$DJ$77,Nutrients!$DJ$78)))))*D$7))/2000)*2.2046</f>
        <v>625.55525</v>
      </c>
      <c r="E263" s="65">
        <f>((SUMPRODUCT(E$8:E$187,Nutrients!$DJ$8:$DJ$187)+(IF($A$6=Nutrients!$B$8,Nutrients!$DJ$8,Nutrients!$DJ$9)*E$6)+(((IF($A$7=Nutrients!$B$79,Nutrients!$DJ$79,(IF($A$7=Nutrients!$B$77,Nutrients!$DJ$77,Nutrients!$DJ$78)))))*E$7))/2000)*2.2046</f>
        <v>625.55525</v>
      </c>
      <c r="F263" s="65">
        <f>((SUMPRODUCT(F$8:F$187,Nutrients!$DJ$8:$DJ$187)+(IF($A$6=Nutrients!$B$8,Nutrients!$DJ$8,Nutrients!$DJ$9)*F$6)+(((IF($A$7=Nutrients!$B$79,Nutrients!$DJ$79,(IF($A$7=Nutrients!$B$77,Nutrients!$DJ$77,Nutrients!$DJ$78)))))*F$7))/2000)*2.2046</f>
        <v>625.55525</v>
      </c>
      <c r="G263" s="65">
        <f>((SUMPRODUCT(G$8:G$187,Nutrients!$DJ$8:$DJ$187)+(IF($A$6=Nutrients!$B$8,Nutrients!$DJ$8,Nutrients!$DJ$9)*G$6)+(((IF($A$7=Nutrients!$B$79,Nutrients!$DJ$79,(IF($A$7=Nutrients!$B$77,Nutrients!$DJ$77,Nutrients!$DJ$78)))))*G$7))/2000)*2.2046</f>
        <v>625.55525</v>
      </c>
      <c r="H263" s="65"/>
      <c r="I263" s="65">
        <f>((SUMPRODUCT(I$8:I$187,Nutrients!$DJ$8:$DJ$187)+(IF($A$6=Nutrients!$B$8,Nutrients!$DJ$8,Nutrients!$DJ$9)*I$6)+(((IF($A$7=Nutrients!$B$79,Nutrients!$DJ$79,(IF($A$7=Nutrients!$B$77,Nutrients!$DJ$77,Nutrients!$DJ$78)))))*I$7))/2000)*2.2046</f>
        <v>625.55525</v>
      </c>
      <c r="J263" s="65">
        <f>((SUMPRODUCT(J$8:J$187,Nutrients!$DJ$8:$DJ$187)+(IF($A$6=Nutrients!$B$8,Nutrients!$DJ$8,Nutrients!$DJ$9)*J$6)+(((IF($A$7=Nutrients!$B$79,Nutrients!$DJ$79,(IF($A$7=Nutrients!$B$77,Nutrients!$DJ$77,Nutrients!$DJ$78)))))*J$7))/2000)*2.2046</f>
        <v>625.55525</v>
      </c>
      <c r="K263" s="65">
        <f>((SUMPRODUCT(K$8:K$187,Nutrients!$DJ$8:$DJ$187)+(IF($A$6=Nutrients!$B$8,Nutrients!$DJ$8,Nutrients!$DJ$9)*K$6)+(((IF($A$7=Nutrients!$B$79,Nutrients!$DJ$79,(IF($A$7=Nutrients!$B$77,Nutrients!$DJ$77,Nutrients!$DJ$78)))))*K$7))/2000)*2.2046</f>
        <v>625.55525</v>
      </c>
      <c r="L263" s="65">
        <f>((SUMPRODUCT(L$8:L$187,Nutrients!$DJ$8:$DJ$187)+(IF($A$6=Nutrients!$B$8,Nutrients!$DJ$8,Nutrients!$DJ$9)*L$6)+(((IF($A$7=Nutrients!$B$79,Nutrients!$DJ$79,(IF($A$7=Nutrients!$B$77,Nutrients!$DJ$77,Nutrients!$DJ$78)))))*L$7))/2000)*2.2046</f>
        <v>625.55525</v>
      </c>
      <c r="M263" s="65">
        <f>((SUMPRODUCT(M$8:M$187,Nutrients!$DJ$8:$DJ$187)+(IF($A$6=Nutrients!$B$8,Nutrients!$DJ$8,Nutrients!$DJ$9)*M$6)+(((IF($A$7=Nutrients!$B$79,Nutrients!$DJ$79,(IF($A$7=Nutrients!$B$77,Nutrients!$DJ$77,Nutrients!$DJ$78)))))*M$7))/2000)*2.2046</f>
        <v>625.55525</v>
      </c>
      <c r="N263" s="65">
        <f>((SUMPRODUCT(N$8:N$187,Nutrients!$DJ$8:$DJ$187)+(IF($A$6=Nutrients!$B$8,Nutrients!$DJ$8,Nutrients!$DJ$9)*N$6)+(((IF($A$7=Nutrients!$B$79,Nutrients!$DJ$79,(IF($A$7=Nutrients!$B$77,Nutrients!$DJ$77,Nutrients!$DJ$78)))))*N$7))/2000)*2.2046</f>
        <v>625.55525</v>
      </c>
      <c r="O263" s="65"/>
      <c r="P263" s="65">
        <f>((SUMPRODUCT(P$8:P$187,Nutrients!$DJ$8:$DJ$187)+(IF($A$6=Nutrients!$B$8,Nutrients!$DJ$8,Nutrients!$DJ$9)*P$6)+(((IF($A$7=Nutrients!$B$79,Nutrients!$DJ$79,(IF($A$7=Nutrients!$B$77,Nutrients!$DJ$77,Nutrients!$DJ$78)))))*P$7))/2000)*2.2046</f>
        <v>625.55525</v>
      </c>
      <c r="Q263" s="65">
        <f>((SUMPRODUCT(Q$8:Q$187,Nutrients!$DJ$8:$DJ$187)+(IF($A$6=Nutrients!$B$8,Nutrients!$DJ$8,Nutrients!$DJ$9)*Q$6)+(((IF($A$7=Nutrients!$B$79,Nutrients!$DJ$79,(IF($A$7=Nutrients!$B$77,Nutrients!$DJ$77,Nutrients!$DJ$78)))))*Q$7))/2000)*2.2046</f>
        <v>625.55525</v>
      </c>
      <c r="R263" s="65">
        <f>((SUMPRODUCT(R$8:R$187,Nutrients!$DJ$8:$DJ$187)+(IF($A$6=Nutrients!$B$8,Nutrients!$DJ$8,Nutrients!$DJ$9)*R$6)+(((IF($A$7=Nutrients!$B$79,Nutrients!$DJ$79,(IF($A$7=Nutrients!$B$77,Nutrients!$DJ$77,Nutrients!$DJ$78)))))*R$7))/2000)*2.2046</f>
        <v>625.55525</v>
      </c>
      <c r="S263" s="65">
        <f>((SUMPRODUCT(S$8:S$187,Nutrients!$DJ$8:$DJ$187)+(IF($A$6=Nutrients!$B$8,Nutrients!$DJ$8,Nutrients!$DJ$9)*S$6)+(((IF($A$7=Nutrients!$B$79,Nutrients!$DJ$79,(IF($A$7=Nutrients!$B$77,Nutrients!$DJ$77,Nutrients!$DJ$78)))))*S$7))/2000)*2.2046</f>
        <v>625.55525</v>
      </c>
      <c r="T263" s="65">
        <f>((SUMPRODUCT(T$8:T$187,Nutrients!$DJ$8:$DJ$187)+(IF($A$6=Nutrients!$B$8,Nutrients!$DJ$8,Nutrients!$DJ$9)*T$6)+(((IF($A$7=Nutrients!$B$79,Nutrients!$DJ$79,(IF($A$7=Nutrients!$B$77,Nutrients!$DJ$77,Nutrients!$DJ$78)))))*T$7))/2000)*2.2046</f>
        <v>625.55525</v>
      </c>
      <c r="U263" s="65">
        <f>((SUMPRODUCT(U$8:U$187,Nutrients!$DJ$8:$DJ$187)+(IF($A$6=Nutrients!$B$8,Nutrients!$DJ$8,Nutrients!$DJ$9)*U$6)+(((IF($A$7=Nutrients!$B$79,Nutrients!$DJ$79,(IF($A$7=Nutrients!$B$77,Nutrients!$DJ$77,Nutrients!$DJ$78)))))*U$7))/2000)*2.2046</f>
        <v>625.55525</v>
      </c>
      <c r="V263" s="65"/>
      <c r="W263" s="65">
        <f>((SUMPRODUCT(W$8:W$187,Nutrients!$DJ$8:$DJ$187)+(IF($A$6=Nutrients!$B$8,Nutrients!$DJ$8,Nutrients!$DJ$9)*W$6)+(((IF($A$7=Nutrients!$B$79,Nutrients!$DJ$79,(IF($A$7=Nutrients!$B$77,Nutrients!$DJ$77,Nutrients!$DJ$78)))))*W$7))/2000)*2.2046</f>
        <v>625.55525</v>
      </c>
      <c r="X263" s="65">
        <f>((SUMPRODUCT(X$8:X$187,Nutrients!$DJ$8:$DJ$187)+(IF($A$6=Nutrients!$B$8,Nutrients!$DJ$8,Nutrients!$DJ$9)*X$6)+(((IF($A$7=Nutrients!$B$79,Nutrients!$DJ$79,(IF($A$7=Nutrients!$B$77,Nutrients!$DJ$77,Nutrients!$DJ$78)))))*X$7))/2000)*2.2046</f>
        <v>625.55525</v>
      </c>
      <c r="Y263" s="65">
        <f>((SUMPRODUCT(Y$8:Y$187,Nutrients!$DJ$8:$DJ$187)+(IF($A$6=Nutrients!$B$8,Nutrients!$DJ$8,Nutrients!$DJ$9)*Y$6)+(((IF($A$7=Nutrients!$B$79,Nutrients!$DJ$79,(IF($A$7=Nutrients!$B$77,Nutrients!$DJ$77,Nutrients!$DJ$78)))))*Y$7))/2000)*2.2046</f>
        <v>625.55525</v>
      </c>
      <c r="Z263" s="65">
        <f>((SUMPRODUCT(Z$8:Z$187,Nutrients!$DJ$8:$DJ$187)+(IF($A$6=Nutrients!$B$8,Nutrients!$DJ$8,Nutrients!$DJ$9)*Z$6)+(((IF($A$7=Nutrients!$B$79,Nutrients!$DJ$79,(IF($A$7=Nutrients!$B$77,Nutrients!$DJ$77,Nutrients!$DJ$78)))))*Z$7))/2000)*2.2046</f>
        <v>625.55525</v>
      </c>
      <c r="AA263" s="65">
        <f>((SUMPRODUCT(AA$8:AA$187,Nutrients!$DJ$8:$DJ$187)+(IF($A$6=Nutrients!$B$8,Nutrients!$DJ$8,Nutrients!$DJ$9)*AA$6)+(((IF($A$7=Nutrients!$B$79,Nutrients!$DJ$79,(IF($A$7=Nutrients!$B$77,Nutrients!$DJ$77,Nutrients!$DJ$78)))))*AA$7))/2000)*2.2046</f>
        <v>625.55525</v>
      </c>
      <c r="AB263" s="65">
        <f>((SUMPRODUCT(AB$8:AB$187,Nutrients!$DJ$8:$DJ$187)+(IF($A$6=Nutrients!$B$8,Nutrients!$DJ$8,Nutrients!$DJ$9)*AB$6)+(((IF($A$7=Nutrients!$B$79,Nutrients!$DJ$79,(IF($A$7=Nutrients!$B$77,Nutrients!$DJ$77,Nutrients!$DJ$78)))))*AB$7))/2000)*2.2046</f>
        <v>625.55525</v>
      </c>
      <c r="AC263" s="65"/>
      <c r="AD263" s="65">
        <f>((SUMPRODUCT(AD$8:AD$187,Nutrients!$DJ$8:$DJ$187)+(IF($A$6=Nutrients!$B$8,Nutrients!$DJ$8,Nutrients!$DJ$9)*AD$6)+(((IF($A$7=Nutrients!$B$79,Nutrients!$DJ$79,(IF($A$7=Nutrients!$B$77,Nutrients!$DJ$77,Nutrients!$DJ$78)))))*AD$7))/2000)*2.2046</f>
        <v>625.55525</v>
      </c>
      <c r="AE263" s="65">
        <f>((SUMPRODUCT(AE$8:AE$187,Nutrients!$DJ$8:$DJ$187)+(IF($A$6=Nutrients!$B$8,Nutrients!$DJ$8,Nutrients!$DJ$9)*AE$6)+(((IF($A$7=Nutrients!$B$79,Nutrients!$DJ$79,(IF($A$7=Nutrients!$B$77,Nutrients!$DJ$77,Nutrients!$DJ$78)))))*AE$7))/2000)*2.2046</f>
        <v>625.55525</v>
      </c>
      <c r="AF263" s="65">
        <f>((SUMPRODUCT(AF$8:AF$187,Nutrients!$DJ$8:$DJ$187)+(IF($A$6=Nutrients!$B$8,Nutrients!$DJ$8,Nutrients!$DJ$9)*AF$6)+(((IF($A$7=Nutrients!$B$79,Nutrients!$DJ$79,(IF($A$7=Nutrients!$B$77,Nutrients!$DJ$77,Nutrients!$DJ$78)))))*AF$7))/2000)*2.2046</f>
        <v>625.55525</v>
      </c>
      <c r="AG263" s="65">
        <f>((SUMPRODUCT(AG$8:AG$187,Nutrients!$DJ$8:$DJ$187)+(IF($A$6=Nutrients!$B$8,Nutrients!$DJ$8,Nutrients!$DJ$9)*AG$6)+(((IF($A$7=Nutrients!$B$79,Nutrients!$DJ$79,(IF($A$7=Nutrients!$B$77,Nutrients!$DJ$77,Nutrients!$DJ$78)))))*AG$7))/2000)*2.2046</f>
        <v>625.55525</v>
      </c>
      <c r="AH263" s="65">
        <f>((SUMPRODUCT(AH$8:AH$187,Nutrients!$DJ$8:$DJ$187)+(IF($A$6=Nutrients!$B$8,Nutrients!$DJ$8,Nutrients!$DJ$9)*AH$6)+(((IF($A$7=Nutrients!$B$79,Nutrients!$DJ$79,(IF($A$7=Nutrients!$B$77,Nutrients!$DJ$77,Nutrients!$DJ$78)))))*AH$7))/2000)*2.2046</f>
        <v>625.55525</v>
      </c>
      <c r="AI263" s="65">
        <f>((SUMPRODUCT(AI$8:AI$187,Nutrients!$DJ$8:$DJ$187)+(IF($A$6=Nutrients!$B$8,Nutrients!$DJ$8,Nutrients!$DJ$9)*AI$6)+(((IF($A$7=Nutrients!$B$79,Nutrients!$DJ$79,(IF($A$7=Nutrients!$B$77,Nutrients!$DJ$77,Nutrients!$DJ$78)))))*AI$7))/2000)*2.2046</f>
        <v>625.55525</v>
      </c>
      <c r="AJ263" s="65"/>
      <c r="AK263" s="65">
        <f>((SUMPRODUCT(AK$8:AK$187,Nutrients!$DJ$8:$DJ$187)+(IF($A$6=Nutrients!$B$8,Nutrients!$DJ$8,Nutrients!$DJ$9)*AK$6)+(((IF($A$7=Nutrients!$B$79,Nutrients!$DJ$79,(IF($A$7=Nutrients!$B$77,Nutrients!$DJ$77,Nutrients!$DJ$78)))))*AK$7))/2000)*2.2046</f>
        <v>625.55525</v>
      </c>
      <c r="AL263" s="65">
        <f>((SUMPRODUCT(AL$8:AL$187,Nutrients!$DJ$8:$DJ$187)+(IF($A$6=Nutrients!$B$8,Nutrients!$DJ$8,Nutrients!$DJ$9)*AL$6)+(((IF($A$7=Nutrients!$B$79,Nutrients!$DJ$79,(IF($A$7=Nutrients!$B$77,Nutrients!$DJ$77,Nutrients!$DJ$78)))))*AL$7))/2000)*2.2046</f>
        <v>625.55525</v>
      </c>
      <c r="AM263" s="65">
        <f>((SUMPRODUCT(AM$8:AM$187,Nutrients!$DJ$8:$DJ$187)+(IF($A$6=Nutrients!$B$8,Nutrients!$DJ$8,Nutrients!$DJ$9)*AM$6)+(((IF($A$7=Nutrients!$B$79,Nutrients!$DJ$79,(IF($A$7=Nutrients!$B$77,Nutrients!$DJ$77,Nutrients!$DJ$78)))))*AM$7))/2000)*2.2046</f>
        <v>625.55525</v>
      </c>
      <c r="AN263" s="65">
        <f>((SUMPRODUCT(AN$8:AN$187,Nutrients!$DJ$8:$DJ$187)+(IF($A$6=Nutrients!$B$8,Nutrients!$DJ$8,Nutrients!$DJ$9)*AN$6)+(((IF($A$7=Nutrients!$B$79,Nutrients!$DJ$79,(IF($A$7=Nutrients!$B$77,Nutrients!$DJ$77,Nutrients!$DJ$78)))))*AN$7))/2000)*2.2046</f>
        <v>625.55525</v>
      </c>
      <c r="AO263" s="65">
        <f>((SUMPRODUCT(AO$8:AO$187,Nutrients!$DJ$8:$DJ$187)+(IF($A$6=Nutrients!$B$8,Nutrients!$DJ$8,Nutrients!$DJ$9)*AO$6)+(((IF($A$7=Nutrients!$B$79,Nutrients!$DJ$79,(IF($A$7=Nutrients!$B$77,Nutrients!$DJ$77,Nutrients!$DJ$78)))))*AO$7))/2000)*2.2046</f>
        <v>625.55525</v>
      </c>
      <c r="AP263" s="65">
        <f>((SUMPRODUCT(AP$8:AP$187,Nutrients!$DJ$8:$DJ$187)+(IF($A$6=Nutrients!$B$8,Nutrients!$DJ$8,Nutrients!$DJ$9)*AP$6)+(((IF($A$7=Nutrients!$B$79,Nutrients!$DJ$79,(IF($A$7=Nutrients!$B$77,Nutrients!$DJ$77,Nutrients!$DJ$78)))))*AP$7))/2000)*2.2046</f>
        <v>625.55525</v>
      </c>
      <c r="AQ263" s="65"/>
      <c r="AR263" s="65">
        <f>((SUMPRODUCT(AR$8:AR$187,Nutrients!$DJ$8:$DJ$187)+(IF($A$6=Nutrients!$B$8,Nutrients!$DJ$8,Nutrients!$DJ$9)*AR$6)+(((IF($A$7=Nutrients!$B$79,Nutrients!$DJ$79,(IF($A$7=Nutrients!$B$77,Nutrients!$DJ$77,Nutrients!$DJ$78)))))*AR$7))/2000)*2.2046</f>
        <v>625.55525</v>
      </c>
      <c r="AS263" s="65">
        <f>((SUMPRODUCT(AS$8:AS$187,Nutrients!$DJ$8:$DJ$187)+(IF($A$6=Nutrients!$B$8,Nutrients!$DJ$8,Nutrients!$DJ$9)*AS$6)+(((IF($A$7=Nutrients!$B$79,Nutrients!$DJ$79,(IF($A$7=Nutrients!$B$77,Nutrients!$DJ$77,Nutrients!$DJ$78)))))*AS$7))/2000)*2.2046</f>
        <v>625.55525</v>
      </c>
      <c r="AT263" s="65">
        <f>((SUMPRODUCT(AT$8:AT$187,Nutrients!$DJ$8:$DJ$187)+(IF($A$6=Nutrients!$B$8,Nutrients!$DJ$8,Nutrients!$DJ$9)*AT$6)+(((IF($A$7=Nutrients!$B$79,Nutrients!$DJ$79,(IF($A$7=Nutrients!$B$77,Nutrients!$DJ$77,Nutrients!$DJ$78)))))*AT$7))/2000)*2.2046</f>
        <v>625.55525</v>
      </c>
      <c r="AU263" s="65">
        <f>((SUMPRODUCT(AU$8:AU$187,Nutrients!$DJ$8:$DJ$187)+(IF($A$6=Nutrients!$B$8,Nutrients!$DJ$8,Nutrients!$DJ$9)*AU$6)+(((IF($A$7=Nutrients!$B$79,Nutrients!$DJ$79,(IF($A$7=Nutrients!$B$77,Nutrients!$DJ$77,Nutrients!$DJ$78)))))*AU$7))/2000)*2.2046</f>
        <v>625.55525</v>
      </c>
      <c r="AV263" s="65">
        <f>((SUMPRODUCT(AV$8:AV$187,Nutrients!$DJ$8:$DJ$187)+(IF($A$6=Nutrients!$B$8,Nutrients!$DJ$8,Nutrients!$DJ$9)*AV$6)+(((IF($A$7=Nutrients!$B$79,Nutrients!$DJ$79,(IF($A$7=Nutrients!$B$77,Nutrients!$DJ$77,Nutrients!$DJ$78)))))*AV$7))/2000)*2.2046</f>
        <v>625.55525</v>
      </c>
      <c r="AW263" s="65">
        <f>((SUMPRODUCT(AW$8:AW$187,Nutrients!$DJ$8:$DJ$187)+(IF($A$6=Nutrients!$B$8,Nutrients!$DJ$8,Nutrients!$DJ$9)*AW$6)+(((IF($A$7=Nutrients!$B$79,Nutrients!$DJ$79,(IF($A$7=Nutrients!$B$77,Nutrients!$DJ$77,Nutrients!$DJ$78)))))*AW$7))/2000)*2.2046</f>
        <v>625.55525</v>
      </c>
      <c r="AX263" s="65"/>
      <c r="AY263" s="65">
        <f>((SUMPRODUCT(AY$8:AY$187,Nutrients!$DJ$8:$DJ$187)+(IF($A$6=Nutrients!$B$8,Nutrients!$DJ$8,Nutrients!$DJ$9)*AY$6)+(((IF($A$7=Nutrients!$B$79,Nutrients!$DJ$79,(IF($A$7=Nutrients!$B$77,Nutrients!$DJ$77,Nutrients!$DJ$78)))))*AY$7))/2000)*2.2046</f>
        <v>625.55525</v>
      </c>
      <c r="AZ263" s="65">
        <f>((SUMPRODUCT(AZ$8:AZ$187,Nutrients!$DJ$8:$DJ$187)+(IF($A$6=Nutrients!$B$8,Nutrients!$DJ$8,Nutrients!$DJ$9)*AZ$6)+(((IF($A$7=Nutrients!$B$79,Nutrients!$DJ$79,(IF($A$7=Nutrients!$B$77,Nutrients!$DJ$77,Nutrients!$DJ$78)))))*AZ$7))/2000)*2.2046</f>
        <v>625.55525</v>
      </c>
      <c r="BA263" s="65">
        <f>((SUMPRODUCT(BA$8:BA$187,Nutrients!$DJ$8:$DJ$187)+(IF($A$6=Nutrients!$B$8,Nutrients!$DJ$8,Nutrients!$DJ$9)*BA$6)+(((IF($A$7=Nutrients!$B$79,Nutrients!$DJ$79,(IF($A$7=Nutrients!$B$77,Nutrients!$DJ$77,Nutrients!$DJ$78)))))*BA$7))/2000)*2.2046</f>
        <v>625.55525</v>
      </c>
      <c r="BB263" s="65">
        <f>((SUMPRODUCT(BB$8:BB$187,Nutrients!$DJ$8:$DJ$187)+(IF($A$6=Nutrients!$B$8,Nutrients!$DJ$8,Nutrients!$DJ$9)*BB$6)+(((IF($A$7=Nutrients!$B$79,Nutrients!$DJ$79,(IF($A$7=Nutrients!$B$77,Nutrients!$DJ$77,Nutrients!$DJ$78)))))*BB$7))/2000)*2.2046</f>
        <v>625.55525</v>
      </c>
      <c r="BC263" s="65">
        <f>((SUMPRODUCT(BC$8:BC$187,Nutrients!$DJ$8:$DJ$187)+(IF($A$6=Nutrients!$B$8,Nutrients!$DJ$8,Nutrients!$DJ$9)*BC$6)+(((IF($A$7=Nutrients!$B$79,Nutrients!$DJ$79,(IF($A$7=Nutrients!$B$77,Nutrients!$DJ$77,Nutrients!$DJ$78)))))*BC$7))/2000)*2.2046</f>
        <v>625.55525</v>
      </c>
      <c r="BD263" s="65">
        <f>((SUMPRODUCT(BD$8:BD$187,Nutrients!$DJ$8:$DJ$187)+(IF($A$6=Nutrients!$B$8,Nutrients!$DJ$8,Nutrients!$DJ$9)*BD$6)+(((IF($A$7=Nutrients!$B$79,Nutrients!$DJ$79,(IF($A$7=Nutrients!$B$77,Nutrients!$DJ$77,Nutrients!$DJ$78)))))*BD$7))/2000)*2.2046</f>
        <v>625.55525</v>
      </c>
      <c r="BE263" s="65"/>
      <c r="BF263" s="65">
        <f>((SUMPRODUCT(BF$8:BF$187,Nutrients!$DJ$8:$DJ$187)+(IF($A$6=Nutrients!$B$8,Nutrients!$DJ$8,Nutrients!$DJ$9)*BF$6)+(((IF($A$7=Nutrients!$B$79,Nutrients!$DJ$79,(IF($A$7=Nutrients!$B$77,Nutrients!$DJ$77,Nutrients!$DJ$78)))))*BF$7))/2000)*2.2046</f>
        <v>625.55525</v>
      </c>
      <c r="BG263" s="65">
        <f>((SUMPRODUCT(BG$8:BG$187,Nutrients!$DJ$8:$DJ$187)+(IF($A$6=Nutrients!$B$8,Nutrients!$DJ$8,Nutrients!$DJ$9)*BG$6)+(((IF($A$7=Nutrients!$B$79,Nutrients!$DJ$79,(IF($A$7=Nutrients!$B$77,Nutrients!$DJ$77,Nutrients!$DJ$78)))))*BG$7))/2000)*2.2046</f>
        <v>625.55525</v>
      </c>
      <c r="BH263" s="65">
        <f>((SUMPRODUCT(BH$8:BH$187,Nutrients!$DJ$8:$DJ$187)+(IF($A$6=Nutrients!$B$8,Nutrients!$DJ$8,Nutrients!$DJ$9)*BH$6)+(((IF($A$7=Nutrients!$B$79,Nutrients!$DJ$79,(IF($A$7=Nutrients!$B$77,Nutrients!$DJ$77,Nutrients!$DJ$78)))))*BH$7))/2000)*2.2046</f>
        <v>625.55525</v>
      </c>
      <c r="BI263" s="65">
        <f>((SUMPRODUCT(BI$8:BI$187,Nutrients!$DJ$8:$DJ$187)+(IF($A$6=Nutrients!$B$8,Nutrients!$DJ$8,Nutrients!$DJ$9)*BI$6)+(((IF($A$7=Nutrients!$B$79,Nutrients!$DJ$79,(IF($A$7=Nutrients!$B$77,Nutrients!$DJ$77,Nutrients!$DJ$78)))))*BI$7))/2000)*2.2046</f>
        <v>625.55525</v>
      </c>
      <c r="BJ263" s="65">
        <f>((SUMPRODUCT(BJ$8:BJ$187,Nutrients!$DJ$8:$DJ$187)+(IF($A$6=Nutrients!$B$8,Nutrients!$DJ$8,Nutrients!$DJ$9)*BJ$6)+(((IF($A$7=Nutrients!$B$79,Nutrients!$DJ$79,(IF($A$7=Nutrients!$B$77,Nutrients!$DJ$77,Nutrients!$DJ$78)))))*BJ$7))/2000)*2.2046</f>
        <v>625.55525</v>
      </c>
      <c r="BK263" s="65">
        <f>((SUMPRODUCT(BK$8:BK$187,Nutrients!$DJ$8:$DJ$187)+(IF($A$6=Nutrients!$B$8,Nutrients!$DJ$8,Nutrients!$DJ$9)*BK$6)+(((IF($A$7=Nutrients!$B$79,Nutrients!$DJ$79,(IF($A$7=Nutrients!$B$77,Nutrients!$DJ$77,Nutrients!$DJ$78)))))*BK$7))/2000)*2.2046</f>
        <v>625.55525</v>
      </c>
      <c r="BL263" s="65"/>
    </row>
    <row r="264" spans="1:64" x14ac:dyDescent="0.2">
      <c r="A264" s="236" t="s">
        <v>152</v>
      </c>
      <c r="B264" s="67"/>
      <c r="I264" s="67"/>
      <c r="P264" s="67"/>
      <c r="W264" s="67"/>
      <c r="AD264" s="67"/>
      <c r="AK264" s="67"/>
      <c r="AR264" s="67"/>
      <c r="AY264" s="67"/>
      <c r="BF264" s="67"/>
    </row>
    <row r="265" spans="1:64" x14ac:dyDescent="0.2">
      <c r="A265" s="236" t="s">
        <v>144</v>
      </c>
      <c r="B265" s="65">
        <f>(SUMPRODUCT(B$8:B$187,Nutrients!$DR$8:$DR$187)+(IF($A$6=Nutrients!$B$8,Nutrients!$DR$8,Nutrients!$DR$9)*B$6)+(((IF($A$7=Nutrients!$B$79,Nutrients!$DR$79,(IF($A$7=Nutrients!$B$77,Nutrients!$DR$77,Nutrients!$DR$78)))))*B$7))/2000*1000000</f>
        <v>165.19823788546256</v>
      </c>
      <c r="C265" s="65">
        <f>(SUMPRODUCT(C$8:C$187,Nutrients!$DR$8:$DR$187)+(IF($A$6=Nutrients!$B$8,Nutrients!$DR$8,Nutrients!$DR$9)*C$6)+(((IF($A$7=Nutrients!$B$79,Nutrients!$DR$79,(IF($A$7=Nutrients!$B$77,Nutrients!$DR$77,Nutrients!$DR$78)))))*C$7))/2000*1000000</f>
        <v>165.19823788546256</v>
      </c>
      <c r="D265" s="65">
        <f>(SUMPRODUCT(D$8:D$187,Nutrients!$DR$8:$DR$187)+(IF($A$6=Nutrients!$B$8,Nutrients!$DR$8,Nutrients!$DR$9)*D$6)+(((IF($A$7=Nutrients!$B$79,Nutrients!$DR$79,(IF($A$7=Nutrients!$B$77,Nutrients!$DR$77,Nutrients!$DR$78)))))*D$7))/2000*1000000</f>
        <v>137.66519823788545</v>
      </c>
      <c r="E265" s="65">
        <f>(SUMPRODUCT(E$8:E$187,Nutrients!$DR$8:$DR$187)+(IF($A$6=Nutrients!$B$8,Nutrients!$DR$8,Nutrients!$DR$9)*E$6)+(((IF($A$7=Nutrients!$B$79,Nutrients!$DR$79,(IF($A$7=Nutrients!$B$77,Nutrients!$DR$77,Nutrients!$DR$78)))))*E$7))/2000*1000000</f>
        <v>110.13215859030836</v>
      </c>
      <c r="F265" s="65">
        <f>(SUMPRODUCT(F$8:F$187,Nutrients!$DR$8:$DR$187)+(IF($A$6=Nutrients!$B$8,Nutrients!$DR$8,Nutrients!$DR$9)*F$6)+(((IF($A$7=Nutrients!$B$79,Nutrients!$DR$79,(IF($A$7=Nutrients!$B$77,Nutrients!$DR$77,Nutrients!$DR$78)))))*F$7))/2000*1000000</f>
        <v>82.59911894273128</v>
      </c>
      <c r="G265" s="65">
        <f>(SUMPRODUCT(G$8:G$187,Nutrients!$DR$8:$DR$187)+(IF($A$6=Nutrients!$B$8,Nutrients!$DR$8,Nutrients!$DR$9)*G$6)+(((IF($A$7=Nutrients!$B$79,Nutrients!$DR$79,(IF($A$7=Nutrients!$B$77,Nutrients!$DR$77,Nutrients!$DR$78)))))*G$7))/2000*1000000</f>
        <v>82.59911894273128</v>
      </c>
      <c r="I265" s="65">
        <f>(SUMPRODUCT(I$8:I$187,Nutrients!$DR$8:$DR$187)+(IF($A$6=Nutrients!$B$8,Nutrients!$DR$8,Nutrients!$DR$9)*I$6)+(((IF($A$7=Nutrients!$B$79,Nutrients!$DR$79,(IF($A$7=Nutrients!$B$77,Nutrients!$DR$77,Nutrients!$DR$78)))))*I$7))/2000*1000000</f>
        <v>165.19823788546256</v>
      </c>
      <c r="J265" s="65">
        <f>(SUMPRODUCT(J$8:J$187,Nutrients!$DR$8:$DR$187)+(IF($A$6=Nutrients!$B$8,Nutrients!$DR$8,Nutrients!$DR$9)*J$6)+(((IF($A$7=Nutrients!$B$79,Nutrients!$DR$79,(IF($A$7=Nutrients!$B$77,Nutrients!$DR$77,Nutrients!$DR$78)))))*J$7))/2000*1000000</f>
        <v>165.19823788546256</v>
      </c>
      <c r="K265" s="65">
        <f>(SUMPRODUCT(K$8:K$187,Nutrients!$DR$8:$DR$187)+(IF($A$6=Nutrients!$B$8,Nutrients!$DR$8,Nutrients!$DR$9)*K$6)+(((IF($A$7=Nutrients!$B$79,Nutrients!$DR$79,(IF($A$7=Nutrients!$B$77,Nutrients!$DR$77,Nutrients!$DR$78)))))*K$7))/2000*1000000</f>
        <v>137.66519823788545</v>
      </c>
      <c r="L265" s="65">
        <f>(SUMPRODUCT(L$8:L$187,Nutrients!$DR$8:$DR$187)+(IF($A$6=Nutrients!$B$8,Nutrients!$DR$8,Nutrients!$DR$9)*L$6)+(((IF($A$7=Nutrients!$B$79,Nutrients!$DR$79,(IF($A$7=Nutrients!$B$77,Nutrients!$DR$77,Nutrients!$DR$78)))))*L$7))/2000*1000000</f>
        <v>110.13215859030836</v>
      </c>
      <c r="M265" s="65">
        <f>(SUMPRODUCT(M$8:M$187,Nutrients!$DR$8:$DR$187)+(IF($A$6=Nutrients!$B$8,Nutrients!$DR$8,Nutrients!$DR$9)*M$6)+(((IF($A$7=Nutrients!$B$79,Nutrients!$DR$79,(IF($A$7=Nutrients!$B$77,Nutrients!$DR$77,Nutrients!$DR$78)))))*M$7))/2000*1000000</f>
        <v>82.59911894273128</v>
      </c>
      <c r="N265" s="65">
        <f>(SUMPRODUCT(N$8:N$187,Nutrients!$DR$8:$DR$187)+(IF($A$6=Nutrients!$B$8,Nutrients!$DR$8,Nutrients!$DR$9)*N$6)+(((IF($A$7=Nutrients!$B$79,Nutrients!$DR$79,(IF($A$7=Nutrients!$B$77,Nutrients!$DR$77,Nutrients!$DR$78)))))*N$7))/2000*1000000</f>
        <v>82.59911894273128</v>
      </c>
      <c r="P265" s="65">
        <f>(SUMPRODUCT(P$8:P$187,Nutrients!$DR$8:$DR$187)+(IF($A$6=Nutrients!$B$8,Nutrients!$DR$8,Nutrients!$DR$9)*P$6)+(((IF($A$7=Nutrients!$B$79,Nutrients!$DR$79,(IF($A$7=Nutrients!$B$77,Nutrients!$DR$77,Nutrients!$DR$78)))))*P$7))/2000*1000000</f>
        <v>165.19823788546256</v>
      </c>
      <c r="Q265" s="65">
        <f>(SUMPRODUCT(Q$8:Q$187,Nutrients!$DR$8:$DR$187)+(IF($A$6=Nutrients!$B$8,Nutrients!$DR$8,Nutrients!$DR$9)*Q$6)+(((IF($A$7=Nutrients!$B$79,Nutrients!$DR$79,(IF($A$7=Nutrients!$B$77,Nutrients!$DR$77,Nutrients!$DR$78)))))*Q$7))/2000*1000000</f>
        <v>165.19823788546256</v>
      </c>
      <c r="R265" s="65">
        <f>(SUMPRODUCT(R$8:R$187,Nutrients!$DR$8:$DR$187)+(IF($A$6=Nutrients!$B$8,Nutrients!$DR$8,Nutrients!$DR$9)*R$6)+(((IF($A$7=Nutrients!$B$79,Nutrients!$DR$79,(IF($A$7=Nutrients!$B$77,Nutrients!$DR$77,Nutrients!$DR$78)))))*R$7))/2000*1000000</f>
        <v>137.66519823788545</v>
      </c>
      <c r="S265" s="65">
        <f>(SUMPRODUCT(S$8:S$187,Nutrients!$DR$8:$DR$187)+(IF($A$6=Nutrients!$B$8,Nutrients!$DR$8,Nutrients!$DR$9)*S$6)+(((IF($A$7=Nutrients!$B$79,Nutrients!$DR$79,(IF($A$7=Nutrients!$B$77,Nutrients!$DR$77,Nutrients!$DR$78)))))*S$7))/2000*1000000</f>
        <v>110.13215859030836</v>
      </c>
      <c r="T265" s="65">
        <f>(SUMPRODUCT(T$8:T$187,Nutrients!$DR$8:$DR$187)+(IF($A$6=Nutrients!$B$8,Nutrients!$DR$8,Nutrients!$DR$9)*T$6)+(((IF($A$7=Nutrients!$B$79,Nutrients!$DR$79,(IF($A$7=Nutrients!$B$77,Nutrients!$DR$77,Nutrients!$DR$78)))))*T$7))/2000*1000000</f>
        <v>82.59911894273128</v>
      </c>
      <c r="U265" s="65">
        <f>(SUMPRODUCT(U$8:U$187,Nutrients!$DR$8:$DR$187)+(IF($A$6=Nutrients!$B$8,Nutrients!$DR$8,Nutrients!$DR$9)*U$6)+(((IF($A$7=Nutrients!$B$79,Nutrients!$DR$79,(IF($A$7=Nutrients!$B$77,Nutrients!$DR$77,Nutrients!$DR$78)))))*U$7))/2000*1000000</f>
        <v>82.59911894273128</v>
      </c>
      <c r="W265" s="65">
        <f>(SUMPRODUCT(W$8:W$187,Nutrients!$DR$8:$DR$187)+(IF($A$6=Nutrients!$B$8,Nutrients!$DR$8,Nutrients!$DR$9)*W$6)+(((IF($A$7=Nutrients!$B$79,Nutrients!$DR$79,(IF($A$7=Nutrients!$B$77,Nutrients!$DR$77,Nutrients!$DR$78)))))*W$7))/2000*1000000</f>
        <v>165.19823788546256</v>
      </c>
      <c r="X265" s="65">
        <f>(SUMPRODUCT(X$8:X$187,Nutrients!$DR$8:$DR$187)+(IF($A$6=Nutrients!$B$8,Nutrients!$DR$8,Nutrients!$DR$9)*X$6)+(((IF($A$7=Nutrients!$B$79,Nutrients!$DR$79,(IF($A$7=Nutrients!$B$77,Nutrients!$DR$77,Nutrients!$DR$78)))))*X$7))/2000*1000000</f>
        <v>165.19823788546256</v>
      </c>
      <c r="Y265" s="65">
        <f>(SUMPRODUCT(Y$8:Y$187,Nutrients!$DR$8:$DR$187)+(IF($A$6=Nutrients!$B$8,Nutrients!$DR$8,Nutrients!$DR$9)*Y$6)+(((IF($A$7=Nutrients!$B$79,Nutrients!$DR$79,(IF($A$7=Nutrients!$B$77,Nutrients!$DR$77,Nutrients!$DR$78)))))*Y$7))/2000*1000000</f>
        <v>137.66519823788545</v>
      </c>
      <c r="Z265" s="65">
        <f>(SUMPRODUCT(Z$8:Z$187,Nutrients!$DR$8:$DR$187)+(IF($A$6=Nutrients!$B$8,Nutrients!$DR$8,Nutrients!$DR$9)*Z$6)+(((IF($A$7=Nutrients!$B$79,Nutrients!$DR$79,(IF($A$7=Nutrients!$B$77,Nutrients!$DR$77,Nutrients!$DR$78)))))*Z$7))/2000*1000000</f>
        <v>110.13215859030836</v>
      </c>
      <c r="AA265" s="65">
        <f>(SUMPRODUCT(AA$8:AA$187,Nutrients!$DR$8:$DR$187)+(IF($A$6=Nutrients!$B$8,Nutrients!$DR$8,Nutrients!$DR$9)*AA$6)+(((IF($A$7=Nutrients!$B$79,Nutrients!$DR$79,(IF($A$7=Nutrients!$B$77,Nutrients!$DR$77,Nutrients!$DR$78)))))*AA$7))/2000*1000000</f>
        <v>82.59911894273128</v>
      </c>
      <c r="AB265" s="65">
        <f>(SUMPRODUCT(AB$8:AB$187,Nutrients!$DR$8:$DR$187)+(IF($A$6=Nutrients!$B$8,Nutrients!$DR$8,Nutrients!$DR$9)*AB$6)+(((IF($A$7=Nutrients!$B$79,Nutrients!$DR$79,(IF($A$7=Nutrients!$B$77,Nutrients!$DR$77,Nutrients!$DR$78)))))*AB$7))/2000*1000000</f>
        <v>82.59911894273128</v>
      </c>
      <c r="AD265" s="65">
        <f>(SUMPRODUCT(AD$8:AD$187,Nutrients!$DR$8:$DR$187)+(IF($A$6=Nutrients!$B$8,Nutrients!$DR$8,Nutrients!$DR$9)*AD$6)+(((IF($A$7=Nutrients!$B$79,Nutrients!$DR$79,(IF($A$7=Nutrients!$B$77,Nutrients!$DR$77,Nutrients!$DR$78)))))*AD$7))/2000*1000000</f>
        <v>165.19823788546256</v>
      </c>
      <c r="AE265" s="65">
        <f>(SUMPRODUCT(AE$8:AE$187,Nutrients!$DR$8:$DR$187)+(IF($A$6=Nutrients!$B$8,Nutrients!$DR$8,Nutrients!$DR$9)*AE$6)+(((IF($A$7=Nutrients!$B$79,Nutrients!$DR$79,(IF($A$7=Nutrients!$B$77,Nutrients!$DR$77,Nutrients!$DR$78)))))*AE$7))/2000*1000000</f>
        <v>165.19823788546256</v>
      </c>
      <c r="AF265" s="65">
        <f>(SUMPRODUCT(AF$8:AF$187,Nutrients!$DR$8:$DR$187)+(IF($A$6=Nutrients!$B$8,Nutrients!$DR$8,Nutrients!$DR$9)*AF$6)+(((IF($A$7=Nutrients!$B$79,Nutrients!$DR$79,(IF($A$7=Nutrients!$B$77,Nutrients!$DR$77,Nutrients!$DR$78)))))*AF$7))/2000*1000000</f>
        <v>137.66519823788545</v>
      </c>
      <c r="AG265" s="65">
        <f>(SUMPRODUCT(AG$8:AG$187,Nutrients!$DR$8:$DR$187)+(IF($A$6=Nutrients!$B$8,Nutrients!$DR$8,Nutrients!$DR$9)*AG$6)+(((IF($A$7=Nutrients!$B$79,Nutrients!$DR$79,(IF($A$7=Nutrients!$B$77,Nutrients!$DR$77,Nutrients!$DR$78)))))*AG$7))/2000*1000000</f>
        <v>110.13215859030836</v>
      </c>
      <c r="AH265" s="65">
        <f>(SUMPRODUCT(AH$8:AH$187,Nutrients!$DR$8:$DR$187)+(IF($A$6=Nutrients!$B$8,Nutrients!$DR$8,Nutrients!$DR$9)*AH$6)+(((IF($A$7=Nutrients!$B$79,Nutrients!$DR$79,(IF($A$7=Nutrients!$B$77,Nutrients!$DR$77,Nutrients!$DR$78)))))*AH$7))/2000*1000000</f>
        <v>82.59911894273128</v>
      </c>
      <c r="AI265" s="65">
        <f>(SUMPRODUCT(AI$8:AI$187,Nutrients!$DR$8:$DR$187)+(IF($A$6=Nutrients!$B$8,Nutrients!$DR$8,Nutrients!$DR$9)*AI$6)+(((IF($A$7=Nutrients!$B$79,Nutrients!$DR$79,(IF($A$7=Nutrients!$B$77,Nutrients!$DR$77,Nutrients!$DR$78)))))*AI$7))/2000*1000000</f>
        <v>82.59911894273128</v>
      </c>
      <c r="AK265" s="65">
        <f>(SUMPRODUCT(AK$8:AK$187,Nutrients!$DR$8:$DR$187)+(IF($A$6=Nutrients!$B$8,Nutrients!$DR$8,Nutrients!$DR$9)*AK$6)+(((IF($A$7=Nutrients!$B$79,Nutrients!$DR$79,(IF($A$7=Nutrients!$B$77,Nutrients!$DR$77,Nutrients!$DR$78)))))*AK$7))/2000*1000000</f>
        <v>165.19823788546256</v>
      </c>
      <c r="AL265" s="65">
        <f>(SUMPRODUCT(AL$8:AL$187,Nutrients!$DR$8:$DR$187)+(IF($A$6=Nutrients!$B$8,Nutrients!$DR$8,Nutrients!$DR$9)*AL$6)+(((IF($A$7=Nutrients!$B$79,Nutrients!$DR$79,(IF($A$7=Nutrients!$B$77,Nutrients!$DR$77,Nutrients!$DR$78)))))*AL$7))/2000*1000000</f>
        <v>165.19823788546256</v>
      </c>
      <c r="AM265" s="65">
        <f>(SUMPRODUCT(AM$8:AM$187,Nutrients!$DR$8:$DR$187)+(IF($A$6=Nutrients!$B$8,Nutrients!$DR$8,Nutrients!$DR$9)*AM$6)+(((IF($A$7=Nutrients!$B$79,Nutrients!$DR$79,(IF($A$7=Nutrients!$B$77,Nutrients!$DR$77,Nutrients!$DR$78)))))*AM$7))/2000*1000000</f>
        <v>137.66519823788545</v>
      </c>
      <c r="AN265" s="65">
        <f>(SUMPRODUCT(AN$8:AN$187,Nutrients!$DR$8:$DR$187)+(IF($A$6=Nutrients!$B$8,Nutrients!$DR$8,Nutrients!$DR$9)*AN$6)+(((IF($A$7=Nutrients!$B$79,Nutrients!$DR$79,(IF($A$7=Nutrients!$B$77,Nutrients!$DR$77,Nutrients!$DR$78)))))*AN$7))/2000*1000000</f>
        <v>110.13215859030836</v>
      </c>
      <c r="AO265" s="65">
        <f>(SUMPRODUCT(AO$8:AO$187,Nutrients!$DR$8:$DR$187)+(IF($A$6=Nutrients!$B$8,Nutrients!$DR$8,Nutrients!$DR$9)*AO$6)+(((IF($A$7=Nutrients!$B$79,Nutrients!$DR$79,(IF($A$7=Nutrients!$B$77,Nutrients!$DR$77,Nutrients!$DR$78)))))*AO$7))/2000*1000000</f>
        <v>82.59911894273128</v>
      </c>
      <c r="AP265" s="65">
        <f>(SUMPRODUCT(AP$8:AP$187,Nutrients!$DR$8:$DR$187)+(IF($A$6=Nutrients!$B$8,Nutrients!$DR$8,Nutrients!$DR$9)*AP$6)+(((IF($A$7=Nutrients!$B$79,Nutrients!$DR$79,(IF($A$7=Nutrients!$B$77,Nutrients!$DR$77,Nutrients!$DR$78)))))*AP$7))/2000*1000000</f>
        <v>82.59911894273128</v>
      </c>
      <c r="AR265" s="65">
        <f>(SUMPRODUCT(AR$8:AR$187,Nutrients!$DR$8:$DR$187)+(IF($A$6=Nutrients!$B$8,Nutrients!$DR$8,Nutrients!$DR$9)*AR$6)+(((IF($A$7=Nutrients!$B$79,Nutrients!$DR$79,(IF($A$7=Nutrients!$B$77,Nutrients!$DR$77,Nutrients!$DR$78)))))*AR$7))/2000*1000000</f>
        <v>165.19823788546256</v>
      </c>
      <c r="AS265" s="65">
        <f>(SUMPRODUCT(AS$8:AS$187,Nutrients!$DR$8:$DR$187)+(IF($A$6=Nutrients!$B$8,Nutrients!$DR$8,Nutrients!$DR$9)*AS$6)+(((IF($A$7=Nutrients!$B$79,Nutrients!$DR$79,(IF($A$7=Nutrients!$B$77,Nutrients!$DR$77,Nutrients!$DR$78)))))*AS$7))/2000*1000000</f>
        <v>165.19823788546256</v>
      </c>
      <c r="AT265" s="65">
        <f>(SUMPRODUCT(AT$8:AT$187,Nutrients!$DR$8:$DR$187)+(IF($A$6=Nutrients!$B$8,Nutrients!$DR$8,Nutrients!$DR$9)*AT$6)+(((IF($A$7=Nutrients!$B$79,Nutrients!$DR$79,(IF($A$7=Nutrients!$B$77,Nutrients!$DR$77,Nutrients!$DR$78)))))*AT$7))/2000*1000000</f>
        <v>137.66519823788545</v>
      </c>
      <c r="AU265" s="65">
        <f>(SUMPRODUCT(AU$8:AU$187,Nutrients!$DR$8:$DR$187)+(IF($A$6=Nutrients!$B$8,Nutrients!$DR$8,Nutrients!$DR$9)*AU$6)+(((IF($A$7=Nutrients!$B$79,Nutrients!$DR$79,(IF($A$7=Nutrients!$B$77,Nutrients!$DR$77,Nutrients!$DR$78)))))*AU$7))/2000*1000000</f>
        <v>110.13215859030836</v>
      </c>
      <c r="AV265" s="65">
        <f>(SUMPRODUCT(AV$8:AV$187,Nutrients!$DR$8:$DR$187)+(IF($A$6=Nutrients!$B$8,Nutrients!$DR$8,Nutrients!$DR$9)*AV$6)+(((IF($A$7=Nutrients!$B$79,Nutrients!$DR$79,(IF($A$7=Nutrients!$B$77,Nutrients!$DR$77,Nutrients!$DR$78)))))*AV$7))/2000*1000000</f>
        <v>82.59911894273128</v>
      </c>
      <c r="AW265" s="65">
        <f>(SUMPRODUCT(AW$8:AW$187,Nutrients!$DR$8:$DR$187)+(IF($A$6=Nutrients!$B$8,Nutrients!$DR$8,Nutrients!$DR$9)*AW$6)+(((IF($A$7=Nutrients!$B$79,Nutrients!$DR$79,(IF($A$7=Nutrients!$B$77,Nutrients!$DR$77,Nutrients!$DR$78)))))*AW$7))/2000*1000000</f>
        <v>82.59911894273128</v>
      </c>
      <c r="AY265" s="65">
        <f>(SUMPRODUCT(AY$8:AY$187,Nutrients!$DR$8:$DR$187)+(IF($A$6=Nutrients!$B$8,Nutrients!$DR$8,Nutrients!$DR$9)*AY$6)+(((IF($A$7=Nutrients!$B$79,Nutrients!$DR$79,(IF($A$7=Nutrients!$B$77,Nutrients!$DR$77,Nutrients!$DR$78)))))*AY$7))/2000*1000000</f>
        <v>165.19823788546256</v>
      </c>
      <c r="AZ265" s="65">
        <f>(SUMPRODUCT(AZ$8:AZ$187,Nutrients!$DR$8:$DR$187)+(IF($A$6=Nutrients!$B$8,Nutrients!$DR$8,Nutrients!$DR$9)*AZ$6)+(((IF($A$7=Nutrients!$B$79,Nutrients!$DR$79,(IF($A$7=Nutrients!$B$77,Nutrients!$DR$77,Nutrients!$DR$78)))))*AZ$7))/2000*1000000</f>
        <v>165.19823788546256</v>
      </c>
      <c r="BA265" s="65">
        <f>(SUMPRODUCT(BA$8:BA$187,Nutrients!$DR$8:$DR$187)+(IF($A$6=Nutrients!$B$8,Nutrients!$DR$8,Nutrients!$DR$9)*BA$6)+(((IF($A$7=Nutrients!$B$79,Nutrients!$DR$79,(IF($A$7=Nutrients!$B$77,Nutrients!$DR$77,Nutrients!$DR$78)))))*BA$7))/2000*1000000</f>
        <v>137.66519823788545</v>
      </c>
      <c r="BB265" s="65">
        <f>(SUMPRODUCT(BB$8:BB$187,Nutrients!$DR$8:$DR$187)+(IF($A$6=Nutrients!$B$8,Nutrients!$DR$8,Nutrients!$DR$9)*BB$6)+(((IF($A$7=Nutrients!$B$79,Nutrients!$DR$79,(IF($A$7=Nutrients!$B$77,Nutrients!$DR$77,Nutrients!$DR$78)))))*BB$7))/2000*1000000</f>
        <v>110.13215859030836</v>
      </c>
      <c r="BC265" s="65">
        <f>(SUMPRODUCT(BC$8:BC$187,Nutrients!$DR$8:$DR$187)+(IF($A$6=Nutrients!$B$8,Nutrients!$DR$8,Nutrients!$DR$9)*BC$6)+(((IF($A$7=Nutrients!$B$79,Nutrients!$DR$79,(IF($A$7=Nutrients!$B$77,Nutrients!$DR$77,Nutrients!$DR$78)))))*BC$7))/2000*1000000</f>
        <v>82.59911894273128</v>
      </c>
      <c r="BD265" s="65">
        <f>(SUMPRODUCT(BD$8:BD$187,Nutrients!$DR$8:$DR$187)+(IF($A$6=Nutrients!$B$8,Nutrients!$DR$8,Nutrients!$DR$9)*BD$6)+(((IF($A$7=Nutrients!$B$79,Nutrients!$DR$79,(IF($A$7=Nutrients!$B$77,Nutrients!$DR$77,Nutrients!$DR$78)))))*BD$7))/2000*1000000</f>
        <v>82.59911894273128</v>
      </c>
      <c r="BF265" s="65">
        <f>(SUMPRODUCT(BF$8:BF$187,Nutrients!$DR$8:$DR$187)+(IF($A$6=Nutrients!$B$8,Nutrients!$DR$8,Nutrients!$DR$9)*BF$6)+(((IF($A$7=Nutrients!$B$79,Nutrients!$DR$79,(IF($A$7=Nutrients!$B$77,Nutrients!$DR$77,Nutrients!$DR$78)))))*BF$7))/2000*1000000</f>
        <v>165.19823788546256</v>
      </c>
      <c r="BG265" s="65">
        <f>(SUMPRODUCT(BG$8:BG$187,Nutrients!$DR$8:$DR$187)+(IF($A$6=Nutrients!$B$8,Nutrients!$DR$8,Nutrients!$DR$9)*BG$6)+(((IF($A$7=Nutrients!$B$79,Nutrients!$DR$79,(IF($A$7=Nutrients!$B$77,Nutrients!$DR$77,Nutrients!$DR$78)))))*BG$7))/2000*1000000</f>
        <v>165.19823788546256</v>
      </c>
      <c r="BH265" s="65">
        <f>(SUMPRODUCT(BH$8:BH$187,Nutrients!$DR$8:$DR$187)+(IF($A$6=Nutrients!$B$8,Nutrients!$DR$8,Nutrients!$DR$9)*BH$6)+(((IF($A$7=Nutrients!$B$79,Nutrients!$DR$79,(IF($A$7=Nutrients!$B$77,Nutrients!$DR$77,Nutrients!$DR$78)))))*BH$7))/2000*1000000</f>
        <v>137.66519823788545</v>
      </c>
      <c r="BI265" s="65">
        <f>(SUMPRODUCT(BI$8:BI$187,Nutrients!$DR$8:$DR$187)+(IF($A$6=Nutrients!$B$8,Nutrients!$DR$8,Nutrients!$DR$9)*BI$6)+(((IF($A$7=Nutrients!$B$79,Nutrients!$DR$79,(IF($A$7=Nutrients!$B$77,Nutrients!$DR$77,Nutrients!$DR$78)))))*BI$7))/2000*1000000</f>
        <v>110.13215859030836</v>
      </c>
      <c r="BJ265" s="65">
        <f>(SUMPRODUCT(BJ$8:BJ$187,Nutrients!$DR$8:$DR$187)+(IF($A$6=Nutrients!$B$8,Nutrients!$DR$8,Nutrients!$DR$9)*BJ$6)+(((IF($A$7=Nutrients!$B$79,Nutrients!$DR$79,(IF($A$7=Nutrients!$B$77,Nutrients!$DR$77,Nutrients!$DR$78)))))*BJ$7))/2000*1000000</f>
        <v>82.59911894273128</v>
      </c>
      <c r="BK265" s="65">
        <f>(SUMPRODUCT(BK$8:BK$187,Nutrients!$DR$8:$DR$187)+(IF($A$6=Nutrients!$B$8,Nutrients!$DR$8,Nutrients!$DR$9)*BK$6)+(((IF($A$7=Nutrients!$B$79,Nutrients!$DR$79,(IF($A$7=Nutrients!$B$77,Nutrients!$DR$77,Nutrients!$DR$78)))))*BK$7))/2000*1000000</f>
        <v>82.59911894273128</v>
      </c>
    </row>
    <row r="266" spans="1:64" x14ac:dyDescent="0.2">
      <c r="A266" s="236" t="s">
        <v>145</v>
      </c>
      <c r="B266" s="65">
        <f>(SUMPRODUCT(B$8:B$187,Nutrients!$DS$8:$DS$187)+(IF($A$6=Nutrients!$B$8,Nutrients!$DS$8,Nutrients!$DS$9)*B$6)+(((IF($A$7=Nutrients!$B$79,Nutrients!$DS$79,(IF($A$7=Nutrients!$B$77,Nutrients!$DS$77,Nutrients!$DS$78)))))*B$7))/2000*1000000</f>
        <v>165.19823788546256</v>
      </c>
      <c r="C266" s="65">
        <f>(SUMPRODUCT(C$8:C$187,Nutrients!$DS$8:$DS$187)+(IF($A$6=Nutrients!$B$8,Nutrients!$DS$8,Nutrients!$DS$9)*C$6)+(((IF($A$7=Nutrients!$B$79,Nutrients!$DS$79,(IF($A$7=Nutrients!$B$77,Nutrients!$DS$77,Nutrients!$DS$78)))))*C$7))/2000*1000000</f>
        <v>165.19823788546256</v>
      </c>
      <c r="D266" s="65">
        <f>(SUMPRODUCT(D$8:D$187,Nutrients!$DS$8:$DS$187)+(IF($A$6=Nutrients!$B$8,Nutrients!$DS$8,Nutrients!$DS$9)*D$6)+(((IF($A$7=Nutrients!$B$79,Nutrients!$DS$79,(IF($A$7=Nutrients!$B$77,Nutrients!$DS$77,Nutrients!$DS$78)))))*D$7))/2000*1000000</f>
        <v>137.66519823788545</v>
      </c>
      <c r="E266" s="65">
        <f>(SUMPRODUCT(E$8:E$187,Nutrients!$DS$8:$DS$187)+(IF($A$6=Nutrients!$B$8,Nutrients!$DS$8,Nutrients!$DS$9)*E$6)+(((IF($A$7=Nutrients!$B$79,Nutrients!$DS$79,(IF($A$7=Nutrients!$B$77,Nutrients!$DS$77,Nutrients!$DS$78)))))*E$7))/2000*1000000</f>
        <v>110.13215859030836</v>
      </c>
      <c r="F266" s="65">
        <f>(SUMPRODUCT(F$8:F$187,Nutrients!$DS$8:$DS$187)+(IF($A$6=Nutrients!$B$8,Nutrients!$DS$8,Nutrients!$DS$9)*F$6)+(((IF($A$7=Nutrients!$B$79,Nutrients!$DS$79,(IF($A$7=Nutrients!$B$77,Nutrients!$DS$77,Nutrients!$DS$78)))))*F$7))/2000*1000000</f>
        <v>82.59911894273128</v>
      </c>
      <c r="G266" s="65">
        <f>(SUMPRODUCT(G$8:G$187,Nutrients!$DS$8:$DS$187)+(IF($A$6=Nutrients!$B$8,Nutrients!$DS$8,Nutrients!$DS$9)*G$6)+(((IF($A$7=Nutrients!$B$79,Nutrients!$DS$79,(IF($A$7=Nutrients!$B$77,Nutrients!$DS$77,Nutrients!$DS$78)))))*G$7))/2000*1000000</f>
        <v>82.59911894273128</v>
      </c>
      <c r="I266" s="65">
        <f>(SUMPRODUCT(I$8:I$187,Nutrients!$DS$8:$DS$187)+(IF($A$6=Nutrients!$B$8,Nutrients!$DS$8,Nutrients!$DS$9)*I$6)+(((IF($A$7=Nutrients!$B$79,Nutrients!$DS$79,(IF($A$7=Nutrients!$B$77,Nutrients!$DS$77,Nutrients!$DS$78)))))*I$7))/2000*1000000</f>
        <v>165.19823788546256</v>
      </c>
      <c r="J266" s="65">
        <f>(SUMPRODUCT(J$8:J$187,Nutrients!$DS$8:$DS$187)+(IF($A$6=Nutrients!$B$8,Nutrients!$DS$8,Nutrients!$DS$9)*J$6)+(((IF($A$7=Nutrients!$B$79,Nutrients!$DS$79,(IF($A$7=Nutrients!$B$77,Nutrients!$DS$77,Nutrients!$DS$78)))))*J$7))/2000*1000000</f>
        <v>165.19823788546256</v>
      </c>
      <c r="K266" s="65">
        <f>(SUMPRODUCT(K$8:K$187,Nutrients!$DS$8:$DS$187)+(IF($A$6=Nutrients!$B$8,Nutrients!$DS$8,Nutrients!$DS$9)*K$6)+(((IF($A$7=Nutrients!$B$79,Nutrients!$DS$79,(IF($A$7=Nutrients!$B$77,Nutrients!$DS$77,Nutrients!$DS$78)))))*K$7))/2000*1000000</f>
        <v>137.66519823788545</v>
      </c>
      <c r="L266" s="65">
        <f>(SUMPRODUCT(L$8:L$187,Nutrients!$DS$8:$DS$187)+(IF($A$6=Nutrients!$B$8,Nutrients!$DS$8,Nutrients!$DS$9)*L$6)+(((IF($A$7=Nutrients!$B$79,Nutrients!$DS$79,(IF($A$7=Nutrients!$B$77,Nutrients!$DS$77,Nutrients!$DS$78)))))*L$7))/2000*1000000</f>
        <v>110.13215859030836</v>
      </c>
      <c r="M266" s="65">
        <f>(SUMPRODUCT(M$8:M$187,Nutrients!$DS$8:$DS$187)+(IF($A$6=Nutrients!$B$8,Nutrients!$DS$8,Nutrients!$DS$9)*M$6)+(((IF($A$7=Nutrients!$B$79,Nutrients!$DS$79,(IF($A$7=Nutrients!$B$77,Nutrients!$DS$77,Nutrients!$DS$78)))))*M$7))/2000*1000000</f>
        <v>82.59911894273128</v>
      </c>
      <c r="N266" s="65">
        <f>(SUMPRODUCT(N$8:N$187,Nutrients!$DS$8:$DS$187)+(IF($A$6=Nutrients!$B$8,Nutrients!$DS$8,Nutrients!$DS$9)*N$6)+(((IF($A$7=Nutrients!$B$79,Nutrients!$DS$79,(IF($A$7=Nutrients!$B$77,Nutrients!$DS$77,Nutrients!$DS$78)))))*N$7))/2000*1000000</f>
        <v>82.59911894273128</v>
      </c>
      <c r="P266" s="65">
        <f>(SUMPRODUCT(P$8:P$187,Nutrients!$DS$8:$DS$187)+(IF($A$6=Nutrients!$B$8,Nutrients!$DS$8,Nutrients!$DS$9)*P$6)+(((IF($A$7=Nutrients!$B$79,Nutrients!$DS$79,(IF($A$7=Nutrients!$B$77,Nutrients!$DS$77,Nutrients!$DS$78)))))*P$7))/2000*1000000</f>
        <v>165.19823788546256</v>
      </c>
      <c r="Q266" s="65">
        <f>(SUMPRODUCT(Q$8:Q$187,Nutrients!$DS$8:$DS$187)+(IF($A$6=Nutrients!$B$8,Nutrients!$DS$8,Nutrients!$DS$9)*Q$6)+(((IF($A$7=Nutrients!$B$79,Nutrients!$DS$79,(IF($A$7=Nutrients!$B$77,Nutrients!$DS$77,Nutrients!$DS$78)))))*Q$7))/2000*1000000</f>
        <v>165.19823788546256</v>
      </c>
      <c r="R266" s="65">
        <f>(SUMPRODUCT(R$8:R$187,Nutrients!$DS$8:$DS$187)+(IF($A$6=Nutrients!$B$8,Nutrients!$DS$8,Nutrients!$DS$9)*R$6)+(((IF($A$7=Nutrients!$B$79,Nutrients!$DS$79,(IF($A$7=Nutrients!$B$77,Nutrients!$DS$77,Nutrients!$DS$78)))))*R$7))/2000*1000000</f>
        <v>137.66519823788545</v>
      </c>
      <c r="S266" s="65">
        <f>(SUMPRODUCT(S$8:S$187,Nutrients!$DS$8:$DS$187)+(IF($A$6=Nutrients!$B$8,Nutrients!$DS$8,Nutrients!$DS$9)*S$6)+(((IF($A$7=Nutrients!$B$79,Nutrients!$DS$79,(IF($A$7=Nutrients!$B$77,Nutrients!$DS$77,Nutrients!$DS$78)))))*S$7))/2000*1000000</f>
        <v>110.13215859030836</v>
      </c>
      <c r="T266" s="65">
        <f>(SUMPRODUCT(T$8:T$187,Nutrients!$DS$8:$DS$187)+(IF($A$6=Nutrients!$B$8,Nutrients!$DS$8,Nutrients!$DS$9)*T$6)+(((IF($A$7=Nutrients!$B$79,Nutrients!$DS$79,(IF($A$7=Nutrients!$B$77,Nutrients!$DS$77,Nutrients!$DS$78)))))*T$7))/2000*1000000</f>
        <v>82.59911894273128</v>
      </c>
      <c r="U266" s="65">
        <f>(SUMPRODUCT(U$8:U$187,Nutrients!$DS$8:$DS$187)+(IF($A$6=Nutrients!$B$8,Nutrients!$DS$8,Nutrients!$DS$9)*U$6)+(((IF($A$7=Nutrients!$B$79,Nutrients!$DS$79,(IF($A$7=Nutrients!$B$77,Nutrients!$DS$77,Nutrients!$DS$78)))))*U$7))/2000*1000000</f>
        <v>82.59911894273128</v>
      </c>
      <c r="W266" s="65">
        <f>(SUMPRODUCT(W$8:W$187,Nutrients!$DS$8:$DS$187)+(IF($A$6=Nutrients!$B$8,Nutrients!$DS$8,Nutrients!$DS$9)*W$6)+(((IF($A$7=Nutrients!$B$79,Nutrients!$DS$79,(IF($A$7=Nutrients!$B$77,Nutrients!$DS$77,Nutrients!$DS$78)))))*W$7))/2000*1000000</f>
        <v>165.19823788546256</v>
      </c>
      <c r="X266" s="65">
        <f>(SUMPRODUCT(X$8:X$187,Nutrients!$DS$8:$DS$187)+(IF($A$6=Nutrients!$B$8,Nutrients!$DS$8,Nutrients!$DS$9)*X$6)+(((IF($A$7=Nutrients!$B$79,Nutrients!$DS$79,(IF($A$7=Nutrients!$B$77,Nutrients!$DS$77,Nutrients!$DS$78)))))*X$7))/2000*1000000</f>
        <v>165.19823788546256</v>
      </c>
      <c r="Y266" s="65">
        <f>(SUMPRODUCT(Y$8:Y$187,Nutrients!$DS$8:$DS$187)+(IF($A$6=Nutrients!$B$8,Nutrients!$DS$8,Nutrients!$DS$9)*Y$6)+(((IF($A$7=Nutrients!$B$79,Nutrients!$DS$79,(IF($A$7=Nutrients!$B$77,Nutrients!$DS$77,Nutrients!$DS$78)))))*Y$7))/2000*1000000</f>
        <v>137.66519823788545</v>
      </c>
      <c r="Z266" s="65">
        <f>(SUMPRODUCT(Z$8:Z$187,Nutrients!$DS$8:$DS$187)+(IF($A$6=Nutrients!$B$8,Nutrients!$DS$8,Nutrients!$DS$9)*Z$6)+(((IF($A$7=Nutrients!$B$79,Nutrients!$DS$79,(IF($A$7=Nutrients!$B$77,Nutrients!$DS$77,Nutrients!$DS$78)))))*Z$7))/2000*1000000</f>
        <v>110.13215859030836</v>
      </c>
      <c r="AA266" s="65">
        <f>(SUMPRODUCT(AA$8:AA$187,Nutrients!$DS$8:$DS$187)+(IF($A$6=Nutrients!$B$8,Nutrients!$DS$8,Nutrients!$DS$9)*AA$6)+(((IF($A$7=Nutrients!$B$79,Nutrients!$DS$79,(IF($A$7=Nutrients!$B$77,Nutrients!$DS$77,Nutrients!$DS$78)))))*AA$7))/2000*1000000</f>
        <v>82.59911894273128</v>
      </c>
      <c r="AB266" s="65">
        <f>(SUMPRODUCT(AB$8:AB$187,Nutrients!$DS$8:$DS$187)+(IF($A$6=Nutrients!$B$8,Nutrients!$DS$8,Nutrients!$DS$9)*AB$6)+(((IF($A$7=Nutrients!$B$79,Nutrients!$DS$79,(IF($A$7=Nutrients!$B$77,Nutrients!$DS$77,Nutrients!$DS$78)))))*AB$7))/2000*1000000</f>
        <v>82.59911894273128</v>
      </c>
      <c r="AD266" s="65">
        <f>(SUMPRODUCT(AD$8:AD$187,Nutrients!$DS$8:$DS$187)+(IF($A$6=Nutrients!$B$8,Nutrients!$DS$8,Nutrients!$DS$9)*AD$6)+(((IF($A$7=Nutrients!$B$79,Nutrients!$DS$79,(IF($A$7=Nutrients!$B$77,Nutrients!$DS$77,Nutrients!$DS$78)))))*AD$7))/2000*1000000</f>
        <v>165.19823788546256</v>
      </c>
      <c r="AE266" s="65">
        <f>(SUMPRODUCT(AE$8:AE$187,Nutrients!$DS$8:$DS$187)+(IF($A$6=Nutrients!$B$8,Nutrients!$DS$8,Nutrients!$DS$9)*AE$6)+(((IF($A$7=Nutrients!$B$79,Nutrients!$DS$79,(IF($A$7=Nutrients!$B$77,Nutrients!$DS$77,Nutrients!$DS$78)))))*AE$7))/2000*1000000</f>
        <v>165.19823788546256</v>
      </c>
      <c r="AF266" s="65">
        <f>(SUMPRODUCT(AF$8:AF$187,Nutrients!$DS$8:$DS$187)+(IF($A$6=Nutrients!$B$8,Nutrients!$DS$8,Nutrients!$DS$9)*AF$6)+(((IF($A$7=Nutrients!$B$79,Nutrients!$DS$79,(IF($A$7=Nutrients!$B$77,Nutrients!$DS$77,Nutrients!$DS$78)))))*AF$7))/2000*1000000</f>
        <v>137.66519823788545</v>
      </c>
      <c r="AG266" s="65">
        <f>(SUMPRODUCT(AG$8:AG$187,Nutrients!$DS$8:$DS$187)+(IF($A$6=Nutrients!$B$8,Nutrients!$DS$8,Nutrients!$DS$9)*AG$6)+(((IF($A$7=Nutrients!$B$79,Nutrients!$DS$79,(IF($A$7=Nutrients!$B$77,Nutrients!$DS$77,Nutrients!$DS$78)))))*AG$7))/2000*1000000</f>
        <v>110.13215859030836</v>
      </c>
      <c r="AH266" s="65">
        <f>(SUMPRODUCT(AH$8:AH$187,Nutrients!$DS$8:$DS$187)+(IF($A$6=Nutrients!$B$8,Nutrients!$DS$8,Nutrients!$DS$9)*AH$6)+(((IF($A$7=Nutrients!$B$79,Nutrients!$DS$79,(IF($A$7=Nutrients!$B$77,Nutrients!$DS$77,Nutrients!$DS$78)))))*AH$7))/2000*1000000</f>
        <v>82.59911894273128</v>
      </c>
      <c r="AI266" s="65">
        <f>(SUMPRODUCT(AI$8:AI$187,Nutrients!$DS$8:$DS$187)+(IF($A$6=Nutrients!$B$8,Nutrients!$DS$8,Nutrients!$DS$9)*AI$6)+(((IF($A$7=Nutrients!$B$79,Nutrients!$DS$79,(IF($A$7=Nutrients!$B$77,Nutrients!$DS$77,Nutrients!$DS$78)))))*AI$7))/2000*1000000</f>
        <v>82.59911894273128</v>
      </c>
      <c r="AK266" s="65">
        <f>(SUMPRODUCT(AK$8:AK$187,Nutrients!$DS$8:$DS$187)+(IF($A$6=Nutrients!$B$8,Nutrients!$DS$8,Nutrients!$DS$9)*AK$6)+(((IF($A$7=Nutrients!$B$79,Nutrients!$DS$79,(IF($A$7=Nutrients!$B$77,Nutrients!$DS$77,Nutrients!$DS$78)))))*AK$7))/2000*1000000</f>
        <v>165.19823788546256</v>
      </c>
      <c r="AL266" s="65">
        <f>(SUMPRODUCT(AL$8:AL$187,Nutrients!$DS$8:$DS$187)+(IF($A$6=Nutrients!$B$8,Nutrients!$DS$8,Nutrients!$DS$9)*AL$6)+(((IF($A$7=Nutrients!$B$79,Nutrients!$DS$79,(IF($A$7=Nutrients!$B$77,Nutrients!$DS$77,Nutrients!$DS$78)))))*AL$7))/2000*1000000</f>
        <v>165.19823788546256</v>
      </c>
      <c r="AM266" s="65">
        <f>(SUMPRODUCT(AM$8:AM$187,Nutrients!$DS$8:$DS$187)+(IF($A$6=Nutrients!$B$8,Nutrients!$DS$8,Nutrients!$DS$9)*AM$6)+(((IF($A$7=Nutrients!$B$79,Nutrients!$DS$79,(IF($A$7=Nutrients!$B$77,Nutrients!$DS$77,Nutrients!$DS$78)))))*AM$7))/2000*1000000</f>
        <v>137.66519823788545</v>
      </c>
      <c r="AN266" s="65">
        <f>(SUMPRODUCT(AN$8:AN$187,Nutrients!$DS$8:$DS$187)+(IF($A$6=Nutrients!$B$8,Nutrients!$DS$8,Nutrients!$DS$9)*AN$6)+(((IF($A$7=Nutrients!$B$79,Nutrients!$DS$79,(IF($A$7=Nutrients!$B$77,Nutrients!$DS$77,Nutrients!$DS$78)))))*AN$7))/2000*1000000</f>
        <v>110.13215859030836</v>
      </c>
      <c r="AO266" s="65">
        <f>(SUMPRODUCT(AO$8:AO$187,Nutrients!$DS$8:$DS$187)+(IF($A$6=Nutrients!$B$8,Nutrients!$DS$8,Nutrients!$DS$9)*AO$6)+(((IF($A$7=Nutrients!$B$79,Nutrients!$DS$79,(IF($A$7=Nutrients!$B$77,Nutrients!$DS$77,Nutrients!$DS$78)))))*AO$7))/2000*1000000</f>
        <v>82.59911894273128</v>
      </c>
      <c r="AP266" s="65">
        <f>(SUMPRODUCT(AP$8:AP$187,Nutrients!$DS$8:$DS$187)+(IF($A$6=Nutrients!$B$8,Nutrients!$DS$8,Nutrients!$DS$9)*AP$6)+(((IF($A$7=Nutrients!$B$79,Nutrients!$DS$79,(IF($A$7=Nutrients!$B$77,Nutrients!$DS$77,Nutrients!$DS$78)))))*AP$7))/2000*1000000</f>
        <v>82.59911894273128</v>
      </c>
      <c r="AR266" s="65">
        <f>(SUMPRODUCT(AR$8:AR$187,Nutrients!$DS$8:$DS$187)+(IF($A$6=Nutrients!$B$8,Nutrients!$DS$8,Nutrients!$DS$9)*AR$6)+(((IF($A$7=Nutrients!$B$79,Nutrients!$DS$79,(IF($A$7=Nutrients!$B$77,Nutrients!$DS$77,Nutrients!$DS$78)))))*AR$7))/2000*1000000</f>
        <v>165.19823788546256</v>
      </c>
      <c r="AS266" s="65">
        <f>(SUMPRODUCT(AS$8:AS$187,Nutrients!$DS$8:$DS$187)+(IF($A$6=Nutrients!$B$8,Nutrients!$DS$8,Nutrients!$DS$9)*AS$6)+(((IF($A$7=Nutrients!$B$79,Nutrients!$DS$79,(IF($A$7=Nutrients!$B$77,Nutrients!$DS$77,Nutrients!$DS$78)))))*AS$7))/2000*1000000</f>
        <v>165.19823788546256</v>
      </c>
      <c r="AT266" s="65">
        <f>(SUMPRODUCT(AT$8:AT$187,Nutrients!$DS$8:$DS$187)+(IF($A$6=Nutrients!$B$8,Nutrients!$DS$8,Nutrients!$DS$9)*AT$6)+(((IF($A$7=Nutrients!$B$79,Nutrients!$DS$79,(IF($A$7=Nutrients!$B$77,Nutrients!$DS$77,Nutrients!$DS$78)))))*AT$7))/2000*1000000</f>
        <v>137.66519823788545</v>
      </c>
      <c r="AU266" s="65">
        <f>(SUMPRODUCT(AU$8:AU$187,Nutrients!$DS$8:$DS$187)+(IF($A$6=Nutrients!$B$8,Nutrients!$DS$8,Nutrients!$DS$9)*AU$6)+(((IF($A$7=Nutrients!$B$79,Nutrients!$DS$79,(IF($A$7=Nutrients!$B$77,Nutrients!$DS$77,Nutrients!$DS$78)))))*AU$7))/2000*1000000</f>
        <v>110.13215859030836</v>
      </c>
      <c r="AV266" s="65">
        <f>(SUMPRODUCT(AV$8:AV$187,Nutrients!$DS$8:$DS$187)+(IF($A$6=Nutrients!$B$8,Nutrients!$DS$8,Nutrients!$DS$9)*AV$6)+(((IF($A$7=Nutrients!$B$79,Nutrients!$DS$79,(IF($A$7=Nutrients!$B$77,Nutrients!$DS$77,Nutrients!$DS$78)))))*AV$7))/2000*1000000</f>
        <v>82.59911894273128</v>
      </c>
      <c r="AW266" s="65">
        <f>(SUMPRODUCT(AW$8:AW$187,Nutrients!$DS$8:$DS$187)+(IF($A$6=Nutrients!$B$8,Nutrients!$DS$8,Nutrients!$DS$9)*AW$6)+(((IF($A$7=Nutrients!$B$79,Nutrients!$DS$79,(IF($A$7=Nutrients!$B$77,Nutrients!$DS$77,Nutrients!$DS$78)))))*AW$7))/2000*1000000</f>
        <v>82.59911894273128</v>
      </c>
      <c r="AY266" s="65">
        <f>(SUMPRODUCT(AY$8:AY$187,Nutrients!$DS$8:$DS$187)+(IF($A$6=Nutrients!$B$8,Nutrients!$DS$8,Nutrients!$DS$9)*AY$6)+(((IF($A$7=Nutrients!$B$79,Nutrients!$DS$79,(IF($A$7=Nutrients!$B$77,Nutrients!$DS$77,Nutrients!$DS$78)))))*AY$7))/2000*1000000</f>
        <v>165.19823788546256</v>
      </c>
      <c r="AZ266" s="65">
        <f>(SUMPRODUCT(AZ$8:AZ$187,Nutrients!$DS$8:$DS$187)+(IF($A$6=Nutrients!$B$8,Nutrients!$DS$8,Nutrients!$DS$9)*AZ$6)+(((IF($A$7=Nutrients!$B$79,Nutrients!$DS$79,(IF($A$7=Nutrients!$B$77,Nutrients!$DS$77,Nutrients!$DS$78)))))*AZ$7))/2000*1000000</f>
        <v>165.19823788546256</v>
      </c>
      <c r="BA266" s="65">
        <f>(SUMPRODUCT(BA$8:BA$187,Nutrients!$DS$8:$DS$187)+(IF($A$6=Nutrients!$B$8,Nutrients!$DS$8,Nutrients!$DS$9)*BA$6)+(((IF($A$7=Nutrients!$B$79,Nutrients!$DS$79,(IF($A$7=Nutrients!$B$77,Nutrients!$DS$77,Nutrients!$DS$78)))))*BA$7))/2000*1000000</f>
        <v>137.66519823788545</v>
      </c>
      <c r="BB266" s="65">
        <f>(SUMPRODUCT(BB$8:BB$187,Nutrients!$DS$8:$DS$187)+(IF($A$6=Nutrients!$B$8,Nutrients!$DS$8,Nutrients!$DS$9)*BB$6)+(((IF($A$7=Nutrients!$B$79,Nutrients!$DS$79,(IF($A$7=Nutrients!$B$77,Nutrients!$DS$77,Nutrients!$DS$78)))))*BB$7))/2000*1000000</f>
        <v>110.13215859030836</v>
      </c>
      <c r="BC266" s="65">
        <f>(SUMPRODUCT(BC$8:BC$187,Nutrients!$DS$8:$DS$187)+(IF($A$6=Nutrients!$B$8,Nutrients!$DS$8,Nutrients!$DS$9)*BC$6)+(((IF($A$7=Nutrients!$B$79,Nutrients!$DS$79,(IF($A$7=Nutrients!$B$77,Nutrients!$DS$77,Nutrients!$DS$78)))))*BC$7))/2000*1000000</f>
        <v>82.59911894273128</v>
      </c>
      <c r="BD266" s="65">
        <f>(SUMPRODUCT(BD$8:BD$187,Nutrients!$DS$8:$DS$187)+(IF($A$6=Nutrients!$B$8,Nutrients!$DS$8,Nutrients!$DS$9)*BD$6)+(((IF($A$7=Nutrients!$B$79,Nutrients!$DS$79,(IF($A$7=Nutrients!$B$77,Nutrients!$DS$77,Nutrients!$DS$78)))))*BD$7))/2000*1000000</f>
        <v>82.59911894273128</v>
      </c>
      <c r="BF266" s="65">
        <f>(SUMPRODUCT(BF$8:BF$187,Nutrients!$DS$8:$DS$187)+(IF($A$6=Nutrients!$B$8,Nutrients!$DS$8,Nutrients!$DS$9)*BF$6)+(((IF($A$7=Nutrients!$B$79,Nutrients!$DS$79,(IF($A$7=Nutrients!$B$77,Nutrients!$DS$77,Nutrients!$DS$78)))))*BF$7))/2000*1000000</f>
        <v>165.19823788546256</v>
      </c>
      <c r="BG266" s="65">
        <f>(SUMPRODUCT(BG$8:BG$187,Nutrients!$DS$8:$DS$187)+(IF($A$6=Nutrients!$B$8,Nutrients!$DS$8,Nutrients!$DS$9)*BG$6)+(((IF($A$7=Nutrients!$B$79,Nutrients!$DS$79,(IF($A$7=Nutrients!$B$77,Nutrients!$DS$77,Nutrients!$DS$78)))))*BG$7))/2000*1000000</f>
        <v>165.19823788546256</v>
      </c>
      <c r="BH266" s="65">
        <f>(SUMPRODUCT(BH$8:BH$187,Nutrients!$DS$8:$DS$187)+(IF($A$6=Nutrients!$B$8,Nutrients!$DS$8,Nutrients!$DS$9)*BH$6)+(((IF($A$7=Nutrients!$B$79,Nutrients!$DS$79,(IF($A$7=Nutrients!$B$77,Nutrients!$DS$77,Nutrients!$DS$78)))))*BH$7))/2000*1000000</f>
        <v>137.66519823788545</v>
      </c>
      <c r="BI266" s="65">
        <f>(SUMPRODUCT(BI$8:BI$187,Nutrients!$DS$8:$DS$187)+(IF($A$6=Nutrients!$B$8,Nutrients!$DS$8,Nutrients!$DS$9)*BI$6)+(((IF($A$7=Nutrients!$B$79,Nutrients!$DS$79,(IF($A$7=Nutrients!$B$77,Nutrients!$DS$77,Nutrients!$DS$78)))))*BI$7))/2000*1000000</f>
        <v>110.13215859030836</v>
      </c>
      <c r="BJ266" s="65">
        <f>(SUMPRODUCT(BJ$8:BJ$187,Nutrients!$DS$8:$DS$187)+(IF($A$6=Nutrients!$B$8,Nutrients!$DS$8,Nutrients!$DS$9)*BJ$6)+(((IF($A$7=Nutrients!$B$79,Nutrients!$DS$79,(IF($A$7=Nutrients!$B$77,Nutrients!$DS$77,Nutrients!$DS$78)))))*BJ$7))/2000*1000000</f>
        <v>82.59911894273128</v>
      </c>
      <c r="BK266" s="65">
        <f>(SUMPRODUCT(BK$8:BK$187,Nutrients!$DS$8:$DS$187)+(IF($A$6=Nutrients!$B$8,Nutrients!$DS$8,Nutrients!$DS$9)*BK$6)+(((IF($A$7=Nutrients!$B$79,Nutrients!$DS$79,(IF($A$7=Nutrients!$B$77,Nutrients!$DS$77,Nutrients!$DS$78)))))*BK$7))/2000*1000000</f>
        <v>82.59911894273128</v>
      </c>
    </row>
    <row r="267" spans="1:64" x14ac:dyDescent="0.2">
      <c r="A267" s="236" t="s">
        <v>146</v>
      </c>
      <c r="B267" s="65">
        <f>(SUMPRODUCT(B$8:B$187,Nutrients!$DT$8:$DT$187)+(IF($A$6=Nutrients!$B$8,Nutrients!$DT$8,Nutrients!$DT$9)*B$6)+(((IF($A$7=Nutrients!$B$79,Nutrients!$DT$79,(IF($A$7=Nutrients!$B$77,Nutrients!$DT$77,Nutrients!$DT$78)))))*B$7))/2000*1000000</f>
        <v>39.647577092511014</v>
      </c>
      <c r="C267" s="65">
        <f>(SUMPRODUCT(C$8:C$187,Nutrients!$DT$8:$DT$187)+(IF($A$6=Nutrients!$B$8,Nutrients!$DT$8,Nutrients!$DT$9)*C$6)+(((IF($A$7=Nutrients!$B$79,Nutrients!$DT$79,(IF($A$7=Nutrients!$B$77,Nutrients!$DT$77,Nutrients!$DT$78)))))*C$7))/2000*1000000</f>
        <v>39.647577092511014</v>
      </c>
      <c r="D267" s="65">
        <f>(SUMPRODUCT(D$8:D$187,Nutrients!$DT$8:$DT$187)+(IF($A$6=Nutrients!$B$8,Nutrients!$DT$8,Nutrients!$DT$9)*D$6)+(((IF($A$7=Nutrients!$B$79,Nutrients!$DT$79,(IF($A$7=Nutrients!$B$77,Nutrients!$DT$77,Nutrients!$DT$78)))))*D$7))/2000*1000000</f>
        <v>33.039647577092509</v>
      </c>
      <c r="E267" s="65">
        <f>(SUMPRODUCT(E$8:E$187,Nutrients!$DT$8:$DT$187)+(IF($A$6=Nutrients!$B$8,Nutrients!$DT$8,Nutrients!$DT$9)*E$6)+(((IF($A$7=Nutrients!$B$79,Nutrients!$DT$79,(IF($A$7=Nutrients!$B$77,Nutrients!$DT$77,Nutrients!$DT$78)))))*E$7))/2000*1000000</f>
        <v>26.431718061674008</v>
      </c>
      <c r="F267" s="65">
        <f>(SUMPRODUCT(F$8:F$187,Nutrients!$DT$8:$DT$187)+(IF($A$6=Nutrients!$B$8,Nutrients!$DT$8,Nutrients!$DT$9)*F$6)+(((IF($A$7=Nutrients!$B$79,Nutrients!$DT$79,(IF($A$7=Nutrients!$B$77,Nutrients!$DT$77,Nutrients!$DT$78)))))*F$7))/2000*1000000</f>
        <v>19.823788546255507</v>
      </c>
      <c r="G267" s="65">
        <f>(SUMPRODUCT(G$8:G$187,Nutrients!$DT$8:$DT$187)+(IF($A$6=Nutrients!$B$8,Nutrients!$DT$8,Nutrients!$DT$9)*G$6)+(((IF($A$7=Nutrients!$B$79,Nutrients!$DT$79,(IF($A$7=Nutrients!$B$77,Nutrients!$DT$77,Nutrients!$DT$78)))))*G$7))/2000*1000000</f>
        <v>19.823788546255507</v>
      </c>
      <c r="I267" s="65">
        <f>(SUMPRODUCT(I$8:I$187,Nutrients!$DT$8:$DT$187)+(IF($A$6=Nutrients!$B$8,Nutrients!$DT$8,Nutrients!$DT$9)*I$6)+(((IF($A$7=Nutrients!$B$79,Nutrients!$DT$79,(IF($A$7=Nutrients!$B$77,Nutrients!$DT$77,Nutrients!$DT$78)))))*I$7))/2000*1000000</f>
        <v>39.647577092511014</v>
      </c>
      <c r="J267" s="65">
        <f>(SUMPRODUCT(J$8:J$187,Nutrients!$DT$8:$DT$187)+(IF($A$6=Nutrients!$B$8,Nutrients!$DT$8,Nutrients!$DT$9)*J$6)+(((IF($A$7=Nutrients!$B$79,Nutrients!$DT$79,(IF($A$7=Nutrients!$B$77,Nutrients!$DT$77,Nutrients!$DT$78)))))*J$7))/2000*1000000</f>
        <v>39.647577092511014</v>
      </c>
      <c r="K267" s="65">
        <f>(SUMPRODUCT(K$8:K$187,Nutrients!$DT$8:$DT$187)+(IF($A$6=Nutrients!$B$8,Nutrients!$DT$8,Nutrients!$DT$9)*K$6)+(((IF($A$7=Nutrients!$B$79,Nutrients!$DT$79,(IF($A$7=Nutrients!$B$77,Nutrients!$DT$77,Nutrients!$DT$78)))))*K$7))/2000*1000000</f>
        <v>33.039647577092509</v>
      </c>
      <c r="L267" s="65">
        <f>(SUMPRODUCT(L$8:L$187,Nutrients!$DT$8:$DT$187)+(IF($A$6=Nutrients!$B$8,Nutrients!$DT$8,Nutrients!$DT$9)*L$6)+(((IF($A$7=Nutrients!$B$79,Nutrients!$DT$79,(IF($A$7=Nutrients!$B$77,Nutrients!$DT$77,Nutrients!$DT$78)))))*L$7))/2000*1000000</f>
        <v>26.431718061674008</v>
      </c>
      <c r="M267" s="65">
        <f>(SUMPRODUCT(M$8:M$187,Nutrients!$DT$8:$DT$187)+(IF($A$6=Nutrients!$B$8,Nutrients!$DT$8,Nutrients!$DT$9)*M$6)+(((IF($A$7=Nutrients!$B$79,Nutrients!$DT$79,(IF($A$7=Nutrients!$B$77,Nutrients!$DT$77,Nutrients!$DT$78)))))*M$7))/2000*1000000</f>
        <v>19.823788546255507</v>
      </c>
      <c r="N267" s="65">
        <f>(SUMPRODUCT(N$8:N$187,Nutrients!$DT$8:$DT$187)+(IF($A$6=Nutrients!$B$8,Nutrients!$DT$8,Nutrients!$DT$9)*N$6)+(((IF($A$7=Nutrients!$B$79,Nutrients!$DT$79,(IF($A$7=Nutrients!$B$77,Nutrients!$DT$77,Nutrients!$DT$78)))))*N$7))/2000*1000000</f>
        <v>19.823788546255507</v>
      </c>
      <c r="P267" s="65">
        <f>(SUMPRODUCT(P$8:P$187,Nutrients!$DT$8:$DT$187)+(IF($A$6=Nutrients!$B$8,Nutrients!$DT$8,Nutrients!$DT$9)*P$6)+(((IF($A$7=Nutrients!$B$79,Nutrients!$DT$79,(IF($A$7=Nutrients!$B$77,Nutrients!$DT$77,Nutrients!$DT$78)))))*P$7))/2000*1000000</f>
        <v>39.647577092511014</v>
      </c>
      <c r="Q267" s="65">
        <f>(SUMPRODUCT(Q$8:Q$187,Nutrients!$DT$8:$DT$187)+(IF($A$6=Nutrients!$B$8,Nutrients!$DT$8,Nutrients!$DT$9)*Q$6)+(((IF($A$7=Nutrients!$B$79,Nutrients!$DT$79,(IF($A$7=Nutrients!$B$77,Nutrients!$DT$77,Nutrients!$DT$78)))))*Q$7))/2000*1000000</f>
        <v>39.647577092511014</v>
      </c>
      <c r="R267" s="65">
        <f>(SUMPRODUCT(R$8:R$187,Nutrients!$DT$8:$DT$187)+(IF($A$6=Nutrients!$B$8,Nutrients!$DT$8,Nutrients!$DT$9)*R$6)+(((IF($A$7=Nutrients!$B$79,Nutrients!$DT$79,(IF($A$7=Nutrients!$B$77,Nutrients!$DT$77,Nutrients!$DT$78)))))*R$7))/2000*1000000</f>
        <v>33.039647577092509</v>
      </c>
      <c r="S267" s="65">
        <f>(SUMPRODUCT(S$8:S$187,Nutrients!$DT$8:$DT$187)+(IF($A$6=Nutrients!$B$8,Nutrients!$DT$8,Nutrients!$DT$9)*S$6)+(((IF($A$7=Nutrients!$B$79,Nutrients!$DT$79,(IF($A$7=Nutrients!$B$77,Nutrients!$DT$77,Nutrients!$DT$78)))))*S$7))/2000*1000000</f>
        <v>26.431718061674008</v>
      </c>
      <c r="T267" s="65">
        <f>(SUMPRODUCT(T$8:T$187,Nutrients!$DT$8:$DT$187)+(IF($A$6=Nutrients!$B$8,Nutrients!$DT$8,Nutrients!$DT$9)*T$6)+(((IF($A$7=Nutrients!$B$79,Nutrients!$DT$79,(IF($A$7=Nutrients!$B$77,Nutrients!$DT$77,Nutrients!$DT$78)))))*T$7))/2000*1000000</f>
        <v>19.823788546255507</v>
      </c>
      <c r="U267" s="65">
        <f>(SUMPRODUCT(U$8:U$187,Nutrients!$DT$8:$DT$187)+(IF($A$6=Nutrients!$B$8,Nutrients!$DT$8,Nutrients!$DT$9)*U$6)+(((IF($A$7=Nutrients!$B$79,Nutrients!$DT$79,(IF($A$7=Nutrients!$B$77,Nutrients!$DT$77,Nutrients!$DT$78)))))*U$7))/2000*1000000</f>
        <v>19.823788546255507</v>
      </c>
      <c r="W267" s="65">
        <f>(SUMPRODUCT(W$8:W$187,Nutrients!$DT$8:$DT$187)+(IF($A$6=Nutrients!$B$8,Nutrients!$DT$8,Nutrients!$DT$9)*W$6)+(((IF($A$7=Nutrients!$B$79,Nutrients!$DT$79,(IF($A$7=Nutrients!$B$77,Nutrients!$DT$77,Nutrients!$DT$78)))))*W$7))/2000*1000000</f>
        <v>39.647577092511014</v>
      </c>
      <c r="X267" s="65">
        <f>(SUMPRODUCT(X$8:X$187,Nutrients!$DT$8:$DT$187)+(IF($A$6=Nutrients!$B$8,Nutrients!$DT$8,Nutrients!$DT$9)*X$6)+(((IF($A$7=Nutrients!$B$79,Nutrients!$DT$79,(IF($A$7=Nutrients!$B$77,Nutrients!$DT$77,Nutrients!$DT$78)))))*X$7))/2000*1000000</f>
        <v>39.647577092511014</v>
      </c>
      <c r="Y267" s="65">
        <f>(SUMPRODUCT(Y$8:Y$187,Nutrients!$DT$8:$DT$187)+(IF($A$6=Nutrients!$B$8,Nutrients!$DT$8,Nutrients!$DT$9)*Y$6)+(((IF($A$7=Nutrients!$B$79,Nutrients!$DT$79,(IF($A$7=Nutrients!$B$77,Nutrients!$DT$77,Nutrients!$DT$78)))))*Y$7))/2000*1000000</f>
        <v>33.039647577092509</v>
      </c>
      <c r="Z267" s="65">
        <f>(SUMPRODUCT(Z$8:Z$187,Nutrients!$DT$8:$DT$187)+(IF($A$6=Nutrients!$B$8,Nutrients!$DT$8,Nutrients!$DT$9)*Z$6)+(((IF($A$7=Nutrients!$B$79,Nutrients!$DT$79,(IF($A$7=Nutrients!$B$77,Nutrients!$DT$77,Nutrients!$DT$78)))))*Z$7))/2000*1000000</f>
        <v>26.431718061674008</v>
      </c>
      <c r="AA267" s="65">
        <f>(SUMPRODUCT(AA$8:AA$187,Nutrients!$DT$8:$DT$187)+(IF($A$6=Nutrients!$B$8,Nutrients!$DT$8,Nutrients!$DT$9)*AA$6)+(((IF($A$7=Nutrients!$B$79,Nutrients!$DT$79,(IF($A$7=Nutrients!$B$77,Nutrients!$DT$77,Nutrients!$DT$78)))))*AA$7))/2000*1000000</f>
        <v>19.823788546255507</v>
      </c>
      <c r="AB267" s="65">
        <f>(SUMPRODUCT(AB$8:AB$187,Nutrients!$DT$8:$DT$187)+(IF($A$6=Nutrients!$B$8,Nutrients!$DT$8,Nutrients!$DT$9)*AB$6)+(((IF($A$7=Nutrients!$B$79,Nutrients!$DT$79,(IF($A$7=Nutrients!$B$77,Nutrients!$DT$77,Nutrients!$DT$78)))))*AB$7))/2000*1000000</f>
        <v>19.823788546255507</v>
      </c>
      <c r="AD267" s="65">
        <f>(SUMPRODUCT(AD$8:AD$187,Nutrients!$DT$8:$DT$187)+(IF($A$6=Nutrients!$B$8,Nutrients!$DT$8,Nutrients!$DT$9)*AD$6)+(((IF($A$7=Nutrients!$B$79,Nutrients!$DT$79,(IF($A$7=Nutrients!$B$77,Nutrients!$DT$77,Nutrients!$DT$78)))))*AD$7))/2000*1000000</f>
        <v>39.647577092511014</v>
      </c>
      <c r="AE267" s="65">
        <f>(SUMPRODUCT(AE$8:AE$187,Nutrients!$DT$8:$DT$187)+(IF($A$6=Nutrients!$B$8,Nutrients!$DT$8,Nutrients!$DT$9)*AE$6)+(((IF($A$7=Nutrients!$B$79,Nutrients!$DT$79,(IF($A$7=Nutrients!$B$77,Nutrients!$DT$77,Nutrients!$DT$78)))))*AE$7))/2000*1000000</f>
        <v>39.647577092511014</v>
      </c>
      <c r="AF267" s="65">
        <f>(SUMPRODUCT(AF$8:AF$187,Nutrients!$DT$8:$DT$187)+(IF($A$6=Nutrients!$B$8,Nutrients!$DT$8,Nutrients!$DT$9)*AF$6)+(((IF($A$7=Nutrients!$B$79,Nutrients!$DT$79,(IF($A$7=Nutrients!$B$77,Nutrients!$DT$77,Nutrients!$DT$78)))))*AF$7))/2000*1000000</f>
        <v>33.039647577092509</v>
      </c>
      <c r="AG267" s="65">
        <f>(SUMPRODUCT(AG$8:AG$187,Nutrients!$DT$8:$DT$187)+(IF($A$6=Nutrients!$B$8,Nutrients!$DT$8,Nutrients!$DT$9)*AG$6)+(((IF($A$7=Nutrients!$B$79,Nutrients!$DT$79,(IF($A$7=Nutrients!$B$77,Nutrients!$DT$77,Nutrients!$DT$78)))))*AG$7))/2000*1000000</f>
        <v>26.431718061674008</v>
      </c>
      <c r="AH267" s="65">
        <f>(SUMPRODUCT(AH$8:AH$187,Nutrients!$DT$8:$DT$187)+(IF($A$6=Nutrients!$B$8,Nutrients!$DT$8,Nutrients!$DT$9)*AH$6)+(((IF($A$7=Nutrients!$B$79,Nutrients!$DT$79,(IF($A$7=Nutrients!$B$77,Nutrients!$DT$77,Nutrients!$DT$78)))))*AH$7))/2000*1000000</f>
        <v>19.823788546255507</v>
      </c>
      <c r="AI267" s="65">
        <f>(SUMPRODUCT(AI$8:AI$187,Nutrients!$DT$8:$DT$187)+(IF($A$6=Nutrients!$B$8,Nutrients!$DT$8,Nutrients!$DT$9)*AI$6)+(((IF($A$7=Nutrients!$B$79,Nutrients!$DT$79,(IF($A$7=Nutrients!$B$77,Nutrients!$DT$77,Nutrients!$DT$78)))))*AI$7))/2000*1000000</f>
        <v>19.823788546255507</v>
      </c>
      <c r="AK267" s="65">
        <f>(SUMPRODUCT(AK$8:AK$187,Nutrients!$DT$8:$DT$187)+(IF($A$6=Nutrients!$B$8,Nutrients!$DT$8,Nutrients!$DT$9)*AK$6)+(((IF($A$7=Nutrients!$B$79,Nutrients!$DT$79,(IF($A$7=Nutrients!$B$77,Nutrients!$DT$77,Nutrients!$DT$78)))))*AK$7))/2000*1000000</f>
        <v>39.647577092511014</v>
      </c>
      <c r="AL267" s="65">
        <f>(SUMPRODUCT(AL$8:AL$187,Nutrients!$DT$8:$DT$187)+(IF($A$6=Nutrients!$B$8,Nutrients!$DT$8,Nutrients!$DT$9)*AL$6)+(((IF($A$7=Nutrients!$B$79,Nutrients!$DT$79,(IF($A$7=Nutrients!$B$77,Nutrients!$DT$77,Nutrients!$DT$78)))))*AL$7))/2000*1000000</f>
        <v>39.647577092511014</v>
      </c>
      <c r="AM267" s="65">
        <f>(SUMPRODUCT(AM$8:AM$187,Nutrients!$DT$8:$DT$187)+(IF($A$6=Nutrients!$B$8,Nutrients!$DT$8,Nutrients!$DT$9)*AM$6)+(((IF($A$7=Nutrients!$B$79,Nutrients!$DT$79,(IF($A$7=Nutrients!$B$77,Nutrients!$DT$77,Nutrients!$DT$78)))))*AM$7))/2000*1000000</f>
        <v>33.039647577092509</v>
      </c>
      <c r="AN267" s="65">
        <f>(SUMPRODUCT(AN$8:AN$187,Nutrients!$DT$8:$DT$187)+(IF($A$6=Nutrients!$B$8,Nutrients!$DT$8,Nutrients!$DT$9)*AN$6)+(((IF($A$7=Nutrients!$B$79,Nutrients!$DT$79,(IF($A$7=Nutrients!$B$77,Nutrients!$DT$77,Nutrients!$DT$78)))))*AN$7))/2000*1000000</f>
        <v>26.431718061674008</v>
      </c>
      <c r="AO267" s="65">
        <f>(SUMPRODUCT(AO$8:AO$187,Nutrients!$DT$8:$DT$187)+(IF($A$6=Nutrients!$B$8,Nutrients!$DT$8,Nutrients!$DT$9)*AO$6)+(((IF($A$7=Nutrients!$B$79,Nutrients!$DT$79,(IF($A$7=Nutrients!$B$77,Nutrients!$DT$77,Nutrients!$DT$78)))))*AO$7))/2000*1000000</f>
        <v>19.823788546255507</v>
      </c>
      <c r="AP267" s="65">
        <f>(SUMPRODUCT(AP$8:AP$187,Nutrients!$DT$8:$DT$187)+(IF($A$6=Nutrients!$B$8,Nutrients!$DT$8,Nutrients!$DT$9)*AP$6)+(((IF($A$7=Nutrients!$B$79,Nutrients!$DT$79,(IF($A$7=Nutrients!$B$77,Nutrients!$DT$77,Nutrients!$DT$78)))))*AP$7))/2000*1000000</f>
        <v>19.823788546255507</v>
      </c>
      <c r="AR267" s="65">
        <f>(SUMPRODUCT(AR$8:AR$187,Nutrients!$DT$8:$DT$187)+(IF($A$6=Nutrients!$B$8,Nutrients!$DT$8,Nutrients!$DT$9)*AR$6)+(((IF($A$7=Nutrients!$B$79,Nutrients!$DT$79,(IF($A$7=Nutrients!$B$77,Nutrients!$DT$77,Nutrients!$DT$78)))))*AR$7))/2000*1000000</f>
        <v>39.647577092511014</v>
      </c>
      <c r="AS267" s="65">
        <f>(SUMPRODUCT(AS$8:AS$187,Nutrients!$DT$8:$DT$187)+(IF($A$6=Nutrients!$B$8,Nutrients!$DT$8,Nutrients!$DT$9)*AS$6)+(((IF($A$7=Nutrients!$B$79,Nutrients!$DT$79,(IF($A$7=Nutrients!$B$77,Nutrients!$DT$77,Nutrients!$DT$78)))))*AS$7))/2000*1000000</f>
        <v>39.647577092511014</v>
      </c>
      <c r="AT267" s="65">
        <f>(SUMPRODUCT(AT$8:AT$187,Nutrients!$DT$8:$DT$187)+(IF($A$6=Nutrients!$B$8,Nutrients!$DT$8,Nutrients!$DT$9)*AT$6)+(((IF($A$7=Nutrients!$B$79,Nutrients!$DT$79,(IF($A$7=Nutrients!$B$77,Nutrients!$DT$77,Nutrients!$DT$78)))))*AT$7))/2000*1000000</f>
        <v>33.039647577092509</v>
      </c>
      <c r="AU267" s="65">
        <f>(SUMPRODUCT(AU$8:AU$187,Nutrients!$DT$8:$DT$187)+(IF($A$6=Nutrients!$B$8,Nutrients!$DT$8,Nutrients!$DT$9)*AU$6)+(((IF($A$7=Nutrients!$B$79,Nutrients!$DT$79,(IF($A$7=Nutrients!$B$77,Nutrients!$DT$77,Nutrients!$DT$78)))))*AU$7))/2000*1000000</f>
        <v>26.431718061674008</v>
      </c>
      <c r="AV267" s="65">
        <f>(SUMPRODUCT(AV$8:AV$187,Nutrients!$DT$8:$DT$187)+(IF($A$6=Nutrients!$B$8,Nutrients!$DT$8,Nutrients!$DT$9)*AV$6)+(((IF($A$7=Nutrients!$B$79,Nutrients!$DT$79,(IF($A$7=Nutrients!$B$77,Nutrients!$DT$77,Nutrients!$DT$78)))))*AV$7))/2000*1000000</f>
        <v>19.823788546255507</v>
      </c>
      <c r="AW267" s="65">
        <f>(SUMPRODUCT(AW$8:AW$187,Nutrients!$DT$8:$DT$187)+(IF($A$6=Nutrients!$B$8,Nutrients!$DT$8,Nutrients!$DT$9)*AW$6)+(((IF($A$7=Nutrients!$B$79,Nutrients!$DT$79,(IF($A$7=Nutrients!$B$77,Nutrients!$DT$77,Nutrients!$DT$78)))))*AW$7))/2000*1000000</f>
        <v>19.823788546255507</v>
      </c>
      <c r="AY267" s="65">
        <f>(SUMPRODUCT(AY$8:AY$187,Nutrients!$DT$8:$DT$187)+(IF($A$6=Nutrients!$B$8,Nutrients!$DT$8,Nutrients!$DT$9)*AY$6)+(((IF($A$7=Nutrients!$B$79,Nutrients!$DT$79,(IF($A$7=Nutrients!$B$77,Nutrients!$DT$77,Nutrients!$DT$78)))))*AY$7))/2000*1000000</f>
        <v>39.647577092511014</v>
      </c>
      <c r="AZ267" s="65">
        <f>(SUMPRODUCT(AZ$8:AZ$187,Nutrients!$DT$8:$DT$187)+(IF($A$6=Nutrients!$B$8,Nutrients!$DT$8,Nutrients!$DT$9)*AZ$6)+(((IF($A$7=Nutrients!$B$79,Nutrients!$DT$79,(IF($A$7=Nutrients!$B$77,Nutrients!$DT$77,Nutrients!$DT$78)))))*AZ$7))/2000*1000000</f>
        <v>39.647577092511014</v>
      </c>
      <c r="BA267" s="65">
        <f>(SUMPRODUCT(BA$8:BA$187,Nutrients!$DT$8:$DT$187)+(IF($A$6=Nutrients!$B$8,Nutrients!$DT$8,Nutrients!$DT$9)*BA$6)+(((IF($A$7=Nutrients!$B$79,Nutrients!$DT$79,(IF($A$7=Nutrients!$B$77,Nutrients!$DT$77,Nutrients!$DT$78)))))*BA$7))/2000*1000000</f>
        <v>33.039647577092509</v>
      </c>
      <c r="BB267" s="65">
        <f>(SUMPRODUCT(BB$8:BB$187,Nutrients!$DT$8:$DT$187)+(IF($A$6=Nutrients!$B$8,Nutrients!$DT$8,Nutrients!$DT$9)*BB$6)+(((IF($A$7=Nutrients!$B$79,Nutrients!$DT$79,(IF($A$7=Nutrients!$B$77,Nutrients!$DT$77,Nutrients!$DT$78)))))*BB$7))/2000*1000000</f>
        <v>26.431718061674008</v>
      </c>
      <c r="BC267" s="65">
        <f>(SUMPRODUCT(BC$8:BC$187,Nutrients!$DT$8:$DT$187)+(IF($A$6=Nutrients!$B$8,Nutrients!$DT$8,Nutrients!$DT$9)*BC$6)+(((IF($A$7=Nutrients!$B$79,Nutrients!$DT$79,(IF($A$7=Nutrients!$B$77,Nutrients!$DT$77,Nutrients!$DT$78)))))*BC$7))/2000*1000000</f>
        <v>19.823788546255507</v>
      </c>
      <c r="BD267" s="65">
        <f>(SUMPRODUCT(BD$8:BD$187,Nutrients!$DT$8:$DT$187)+(IF($A$6=Nutrients!$B$8,Nutrients!$DT$8,Nutrients!$DT$9)*BD$6)+(((IF($A$7=Nutrients!$B$79,Nutrients!$DT$79,(IF($A$7=Nutrients!$B$77,Nutrients!$DT$77,Nutrients!$DT$78)))))*BD$7))/2000*1000000</f>
        <v>19.823788546255507</v>
      </c>
      <c r="BF267" s="65">
        <f>(SUMPRODUCT(BF$8:BF$187,Nutrients!$DT$8:$DT$187)+(IF($A$6=Nutrients!$B$8,Nutrients!$DT$8,Nutrients!$DT$9)*BF$6)+(((IF($A$7=Nutrients!$B$79,Nutrients!$DT$79,(IF($A$7=Nutrients!$B$77,Nutrients!$DT$77,Nutrients!$DT$78)))))*BF$7))/2000*1000000</f>
        <v>39.647577092511014</v>
      </c>
      <c r="BG267" s="65">
        <f>(SUMPRODUCT(BG$8:BG$187,Nutrients!$DT$8:$DT$187)+(IF($A$6=Nutrients!$B$8,Nutrients!$DT$8,Nutrients!$DT$9)*BG$6)+(((IF($A$7=Nutrients!$B$79,Nutrients!$DT$79,(IF($A$7=Nutrients!$B$77,Nutrients!$DT$77,Nutrients!$DT$78)))))*BG$7))/2000*1000000</f>
        <v>39.647577092511014</v>
      </c>
      <c r="BH267" s="65">
        <f>(SUMPRODUCT(BH$8:BH$187,Nutrients!$DT$8:$DT$187)+(IF($A$6=Nutrients!$B$8,Nutrients!$DT$8,Nutrients!$DT$9)*BH$6)+(((IF($A$7=Nutrients!$B$79,Nutrients!$DT$79,(IF($A$7=Nutrients!$B$77,Nutrients!$DT$77,Nutrients!$DT$78)))))*BH$7))/2000*1000000</f>
        <v>33.039647577092509</v>
      </c>
      <c r="BI267" s="65">
        <f>(SUMPRODUCT(BI$8:BI$187,Nutrients!$DT$8:$DT$187)+(IF($A$6=Nutrients!$B$8,Nutrients!$DT$8,Nutrients!$DT$9)*BI$6)+(((IF($A$7=Nutrients!$B$79,Nutrients!$DT$79,(IF($A$7=Nutrients!$B$77,Nutrients!$DT$77,Nutrients!$DT$78)))))*BI$7))/2000*1000000</f>
        <v>26.431718061674008</v>
      </c>
      <c r="BJ267" s="65">
        <f>(SUMPRODUCT(BJ$8:BJ$187,Nutrients!$DT$8:$DT$187)+(IF($A$6=Nutrients!$B$8,Nutrients!$DT$8,Nutrients!$DT$9)*BJ$6)+(((IF($A$7=Nutrients!$B$79,Nutrients!$DT$79,(IF($A$7=Nutrients!$B$77,Nutrients!$DT$77,Nutrients!$DT$78)))))*BJ$7))/2000*1000000</f>
        <v>19.823788546255507</v>
      </c>
      <c r="BK267" s="65">
        <f>(SUMPRODUCT(BK$8:BK$187,Nutrients!$DT$8:$DT$187)+(IF($A$6=Nutrients!$B$8,Nutrients!$DT$8,Nutrients!$DT$9)*BK$6)+(((IF($A$7=Nutrients!$B$79,Nutrients!$DT$79,(IF($A$7=Nutrients!$B$77,Nutrients!$DT$77,Nutrients!$DT$78)))))*BK$7))/2000*1000000</f>
        <v>19.823788546255507</v>
      </c>
    </row>
    <row r="268" spans="1:64" x14ac:dyDescent="0.2">
      <c r="A268" s="236" t="s">
        <v>147</v>
      </c>
      <c r="B268" s="65">
        <f>(SUMPRODUCT(B$8:B$187,Nutrients!$DU$8:$DU$187)+(IF($A$6=Nutrients!$B$8,Nutrients!$DU$8,Nutrients!$DU$9)*B$6)+(((IF($A$7=Nutrients!$B$79,Nutrients!$DU$79,(IF($A$7=Nutrients!$B$77,Nutrients!$DU$77,Nutrients!$DU$78)))))*B$7))/2000*1000000</f>
        <v>16.519823788546255</v>
      </c>
      <c r="C268" s="65">
        <f>(SUMPRODUCT(C$8:C$187,Nutrients!$DU$8:$DU$187)+(IF($A$6=Nutrients!$B$8,Nutrients!$DU$8,Nutrients!$DU$9)*C$6)+(((IF($A$7=Nutrients!$B$79,Nutrients!$DU$79,(IF($A$7=Nutrients!$B$77,Nutrients!$DU$77,Nutrients!$DU$78)))))*C$7))/2000*1000000</f>
        <v>16.519823788546255</v>
      </c>
      <c r="D268" s="65">
        <f>(SUMPRODUCT(D$8:D$187,Nutrients!$DU$8:$DU$187)+(IF($A$6=Nutrients!$B$8,Nutrients!$DU$8,Nutrients!$DU$9)*D$6)+(((IF($A$7=Nutrients!$B$79,Nutrients!$DU$79,(IF($A$7=Nutrients!$B$77,Nutrients!$DU$77,Nutrients!$DU$78)))))*D$7))/2000*1000000</f>
        <v>13.766519823788547</v>
      </c>
      <c r="E268" s="65">
        <f>(SUMPRODUCT(E$8:E$187,Nutrients!$DU$8:$DU$187)+(IF($A$6=Nutrients!$B$8,Nutrients!$DU$8,Nutrients!$DU$9)*E$6)+(((IF($A$7=Nutrients!$B$79,Nutrients!$DU$79,(IF($A$7=Nutrients!$B$77,Nutrients!$DU$77,Nutrients!$DU$78)))))*E$7))/2000*1000000</f>
        <v>11.013215859030838</v>
      </c>
      <c r="F268" s="65">
        <f>(SUMPRODUCT(F$8:F$187,Nutrients!$DU$8:$DU$187)+(IF($A$6=Nutrients!$B$8,Nutrients!$DU$8,Nutrients!$DU$9)*F$6)+(((IF($A$7=Nutrients!$B$79,Nutrients!$DU$79,(IF($A$7=Nutrients!$B$77,Nutrients!$DU$77,Nutrients!$DU$78)))))*F$7))/2000*1000000</f>
        <v>8.2599118942731273</v>
      </c>
      <c r="G268" s="65">
        <f>(SUMPRODUCT(G$8:G$187,Nutrients!$DU$8:$DU$187)+(IF($A$6=Nutrients!$B$8,Nutrients!$DU$8,Nutrients!$DU$9)*G$6)+(((IF($A$7=Nutrients!$B$79,Nutrients!$DU$79,(IF($A$7=Nutrients!$B$77,Nutrients!$DU$77,Nutrients!$DU$78)))))*G$7))/2000*1000000</f>
        <v>8.2599118942731273</v>
      </c>
      <c r="I268" s="65">
        <f>(SUMPRODUCT(I$8:I$187,Nutrients!$DU$8:$DU$187)+(IF($A$6=Nutrients!$B$8,Nutrients!$DU$8,Nutrients!$DU$9)*I$6)+(((IF($A$7=Nutrients!$B$79,Nutrients!$DU$79,(IF($A$7=Nutrients!$B$77,Nutrients!$DU$77,Nutrients!$DU$78)))))*I$7))/2000*1000000</f>
        <v>16.519823788546255</v>
      </c>
      <c r="J268" s="65">
        <f>(SUMPRODUCT(J$8:J$187,Nutrients!$DU$8:$DU$187)+(IF($A$6=Nutrients!$B$8,Nutrients!$DU$8,Nutrients!$DU$9)*J$6)+(((IF($A$7=Nutrients!$B$79,Nutrients!$DU$79,(IF($A$7=Nutrients!$B$77,Nutrients!$DU$77,Nutrients!$DU$78)))))*J$7))/2000*1000000</f>
        <v>16.519823788546255</v>
      </c>
      <c r="K268" s="65">
        <f>(SUMPRODUCT(K$8:K$187,Nutrients!$DU$8:$DU$187)+(IF($A$6=Nutrients!$B$8,Nutrients!$DU$8,Nutrients!$DU$9)*K$6)+(((IF($A$7=Nutrients!$B$79,Nutrients!$DU$79,(IF($A$7=Nutrients!$B$77,Nutrients!$DU$77,Nutrients!$DU$78)))))*K$7))/2000*1000000</f>
        <v>13.766519823788547</v>
      </c>
      <c r="L268" s="65">
        <f>(SUMPRODUCT(L$8:L$187,Nutrients!$DU$8:$DU$187)+(IF($A$6=Nutrients!$B$8,Nutrients!$DU$8,Nutrients!$DU$9)*L$6)+(((IF($A$7=Nutrients!$B$79,Nutrients!$DU$79,(IF($A$7=Nutrients!$B$77,Nutrients!$DU$77,Nutrients!$DU$78)))))*L$7))/2000*1000000</f>
        <v>11.013215859030838</v>
      </c>
      <c r="M268" s="65">
        <f>(SUMPRODUCT(M$8:M$187,Nutrients!$DU$8:$DU$187)+(IF($A$6=Nutrients!$B$8,Nutrients!$DU$8,Nutrients!$DU$9)*M$6)+(((IF($A$7=Nutrients!$B$79,Nutrients!$DU$79,(IF($A$7=Nutrients!$B$77,Nutrients!$DU$77,Nutrients!$DU$78)))))*M$7))/2000*1000000</f>
        <v>8.2599118942731273</v>
      </c>
      <c r="N268" s="65">
        <f>(SUMPRODUCT(N$8:N$187,Nutrients!$DU$8:$DU$187)+(IF($A$6=Nutrients!$B$8,Nutrients!$DU$8,Nutrients!$DU$9)*N$6)+(((IF($A$7=Nutrients!$B$79,Nutrients!$DU$79,(IF($A$7=Nutrients!$B$77,Nutrients!$DU$77,Nutrients!$DU$78)))))*N$7))/2000*1000000</f>
        <v>8.2599118942731273</v>
      </c>
      <c r="P268" s="65">
        <f>(SUMPRODUCT(P$8:P$187,Nutrients!$DU$8:$DU$187)+(IF($A$6=Nutrients!$B$8,Nutrients!$DU$8,Nutrients!$DU$9)*P$6)+(((IF($A$7=Nutrients!$B$79,Nutrients!$DU$79,(IF($A$7=Nutrients!$B$77,Nutrients!$DU$77,Nutrients!$DU$78)))))*P$7))/2000*1000000</f>
        <v>16.519823788546255</v>
      </c>
      <c r="Q268" s="65">
        <f>(SUMPRODUCT(Q$8:Q$187,Nutrients!$DU$8:$DU$187)+(IF($A$6=Nutrients!$B$8,Nutrients!$DU$8,Nutrients!$DU$9)*Q$6)+(((IF($A$7=Nutrients!$B$79,Nutrients!$DU$79,(IF($A$7=Nutrients!$B$77,Nutrients!$DU$77,Nutrients!$DU$78)))))*Q$7))/2000*1000000</f>
        <v>16.519823788546255</v>
      </c>
      <c r="R268" s="65">
        <f>(SUMPRODUCT(R$8:R$187,Nutrients!$DU$8:$DU$187)+(IF($A$6=Nutrients!$B$8,Nutrients!$DU$8,Nutrients!$DU$9)*R$6)+(((IF($A$7=Nutrients!$B$79,Nutrients!$DU$79,(IF($A$7=Nutrients!$B$77,Nutrients!$DU$77,Nutrients!$DU$78)))))*R$7))/2000*1000000</f>
        <v>13.766519823788547</v>
      </c>
      <c r="S268" s="65">
        <f>(SUMPRODUCT(S$8:S$187,Nutrients!$DU$8:$DU$187)+(IF($A$6=Nutrients!$B$8,Nutrients!$DU$8,Nutrients!$DU$9)*S$6)+(((IF($A$7=Nutrients!$B$79,Nutrients!$DU$79,(IF($A$7=Nutrients!$B$77,Nutrients!$DU$77,Nutrients!$DU$78)))))*S$7))/2000*1000000</f>
        <v>11.013215859030838</v>
      </c>
      <c r="T268" s="65">
        <f>(SUMPRODUCT(T$8:T$187,Nutrients!$DU$8:$DU$187)+(IF($A$6=Nutrients!$B$8,Nutrients!$DU$8,Nutrients!$DU$9)*T$6)+(((IF($A$7=Nutrients!$B$79,Nutrients!$DU$79,(IF($A$7=Nutrients!$B$77,Nutrients!$DU$77,Nutrients!$DU$78)))))*T$7))/2000*1000000</f>
        <v>8.2599118942731273</v>
      </c>
      <c r="U268" s="65">
        <f>(SUMPRODUCT(U$8:U$187,Nutrients!$DU$8:$DU$187)+(IF($A$6=Nutrients!$B$8,Nutrients!$DU$8,Nutrients!$DU$9)*U$6)+(((IF($A$7=Nutrients!$B$79,Nutrients!$DU$79,(IF($A$7=Nutrients!$B$77,Nutrients!$DU$77,Nutrients!$DU$78)))))*U$7))/2000*1000000</f>
        <v>8.2599118942731273</v>
      </c>
      <c r="W268" s="65">
        <f>(SUMPRODUCT(W$8:W$187,Nutrients!$DU$8:$DU$187)+(IF($A$6=Nutrients!$B$8,Nutrients!$DU$8,Nutrients!$DU$9)*W$6)+(((IF($A$7=Nutrients!$B$79,Nutrients!$DU$79,(IF($A$7=Nutrients!$B$77,Nutrients!$DU$77,Nutrients!$DU$78)))))*W$7))/2000*1000000</f>
        <v>16.519823788546255</v>
      </c>
      <c r="X268" s="65">
        <f>(SUMPRODUCT(X$8:X$187,Nutrients!$DU$8:$DU$187)+(IF($A$6=Nutrients!$B$8,Nutrients!$DU$8,Nutrients!$DU$9)*X$6)+(((IF($A$7=Nutrients!$B$79,Nutrients!$DU$79,(IF($A$7=Nutrients!$B$77,Nutrients!$DU$77,Nutrients!$DU$78)))))*X$7))/2000*1000000</f>
        <v>16.519823788546255</v>
      </c>
      <c r="Y268" s="65">
        <f>(SUMPRODUCT(Y$8:Y$187,Nutrients!$DU$8:$DU$187)+(IF($A$6=Nutrients!$B$8,Nutrients!$DU$8,Nutrients!$DU$9)*Y$6)+(((IF($A$7=Nutrients!$B$79,Nutrients!$DU$79,(IF($A$7=Nutrients!$B$77,Nutrients!$DU$77,Nutrients!$DU$78)))))*Y$7))/2000*1000000</f>
        <v>13.766519823788547</v>
      </c>
      <c r="Z268" s="65">
        <f>(SUMPRODUCT(Z$8:Z$187,Nutrients!$DU$8:$DU$187)+(IF($A$6=Nutrients!$B$8,Nutrients!$DU$8,Nutrients!$DU$9)*Z$6)+(((IF($A$7=Nutrients!$B$79,Nutrients!$DU$79,(IF($A$7=Nutrients!$B$77,Nutrients!$DU$77,Nutrients!$DU$78)))))*Z$7))/2000*1000000</f>
        <v>11.013215859030838</v>
      </c>
      <c r="AA268" s="65">
        <f>(SUMPRODUCT(AA$8:AA$187,Nutrients!$DU$8:$DU$187)+(IF($A$6=Nutrients!$B$8,Nutrients!$DU$8,Nutrients!$DU$9)*AA$6)+(((IF($A$7=Nutrients!$B$79,Nutrients!$DU$79,(IF($A$7=Nutrients!$B$77,Nutrients!$DU$77,Nutrients!$DU$78)))))*AA$7))/2000*1000000</f>
        <v>8.2599118942731273</v>
      </c>
      <c r="AB268" s="65">
        <f>(SUMPRODUCT(AB$8:AB$187,Nutrients!$DU$8:$DU$187)+(IF($A$6=Nutrients!$B$8,Nutrients!$DU$8,Nutrients!$DU$9)*AB$6)+(((IF($A$7=Nutrients!$B$79,Nutrients!$DU$79,(IF($A$7=Nutrients!$B$77,Nutrients!$DU$77,Nutrients!$DU$78)))))*AB$7))/2000*1000000</f>
        <v>8.2599118942731273</v>
      </c>
      <c r="AD268" s="65">
        <f>(SUMPRODUCT(AD$8:AD$187,Nutrients!$DU$8:$DU$187)+(IF($A$6=Nutrients!$B$8,Nutrients!$DU$8,Nutrients!$DU$9)*AD$6)+(((IF($A$7=Nutrients!$B$79,Nutrients!$DU$79,(IF($A$7=Nutrients!$B$77,Nutrients!$DU$77,Nutrients!$DU$78)))))*AD$7))/2000*1000000</f>
        <v>16.519823788546255</v>
      </c>
      <c r="AE268" s="65">
        <f>(SUMPRODUCT(AE$8:AE$187,Nutrients!$DU$8:$DU$187)+(IF($A$6=Nutrients!$B$8,Nutrients!$DU$8,Nutrients!$DU$9)*AE$6)+(((IF($A$7=Nutrients!$B$79,Nutrients!$DU$79,(IF($A$7=Nutrients!$B$77,Nutrients!$DU$77,Nutrients!$DU$78)))))*AE$7))/2000*1000000</f>
        <v>16.519823788546255</v>
      </c>
      <c r="AF268" s="65">
        <f>(SUMPRODUCT(AF$8:AF$187,Nutrients!$DU$8:$DU$187)+(IF($A$6=Nutrients!$B$8,Nutrients!$DU$8,Nutrients!$DU$9)*AF$6)+(((IF($A$7=Nutrients!$B$79,Nutrients!$DU$79,(IF($A$7=Nutrients!$B$77,Nutrients!$DU$77,Nutrients!$DU$78)))))*AF$7))/2000*1000000</f>
        <v>13.766519823788547</v>
      </c>
      <c r="AG268" s="65">
        <f>(SUMPRODUCT(AG$8:AG$187,Nutrients!$DU$8:$DU$187)+(IF($A$6=Nutrients!$B$8,Nutrients!$DU$8,Nutrients!$DU$9)*AG$6)+(((IF($A$7=Nutrients!$B$79,Nutrients!$DU$79,(IF($A$7=Nutrients!$B$77,Nutrients!$DU$77,Nutrients!$DU$78)))))*AG$7))/2000*1000000</f>
        <v>11.013215859030838</v>
      </c>
      <c r="AH268" s="65">
        <f>(SUMPRODUCT(AH$8:AH$187,Nutrients!$DU$8:$DU$187)+(IF($A$6=Nutrients!$B$8,Nutrients!$DU$8,Nutrients!$DU$9)*AH$6)+(((IF($A$7=Nutrients!$B$79,Nutrients!$DU$79,(IF($A$7=Nutrients!$B$77,Nutrients!$DU$77,Nutrients!$DU$78)))))*AH$7))/2000*1000000</f>
        <v>8.2599118942731273</v>
      </c>
      <c r="AI268" s="65">
        <f>(SUMPRODUCT(AI$8:AI$187,Nutrients!$DU$8:$DU$187)+(IF($A$6=Nutrients!$B$8,Nutrients!$DU$8,Nutrients!$DU$9)*AI$6)+(((IF($A$7=Nutrients!$B$79,Nutrients!$DU$79,(IF($A$7=Nutrients!$B$77,Nutrients!$DU$77,Nutrients!$DU$78)))))*AI$7))/2000*1000000</f>
        <v>8.2599118942731273</v>
      </c>
      <c r="AK268" s="65">
        <f>(SUMPRODUCT(AK$8:AK$187,Nutrients!$DU$8:$DU$187)+(IF($A$6=Nutrients!$B$8,Nutrients!$DU$8,Nutrients!$DU$9)*AK$6)+(((IF($A$7=Nutrients!$B$79,Nutrients!$DU$79,(IF($A$7=Nutrients!$B$77,Nutrients!$DU$77,Nutrients!$DU$78)))))*AK$7))/2000*1000000</f>
        <v>16.519823788546255</v>
      </c>
      <c r="AL268" s="65">
        <f>(SUMPRODUCT(AL$8:AL$187,Nutrients!$DU$8:$DU$187)+(IF($A$6=Nutrients!$B$8,Nutrients!$DU$8,Nutrients!$DU$9)*AL$6)+(((IF($A$7=Nutrients!$B$79,Nutrients!$DU$79,(IF($A$7=Nutrients!$B$77,Nutrients!$DU$77,Nutrients!$DU$78)))))*AL$7))/2000*1000000</f>
        <v>16.519823788546255</v>
      </c>
      <c r="AM268" s="65">
        <f>(SUMPRODUCT(AM$8:AM$187,Nutrients!$DU$8:$DU$187)+(IF($A$6=Nutrients!$B$8,Nutrients!$DU$8,Nutrients!$DU$9)*AM$6)+(((IF($A$7=Nutrients!$B$79,Nutrients!$DU$79,(IF($A$7=Nutrients!$B$77,Nutrients!$DU$77,Nutrients!$DU$78)))))*AM$7))/2000*1000000</f>
        <v>13.766519823788547</v>
      </c>
      <c r="AN268" s="65">
        <f>(SUMPRODUCT(AN$8:AN$187,Nutrients!$DU$8:$DU$187)+(IF($A$6=Nutrients!$B$8,Nutrients!$DU$8,Nutrients!$DU$9)*AN$6)+(((IF($A$7=Nutrients!$B$79,Nutrients!$DU$79,(IF($A$7=Nutrients!$B$77,Nutrients!$DU$77,Nutrients!$DU$78)))))*AN$7))/2000*1000000</f>
        <v>11.013215859030838</v>
      </c>
      <c r="AO268" s="65">
        <f>(SUMPRODUCT(AO$8:AO$187,Nutrients!$DU$8:$DU$187)+(IF($A$6=Nutrients!$B$8,Nutrients!$DU$8,Nutrients!$DU$9)*AO$6)+(((IF($A$7=Nutrients!$B$79,Nutrients!$DU$79,(IF($A$7=Nutrients!$B$77,Nutrients!$DU$77,Nutrients!$DU$78)))))*AO$7))/2000*1000000</f>
        <v>8.2599118942731273</v>
      </c>
      <c r="AP268" s="65">
        <f>(SUMPRODUCT(AP$8:AP$187,Nutrients!$DU$8:$DU$187)+(IF($A$6=Nutrients!$B$8,Nutrients!$DU$8,Nutrients!$DU$9)*AP$6)+(((IF($A$7=Nutrients!$B$79,Nutrients!$DU$79,(IF($A$7=Nutrients!$B$77,Nutrients!$DU$77,Nutrients!$DU$78)))))*AP$7))/2000*1000000</f>
        <v>8.2599118942731273</v>
      </c>
      <c r="AR268" s="65">
        <f>(SUMPRODUCT(AR$8:AR$187,Nutrients!$DU$8:$DU$187)+(IF($A$6=Nutrients!$B$8,Nutrients!$DU$8,Nutrients!$DU$9)*AR$6)+(((IF($A$7=Nutrients!$B$79,Nutrients!$DU$79,(IF($A$7=Nutrients!$B$77,Nutrients!$DU$77,Nutrients!$DU$78)))))*AR$7))/2000*1000000</f>
        <v>16.519823788546255</v>
      </c>
      <c r="AS268" s="65">
        <f>(SUMPRODUCT(AS$8:AS$187,Nutrients!$DU$8:$DU$187)+(IF($A$6=Nutrients!$B$8,Nutrients!$DU$8,Nutrients!$DU$9)*AS$6)+(((IF($A$7=Nutrients!$B$79,Nutrients!$DU$79,(IF($A$7=Nutrients!$B$77,Nutrients!$DU$77,Nutrients!$DU$78)))))*AS$7))/2000*1000000</f>
        <v>16.519823788546255</v>
      </c>
      <c r="AT268" s="65">
        <f>(SUMPRODUCT(AT$8:AT$187,Nutrients!$DU$8:$DU$187)+(IF($A$6=Nutrients!$B$8,Nutrients!$DU$8,Nutrients!$DU$9)*AT$6)+(((IF($A$7=Nutrients!$B$79,Nutrients!$DU$79,(IF($A$7=Nutrients!$B$77,Nutrients!$DU$77,Nutrients!$DU$78)))))*AT$7))/2000*1000000</f>
        <v>13.766519823788547</v>
      </c>
      <c r="AU268" s="65">
        <f>(SUMPRODUCT(AU$8:AU$187,Nutrients!$DU$8:$DU$187)+(IF($A$6=Nutrients!$B$8,Nutrients!$DU$8,Nutrients!$DU$9)*AU$6)+(((IF($A$7=Nutrients!$B$79,Nutrients!$DU$79,(IF($A$7=Nutrients!$B$77,Nutrients!$DU$77,Nutrients!$DU$78)))))*AU$7))/2000*1000000</f>
        <v>11.013215859030838</v>
      </c>
      <c r="AV268" s="65">
        <f>(SUMPRODUCT(AV$8:AV$187,Nutrients!$DU$8:$DU$187)+(IF($A$6=Nutrients!$B$8,Nutrients!$DU$8,Nutrients!$DU$9)*AV$6)+(((IF($A$7=Nutrients!$B$79,Nutrients!$DU$79,(IF($A$7=Nutrients!$B$77,Nutrients!$DU$77,Nutrients!$DU$78)))))*AV$7))/2000*1000000</f>
        <v>8.2599118942731273</v>
      </c>
      <c r="AW268" s="65">
        <f>(SUMPRODUCT(AW$8:AW$187,Nutrients!$DU$8:$DU$187)+(IF($A$6=Nutrients!$B$8,Nutrients!$DU$8,Nutrients!$DU$9)*AW$6)+(((IF($A$7=Nutrients!$B$79,Nutrients!$DU$79,(IF($A$7=Nutrients!$B$77,Nutrients!$DU$77,Nutrients!$DU$78)))))*AW$7))/2000*1000000</f>
        <v>8.2599118942731273</v>
      </c>
      <c r="AY268" s="65">
        <f>(SUMPRODUCT(AY$8:AY$187,Nutrients!$DU$8:$DU$187)+(IF($A$6=Nutrients!$B$8,Nutrients!$DU$8,Nutrients!$DU$9)*AY$6)+(((IF($A$7=Nutrients!$B$79,Nutrients!$DU$79,(IF($A$7=Nutrients!$B$77,Nutrients!$DU$77,Nutrients!$DU$78)))))*AY$7))/2000*1000000</f>
        <v>16.519823788546255</v>
      </c>
      <c r="AZ268" s="65">
        <f>(SUMPRODUCT(AZ$8:AZ$187,Nutrients!$DU$8:$DU$187)+(IF($A$6=Nutrients!$B$8,Nutrients!$DU$8,Nutrients!$DU$9)*AZ$6)+(((IF($A$7=Nutrients!$B$79,Nutrients!$DU$79,(IF($A$7=Nutrients!$B$77,Nutrients!$DU$77,Nutrients!$DU$78)))))*AZ$7))/2000*1000000</f>
        <v>16.519823788546255</v>
      </c>
      <c r="BA268" s="65">
        <f>(SUMPRODUCT(BA$8:BA$187,Nutrients!$DU$8:$DU$187)+(IF($A$6=Nutrients!$B$8,Nutrients!$DU$8,Nutrients!$DU$9)*BA$6)+(((IF($A$7=Nutrients!$B$79,Nutrients!$DU$79,(IF($A$7=Nutrients!$B$77,Nutrients!$DU$77,Nutrients!$DU$78)))))*BA$7))/2000*1000000</f>
        <v>13.766519823788547</v>
      </c>
      <c r="BB268" s="65">
        <f>(SUMPRODUCT(BB$8:BB$187,Nutrients!$DU$8:$DU$187)+(IF($A$6=Nutrients!$B$8,Nutrients!$DU$8,Nutrients!$DU$9)*BB$6)+(((IF($A$7=Nutrients!$B$79,Nutrients!$DU$79,(IF($A$7=Nutrients!$B$77,Nutrients!$DU$77,Nutrients!$DU$78)))))*BB$7))/2000*1000000</f>
        <v>11.013215859030838</v>
      </c>
      <c r="BC268" s="65">
        <f>(SUMPRODUCT(BC$8:BC$187,Nutrients!$DU$8:$DU$187)+(IF($A$6=Nutrients!$B$8,Nutrients!$DU$8,Nutrients!$DU$9)*BC$6)+(((IF($A$7=Nutrients!$B$79,Nutrients!$DU$79,(IF($A$7=Nutrients!$B$77,Nutrients!$DU$77,Nutrients!$DU$78)))))*BC$7))/2000*1000000</f>
        <v>8.2599118942731273</v>
      </c>
      <c r="BD268" s="65">
        <f>(SUMPRODUCT(BD$8:BD$187,Nutrients!$DU$8:$DU$187)+(IF($A$6=Nutrients!$B$8,Nutrients!$DU$8,Nutrients!$DU$9)*BD$6)+(((IF($A$7=Nutrients!$B$79,Nutrients!$DU$79,(IF($A$7=Nutrients!$B$77,Nutrients!$DU$77,Nutrients!$DU$78)))))*BD$7))/2000*1000000</f>
        <v>8.2599118942731273</v>
      </c>
      <c r="BF268" s="65">
        <f>(SUMPRODUCT(BF$8:BF$187,Nutrients!$DU$8:$DU$187)+(IF($A$6=Nutrients!$B$8,Nutrients!$DU$8,Nutrients!$DU$9)*BF$6)+(((IF($A$7=Nutrients!$B$79,Nutrients!$DU$79,(IF($A$7=Nutrients!$B$77,Nutrients!$DU$77,Nutrients!$DU$78)))))*BF$7))/2000*1000000</f>
        <v>16.519823788546255</v>
      </c>
      <c r="BG268" s="65">
        <f>(SUMPRODUCT(BG$8:BG$187,Nutrients!$DU$8:$DU$187)+(IF($A$6=Nutrients!$B$8,Nutrients!$DU$8,Nutrients!$DU$9)*BG$6)+(((IF($A$7=Nutrients!$B$79,Nutrients!$DU$79,(IF($A$7=Nutrients!$B$77,Nutrients!$DU$77,Nutrients!$DU$78)))))*BG$7))/2000*1000000</f>
        <v>16.519823788546255</v>
      </c>
      <c r="BH268" s="65">
        <f>(SUMPRODUCT(BH$8:BH$187,Nutrients!$DU$8:$DU$187)+(IF($A$6=Nutrients!$B$8,Nutrients!$DU$8,Nutrients!$DU$9)*BH$6)+(((IF($A$7=Nutrients!$B$79,Nutrients!$DU$79,(IF($A$7=Nutrients!$B$77,Nutrients!$DU$77,Nutrients!$DU$78)))))*BH$7))/2000*1000000</f>
        <v>13.766519823788547</v>
      </c>
      <c r="BI268" s="65">
        <f>(SUMPRODUCT(BI$8:BI$187,Nutrients!$DU$8:$DU$187)+(IF($A$6=Nutrients!$B$8,Nutrients!$DU$8,Nutrients!$DU$9)*BI$6)+(((IF($A$7=Nutrients!$B$79,Nutrients!$DU$79,(IF($A$7=Nutrients!$B$77,Nutrients!$DU$77,Nutrients!$DU$78)))))*BI$7))/2000*1000000</f>
        <v>11.013215859030838</v>
      </c>
      <c r="BJ268" s="65">
        <f>(SUMPRODUCT(BJ$8:BJ$187,Nutrients!$DU$8:$DU$187)+(IF($A$6=Nutrients!$B$8,Nutrients!$DU$8,Nutrients!$DU$9)*BJ$6)+(((IF($A$7=Nutrients!$B$79,Nutrients!$DU$79,(IF($A$7=Nutrients!$B$77,Nutrients!$DU$77,Nutrients!$DU$78)))))*BJ$7))/2000*1000000</f>
        <v>8.2599118942731273</v>
      </c>
      <c r="BK268" s="65">
        <f>(SUMPRODUCT(BK$8:BK$187,Nutrients!$DU$8:$DU$187)+(IF($A$6=Nutrients!$B$8,Nutrients!$DU$8,Nutrients!$DU$9)*BK$6)+(((IF($A$7=Nutrients!$B$79,Nutrients!$DU$79,(IF($A$7=Nutrients!$B$77,Nutrients!$DU$77,Nutrients!$DU$78)))))*BK$7))/2000*1000000</f>
        <v>8.2599118942731273</v>
      </c>
    </row>
    <row r="269" spans="1:64" x14ac:dyDescent="0.2">
      <c r="A269" s="236" t="s">
        <v>148</v>
      </c>
      <c r="B269" s="67">
        <f>(SUMPRODUCT(B$8:B$187,Nutrients!$DV$8:$DV$187)+(IF($A$6=Nutrients!$B$8,Nutrients!$DV$8,Nutrients!$DV$9)*B$6)+(((IF($A$7=Nutrients!$B$79,Nutrients!$DV$79,(IF($A$7=Nutrients!$B$77,Nutrients!$DV$77,Nutrients!$DV$78)))))*B$7))/2000*1000000</f>
        <v>0.29735682819383263</v>
      </c>
      <c r="C269" s="67">
        <f>(SUMPRODUCT(C$8:C$187,Nutrients!$DV$8:$DV$187)+(IF($A$6=Nutrients!$B$8,Nutrients!$DV$8,Nutrients!$DV$9)*C$6)+(((IF($A$7=Nutrients!$B$79,Nutrients!$DV$79,(IF($A$7=Nutrients!$B$77,Nutrients!$DV$77,Nutrients!$DV$78)))))*C$7))/2000*1000000</f>
        <v>0.29735682819383263</v>
      </c>
      <c r="D269" s="67">
        <f>(SUMPRODUCT(D$8:D$187,Nutrients!$DV$8:$DV$187)+(IF($A$6=Nutrients!$B$8,Nutrients!$DV$8,Nutrients!$DV$9)*D$6)+(((IF($A$7=Nutrients!$B$79,Nutrients!$DV$79,(IF($A$7=Nutrients!$B$77,Nutrients!$DV$77,Nutrients!$DV$78)))))*D$7))/2000*1000000</f>
        <v>0.24779735682819384</v>
      </c>
      <c r="E269" s="67">
        <f>(SUMPRODUCT(E$8:E$187,Nutrients!$DV$8:$DV$187)+(IF($A$6=Nutrients!$B$8,Nutrients!$DV$8,Nutrients!$DV$9)*E$6)+(((IF($A$7=Nutrients!$B$79,Nutrients!$DV$79,(IF($A$7=Nutrients!$B$77,Nutrients!$DV$77,Nutrients!$DV$78)))))*E$7))/2000*1000000</f>
        <v>0.19823788546255508</v>
      </c>
      <c r="F269" s="67">
        <f>(SUMPRODUCT(F$8:F$187,Nutrients!$DV$8:$DV$187)+(IF($A$6=Nutrients!$B$8,Nutrients!$DV$8,Nutrients!$DV$9)*F$6)+(((IF($A$7=Nutrients!$B$79,Nutrients!$DV$79,(IF($A$7=Nutrients!$B$77,Nutrients!$DV$77,Nutrients!$DV$78)))))*F$7))/2000*1000000</f>
        <v>0.14867841409691632</v>
      </c>
      <c r="G269" s="67">
        <f>(SUMPRODUCT(G$8:G$187,Nutrients!$DV$8:$DV$187)+(IF($A$6=Nutrients!$B$8,Nutrients!$DV$8,Nutrients!$DV$9)*G$6)+(((IF($A$7=Nutrients!$B$79,Nutrients!$DV$79,(IF($A$7=Nutrients!$B$77,Nutrients!$DV$77,Nutrients!$DV$78)))))*G$7))/2000*1000000</f>
        <v>0.14867841409691632</v>
      </c>
      <c r="I269" s="67">
        <f>(SUMPRODUCT(I$8:I$187,Nutrients!$DV$8:$DV$187)+(IF($A$6=Nutrients!$B$8,Nutrients!$DV$8,Nutrients!$DV$9)*I$6)+(((IF($A$7=Nutrients!$B$79,Nutrients!$DV$79,(IF($A$7=Nutrients!$B$77,Nutrients!$DV$77,Nutrients!$DV$78)))))*I$7))/2000*1000000</f>
        <v>0.29735682819383263</v>
      </c>
      <c r="J269" s="67">
        <f>(SUMPRODUCT(J$8:J$187,Nutrients!$DV$8:$DV$187)+(IF($A$6=Nutrients!$B$8,Nutrients!$DV$8,Nutrients!$DV$9)*J$6)+(((IF($A$7=Nutrients!$B$79,Nutrients!$DV$79,(IF($A$7=Nutrients!$B$77,Nutrients!$DV$77,Nutrients!$DV$78)))))*J$7))/2000*1000000</f>
        <v>0.29735682819383263</v>
      </c>
      <c r="K269" s="67">
        <f>(SUMPRODUCT(K$8:K$187,Nutrients!$DV$8:$DV$187)+(IF($A$6=Nutrients!$B$8,Nutrients!$DV$8,Nutrients!$DV$9)*K$6)+(((IF($A$7=Nutrients!$B$79,Nutrients!$DV$79,(IF($A$7=Nutrients!$B$77,Nutrients!$DV$77,Nutrients!$DV$78)))))*K$7))/2000*1000000</f>
        <v>0.24779735682819384</v>
      </c>
      <c r="L269" s="67">
        <f>(SUMPRODUCT(L$8:L$187,Nutrients!$DV$8:$DV$187)+(IF($A$6=Nutrients!$B$8,Nutrients!$DV$8,Nutrients!$DV$9)*L$6)+(((IF($A$7=Nutrients!$B$79,Nutrients!$DV$79,(IF($A$7=Nutrients!$B$77,Nutrients!$DV$77,Nutrients!$DV$78)))))*L$7))/2000*1000000</f>
        <v>0.19823788546255508</v>
      </c>
      <c r="M269" s="67">
        <f>(SUMPRODUCT(M$8:M$187,Nutrients!$DV$8:$DV$187)+(IF($A$6=Nutrients!$B$8,Nutrients!$DV$8,Nutrients!$DV$9)*M$6)+(((IF($A$7=Nutrients!$B$79,Nutrients!$DV$79,(IF($A$7=Nutrients!$B$77,Nutrients!$DV$77,Nutrients!$DV$78)))))*M$7))/2000*1000000</f>
        <v>0.14867841409691632</v>
      </c>
      <c r="N269" s="67">
        <f>(SUMPRODUCT(N$8:N$187,Nutrients!$DV$8:$DV$187)+(IF($A$6=Nutrients!$B$8,Nutrients!$DV$8,Nutrients!$DV$9)*N$6)+(((IF($A$7=Nutrients!$B$79,Nutrients!$DV$79,(IF($A$7=Nutrients!$B$77,Nutrients!$DV$77,Nutrients!$DV$78)))))*N$7))/2000*1000000</f>
        <v>0.14867841409691632</v>
      </c>
      <c r="P269" s="67">
        <f>(SUMPRODUCT(P$8:P$187,Nutrients!$DV$8:$DV$187)+(IF($A$6=Nutrients!$B$8,Nutrients!$DV$8,Nutrients!$DV$9)*P$6)+(((IF($A$7=Nutrients!$B$79,Nutrients!$DV$79,(IF($A$7=Nutrients!$B$77,Nutrients!$DV$77,Nutrients!$DV$78)))))*P$7))/2000*1000000</f>
        <v>0.29735682819383263</v>
      </c>
      <c r="Q269" s="67">
        <f>(SUMPRODUCT(Q$8:Q$187,Nutrients!$DV$8:$DV$187)+(IF($A$6=Nutrients!$B$8,Nutrients!$DV$8,Nutrients!$DV$9)*Q$6)+(((IF($A$7=Nutrients!$B$79,Nutrients!$DV$79,(IF($A$7=Nutrients!$B$77,Nutrients!$DV$77,Nutrients!$DV$78)))))*Q$7))/2000*1000000</f>
        <v>0.29735682819383263</v>
      </c>
      <c r="R269" s="67">
        <f>(SUMPRODUCT(R$8:R$187,Nutrients!$DV$8:$DV$187)+(IF($A$6=Nutrients!$B$8,Nutrients!$DV$8,Nutrients!$DV$9)*R$6)+(((IF($A$7=Nutrients!$B$79,Nutrients!$DV$79,(IF($A$7=Nutrients!$B$77,Nutrients!$DV$77,Nutrients!$DV$78)))))*R$7))/2000*1000000</f>
        <v>0.24779735682819384</v>
      </c>
      <c r="S269" s="67">
        <f>(SUMPRODUCT(S$8:S$187,Nutrients!$DV$8:$DV$187)+(IF($A$6=Nutrients!$B$8,Nutrients!$DV$8,Nutrients!$DV$9)*S$6)+(((IF($A$7=Nutrients!$B$79,Nutrients!$DV$79,(IF($A$7=Nutrients!$B$77,Nutrients!$DV$77,Nutrients!$DV$78)))))*S$7))/2000*1000000</f>
        <v>0.19823788546255508</v>
      </c>
      <c r="T269" s="67">
        <f>(SUMPRODUCT(T$8:T$187,Nutrients!$DV$8:$DV$187)+(IF($A$6=Nutrients!$B$8,Nutrients!$DV$8,Nutrients!$DV$9)*T$6)+(((IF($A$7=Nutrients!$B$79,Nutrients!$DV$79,(IF($A$7=Nutrients!$B$77,Nutrients!$DV$77,Nutrients!$DV$78)))))*T$7))/2000*1000000</f>
        <v>0.14867841409691632</v>
      </c>
      <c r="U269" s="67">
        <f>(SUMPRODUCT(U$8:U$187,Nutrients!$DV$8:$DV$187)+(IF($A$6=Nutrients!$B$8,Nutrients!$DV$8,Nutrients!$DV$9)*U$6)+(((IF($A$7=Nutrients!$B$79,Nutrients!$DV$79,(IF($A$7=Nutrients!$B$77,Nutrients!$DV$77,Nutrients!$DV$78)))))*U$7))/2000*1000000</f>
        <v>0.14867841409691632</v>
      </c>
      <c r="W269" s="67">
        <f>(SUMPRODUCT(W$8:W$187,Nutrients!$DV$8:$DV$187)+(IF($A$6=Nutrients!$B$8,Nutrients!$DV$8,Nutrients!$DV$9)*W$6)+(((IF($A$7=Nutrients!$B$79,Nutrients!$DV$79,(IF($A$7=Nutrients!$B$77,Nutrients!$DV$77,Nutrients!$DV$78)))))*W$7))/2000*1000000</f>
        <v>0.29735682819383263</v>
      </c>
      <c r="X269" s="67">
        <f>(SUMPRODUCT(X$8:X$187,Nutrients!$DV$8:$DV$187)+(IF($A$6=Nutrients!$B$8,Nutrients!$DV$8,Nutrients!$DV$9)*X$6)+(((IF($A$7=Nutrients!$B$79,Nutrients!$DV$79,(IF($A$7=Nutrients!$B$77,Nutrients!$DV$77,Nutrients!$DV$78)))))*X$7))/2000*1000000</f>
        <v>0.29735682819383263</v>
      </c>
      <c r="Y269" s="67">
        <f>(SUMPRODUCT(Y$8:Y$187,Nutrients!$DV$8:$DV$187)+(IF($A$6=Nutrients!$B$8,Nutrients!$DV$8,Nutrients!$DV$9)*Y$6)+(((IF($A$7=Nutrients!$B$79,Nutrients!$DV$79,(IF($A$7=Nutrients!$B$77,Nutrients!$DV$77,Nutrients!$DV$78)))))*Y$7))/2000*1000000</f>
        <v>0.24779735682819384</v>
      </c>
      <c r="Z269" s="67">
        <f>(SUMPRODUCT(Z$8:Z$187,Nutrients!$DV$8:$DV$187)+(IF($A$6=Nutrients!$B$8,Nutrients!$DV$8,Nutrients!$DV$9)*Z$6)+(((IF($A$7=Nutrients!$B$79,Nutrients!$DV$79,(IF($A$7=Nutrients!$B$77,Nutrients!$DV$77,Nutrients!$DV$78)))))*Z$7))/2000*1000000</f>
        <v>0.19823788546255508</v>
      </c>
      <c r="AA269" s="67">
        <f>(SUMPRODUCT(AA$8:AA$187,Nutrients!$DV$8:$DV$187)+(IF($A$6=Nutrients!$B$8,Nutrients!$DV$8,Nutrients!$DV$9)*AA$6)+(((IF($A$7=Nutrients!$B$79,Nutrients!$DV$79,(IF($A$7=Nutrients!$B$77,Nutrients!$DV$77,Nutrients!$DV$78)))))*AA$7))/2000*1000000</f>
        <v>0.14867841409691632</v>
      </c>
      <c r="AB269" s="67">
        <f>(SUMPRODUCT(AB$8:AB$187,Nutrients!$DV$8:$DV$187)+(IF($A$6=Nutrients!$B$8,Nutrients!$DV$8,Nutrients!$DV$9)*AB$6)+(((IF($A$7=Nutrients!$B$79,Nutrients!$DV$79,(IF($A$7=Nutrients!$B$77,Nutrients!$DV$77,Nutrients!$DV$78)))))*AB$7))/2000*1000000</f>
        <v>0.14867841409691632</v>
      </c>
      <c r="AD269" s="67">
        <f>(SUMPRODUCT(AD$8:AD$187,Nutrients!$DV$8:$DV$187)+(IF($A$6=Nutrients!$B$8,Nutrients!$DV$8,Nutrients!$DV$9)*AD$6)+(((IF($A$7=Nutrients!$B$79,Nutrients!$DV$79,(IF($A$7=Nutrients!$B$77,Nutrients!$DV$77,Nutrients!$DV$78)))))*AD$7))/2000*1000000</f>
        <v>0.29735682819383263</v>
      </c>
      <c r="AE269" s="67">
        <f>(SUMPRODUCT(AE$8:AE$187,Nutrients!$DV$8:$DV$187)+(IF($A$6=Nutrients!$B$8,Nutrients!$DV$8,Nutrients!$DV$9)*AE$6)+(((IF($A$7=Nutrients!$B$79,Nutrients!$DV$79,(IF($A$7=Nutrients!$B$77,Nutrients!$DV$77,Nutrients!$DV$78)))))*AE$7))/2000*1000000</f>
        <v>0.29735682819383263</v>
      </c>
      <c r="AF269" s="67">
        <f>(SUMPRODUCT(AF$8:AF$187,Nutrients!$DV$8:$DV$187)+(IF($A$6=Nutrients!$B$8,Nutrients!$DV$8,Nutrients!$DV$9)*AF$6)+(((IF($A$7=Nutrients!$B$79,Nutrients!$DV$79,(IF($A$7=Nutrients!$B$77,Nutrients!$DV$77,Nutrients!$DV$78)))))*AF$7))/2000*1000000</f>
        <v>0.24779735682819384</v>
      </c>
      <c r="AG269" s="67">
        <f>(SUMPRODUCT(AG$8:AG$187,Nutrients!$DV$8:$DV$187)+(IF($A$6=Nutrients!$B$8,Nutrients!$DV$8,Nutrients!$DV$9)*AG$6)+(((IF($A$7=Nutrients!$B$79,Nutrients!$DV$79,(IF($A$7=Nutrients!$B$77,Nutrients!$DV$77,Nutrients!$DV$78)))))*AG$7))/2000*1000000</f>
        <v>0.19823788546255508</v>
      </c>
      <c r="AH269" s="67">
        <f>(SUMPRODUCT(AH$8:AH$187,Nutrients!$DV$8:$DV$187)+(IF($A$6=Nutrients!$B$8,Nutrients!$DV$8,Nutrients!$DV$9)*AH$6)+(((IF($A$7=Nutrients!$B$79,Nutrients!$DV$79,(IF($A$7=Nutrients!$B$77,Nutrients!$DV$77,Nutrients!$DV$78)))))*AH$7))/2000*1000000</f>
        <v>0.14867841409691632</v>
      </c>
      <c r="AI269" s="67">
        <f>(SUMPRODUCT(AI$8:AI$187,Nutrients!$DV$8:$DV$187)+(IF($A$6=Nutrients!$B$8,Nutrients!$DV$8,Nutrients!$DV$9)*AI$6)+(((IF($A$7=Nutrients!$B$79,Nutrients!$DV$79,(IF($A$7=Nutrients!$B$77,Nutrients!$DV$77,Nutrients!$DV$78)))))*AI$7))/2000*1000000</f>
        <v>0.14867841409691632</v>
      </c>
      <c r="AK269" s="67">
        <f>(SUMPRODUCT(AK$8:AK$187,Nutrients!$DV$8:$DV$187)+(IF($A$6=Nutrients!$B$8,Nutrients!$DV$8,Nutrients!$DV$9)*AK$6)+(((IF($A$7=Nutrients!$B$79,Nutrients!$DV$79,(IF($A$7=Nutrients!$B$77,Nutrients!$DV$77,Nutrients!$DV$78)))))*AK$7))/2000*1000000</f>
        <v>0.29735682819383263</v>
      </c>
      <c r="AL269" s="67">
        <f>(SUMPRODUCT(AL$8:AL$187,Nutrients!$DV$8:$DV$187)+(IF($A$6=Nutrients!$B$8,Nutrients!$DV$8,Nutrients!$DV$9)*AL$6)+(((IF($A$7=Nutrients!$B$79,Nutrients!$DV$79,(IF($A$7=Nutrients!$B$77,Nutrients!$DV$77,Nutrients!$DV$78)))))*AL$7))/2000*1000000</f>
        <v>0.29735682819383263</v>
      </c>
      <c r="AM269" s="67">
        <f>(SUMPRODUCT(AM$8:AM$187,Nutrients!$DV$8:$DV$187)+(IF($A$6=Nutrients!$B$8,Nutrients!$DV$8,Nutrients!$DV$9)*AM$6)+(((IF($A$7=Nutrients!$B$79,Nutrients!$DV$79,(IF($A$7=Nutrients!$B$77,Nutrients!$DV$77,Nutrients!$DV$78)))))*AM$7))/2000*1000000</f>
        <v>0.24779735682819384</v>
      </c>
      <c r="AN269" s="67">
        <f>(SUMPRODUCT(AN$8:AN$187,Nutrients!$DV$8:$DV$187)+(IF($A$6=Nutrients!$B$8,Nutrients!$DV$8,Nutrients!$DV$9)*AN$6)+(((IF($A$7=Nutrients!$B$79,Nutrients!$DV$79,(IF($A$7=Nutrients!$B$77,Nutrients!$DV$77,Nutrients!$DV$78)))))*AN$7))/2000*1000000</f>
        <v>0.19823788546255508</v>
      </c>
      <c r="AO269" s="67">
        <f>(SUMPRODUCT(AO$8:AO$187,Nutrients!$DV$8:$DV$187)+(IF($A$6=Nutrients!$B$8,Nutrients!$DV$8,Nutrients!$DV$9)*AO$6)+(((IF($A$7=Nutrients!$B$79,Nutrients!$DV$79,(IF($A$7=Nutrients!$B$77,Nutrients!$DV$77,Nutrients!$DV$78)))))*AO$7))/2000*1000000</f>
        <v>0.14867841409691632</v>
      </c>
      <c r="AP269" s="67">
        <f>(SUMPRODUCT(AP$8:AP$187,Nutrients!$DV$8:$DV$187)+(IF($A$6=Nutrients!$B$8,Nutrients!$DV$8,Nutrients!$DV$9)*AP$6)+(((IF($A$7=Nutrients!$B$79,Nutrients!$DV$79,(IF($A$7=Nutrients!$B$77,Nutrients!$DV$77,Nutrients!$DV$78)))))*AP$7))/2000*1000000</f>
        <v>0.14867841409691632</v>
      </c>
      <c r="AR269" s="67">
        <f>(SUMPRODUCT(AR$8:AR$187,Nutrients!$DV$8:$DV$187)+(IF($A$6=Nutrients!$B$8,Nutrients!$DV$8,Nutrients!$DV$9)*AR$6)+(((IF($A$7=Nutrients!$B$79,Nutrients!$DV$79,(IF($A$7=Nutrients!$B$77,Nutrients!$DV$77,Nutrients!$DV$78)))))*AR$7))/2000*1000000</f>
        <v>0.29735682819383263</v>
      </c>
      <c r="AS269" s="67">
        <f>(SUMPRODUCT(AS$8:AS$187,Nutrients!$DV$8:$DV$187)+(IF($A$6=Nutrients!$B$8,Nutrients!$DV$8,Nutrients!$DV$9)*AS$6)+(((IF($A$7=Nutrients!$B$79,Nutrients!$DV$79,(IF($A$7=Nutrients!$B$77,Nutrients!$DV$77,Nutrients!$DV$78)))))*AS$7))/2000*1000000</f>
        <v>0.29735682819383263</v>
      </c>
      <c r="AT269" s="67">
        <f>(SUMPRODUCT(AT$8:AT$187,Nutrients!$DV$8:$DV$187)+(IF($A$6=Nutrients!$B$8,Nutrients!$DV$8,Nutrients!$DV$9)*AT$6)+(((IF($A$7=Nutrients!$B$79,Nutrients!$DV$79,(IF($A$7=Nutrients!$B$77,Nutrients!$DV$77,Nutrients!$DV$78)))))*AT$7))/2000*1000000</f>
        <v>0.24779735682819384</v>
      </c>
      <c r="AU269" s="67">
        <f>(SUMPRODUCT(AU$8:AU$187,Nutrients!$DV$8:$DV$187)+(IF($A$6=Nutrients!$B$8,Nutrients!$DV$8,Nutrients!$DV$9)*AU$6)+(((IF($A$7=Nutrients!$B$79,Nutrients!$DV$79,(IF($A$7=Nutrients!$B$77,Nutrients!$DV$77,Nutrients!$DV$78)))))*AU$7))/2000*1000000</f>
        <v>0.19823788546255508</v>
      </c>
      <c r="AV269" s="67">
        <f>(SUMPRODUCT(AV$8:AV$187,Nutrients!$DV$8:$DV$187)+(IF($A$6=Nutrients!$B$8,Nutrients!$DV$8,Nutrients!$DV$9)*AV$6)+(((IF($A$7=Nutrients!$B$79,Nutrients!$DV$79,(IF($A$7=Nutrients!$B$77,Nutrients!$DV$77,Nutrients!$DV$78)))))*AV$7))/2000*1000000</f>
        <v>0.14867841409691632</v>
      </c>
      <c r="AW269" s="67">
        <f>(SUMPRODUCT(AW$8:AW$187,Nutrients!$DV$8:$DV$187)+(IF($A$6=Nutrients!$B$8,Nutrients!$DV$8,Nutrients!$DV$9)*AW$6)+(((IF($A$7=Nutrients!$B$79,Nutrients!$DV$79,(IF($A$7=Nutrients!$B$77,Nutrients!$DV$77,Nutrients!$DV$78)))))*AW$7))/2000*1000000</f>
        <v>0.14867841409691632</v>
      </c>
      <c r="AY269" s="67">
        <f>(SUMPRODUCT(AY$8:AY$187,Nutrients!$DV$8:$DV$187)+(IF($A$6=Nutrients!$B$8,Nutrients!$DV$8,Nutrients!$DV$9)*AY$6)+(((IF($A$7=Nutrients!$B$79,Nutrients!$DV$79,(IF($A$7=Nutrients!$B$77,Nutrients!$DV$77,Nutrients!$DV$78)))))*AY$7))/2000*1000000</f>
        <v>0.29735682819383263</v>
      </c>
      <c r="AZ269" s="67">
        <f>(SUMPRODUCT(AZ$8:AZ$187,Nutrients!$DV$8:$DV$187)+(IF($A$6=Nutrients!$B$8,Nutrients!$DV$8,Nutrients!$DV$9)*AZ$6)+(((IF($A$7=Nutrients!$B$79,Nutrients!$DV$79,(IF($A$7=Nutrients!$B$77,Nutrients!$DV$77,Nutrients!$DV$78)))))*AZ$7))/2000*1000000</f>
        <v>0.29735682819383263</v>
      </c>
      <c r="BA269" s="67">
        <f>(SUMPRODUCT(BA$8:BA$187,Nutrients!$DV$8:$DV$187)+(IF($A$6=Nutrients!$B$8,Nutrients!$DV$8,Nutrients!$DV$9)*BA$6)+(((IF($A$7=Nutrients!$B$79,Nutrients!$DV$79,(IF($A$7=Nutrients!$B$77,Nutrients!$DV$77,Nutrients!$DV$78)))))*BA$7))/2000*1000000</f>
        <v>0.24779735682819384</v>
      </c>
      <c r="BB269" s="67">
        <f>(SUMPRODUCT(BB$8:BB$187,Nutrients!$DV$8:$DV$187)+(IF($A$6=Nutrients!$B$8,Nutrients!$DV$8,Nutrients!$DV$9)*BB$6)+(((IF($A$7=Nutrients!$B$79,Nutrients!$DV$79,(IF($A$7=Nutrients!$B$77,Nutrients!$DV$77,Nutrients!$DV$78)))))*BB$7))/2000*1000000</f>
        <v>0.19823788546255508</v>
      </c>
      <c r="BC269" s="67">
        <f>(SUMPRODUCT(BC$8:BC$187,Nutrients!$DV$8:$DV$187)+(IF($A$6=Nutrients!$B$8,Nutrients!$DV$8,Nutrients!$DV$9)*BC$6)+(((IF($A$7=Nutrients!$B$79,Nutrients!$DV$79,(IF($A$7=Nutrients!$B$77,Nutrients!$DV$77,Nutrients!$DV$78)))))*BC$7))/2000*1000000</f>
        <v>0.14867841409691632</v>
      </c>
      <c r="BD269" s="67">
        <f>(SUMPRODUCT(BD$8:BD$187,Nutrients!$DV$8:$DV$187)+(IF($A$6=Nutrients!$B$8,Nutrients!$DV$8,Nutrients!$DV$9)*BD$6)+(((IF($A$7=Nutrients!$B$79,Nutrients!$DV$79,(IF($A$7=Nutrients!$B$77,Nutrients!$DV$77,Nutrients!$DV$78)))))*BD$7))/2000*1000000</f>
        <v>0.14867841409691632</v>
      </c>
      <c r="BF269" s="67">
        <f>(SUMPRODUCT(BF$8:BF$187,Nutrients!$DV$8:$DV$187)+(IF($A$6=Nutrients!$B$8,Nutrients!$DV$8,Nutrients!$DV$9)*BF$6)+(((IF($A$7=Nutrients!$B$79,Nutrients!$DV$79,(IF($A$7=Nutrients!$B$77,Nutrients!$DV$77,Nutrients!$DV$78)))))*BF$7))/2000*1000000</f>
        <v>0.29735682819383263</v>
      </c>
      <c r="BG269" s="67">
        <f>(SUMPRODUCT(BG$8:BG$187,Nutrients!$DV$8:$DV$187)+(IF($A$6=Nutrients!$B$8,Nutrients!$DV$8,Nutrients!$DV$9)*BG$6)+(((IF($A$7=Nutrients!$B$79,Nutrients!$DV$79,(IF($A$7=Nutrients!$B$77,Nutrients!$DV$77,Nutrients!$DV$78)))))*BG$7))/2000*1000000</f>
        <v>0.29735682819383263</v>
      </c>
      <c r="BH269" s="67">
        <f>(SUMPRODUCT(BH$8:BH$187,Nutrients!$DV$8:$DV$187)+(IF($A$6=Nutrients!$B$8,Nutrients!$DV$8,Nutrients!$DV$9)*BH$6)+(((IF($A$7=Nutrients!$B$79,Nutrients!$DV$79,(IF($A$7=Nutrients!$B$77,Nutrients!$DV$77,Nutrients!$DV$78)))))*BH$7))/2000*1000000</f>
        <v>0.24779735682819384</v>
      </c>
      <c r="BI269" s="67">
        <f>(SUMPRODUCT(BI$8:BI$187,Nutrients!$DV$8:$DV$187)+(IF($A$6=Nutrients!$B$8,Nutrients!$DV$8,Nutrients!$DV$9)*BI$6)+(((IF($A$7=Nutrients!$B$79,Nutrients!$DV$79,(IF($A$7=Nutrients!$B$77,Nutrients!$DV$77,Nutrients!$DV$78)))))*BI$7))/2000*1000000</f>
        <v>0.19823788546255508</v>
      </c>
      <c r="BJ269" s="67">
        <f>(SUMPRODUCT(BJ$8:BJ$187,Nutrients!$DV$8:$DV$187)+(IF($A$6=Nutrients!$B$8,Nutrients!$DV$8,Nutrients!$DV$9)*BJ$6)+(((IF($A$7=Nutrients!$B$79,Nutrients!$DV$79,(IF($A$7=Nutrients!$B$77,Nutrients!$DV$77,Nutrients!$DV$78)))))*BJ$7))/2000*1000000</f>
        <v>0.14867841409691632</v>
      </c>
      <c r="BK269" s="67">
        <f>(SUMPRODUCT(BK$8:BK$187,Nutrients!$DV$8:$DV$187)+(IF($A$6=Nutrients!$B$8,Nutrients!$DV$8,Nutrients!$DV$9)*BK$6)+(((IF($A$7=Nutrients!$B$79,Nutrients!$DV$79,(IF($A$7=Nutrients!$B$77,Nutrients!$DV$77,Nutrients!$DV$78)))))*BK$7))/2000*1000000</f>
        <v>0.14867841409691632</v>
      </c>
    </row>
    <row r="270" spans="1:64" x14ac:dyDescent="0.2">
      <c r="A270" s="236" t="s">
        <v>149</v>
      </c>
      <c r="B270" s="67">
        <f>(SUMPRODUCT(B$8:B$187,Nutrients!$DW$8:$DW$187)+(IF($A$6=Nutrients!$B$8,Nutrients!$DW$8,Nutrients!$DW$9)*B$6)+(((IF($A$7=Nutrients!$B$79,Nutrients!$DW$79,(IF($A$7=Nutrients!$B$77,Nutrients!$DW$77,Nutrients!$DW$78)))))*B$7))/2000*1000000</f>
        <v>0.29735682819383263</v>
      </c>
      <c r="C270" s="67">
        <f>(SUMPRODUCT(C$8:C$187,Nutrients!$DW$8:$DW$187)+(IF($A$6=Nutrients!$B$8,Nutrients!$DW$8,Nutrients!$DW$9)*C$6)+(((IF($A$7=Nutrients!$B$79,Nutrients!$DW$79,(IF($A$7=Nutrients!$B$77,Nutrients!$DW$77,Nutrients!$DW$78)))))*C$7))/2000*1000000</f>
        <v>0.29735682819383263</v>
      </c>
      <c r="D270" s="67">
        <f>(SUMPRODUCT(D$8:D$187,Nutrients!$DW$8:$DW$187)+(IF($A$6=Nutrients!$B$8,Nutrients!$DW$8,Nutrients!$DW$9)*D$6)+(((IF($A$7=Nutrients!$B$79,Nutrients!$DW$79,(IF($A$7=Nutrients!$B$77,Nutrients!$DW$77,Nutrients!$DW$78)))))*D$7))/2000*1000000</f>
        <v>0.24779735682819384</v>
      </c>
      <c r="E270" s="67">
        <f>(SUMPRODUCT(E$8:E$187,Nutrients!$DW$8:$DW$187)+(IF($A$6=Nutrients!$B$8,Nutrients!$DW$8,Nutrients!$DW$9)*E$6)+(((IF($A$7=Nutrients!$B$79,Nutrients!$DW$79,(IF($A$7=Nutrients!$B$77,Nutrients!$DW$77,Nutrients!$DW$78)))))*E$7))/2000*1000000</f>
        <v>0.19823788546255508</v>
      </c>
      <c r="F270" s="67">
        <f>(SUMPRODUCT(F$8:F$187,Nutrients!$DW$8:$DW$187)+(IF($A$6=Nutrients!$B$8,Nutrients!$DW$8,Nutrients!$DW$9)*F$6)+(((IF($A$7=Nutrients!$B$79,Nutrients!$DW$79,(IF($A$7=Nutrients!$B$77,Nutrients!$DW$77,Nutrients!$DW$78)))))*F$7))/2000*1000000</f>
        <v>0.14867841409691632</v>
      </c>
      <c r="G270" s="67">
        <f>(SUMPRODUCT(G$8:G$187,Nutrients!$DW$8:$DW$187)+(IF($A$6=Nutrients!$B$8,Nutrients!$DW$8,Nutrients!$DW$9)*G$6)+(((IF($A$7=Nutrients!$B$79,Nutrients!$DW$79,(IF($A$7=Nutrients!$B$77,Nutrients!$DW$77,Nutrients!$DW$78)))))*G$7))/2000*1000000</f>
        <v>0.14867841409691632</v>
      </c>
      <c r="I270" s="67">
        <f>(SUMPRODUCT(I$8:I$187,Nutrients!$DW$8:$DW$187)+(IF($A$6=Nutrients!$B$8,Nutrients!$DW$8,Nutrients!$DW$9)*I$6)+(((IF($A$7=Nutrients!$B$79,Nutrients!$DW$79,(IF($A$7=Nutrients!$B$77,Nutrients!$DW$77,Nutrients!$DW$78)))))*I$7))/2000*1000000</f>
        <v>0.29735682819383263</v>
      </c>
      <c r="J270" s="67">
        <f>(SUMPRODUCT(J$8:J$187,Nutrients!$DW$8:$DW$187)+(IF($A$6=Nutrients!$B$8,Nutrients!$DW$8,Nutrients!$DW$9)*J$6)+(((IF($A$7=Nutrients!$B$79,Nutrients!$DW$79,(IF($A$7=Nutrients!$B$77,Nutrients!$DW$77,Nutrients!$DW$78)))))*J$7))/2000*1000000</f>
        <v>0.29735682819383263</v>
      </c>
      <c r="K270" s="67">
        <f>(SUMPRODUCT(K$8:K$187,Nutrients!$DW$8:$DW$187)+(IF($A$6=Nutrients!$B$8,Nutrients!$DW$8,Nutrients!$DW$9)*K$6)+(((IF($A$7=Nutrients!$B$79,Nutrients!$DW$79,(IF($A$7=Nutrients!$B$77,Nutrients!$DW$77,Nutrients!$DW$78)))))*K$7))/2000*1000000</f>
        <v>0.24779735682819384</v>
      </c>
      <c r="L270" s="67">
        <f>(SUMPRODUCT(L$8:L$187,Nutrients!$DW$8:$DW$187)+(IF($A$6=Nutrients!$B$8,Nutrients!$DW$8,Nutrients!$DW$9)*L$6)+(((IF($A$7=Nutrients!$B$79,Nutrients!$DW$79,(IF($A$7=Nutrients!$B$77,Nutrients!$DW$77,Nutrients!$DW$78)))))*L$7))/2000*1000000</f>
        <v>0.19823788546255508</v>
      </c>
      <c r="M270" s="67">
        <f>(SUMPRODUCT(M$8:M$187,Nutrients!$DW$8:$DW$187)+(IF($A$6=Nutrients!$B$8,Nutrients!$DW$8,Nutrients!$DW$9)*M$6)+(((IF($A$7=Nutrients!$B$79,Nutrients!$DW$79,(IF($A$7=Nutrients!$B$77,Nutrients!$DW$77,Nutrients!$DW$78)))))*M$7))/2000*1000000</f>
        <v>0.14867841409691632</v>
      </c>
      <c r="N270" s="67">
        <f>(SUMPRODUCT(N$8:N$187,Nutrients!$DW$8:$DW$187)+(IF($A$6=Nutrients!$B$8,Nutrients!$DW$8,Nutrients!$DW$9)*N$6)+(((IF($A$7=Nutrients!$B$79,Nutrients!$DW$79,(IF($A$7=Nutrients!$B$77,Nutrients!$DW$77,Nutrients!$DW$78)))))*N$7))/2000*1000000</f>
        <v>0.14867841409691632</v>
      </c>
      <c r="P270" s="67">
        <f>(SUMPRODUCT(P$8:P$187,Nutrients!$DW$8:$DW$187)+(IF($A$6=Nutrients!$B$8,Nutrients!$DW$8,Nutrients!$DW$9)*P$6)+(((IF($A$7=Nutrients!$B$79,Nutrients!$DW$79,(IF($A$7=Nutrients!$B$77,Nutrients!$DW$77,Nutrients!$DW$78)))))*P$7))/2000*1000000</f>
        <v>0.29735682819383263</v>
      </c>
      <c r="Q270" s="67">
        <f>(SUMPRODUCT(Q$8:Q$187,Nutrients!$DW$8:$DW$187)+(IF($A$6=Nutrients!$B$8,Nutrients!$DW$8,Nutrients!$DW$9)*Q$6)+(((IF($A$7=Nutrients!$B$79,Nutrients!$DW$79,(IF($A$7=Nutrients!$B$77,Nutrients!$DW$77,Nutrients!$DW$78)))))*Q$7))/2000*1000000</f>
        <v>0.29735682819383263</v>
      </c>
      <c r="R270" s="67">
        <f>(SUMPRODUCT(R$8:R$187,Nutrients!$DW$8:$DW$187)+(IF($A$6=Nutrients!$B$8,Nutrients!$DW$8,Nutrients!$DW$9)*R$6)+(((IF($A$7=Nutrients!$B$79,Nutrients!$DW$79,(IF($A$7=Nutrients!$B$77,Nutrients!$DW$77,Nutrients!$DW$78)))))*R$7))/2000*1000000</f>
        <v>0.24779735682819384</v>
      </c>
      <c r="S270" s="67">
        <f>(SUMPRODUCT(S$8:S$187,Nutrients!$DW$8:$DW$187)+(IF($A$6=Nutrients!$B$8,Nutrients!$DW$8,Nutrients!$DW$9)*S$6)+(((IF($A$7=Nutrients!$B$79,Nutrients!$DW$79,(IF($A$7=Nutrients!$B$77,Nutrients!$DW$77,Nutrients!$DW$78)))))*S$7))/2000*1000000</f>
        <v>0.19823788546255508</v>
      </c>
      <c r="T270" s="67">
        <f>(SUMPRODUCT(T$8:T$187,Nutrients!$DW$8:$DW$187)+(IF($A$6=Nutrients!$B$8,Nutrients!$DW$8,Nutrients!$DW$9)*T$6)+(((IF($A$7=Nutrients!$B$79,Nutrients!$DW$79,(IF($A$7=Nutrients!$B$77,Nutrients!$DW$77,Nutrients!$DW$78)))))*T$7))/2000*1000000</f>
        <v>0.14867841409691632</v>
      </c>
      <c r="U270" s="67">
        <f>(SUMPRODUCT(U$8:U$187,Nutrients!$DW$8:$DW$187)+(IF($A$6=Nutrients!$B$8,Nutrients!$DW$8,Nutrients!$DW$9)*U$6)+(((IF($A$7=Nutrients!$B$79,Nutrients!$DW$79,(IF($A$7=Nutrients!$B$77,Nutrients!$DW$77,Nutrients!$DW$78)))))*U$7))/2000*1000000</f>
        <v>0.14867841409691632</v>
      </c>
      <c r="W270" s="67">
        <f>(SUMPRODUCT(W$8:W$187,Nutrients!$DW$8:$DW$187)+(IF($A$6=Nutrients!$B$8,Nutrients!$DW$8,Nutrients!$DW$9)*W$6)+(((IF($A$7=Nutrients!$B$79,Nutrients!$DW$79,(IF($A$7=Nutrients!$B$77,Nutrients!$DW$77,Nutrients!$DW$78)))))*W$7))/2000*1000000</f>
        <v>0.29735682819383263</v>
      </c>
      <c r="X270" s="67">
        <f>(SUMPRODUCT(X$8:X$187,Nutrients!$DW$8:$DW$187)+(IF($A$6=Nutrients!$B$8,Nutrients!$DW$8,Nutrients!$DW$9)*X$6)+(((IF($A$7=Nutrients!$B$79,Nutrients!$DW$79,(IF($A$7=Nutrients!$B$77,Nutrients!$DW$77,Nutrients!$DW$78)))))*X$7))/2000*1000000</f>
        <v>0.29735682819383263</v>
      </c>
      <c r="Y270" s="67">
        <f>(SUMPRODUCT(Y$8:Y$187,Nutrients!$DW$8:$DW$187)+(IF($A$6=Nutrients!$B$8,Nutrients!$DW$8,Nutrients!$DW$9)*Y$6)+(((IF($A$7=Nutrients!$B$79,Nutrients!$DW$79,(IF($A$7=Nutrients!$B$77,Nutrients!$DW$77,Nutrients!$DW$78)))))*Y$7))/2000*1000000</f>
        <v>0.24779735682819384</v>
      </c>
      <c r="Z270" s="67">
        <f>(SUMPRODUCT(Z$8:Z$187,Nutrients!$DW$8:$DW$187)+(IF($A$6=Nutrients!$B$8,Nutrients!$DW$8,Nutrients!$DW$9)*Z$6)+(((IF($A$7=Nutrients!$B$79,Nutrients!$DW$79,(IF($A$7=Nutrients!$B$77,Nutrients!$DW$77,Nutrients!$DW$78)))))*Z$7))/2000*1000000</f>
        <v>0.19823788546255508</v>
      </c>
      <c r="AA270" s="67">
        <f>(SUMPRODUCT(AA$8:AA$187,Nutrients!$DW$8:$DW$187)+(IF($A$6=Nutrients!$B$8,Nutrients!$DW$8,Nutrients!$DW$9)*AA$6)+(((IF($A$7=Nutrients!$B$79,Nutrients!$DW$79,(IF($A$7=Nutrients!$B$77,Nutrients!$DW$77,Nutrients!$DW$78)))))*AA$7))/2000*1000000</f>
        <v>0.14867841409691632</v>
      </c>
      <c r="AB270" s="67">
        <f>(SUMPRODUCT(AB$8:AB$187,Nutrients!$DW$8:$DW$187)+(IF($A$6=Nutrients!$B$8,Nutrients!$DW$8,Nutrients!$DW$9)*AB$6)+(((IF($A$7=Nutrients!$B$79,Nutrients!$DW$79,(IF($A$7=Nutrients!$B$77,Nutrients!$DW$77,Nutrients!$DW$78)))))*AB$7))/2000*1000000</f>
        <v>0.14867841409691632</v>
      </c>
      <c r="AD270" s="67">
        <f>(SUMPRODUCT(AD$8:AD$187,Nutrients!$DW$8:$DW$187)+(IF($A$6=Nutrients!$B$8,Nutrients!$DW$8,Nutrients!$DW$9)*AD$6)+(((IF($A$7=Nutrients!$B$79,Nutrients!$DW$79,(IF($A$7=Nutrients!$B$77,Nutrients!$DW$77,Nutrients!$DW$78)))))*AD$7))/2000*1000000</f>
        <v>0.29735682819383263</v>
      </c>
      <c r="AE270" s="67">
        <f>(SUMPRODUCT(AE$8:AE$187,Nutrients!$DW$8:$DW$187)+(IF($A$6=Nutrients!$B$8,Nutrients!$DW$8,Nutrients!$DW$9)*AE$6)+(((IF($A$7=Nutrients!$B$79,Nutrients!$DW$79,(IF($A$7=Nutrients!$B$77,Nutrients!$DW$77,Nutrients!$DW$78)))))*AE$7))/2000*1000000</f>
        <v>0.29735682819383263</v>
      </c>
      <c r="AF270" s="67">
        <f>(SUMPRODUCT(AF$8:AF$187,Nutrients!$DW$8:$DW$187)+(IF($A$6=Nutrients!$B$8,Nutrients!$DW$8,Nutrients!$DW$9)*AF$6)+(((IF($A$7=Nutrients!$B$79,Nutrients!$DW$79,(IF($A$7=Nutrients!$B$77,Nutrients!$DW$77,Nutrients!$DW$78)))))*AF$7))/2000*1000000</f>
        <v>0.24779735682819384</v>
      </c>
      <c r="AG270" s="67">
        <f>(SUMPRODUCT(AG$8:AG$187,Nutrients!$DW$8:$DW$187)+(IF($A$6=Nutrients!$B$8,Nutrients!$DW$8,Nutrients!$DW$9)*AG$6)+(((IF($A$7=Nutrients!$B$79,Nutrients!$DW$79,(IF($A$7=Nutrients!$B$77,Nutrients!$DW$77,Nutrients!$DW$78)))))*AG$7))/2000*1000000</f>
        <v>0.19823788546255508</v>
      </c>
      <c r="AH270" s="67">
        <f>(SUMPRODUCT(AH$8:AH$187,Nutrients!$DW$8:$DW$187)+(IF($A$6=Nutrients!$B$8,Nutrients!$DW$8,Nutrients!$DW$9)*AH$6)+(((IF($A$7=Nutrients!$B$79,Nutrients!$DW$79,(IF($A$7=Nutrients!$B$77,Nutrients!$DW$77,Nutrients!$DW$78)))))*AH$7))/2000*1000000</f>
        <v>0.14867841409691632</v>
      </c>
      <c r="AI270" s="67">
        <f>(SUMPRODUCT(AI$8:AI$187,Nutrients!$DW$8:$DW$187)+(IF($A$6=Nutrients!$B$8,Nutrients!$DW$8,Nutrients!$DW$9)*AI$6)+(((IF($A$7=Nutrients!$B$79,Nutrients!$DW$79,(IF($A$7=Nutrients!$B$77,Nutrients!$DW$77,Nutrients!$DW$78)))))*AI$7))/2000*1000000</f>
        <v>0.14867841409691632</v>
      </c>
      <c r="AK270" s="67">
        <f>(SUMPRODUCT(AK$8:AK$187,Nutrients!$DW$8:$DW$187)+(IF($A$6=Nutrients!$B$8,Nutrients!$DW$8,Nutrients!$DW$9)*AK$6)+(((IF($A$7=Nutrients!$B$79,Nutrients!$DW$79,(IF($A$7=Nutrients!$B$77,Nutrients!$DW$77,Nutrients!$DW$78)))))*AK$7))/2000*1000000</f>
        <v>0.29735682819383263</v>
      </c>
      <c r="AL270" s="67">
        <f>(SUMPRODUCT(AL$8:AL$187,Nutrients!$DW$8:$DW$187)+(IF($A$6=Nutrients!$B$8,Nutrients!$DW$8,Nutrients!$DW$9)*AL$6)+(((IF($A$7=Nutrients!$B$79,Nutrients!$DW$79,(IF($A$7=Nutrients!$B$77,Nutrients!$DW$77,Nutrients!$DW$78)))))*AL$7))/2000*1000000</f>
        <v>0.29735682819383263</v>
      </c>
      <c r="AM270" s="67">
        <f>(SUMPRODUCT(AM$8:AM$187,Nutrients!$DW$8:$DW$187)+(IF($A$6=Nutrients!$B$8,Nutrients!$DW$8,Nutrients!$DW$9)*AM$6)+(((IF($A$7=Nutrients!$B$79,Nutrients!$DW$79,(IF($A$7=Nutrients!$B$77,Nutrients!$DW$77,Nutrients!$DW$78)))))*AM$7))/2000*1000000</f>
        <v>0.24779735682819384</v>
      </c>
      <c r="AN270" s="67">
        <f>(SUMPRODUCT(AN$8:AN$187,Nutrients!$DW$8:$DW$187)+(IF($A$6=Nutrients!$B$8,Nutrients!$DW$8,Nutrients!$DW$9)*AN$6)+(((IF($A$7=Nutrients!$B$79,Nutrients!$DW$79,(IF($A$7=Nutrients!$B$77,Nutrients!$DW$77,Nutrients!$DW$78)))))*AN$7))/2000*1000000</f>
        <v>0.19823788546255508</v>
      </c>
      <c r="AO270" s="67">
        <f>(SUMPRODUCT(AO$8:AO$187,Nutrients!$DW$8:$DW$187)+(IF($A$6=Nutrients!$B$8,Nutrients!$DW$8,Nutrients!$DW$9)*AO$6)+(((IF($A$7=Nutrients!$B$79,Nutrients!$DW$79,(IF($A$7=Nutrients!$B$77,Nutrients!$DW$77,Nutrients!$DW$78)))))*AO$7))/2000*1000000</f>
        <v>0.14867841409691632</v>
      </c>
      <c r="AP270" s="67">
        <f>(SUMPRODUCT(AP$8:AP$187,Nutrients!$DW$8:$DW$187)+(IF($A$6=Nutrients!$B$8,Nutrients!$DW$8,Nutrients!$DW$9)*AP$6)+(((IF($A$7=Nutrients!$B$79,Nutrients!$DW$79,(IF($A$7=Nutrients!$B$77,Nutrients!$DW$77,Nutrients!$DW$78)))))*AP$7))/2000*1000000</f>
        <v>0.14867841409691632</v>
      </c>
      <c r="AR270" s="67">
        <f>(SUMPRODUCT(AR$8:AR$187,Nutrients!$DW$8:$DW$187)+(IF($A$6=Nutrients!$B$8,Nutrients!$DW$8,Nutrients!$DW$9)*AR$6)+(((IF($A$7=Nutrients!$B$79,Nutrients!$DW$79,(IF($A$7=Nutrients!$B$77,Nutrients!$DW$77,Nutrients!$DW$78)))))*AR$7))/2000*1000000</f>
        <v>0.29735682819383263</v>
      </c>
      <c r="AS270" s="67">
        <f>(SUMPRODUCT(AS$8:AS$187,Nutrients!$DW$8:$DW$187)+(IF($A$6=Nutrients!$B$8,Nutrients!$DW$8,Nutrients!$DW$9)*AS$6)+(((IF($A$7=Nutrients!$B$79,Nutrients!$DW$79,(IF($A$7=Nutrients!$B$77,Nutrients!$DW$77,Nutrients!$DW$78)))))*AS$7))/2000*1000000</f>
        <v>0.29735682819383263</v>
      </c>
      <c r="AT270" s="67">
        <f>(SUMPRODUCT(AT$8:AT$187,Nutrients!$DW$8:$DW$187)+(IF($A$6=Nutrients!$B$8,Nutrients!$DW$8,Nutrients!$DW$9)*AT$6)+(((IF($A$7=Nutrients!$B$79,Nutrients!$DW$79,(IF($A$7=Nutrients!$B$77,Nutrients!$DW$77,Nutrients!$DW$78)))))*AT$7))/2000*1000000</f>
        <v>0.24779735682819384</v>
      </c>
      <c r="AU270" s="67">
        <f>(SUMPRODUCT(AU$8:AU$187,Nutrients!$DW$8:$DW$187)+(IF($A$6=Nutrients!$B$8,Nutrients!$DW$8,Nutrients!$DW$9)*AU$6)+(((IF($A$7=Nutrients!$B$79,Nutrients!$DW$79,(IF($A$7=Nutrients!$B$77,Nutrients!$DW$77,Nutrients!$DW$78)))))*AU$7))/2000*1000000</f>
        <v>0.19823788546255508</v>
      </c>
      <c r="AV270" s="67">
        <f>(SUMPRODUCT(AV$8:AV$187,Nutrients!$DW$8:$DW$187)+(IF($A$6=Nutrients!$B$8,Nutrients!$DW$8,Nutrients!$DW$9)*AV$6)+(((IF($A$7=Nutrients!$B$79,Nutrients!$DW$79,(IF($A$7=Nutrients!$B$77,Nutrients!$DW$77,Nutrients!$DW$78)))))*AV$7))/2000*1000000</f>
        <v>0.14867841409691632</v>
      </c>
      <c r="AW270" s="67">
        <f>(SUMPRODUCT(AW$8:AW$187,Nutrients!$DW$8:$DW$187)+(IF($A$6=Nutrients!$B$8,Nutrients!$DW$8,Nutrients!$DW$9)*AW$6)+(((IF($A$7=Nutrients!$B$79,Nutrients!$DW$79,(IF($A$7=Nutrients!$B$77,Nutrients!$DW$77,Nutrients!$DW$78)))))*AW$7))/2000*1000000</f>
        <v>0.14867841409691632</v>
      </c>
      <c r="AY270" s="67">
        <f>(SUMPRODUCT(AY$8:AY$187,Nutrients!$DW$8:$DW$187)+(IF($A$6=Nutrients!$B$8,Nutrients!$DW$8,Nutrients!$DW$9)*AY$6)+(((IF($A$7=Nutrients!$B$79,Nutrients!$DW$79,(IF($A$7=Nutrients!$B$77,Nutrients!$DW$77,Nutrients!$DW$78)))))*AY$7))/2000*1000000</f>
        <v>0.29735682819383263</v>
      </c>
      <c r="AZ270" s="67">
        <f>(SUMPRODUCT(AZ$8:AZ$187,Nutrients!$DW$8:$DW$187)+(IF($A$6=Nutrients!$B$8,Nutrients!$DW$8,Nutrients!$DW$9)*AZ$6)+(((IF($A$7=Nutrients!$B$79,Nutrients!$DW$79,(IF($A$7=Nutrients!$B$77,Nutrients!$DW$77,Nutrients!$DW$78)))))*AZ$7))/2000*1000000</f>
        <v>0.29735682819383263</v>
      </c>
      <c r="BA270" s="67">
        <f>(SUMPRODUCT(BA$8:BA$187,Nutrients!$DW$8:$DW$187)+(IF($A$6=Nutrients!$B$8,Nutrients!$DW$8,Nutrients!$DW$9)*BA$6)+(((IF($A$7=Nutrients!$B$79,Nutrients!$DW$79,(IF($A$7=Nutrients!$B$77,Nutrients!$DW$77,Nutrients!$DW$78)))))*BA$7))/2000*1000000</f>
        <v>0.24779735682819384</v>
      </c>
      <c r="BB270" s="67">
        <f>(SUMPRODUCT(BB$8:BB$187,Nutrients!$DW$8:$DW$187)+(IF($A$6=Nutrients!$B$8,Nutrients!$DW$8,Nutrients!$DW$9)*BB$6)+(((IF($A$7=Nutrients!$B$79,Nutrients!$DW$79,(IF($A$7=Nutrients!$B$77,Nutrients!$DW$77,Nutrients!$DW$78)))))*BB$7))/2000*1000000</f>
        <v>0.19823788546255508</v>
      </c>
      <c r="BC270" s="67">
        <f>(SUMPRODUCT(BC$8:BC$187,Nutrients!$DW$8:$DW$187)+(IF($A$6=Nutrients!$B$8,Nutrients!$DW$8,Nutrients!$DW$9)*BC$6)+(((IF($A$7=Nutrients!$B$79,Nutrients!$DW$79,(IF($A$7=Nutrients!$B$77,Nutrients!$DW$77,Nutrients!$DW$78)))))*BC$7))/2000*1000000</f>
        <v>0.14867841409691632</v>
      </c>
      <c r="BD270" s="67">
        <f>(SUMPRODUCT(BD$8:BD$187,Nutrients!$DW$8:$DW$187)+(IF($A$6=Nutrients!$B$8,Nutrients!$DW$8,Nutrients!$DW$9)*BD$6)+(((IF($A$7=Nutrients!$B$79,Nutrients!$DW$79,(IF($A$7=Nutrients!$B$77,Nutrients!$DW$77,Nutrients!$DW$78)))))*BD$7))/2000*1000000</f>
        <v>0.14867841409691632</v>
      </c>
      <c r="BF270" s="67">
        <f>(SUMPRODUCT(BF$8:BF$187,Nutrients!$DW$8:$DW$187)+(IF($A$6=Nutrients!$B$8,Nutrients!$DW$8,Nutrients!$DW$9)*BF$6)+(((IF($A$7=Nutrients!$B$79,Nutrients!$DW$79,(IF($A$7=Nutrients!$B$77,Nutrients!$DW$77,Nutrients!$DW$78)))))*BF$7))/2000*1000000</f>
        <v>0.29735682819383263</v>
      </c>
      <c r="BG270" s="67">
        <f>(SUMPRODUCT(BG$8:BG$187,Nutrients!$DW$8:$DW$187)+(IF($A$6=Nutrients!$B$8,Nutrients!$DW$8,Nutrients!$DW$9)*BG$6)+(((IF($A$7=Nutrients!$B$79,Nutrients!$DW$79,(IF($A$7=Nutrients!$B$77,Nutrients!$DW$77,Nutrients!$DW$78)))))*BG$7))/2000*1000000</f>
        <v>0.29735682819383263</v>
      </c>
      <c r="BH270" s="67">
        <f>(SUMPRODUCT(BH$8:BH$187,Nutrients!$DW$8:$DW$187)+(IF($A$6=Nutrients!$B$8,Nutrients!$DW$8,Nutrients!$DW$9)*BH$6)+(((IF($A$7=Nutrients!$B$79,Nutrients!$DW$79,(IF($A$7=Nutrients!$B$77,Nutrients!$DW$77,Nutrients!$DW$78)))))*BH$7))/2000*1000000</f>
        <v>0.24779735682819384</v>
      </c>
      <c r="BI270" s="67">
        <f>(SUMPRODUCT(BI$8:BI$187,Nutrients!$DW$8:$DW$187)+(IF($A$6=Nutrients!$B$8,Nutrients!$DW$8,Nutrients!$DW$9)*BI$6)+(((IF($A$7=Nutrients!$B$79,Nutrients!$DW$79,(IF($A$7=Nutrients!$B$77,Nutrients!$DW$77,Nutrients!$DW$78)))))*BI$7))/2000*1000000</f>
        <v>0.19823788546255508</v>
      </c>
      <c r="BJ270" s="67">
        <f>(SUMPRODUCT(BJ$8:BJ$187,Nutrients!$DW$8:$DW$187)+(IF($A$6=Nutrients!$B$8,Nutrients!$DW$8,Nutrients!$DW$9)*BJ$6)+(((IF($A$7=Nutrients!$B$79,Nutrients!$DW$79,(IF($A$7=Nutrients!$B$77,Nutrients!$DW$77,Nutrients!$DW$78)))))*BJ$7))/2000*1000000</f>
        <v>0.14867841409691632</v>
      </c>
      <c r="BK270" s="67">
        <f>(SUMPRODUCT(BK$8:BK$187,Nutrients!$DW$8:$DW$187)+(IF($A$6=Nutrients!$B$8,Nutrients!$DW$8,Nutrients!$DW$9)*BK$6)+(((IF($A$7=Nutrients!$B$79,Nutrients!$DW$79,(IF($A$7=Nutrients!$B$77,Nutrients!$DW$77,Nutrients!$DW$78)))))*BK$7))/2000*1000000</f>
        <v>0.14867841409691632</v>
      </c>
    </row>
    <row r="271" spans="1:64" x14ac:dyDescent="0.2">
      <c r="A271" s="236" t="s">
        <v>150</v>
      </c>
      <c r="B271" s="65">
        <f>(SUMPRODUCT(B$8:B$187,Nutrients!$DX$8:$DX$187)+(IF($A$6=Nutrients!$B$8,Nutrients!$DX$8,Nutrients!$DX$9)*B$6)+(((IF($A$7=Nutrients!$B$79,Nutrients!$DX$79,(IF($A$7=Nutrients!$B$77,Nutrients!$DX$77,Nutrients!$DX$78)))))*B$7))/2000*1000000000</f>
        <v>0</v>
      </c>
      <c r="C271" s="65">
        <f>(SUMPRODUCT(C$8:C$187,Nutrients!$DX$8:$DX$187)+(IF($A$6=Nutrients!$B$8,Nutrients!$DX$8,Nutrients!$DX$9)*C$6)+(((IF($A$7=Nutrients!$B$79,Nutrients!$DX$79,(IF($A$7=Nutrients!$B$77,Nutrients!$DX$77,Nutrients!$DX$78)))))*C$7))/2000*1000000000</f>
        <v>0</v>
      </c>
      <c r="D271" s="65">
        <f>(SUMPRODUCT(D$8:D$187,Nutrients!$DX$8:$DX$187)+(IF($A$6=Nutrients!$B$8,Nutrients!$DX$8,Nutrients!$DX$9)*D$6)+(((IF($A$7=Nutrients!$B$79,Nutrients!$DX$79,(IF($A$7=Nutrients!$B$77,Nutrients!$DX$77,Nutrients!$DX$78)))))*D$7))/2000*1000000000</f>
        <v>0</v>
      </c>
      <c r="E271" s="65">
        <f>(SUMPRODUCT(E$8:E$187,Nutrients!$DX$8:$DX$187)+(IF($A$6=Nutrients!$B$8,Nutrients!$DX$8,Nutrients!$DX$9)*E$6)+(((IF($A$7=Nutrients!$B$79,Nutrients!$DX$79,(IF($A$7=Nutrients!$B$77,Nutrients!$DX$77,Nutrients!$DX$78)))))*E$7))/2000*1000000000</f>
        <v>0</v>
      </c>
      <c r="F271" s="65">
        <f>(SUMPRODUCT(F$8:F$187,Nutrients!$DX$8:$DX$187)+(IF($A$6=Nutrients!$B$8,Nutrients!$DX$8,Nutrients!$DX$9)*F$6)+(((IF($A$7=Nutrients!$B$79,Nutrients!$DX$79,(IF($A$7=Nutrients!$B$77,Nutrients!$DX$77,Nutrients!$DX$78)))))*F$7))/2000*1000000000</f>
        <v>0</v>
      </c>
      <c r="G271" s="65">
        <f>(SUMPRODUCT(G$8:G$187,Nutrients!$DX$8:$DX$187)+(IF($A$6=Nutrients!$B$8,Nutrients!$DX$8,Nutrients!$DX$9)*G$6)+(((IF($A$7=Nutrients!$B$79,Nutrients!$DX$79,(IF($A$7=Nutrients!$B$77,Nutrients!$DX$77,Nutrients!$DX$78)))))*G$7))/2000*1000000000</f>
        <v>0</v>
      </c>
      <c r="I271" s="65">
        <f>(SUMPRODUCT(I$8:I$187,Nutrients!$DX$8:$DX$187)+(IF($A$6=Nutrients!$B$8,Nutrients!$DX$8,Nutrients!$DX$9)*I$6)+(((IF($A$7=Nutrients!$B$79,Nutrients!$DX$79,(IF($A$7=Nutrients!$B$77,Nutrients!$DX$77,Nutrients!$DX$78)))))*I$7))/2000*1000000000</f>
        <v>0</v>
      </c>
      <c r="J271" s="65">
        <f>(SUMPRODUCT(J$8:J$187,Nutrients!$DX$8:$DX$187)+(IF($A$6=Nutrients!$B$8,Nutrients!$DX$8,Nutrients!$DX$9)*J$6)+(((IF($A$7=Nutrients!$B$79,Nutrients!$DX$79,(IF($A$7=Nutrients!$B$77,Nutrients!$DX$77,Nutrients!$DX$78)))))*J$7))/2000*1000000000</f>
        <v>0</v>
      </c>
      <c r="K271" s="65">
        <f>(SUMPRODUCT(K$8:K$187,Nutrients!$DX$8:$DX$187)+(IF($A$6=Nutrients!$B$8,Nutrients!$DX$8,Nutrients!$DX$9)*K$6)+(((IF($A$7=Nutrients!$B$79,Nutrients!$DX$79,(IF($A$7=Nutrients!$B$77,Nutrients!$DX$77,Nutrients!$DX$78)))))*K$7))/2000*1000000000</f>
        <v>0</v>
      </c>
      <c r="L271" s="65">
        <f>(SUMPRODUCT(L$8:L$187,Nutrients!$DX$8:$DX$187)+(IF($A$6=Nutrients!$B$8,Nutrients!$DX$8,Nutrients!$DX$9)*L$6)+(((IF($A$7=Nutrients!$B$79,Nutrients!$DX$79,(IF($A$7=Nutrients!$B$77,Nutrients!$DX$77,Nutrients!$DX$78)))))*L$7))/2000*1000000000</f>
        <v>0</v>
      </c>
      <c r="M271" s="65">
        <f>(SUMPRODUCT(M$8:M$187,Nutrients!$DX$8:$DX$187)+(IF($A$6=Nutrients!$B$8,Nutrients!$DX$8,Nutrients!$DX$9)*M$6)+(((IF($A$7=Nutrients!$B$79,Nutrients!$DX$79,(IF($A$7=Nutrients!$B$77,Nutrients!$DX$77,Nutrients!$DX$78)))))*M$7))/2000*1000000000</f>
        <v>0</v>
      </c>
      <c r="N271" s="65">
        <f>(SUMPRODUCT(N$8:N$187,Nutrients!$DX$8:$DX$187)+(IF($A$6=Nutrients!$B$8,Nutrients!$DX$8,Nutrients!$DX$9)*N$6)+(((IF($A$7=Nutrients!$B$79,Nutrients!$DX$79,(IF($A$7=Nutrients!$B$77,Nutrients!$DX$77,Nutrients!$DX$78)))))*N$7))/2000*1000000000</f>
        <v>0</v>
      </c>
      <c r="P271" s="65">
        <f>(SUMPRODUCT(P$8:P$187,Nutrients!$DX$8:$DX$187)+(IF($A$6=Nutrients!$B$8,Nutrients!$DX$8,Nutrients!$DX$9)*P$6)+(((IF($A$7=Nutrients!$B$79,Nutrients!$DX$79,(IF($A$7=Nutrients!$B$77,Nutrients!$DX$77,Nutrients!$DX$78)))))*P$7))/2000*1000000000</f>
        <v>0</v>
      </c>
      <c r="Q271" s="65">
        <f>(SUMPRODUCT(Q$8:Q$187,Nutrients!$DX$8:$DX$187)+(IF($A$6=Nutrients!$B$8,Nutrients!$DX$8,Nutrients!$DX$9)*Q$6)+(((IF($A$7=Nutrients!$B$79,Nutrients!$DX$79,(IF($A$7=Nutrients!$B$77,Nutrients!$DX$77,Nutrients!$DX$78)))))*Q$7))/2000*1000000000</f>
        <v>0</v>
      </c>
      <c r="R271" s="65">
        <f>(SUMPRODUCT(R$8:R$187,Nutrients!$DX$8:$DX$187)+(IF($A$6=Nutrients!$B$8,Nutrients!$DX$8,Nutrients!$DX$9)*R$6)+(((IF($A$7=Nutrients!$B$79,Nutrients!$DX$79,(IF($A$7=Nutrients!$B$77,Nutrients!$DX$77,Nutrients!$DX$78)))))*R$7))/2000*1000000000</f>
        <v>0</v>
      </c>
      <c r="S271" s="65">
        <f>(SUMPRODUCT(S$8:S$187,Nutrients!$DX$8:$DX$187)+(IF($A$6=Nutrients!$B$8,Nutrients!$DX$8,Nutrients!$DX$9)*S$6)+(((IF($A$7=Nutrients!$B$79,Nutrients!$DX$79,(IF($A$7=Nutrients!$B$77,Nutrients!$DX$77,Nutrients!$DX$78)))))*S$7))/2000*1000000000</f>
        <v>0</v>
      </c>
      <c r="T271" s="65">
        <f>(SUMPRODUCT(T$8:T$187,Nutrients!$DX$8:$DX$187)+(IF($A$6=Nutrients!$B$8,Nutrients!$DX$8,Nutrients!$DX$9)*T$6)+(((IF($A$7=Nutrients!$B$79,Nutrients!$DX$79,(IF($A$7=Nutrients!$B$77,Nutrients!$DX$77,Nutrients!$DX$78)))))*T$7))/2000*1000000000</f>
        <v>0</v>
      </c>
      <c r="U271" s="65">
        <f>(SUMPRODUCT(U$8:U$187,Nutrients!$DX$8:$DX$187)+(IF($A$6=Nutrients!$B$8,Nutrients!$DX$8,Nutrients!$DX$9)*U$6)+(((IF($A$7=Nutrients!$B$79,Nutrients!$DX$79,(IF($A$7=Nutrients!$B$77,Nutrients!$DX$77,Nutrients!$DX$78)))))*U$7))/2000*1000000000</f>
        <v>0</v>
      </c>
      <c r="W271" s="65">
        <f>(SUMPRODUCT(W$8:W$187,Nutrients!$DX$8:$DX$187)+(IF($A$6=Nutrients!$B$8,Nutrients!$DX$8,Nutrients!$DX$9)*W$6)+(((IF($A$7=Nutrients!$B$79,Nutrients!$DX$79,(IF($A$7=Nutrients!$B$77,Nutrients!$DX$77,Nutrients!$DX$78)))))*W$7))/2000*1000000000</f>
        <v>0</v>
      </c>
      <c r="X271" s="65">
        <f>(SUMPRODUCT(X$8:X$187,Nutrients!$DX$8:$DX$187)+(IF($A$6=Nutrients!$B$8,Nutrients!$DX$8,Nutrients!$DX$9)*X$6)+(((IF($A$7=Nutrients!$B$79,Nutrients!$DX$79,(IF($A$7=Nutrients!$B$77,Nutrients!$DX$77,Nutrients!$DX$78)))))*X$7))/2000*1000000000</f>
        <v>0</v>
      </c>
      <c r="Y271" s="65">
        <f>(SUMPRODUCT(Y$8:Y$187,Nutrients!$DX$8:$DX$187)+(IF($A$6=Nutrients!$B$8,Nutrients!$DX$8,Nutrients!$DX$9)*Y$6)+(((IF($A$7=Nutrients!$B$79,Nutrients!$DX$79,(IF($A$7=Nutrients!$B$77,Nutrients!$DX$77,Nutrients!$DX$78)))))*Y$7))/2000*1000000000</f>
        <v>0</v>
      </c>
      <c r="Z271" s="65">
        <f>(SUMPRODUCT(Z$8:Z$187,Nutrients!$DX$8:$DX$187)+(IF($A$6=Nutrients!$B$8,Nutrients!$DX$8,Nutrients!$DX$9)*Z$6)+(((IF($A$7=Nutrients!$B$79,Nutrients!$DX$79,(IF($A$7=Nutrients!$B$77,Nutrients!$DX$77,Nutrients!$DX$78)))))*Z$7))/2000*1000000000</f>
        <v>0</v>
      </c>
      <c r="AA271" s="65">
        <f>(SUMPRODUCT(AA$8:AA$187,Nutrients!$DX$8:$DX$187)+(IF($A$6=Nutrients!$B$8,Nutrients!$DX$8,Nutrients!$DX$9)*AA$6)+(((IF($A$7=Nutrients!$B$79,Nutrients!$DX$79,(IF($A$7=Nutrients!$B$77,Nutrients!$DX$77,Nutrients!$DX$78)))))*AA$7))/2000*1000000000</f>
        <v>0</v>
      </c>
      <c r="AB271" s="65">
        <f>(SUMPRODUCT(AB$8:AB$187,Nutrients!$DX$8:$DX$187)+(IF($A$6=Nutrients!$B$8,Nutrients!$DX$8,Nutrients!$DX$9)*AB$6)+(((IF($A$7=Nutrients!$B$79,Nutrients!$DX$79,(IF($A$7=Nutrients!$B$77,Nutrients!$DX$77,Nutrients!$DX$78)))))*AB$7))/2000*1000000000</f>
        <v>0</v>
      </c>
      <c r="AD271" s="65">
        <f>(SUMPRODUCT(AD$8:AD$187,Nutrients!$DX$8:$DX$187)+(IF($A$6=Nutrients!$B$8,Nutrients!$DX$8,Nutrients!$DX$9)*AD$6)+(((IF($A$7=Nutrients!$B$79,Nutrients!$DX$79,(IF($A$7=Nutrients!$B$77,Nutrients!$DX$77,Nutrients!$DX$78)))))*AD$7))/2000*1000000000</f>
        <v>0</v>
      </c>
      <c r="AE271" s="65">
        <f>(SUMPRODUCT(AE$8:AE$187,Nutrients!$DX$8:$DX$187)+(IF($A$6=Nutrients!$B$8,Nutrients!$DX$8,Nutrients!$DX$9)*AE$6)+(((IF($A$7=Nutrients!$B$79,Nutrients!$DX$79,(IF($A$7=Nutrients!$B$77,Nutrients!$DX$77,Nutrients!$DX$78)))))*AE$7))/2000*1000000000</f>
        <v>0</v>
      </c>
      <c r="AF271" s="65">
        <f>(SUMPRODUCT(AF$8:AF$187,Nutrients!$DX$8:$DX$187)+(IF($A$6=Nutrients!$B$8,Nutrients!$DX$8,Nutrients!$DX$9)*AF$6)+(((IF($A$7=Nutrients!$B$79,Nutrients!$DX$79,(IF($A$7=Nutrients!$B$77,Nutrients!$DX$77,Nutrients!$DX$78)))))*AF$7))/2000*1000000000</f>
        <v>0</v>
      </c>
      <c r="AG271" s="65">
        <f>(SUMPRODUCT(AG$8:AG$187,Nutrients!$DX$8:$DX$187)+(IF($A$6=Nutrients!$B$8,Nutrients!$DX$8,Nutrients!$DX$9)*AG$6)+(((IF($A$7=Nutrients!$B$79,Nutrients!$DX$79,(IF($A$7=Nutrients!$B$77,Nutrients!$DX$77,Nutrients!$DX$78)))))*AG$7))/2000*1000000000</f>
        <v>0</v>
      </c>
      <c r="AH271" s="65">
        <f>(SUMPRODUCT(AH$8:AH$187,Nutrients!$DX$8:$DX$187)+(IF($A$6=Nutrients!$B$8,Nutrients!$DX$8,Nutrients!$DX$9)*AH$6)+(((IF($A$7=Nutrients!$B$79,Nutrients!$DX$79,(IF($A$7=Nutrients!$B$77,Nutrients!$DX$77,Nutrients!$DX$78)))))*AH$7))/2000*1000000000</f>
        <v>0</v>
      </c>
      <c r="AI271" s="65">
        <f>(SUMPRODUCT(AI$8:AI$187,Nutrients!$DX$8:$DX$187)+(IF($A$6=Nutrients!$B$8,Nutrients!$DX$8,Nutrients!$DX$9)*AI$6)+(((IF($A$7=Nutrients!$B$79,Nutrients!$DX$79,(IF($A$7=Nutrients!$B$77,Nutrients!$DX$77,Nutrients!$DX$78)))))*AI$7))/2000*1000000000</f>
        <v>0</v>
      </c>
      <c r="AK271" s="65">
        <f>(SUMPRODUCT(AK$8:AK$187,Nutrients!$DX$8:$DX$187)+(IF($A$6=Nutrients!$B$8,Nutrients!$DX$8,Nutrients!$DX$9)*AK$6)+(((IF($A$7=Nutrients!$B$79,Nutrients!$DX$79,(IF($A$7=Nutrients!$B$77,Nutrients!$DX$77,Nutrients!$DX$78)))))*AK$7))/2000*1000000000</f>
        <v>0</v>
      </c>
      <c r="AL271" s="65">
        <f>(SUMPRODUCT(AL$8:AL$187,Nutrients!$DX$8:$DX$187)+(IF($A$6=Nutrients!$B$8,Nutrients!$DX$8,Nutrients!$DX$9)*AL$6)+(((IF($A$7=Nutrients!$B$79,Nutrients!$DX$79,(IF($A$7=Nutrients!$B$77,Nutrients!$DX$77,Nutrients!$DX$78)))))*AL$7))/2000*1000000000</f>
        <v>0</v>
      </c>
      <c r="AM271" s="65">
        <f>(SUMPRODUCT(AM$8:AM$187,Nutrients!$DX$8:$DX$187)+(IF($A$6=Nutrients!$B$8,Nutrients!$DX$8,Nutrients!$DX$9)*AM$6)+(((IF($A$7=Nutrients!$B$79,Nutrients!$DX$79,(IF($A$7=Nutrients!$B$77,Nutrients!$DX$77,Nutrients!$DX$78)))))*AM$7))/2000*1000000000</f>
        <v>0</v>
      </c>
      <c r="AN271" s="65">
        <f>(SUMPRODUCT(AN$8:AN$187,Nutrients!$DX$8:$DX$187)+(IF($A$6=Nutrients!$B$8,Nutrients!$DX$8,Nutrients!$DX$9)*AN$6)+(((IF($A$7=Nutrients!$B$79,Nutrients!$DX$79,(IF($A$7=Nutrients!$B$77,Nutrients!$DX$77,Nutrients!$DX$78)))))*AN$7))/2000*1000000000</f>
        <v>0</v>
      </c>
      <c r="AO271" s="65">
        <f>(SUMPRODUCT(AO$8:AO$187,Nutrients!$DX$8:$DX$187)+(IF($A$6=Nutrients!$B$8,Nutrients!$DX$8,Nutrients!$DX$9)*AO$6)+(((IF($A$7=Nutrients!$B$79,Nutrients!$DX$79,(IF($A$7=Nutrients!$B$77,Nutrients!$DX$77,Nutrients!$DX$78)))))*AO$7))/2000*1000000000</f>
        <v>0</v>
      </c>
      <c r="AP271" s="65">
        <f>(SUMPRODUCT(AP$8:AP$187,Nutrients!$DX$8:$DX$187)+(IF($A$6=Nutrients!$B$8,Nutrients!$DX$8,Nutrients!$DX$9)*AP$6)+(((IF($A$7=Nutrients!$B$79,Nutrients!$DX$79,(IF($A$7=Nutrients!$B$77,Nutrients!$DX$77,Nutrients!$DX$78)))))*AP$7))/2000*1000000000</f>
        <v>0</v>
      </c>
      <c r="AR271" s="65">
        <f>(SUMPRODUCT(AR$8:AR$187,Nutrients!$DX$8:$DX$187)+(IF($A$6=Nutrients!$B$8,Nutrients!$DX$8,Nutrients!$DX$9)*AR$6)+(((IF($A$7=Nutrients!$B$79,Nutrients!$DX$79,(IF($A$7=Nutrients!$B$77,Nutrients!$DX$77,Nutrients!$DX$78)))))*AR$7))/2000*1000000000</f>
        <v>0</v>
      </c>
      <c r="AS271" s="65">
        <f>(SUMPRODUCT(AS$8:AS$187,Nutrients!$DX$8:$DX$187)+(IF($A$6=Nutrients!$B$8,Nutrients!$DX$8,Nutrients!$DX$9)*AS$6)+(((IF($A$7=Nutrients!$B$79,Nutrients!$DX$79,(IF($A$7=Nutrients!$B$77,Nutrients!$DX$77,Nutrients!$DX$78)))))*AS$7))/2000*1000000000</f>
        <v>0</v>
      </c>
      <c r="AT271" s="65">
        <f>(SUMPRODUCT(AT$8:AT$187,Nutrients!$DX$8:$DX$187)+(IF($A$6=Nutrients!$B$8,Nutrients!$DX$8,Nutrients!$DX$9)*AT$6)+(((IF($A$7=Nutrients!$B$79,Nutrients!$DX$79,(IF($A$7=Nutrients!$B$77,Nutrients!$DX$77,Nutrients!$DX$78)))))*AT$7))/2000*1000000000</f>
        <v>0</v>
      </c>
      <c r="AU271" s="65">
        <f>(SUMPRODUCT(AU$8:AU$187,Nutrients!$DX$8:$DX$187)+(IF($A$6=Nutrients!$B$8,Nutrients!$DX$8,Nutrients!$DX$9)*AU$6)+(((IF($A$7=Nutrients!$B$79,Nutrients!$DX$79,(IF($A$7=Nutrients!$B$77,Nutrients!$DX$77,Nutrients!$DX$78)))))*AU$7))/2000*1000000000</f>
        <v>0</v>
      </c>
      <c r="AV271" s="65">
        <f>(SUMPRODUCT(AV$8:AV$187,Nutrients!$DX$8:$DX$187)+(IF($A$6=Nutrients!$B$8,Nutrients!$DX$8,Nutrients!$DX$9)*AV$6)+(((IF($A$7=Nutrients!$B$79,Nutrients!$DX$79,(IF($A$7=Nutrients!$B$77,Nutrients!$DX$77,Nutrients!$DX$78)))))*AV$7))/2000*1000000000</f>
        <v>0</v>
      </c>
      <c r="AW271" s="65">
        <f>(SUMPRODUCT(AW$8:AW$187,Nutrients!$DX$8:$DX$187)+(IF($A$6=Nutrients!$B$8,Nutrients!$DX$8,Nutrients!$DX$9)*AW$6)+(((IF($A$7=Nutrients!$B$79,Nutrients!$DX$79,(IF($A$7=Nutrients!$B$77,Nutrients!$DX$77,Nutrients!$DX$78)))))*AW$7))/2000*1000000000</f>
        <v>0</v>
      </c>
      <c r="AY271" s="65">
        <f>(SUMPRODUCT(AY$8:AY$187,Nutrients!$DX$8:$DX$187)+(IF($A$6=Nutrients!$B$8,Nutrients!$DX$8,Nutrients!$DX$9)*AY$6)+(((IF($A$7=Nutrients!$B$79,Nutrients!$DX$79,(IF($A$7=Nutrients!$B$77,Nutrients!$DX$77,Nutrients!$DX$78)))))*AY$7))/2000*1000000000</f>
        <v>0</v>
      </c>
      <c r="AZ271" s="65">
        <f>(SUMPRODUCT(AZ$8:AZ$187,Nutrients!$DX$8:$DX$187)+(IF($A$6=Nutrients!$B$8,Nutrients!$DX$8,Nutrients!$DX$9)*AZ$6)+(((IF($A$7=Nutrients!$B$79,Nutrients!$DX$79,(IF($A$7=Nutrients!$B$77,Nutrients!$DX$77,Nutrients!$DX$78)))))*AZ$7))/2000*1000000000</f>
        <v>0</v>
      </c>
      <c r="BA271" s="65">
        <f>(SUMPRODUCT(BA$8:BA$187,Nutrients!$DX$8:$DX$187)+(IF($A$6=Nutrients!$B$8,Nutrients!$DX$8,Nutrients!$DX$9)*BA$6)+(((IF($A$7=Nutrients!$B$79,Nutrients!$DX$79,(IF($A$7=Nutrients!$B$77,Nutrients!$DX$77,Nutrients!$DX$78)))))*BA$7))/2000*1000000000</f>
        <v>0</v>
      </c>
      <c r="BB271" s="65">
        <f>(SUMPRODUCT(BB$8:BB$187,Nutrients!$DX$8:$DX$187)+(IF($A$6=Nutrients!$B$8,Nutrients!$DX$8,Nutrients!$DX$9)*BB$6)+(((IF($A$7=Nutrients!$B$79,Nutrients!$DX$79,(IF($A$7=Nutrients!$B$77,Nutrients!$DX$77,Nutrients!$DX$78)))))*BB$7))/2000*1000000000</f>
        <v>0</v>
      </c>
      <c r="BC271" s="65">
        <f>(SUMPRODUCT(BC$8:BC$187,Nutrients!$DX$8:$DX$187)+(IF($A$6=Nutrients!$B$8,Nutrients!$DX$8,Nutrients!$DX$9)*BC$6)+(((IF($A$7=Nutrients!$B$79,Nutrients!$DX$79,(IF($A$7=Nutrients!$B$77,Nutrients!$DX$77,Nutrients!$DX$78)))))*BC$7))/2000*1000000000</f>
        <v>0</v>
      </c>
      <c r="BD271" s="65">
        <f>(SUMPRODUCT(BD$8:BD$187,Nutrients!$DX$8:$DX$187)+(IF($A$6=Nutrients!$B$8,Nutrients!$DX$8,Nutrients!$DX$9)*BD$6)+(((IF($A$7=Nutrients!$B$79,Nutrients!$DX$79,(IF($A$7=Nutrients!$B$77,Nutrients!$DX$77,Nutrients!$DX$78)))))*BD$7))/2000*1000000000</f>
        <v>0</v>
      </c>
      <c r="BF271" s="65">
        <f>(SUMPRODUCT(BF$8:BF$187,Nutrients!$DX$8:$DX$187)+(IF($A$6=Nutrients!$B$8,Nutrients!$DX$8,Nutrients!$DX$9)*BF$6)+(((IF($A$7=Nutrients!$B$79,Nutrients!$DX$79,(IF($A$7=Nutrients!$B$77,Nutrients!$DX$77,Nutrients!$DX$78)))))*BF$7))/2000*1000000000</f>
        <v>0</v>
      </c>
      <c r="BG271" s="65">
        <f>(SUMPRODUCT(BG$8:BG$187,Nutrients!$DX$8:$DX$187)+(IF($A$6=Nutrients!$B$8,Nutrients!$DX$8,Nutrients!$DX$9)*BG$6)+(((IF($A$7=Nutrients!$B$79,Nutrients!$DX$79,(IF($A$7=Nutrients!$B$77,Nutrients!$DX$77,Nutrients!$DX$78)))))*BG$7))/2000*1000000000</f>
        <v>0</v>
      </c>
      <c r="BH271" s="65">
        <f>(SUMPRODUCT(BH$8:BH$187,Nutrients!$DX$8:$DX$187)+(IF($A$6=Nutrients!$B$8,Nutrients!$DX$8,Nutrients!$DX$9)*BH$6)+(((IF($A$7=Nutrients!$B$79,Nutrients!$DX$79,(IF($A$7=Nutrients!$B$77,Nutrients!$DX$77,Nutrients!$DX$78)))))*BH$7))/2000*1000000000</f>
        <v>0</v>
      </c>
      <c r="BI271" s="65">
        <f>(SUMPRODUCT(BI$8:BI$187,Nutrients!$DX$8:$DX$187)+(IF($A$6=Nutrients!$B$8,Nutrients!$DX$8,Nutrients!$DX$9)*BI$6)+(((IF($A$7=Nutrients!$B$79,Nutrients!$DX$79,(IF($A$7=Nutrients!$B$77,Nutrients!$DX$77,Nutrients!$DX$78)))))*BI$7))/2000*1000000000</f>
        <v>0</v>
      </c>
      <c r="BJ271" s="65">
        <f>(SUMPRODUCT(BJ$8:BJ$187,Nutrients!$DX$8:$DX$187)+(IF($A$6=Nutrients!$B$8,Nutrients!$DX$8,Nutrients!$DX$9)*BJ$6)+(((IF($A$7=Nutrients!$B$79,Nutrients!$DX$79,(IF($A$7=Nutrients!$B$77,Nutrients!$DX$77,Nutrients!$DX$78)))))*BJ$7))/2000*1000000000</f>
        <v>0</v>
      </c>
      <c r="BK271" s="65">
        <f>(SUMPRODUCT(BK$8:BK$187,Nutrients!$DX$8:$DX$187)+(IF($A$6=Nutrients!$B$8,Nutrients!$DX$8,Nutrients!$DX$9)*BK$6)+(((IF($A$7=Nutrients!$B$79,Nutrients!$DX$79,(IF($A$7=Nutrients!$B$77,Nutrients!$DX$77,Nutrients!$DX$78)))))*BK$7))/2000*1000000000</f>
        <v>0</v>
      </c>
    </row>
    <row r="273" spans="1:64" x14ac:dyDescent="0.2">
      <c r="A273" s="236" t="s">
        <v>151</v>
      </c>
    </row>
    <row r="274" spans="1:64" x14ac:dyDescent="0.2">
      <c r="A274" s="236" t="s">
        <v>153</v>
      </c>
      <c r="B274" s="65">
        <f>(SUMPRODUCT(B$8:B$187,Nutrients!$DZ$8:$DZ$187)+(IF($A$6=Nutrients!$B$8,Nutrients!$DZ$8,Nutrients!$DZ$9)*B$6)+(((IF($A$7=Nutrients!$B$79,Nutrients!$DZ$79,(IF($A$7=Nutrients!$B$77,Nutrients!$DZ$77,Nutrients!$DZ$78)))))*B$7))</f>
        <v>6000000</v>
      </c>
      <c r="C274" s="65">
        <f>(SUMPRODUCT(C$8:C$187,Nutrients!$DZ$8:$DZ$187)+(IF($A$6=Nutrients!$B$8,Nutrients!$DZ$8,Nutrients!$DZ$9)*C$6)+(((IF($A$7=Nutrients!$B$79,Nutrients!$DZ$79,(IF($A$7=Nutrients!$B$77,Nutrients!$DZ$77,Nutrients!$DZ$78)))))*C$7))</f>
        <v>6000000</v>
      </c>
      <c r="D274" s="65">
        <f>(SUMPRODUCT(D$8:D$187,Nutrients!$DZ$8:$DZ$187)+(IF($A$6=Nutrients!$B$8,Nutrients!$DZ$8,Nutrients!$DZ$9)*D$6)+(((IF($A$7=Nutrients!$B$79,Nutrients!$DZ$79,(IF($A$7=Nutrients!$B$77,Nutrients!$DZ$77,Nutrients!$DZ$78)))))*D$7))</f>
        <v>5000000</v>
      </c>
      <c r="E274" s="65">
        <f>(SUMPRODUCT(E$8:E$187,Nutrients!$DZ$8:$DZ$187)+(IF($A$6=Nutrients!$B$8,Nutrients!$DZ$8,Nutrients!$DZ$9)*E$6)+(((IF($A$7=Nutrients!$B$79,Nutrients!$DZ$79,(IF($A$7=Nutrients!$B$77,Nutrients!$DZ$77,Nutrients!$DZ$78)))))*E$7))</f>
        <v>4000000</v>
      </c>
      <c r="F274" s="65">
        <f>(SUMPRODUCT(F$8:F$187,Nutrients!$DZ$8:$DZ$187)+(IF($A$6=Nutrients!$B$8,Nutrients!$DZ$8,Nutrients!$DZ$9)*F$6)+(((IF($A$7=Nutrients!$B$79,Nutrients!$DZ$79,(IF($A$7=Nutrients!$B$77,Nutrients!$DZ$77,Nutrients!$DZ$78)))))*F$7))</f>
        <v>3000000</v>
      </c>
      <c r="G274" s="65">
        <f>(SUMPRODUCT(G$8:G$187,Nutrients!$DZ$8:$DZ$187)+(IF($A$6=Nutrients!$B$8,Nutrients!$DZ$8,Nutrients!$DZ$9)*G$6)+(((IF($A$7=Nutrients!$B$79,Nutrients!$DZ$79,(IF($A$7=Nutrients!$B$77,Nutrients!$DZ$77,Nutrients!$DZ$78)))))*G$7))</f>
        <v>3000000</v>
      </c>
      <c r="H274" s="65"/>
      <c r="I274" s="65">
        <f>(SUMPRODUCT(I$8:I$187,Nutrients!$DZ$8:$DZ$187)+(IF($A$6=Nutrients!$B$8,Nutrients!$DZ$8,Nutrients!$DZ$9)*I$6)+(((IF($A$7=Nutrients!$B$79,Nutrients!$DZ$79,(IF($A$7=Nutrients!$B$77,Nutrients!$DZ$77,Nutrients!$DZ$78)))))*I$7))</f>
        <v>6000000</v>
      </c>
      <c r="J274" s="65">
        <f>(SUMPRODUCT(J$8:J$187,Nutrients!$DZ$8:$DZ$187)+(IF($A$6=Nutrients!$B$8,Nutrients!$DZ$8,Nutrients!$DZ$9)*J$6)+(((IF($A$7=Nutrients!$B$79,Nutrients!$DZ$79,(IF($A$7=Nutrients!$B$77,Nutrients!$DZ$77,Nutrients!$DZ$78)))))*J$7))</f>
        <v>6000000</v>
      </c>
      <c r="K274" s="65">
        <f>(SUMPRODUCT(K$8:K$187,Nutrients!$DZ$8:$DZ$187)+(IF($A$6=Nutrients!$B$8,Nutrients!$DZ$8,Nutrients!$DZ$9)*K$6)+(((IF($A$7=Nutrients!$B$79,Nutrients!$DZ$79,(IF($A$7=Nutrients!$B$77,Nutrients!$DZ$77,Nutrients!$DZ$78)))))*K$7))</f>
        <v>5000000</v>
      </c>
      <c r="L274" s="65">
        <f>(SUMPRODUCT(L$8:L$187,Nutrients!$DZ$8:$DZ$187)+(IF($A$6=Nutrients!$B$8,Nutrients!$DZ$8,Nutrients!$DZ$9)*L$6)+(((IF($A$7=Nutrients!$B$79,Nutrients!$DZ$79,(IF($A$7=Nutrients!$B$77,Nutrients!$DZ$77,Nutrients!$DZ$78)))))*L$7))</f>
        <v>4000000</v>
      </c>
      <c r="M274" s="65">
        <f>(SUMPRODUCT(M$8:M$187,Nutrients!$DZ$8:$DZ$187)+(IF($A$6=Nutrients!$B$8,Nutrients!$DZ$8,Nutrients!$DZ$9)*M$6)+(((IF($A$7=Nutrients!$B$79,Nutrients!$DZ$79,(IF($A$7=Nutrients!$B$77,Nutrients!$DZ$77,Nutrients!$DZ$78)))))*M$7))</f>
        <v>3000000</v>
      </c>
      <c r="N274" s="65">
        <f>(SUMPRODUCT(N$8:N$187,Nutrients!$DZ$8:$DZ$187)+(IF($A$6=Nutrients!$B$8,Nutrients!$DZ$8,Nutrients!$DZ$9)*N$6)+(((IF($A$7=Nutrients!$B$79,Nutrients!$DZ$79,(IF($A$7=Nutrients!$B$77,Nutrients!$DZ$77,Nutrients!$DZ$78)))))*N$7))</f>
        <v>3000000</v>
      </c>
      <c r="O274" s="65"/>
      <c r="P274" s="65">
        <f>(SUMPRODUCT(P$8:P$187,Nutrients!$DZ$8:$DZ$187)+(IF($A$6=Nutrients!$B$8,Nutrients!$DZ$8,Nutrients!$DZ$9)*P$6)+(((IF($A$7=Nutrients!$B$79,Nutrients!$DZ$79,(IF($A$7=Nutrients!$B$77,Nutrients!$DZ$77,Nutrients!$DZ$78)))))*P$7))</f>
        <v>6000000</v>
      </c>
      <c r="Q274" s="65">
        <f>(SUMPRODUCT(Q$8:Q$187,Nutrients!$DZ$8:$DZ$187)+(IF($A$6=Nutrients!$B$8,Nutrients!$DZ$8,Nutrients!$DZ$9)*Q$6)+(((IF($A$7=Nutrients!$B$79,Nutrients!$DZ$79,(IF($A$7=Nutrients!$B$77,Nutrients!$DZ$77,Nutrients!$DZ$78)))))*Q$7))</f>
        <v>6000000</v>
      </c>
      <c r="R274" s="65">
        <f>(SUMPRODUCT(R$8:R$187,Nutrients!$DZ$8:$DZ$187)+(IF($A$6=Nutrients!$B$8,Nutrients!$DZ$8,Nutrients!$DZ$9)*R$6)+(((IF($A$7=Nutrients!$B$79,Nutrients!$DZ$79,(IF($A$7=Nutrients!$B$77,Nutrients!$DZ$77,Nutrients!$DZ$78)))))*R$7))</f>
        <v>5000000</v>
      </c>
      <c r="S274" s="65">
        <f>(SUMPRODUCT(S$8:S$187,Nutrients!$DZ$8:$DZ$187)+(IF($A$6=Nutrients!$B$8,Nutrients!$DZ$8,Nutrients!$DZ$9)*S$6)+(((IF($A$7=Nutrients!$B$79,Nutrients!$DZ$79,(IF($A$7=Nutrients!$B$77,Nutrients!$DZ$77,Nutrients!$DZ$78)))))*S$7))</f>
        <v>4000000</v>
      </c>
      <c r="T274" s="65">
        <f>(SUMPRODUCT(T$8:T$187,Nutrients!$DZ$8:$DZ$187)+(IF($A$6=Nutrients!$B$8,Nutrients!$DZ$8,Nutrients!$DZ$9)*T$6)+(((IF($A$7=Nutrients!$B$79,Nutrients!$DZ$79,(IF($A$7=Nutrients!$B$77,Nutrients!$DZ$77,Nutrients!$DZ$78)))))*T$7))</f>
        <v>3000000</v>
      </c>
      <c r="U274" s="65">
        <f>(SUMPRODUCT(U$8:U$187,Nutrients!$DZ$8:$DZ$187)+(IF($A$6=Nutrients!$B$8,Nutrients!$DZ$8,Nutrients!$DZ$9)*U$6)+(((IF($A$7=Nutrients!$B$79,Nutrients!$DZ$79,(IF($A$7=Nutrients!$B$77,Nutrients!$DZ$77,Nutrients!$DZ$78)))))*U$7))</f>
        <v>3000000</v>
      </c>
      <c r="V274" s="65"/>
      <c r="W274" s="65">
        <f>(SUMPRODUCT(W$8:W$187,Nutrients!$DZ$8:$DZ$187)+(IF($A$6=Nutrients!$B$8,Nutrients!$DZ$8,Nutrients!$DZ$9)*W$6)+(((IF($A$7=Nutrients!$B$79,Nutrients!$DZ$79,(IF($A$7=Nutrients!$B$77,Nutrients!$DZ$77,Nutrients!$DZ$78)))))*W$7))</f>
        <v>6000000</v>
      </c>
      <c r="X274" s="65">
        <f>(SUMPRODUCT(X$8:X$187,Nutrients!$DZ$8:$DZ$187)+(IF($A$6=Nutrients!$B$8,Nutrients!$DZ$8,Nutrients!$DZ$9)*X$6)+(((IF($A$7=Nutrients!$B$79,Nutrients!$DZ$79,(IF($A$7=Nutrients!$B$77,Nutrients!$DZ$77,Nutrients!$DZ$78)))))*X$7))</f>
        <v>6000000</v>
      </c>
      <c r="Y274" s="65">
        <f>(SUMPRODUCT(Y$8:Y$187,Nutrients!$DZ$8:$DZ$187)+(IF($A$6=Nutrients!$B$8,Nutrients!$DZ$8,Nutrients!$DZ$9)*Y$6)+(((IF($A$7=Nutrients!$B$79,Nutrients!$DZ$79,(IF($A$7=Nutrients!$B$77,Nutrients!$DZ$77,Nutrients!$DZ$78)))))*Y$7))</f>
        <v>5000000</v>
      </c>
      <c r="Z274" s="65">
        <f>(SUMPRODUCT(Z$8:Z$187,Nutrients!$DZ$8:$DZ$187)+(IF($A$6=Nutrients!$B$8,Nutrients!$DZ$8,Nutrients!$DZ$9)*Z$6)+(((IF($A$7=Nutrients!$B$79,Nutrients!$DZ$79,(IF($A$7=Nutrients!$B$77,Nutrients!$DZ$77,Nutrients!$DZ$78)))))*Z$7))</f>
        <v>4000000</v>
      </c>
      <c r="AA274" s="65">
        <f>(SUMPRODUCT(AA$8:AA$187,Nutrients!$DZ$8:$DZ$187)+(IF($A$6=Nutrients!$B$8,Nutrients!$DZ$8,Nutrients!$DZ$9)*AA$6)+(((IF($A$7=Nutrients!$B$79,Nutrients!$DZ$79,(IF($A$7=Nutrients!$B$77,Nutrients!$DZ$77,Nutrients!$DZ$78)))))*AA$7))</f>
        <v>3000000</v>
      </c>
      <c r="AB274" s="65">
        <f>(SUMPRODUCT(AB$8:AB$187,Nutrients!$DZ$8:$DZ$187)+(IF($A$6=Nutrients!$B$8,Nutrients!$DZ$8,Nutrients!$DZ$9)*AB$6)+(((IF($A$7=Nutrients!$B$79,Nutrients!$DZ$79,(IF($A$7=Nutrients!$B$77,Nutrients!$DZ$77,Nutrients!$DZ$78)))))*AB$7))</f>
        <v>3000000</v>
      </c>
      <c r="AC274" s="65"/>
      <c r="AD274" s="65">
        <f>(SUMPRODUCT(AD$8:AD$187,Nutrients!$DZ$8:$DZ$187)+(IF($A$6=Nutrients!$B$8,Nutrients!$DZ$8,Nutrients!$DZ$9)*AD$6)+(((IF($A$7=Nutrients!$B$79,Nutrients!$DZ$79,(IF($A$7=Nutrients!$B$77,Nutrients!$DZ$77,Nutrients!$DZ$78)))))*AD$7))</f>
        <v>6000000</v>
      </c>
      <c r="AE274" s="65">
        <f>(SUMPRODUCT(AE$8:AE$187,Nutrients!$DZ$8:$DZ$187)+(IF($A$6=Nutrients!$B$8,Nutrients!$DZ$8,Nutrients!$DZ$9)*AE$6)+(((IF($A$7=Nutrients!$B$79,Nutrients!$DZ$79,(IF($A$7=Nutrients!$B$77,Nutrients!$DZ$77,Nutrients!$DZ$78)))))*AE$7))</f>
        <v>6000000</v>
      </c>
      <c r="AF274" s="65">
        <f>(SUMPRODUCT(AF$8:AF$187,Nutrients!$DZ$8:$DZ$187)+(IF($A$6=Nutrients!$B$8,Nutrients!$DZ$8,Nutrients!$DZ$9)*AF$6)+(((IF($A$7=Nutrients!$B$79,Nutrients!$DZ$79,(IF($A$7=Nutrients!$B$77,Nutrients!$DZ$77,Nutrients!$DZ$78)))))*AF$7))</f>
        <v>5000000</v>
      </c>
      <c r="AG274" s="65">
        <f>(SUMPRODUCT(AG$8:AG$187,Nutrients!$DZ$8:$DZ$187)+(IF($A$6=Nutrients!$B$8,Nutrients!$DZ$8,Nutrients!$DZ$9)*AG$6)+(((IF($A$7=Nutrients!$B$79,Nutrients!$DZ$79,(IF($A$7=Nutrients!$B$77,Nutrients!$DZ$77,Nutrients!$DZ$78)))))*AG$7))</f>
        <v>4000000</v>
      </c>
      <c r="AH274" s="65">
        <f>(SUMPRODUCT(AH$8:AH$187,Nutrients!$DZ$8:$DZ$187)+(IF($A$6=Nutrients!$B$8,Nutrients!$DZ$8,Nutrients!$DZ$9)*AH$6)+(((IF($A$7=Nutrients!$B$79,Nutrients!$DZ$79,(IF($A$7=Nutrients!$B$77,Nutrients!$DZ$77,Nutrients!$DZ$78)))))*AH$7))</f>
        <v>3000000</v>
      </c>
      <c r="AI274" s="65">
        <f>(SUMPRODUCT(AI$8:AI$187,Nutrients!$DZ$8:$DZ$187)+(IF($A$6=Nutrients!$B$8,Nutrients!$DZ$8,Nutrients!$DZ$9)*AI$6)+(((IF($A$7=Nutrients!$B$79,Nutrients!$DZ$79,(IF($A$7=Nutrients!$B$77,Nutrients!$DZ$77,Nutrients!$DZ$78)))))*AI$7))</f>
        <v>3000000</v>
      </c>
      <c r="AJ274" s="65"/>
      <c r="AK274" s="65">
        <f>(SUMPRODUCT(AK$8:AK$187,Nutrients!$DZ$8:$DZ$187)+(IF($A$6=Nutrients!$B$8,Nutrients!$DZ$8,Nutrients!$DZ$9)*AK$6)+(((IF($A$7=Nutrients!$B$79,Nutrients!$DZ$79,(IF($A$7=Nutrients!$B$77,Nutrients!$DZ$77,Nutrients!$DZ$78)))))*AK$7))</f>
        <v>6000000</v>
      </c>
      <c r="AL274" s="65">
        <f>(SUMPRODUCT(AL$8:AL$187,Nutrients!$DZ$8:$DZ$187)+(IF($A$6=Nutrients!$B$8,Nutrients!$DZ$8,Nutrients!$DZ$9)*AL$6)+(((IF($A$7=Nutrients!$B$79,Nutrients!$DZ$79,(IF($A$7=Nutrients!$B$77,Nutrients!$DZ$77,Nutrients!$DZ$78)))))*AL$7))</f>
        <v>6000000</v>
      </c>
      <c r="AM274" s="65">
        <f>(SUMPRODUCT(AM$8:AM$187,Nutrients!$DZ$8:$DZ$187)+(IF($A$6=Nutrients!$B$8,Nutrients!$DZ$8,Nutrients!$DZ$9)*AM$6)+(((IF($A$7=Nutrients!$B$79,Nutrients!$DZ$79,(IF($A$7=Nutrients!$B$77,Nutrients!$DZ$77,Nutrients!$DZ$78)))))*AM$7))</f>
        <v>5000000</v>
      </c>
      <c r="AN274" s="65">
        <f>(SUMPRODUCT(AN$8:AN$187,Nutrients!$DZ$8:$DZ$187)+(IF($A$6=Nutrients!$B$8,Nutrients!$DZ$8,Nutrients!$DZ$9)*AN$6)+(((IF($A$7=Nutrients!$B$79,Nutrients!$DZ$79,(IF($A$7=Nutrients!$B$77,Nutrients!$DZ$77,Nutrients!$DZ$78)))))*AN$7))</f>
        <v>4000000</v>
      </c>
      <c r="AO274" s="65">
        <f>(SUMPRODUCT(AO$8:AO$187,Nutrients!$DZ$8:$DZ$187)+(IF($A$6=Nutrients!$B$8,Nutrients!$DZ$8,Nutrients!$DZ$9)*AO$6)+(((IF($A$7=Nutrients!$B$79,Nutrients!$DZ$79,(IF($A$7=Nutrients!$B$77,Nutrients!$DZ$77,Nutrients!$DZ$78)))))*AO$7))</f>
        <v>3000000</v>
      </c>
      <c r="AP274" s="65">
        <f>(SUMPRODUCT(AP$8:AP$187,Nutrients!$DZ$8:$DZ$187)+(IF($A$6=Nutrients!$B$8,Nutrients!$DZ$8,Nutrients!$DZ$9)*AP$6)+(((IF($A$7=Nutrients!$B$79,Nutrients!$DZ$79,(IF($A$7=Nutrients!$B$77,Nutrients!$DZ$77,Nutrients!$DZ$78)))))*AP$7))</f>
        <v>3000000</v>
      </c>
      <c r="AQ274" s="65"/>
      <c r="AR274" s="65">
        <f>(SUMPRODUCT(AR$8:AR$187,Nutrients!$DZ$8:$DZ$187)+(IF($A$6=Nutrients!$B$8,Nutrients!$DZ$8,Nutrients!$DZ$9)*AR$6)+(((IF($A$7=Nutrients!$B$79,Nutrients!$DZ$79,(IF($A$7=Nutrients!$B$77,Nutrients!$DZ$77,Nutrients!$DZ$78)))))*AR$7))</f>
        <v>6000000</v>
      </c>
      <c r="AS274" s="65">
        <f>(SUMPRODUCT(AS$8:AS$187,Nutrients!$DZ$8:$DZ$187)+(IF($A$6=Nutrients!$B$8,Nutrients!$DZ$8,Nutrients!$DZ$9)*AS$6)+(((IF($A$7=Nutrients!$B$79,Nutrients!$DZ$79,(IF($A$7=Nutrients!$B$77,Nutrients!$DZ$77,Nutrients!$DZ$78)))))*AS$7))</f>
        <v>6000000</v>
      </c>
      <c r="AT274" s="65">
        <f>(SUMPRODUCT(AT$8:AT$187,Nutrients!$DZ$8:$DZ$187)+(IF($A$6=Nutrients!$B$8,Nutrients!$DZ$8,Nutrients!$DZ$9)*AT$6)+(((IF($A$7=Nutrients!$B$79,Nutrients!$DZ$79,(IF($A$7=Nutrients!$B$77,Nutrients!$DZ$77,Nutrients!$DZ$78)))))*AT$7))</f>
        <v>5000000</v>
      </c>
      <c r="AU274" s="65">
        <f>(SUMPRODUCT(AU$8:AU$187,Nutrients!$DZ$8:$DZ$187)+(IF($A$6=Nutrients!$B$8,Nutrients!$DZ$8,Nutrients!$DZ$9)*AU$6)+(((IF($A$7=Nutrients!$B$79,Nutrients!$DZ$79,(IF($A$7=Nutrients!$B$77,Nutrients!$DZ$77,Nutrients!$DZ$78)))))*AU$7))</f>
        <v>4000000</v>
      </c>
      <c r="AV274" s="65">
        <f>(SUMPRODUCT(AV$8:AV$187,Nutrients!$DZ$8:$DZ$187)+(IF($A$6=Nutrients!$B$8,Nutrients!$DZ$8,Nutrients!$DZ$9)*AV$6)+(((IF($A$7=Nutrients!$B$79,Nutrients!$DZ$79,(IF($A$7=Nutrients!$B$77,Nutrients!$DZ$77,Nutrients!$DZ$78)))))*AV$7))</f>
        <v>3000000</v>
      </c>
      <c r="AW274" s="65">
        <f>(SUMPRODUCT(AW$8:AW$187,Nutrients!$DZ$8:$DZ$187)+(IF($A$6=Nutrients!$B$8,Nutrients!$DZ$8,Nutrients!$DZ$9)*AW$6)+(((IF($A$7=Nutrients!$B$79,Nutrients!$DZ$79,(IF($A$7=Nutrients!$B$77,Nutrients!$DZ$77,Nutrients!$DZ$78)))))*AW$7))</f>
        <v>3000000</v>
      </c>
      <c r="AX274" s="65"/>
      <c r="AY274" s="65">
        <f>(SUMPRODUCT(AY$8:AY$187,Nutrients!$DZ$8:$DZ$187)+(IF($A$6=Nutrients!$B$8,Nutrients!$DZ$8,Nutrients!$DZ$9)*AY$6)+(((IF($A$7=Nutrients!$B$79,Nutrients!$DZ$79,(IF($A$7=Nutrients!$B$77,Nutrients!$DZ$77,Nutrients!$DZ$78)))))*AY$7))</f>
        <v>6000000</v>
      </c>
      <c r="AZ274" s="65">
        <f>(SUMPRODUCT(AZ$8:AZ$187,Nutrients!$DZ$8:$DZ$187)+(IF($A$6=Nutrients!$B$8,Nutrients!$DZ$8,Nutrients!$DZ$9)*AZ$6)+(((IF($A$7=Nutrients!$B$79,Nutrients!$DZ$79,(IF($A$7=Nutrients!$B$77,Nutrients!$DZ$77,Nutrients!$DZ$78)))))*AZ$7))</f>
        <v>6000000</v>
      </c>
      <c r="BA274" s="65">
        <f>(SUMPRODUCT(BA$8:BA$187,Nutrients!$DZ$8:$DZ$187)+(IF($A$6=Nutrients!$B$8,Nutrients!$DZ$8,Nutrients!$DZ$9)*BA$6)+(((IF($A$7=Nutrients!$B$79,Nutrients!$DZ$79,(IF($A$7=Nutrients!$B$77,Nutrients!$DZ$77,Nutrients!$DZ$78)))))*BA$7))</f>
        <v>5000000</v>
      </c>
      <c r="BB274" s="65">
        <f>(SUMPRODUCT(BB$8:BB$187,Nutrients!$DZ$8:$DZ$187)+(IF($A$6=Nutrients!$B$8,Nutrients!$DZ$8,Nutrients!$DZ$9)*BB$6)+(((IF($A$7=Nutrients!$B$79,Nutrients!$DZ$79,(IF($A$7=Nutrients!$B$77,Nutrients!$DZ$77,Nutrients!$DZ$78)))))*BB$7))</f>
        <v>4000000</v>
      </c>
      <c r="BC274" s="65">
        <f>(SUMPRODUCT(BC$8:BC$187,Nutrients!$DZ$8:$DZ$187)+(IF($A$6=Nutrients!$B$8,Nutrients!$DZ$8,Nutrients!$DZ$9)*BC$6)+(((IF($A$7=Nutrients!$B$79,Nutrients!$DZ$79,(IF($A$7=Nutrients!$B$77,Nutrients!$DZ$77,Nutrients!$DZ$78)))))*BC$7))</f>
        <v>3000000</v>
      </c>
      <c r="BD274" s="65">
        <f>(SUMPRODUCT(BD$8:BD$187,Nutrients!$DZ$8:$DZ$187)+(IF($A$6=Nutrients!$B$8,Nutrients!$DZ$8,Nutrients!$DZ$9)*BD$6)+(((IF($A$7=Nutrients!$B$79,Nutrients!$DZ$79,(IF($A$7=Nutrients!$B$77,Nutrients!$DZ$77,Nutrients!$DZ$78)))))*BD$7))</f>
        <v>3000000</v>
      </c>
      <c r="BE274" s="65"/>
      <c r="BF274" s="65">
        <f>(SUMPRODUCT(BF$8:BF$187,Nutrients!$DZ$8:$DZ$187)+(IF($A$6=Nutrients!$B$8,Nutrients!$DZ$8,Nutrients!$DZ$9)*BF$6)+(((IF($A$7=Nutrients!$B$79,Nutrients!$DZ$79,(IF($A$7=Nutrients!$B$77,Nutrients!$DZ$77,Nutrients!$DZ$78)))))*BF$7))</f>
        <v>6000000</v>
      </c>
      <c r="BG274" s="65">
        <f>(SUMPRODUCT(BG$8:BG$187,Nutrients!$DZ$8:$DZ$187)+(IF($A$6=Nutrients!$B$8,Nutrients!$DZ$8,Nutrients!$DZ$9)*BG$6)+(((IF($A$7=Nutrients!$B$79,Nutrients!$DZ$79,(IF($A$7=Nutrients!$B$77,Nutrients!$DZ$77,Nutrients!$DZ$78)))))*BG$7))</f>
        <v>6000000</v>
      </c>
      <c r="BH274" s="65">
        <f>(SUMPRODUCT(BH$8:BH$187,Nutrients!$DZ$8:$DZ$187)+(IF($A$6=Nutrients!$B$8,Nutrients!$DZ$8,Nutrients!$DZ$9)*BH$6)+(((IF($A$7=Nutrients!$B$79,Nutrients!$DZ$79,(IF($A$7=Nutrients!$B$77,Nutrients!$DZ$77,Nutrients!$DZ$78)))))*BH$7))</f>
        <v>5000000</v>
      </c>
      <c r="BI274" s="65">
        <f>(SUMPRODUCT(BI$8:BI$187,Nutrients!$DZ$8:$DZ$187)+(IF($A$6=Nutrients!$B$8,Nutrients!$DZ$8,Nutrients!$DZ$9)*BI$6)+(((IF($A$7=Nutrients!$B$79,Nutrients!$DZ$79,(IF($A$7=Nutrients!$B$77,Nutrients!$DZ$77,Nutrients!$DZ$78)))))*BI$7))</f>
        <v>4000000</v>
      </c>
      <c r="BJ274" s="65">
        <f>(SUMPRODUCT(BJ$8:BJ$187,Nutrients!$DZ$8:$DZ$187)+(IF($A$6=Nutrients!$B$8,Nutrients!$DZ$8,Nutrients!$DZ$9)*BJ$6)+(((IF($A$7=Nutrients!$B$79,Nutrients!$DZ$79,(IF($A$7=Nutrients!$B$77,Nutrients!$DZ$77,Nutrients!$DZ$78)))))*BJ$7))</f>
        <v>3000000</v>
      </c>
      <c r="BK274" s="65">
        <f>(SUMPRODUCT(BK$8:BK$187,Nutrients!$DZ$8:$DZ$187)+(IF($A$6=Nutrients!$B$8,Nutrients!$DZ$8,Nutrients!$DZ$9)*BK$6)+(((IF($A$7=Nutrients!$B$79,Nutrients!$DZ$79,(IF($A$7=Nutrients!$B$77,Nutrients!$DZ$77,Nutrients!$DZ$78)))))*BK$7))</f>
        <v>3000000</v>
      </c>
      <c r="BL274" s="65"/>
    </row>
    <row r="275" spans="1:64" x14ac:dyDescent="0.2">
      <c r="A275" s="236" t="s">
        <v>154</v>
      </c>
      <c r="B275" s="65">
        <f>(SUMPRODUCT(B$8:B$187,Nutrients!$EA$8:$EA$187)+(IF($A$6=Nutrients!$B$8,Nutrients!$EA$8,Nutrients!$EA$9)*B$6)+(((IF($A$7=Nutrients!$B$79,Nutrients!$EA$79,(IF($A$7=Nutrients!$B$77,Nutrients!$EA$77,Nutrients!$EA$78)))))*B$7))</f>
        <v>750000</v>
      </c>
      <c r="C275" s="65">
        <f>(SUMPRODUCT(C$8:C$187,Nutrients!$EA$8:$EA$187)+(IF($A$6=Nutrients!$B$8,Nutrients!$EA$8,Nutrients!$EA$9)*C$6)+(((IF($A$7=Nutrients!$B$79,Nutrients!$EA$79,(IF($A$7=Nutrients!$B$77,Nutrients!$EA$77,Nutrients!$EA$78)))))*C$7))</f>
        <v>750000</v>
      </c>
      <c r="D275" s="65">
        <f>(SUMPRODUCT(D$8:D$187,Nutrients!$EA$8:$EA$187)+(IF($A$6=Nutrients!$B$8,Nutrients!$EA$8,Nutrients!$EA$9)*D$6)+(((IF($A$7=Nutrients!$B$79,Nutrients!$EA$79,(IF($A$7=Nutrients!$B$77,Nutrients!$EA$77,Nutrients!$EA$78)))))*D$7))</f>
        <v>625000</v>
      </c>
      <c r="E275" s="65">
        <f>(SUMPRODUCT(E$8:E$187,Nutrients!$EA$8:$EA$187)+(IF($A$6=Nutrients!$B$8,Nutrients!$EA$8,Nutrients!$EA$9)*E$6)+(((IF($A$7=Nutrients!$B$79,Nutrients!$EA$79,(IF($A$7=Nutrients!$B$77,Nutrients!$EA$77,Nutrients!$EA$78)))))*E$7))</f>
        <v>500000</v>
      </c>
      <c r="F275" s="65">
        <f>(SUMPRODUCT(F$8:F$187,Nutrients!$EA$8:$EA$187)+(IF($A$6=Nutrients!$B$8,Nutrients!$EA$8,Nutrients!$EA$9)*F$6)+(((IF($A$7=Nutrients!$B$79,Nutrients!$EA$79,(IF($A$7=Nutrients!$B$77,Nutrients!$EA$77,Nutrients!$EA$78)))))*F$7))</f>
        <v>375000</v>
      </c>
      <c r="G275" s="65">
        <f>(SUMPRODUCT(G$8:G$187,Nutrients!$EA$8:$EA$187)+(IF($A$6=Nutrients!$B$8,Nutrients!$EA$8,Nutrients!$EA$9)*G$6)+(((IF($A$7=Nutrients!$B$79,Nutrients!$EA$79,(IF($A$7=Nutrients!$B$77,Nutrients!$EA$77,Nutrients!$EA$78)))))*G$7))</f>
        <v>375000</v>
      </c>
      <c r="H275" s="65"/>
      <c r="I275" s="65">
        <f>(SUMPRODUCT(I$8:I$187,Nutrients!$EA$8:$EA$187)+(IF($A$6=Nutrients!$B$8,Nutrients!$EA$8,Nutrients!$EA$9)*I$6)+(((IF($A$7=Nutrients!$B$79,Nutrients!$EA$79,(IF($A$7=Nutrients!$B$77,Nutrients!$EA$77,Nutrients!$EA$78)))))*I$7))</f>
        <v>750000</v>
      </c>
      <c r="J275" s="65">
        <f>(SUMPRODUCT(J$8:J$187,Nutrients!$EA$8:$EA$187)+(IF($A$6=Nutrients!$B$8,Nutrients!$EA$8,Nutrients!$EA$9)*J$6)+(((IF($A$7=Nutrients!$B$79,Nutrients!$EA$79,(IF($A$7=Nutrients!$B$77,Nutrients!$EA$77,Nutrients!$EA$78)))))*J$7))</f>
        <v>750000</v>
      </c>
      <c r="K275" s="65">
        <f>(SUMPRODUCT(K$8:K$187,Nutrients!$EA$8:$EA$187)+(IF($A$6=Nutrients!$B$8,Nutrients!$EA$8,Nutrients!$EA$9)*K$6)+(((IF($A$7=Nutrients!$B$79,Nutrients!$EA$79,(IF($A$7=Nutrients!$B$77,Nutrients!$EA$77,Nutrients!$EA$78)))))*K$7))</f>
        <v>625000</v>
      </c>
      <c r="L275" s="65">
        <f>(SUMPRODUCT(L$8:L$187,Nutrients!$EA$8:$EA$187)+(IF($A$6=Nutrients!$B$8,Nutrients!$EA$8,Nutrients!$EA$9)*L$6)+(((IF($A$7=Nutrients!$B$79,Nutrients!$EA$79,(IF($A$7=Nutrients!$B$77,Nutrients!$EA$77,Nutrients!$EA$78)))))*L$7))</f>
        <v>500000</v>
      </c>
      <c r="M275" s="65">
        <f>(SUMPRODUCT(M$8:M$187,Nutrients!$EA$8:$EA$187)+(IF($A$6=Nutrients!$B$8,Nutrients!$EA$8,Nutrients!$EA$9)*M$6)+(((IF($A$7=Nutrients!$B$79,Nutrients!$EA$79,(IF($A$7=Nutrients!$B$77,Nutrients!$EA$77,Nutrients!$EA$78)))))*M$7))</f>
        <v>375000</v>
      </c>
      <c r="N275" s="65">
        <f>(SUMPRODUCT(N$8:N$187,Nutrients!$EA$8:$EA$187)+(IF($A$6=Nutrients!$B$8,Nutrients!$EA$8,Nutrients!$EA$9)*N$6)+(((IF($A$7=Nutrients!$B$79,Nutrients!$EA$79,(IF($A$7=Nutrients!$B$77,Nutrients!$EA$77,Nutrients!$EA$78)))))*N$7))</f>
        <v>375000</v>
      </c>
      <c r="O275" s="65"/>
      <c r="P275" s="65">
        <f>(SUMPRODUCT(P$8:P$187,Nutrients!$EA$8:$EA$187)+(IF($A$6=Nutrients!$B$8,Nutrients!$EA$8,Nutrients!$EA$9)*P$6)+(((IF($A$7=Nutrients!$B$79,Nutrients!$EA$79,(IF($A$7=Nutrients!$B$77,Nutrients!$EA$77,Nutrients!$EA$78)))))*P$7))</f>
        <v>750000</v>
      </c>
      <c r="Q275" s="65">
        <f>(SUMPRODUCT(Q$8:Q$187,Nutrients!$EA$8:$EA$187)+(IF($A$6=Nutrients!$B$8,Nutrients!$EA$8,Nutrients!$EA$9)*Q$6)+(((IF($A$7=Nutrients!$B$79,Nutrients!$EA$79,(IF($A$7=Nutrients!$B$77,Nutrients!$EA$77,Nutrients!$EA$78)))))*Q$7))</f>
        <v>750000</v>
      </c>
      <c r="R275" s="65">
        <f>(SUMPRODUCT(R$8:R$187,Nutrients!$EA$8:$EA$187)+(IF($A$6=Nutrients!$B$8,Nutrients!$EA$8,Nutrients!$EA$9)*R$6)+(((IF($A$7=Nutrients!$B$79,Nutrients!$EA$79,(IF($A$7=Nutrients!$B$77,Nutrients!$EA$77,Nutrients!$EA$78)))))*R$7))</f>
        <v>625000</v>
      </c>
      <c r="S275" s="65">
        <f>(SUMPRODUCT(S$8:S$187,Nutrients!$EA$8:$EA$187)+(IF($A$6=Nutrients!$B$8,Nutrients!$EA$8,Nutrients!$EA$9)*S$6)+(((IF($A$7=Nutrients!$B$79,Nutrients!$EA$79,(IF($A$7=Nutrients!$B$77,Nutrients!$EA$77,Nutrients!$EA$78)))))*S$7))</f>
        <v>500000</v>
      </c>
      <c r="T275" s="65">
        <f>(SUMPRODUCT(T$8:T$187,Nutrients!$EA$8:$EA$187)+(IF($A$6=Nutrients!$B$8,Nutrients!$EA$8,Nutrients!$EA$9)*T$6)+(((IF($A$7=Nutrients!$B$79,Nutrients!$EA$79,(IF($A$7=Nutrients!$B$77,Nutrients!$EA$77,Nutrients!$EA$78)))))*T$7))</f>
        <v>375000</v>
      </c>
      <c r="U275" s="65">
        <f>(SUMPRODUCT(U$8:U$187,Nutrients!$EA$8:$EA$187)+(IF($A$6=Nutrients!$B$8,Nutrients!$EA$8,Nutrients!$EA$9)*U$6)+(((IF($A$7=Nutrients!$B$79,Nutrients!$EA$79,(IF($A$7=Nutrients!$B$77,Nutrients!$EA$77,Nutrients!$EA$78)))))*U$7))</f>
        <v>375000</v>
      </c>
      <c r="V275" s="65"/>
      <c r="W275" s="65">
        <f>(SUMPRODUCT(W$8:W$187,Nutrients!$EA$8:$EA$187)+(IF($A$6=Nutrients!$B$8,Nutrients!$EA$8,Nutrients!$EA$9)*W$6)+(((IF($A$7=Nutrients!$B$79,Nutrients!$EA$79,(IF($A$7=Nutrients!$B$77,Nutrients!$EA$77,Nutrients!$EA$78)))))*W$7))</f>
        <v>750000</v>
      </c>
      <c r="X275" s="65">
        <f>(SUMPRODUCT(X$8:X$187,Nutrients!$EA$8:$EA$187)+(IF($A$6=Nutrients!$B$8,Nutrients!$EA$8,Nutrients!$EA$9)*X$6)+(((IF($A$7=Nutrients!$B$79,Nutrients!$EA$79,(IF($A$7=Nutrients!$B$77,Nutrients!$EA$77,Nutrients!$EA$78)))))*X$7))</f>
        <v>750000</v>
      </c>
      <c r="Y275" s="65">
        <f>(SUMPRODUCT(Y$8:Y$187,Nutrients!$EA$8:$EA$187)+(IF($A$6=Nutrients!$B$8,Nutrients!$EA$8,Nutrients!$EA$9)*Y$6)+(((IF($A$7=Nutrients!$B$79,Nutrients!$EA$79,(IF($A$7=Nutrients!$B$77,Nutrients!$EA$77,Nutrients!$EA$78)))))*Y$7))</f>
        <v>625000</v>
      </c>
      <c r="Z275" s="65">
        <f>(SUMPRODUCT(Z$8:Z$187,Nutrients!$EA$8:$EA$187)+(IF($A$6=Nutrients!$B$8,Nutrients!$EA$8,Nutrients!$EA$9)*Z$6)+(((IF($A$7=Nutrients!$B$79,Nutrients!$EA$79,(IF($A$7=Nutrients!$B$77,Nutrients!$EA$77,Nutrients!$EA$78)))))*Z$7))</f>
        <v>500000</v>
      </c>
      <c r="AA275" s="65">
        <f>(SUMPRODUCT(AA$8:AA$187,Nutrients!$EA$8:$EA$187)+(IF($A$6=Nutrients!$B$8,Nutrients!$EA$8,Nutrients!$EA$9)*AA$6)+(((IF($A$7=Nutrients!$B$79,Nutrients!$EA$79,(IF($A$7=Nutrients!$B$77,Nutrients!$EA$77,Nutrients!$EA$78)))))*AA$7))</f>
        <v>375000</v>
      </c>
      <c r="AB275" s="65">
        <f>(SUMPRODUCT(AB$8:AB$187,Nutrients!$EA$8:$EA$187)+(IF($A$6=Nutrients!$B$8,Nutrients!$EA$8,Nutrients!$EA$9)*AB$6)+(((IF($A$7=Nutrients!$B$79,Nutrients!$EA$79,(IF($A$7=Nutrients!$B$77,Nutrients!$EA$77,Nutrients!$EA$78)))))*AB$7))</f>
        <v>375000</v>
      </c>
      <c r="AC275" s="65"/>
      <c r="AD275" s="65">
        <f>(SUMPRODUCT(AD$8:AD$187,Nutrients!$EA$8:$EA$187)+(IF($A$6=Nutrients!$B$8,Nutrients!$EA$8,Nutrients!$EA$9)*AD$6)+(((IF($A$7=Nutrients!$B$79,Nutrients!$EA$79,(IF($A$7=Nutrients!$B$77,Nutrients!$EA$77,Nutrients!$EA$78)))))*AD$7))</f>
        <v>750000</v>
      </c>
      <c r="AE275" s="65">
        <f>(SUMPRODUCT(AE$8:AE$187,Nutrients!$EA$8:$EA$187)+(IF($A$6=Nutrients!$B$8,Nutrients!$EA$8,Nutrients!$EA$9)*AE$6)+(((IF($A$7=Nutrients!$B$79,Nutrients!$EA$79,(IF($A$7=Nutrients!$B$77,Nutrients!$EA$77,Nutrients!$EA$78)))))*AE$7))</f>
        <v>750000</v>
      </c>
      <c r="AF275" s="65">
        <f>(SUMPRODUCT(AF$8:AF$187,Nutrients!$EA$8:$EA$187)+(IF($A$6=Nutrients!$B$8,Nutrients!$EA$8,Nutrients!$EA$9)*AF$6)+(((IF($A$7=Nutrients!$B$79,Nutrients!$EA$79,(IF($A$7=Nutrients!$B$77,Nutrients!$EA$77,Nutrients!$EA$78)))))*AF$7))</f>
        <v>625000</v>
      </c>
      <c r="AG275" s="65">
        <f>(SUMPRODUCT(AG$8:AG$187,Nutrients!$EA$8:$EA$187)+(IF($A$6=Nutrients!$B$8,Nutrients!$EA$8,Nutrients!$EA$9)*AG$6)+(((IF($A$7=Nutrients!$B$79,Nutrients!$EA$79,(IF($A$7=Nutrients!$B$77,Nutrients!$EA$77,Nutrients!$EA$78)))))*AG$7))</f>
        <v>500000</v>
      </c>
      <c r="AH275" s="65">
        <f>(SUMPRODUCT(AH$8:AH$187,Nutrients!$EA$8:$EA$187)+(IF($A$6=Nutrients!$B$8,Nutrients!$EA$8,Nutrients!$EA$9)*AH$6)+(((IF($A$7=Nutrients!$B$79,Nutrients!$EA$79,(IF($A$7=Nutrients!$B$77,Nutrients!$EA$77,Nutrients!$EA$78)))))*AH$7))</f>
        <v>375000</v>
      </c>
      <c r="AI275" s="65">
        <f>(SUMPRODUCT(AI$8:AI$187,Nutrients!$EA$8:$EA$187)+(IF($A$6=Nutrients!$B$8,Nutrients!$EA$8,Nutrients!$EA$9)*AI$6)+(((IF($A$7=Nutrients!$B$79,Nutrients!$EA$79,(IF($A$7=Nutrients!$B$77,Nutrients!$EA$77,Nutrients!$EA$78)))))*AI$7))</f>
        <v>375000</v>
      </c>
      <c r="AJ275" s="65"/>
      <c r="AK275" s="65">
        <f>(SUMPRODUCT(AK$8:AK$187,Nutrients!$EA$8:$EA$187)+(IF($A$6=Nutrients!$B$8,Nutrients!$EA$8,Nutrients!$EA$9)*AK$6)+(((IF($A$7=Nutrients!$B$79,Nutrients!$EA$79,(IF($A$7=Nutrients!$B$77,Nutrients!$EA$77,Nutrients!$EA$78)))))*AK$7))</f>
        <v>750000</v>
      </c>
      <c r="AL275" s="65">
        <f>(SUMPRODUCT(AL$8:AL$187,Nutrients!$EA$8:$EA$187)+(IF($A$6=Nutrients!$B$8,Nutrients!$EA$8,Nutrients!$EA$9)*AL$6)+(((IF($A$7=Nutrients!$B$79,Nutrients!$EA$79,(IF($A$7=Nutrients!$B$77,Nutrients!$EA$77,Nutrients!$EA$78)))))*AL$7))</f>
        <v>750000</v>
      </c>
      <c r="AM275" s="65">
        <f>(SUMPRODUCT(AM$8:AM$187,Nutrients!$EA$8:$EA$187)+(IF($A$6=Nutrients!$B$8,Nutrients!$EA$8,Nutrients!$EA$9)*AM$6)+(((IF($A$7=Nutrients!$B$79,Nutrients!$EA$79,(IF($A$7=Nutrients!$B$77,Nutrients!$EA$77,Nutrients!$EA$78)))))*AM$7))</f>
        <v>625000</v>
      </c>
      <c r="AN275" s="65">
        <f>(SUMPRODUCT(AN$8:AN$187,Nutrients!$EA$8:$EA$187)+(IF($A$6=Nutrients!$B$8,Nutrients!$EA$8,Nutrients!$EA$9)*AN$6)+(((IF($A$7=Nutrients!$B$79,Nutrients!$EA$79,(IF($A$7=Nutrients!$B$77,Nutrients!$EA$77,Nutrients!$EA$78)))))*AN$7))</f>
        <v>500000</v>
      </c>
      <c r="AO275" s="65">
        <f>(SUMPRODUCT(AO$8:AO$187,Nutrients!$EA$8:$EA$187)+(IF($A$6=Nutrients!$B$8,Nutrients!$EA$8,Nutrients!$EA$9)*AO$6)+(((IF($A$7=Nutrients!$B$79,Nutrients!$EA$79,(IF($A$7=Nutrients!$B$77,Nutrients!$EA$77,Nutrients!$EA$78)))))*AO$7))</f>
        <v>375000</v>
      </c>
      <c r="AP275" s="65">
        <f>(SUMPRODUCT(AP$8:AP$187,Nutrients!$EA$8:$EA$187)+(IF($A$6=Nutrients!$B$8,Nutrients!$EA$8,Nutrients!$EA$9)*AP$6)+(((IF($A$7=Nutrients!$B$79,Nutrients!$EA$79,(IF($A$7=Nutrients!$B$77,Nutrients!$EA$77,Nutrients!$EA$78)))))*AP$7))</f>
        <v>375000</v>
      </c>
      <c r="AQ275" s="65"/>
      <c r="AR275" s="65">
        <f>(SUMPRODUCT(AR$8:AR$187,Nutrients!$EA$8:$EA$187)+(IF($A$6=Nutrients!$B$8,Nutrients!$EA$8,Nutrients!$EA$9)*AR$6)+(((IF($A$7=Nutrients!$B$79,Nutrients!$EA$79,(IF($A$7=Nutrients!$B$77,Nutrients!$EA$77,Nutrients!$EA$78)))))*AR$7))</f>
        <v>750000</v>
      </c>
      <c r="AS275" s="65">
        <f>(SUMPRODUCT(AS$8:AS$187,Nutrients!$EA$8:$EA$187)+(IF($A$6=Nutrients!$B$8,Nutrients!$EA$8,Nutrients!$EA$9)*AS$6)+(((IF($A$7=Nutrients!$B$79,Nutrients!$EA$79,(IF($A$7=Nutrients!$B$77,Nutrients!$EA$77,Nutrients!$EA$78)))))*AS$7))</f>
        <v>750000</v>
      </c>
      <c r="AT275" s="65">
        <f>(SUMPRODUCT(AT$8:AT$187,Nutrients!$EA$8:$EA$187)+(IF($A$6=Nutrients!$B$8,Nutrients!$EA$8,Nutrients!$EA$9)*AT$6)+(((IF($A$7=Nutrients!$B$79,Nutrients!$EA$79,(IF($A$7=Nutrients!$B$77,Nutrients!$EA$77,Nutrients!$EA$78)))))*AT$7))</f>
        <v>625000</v>
      </c>
      <c r="AU275" s="65">
        <f>(SUMPRODUCT(AU$8:AU$187,Nutrients!$EA$8:$EA$187)+(IF($A$6=Nutrients!$B$8,Nutrients!$EA$8,Nutrients!$EA$9)*AU$6)+(((IF($A$7=Nutrients!$B$79,Nutrients!$EA$79,(IF($A$7=Nutrients!$B$77,Nutrients!$EA$77,Nutrients!$EA$78)))))*AU$7))</f>
        <v>500000</v>
      </c>
      <c r="AV275" s="65">
        <f>(SUMPRODUCT(AV$8:AV$187,Nutrients!$EA$8:$EA$187)+(IF($A$6=Nutrients!$B$8,Nutrients!$EA$8,Nutrients!$EA$9)*AV$6)+(((IF($A$7=Nutrients!$B$79,Nutrients!$EA$79,(IF($A$7=Nutrients!$B$77,Nutrients!$EA$77,Nutrients!$EA$78)))))*AV$7))</f>
        <v>375000</v>
      </c>
      <c r="AW275" s="65">
        <f>(SUMPRODUCT(AW$8:AW$187,Nutrients!$EA$8:$EA$187)+(IF($A$6=Nutrients!$B$8,Nutrients!$EA$8,Nutrients!$EA$9)*AW$6)+(((IF($A$7=Nutrients!$B$79,Nutrients!$EA$79,(IF($A$7=Nutrients!$B$77,Nutrients!$EA$77,Nutrients!$EA$78)))))*AW$7))</f>
        <v>375000</v>
      </c>
      <c r="AX275" s="65"/>
      <c r="AY275" s="65">
        <f>(SUMPRODUCT(AY$8:AY$187,Nutrients!$EA$8:$EA$187)+(IF($A$6=Nutrients!$B$8,Nutrients!$EA$8,Nutrients!$EA$9)*AY$6)+(((IF($A$7=Nutrients!$B$79,Nutrients!$EA$79,(IF($A$7=Nutrients!$B$77,Nutrients!$EA$77,Nutrients!$EA$78)))))*AY$7))</f>
        <v>750000</v>
      </c>
      <c r="AZ275" s="65">
        <f>(SUMPRODUCT(AZ$8:AZ$187,Nutrients!$EA$8:$EA$187)+(IF($A$6=Nutrients!$B$8,Nutrients!$EA$8,Nutrients!$EA$9)*AZ$6)+(((IF($A$7=Nutrients!$B$79,Nutrients!$EA$79,(IF($A$7=Nutrients!$B$77,Nutrients!$EA$77,Nutrients!$EA$78)))))*AZ$7))</f>
        <v>750000</v>
      </c>
      <c r="BA275" s="65">
        <f>(SUMPRODUCT(BA$8:BA$187,Nutrients!$EA$8:$EA$187)+(IF($A$6=Nutrients!$B$8,Nutrients!$EA$8,Nutrients!$EA$9)*BA$6)+(((IF($A$7=Nutrients!$B$79,Nutrients!$EA$79,(IF($A$7=Nutrients!$B$77,Nutrients!$EA$77,Nutrients!$EA$78)))))*BA$7))</f>
        <v>625000</v>
      </c>
      <c r="BB275" s="65">
        <f>(SUMPRODUCT(BB$8:BB$187,Nutrients!$EA$8:$EA$187)+(IF($A$6=Nutrients!$B$8,Nutrients!$EA$8,Nutrients!$EA$9)*BB$6)+(((IF($A$7=Nutrients!$B$79,Nutrients!$EA$79,(IF($A$7=Nutrients!$B$77,Nutrients!$EA$77,Nutrients!$EA$78)))))*BB$7))</f>
        <v>500000</v>
      </c>
      <c r="BC275" s="65">
        <f>(SUMPRODUCT(BC$8:BC$187,Nutrients!$EA$8:$EA$187)+(IF($A$6=Nutrients!$B$8,Nutrients!$EA$8,Nutrients!$EA$9)*BC$6)+(((IF($A$7=Nutrients!$B$79,Nutrients!$EA$79,(IF($A$7=Nutrients!$B$77,Nutrients!$EA$77,Nutrients!$EA$78)))))*BC$7))</f>
        <v>375000</v>
      </c>
      <c r="BD275" s="65">
        <f>(SUMPRODUCT(BD$8:BD$187,Nutrients!$EA$8:$EA$187)+(IF($A$6=Nutrients!$B$8,Nutrients!$EA$8,Nutrients!$EA$9)*BD$6)+(((IF($A$7=Nutrients!$B$79,Nutrients!$EA$79,(IF($A$7=Nutrients!$B$77,Nutrients!$EA$77,Nutrients!$EA$78)))))*BD$7))</f>
        <v>375000</v>
      </c>
      <c r="BE275" s="65"/>
      <c r="BF275" s="65">
        <f>(SUMPRODUCT(BF$8:BF$187,Nutrients!$EA$8:$EA$187)+(IF($A$6=Nutrients!$B$8,Nutrients!$EA$8,Nutrients!$EA$9)*BF$6)+(((IF($A$7=Nutrients!$B$79,Nutrients!$EA$79,(IF($A$7=Nutrients!$B$77,Nutrients!$EA$77,Nutrients!$EA$78)))))*BF$7))</f>
        <v>750000</v>
      </c>
      <c r="BG275" s="65">
        <f>(SUMPRODUCT(BG$8:BG$187,Nutrients!$EA$8:$EA$187)+(IF($A$6=Nutrients!$B$8,Nutrients!$EA$8,Nutrients!$EA$9)*BG$6)+(((IF($A$7=Nutrients!$B$79,Nutrients!$EA$79,(IF($A$7=Nutrients!$B$77,Nutrients!$EA$77,Nutrients!$EA$78)))))*BG$7))</f>
        <v>750000</v>
      </c>
      <c r="BH275" s="65">
        <f>(SUMPRODUCT(BH$8:BH$187,Nutrients!$EA$8:$EA$187)+(IF($A$6=Nutrients!$B$8,Nutrients!$EA$8,Nutrients!$EA$9)*BH$6)+(((IF($A$7=Nutrients!$B$79,Nutrients!$EA$79,(IF($A$7=Nutrients!$B$77,Nutrients!$EA$77,Nutrients!$EA$78)))))*BH$7))</f>
        <v>625000</v>
      </c>
      <c r="BI275" s="65">
        <f>(SUMPRODUCT(BI$8:BI$187,Nutrients!$EA$8:$EA$187)+(IF($A$6=Nutrients!$B$8,Nutrients!$EA$8,Nutrients!$EA$9)*BI$6)+(((IF($A$7=Nutrients!$B$79,Nutrients!$EA$79,(IF($A$7=Nutrients!$B$77,Nutrients!$EA$77,Nutrients!$EA$78)))))*BI$7))</f>
        <v>500000</v>
      </c>
      <c r="BJ275" s="65">
        <f>(SUMPRODUCT(BJ$8:BJ$187,Nutrients!$EA$8:$EA$187)+(IF($A$6=Nutrients!$B$8,Nutrients!$EA$8,Nutrients!$EA$9)*BJ$6)+(((IF($A$7=Nutrients!$B$79,Nutrients!$EA$79,(IF($A$7=Nutrients!$B$77,Nutrients!$EA$77,Nutrients!$EA$78)))))*BJ$7))</f>
        <v>375000</v>
      </c>
      <c r="BK275" s="65">
        <f>(SUMPRODUCT(BK$8:BK$187,Nutrients!$EA$8:$EA$187)+(IF($A$6=Nutrients!$B$8,Nutrients!$EA$8,Nutrients!$EA$9)*BK$6)+(((IF($A$7=Nutrients!$B$79,Nutrients!$EA$79,(IF($A$7=Nutrients!$B$77,Nutrients!$EA$77,Nutrients!$EA$78)))))*BK$7))</f>
        <v>375000</v>
      </c>
      <c r="BL275" s="65"/>
    </row>
    <row r="276" spans="1:64" x14ac:dyDescent="0.2">
      <c r="A276" s="236" t="s">
        <v>155</v>
      </c>
      <c r="B276" s="65">
        <f>(SUMPRODUCT(B$8:B$187,Nutrients!$EB$8:$EB$187)+(IF($A$6=Nutrients!$B$8,Nutrients!$EB$8,Nutrients!$EB$9)*B$6)+(((IF($A$7=Nutrients!$B$79,Nutrients!$EB$79,(IF($A$7=Nutrients!$B$77,Nutrients!$EB$77,Nutrients!$EB$78)))))*B$7))</f>
        <v>24000</v>
      </c>
      <c r="C276" s="65">
        <f>(SUMPRODUCT(C$8:C$187,Nutrients!$EB$8:$EB$187)+(IF($A$6=Nutrients!$B$8,Nutrients!$EB$8,Nutrients!$EB$9)*C$6)+(((IF($A$7=Nutrients!$B$79,Nutrients!$EB$79,(IF($A$7=Nutrients!$B$77,Nutrients!$EB$77,Nutrients!$EB$78)))))*C$7))</f>
        <v>24000</v>
      </c>
      <c r="D276" s="65">
        <f>(SUMPRODUCT(D$8:D$187,Nutrients!$EB$8:$EB$187)+(IF($A$6=Nutrients!$B$8,Nutrients!$EB$8,Nutrients!$EB$9)*D$6)+(((IF($A$7=Nutrients!$B$79,Nutrients!$EB$79,(IF($A$7=Nutrients!$B$77,Nutrients!$EB$77,Nutrients!$EB$78)))))*D$7))</f>
        <v>20000</v>
      </c>
      <c r="E276" s="65">
        <f>(SUMPRODUCT(E$8:E$187,Nutrients!$EB$8:$EB$187)+(IF($A$6=Nutrients!$B$8,Nutrients!$EB$8,Nutrients!$EB$9)*E$6)+(((IF($A$7=Nutrients!$B$79,Nutrients!$EB$79,(IF($A$7=Nutrients!$B$77,Nutrients!$EB$77,Nutrients!$EB$78)))))*E$7))</f>
        <v>16000</v>
      </c>
      <c r="F276" s="65">
        <f>(SUMPRODUCT(F$8:F$187,Nutrients!$EB$8:$EB$187)+(IF($A$6=Nutrients!$B$8,Nutrients!$EB$8,Nutrients!$EB$9)*F$6)+(((IF($A$7=Nutrients!$B$79,Nutrients!$EB$79,(IF($A$7=Nutrients!$B$77,Nutrients!$EB$77,Nutrients!$EB$78)))))*F$7))</f>
        <v>12000</v>
      </c>
      <c r="G276" s="65">
        <f>(SUMPRODUCT(G$8:G$187,Nutrients!$EB$8:$EB$187)+(IF($A$6=Nutrients!$B$8,Nutrients!$EB$8,Nutrients!$EB$9)*G$6)+(((IF($A$7=Nutrients!$B$79,Nutrients!$EB$79,(IF($A$7=Nutrients!$B$77,Nutrients!$EB$77,Nutrients!$EB$78)))))*G$7))</f>
        <v>12000</v>
      </c>
      <c r="H276" s="65"/>
      <c r="I276" s="65">
        <f>(SUMPRODUCT(I$8:I$187,Nutrients!$EB$8:$EB$187)+(IF($A$6=Nutrients!$B$8,Nutrients!$EB$8,Nutrients!$EB$9)*I$6)+(((IF($A$7=Nutrients!$B$79,Nutrients!$EB$79,(IF($A$7=Nutrients!$B$77,Nutrients!$EB$77,Nutrients!$EB$78)))))*I$7))</f>
        <v>24000</v>
      </c>
      <c r="J276" s="65">
        <f>(SUMPRODUCT(J$8:J$187,Nutrients!$EB$8:$EB$187)+(IF($A$6=Nutrients!$B$8,Nutrients!$EB$8,Nutrients!$EB$9)*J$6)+(((IF($A$7=Nutrients!$B$79,Nutrients!$EB$79,(IF($A$7=Nutrients!$B$77,Nutrients!$EB$77,Nutrients!$EB$78)))))*J$7))</f>
        <v>24000</v>
      </c>
      <c r="K276" s="65">
        <f>(SUMPRODUCT(K$8:K$187,Nutrients!$EB$8:$EB$187)+(IF($A$6=Nutrients!$B$8,Nutrients!$EB$8,Nutrients!$EB$9)*K$6)+(((IF($A$7=Nutrients!$B$79,Nutrients!$EB$79,(IF($A$7=Nutrients!$B$77,Nutrients!$EB$77,Nutrients!$EB$78)))))*K$7))</f>
        <v>20000</v>
      </c>
      <c r="L276" s="65">
        <f>(SUMPRODUCT(L$8:L$187,Nutrients!$EB$8:$EB$187)+(IF($A$6=Nutrients!$B$8,Nutrients!$EB$8,Nutrients!$EB$9)*L$6)+(((IF($A$7=Nutrients!$B$79,Nutrients!$EB$79,(IF($A$7=Nutrients!$B$77,Nutrients!$EB$77,Nutrients!$EB$78)))))*L$7))</f>
        <v>16000</v>
      </c>
      <c r="M276" s="65">
        <f>(SUMPRODUCT(M$8:M$187,Nutrients!$EB$8:$EB$187)+(IF($A$6=Nutrients!$B$8,Nutrients!$EB$8,Nutrients!$EB$9)*M$6)+(((IF($A$7=Nutrients!$B$79,Nutrients!$EB$79,(IF($A$7=Nutrients!$B$77,Nutrients!$EB$77,Nutrients!$EB$78)))))*M$7))</f>
        <v>12000</v>
      </c>
      <c r="N276" s="65">
        <f>(SUMPRODUCT(N$8:N$187,Nutrients!$EB$8:$EB$187)+(IF($A$6=Nutrients!$B$8,Nutrients!$EB$8,Nutrients!$EB$9)*N$6)+(((IF($A$7=Nutrients!$B$79,Nutrients!$EB$79,(IF($A$7=Nutrients!$B$77,Nutrients!$EB$77,Nutrients!$EB$78)))))*N$7))</f>
        <v>12000</v>
      </c>
      <c r="O276" s="65"/>
      <c r="P276" s="65">
        <f>(SUMPRODUCT(P$8:P$187,Nutrients!$EB$8:$EB$187)+(IF($A$6=Nutrients!$B$8,Nutrients!$EB$8,Nutrients!$EB$9)*P$6)+(((IF($A$7=Nutrients!$B$79,Nutrients!$EB$79,(IF($A$7=Nutrients!$B$77,Nutrients!$EB$77,Nutrients!$EB$78)))))*P$7))</f>
        <v>24000</v>
      </c>
      <c r="Q276" s="65">
        <f>(SUMPRODUCT(Q$8:Q$187,Nutrients!$EB$8:$EB$187)+(IF($A$6=Nutrients!$B$8,Nutrients!$EB$8,Nutrients!$EB$9)*Q$6)+(((IF($A$7=Nutrients!$B$79,Nutrients!$EB$79,(IF($A$7=Nutrients!$B$77,Nutrients!$EB$77,Nutrients!$EB$78)))))*Q$7))</f>
        <v>24000</v>
      </c>
      <c r="R276" s="65">
        <f>(SUMPRODUCT(R$8:R$187,Nutrients!$EB$8:$EB$187)+(IF($A$6=Nutrients!$B$8,Nutrients!$EB$8,Nutrients!$EB$9)*R$6)+(((IF($A$7=Nutrients!$B$79,Nutrients!$EB$79,(IF($A$7=Nutrients!$B$77,Nutrients!$EB$77,Nutrients!$EB$78)))))*R$7))</f>
        <v>20000</v>
      </c>
      <c r="S276" s="65">
        <f>(SUMPRODUCT(S$8:S$187,Nutrients!$EB$8:$EB$187)+(IF($A$6=Nutrients!$B$8,Nutrients!$EB$8,Nutrients!$EB$9)*S$6)+(((IF($A$7=Nutrients!$B$79,Nutrients!$EB$79,(IF($A$7=Nutrients!$B$77,Nutrients!$EB$77,Nutrients!$EB$78)))))*S$7))</f>
        <v>16000</v>
      </c>
      <c r="T276" s="65">
        <f>(SUMPRODUCT(T$8:T$187,Nutrients!$EB$8:$EB$187)+(IF($A$6=Nutrients!$B$8,Nutrients!$EB$8,Nutrients!$EB$9)*T$6)+(((IF($A$7=Nutrients!$B$79,Nutrients!$EB$79,(IF($A$7=Nutrients!$B$77,Nutrients!$EB$77,Nutrients!$EB$78)))))*T$7))</f>
        <v>12000</v>
      </c>
      <c r="U276" s="65">
        <f>(SUMPRODUCT(U$8:U$187,Nutrients!$EB$8:$EB$187)+(IF($A$6=Nutrients!$B$8,Nutrients!$EB$8,Nutrients!$EB$9)*U$6)+(((IF($A$7=Nutrients!$B$79,Nutrients!$EB$79,(IF($A$7=Nutrients!$B$77,Nutrients!$EB$77,Nutrients!$EB$78)))))*U$7))</f>
        <v>12000</v>
      </c>
      <c r="V276" s="65"/>
      <c r="W276" s="65">
        <f>(SUMPRODUCT(W$8:W$187,Nutrients!$EB$8:$EB$187)+(IF($A$6=Nutrients!$B$8,Nutrients!$EB$8,Nutrients!$EB$9)*W$6)+(((IF($A$7=Nutrients!$B$79,Nutrients!$EB$79,(IF($A$7=Nutrients!$B$77,Nutrients!$EB$77,Nutrients!$EB$78)))))*W$7))</f>
        <v>24000</v>
      </c>
      <c r="X276" s="65">
        <f>(SUMPRODUCT(X$8:X$187,Nutrients!$EB$8:$EB$187)+(IF($A$6=Nutrients!$B$8,Nutrients!$EB$8,Nutrients!$EB$9)*X$6)+(((IF($A$7=Nutrients!$B$79,Nutrients!$EB$79,(IF($A$7=Nutrients!$B$77,Nutrients!$EB$77,Nutrients!$EB$78)))))*X$7))</f>
        <v>24000</v>
      </c>
      <c r="Y276" s="65">
        <f>(SUMPRODUCT(Y$8:Y$187,Nutrients!$EB$8:$EB$187)+(IF($A$6=Nutrients!$B$8,Nutrients!$EB$8,Nutrients!$EB$9)*Y$6)+(((IF($A$7=Nutrients!$B$79,Nutrients!$EB$79,(IF($A$7=Nutrients!$B$77,Nutrients!$EB$77,Nutrients!$EB$78)))))*Y$7))</f>
        <v>20000</v>
      </c>
      <c r="Z276" s="65">
        <f>(SUMPRODUCT(Z$8:Z$187,Nutrients!$EB$8:$EB$187)+(IF($A$6=Nutrients!$B$8,Nutrients!$EB$8,Nutrients!$EB$9)*Z$6)+(((IF($A$7=Nutrients!$B$79,Nutrients!$EB$79,(IF($A$7=Nutrients!$B$77,Nutrients!$EB$77,Nutrients!$EB$78)))))*Z$7))</f>
        <v>16000</v>
      </c>
      <c r="AA276" s="65">
        <f>(SUMPRODUCT(AA$8:AA$187,Nutrients!$EB$8:$EB$187)+(IF($A$6=Nutrients!$B$8,Nutrients!$EB$8,Nutrients!$EB$9)*AA$6)+(((IF($A$7=Nutrients!$B$79,Nutrients!$EB$79,(IF($A$7=Nutrients!$B$77,Nutrients!$EB$77,Nutrients!$EB$78)))))*AA$7))</f>
        <v>12000</v>
      </c>
      <c r="AB276" s="65">
        <f>(SUMPRODUCT(AB$8:AB$187,Nutrients!$EB$8:$EB$187)+(IF($A$6=Nutrients!$B$8,Nutrients!$EB$8,Nutrients!$EB$9)*AB$6)+(((IF($A$7=Nutrients!$B$79,Nutrients!$EB$79,(IF($A$7=Nutrients!$B$77,Nutrients!$EB$77,Nutrients!$EB$78)))))*AB$7))</f>
        <v>12000</v>
      </c>
      <c r="AC276" s="65"/>
      <c r="AD276" s="65">
        <f>(SUMPRODUCT(AD$8:AD$187,Nutrients!$EB$8:$EB$187)+(IF($A$6=Nutrients!$B$8,Nutrients!$EB$8,Nutrients!$EB$9)*AD$6)+(((IF($A$7=Nutrients!$B$79,Nutrients!$EB$79,(IF($A$7=Nutrients!$B$77,Nutrients!$EB$77,Nutrients!$EB$78)))))*AD$7))</f>
        <v>24000</v>
      </c>
      <c r="AE276" s="65">
        <f>(SUMPRODUCT(AE$8:AE$187,Nutrients!$EB$8:$EB$187)+(IF($A$6=Nutrients!$B$8,Nutrients!$EB$8,Nutrients!$EB$9)*AE$6)+(((IF($A$7=Nutrients!$B$79,Nutrients!$EB$79,(IF($A$7=Nutrients!$B$77,Nutrients!$EB$77,Nutrients!$EB$78)))))*AE$7))</f>
        <v>24000</v>
      </c>
      <c r="AF276" s="65">
        <f>(SUMPRODUCT(AF$8:AF$187,Nutrients!$EB$8:$EB$187)+(IF($A$6=Nutrients!$B$8,Nutrients!$EB$8,Nutrients!$EB$9)*AF$6)+(((IF($A$7=Nutrients!$B$79,Nutrients!$EB$79,(IF($A$7=Nutrients!$B$77,Nutrients!$EB$77,Nutrients!$EB$78)))))*AF$7))</f>
        <v>20000</v>
      </c>
      <c r="AG276" s="65">
        <f>(SUMPRODUCT(AG$8:AG$187,Nutrients!$EB$8:$EB$187)+(IF($A$6=Nutrients!$B$8,Nutrients!$EB$8,Nutrients!$EB$9)*AG$6)+(((IF($A$7=Nutrients!$B$79,Nutrients!$EB$79,(IF($A$7=Nutrients!$B$77,Nutrients!$EB$77,Nutrients!$EB$78)))))*AG$7))</f>
        <v>16000</v>
      </c>
      <c r="AH276" s="65">
        <f>(SUMPRODUCT(AH$8:AH$187,Nutrients!$EB$8:$EB$187)+(IF($A$6=Nutrients!$B$8,Nutrients!$EB$8,Nutrients!$EB$9)*AH$6)+(((IF($A$7=Nutrients!$B$79,Nutrients!$EB$79,(IF($A$7=Nutrients!$B$77,Nutrients!$EB$77,Nutrients!$EB$78)))))*AH$7))</f>
        <v>12000</v>
      </c>
      <c r="AI276" s="65">
        <f>(SUMPRODUCT(AI$8:AI$187,Nutrients!$EB$8:$EB$187)+(IF($A$6=Nutrients!$B$8,Nutrients!$EB$8,Nutrients!$EB$9)*AI$6)+(((IF($A$7=Nutrients!$B$79,Nutrients!$EB$79,(IF($A$7=Nutrients!$B$77,Nutrients!$EB$77,Nutrients!$EB$78)))))*AI$7))</f>
        <v>12000</v>
      </c>
      <c r="AJ276" s="65"/>
      <c r="AK276" s="65">
        <f>(SUMPRODUCT(AK$8:AK$187,Nutrients!$EB$8:$EB$187)+(IF($A$6=Nutrients!$B$8,Nutrients!$EB$8,Nutrients!$EB$9)*AK$6)+(((IF($A$7=Nutrients!$B$79,Nutrients!$EB$79,(IF($A$7=Nutrients!$B$77,Nutrients!$EB$77,Nutrients!$EB$78)))))*AK$7))</f>
        <v>24000</v>
      </c>
      <c r="AL276" s="65">
        <f>(SUMPRODUCT(AL$8:AL$187,Nutrients!$EB$8:$EB$187)+(IF($A$6=Nutrients!$B$8,Nutrients!$EB$8,Nutrients!$EB$9)*AL$6)+(((IF($A$7=Nutrients!$B$79,Nutrients!$EB$79,(IF($A$7=Nutrients!$B$77,Nutrients!$EB$77,Nutrients!$EB$78)))))*AL$7))</f>
        <v>24000</v>
      </c>
      <c r="AM276" s="65">
        <f>(SUMPRODUCT(AM$8:AM$187,Nutrients!$EB$8:$EB$187)+(IF($A$6=Nutrients!$B$8,Nutrients!$EB$8,Nutrients!$EB$9)*AM$6)+(((IF($A$7=Nutrients!$B$79,Nutrients!$EB$79,(IF($A$7=Nutrients!$B$77,Nutrients!$EB$77,Nutrients!$EB$78)))))*AM$7))</f>
        <v>20000</v>
      </c>
      <c r="AN276" s="65">
        <f>(SUMPRODUCT(AN$8:AN$187,Nutrients!$EB$8:$EB$187)+(IF($A$6=Nutrients!$B$8,Nutrients!$EB$8,Nutrients!$EB$9)*AN$6)+(((IF($A$7=Nutrients!$B$79,Nutrients!$EB$79,(IF($A$7=Nutrients!$B$77,Nutrients!$EB$77,Nutrients!$EB$78)))))*AN$7))</f>
        <v>16000</v>
      </c>
      <c r="AO276" s="65">
        <f>(SUMPRODUCT(AO$8:AO$187,Nutrients!$EB$8:$EB$187)+(IF($A$6=Nutrients!$B$8,Nutrients!$EB$8,Nutrients!$EB$9)*AO$6)+(((IF($A$7=Nutrients!$B$79,Nutrients!$EB$79,(IF($A$7=Nutrients!$B$77,Nutrients!$EB$77,Nutrients!$EB$78)))))*AO$7))</f>
        <v>12000</v>
      </c>
      <c r="AP276" s="65">
        <f>(SUMPRODUCT(AP$8:AP$187,Nutrients!$EB$8:$EB$187)+(IF($A$6=Nutrients!$B$8,Nutrients!$EB$8,Nutrients!$EB$9)*AP$6)+(((IF($A$7=Nutrients!$B$79,Nutrients!$EB$79,(IF($A$7=Nutrients!$B$77,Nutrients!$EB$77,Nutrients!$EB$78)))))*AP$7))</f>
        <v>12000</v>
      </c>
      <c r="AQ276" s="65"/>
      <c r="AR276" s="65">
        <f>(SUMPRODUCT(AR$8:AR$187,Nutrients!$EB$8:$EB$187)+(IF($A$6=Nutrients!$B$8,Nutrients!$EB$8,Nutrients!$EB$9)*AR$6)+(((IF($A$7=Nutrients!$B$79,Nutrients!$EB$79,(IF($A$7=Nutrients!$B$77,Nutrients!$EB$77,Nutrients!$EB$78)))))*AR$7))</f>
        <v>24000</v>
      </c>
      <c r="AS276" s="65">
        <f>(SUMPRODUCT(AS$8:AS$187,Nutrients!$EB$8:$EB$187)+(IF($A$6=Nutrients!$B$8,Nutrients!$EB$8,Nutrients!$EB$9)*AS$6)+(((IF($A$7=Nutrients!$B$79,Nutrients!$EB$79,(IF($A$7=Nutrients!$B$77,Nutrients!$EB$77,Nutrients!$EB$78)))))*AS$7))</f>
        <v>24000</v>
      </c>
      <c r="AT276" s="65">
        <f>(SUMPRODUCT(AT$8:AT$187,Nutrients!$EB$8:$EB$187)+(IF($A$6=Nutrients!$B$8,Nutrients!$EB$8,Nutrients!$EB$9)*AT$6)+(((IF($A$7=Nutrients!$B$79,Nutrients!$EB$79,(IF($A$7=Nutrients!$B$77,Nutrients!$EB$77,Nutrients!$EB$78)))))*AT$7))</f>
        <v>20000</v>
      </c>
      <c r="AU276" s="65">
        <f>(SUMPRODUCT(AU$8:AU$187,Nutrients!$EB$8:$EB$187)+(IF($A$6=Nutrients!$B$8,Nutrients!$EB$8,Nutrients!$EB$9)*AU$6)+(((IF($A$7=Nutrients!$B$79,Nutrients!$EB$79,(IF($A$7=Nutrients!$B$77,Nutrients!$EB$77,Nutrients!$EB$78)))))*AU$7))</f>
        <v>16000</v>
      </c>
      <c r="AV276" s="65">
        <f>(SUMPRODUCT(AV$8:AV$187,Nutrients!$EB$8:$EB$187)+(IF($A$6=Nutrients!$B$8,Nutrients!$EB$8,Nutrients!$EB$9)*AV$6)+(((IF($A$7=Nutrients!$B$79,Nutrients!$EB$79,(IF($A$7=Nutrients!$B$77,Nutrients!$EB$77,Nutrients!$EB$78)))))*AV$7))</f>
        <v>12000</v>
      </c>
      <c r="AW276" s="65">
        <f>(SUMPRODUCT(AW$8:AW$187,Nutrients!$EB$8:$EB$187)+(IF($A$6=Nutrients!$B$8,Nutrients!$EB$8,Nutrients!$EB$9)*AW$6)+(((IF($A$7=Nutrients!$B$79,Nutrients!$EB$79,(IF($A$7=Nutrients!$B$77,Nutrients!$EB$77,Nutrients!$EB$78)))))*AW$7))</f>
        <v>12000</v>
      </c>
      <c r="AX276" s="65"/>
      <c r="AY276" s="65">
        <f>(SUMPRODUCT(AY$8:AY$187,Nutrients!$EB$8:$EB$187)+(IF($A$6=Nutrients!$B$8,Nutrients!$EB$8,Nutrients!$EB$9)*AY$6)+(((IF($A$7=Nutrients!$B$79,Nutrients!$EB$79,(IF($A$7=Nutrients!$B$77,Nutrients!$EB$77,Nutrients!$EB$78)))))*AY$7))</f>
        <v>24000</v>
      </c>
      <c r="AZ276" s="65">
        <f>(SUMPRODUCT(AZ$8:AZ$187,Nutrients!$EB$8:$EB$187)+(IF($A$6=Nutrients!$B$8,Nutrients!$EB$8,Nutrients!$EB$9)*AZ$6)+(((IF($A$7=Nutrients!$B$79,Nutrients!$EB$79,(IF($A$7=Nutrients!$B$77,Nutrients!$EB$77,Nutrients!$EB$78)))))*AZ$7))</f>
        <v>24000</v>
      </c>
      <c r="BA276" s="65">
        <f>(SUMPRODUCT(BA$8:BA$187,Nutrients!$EB$8:$EB$187)+(IF($A$6=Nutrients!$B$8,Nutrients!$EB$8,Nutrients!$EB$9)*BA$6)+(((IF($A$7=Nutrients!$B$79,Nutrients!$EB$79,(IF($A$7=Nutrients!$B$77,Nutrients!$EB$77,Nutrients!$EB$78)))))*BA$7))</f>
        <v>20000</v>
      </c>
      <c r="BB276" s="65">
        <f>(SUMPRODUCT(BB$8:BB$187,Nutrients!$EB$8:$EB$187)+(IF($A$6=Nutrients!$B$8,Nutrients!$EB$8,Nutrients!$EB$9)*BB$6)+(((IF($A$7=Nutrients!$B$79,Nutrients!$EB$79,(IF($A$7=Nutrients!$B$77,Nutrients!$EB$77,Nutrients!$EB$78)))))*BB$7))</f>
        <v>16000</v>
      </c>
      <c r="BC276" s="65">
        <f>(SUMPRODUCT(BC$8:BC$187,Nutrients!$EB$8:$EB$187)+(IF($A$6=Nutrients!$B$8,Nutrients!$EB$8,Nutrients!$EB$9)*BC$6)+(((IF($A$7=Nutrients!$B$79,Nutrients!$EB$79,(IF($A$7=Nutrients!$B$77,Nutrients!$EB$77,Nutrients!$EB$78)))))*BC$7))</f>
        <v>12000</v>
      </c>
      <c r="BD276" s="65">
        <f>(SUMPRODUCT(BD$8:BD$187,Nutrients!$EB$8:$EB$187)+(IF($A$6=Nutrients!$B$8,Nutrients!$EB$8,Nutrients!$EB$9)*BD$6)+(((IF($A$7=Nutrients!$B$79,Nutrients!$EB$79,(IF($A$7=Nutrients!$B$77,Nutrients!$EB$77,Nutrients!$EB$78)))))*BD$7))</f>
        <v>12000</v>
      </c>
      <c r="BE276" s="65"/>
      <c r="BF276" s="65">
        <f>(SUMPRODUCT(BF$8:BF$187,Nutrients!$EB$8:$EB$187)+(IF($A$6=Nutrients!$B$8,Nutrients!$EB$8,Nutrients!$EB$9)*BF$6)+(((IF($A$7=Nutrients!$B$79,Nutrients!$EB$79,(IF($A$7=Nutrients!$B$77,Nutrients!$EB$77,Nutrients!$EB$78)))))*BF$7))</f>
        <v>24000</v>
      </c>
      <c r="BG276" s="65">
        <f>(SUMPRODUCT(BG$8:BG$187,Nutrients!$EB$8:$EB$187)+(IF($A$6=Nutrients!$B$8,Nutrients!$EB$8,Nutrients!$EB$9)*BG$6)+(((IF($A$7=Nutrients!$B$79,Nutrients!$EB$79,(IF($A$7=Nutrients!$B$77,Nutrients!$EB$77,Nutrients!$EB$78)))))*BG$7))</f>
        <v>24000</v>
      </c>
      <c r="BH276" s="65">
        <f>(SUMPRODUCT(BH$8:BH$187,Nutrients!$EB$8:$EB$187)+(IF($A$6=Nutrients!$B$8,Nutrients!$EB$8,Nutrients!$EB$9)*BH$6)+(((IF($A$7=Nutrients!$B$79,Nutrients!$EB$79,(IF($A$7=Nutrients!$B$77,Nutrients!$EB$77,Nutrients!$EB$78)))))*BH$7))</f>
        <v>20000</v>
      </c>
      <c r="BI276" s="65">
        <f>(SUMPRODUCT(BI$8:BI$187,Nutrients!$EB$8:$EB$187)+(IF($A$6=Nutrients!$B$8,Nutrients!$EB$8,Nutrients!$EB$9)*BI$6)+(((IF($A$7=Nutrients!$B$79,Nutrients!$EB$79,(IF($A$7=Nutrients!$B$77,Nutrients!$EB$77,Nutrients!$EB$78)))))*BI$7))</f>
        <v>16000</v>
      </c>
      <c r="BJ276" s="65">
        <f>(SUMPRODUCT(BJ$8:BJ$187,Nutrients!$EB$8:$EB$187)+(IF($A$6=Nutrients!$B$8,Nutrients!$EB$8,Nutrients!$EB$9)*BJ$6)+(((IF($A$7=Nutrients!$B$79,Nutrients!$EB$79,(IF($A$7=Nutrients!$B$77,Nutrients!$EB$77,Nutrients!$EB$78)))))*BJ$7))</f>
        <v>12000</v>
      </c>
      <c r="BK276" s="65">
        <f>(SUMPRODUCT(BK$8:BK$187,Nutrients!$EB$8:$EB$187)+(IF($A$6=Nutrients!$B$8,Nutrients!$EB$8,Nutrients!$EB$9)*BK$6)+(((IF($A$7=Nutrients!$B$79,Nutrients!$EB$79,(IF($A$7=Nutrients!$B$77,Nutrients!$EB$77,Nutrients!$EB$78)))))*BK$7))</f>
        <v>12000</v>
      </c>
      <c r="BL276" s="65"/>
    </row>
    <row r="277" spans="1:64" x14ac:dyDescent="0.2">
      <c r="A277" s="236" t="s">
        <v>156</v>
      </c>
      <c r="B277" s="65">
        <f>(SUMPRODUCT(B$8:B$187,Nutrients!$EC$8:$EC$187)+(IF($A$6=Nutrients!$B$8,Nutrients!$EC$8,Nutrients!$EC$9)*B$6)+(((IF($A$7=Nutrients!$B$79,Nutrients!$EC$79,(IF($A$7=Nutrients!$B$77,Nutrients!$EC$77,Nutrients!$EC$78)))))*B$7))</f>
        <v>2400</v>
      </c>
      <c r="C277" s="65">
        <f>(SUMPRODUCT(C$8:C$187,Nutrients!$EC$8:$EC$187)+(IF($A$6=Nutrients!$B$8,Nutrients!$EC$8,Nutrients!$EC$9)*C$6)+(((IF($A$7=Nutrients!$B$79,Nutrients!$EC$79,(IF($A$7=Nutrients!$B$77,Nutrients!$EC$77,Nutrients!$EC$78)))))*C$7))</f>
        <v>2400</v>
      </c>
      <c r="D277" s="65">
        <f>(SUMPRODUCT(D$8:D$187,Nutrients!$EC$8:$EC$187)+(IF($A$6=Nutrients!$B$8,Nutrients!$EC$8,Nutrients!$EC$9)*D$6)+(((IF($A$7=Nutrients!$B$79,Nutrients!$EC$79,(IF($A$7=Nutrients!$B$77,Nutrients!$EC$77,Nutrients!$EC$78)))))*D$7))</f>
        <v>2000</v>
      </c>
      <c r="E277" s="65">
        <f>(SUMPRODUCT(E$8:E$187,Nutrients!$EC$8:$EC$187)+(IF($A$6=Nutrients!$B$8,Nutrients!$EC$8,Nutrients!$EC$9)*E$6)+(((IF($A$7=Nutrients!$B$79,Nutrients!$EC$79,(IF($A$7=Nutrients!$B$77,Nutrients!$EC$77,Nutrients!$EC$78)))))*E$7))</f>
        <v>1600</v>
      </c>
      <c r="F277" s="65">
        <f>(SUMPRODUCT(F$8:F$187,Nutrients!$EC$8:$EC$187)+(IF($A$6=Nutrients!$B$8,Nutrients!$EC$8,Nutrients!$EC$9)*F$6)+(((IF($A$7=Nutrients!$B$79,Nutrients!$EC$79,(IF($A$7=Nutrients!$B$77,Nutrients!$EC$77,Nutrients!$EC$78)))))*F$7))</f>
        <v>1200</v>
      </c>
      <c r="G277" s="65">
        <f>(SUMPRODUCT(G$8:G$187,Nutrients!$EC$8:$EC$187)+(IF($A$6=Nutrients!$B$8,Nutrients!$EC$8,Nutrients!$EC$9)*G$6)+(((IF($A$7=Nutrients!$B$79,Nutrients!$EC$79,(IF($A$7=Nutrients!$B$77,Nutrients!$EC$77,Nutrients!$EC$78)))))*G$7))</f>
        <v>1200</v>
      </c>
      <c r="H277" s="65"/>
      <c r="I277" s="65">
        <f>(SUMPRODUCT(I$8:I$187,Nutrients!$EC$8:$EC$187)+(IF($A$6=Nutrients!$B$8,Nutrients!$EC$8,Nutrients!$EC$9)*I$6)+(((IF($A$7=Nutrients!$B$79,Nutrients!$EC$79,(IF($A$7=Nutrients!$B$77,Nutrients!$EC$77,Nutrients!$EC$78)))))*I$7))</f>
        <v>2400</v>
      </c>
      <c r="J277" s="65">
        <f>(SUMPRODUCT(J$8:J$187,Nutrients!$EC$8:$EC$187)+(IF($A$6=Nutrients!$B$8,Nutrients!$EC$8,Nutrients!$EC$9)*J$6)+(((IF($A$7=Nutrients!$B$79,Nutrients!$EC$79,(IF($A$7=Nutrients!$B$77,Nutrients!$EC$77,Nutrients!$EC$78)))))*J$7))</f>
        <v>2400</v>
      </c>
      <c r="K277" s="65">
        <f>(SUMPRODUCT(K$8:K$187,Nutrients!$EC$8:$EC$187)+(IF($A$6=Nutrients!$B$8,Nutrients!$EC$8,Nutrients!$EC$9)*K$6)+(((IF($A$7=Nutrients!$B$79,Nutrients!$EC$79,(IF($A$7=Nutrients!$B$77,Nutrients!$EC$77,Nutrients!$EC$78)))))*K$7))</f>
        <v>2000</v>
      </c>
      <c r="L277" s="65">
        <f>(SUMPRODUCT(L$8:L$187,Nutrients!$EC$8:$EC$187)+(IF($A$6=Nutrients!$B$8,Nutrients!$EC$8,Nutrients!$EC$9)*L$6)+(((IF($A$7=Nutrients!$B$79,Nutrients!$EC$79,(IF($A$7=Nutrients!$B$77,Nutrients!$EC$77,Nutrients!$EC$78)))))*L$7))</f>
        <v>1600</v>
      </c>
      <c r="M277" s="65">
        <f>(SUMPRODUCT(M$8:M$187,Nutrients!$EC$8:$EC$187)+(IF($A$6=Nutrients!$B$8,Nutrients!$EC$8,Nutrients!$EC$9)*M$6)+(((IF($A$7=Nutrients!$B$79,Nutrients!$EC$79,(IF($A$7=Nutrients!$B$77,Nutrients!$EC$77,Nutrients!$EC$78)))))*M$7))</f>
        <v>1200</v>
      </c>
      <c r="N277" s="65">
        <f>(SUMPRODUCT(N$8:N$187,Nutrients!$EC$8:$EC$187)+(IF($A$6=Nutrients!$B$8,Nutrients!$EC$8,Nutrients!$EC$9)*N$6)+(((IF($A$7=Nutrients!$B$79,Nutrients!$EC$79,(IF($A$7=Nutrients!$B$77,Nutrients!$EC$77,Nutrients!$EC$78)))))*N$7))</f>
        <v>1200</v>
      </c>
      <c r="O277" s="65"/>
      <c r="P277" s="65">
        <f>(SUMPRODUCT(P$8:P$187,Nutrients!$EC$8:$EC$187)+(IF($A$6=Nutrients!$B$8,Nutrients!$EC$8,Nutrients!$EC$9)*P$6)+(((IF($A$7=Nutrients!$B$79,Nutrients!$EC$79,(IF($A$7=Nutrients!$B$77,Nutrients!$EC$77,Nutrients!$EC$78)))))*P$7))</f>
        <v>2400</v>
      </c>
      <c r="Q277" s="65">
        <f>(SUMPRODUCT(Q$8:Q$187,Nutrients!$EC$8:$EC$187)+(IF($A$6=Nutrients!$B$8,Nutrients!$EC$8,Nutrients!$EC$9)*Q$6)+(((IF($A$7=Nutrients!$B$79,Nutrients!$EC$79,(IF($A$7=Nutrients!$B$77,Nutrients!$EC$77,Nutrients!$EC$78)))))*Q$7))</f>
        <v>2400</v>
      </c>
      <c r="R277" s="65">
        <f>(SUMPRODUCT(R$8:R$187,Nutrients!$EC$8:$EC$187)+(IF($A$6=Nutrients!$B$8,Nutrients!$EC$8,Nutrients!$EC$9)*R$6)+(((IF($A$7=Nutrients!$B$79,Nutrients!$EC$79,(IF($A$7=Nutrients!$B$77,Nutrients!$EC$77,Nutrients!$EC$78)))))*R$7))</f>
        <v>2000</v>
      </c>
      <c r="S277" s="65">
        <f>(SUMPRODUCT(S$8:S$187,Nutrients!$EC$8:$EC$187)+(IF($A$6=Nutrients!$B$8,Nutrients!$EC$8,Nutrients!$EC$9)*S$6)+(((IF($A$7=Nutrients!$B$79,Nutrients!$EC$79,(IF($A$7=Nutrients!$B$77,Nutrients!$EC$77,Nutrients!$EC$78)))))*S$7))</f>
        <v>1600</v>
      </c>
      <c r="T277" s="65">
        <f>(SUMPRODUCT(T$8:T$187,Nutrients!$EC$8:$EC$187)+(IF($A$6=Nutrients!$B$8,Nutrients!$EC$8,Nutrients!$EC$9)*T$6)+(((IF($A$7=Nutrients!$B$79,Nutrients!$EC$79,(IF($A$7=Nutrients!$B$77,Nutrients!$EC$77,Nutrients!$EC$78)))))*T$7))</f>
        <v>1200</v>
      </c>
      <c r="U277" s="65">
        <f>(SUMPRODUCT(U$8:U$187,Nutrients!$EC$8:$EC$187)+(IF($A$6=Nutrients!$B$8,Nutrients!$EC$8,Nutrients!$EC$9)*U$6)+(((IF($A$7=Nutrients!$B$79,Nutrients!$EC$79,(IF($A$7=Nutrients!$B$77,Nutrients!$EC$77,Nutrients!$EC$78)))))*U$7))</f>
        <v>1200</v>
      </c>
      <c r="V277" s="65"/>
      <c r="W277" s="65">
        <f>(SUMPRODUCT(W$8:W$187,Nutrients!$EC$8:$EC$187)+(IF($A$6=Nutrients!$B$8,Nutrients!$EC$8,Nutrients!$EC$9)*W$6)+(((IF($A$7=Nutrients!$B$79,Nutrients!$EC$79,(IF($A$7=Nutrients!$B$77,Nutrients!$EC$77,Nutrients!$EC$78)))))*W$7))</f>
        <v>2400</v>
      </c>
      <c r="X277" s="65">
        <f>(SUMPRODUCT(X$8:X$187,Nutrients!$EC$8:$EC$187)+(IF($A$6=Nutrients!$B$8,Nutrients!$EC$8,Nutrients!$EC$9)*X$6)+(((IF($A$7=Nutrients!$B$79,Nutrients!$EC$79,(IF($A$7=Nutrients!$B$77,Nutrients!$EC$77,Nutrients!$EC$78)))))*X$7))</f>
        <v>2400</v>
      </c>
      <c r="Y277" s="65">
        <f>(SUMPRODUCT(Y$8:Y$187,Nutrients!$EC$8:$EC$187)+(IF($A$6=Nutrients!$B$8,Nutrients!$EC$8,Nutrients!$EC$9)*Y$6)+(((IF($A$7=Nutrients!$B$79,Nutrients!$EC$79,(IF($A$7=Nutrients!$B$77,Nutrients!$EC$77,Nutrients!$EC$78)))))*Y$7))</f>
        <v>2000</v>
      </c>
      <c r="Z277" s="65">
        <f>(SUMPRODUCT(Z$8:Z$187,Nutrients!$EC$8:$EC$187)+(IF($A$6=Nutrients!$B$8,Nutrients!$EC$8,Nutrients!$EC$9)*Z$6)+(((IF($A$7=Nutrients!$B$79,Nutrients!$EC$79,(IF($A$7=Nutrients!$B$77,Nutrients!$EC$77,Nutrients!$EC$78)))))*Z$7))</f>
        <v>1600</v>
      </c>
      <c r="AA277" s="65">
        <f>(SUMPRODUCT(AA$8:AA$187,Nutrients!$EC$8:$EC$187)+(IF($A$6=Nutrients!$B$8,Nutrients!$EC$8,Nutrients!$EC$9)*AA$6)+(((IF($A$7=Nutrients!$B$79,Nutrients!$EC$79,(IF($A$7=Nutrients!$B$77,Nutrients!$EC$77,Nutrients!$EC$78)))))*AA$7))</f>
        <v>1200</v>
      </c>
      <c r="AB277" s="65">
        <f>(SUMPRODUCT(AB$8:AB$187,Nutrients!$EC$8:$EC$187)+(IF($A$6=Nutrients!$B$8,Nutrients!$EC$8,Nutrients!$EC$9)*AB$6)+(((IF($A$7=Nutrients!$B$79,Nutrients!$EC$79,(IF($A$7=Nutrients!$B$77,Nutrients!$EC$77,Nutrients!$EC$78)))))*AB$7))</f>
        <v>1200</v>
      </c>
      <c r="AC277" s="65"/>
      <c r="AD277" s="65">
        <f>(SUMPRODUCT(AD$8:AD$187,Nutrients!$EC$8:$EC$187)+(IF($A$6=Nutrients!$B$8,Nutrients!$EC$8,Nutrients!$EC$9)*AD$6)+(((IF($A$7=Nutrients!$B$79,Nutrients!$EC$79,(IF($A$7=Nutrients!$B$77,Nutrients!$EC$77,Nutrients!$EC$78)))))*AD$7))</f>
        <v>2400</v>
      </c>
      <c r="AE277" s="65">
        <f>(SUMPRODUCT(AE$8:AE$187,Nutrients!$EC$8:$EC$187)+(IF($A$6=Nutrients!$B$8,Nutrients!$EC$8,Nutrients!$EC$9)*AE$6)+(((IF($A$7=Nutrients!$B$79,Nutrients!$EC$79,(IF($A$7=Nutrients!$B$77,Nutrients!$EC$77,Nutrients!$EC$78)))))*AE$7))</f>
        <v>2400</v>
      </c>
      <c r="AF277" s="65">
        <f>(SUMPRODUCT(AF$8:AF$187,Nutrients!$EC$8:$EC$187)+(IF($A$6=Nutrients!$B$8,Nutrients!$EC$8,Nutrients!$EC$9)*AF$6)+(((IF($A$7=Nutrients!$B$79,Nutrients!$EC$79,(IF($A$7=Nutrients!$B$77,Nutrients!$EC$77,Nutrients!$EC$78)))))*AF$7))</f>
        <v>2000</v>
      </c>
      <c r="AG277" s="65">
        <f>(SUMPRODUCT(AG$8:AG$187,Nutrients!$EC$8:$EC$187)+(IF($A$6=Nutrients!$B$8,Nutrients!$EC$8,Nutrients!$EC$9)*AG$6)+(((IF($A$7=Nutrients!$B$79,Nutrients!$EC$79,(IF($A$7=Nutrients!$B$77,Nutrients!$EC$77,Nutrients!$EC$78)))))*AG$7))</f>
        <v>1600</v>
      </c>
      <c r="AH277" s="65">
        <f>(SUMPRODUCT(AH$8:AH$187,Nutrients!$EC$8:$EC$187)+(IF($A$6=Nutrients!$B$8,Nutrients!$EC$8,Nutrients!$EC$9)*AH$6)+(((IF($A$7=Nutrients!$B$79,Nutrients!$EC$79,(IF($A$7=Nutrients!$B$77,Nutrients!$EC$77,Nutrients!$EC$78)))))*AH$7))</f>
        <v>1200</v>
      </c>
      <c r="AI277" s="65">
        <f>(SUMPRODUCT(AI$8:AI$187,Nutrients!$EC$8:$EC$187)+(IF($A$6=Nutrients!$B$8,Nutrients!$EC$8,Nutrients!$EC$9)*AI$6)+(((IF($A$7=Nutrients!$B$79,Nutrients!$EC$79,(IF($A$7=Nutrients!$B$77,Nutrients!$EC$77,Nutrients!$EC$78)))))*AI$7))</f>
        <v>1200</v>
      </c>
      <c r="AJ277" s="65"/>
      <c r="AK277" s="65">
        <f>(SUMPRODUCT(AK$8:AK$187,Nutrients!$EC$8:$EC$187)+(IF($A$6=Nutrients!$B$8,Nutrients!$EC$8,Nutrients!$EC$9)*AK$6)+(((IF($A$7=Nutrients!$B$79,Nutrients!$EC$79,(IF($A$7=Nutrients!$B$77,Nutrients!$EC$77,Nutrients!$EC$78)))))*AK$7))</f>
        <v>2400</v>
      </c>
      <c r="AL277" s="65">
        <f>(SUMPRODUCT(AL$8:AL$187,Nutrients!$EC$8:$EC$187)+(IF($A$6=Nutrients!$B$8,Nutrients!$EC$8,Nutrients!$EC$9)*AL$6)+(((IF($A$7=Nutrients!$B$79,Nutrients!$EC$79,(IF($A$7=Nutrients!$B$77,Nutrients!$EC$77,Nutrients!$EC$78)))))*AL$7))</f>
        <v>2400</v>
      </c>
      <c r="AM277" s="65">
        <f>(SUMPRODUCT(AM$8:AM$187,Nutrients!$EC$8:$EC$187)+(IF($A$6=Nutrients!$B$8,Nutrients!$EC$8,Nutrients!$EC$9)*AM$6)+(((IF($A$7=Nutrients!$B$79,Nutrients!$EC$79,(IF($A$7=Nutrients!$B$77,Nutrients!$EC$77,Nutrients!$EC$78)))))*AM$7))</f>
        <v>2000</v>
      </c>
      <c r="AN277" s="65">
        <f>(SUMPRODUCT(AN$8:AN$187,Nutrients!$EC$8:$EC$187)+(IF($A$6=Nutrients!$B$8,Nutrients!$EC$8,Nutrients!$EC$9)*AN$6)+(((IF($A$7=Nutrients!$B$79,Nutrients!$EC$79,(IF($A$7=Nutrients!$B$77,Nutrients!$EC$77,Nutrients!$EC$78)))))*AN$7))</f>
        <v>1600</v>
      </c>
      <c r="AO277" s="65">
        <f>(SUMPRODUCT(AO$8:AO$187,Nutrients!$EC$8:$EC$187)+(IF($A$6=Nutrients!$B$8,Nutrients!$EC$8,Nutrients!$EC$9)*AO$6)+(((IF($A$7=Nutrients!$B$79,Nutrients!$EC$79,(IF($A$7=Nutrients!$B$77,Nutrients!$EC$77,Nutrients!$EC$78)))))*AO$7))</f>
        <v>1200</v>
      </c>
      <c r="AP277" s="65">
        <f>(SUMPRODUCT(AP$8:AP$187,Nutrients!$EC$8:$EC$187)+(IF($A$6=Nutrients!$B$8,Nutrients!$EC$8,Nutrients!$EC$9)*AP$6)+(((IF($A$7=Nutrients!$B$79,Nutrients!$EC$79,(IF($A$7=Nutrients!$B$77,Nutrients!$EC$77,Nutrients!$EC$78)))))*AP$7))</f>
        <v>1200</v>
      </c>
      <c r="AQ277" s="65"/>
      <c r="AR277" s="65">
        <f>(SUMPRODUCT(AR$8:AR$187,Nutrients!$EC$8:$EC$187)+(IF($A$6=Nutrients!$B$8,Nutrients!$EC$8,Nutrients!$EC$9)*AR$6)+(((IF($A$7=Nutrients!$B$79,Nutrients!$EC$79,(IF($A$7=Nutrients!$B$77,Nutrients!$EC$77,Nutrients!$EC$78)))))*AR$7))</f>
        <v>2400</v>
      </c>
      <c r="AS277" s="65">
        <f>(SUMPRODUCT(AS$8:AS$187,Nutrients!$EC$8:$EC$187)+(IF($A$6=Nutrients!$B$8,Nutrients!$EC$8,Nutrients!$EC$9)*AS$6)+(((IF($A$7=Nutrients!$B$79,Nutrients!$EC$79,(IF($A$7=Nutrients!$B$77,Nutrients!$EC$77,Nutrients!$EC$78)))))*AS$7))</f>
        <v>2400</v>
      </c>
      <c r="AT277" s="65">
        <f>(SUMPRODUCT(AT$8:AT$187,Nutrients!$EC$8:$EC$187)+(IF($A$6=Nutrients!$B$8,Nutrients!$EC$8,Nutrients!$EC$9)*AT$6)+(((IF($A$7=Nutrients!$B$79,Nutrients!$EC$79,(IF($A$7=Nutrients!$B$77,Nutrients!$EC$77,Nutrients!$EC$78)))))*AT$7))</f>
        <v>2000</v>
      </c>
      <c r="AU277" s="65">
        <f>(SUMPRODUCT(AU$8:AU$187,Nutrients!$EC$8:$EC$187)+(IF($A$6=Nutrients!$B$8,Nutrients!$EC$8,Nutrients!$EC$9)*AU$6)+(((IF($A$7=Nutrients!$B$79,Nutrients!$EC$79,(IF($A$7=Nutrients!$B$77,Nutrients!$EC$77,Nutrients!$EC$78)))))*AU$7))</f>
        <v>1600</v>
      </c>
      <c r="AV277" s="65">
        <f>(SUMPRODUCT(AV$8:AV$187,Nutrients!$EC$8:$EC$187)+(IF($A$6=Nutrients!$B$8,Nutrients!$EC$8,Nutrients!$EC$9)*AV$6)+(((IF($A$7=Nutrients!$B$79,Nutrients!$EC$79,(IF($A$7=Nutrients!$B$77,Nutrients!$EC$77,Nutrients!$EC$78)))))*AV$7))</f>
        <v>1200</v>
      </c>
      <c r="AW277" s="65">
        <f>(SUMPRODUCT(AW$8:AW$187,Nutrients!$EC$8:$EC$187)+(IF($A$6=Nutrients!$B$8,Nutrients!$EC$8,Nutrients!$EC$9)*AW$6)+(((IF($A$7=Nutrients!$B$79,Nutrients!$EC$79,(IF($A$7=Nutrients!$B$77,Nutrients!$EC$77,Nutrients!$EC$78)))))*AW$7))</f>
        <v>1200</v>
      </c>
      <c r="AX277" s="65"/>
      <c r="AY277" s="65">
        <f>(SUMPRODUCT(AY$8:AY$187,Nutrients!$EC$8:$EC$187)+(IF($A$6=Nutrients!$B$8,Nutrients!$EC$8,Nutrients!$EC$9)*AY$6)+(((IF($A$7=Nutrients!$B$79,Nutrients!$EC$79,(IF($A$7=Nutrients!$B$77,Nutrients!$EC$77,Nutrients!$EC$78)))))*AY$7))</f>
        <v>2400</v>
      </c>
      <c r="AZ277" s="65">
        <f>(SUMPRODUCT(AZ$8:AZ$187,Nutrients!$EC$8:$EC$187)+(IF($A$6=Nutrients!$B$8,Nutrients!$EC$8,Nutrients!$EC$9)*AZ$6)+(((IF($A$7=Nutrients!$B$79,Nutrients!$EC$79,(IF($A$7=Nutrients!$B$77,Nutrients!$EC$77,Nutrients!$EC$78)))))*AZ$7))</f>
        <v>2400</v>
      </c>
      <c r="BA277" s="65">
        <f>(SUMPRODUCT(BA$8:BA$187,Nutrients!$EC$8:$EC$187)+(IF($A$6=Nutrients!$B$8,Nutrients!$EC$8,Nutrients!$EC$9)*BA$6)+(((IF($A$7=Nutrients!$B$79,Nutrients!$EC$79,(IF($A$7=Nutrients!$B$77,Nutrients!$EC$77,Nutrients!$EC$78)))))*BA$7))</f>
        <v>2000</v>
      </c>
      <c r="BB277" s="65">
        <f>(SUMPRODUCT(BB$8:BB$187,Nutrients!$EC$8:$EC$187)+(IF($A$6=Nutrients!$B$8,Nutrients!$EC$8,Nutrients!$EC$9)*BB$6)+(((IF($A$7=Nutrients!$B$79,Nutrients!$EC$79,(IF($A$7=Nutrients!$B$77,Nutrients!$EC$77,Nutrients!$EC$78)))))*BB$7))</f>
        <v>1600</v>
      </c>
      <c r="BC277" s="65">
        <f>(SUMPRODUCT(BC$8:BC$187,Nutrients!$EC$8:$EC$187)+(IF($A$6=Nutrients!$B$8,Nutrients!$EC$8,Nutrients!$EC$9)*BC$6)+(((IF($A$7=Nutrients!$B$79,Nutrients!$EC$79,(IF($A$7=Nutrients!$B$77,Nutrients!$EC$77,Nutrients!$EC$78)))))*BC$7))</f>
        <v>1200</v>
      </c>
      <c r="BD277" s="65">
        <f>(SUMPRODUCT(BD$8:BD$187,Nutrients!$EC$8:$EC$187)+(IF($A$6=Nutrients!$B$8,Nutrients!$EC$8,Nutrients!$EC$9)*BD$6)+(((IF($A$7=Nutrients!$B$79,Nutrients!$EC$79,(IF($A$7=Nutrients!$B$77,Nutrients!$EC$77,Nutrients!$EC$78)))))*BD$7))</f>
        <v>1200</v>
      </c>
      <c r="BE277" s="65"/>
      <c r="BF277" s="65">
        <f>(SUMPRODUCT(BF$8:BF$187,Nutrients!$EC$8:$EC$187)+(IF($A$6=Nutrients!$B$8,Nutrients!$EC$8,Nutrients!$EC$9)*BF$6)+(((IF($A$7=Nutrients!$B$79,Nutrients!$EC$79,(IF($A$7=Nutrients!$B$77,Nutrients!$EC$77,Nutrients!$EC$78)))))*BF$7))</f>
        <v>2400</v>
      </c>
      <c r="BG277" s="65">
        <f>(SUMPRODUCT(BG$8:BG$187,Nutrients!$EC$8:$EC$187)+(IF($A$6=Nutrients!$B$8,Nutrients!$EC$8,Nutrients!$EC$9)*BG$6)+(((IF($A$7=Nutrients!$B$79,Nutrients!$EC$79,(IF($A$7=Nutrients!$B$77,Nutrients!$EC$77,Nutrients!$EC$78)))))*BG$7))</f>
        <v>2400</v>
      </c>
      <c r="BH277" s="65">
        <f>(SUMPRODUCT(BH$8:BH$187,Nutrients!$EC$8:$EC$187)+(IF($A$6=Nutrients!$B$8,Nutrients!$EC$8,Nutrients!$EC$9)*BH$6)+(((IF($A$7=Nutrients!$B$79,Nutrients!$EC$79,(IF($A$7=Nutrients!$B$77,Nutrients!$EC$77,Nutrients!$EC$78)))))*BH$7))</f>
        <v>2000</v>
      </c>
      <c r="BI277" s="65">
        <f>(SUMPRODUCT(BI$8:BI$187,Nutrients!$EC$8:$EC$187)+(IF($A$6=Nutrients!$B$8,Nutrients!$EC$8,Nutrients!$EC$9)*BI$6)+(((IF($A$7=Nutrients!$B$79,Nutrients!$EC$79,(IF($A$7=Nutrients!$B$77,Nutrients!$EC$77,Nutrients!$EC$78)))))*BI$7))</f>
        <v>1600</v>
      </c>
      <c r="BJ277" s="65">
        <f>(SUMPRODUCT(BJ$8:BJ$187,Nutrients!$EC$8:$EC$187)+(IF($A$6=Nutrients!$B$8,Nutrients!$EC$8,Nutrients!$EC$9)*BJ$6)+(((IF($A$7=Nutrients!$B$79,Nutrients!$EC$79,(IF($A$7=Nutrients!$B$77,Nutrients!$EC$77,Nutrients!$EC$78)))))*BJ$7))</f>
        <v>1200</v>
      </c>
      <c r="BK277" s="65">
        <f>(SUMPRODUCT(BK$8:BK$187,Nutrients!$EC$8:$EC$187)+(IF($A$6=Nutrients!$B$8,Nutrients!$EC$8,Nutrients!$EC$9)*BK$6)+(((IF($A$7=Nutrients!$B$79,Nutrients!$EC$79,(IF($A$7=Nutrients!$B$77,Nutrients!$EC$77,Nutrients!$EC$78)))))*BK$7))</f>
        <v>1200</v>
      </c>
      <c r="BL277" s="65"/>
    </row>
    <row r="278" spans="1:64" x14ac:dyDescent="0.2">
      <c r="A278" s="236" t="s">
        <v>157</v>
      </c>
      <c r="B278" s="65">
        <f>(SUMPRODUCT(B$8:B$187,Nutrients!$ED$8:$ED$187)+(IF($A$6=Nutrients!$B$8,Nutrients!$ED$8,Nutrients!$ED$9)*B$6)+(((IF($A$7=Nutrients!$B$79,Nutrients!$ED$79,(IF($A$7=Nutrients!$B$77,Nutrients!$ED$77,Nutrients!$ED$78)))))*B$7))</f>
        <v>21</v>
      </c>
      <c r="C278" s="65">
        <f>(SUMPRODUCT(C$8:C$187,Nutrients!$ED$8:$ED$187)+(IF($A$6=Nutrients!$B$8,Nutrients!$ED$8,Nutrients!$ED$9)*C$6)+(((IF($A$7=Nutrients!$B$79,Nutrients!$ED$79,(IF($A$7=Nutrients!$B$77,Nutrients!$ED$77,Nutrients!$ED$78)))))*C$7))</f>
        <v>21</v>
      </c>
      <c r="D278" s="65">
        <f>(SUMPRODUCT(D$8:D$187,Nutrients!$ED$8:$ED$187)+(IF($A$6=Nutrients!$B$8,Nutrients!$ED$8,Nutrients!$ED$9)*D$6)+(((IF($A$7=Nutrients!$B$79,Nutrients!$ED$79,(IF($A$7=Nutrients!$B$77,Nutrients!$ED$77,Nutrients!$ED$78)))))*D$7))</f>
        <v>17.5</v>
      </c>
      <c r="E278" s="65">
        <f>(SUMPRODUCT(E$8:E$187,Nutrients!$ED$8:$ED$187)+(IF($A$6=Nutrients!$B$8,Nutrients!$ED$8,Nutrients!$ED$9)*E$6)+(((IF($A$7=Nutrients!$B$79,Nutrients!$ED$79,(IF($A$7=Nutrients!$B$77,Nutrients!$ED$77,Nutrients!$ED$78)))))*E$7))</f>
        <v>14</v>
      </c>
      <c r="F278" s="65">
        <f>(SUMPRODUCT(F$8:F$187,Nutrients!$ED$8:$ED$187)+(IF($A$6=Nutrients!$B$8,Nutrients!$ED$8,Nutrients!$ED$9)*F$6)+(((IF($A$7=Nutrients!$B$79,Nutrients!$ED$79,(IF($A$7=Nutrients!$B$77,Nutrients!$ED$77,Nutrients!$ED$78)))))*F$7))</f>
        <v>10.5</v>
      </c>
      <c r="G278" s="65">
        <f>(SUMPRODUCT(G$8:G$187,Nutrients!$ED$8:$ED$187)+(IF($A$6=Nutrients!$B$8,Nutrients!$ED$8,Nutrients!$ED$9)*G$6)+(((IF($A$7=Nutrients!$B$79,Nutrients!$ED$79,(IF($A$7=Nutrients!$B$77,Nutrients!$ED$77,Nutrients!$ED$78)))))*G$7))</f>
        <v>10.5</v>
      </c>
      <c r="H278" s="65"/>
      <c r="I278" s="65">
        <f>(SUMPRODUCT(I$8:I$187,Nutrients!$ED$8:$ED$187)+(IF($A$6=Nutrients!$B$8,Nutrients!$ED$8,Nutrients!$ED$9)*I$6)+(((IF($A$7=Nutrients!$B$79,Nutrients!$ED$79,(IF($A$7=Nutrients!$B$77,Nutrients!$ED$77,Nutrients!$ED$78)))))*I$7))</f>
        <v>21</v>
      </c>
      <c r="J278" s="65">
        <f>(SUMPRODUCT(J$8:J$187,Nutrients!$ED$8:$ED$187)+(IF($A$6=Nutrients!$B$8,Nutrients!$ED$8,Nutrients!$ED$9)*J$6)+(((IF($A$7=Nutrients!$B$79,Nutrients!$ED$79,(IF($A$7=Nutrients!$B$77,Nutrients!$ED$77,Nutrients!$ED$78)))))*J$7))</f>
        <v>21</v>
      </c>
      <c r="K278" s="65">
        <f>(SUMPRODUCT(K$8:K$187,Nutrients!$ED$8:$ED$187)+(IF($A$6=Nutrients!$B$8,Nutrients!$ED$8,Nutrients!$ED$9)*K$6)+(((IF($A$7=Nutrients!$B$79,Nutrients!$ED$79,(IF($A$7=Nutrients!$B$77,Nutrients!$ED$77,Nutrients!$ED$78)))))*K$7))</f>
        <v>17.5</v>
      </c>
      <c r="L278" s="65">
        <f>(SUMPRODUCT(L$8:L$187,Nutrients!$ED$8:$ED$187)+(IF($A$6=Nutrients!$B$8,Nutrients!$ED$8,Nutrients!$ED$9)*L$6)+(((IF($A$7=Nutrients!$B$79,Nutrients!$ED$79,(IF($A$7=Nutrients!$B$77,Nutrients!$ED$77,Nutrients!$ED$78)))))*L$7))</f>
        <v>14</v>
      </c>
      <c r="M278" s="65">
        <f>(SUMPRODUCT(M$8:M$187,Nutrients!$ED$8:$ED$187)+(IF($A$6=Nutrients!$B$8,Nutrients!$ED$8,Nutrients!$ED$9)*M$6)+(((IF($A$7=Nutrients!$B$79,Nutrients!$ED$79,(IF($A$7=Nutrients!$B$77,Nutrients!$ED$77,Nutrients!$ED$78)))))*M$7))</f>
        <v>10.5</v>
      </c>
      <c r="N278" s="65">
        <f>(SUMPRODUCT(N$8:N$187,Nutrients!$ED$8:$ED$187)+(IF($A$6=Nutrients!$B$8,Nutrients!$ED$8,Nutrients!$ED$9)*N$6)+(((IF($A$7=Nutrients!$B$79,Nutrients!$ED$79,(IF($A$7=Nutrients!$B$77,Nutrients!$ED$77,Nutrients!$ED$78)))))*N$7))</f>
        <v>10.5</v>
      </c>
      <c r="O278" s="65"/>
      <c r="P278" s="65">
        <f>(SUMPRODUCT(P$8:P$187,Nutrients!$ED$8:$ED$187)+(IF($A$6=Nutrients!$B$8,Nutrients!$ED$8,Nutrients!$ED$9)*P$6)+(((IF($A$7=Nutrients!$B$79,Nutrients!$ED$79,(IF($A$7=Nutrients!$B$77,Nutrients!$ED$77,Nutrients!$ED$78)))))*P$7))</f>
        <v>21</v>
      </c>
      <c r="Q278" s="65">
        <f>(SUMPRODUCT(Q$8:Q$187,Nutrients!$ED$8:$ED$187)+(IF($A$6=Nutrients!$B$8,Nutrients!$ED$8,Nutrients!$ED$9)*Q$6)+(((IF($A$7=Nutrients!$B$79,Nutrients!$ED$79,(IF($A$7=Nutrients!$B$77,Nutrients!$ED$77,Nutrients!$ED$78)))))*Q$7))</f>
        <v>21</v>
      </c>
      <c r="R278" s="65">
        <f>(SUMPRODUCT(R$8:R$187,Nutrients!$ED$8:$ED$187)+(IF($A$6=Nutrients!$B$8,Nutrients!$ED$8,Nutrients!$ED$9)*R$6)+(((IF($A$7=Nutrients!$B$79,Nutrients!$ED$79,(IF($A$7=Nutrients!$B$77,Nutrients!$ED$77,Nutrients!$ED$78)))))*R$7))</f>
        <v>17.5</v>
      </c>
      <c r="S278" s="65">
        <f>(SUMPRODUCT(S$8:S$187,Nutrients!$ED$8:$ED$187)+(IF($A$6=Nutrients!$B$8,Nutrients!$ED$8,Nutrients!$ED$9)*S$6)+(((IF($A$7=Nutrients!$B$79,Nutrients!$ED$79,(IF($A$7=Nutrients!$B$77,Nutrients!$ED$77,Nutrients!$ED$78)))))*S$7))</f>
        <v>14</v>
      </c>
      <c r="T278" s="65">
        <f>(SUMPRODUCT(T$8:T$187,Nutrients!$ED$8:$ED$187)+(IF($A$6=Nutrients!$B$8,Nutrients!$ED$8,Nutrients!$ED$9)*T$6)+(((IF($A$7=Nutrients!$B$79,Nutrients!$ED$79,(IF($A$7=Nutrients!$B$77,Nutrients!$ED$77,Nutrients!$ED$78)))))*T$7))</f>
        <v>10.5</v>
      </c>
      <c r="U278" s="65">
        <f>(SUMPRODUCT(U$8:U$187,Nutrients!$ED$8:$ED$187)+(IF($A$6=Nutrients!$B$8,Nutrients!$ED$8,Nutrients!$ED$9)*U$6)+(((IF($A$7=Nutrients!$B$79,Nutrients!$ED$79,(IF($A$7=Nutrients!$B$77,Nutrients!$ED$77,Nutrients!$ED$78)))))*U$7))</f>
        <v>10.5</v>
      </c>
      <c r="V278" s="65"/>
      <c r="W278" s="65">
        <f>(SUMPRODUCT(W$8:W$187,Nutrients!$ED$8:$ED$187)+(IF($A$6=Nutrients!$B$8,Nutrients!$ED$8,Nutrients!$ED$9)*W$6)+(((IF($A$7=Nutrients!$B$79,Nutrients!$ED$79,(IF($A$7=Nutrients!$B$77,Nutrients!$ED$77,Nutrients!$ED$78)))))*W$7))</f>
        <v>21</v>
      </c>
      <c r="X278" s="65">
        <f>(SUMPRODUCT(X$8:X$187,Nutrients!$ED$8:$ED$187)+(IF($A$6=Nutrients!$B$8,Nutrients!$ED$8,Nutrients!$ED$9)*X$6)+(((IF($A$7=Nutrients!$B$79,Nutrients!$ED$79,(IF($A$7=Nutrients!$B$77,Nutrients!$ED$77,Nutrients!$ED$78)))))*X$7))</f>
        <v>21</v>
      </c>
      <c r="Y278" s="65">
        <f>(SUMPRODUCT(Y$8:Y$187,Nutrients!$ED$8:$ED$187)+(IF($A$6=Nutrients!$B$8,Nutrients!$ED$8,Nutrients!$ED$9)*Y$6)+(((IF($A$7=Nutrients!$B$79,Nutrients!$ED$79,(IF($A$7=Nutrients!$B$77,Nutrients!$ED$77,Nutrients!$ED$78)))))*Y$7))</f>
        <v>17.5</v>
      </c>
      <c r="Z278" s="65">
        <f>(SUMPRODUCT(Z$8:Z$187,Nutrients!$ED$8:$ED$187)+(IF($A$6=Nutrients!$B$8,Nutrients!$ED$8,Nutrients!$ED$9)*Z$6)+(((IF($A$7=Nutrients!$B$79,Nutrients!$ED$79,(IF($A$7=Nutrients!$B$77,Nutrients!$ED$77,Nutrients!$ED$78)))))*Z$7))</f>
        <v>14</v>
      </c>
      <c r="AA278" s="65">
        <f>(SUMPRODUCT(AA$8:AA$187,Nutrients!$ED$8:$ED$187)+(IF($A$6=Nutrients!$B$8,Nutrients!$ED$8,Nutrients!$ED$9)*AA$6)+(((IF($A$7=Nutrients!$B$79,Nutrients!$ED$79,(IF($A$7=Nutrients!$B$77,Nutrients!$ED$77,Nutrients!$ED$78)))))*AA$7))</f>
        <v>10.5</v>
      </c>
      <c r="AB278" s="65">
        <f>(SUMPRODUCT(AB$8:AB$187,Nutrients!$ED$8:$ED$187)+(IF($A$6=Nutrients!$B$8,Nutrients!$ED$8,Nutrients!$ED$9)*AB$6)+(((IF($A$7=Nutrients!$B$79,Nutrients!$ED$79,(IF($A$7=Nutrients!$B$77,Nutrients!$ED$77,Nutrients!$ED$78)))))*AB$7))</f>
        <v>10.5</v>
      </c>
      <c r="AC278" s="65"/>
      <c r="AD278" s="65">
        <f>(SUMPRODUCT(AD$8:AD$187,Nutrients!$ED$8:$ED$187)+(IF($A$6=Nutrients!$B$8,Nutrients!$ED$8,Nutrients!$ED$9)*AD$6)+(((IF($A$7=Nutrients!$B$79,Nutrients!$ED$79,(IF($A$7=Nutrients!$B$77,Nutrients!$ED$77,Nutrients!$ED$78)))))*AD$7))</f>
        <v>21</v>
      </c>
      <c r="AE278" s="65">
        <f>(SUMPRODUCT(AE$8:AE$187,Nutrients!$ED$8:$ED$187)+(IF($A$6=Nutrients!$B$8,Nutrients!$ED$8,Nutrients!$ED$9)*AE$6)+(((IF($A$7=Nutrients!$B$79,Nutrients!$ED$79,(IF($A$7=Nutrients!$B$77,Nutrients!$ED$77,Nutrients!$ED$78)))))*AE$7))</f>
        <v>21</v>
      </c>
      <c r="AF278" s="65">
        <f>(SUMPRODUCT(AF$8:AF$187,Nutrients!$ED$8:$ED$187)+(IF($A$6=Nutrients!$B$8,Nutrients!$ED$8,Nutrients!$ED$9)*AF$6)+(((IF($A$7=Nutrients!$B$79,Nutrients!$ED$79,(IF($A$7=Nutrients!$B$77,Nutrients!$ED$77,Nutrients!$ED$78)))))*AF$7))</f>
        <v>17.5</v>
      </c>
      <c r="AG278" s="65">
        <f>(SUMPRODUCT(AG$8:AG$187,Nutrients!$ED$8:$ED$187)+(IF($A$6=Nutrients!$B$8,Nutrients!$ED$8,Nutrients!$ED$9)*AG$6)+(((IF($A$7=Nutrients!$B$79,Nutrients!$ED$79,(IF($A$7=Nutrients!$B$77,Nutrients!$ED$77,Nutrients!$ED$78)))))*AG$7))</f>
        <v>14</v>
      </c>
      <c r="AH278" s="65">
        <f>(SUMPRODUCT(AH$8:AH$187,Nutrients!$ED$8:$ED$187)+(IF($A$6=Nutrients!$B$8,Nutrients!$ED$8,Nutrients!$ED$9)*AH$6)+(((IF($A$7=Nutrients!$B$79,Nutrients!$ED$79,(IF($A$7=Nutrients!$B$77,Nutrients!$ED$77,Nutrients!$ED$78)))))*AH$7))</f>
        <v>10.5</v>
      </c>
      <c r="AI278" s="65">
        <f>(SUMPRODUCT(AI$8:AI$187,Nutrients!$ED$8:$ED$187)+(IF($A$6=Nutrients!$B$8,Nutrients!$ED$8,Nutrients!$ED$9)*AI$6)+(((IF($A$7=Nutrients!$B$79,Nutrients!$ED$79,(IF($A$7=Nutrients!$B$77,Nutrients!$ED$77,Nutrients!$ED$78)))))*AI$7))</f>
        <v>10.5</v>
      </c>
      <c r="AJ278" s="65"/>
      <c r="AK278" s="65">
        <f>(SUMPRODUCT(AK$8:AK$187,Nutrients!$ED$8:$ED$187)+(IF($A$6=Nutrients!$B$8,Nutrients!$ED$8,Nutrients!$ED$9)*AK$6)+(((IF($A$7=Nutrients!$B$79,Nutrients!$ED$79,(IF($A$7=Nutrients!$B$77,Nutrients!$ED$77,Nutrients!$ED$78)))))*AK$7))</f>
        <v>21</v>
      </c>
      <c r="AL278" s="65">
        <f>(SUMPRODUCT(AL$8:AL$187,Nutrients!$ED$8:$ED$187)+(IF($A$6=Nutrients!$B$8,Nutrients!$ED$8,Nutrients!$ED$9)*AL$6)+(((IF($A$7=Nutrients!$B$79,Nutrients!$ED$79,(IF($A$7=Nutrients!$B$77,Nutrients!$ED$77,Nutrients!$ED$78)))))*AL$7))</f>
        <v>21</v>
      </c>
      <c r="AM278" s="65">
        <f>(SUMPRODUCT(AM$8:AM$187,Nutrients!$ED$8:$ED$187)+(IF($A$6=Nutrients!$B$8,Nutrients!$ED$8,Nutrients!$ED$9)*AM$6)+(((IF($A$7=Nutrients!$B$79,Nutrients!$ED$79,(IF($A$7=Nutrients!$B$77,Nutrients!$ED$77,Nutrients!$ED$78)))))*AM$7))</f>
        <v>17.5</v>
      </c>
      <c r="AN278" s="65">
        <f>(SUMPRODUCT(AN$8:AN$187,Nutrients!$ED$8:$ED$187)+(IF($A$6=Nutrients!$B$8,Nutrients!$ED$8,Nutrients!$ED$9)*AN$6)+(((IF($A$7=Nutrients!$B$79,Nutrients!$ED$79,(IF($A$7=Nutrients!$B$77,Nutrients!$ED$77,Nutrients!$ED$78)))))*AN$7))</f>
        <v>14</v>
      </c>
      <c r="AO278" s="65">
        <f>(SUMPRODUCT(AO$8:AO$187,Nutrients!$ED$8:$ED$187)+(IF($A$6=Nutrients!$B$8,Nutrients!$ED$8,Nutrients!$ED$9)*AO$6)+(((IF($A$7=Nutrients!$B$79,Nutrients!$ED$79,(IF($A$7=Nutrients!$B$77,Nutrients!$ED$77,Nutrients!$ED$78)))))*AO$7))</f>
        <v>10.5</v>
      </c>
      <c r="AP278" s="65">
        <f>(SUMPRODUCT(AP$8:AP$187,Nutrients!$ED$8:$ED$187)+(IF($A$6=Nutrients!$B$8,Nutrients!$ED$8,Nutrients!$ED$9)*AP$6)+(((IF($A$7=Nutrients!$B$79,Nutrients!$ED$79,(IF($A$7=Nutrients!$B$77,Nutrients!$ED$77,Nutrients!$ED$78)))))*AP$7))</f>
        <v>10.5</v>
      </c>
      <c r="AQ278" s="65"/>
      <c r="AR278" s="65">
        <f>(SUMPRODUCT(AR$8:AR$187,Nutrients!$ED$8:$ED$187)+(IF($A$6=Nutrients!$B$8,Nutrients!$ED$8,Nutrients!$ED$9)*AR$6)+(((IF($A$7=Nutrients!$B$79,Nutrients!$ED$79,(IF($A$7=Nutrients!$B$77,Nutrients!$ED$77,Nutrients!$ED$78)))))*AR$7))</f>
        <v>21</v>
      </c>
      <c r="AS278" s="65">
        <f>(SUMPRODUCT(AS$8:AS$187,Nutrients!$ED$8:$ED$187)+(IF($A$6=Nutrients!$B$8,Nutrients!$ED$8,Nutrients!$ED$9)*AS$6)+(((IF($A$7=Nutrients!$B$79,Nutrients!$ED$79,(IF($A$7=Nutrients!$B$77,Nutrients!$ED$77,Nutrients!$ED$78)))))*AS$7))</f>
        <v>21</v>
      </c>
      <c r="AT278" s="65">
        <f>(SUMPRODUCT(AT$8:AT$187,Nutrients!$ED$8:$ED$187)+(IF($A$6=Nutrients!$B$8,Nutrients!$ED$8,Nutrients!$ED$9)*AT$6)+(((IF($A$7=Nutrients!$B$79,Nutrients!$ED$79,(IF($A$7=Nutrients!$B$77,Nutrients!$ED$77,Nutrients!$ED$78)))))*AT$7))</f>
        <v>17.5</v>
      </c>
      <c r="AU278" s="65">
        <f>(SUMPRODUCT(AU$8:AU$187,Nutrients!$ED$8:$ED$187)+(IF($A$6=Nutrients!$B$8,Nutrients!$ED$8,Nutrients!$ED$9)*AU$6)+(((IF($A$7=Nutrients!$B$79,Nutrients!$ED$79,(IF($A$7=Nutrients!$B$77,Nutrients!$ED$77,Nutrients!$ED$78)))))*AU$7))</f>
        <v>14</v>
      </c>
      <c r="AV278" s="65">
        <f>(SUMPRODUCT(AV$8:AV$187,Nutrients!$ED$8:$ED$187)+(IF($A$6=Nutrients!$B$8,Nutrients!$ED$8,Nutrients!$ED$9)*AV$6)+(((IF($A$7=Nutrients!$B$79,Nutrients!$ED$79,(IF($A$7=Nutrients!$B$77,Nutrients!$ED$77,Nutrients!$ED$78)))))*AV$7))</f>
        <v>10.5</v>
      </c>
      <c r="AW278" s="65">
        <f>(SUMPRODUCT(AW$8:AW$187,Nutrients!$ED$8:$ED$187)+(IF($A$6=Nutrients!$B$8,Nutrients!$ED$8,Nutrients!$ED$9)*AW$6)+(((IF($A$7=Nutrients!$B$79,Nutrients!$ED$79,(IF($A$7=Nutrients!$B$77,Nutrients!$ED$77,Nutrients!$ED$78)))))*AW$7))</f>
        <v>10.5</v>
      </c>
      <c r="AX278" s="65"/>
      <c r="AY278" s="65">
        <f>(SUMPRODUCT(AY$8:AY$187,Nutrients!$ED$8:$ED$187)+(IF($A$6=Nutrients!$B$8,Nutrients!$ED$8,Nutrients!$ED$9)*AY$6)+(((IF($A$7=Nutrients!$B$79,Nutrients!$ED$79,(IF($A$7=Nutrients!$B$77,Nutrients!$ED$77,Nutrients!$ED$78)))))*AY$7))</f>
        <v>21</v>
      </c>
      <c r="AZ278" s="65">
        <f>(SUMPRODUCT(AZ$8:AZ$187,Nutrients!$ED$8:$ED$187)+(IF($A$6=Nutrients!$B$8,Nutrients!$ED$8,Nutrients!$ED$9)*AZ$6)+(((IF($A$7=Nutrients!$B$79,Nutrients!$ED$79,(IF($A$7=Nutrients!$B$77,Nutrients!$ED$77,Nutrients!$ED$78)))))*AZ$7))</f>
        <v>21</v>
      </c>
      <c r="BA278" s="65">
        <f>(SUMPRODUCT(BA$8:BA$187,Nutrients!$ED$8:$ED$187)+(IF($A$6=Nutrients!$B$8,Nutrients!$ED$8,Nutrients!$ED$9)*BA$6)+(((IF($A$7=Nutrients!$B$79,Nutrients!$ED$79,(IF($A$7=Nutrients!$B$77,Nutrients!$ED$77,Nutrients!$ED$78)))))*BA$7))</f>
        <v>17.5</v>
      </c>
      <c r="BB278" s="65">
        <f>(SUMPRODUCT(BB$8:BB$187,Nutrients!$ED$8:$ED$187)+(IF($A$6=Nutrients!$B$8,Nutrients!$ED$8,Nutrients!$ED$9)*BB$6)+(((IF($A$7=Nutrients!$B$79,Nutrients!$ED$79,(IF($A$7=Nutrients!$B$77,Nutrients!$ED$77,Nutrients!$ED$78)))))*BB$7))</f>
        <v>14</v>
      </c>
      <c r="BC278" s="65">
        <f>(SUMPRODUCT(BC$8:BC$187,Nutrients!$ED$8:$ED$187)+(IF($A$6=Nutrients!$B$8,Nutrients!$ED$8,Nutrients!$ED$9)*BC$6)+(((IF($A$7=Nutrients!$B$79,Nutrients!$ED$79,(IF($A$7=Nutrients!$B$77,Nutrients!$ED$77,Nutrients!$ED$78)))))*BC$7))</f>
        <v>10.5</v>
      </c>
      <c r="BD278" s="65">
        <f>(SUMPRODUCT(BD$8:BD$187,Nutrients!$ED$8:$ED$187)+(IF($A$6=Nutrients!$B$8,Nutrients!$ED$8,Nutrients!$ED$9)*BD$6)+(((IF($A$7=Nutrients!$B$79,Nutrients!$ED$79,(IF($A$7=Nutrients!$B$77,Nutrients!$ED$77,Nutrients!$ED$78)))))*BD$7))</f>
        <v>10.5</v>
      </c>
      <c r="BE278" s="65"/>
      <c r="BF278" s="65">
        <f>(SUMPRODUCT(BF$8:BF$187,Nutrients!$ED$8:$ED$187)+(IF($A$6=Nutrients!$B$8,Nutrients!$ED$8,Nutrients!$ED$9)*BF$6)+(((IF($A$7=Nutrients!$B$79,Nutrients!$ED$79,(IF($A$7=Nutrients!$B$77,Nutrients!$ED$77,Nutrients!$ED$78)))))*BF$7))</f>
        <v>21</v>
      </c>
      <c r="BG278" s="65">
        <f>(SUMPRODUCT(BG$8:BG$187,Nutrients!$ED$8:$ED$187)+(IF($A$6=Nutrients!$B$8,Nutrients!$ED$8,Nutrients!$ED$9)*BG$6)+(((IF($A$7=Nutrients!$B$79,Nutrients!$ED$79,(IF($A$7=Nutrients!$B$77,Nutrients!$ED$77,Nutrients!$ED$78)))))*BG$7))</f>
        <v>21</v>
      </c>
      <c r="BH278" s="65">
        <f>(SUMPRODUCT(BH$8:BH$187,Nutrients!$ED$8:$ED$187)+(IF($A$6=Nutrients!$B$8,Nutrients!$ED$8,Nutrients!$ED$9)*BH$6)+(((IF($A$7=Nutrients!$B$79,Nutrients!$ED$79,(IF($A$7=Nutrients!$B$77,Nutrients!$ED$77,Nutrients!$ED$78)))))*BH$7))</f>
        <v>17.5</v>
      </c>
      <c r="BI278" s="65">
        <f>(SUMPRODUCT(BI$8:BI$187,Nutrients!$ED$8:$ED$187)+(IF($A$6=Nutrients!$B$8,Nutrients!$ED$8,Nutrients!$ED$9)*BI$6)+(((IF($A$7=Nutrients!$B$79,Nutrients!$ED$79,(IF($A$7=Nutrients!$B$77,Nutrients!$ED$77,Nutrients!$ED$78)))))*BI$7))</f>
        <v>14</v>
      </c>
      <c r="BJ278" s="65">
        <f>(SUMPRODUCT(BJ$8:BJ$187,Nutrients!$ED$8:$ED$187)+(IF($A$6=Nutrients!$B$8,Nutrients!$ED$8,Nutrients!$ED$9)*BJ$6)+(((IF($A$7=Nutrients!$B$79,Nutrients!$ED$79,(IF($A$7=Nutrients!$B$77,Nutrients!$ED$77,Nutrients!$ED$78)))))*BJ$7))</f>
        <v>10.5</v>
      </c>
      <c r="BK278" s="65">
        <f>(SUMPRODUCT(BK$8:BK$187,Nutrients!$ED$8:$ED$187)+(IF($A$6=Nutrients!$B$8,Nutrients!$ED$8,Nutrients!$ED$9)*BK$6)+(((IF($A$7=Nutrients!$B$79,Nutrients!$ED$79,(IF($A$7=Nutrients!$B$77,Nutrients!$ED$77,Nutrients!$ED$78)))))*BK$7))</f>
        <v>10.5</v>
      </c>
      <c r="BL278" s="65"/>
    </row>
    <row r="279" spans="1:64" x14ac:dyDescent="0.2">
      <c r="A279" s="236" t="s">
        <v>158</v>
      </c>
      <c r="B279" s="65">
        <f>(SUMPRODUCT(B$8:B$187,Nutrients!$EE$8:$EE$187)+(IF($A$6=Nutrients!$B$8,Nutrients!$EE$8,Nutrients!$EE$9)*B$6)+(((IF($A$7=Nutrients!$B$79,Nutrients!$EE$79,(IF($A$7=Nutrients!$B$77,Nutrients!$EE$77,Nutrients!$EE$78)))))*B$7))</f>
        <v>27000</v>
      </c>
      <c r="C279" s="65">
        <f>(SUMPRODUCT(C$8:C$187,Nutrients!$EE$8:$EE$187)+(IF($A$6=Nutrients!$B$8,Nutrients!$EE$8,Nutrients!$EE$9)*C$6)+(((IF($A$7=Nutrients!$B$79,Nutrients!$EE$79,(IF($A$7=Nutrients!$B$77,Nutrients!$EE$77,Nutrients!$EE$78)))))*C$7))</f>
        <v>27000</v>
      </c>
      <c r="D279" s="65">
        <f>(SUMPRODUCT(D$8:D$187,Nutrients!$EE$8:$EE$187)+(IF($A$6=Nutrients!$B$8,Nutrients!$EE$8,Nutrients!$EE$9)*D$6)+(((IF($A$7=Nutrients!$B$79,Nutrients!$EE$79,(IF($A$7=Nutrients!$B$77,Nutrients!$EE$77,Nutrients!$EE$78)))))*D$7))</f>
        <v>22500</v>
      </c>
      <c r="E279" s="65">
        <f>(SUMPRODUCT(E$8:E$187,Nutrients!$EE$8:$EE$187)+(IF($A$6=Nutrients!$B$8,Nutrients!$EE$8,Nutrients!$EE$9)*E$6)+(((IF($A$7=Nutrients!$B$79,Nutrients!$EE$79,(IF($A$7=Nutrients!$B$77,Nutrients!$EE$77,Nutrients!$EE$78)))))*E$7))</f>
        <v>18000</v>
      </c>
      <c r="F279" s="65">
        <f>(SUMPRODUCT(F$8:F$187,Nutrients!$EE$8:$EE$187)+(IF($A$6=Nutrients!$B$8,Nutrients!$EE$8,Nutrients!$EE$9)*F$6)+(((IF($A$7=Nutrients!$B$79,Nutrients!$EE$79,(IF($A$7=Nutrients!$B$77,Nutrients!$EE$77,Nutrients!$EE$78)))))*F$7))</f>
        <v>13500</v>
      </c>
      <c r="G279" s="65">
        <f>(SUMPRODUCT(G$8:G$187,Nutrients!$EE$8:$EE$187)+(IF($A$6=Nutrients!$B$8,Nutrients!$EE$8,Nutrients!$EE$9)*G$6)+(((IF($A$7=Nutrients!$B$79,Nutrients!$EE$79,(IF($A$7=Nutrients!$B$77,Nutrients!$EE$77,Nutrients!$EE$78)))))*G$7))</f>
        <v>13500</v>
      </c>
      <c r="H279" s="65"/>
      <c r="I279" s="65">
        <f>(SUMPRODUCT(I$8:I$187,Nutrients!$EE$8:$EE$187)+(IF($A$6=Nutrients!$B$8,Nutrients!$EE$8,Nutrients!$EE$9)*I$6)+(((IF($A$7=Nutrients!$B$79,Nutrients!$EE$79,(IF($A$7=Nutrients!$B$77,Nutrients!$EE$77,Nutrients!$EE$78)))))*I$7))</f>
        <v>27000</v>
      </c>
      <c r="J279" s="65">
        <f>(SUMPRODUCT(J$8:J$187,Nutrients!$EE$8:$EE$187)+(IF($A$6=Nutrients!$B$8,Nutrients!$EE$8,Nutrients!$EE$9)*J$6)+(((IF($A$7=Nutrients!$B$79,Nutrients!$EE$79,(IF($A$7=Nutrients!$B$77,Nutrients!$EE$77,Nutrients!$EE$78)))))*J$7))</f>
        <v>27000</v>
      </c>
      <c r="K279" s="65">
        <f>(SUMPRODUCT(K$8:K$187,Nutrients!$EE$8:$EE$187)+(IF($A$6=Nutrients!$B$8,Nutrients!$EE$8,Nutrients!$EE$9)*K$6)+(((IF($A$7=Nutrients!$B$79,Nutrients!$EE$79,(IF($A$7=Nutrients!$B$77,Nutrients!$EE$77,Nutrients!$EE$78)))))*K$7))</f>
        <v>22500</v>
      </c>
      <c r="L279" s="65">
        <f>(SUMPRODUCT(L$8:L$187,Nutrients!$EE$8:$EE$187)+(IF($A$6=Nutrients!$B$8,Nutrients!$EE$8,Nutrients!$EE$9)*L$6)+(((IF($A$7=Nutrients!$B$79,Nutrients!$EE$79,(IF($A$7=Nutrients!$B$77,Nutrients!$EE$77,Nutrients!$EE$78)))))*L$7))</f>
        <v>18000</v>
      </c>
      <c r="M279" s="65">
        <f>(SUMPRODUCT(M$8:M$187,Nutrients!$EE$8:$EE$187)+(IF($A$6=Nutrients!$B$8,Nutrients!$EE$8,Nutrients!$EE$9)*M$6)+(((IF($A$7=Nutrients!$B$79,Nutrients!$EE$79,(IF($A$7=Nutrients!$B$77,Nutrients!$EE$77,Nutrients!$EE$78)))))*M$7))</f>
        <v>13500</v>
      </c>
      <c r="N279" s="65">
        <f>(SUMPRODUCT(N$8:N$187,Nutrients!$EE$8:$EE$187)+(IF($A$6=Nutrients!$B$8,Nutrients!$EE$8,Nutrients!$EE$9)*N$6)+(((IF($A$7=Nutrients!$B$79,Nutrients!$EE$79,(IF($A$7=Nutrients!$B$77,Nutrients!$EE$77,Nutrients!$EE$78)))))*N$7))</f>
        <v>13500</v>
      </c>
      <c r="O279" s="65"/>
      <c r="P279" s="65">
        <f>(SUMPRODUCT(P$8:P$187,Nutrients!$EE$8:$EE$187)+(IF($A$6=Nutrients!$B$8,Nutrients!$EE$8,Nutrients!$EE$9)*P$6)+(((IF($A$7=Nutrients!$B$79,Nutrients!$EE$79,(IF($A$7=Nutrients!$B$77,Nutrients!$EE$77,Nutrients!$EE$78)))))*P$7))</f>
        <v>27000</v>
      </c>
      <c r="Q279" s="65">
        <f>(SUMPRODUCT(Q$8:Q$187,Nutrients!$EE$8:$EE$187)+(IF($A$6=Nutrients!$B$8,Nutrients!$EE$8,Nutrients!$EE$9)*Q$6)+(((IF($A$7=Nutrients!$B$79,Nutrients!$EE$79,(IF($A$7=Nutrients!$B$77,Nutrients!$EE$77,Nutrients!$EE$78)))))*Q$7))</f>
        <v>27000</v>
      </c>
      <c r="R279" s="65">
        <f>(SUMPRODUCT(R$8:R$187,Nutrients!$EE$8:$EE$187)+(IF($A$6=Nutrients!$B$8,Nutrients!$EE$8,Nutrients!$EE$9)*R$6)+(((IF($A$7=Nutrients!$B$79,Nutrients!$EE$79,(IF($A$7=Nutrients!$B$77,Nutrients!$EE$77,Nutrients!$EE$78)))))*R$7))</f>
        <v>22500</v>
      </c>
      <c r="S279" s="65">
        <f>(SUMPRODUCT(S$8:S$187,Nutrients!$EE$8:$EE$187)+(IF($A$6=Nutrients!$B$8,Nutrients!$EE$8,Nutrients!$EE$9)*S$6)+(((IF($A$7=Nutrients!$B$79,Nutrients!$EE$79,(IF($A$7=Nutrients!$B$77,Nutrients!$EE$77,Nutrients!$EE$78)))))*S$7))</f>
        <v>18000</v>
      </c>
      <c r="T279" s="65">
        <f>(SUMPRODUCT(T$8:T$187,Nutrients!$EE$8:$EE$187)+(IF($A$6=Nutrients!$B$8,Nutrients!$EE$8,Nutrients!$EE$9)*T$6)+(((IF($A$7=Nutrients!$B$79,Nutrients!$EE$79,(IF($A$7=Nutrients!$B$77,Nutrients!$EE$77,Nutrients!$EE$78)))))*T$7))</f>
        <v>13500</v>
      </c>
      <c r="U279" s="65">
        <f>(SUMPRODUCT(U$8:U$187,Nutrients!$EE$8:$EE$187)+(IF($A$6=Nutrients!$B$8,Nutrients!$EE$8,Nutrients!$EE$9)*U$6)+(((IF($A$7=Nutrients!$B$79,Nutrients!$EE$79,(IF($A$7=Nutrients!$B$77,Nutrients!$EE$77,Nutrients!$EE$78)))))*U$7))</f>
        <v>13500</v>
      </c>
      <c r="V279" s="65"/>
      <c r="W279" s="65">
        <f>(SUMPRODUCT(W$8:W$187,Nutrients!$EE$8:$EE$187)+(IF($A$6=Nutrients!$B$8,Nutrients!$EE$8,Nutrients!$EE$9)*W$6)+(((IF($A$7=Nutrients!$B$79,Nutrients!$EE$79,(IF($A$7=Nutrients!$B$77,Nutrients!$EE$77,Nutrients!$EE$78)))))*W$7))</f>
        <v>27000</v>
      </c>
      <c r="X279" s="65">
        <f>(SUMPRODUCT(X$8:X$187,Nutrients!$EE$8:$EE$187)+(IF($A$6=Nutrients!$B$8,Nutrients!$EE$8,Nutrients!$EE$9)*X$6)+(((IF($A$7=Nutrients!$B$79,Nutrients!$EE$79,(IF($A$7=Nutrients!$B$77,Nutrients!$EE$77,Nutrients!$EE$78)))))*X$7))</f>
        <v>27000</v>
      </c>
      <c r="Y279" s="65">
        <f>(SUMPRODUCT(Y$8:Y$187,Nutrients!$EE$8:$EE$187)+(IF($A$6=Nutrients!$B$8,Nutrients!$EE$8,Nutrients!$EE$9)*Y$6)+(((IF($A$7=Nutrients!$B$79,Nutrients!$EE$79,(IF($A$7=Nutrients!$B$77,Nutrients!$EE$77,Nutrients!$EE$78)))))*Y$7))</f>
        <v>22500</v>
      </c>
      <c r="Z279" s="65">
        <f>(SUMPRODUCT(Z$8:Z$187,Nutrients!$EE$8:$EE$187)+(IF($A$6=Nutrients!$B$8,Nutrients!$EE$8,Nutrients!$EE$9)*Z$6)+(((IF($A$7=Nutrients!$B$79,Nutrients!$EE$79,(IF($A$7=Nutrients!$B$77,Nutrients!$EE$77,Nutrients!$EE$78)))))*Z$7))</f>
        <v>18000</v>
      </c>
      <c r="AA279" s="65">
        <f>(SUMPRODUCT(AA$8:AA$187,Nutrients!$EE$8:$EE$187)+(IF($A$6=Nutrients!$B$8,Nutrients!$EE$8,Nutrients!$EE$9)*AA$6)+(((IF($A$7=Nutrients!$B$79,Nutrients!$EE$79,(IF($A$7=Nutrients!$B$77,Nutrients!$EE$77,Nutrients!$EE$78)))))*AA$7))</f>
        <v>13500</v>
      </c>
      <c r="AB279" s="65">
        <f>(SUMPRODUCT(AB$8:AB$187,Nutrients!$EE$8:$EE$187)+(IF($A$6=Nutrients!$B$8,Nutrients!$EE$8,Nutrients!$EE$9)*AB$6)+(((IF($A$7=Nutrients!$B$79,Nutrients!$EE$79,(IF($A$7=Nutrients!$B$77,Nutrients!$EE$77,Nutrients!$EE$78)))))*AB$7))</f>
        <v>13500</v>
      </c>
      <c r="AC279" s="65"/>
      <c r="AD279" s="65">
        <f>(SUMPRODUCT(AD$8:AD$187,Nutrients!$EE$8:$EE$187)+(IF($A$6=Nutrients!$B$8,Nutrients!$EE$8,Nutrients!$EE$9)*AD$6)+(((IF($A$7=Nutrients!$B$79,Nutrients!$EE$79,(IF($A$7=Nutrients!$B$77,Nutrients!$EE$77,Nutrients!$EE$78)))))*AD$7))</f>
        <v>27000</v>
      </c>
      <c r="AE279" s="65">
        <f>(SUMPRODUCT(AE$8:AE$187,Nutrients!$EE$8:$EE$187)+(IF($A$6=Nutrients!$B$8,Nutrients!$EE$8,Nutrients!$EE$9)*AE$6)+(((IF($A$7=Nutrients!$B$79,Nutrients!$EE$79,(IF($A$7=Nutrients!$B$77,Nutrients!$EE$77,Nutrients!$EE$78)))))*AE$7))</f>
        <v>27000</v>
      </c>
      <c r="AF279" s="65">
        <f>(SUMPRODUCT(AF$8:AF$187,Nutrients!$EE$8:$EE$187)+(IF($A$6=Nutrients!$B$8,Nutrients!$EE$8,Nutrients!$EE$9)*AF$6)+(((IF($A$7=Nutrients!$B$79,Nutrients!$EE$79,(IF($A$7=Nutrients!$B$77,Nutrients!$EE$77,Nutrients!$EE$78)))))*AF$7))</f>
        <v>22500</v>
      </c>
      <c r="AG279" s="65">
        <f>(SUMPRODUCT(AG$8:AG$187,Nutrients!$EE$8:$EE$187)+(IF($A$6=Nutrients!$B$8,Nutrients!$EE$8,Nutrients!$EE$9)*AG$6)+(((IF($A$7=Nutrients!$B$79,Nutrients!$EE$79,(IF($A$7=Nutrients!$B$77,Nutrients!$EE$77,Nutrients!$EE$78)))))*AG$7))</f>
        <v>18000</v>
      </c>
      <c r="AH279" s="65">
        <f>(SUMPRODUCT(AH$8:AH$187,Nutrients!$EE$8:$EE$187)+(IF($A$6=Nutrients!$B$8,Nutrients!$EE$8,Nutrients!$EE$9)*AH$6)+(((IF($A$7=Nutrients!$B$79,Nutrients!$EE$79,(IF($A$7=Nutrients!$B$77,Nutrients!$EE$77,Nutrients!$EE$78)))))*AH$7))</f>
        <v>13500</v>
      </c>
      <c r="AI279" s="65">
        <f>(SUMPRODUCT(AI$8:AI$187,Nutrients!$EE$8:$EE$187)+(IF($A$6=Nutrients!$B$8,Nutrients!$EE$8,Nutrients!$EE$9)*AI$6)+(((IF($A$7=Nutrients!$B$79,Nutrients!$EE$79,(IF($A$7=Nutrients!$B$77,Nutrients!$EE$77,Nutrients!$EE$78)))))*AI$7))</f>
        <v>13500</v>
      </c>
      <c r="AJ279" s="65"/>
      <c r="AK279" s="65">
        <f>(SUMPRODUCT(AK$8:AK$187,Nutrients!$EE$8:$EE$187)+(IF($A$6=Nutrients!$B$8,Nutrients!$EE$8,Nutrients!$EE$9)*AK$6)+(((IF($A$7=Nutrients!$B$79,Nutrients!$EE$79,(IF($A$7=Nutrients!$B$77,Nutrients!$EE$77,Nutrients!$EE$78)))))*AK$7))</f>
        <v>27000</v>
      </c>
      <c r="AL279" s="65">
        <f>(SUMPRODUCT(AL$8:AL$187,Nutrients!$EE$8:$EE$187)+(IF($A$6=Nutrients!$B$8,Nutrients!$EE$8,Nutrients!$EE$9)*AL$6)+(((IF($A$7=Nutrients!$B$79,Nutrients!$EE$79,(IF($A$7=Nutrients!$B$77,Nutrients!$EE$77,Nutrients!$EE$78)))))*AL$7))</f>
        <v>27000</v>
      </c>
      <c r="AM279" s="65">
        <f>(SUMPRODUCT(AM$8:AM$187,Nutrients!$EE$8:$EE$187)+(IF($A$6=Nutrients!$B$8,Nutrients!$EE$8,Nutrients!$EE$9)*AM$6)+(((IF($A$7=Nutrients!$B$79,Nutrients!$EE$79,(IF($A$7=Nutrients!$B$77,Nutrients!$EE$77,Nutrients!$EE$78)))))*AM$7))</f>
        <v>22500</v>
      </c>
      <c r="AN279" s="65">
        <f>(SUMPRODUCT(AN$8:AN$187,Nutrients!$EE$8:$EE$187)+(IF($A$6=Nutrients!$B$8,Nutrients!$EE$8,Nutrients!$EE$9)*AN$6)+(((IF($A$7=Nutrients!$B$79,Nutrients!$EE$79,(IF($A$7=Nutrients!$B$77,Nutrients!$EE$77,Nutrients!$EE$78)))))*AN$7))</f>
        <v>18000</v>
      </c>
      <c r="AO279" s="65">
        <f>(SUMPRODUCT(AO$8:AO$187,Nutrients!$EE$8:$EE$187)+(IF($A$6=Nutrients!$B$8,Nutrients!$EE$8,Nutrients!$EE$9)*AO$6)+(((IF($A$7=Nutrients!$B$79,Nutrients!$EE$79,(IF($A$7=Nutrients!$B$77,Nutrients!$EE$77,Nutrients!$EE$78)))))*AO$7))</f>
        <v>13500</v>
      </c>
      <c r="AP279" s="65">
        <f>(SUMPRODUCT(AP$8:AP$187,Nutrients!$EE$8:$EE$187)+(IF($A$6=Nutrients!$B$8,Nutrients!$EE$8,Nutrients!$EE$9)*AP$6)+(((IF($A$7=Nutrients!$B$79,Nutrients!$EE$79,(IF($A$7=Nutrients!$B$77,Nutrients!$EE$77,Nutrients!$EE$78)))))*AP$7))</f>
        <v>13500</v>
      </c>
      <c r="AQ279" s="65"/>
      <c r="AR279" s="65">
        <f>(SUMPRODUCT(AR$8:AR$187,Nutrients!$EE$8:$EE$187)+(IF($A$6=Nutrients!$B$8,Nutrients!$EE$8,Nutrients!$EE$9)*AR$6)+(((IF($A$7=Nutrients!$B$79,Nutrients!$EE$79,(IF($A$7=Nutrients!$B$77,Nutrients!$EE$77,Nutrients!$EE$78)))))*AR$7))</f>
        <v>27000</v>
      </c>
      <c r="AS279" s="65">
        <f>(SUMPRODUCT(AS$8:AS$187,Nutrients!$EE$8:$EE$187)+(IF($A$6=Nutrients!$B$8,Nutrients!$EE$8,Nutrients!$EE$9)*AS$6)+(((IF($A$7=Nutrients!$B$79,Nutrients!$EE$79,(IF($A$7=Nutrients!$B$77,Nutrients!$EE$77,Nutrients!$EE$78)))))*AS$7))</f>
        <v>27000</v>
      </c>
      <c r="AT279" s="65">
        <f>(SUMPRODUCT(AT$8:AT$187,Nutrients!$EE$8:$EE$187)+(IF($A$6=Nutrients!$B$8,Nutrients!$EE$8,Nutrients!$EE$9)*AT$6)+(((IF($A$7=Nutrients!$B$79,Nutrients!$EE$79,(IF($A$7=Nutrients!$B$77,Nutrients!$EE$77,Nutrients!$EE$78)))))*AT$7))</f>
        <v>22500</v>
      </c>
      <c r="AU279" s="65">
        <f>(SUMPRODUCT(AU$8:AU$187,Nutrients!$EE$8:$EE$187)+(IF($A$6=Nutrients!$B$8,Nutrients!$EE$8,Nutrients!$EE$9)*AU$6)+(((IF($A$7=Nutrients!$B$79,Nutrients!$EE$79,(IF($A$7=Nutrients!$B$77,Nutrients!$EE$77,Nutrients!$EE$78)))))*AU$7))</f>
        <v>18000</v>
      </c>
      <c r="AV279" s="65">
        <f>(SUMPRODUCT(AV$8:AV$187,Nutrients!$EE$8:$EE$187)+(IF($A$6=Nutrients!$B$8,Nutrients!$EE$8,Nutrients!$EE$9)*AV$6)+(((IF($A$7=Nutrients!$B$79,Nutrients!$EE$79,(IF($A$7=Nutrients!$B$77,Nutrients!$EE$77,Nutrients!$EE$78)))))*AV$7))</f>
        <v>13500</v>
      </c>
      <c r="AW279" s="65">
        <f>(SUMPRODUCT(AW$8:AW$187,Nutrients!$EE$8:$EE$187)+(IF($A$6=Nutrients!$B$8,Nutrients!$EE$8,Nutrients!$EE$9)*AW$6)+(((IF($A$7=Nutrients!$B$79,Nutrients!$EE$79,(IF($A$7=Nutrients!$B$77,Nutrients!$EE$77,Nutrients!$EE$78)))))*AW$7))</f>
        <v>13500</v>
      </c>
      <c r="AX279" s="65"/>
      <c r="AY279" s="65">
        <f>(SUMPRODUCT(AY$8:AY$187,Nutrients!$EE$8:$EE$187)+(IF($A$6=Nutrients!$B$8,Nutrients!$EE$8,Nutrients!$EE$9)*AY$6)+(((IF($A$7=Nutrients!$B$79,Nutrients!$EE$79,(IF($A$7=Nutrients!$B$77,Nutrients!$EE$77,Nutrients!$EE$78)))))*AY$7))</f>
        <v>27000</v>
      </c>
      <c r="AZ279" s="65">
        <f>(SUMPRODUCT(AZ$8:AZ$187,Nutrients!$EE$8:$EE$187)+(IF($A$6=Nutrients!$B$8,Nutrients!$EE$8,Nutrients!$EE$9)*AZ$6)+(((IF($A$7=Nutrients!$B$79,Nutrients!$EE$79,(IF($A$7=Nutrients!$B$77,Nutrients!$EE$77,Nutrients!$EE$78)))))*AZ$7))</f>
        <v>27000</v>
      </c>
      <c r="BA279" s="65">
        <f>(SUMPRODUCT(BA$8:BA$187,Nutrients!$EE$8:$EE$187)+(IF($A$6=Nutrients!$B$8,Nutrients!$EE$8,Nutrients!$EE$9)*BA$6)+(((IF($A$7=Nutrients!$B$79,Nutrients!$EE$79,(IF($A$7=Nutrients!$B$77,Nutrients!$EE$77,Nutrients!$EE$78)))))*BA$7))</f>
        <v>22500</v>
      </c>
      <c r="BB279" s="65">
        <f>(SUMPRODUCT(BB$8:BB$187,Nutrients!$EE$8:$EE$187)+(IF($A$6=Nutrients!$B$8,Nutrients!$EE$8,Nutrients!$EE$9)*BB$6)+(((IF($A$7=Nutrients!$B$79,Nutrients!$EE$79,(IF($A$7=Nutrients!$B$77,Nutrients!$EE$77,Nutrients!$EE$78)))))*BB$7))</f>
        <v>18000</v>
      </c>
      <c r="BC279" s="65">
        <f>(SUMPRODUCT(BC$8:BC$187,Nutrients!$EE$8:$EE$187)+(IF($A$6=Nutrients!$B$8,Nutrients!$EE$8,Nutrients!$EE$9)*BC$6)+(((IF($A$7=Nutrients!$B$79,Nutrients!$EE$79,(IF($A$7=Nutrients!$B$77,Nutrients!$EE$77,Nutrients!$EE$78)))))*BC$7))</f>
        <v>13500</v>
      </c>
      <c r="BD279" s="65">
        <f>(SUMPRODUCT(BD$8:BD$187,Nutrients!$EE$8:$EE$187)+(IF($A$6=Nutrients!$B$8,Nutrients!$EE$8,Nutrients!$EE$9)*BD$6)+(((IF($A$7=Nutrients!$B$79,Nutrients!$EE$79,(IF($A$7=Nutrients!$B$77,Nutrients!$EE$77,Nutrients!$EE$78)))))*BD$7))</f>
        <v>13500</v>
      </c>
      <c r="BE279" s="65"/>
      <c r="BF279" s="65">
        <f>(SUMPRODUCT(BF$8:BF$187,Nutrients!$EE$8:$EE$187)+(IF($A$6=Nutrients!$B$8,Nutrients!$EE$8,Nutrients!$EE$9)*BF$6)+(((IF($A$7=Nutrients!$B$79,Nutrients!$EE$79,(IF($A$7=Nutrients!$B$77,Nutrients!$EE$77,Nutrients!$EE$78)))))*BF$7))</f>
        <v>27000</v>
      </c>
      <c r="BG279" s="65">
        <f>(SUMPRODUCT(BG$8:BG$187,Nutrients!$EE$8:$EE$187)+(IF($A$6=Nutrients!$B$8,Nutrients!$EE$8,Nutrients!$EE$9)*BG$6)+(((IF($A$7=Nutrients!$B$79,Nutrients!$EE$79,(IF($A$7=Nutrients!$B$77,Nutrients!$EE$77,Nutrients!$EE$78)))))*BG$7))</f>
        <v>27000</v>
      </c>
      <c r="BH279" s="65">
        <f>(SUMPRODUCT(BH$8:BH$187,Nutrients!$EE$8:$EE$187)+(IF($A$6=Nutrients!$B$8,Nutrients!$EE$8,Nutrients!$EE$9)*BH$6)+(((IF($A$7=Nutrients!$B$79,Nutrients!$EE$79,(IF($A$7=Nutrients!$B$77,Nutrients!$EE$77,Nutrients!$EE$78)))))*BH$7))</f>
        <v>22500</v>
      </c>
      <c r="BI279" s="65">
        <f>(SUMPRODUCT(BI$8:BI$187,Nutrients!$EE$8:$EE$187)+(IF($A$6=Nutrients!$B$8,Nutrients!$EE$8,Nutrients!$EE$9)*BI$6)+(((IF($A$7=Nutrients!$B$79,Nutrients!$EE$79,(IF($A$7=Nutrients!$B$77,Nutrients!$EE$77,Nutrients!$EE$78)))))*BI$7))</f>
        <v>18000</v>
      </c>
      <c r="BJ279" s="65">
        <f>(SUMPRODUCT(BJ$8:BJ$187,Nutrients!$EE$8:$EE$187)+(IF($A$6=Nutrients!$B$8,Nutrients!$EE$8,Nutrients!$EE$9)*BJ$6)+(((IF($A$7=Nutrients!$B$79,Nutrients!$EE$79,(IF($A$7=Nutrients!$B$77,Nutrients!$EE$77,Nutrients!$EE$78)))))*BJ$7))</f>
        <v>13500</v>
      </c>
      <c r="BK279" s="65">
        <f>(SUMPRODUCT(BK$8:BK$187,Nutrients!$EE$8:$EE$187)+(IF($A$6=Nutrients!$B$8,Nutrients!$EE$8,Nutrients!$EE$9)*BK$6)+(((IF($A$7=Nutrients!$B$79,Nutrients!$EE$79,(IF($A$7=Nutrients!$B$77,Nutrients!$EE$77,Nutrients!$EE$78)))))*BK$7))</f>
        <v>13500</v>
      </c>
      <c r="BL279" s="65"/>
    </row>
    <row r="280" spans="1:64" x14ac:dyDescent="0.2">
      <c r="A280" s="236" t="s">
        <v>159</v>
      </c>
      <c r="B280" s="65">
        <f>(SUMPRODUCT(B$8:B$187,Nutrients!$EF$8:$EF$187)+(IF($A$6=Nutrients!$B$8,Nutrients!$EF$8,Nutrients!$EF$9)*B$6)+(((IF($A$7=Nutrients!$B$79,Nutrients!$EF$79,(IF($A$7=Nutrients!$B$77,Nutrients!$EF$77,Nutrients!$EF$78)))))*B$7))</f>
        <v>15000</v>
      </c>
      <c r="C280" s="65">
        <f>(SUMPRODUCT(C$8:C$187,Nutrients!$EF$8:$EF$187)+(IF($A$6=Nutrients!$B$8,Nutrients!$EF$8,Nutrients!$EF$9)*C$6)+(((IF($A$7=Nutrients!$B$79,Nutrients!$EF$79,(IF($A$7=Nutrients!$B$77,Nutrients!$EF$77,Nutrients!$EF$78)))))*C$7))</f>
        <v>15000</v>
      </c>
      <c r="D280" s="65">
        <f>(SUMPRODUCT(D$8:D$187,Nutrients!$EF$8:$EF$187)+(IF($A$6=Nutrients!$B$8,Nutrients!$EF$8,Nutrients!$EF$9)*D$6)+(((IF($A$7=Nutrients!$B$79,Nutrients!$EF$79,(IF($A$7=Nutrients!$B$77,Nutrients!$EF$77,Nutrients!$EF$78)))))*D$7))</f>
        <v>12500</v>
      </c>
      <c r="E280" s="65">
        <f>(SUMPRODUCT(E$8:E$187,Nutrients!$EF$8:$EF$187)+(IF($A$6=Nutrients!$B$8,Nutrients!$EF$8,Nutrients!$EF$9)*E$6)+(((IF($A$7=Nutrients!$B$79,Nutrients!$EF$79,(IF($A$7=Nutrients!$B$77,Nutrients!$EF$77,Nutrients!$EF$78)))))*E$7))</f>
        <v>10000</v>
      </c>
      <c r="F280" s="65">
        <f>(SUMPRODUCT(F$8:F$187,Nutrients!$EF$8:$EF$187)+(IF($A$6=Nutrients!$B$8,Nutrients!$EF$8,Nutrients!$EF$9)*F$6)+(((IF($A$7=Nutrients!$B$79,Nutrients!$EF$79,(IF($A$7=Nutrients!$B$77,Nutrients!$EF$77,Nutrients!$EF$78)))))*F$7))</f>
        <v>7500</v>
      </c>
      <c r="G280" s="65">
        <f>(SUMPRODUCT(G$8:G$187,Nutrients!$EF$8:$EF$187)+(IF($A$6=Nutrients!$B$8,Nutrients!$EF$8,Nutrients!$EF$9)*G$6)+(((IF($A$7=Nutrients!$B$79,Nutrients!$EF$79,(IF($A$7=Nutrients!$B$77,Nutrients!$EF$77,Nutrients!$EF$78)))))*G$7))</f>
        <v>7500</v>
      </c>
      <c r="H280" s="65"/>
      <c r="I280" s="65">
        <f>(SUMPRODUCT(I$8:I$187,Nutrients!$EF$8:$EF$187)+(IF($A$6=Nutrients!$B$8,Nutrients!$EF$8,Nutrients!$EF$9)*I$6)+(((IF($A$7=Nutrients!$B$79,Nutrients!$EF$79,(IF($A$7=Nutrients!$B$77,Nutrients!$EF$77,Nutrients!$EF$78)))))*I$7))</f>
        <v>15000</v>
      </c>
      <c r="J280" s="65">
        <f>(SUMPRODUCT(J$8:J$187,Nutrients!$EF$8:$EF$187)+(IF($A$6=Nutrients!$B$8,Nutrients!$EF$8,Nutrients!$EF$9)*J$6)+(((IF($A$7=Nutrients!$B$79,Nutrients!$EF$79,(IF($A$7=Nutrients!$B$77,Nutrients!$EF$77,Nutrients!$EF$78)))))*J$7))</f>
        <v>15000</v>
      </c>
      <c r="K280" s="65">
        <f>(SUMPRODUCT(K$8:K$187,Nutrients!$EF$8:$EF$187)+(IF($A$6=Nutrients!$B$8,Nutrients!$EF$8,Nutrients!$EF$9)*K$6)+(((IF($A$7=Nutrients!$B$79,Nutrients!$EF$79,(IF($A$7=Nutrients!$B$77,Nutrients!$EF$77,Nutrients!$EF$78)))))*K$7))</f>
        <v>12500</v>
      </c>
      <c r="L280" s="65">
        <f>(SUMPRODUCT(L$8:L$187,Nutrients!$EF$8:$EF$187)+(IF($A$6=Nutrients!$B$8,Nutrients!$EF$8,Nutrients!$EF$9)*L$6)+(((IF($A$7=Nutrients!$B$79,Nutrients!$EF$79,(IF($A$7=Nutrients!$B$77,Nutrients!$EF$77,Nutrients!$EF$78)))))*L$7))</f>
        <v>10000</v>
      </c>
      <c r="M280" s="65">
        <f>(SUMPRODUCT(M$8:M$187,Nutrients!$EF$8:$EF$187)+(IF($A$6=Nutrients!$B$8,Nutrients!$EF$8,Nutrients!$EF$9)*M$6)+(((IF($A$7=Nutrients!$B$79,Nutrients!$EF$79,(IF($A$7=Nutrients!$B$77,Nutrients!$EF$77,Nutrients!$EF$78)))))*M$7))</f>
        <v>7500</v>
      </c>
      <c r="N280" s="65">
        <f>(SUMPRODUCT(N$8:N$187,Nutrients!$EF$8:$EF$187)+(IF($A$6=Nutrients!$B$8,Nutrients!$EF$8,Nutrients!$EF$9)*N$6)+(((IF($A$7=Nutrients!$B$79,Nutrients!$EF$79,(IF($A$7=Nutrients!$B$77,Nutrients!$EF$77,Nutrients!$EF$78)))))*N$7))</f>
        <v>7500</v>
      </c>
      <c r="O280" s="65"/>
      <c r="P280" s="65">
        <f>(SUMPRODUCT(P$8:P$187,Nutrients!$EF$8:$EF$187)+(IF($A$6=Nutrients!$B$8,Nutrients!$EF$8,Nutrients!$EF$9)*P$6)+(((IF($A$7=Nutrients!$B$79,Nutrients!$EF$79,(IF($A$7=Nutrients!$B$77,Nutrients!$EF$77,Nutrients!$EF$78)))))*P$7))</f>
        <v>15000</v>
      </c>
      <c r="Q280" s="65">
        <f>(SUMPRODUCT(Q$8:Q$187,Nutrients!$EF$8:$EF$187)+(IF($A$6=Nutrients!$B$8,Nutrients!$EF$8,Nutrients!$EF$9)*Q$6)+(((IF($A$7=Nutrients!$B$79,Nutrients!$EF$79,(IF($A$7=Nutrients!$B$77,Nutrients!$EF$77,Nutrients!$EF$78)))))*Q$7))</f>
        <v>15000</v>
      </c>
      <c r="R280" s="65">
        <f>(SUMPRODUCT(R$8:R$187,Nutrients!$EF$8:$EF$187)+(IF($A$6=Nutrients!$B$8,Nutrients!$EF$8,Nutrients!$EF$9)*R$6)+(((IF($A$7=Nutrients!$B$79,Nutrients!$EF$79,(IF($A$7=Nutrients!$B$77,Nutrients!$EF$77,Nutrients!$EF$78)))))*R$7))</f>
        <v>12500</v>
      </c>
      <c r="S280" s="65">
        <f>(SUMPRODUCT(S$8:S$187,Nutrients!$EF$8:$EF$187)+(IF($A$6=Nutrients!$B$8,Nutrients!$EF$8,Nutrients!$EF$9)*S$6)+(((IF($A$7=Nutrients!$B$79,Nutrients!$EF$79,(IF($A$7=Nutrients!$B$77,Nutrients!$EF$77,Nutrients!$EF$78)))))*S$7))</f>
        <v>10000</v>
      </c>
      <c r="T280" s="65">
        <f>(SUMPRODUCT(T$8:T$187,Nutrients!$EF$8:$EF$187)+(IF($A$6=Nutrients!$B$8,Nutrients!$EF$8,Nutrients!$EF$9)*T$6)+(((IF($A$7=Nutrients!$B$79,Nutrients!$EF$79,(IF($A$7=Nutrients!$B$77,Nutrients!$EF$77,Nutrients!$EF$78)))))*T$7))</f>
        <v>7500</v>
      </c>
      <c r="U280" s="65">
        <f>(SUMPRODUCT(U$8:U$187,Nutrients!$EF$8:$EF$187)+(IF($A$6=Nutrients!$B$8,Nutrients!$EF$8,Nutrients!$EF$9)*U$6)+(((IF($A$7=Nutrients!$B$79,Nutrients!$EF$79,(IF($A$7=Nutrients!$B$77,Nutrients!$EF$77,Nutrients!$EF$78)))))*U$7))</f>
        <v>7500</v>
      </c>
      <c r="V280" s="65"/>
      <c r="W280" s="65">
        <f>(SUMPRODUCT(W$8:W$187,Nutrients!$EF$8:$EF$187)+(IF($A$6=Nutrients!$B$8,Nutrients!$EF$8,Nutrients!$EF$9)*W$6)+(((IF($A$7=Nutrients!$B$79,Nutrients!$EF$79,(IF($A$7=Nutrients!$B$77,Nutrients!$EF$77,Nutrients!$EF$78)))))*W$7))</f>
        <v>15000</v>
      </c>
      <c r="X280" s="65">
        <f>(SUMPRODUCT(X$8:X$187,Nutrients!$EF$8:$EF$187)+(IF($A$6=Nutrients!$B$8,Nutrients!$EF$8,Nutrients!$EF$9)*X$6)+(((IF($A$7=Nutrients!$B$79,Nutrients!$EF$79,(IF($A$7=Nutrients!$B$77,Nutrients!$EF$77,Nutrients!$EF$78)))))*X$7))</f>
        <v>15000</v>
      </c>
      <c r="Y280" s="65">
        <f>(SUMPRODUCT(Y$8:Y$187,Nutrients!$EF$8:$EF$187)+(IF($A$6=Nutrients!$B$8,Nutrients!$EF$8,Nutrients!$EF$9)*Y$6)+(((IF($A$7=Nutrients!$B$79,Nutrients!$EF$79,(IF($A$7=Nutrients!$B$77,Nutrients!$EF$77,Nutrients!$EF$78)))))*Y$7))</f>
        <v>12500</v>
      </c>
      <c r="Z280" s="65">
        <f>(SUMPRODUCT(Z$8:Z$187,Nutrients!$EF$8:$EF$187)+(IF($A$6=Nutrients!$B$8,Nutrients!$EF$8,Nutrients!$EF$9)*Z$6)+(((IF($A$7=Nutrients!$B$79,Nutrients!$EF$79,(IF($A$7=Nutrients!$B$77,Nutrients!$EF$77,Nutrients!$EF$78)))))*Z$7))</f>
        <v>10000</v>
      </c>
      <c r="AA280" s="65">
        <f>(SUMPRODUCT(AA$8:AA$187,Nutrients!$EF$8:$EF$187)+(IF($A$6=Nutrients!$B$8,Nutrients!$EF$8,Nutrients!$EF$9)*AA$6)+(((IF($A$7=Nutrients!$B$79,Nutrients!$EF$79,(IF($A$7=Nutrients!$B$77,Nutrients!$EF$77,Nutrients!$EF$78)))))*AA$7))</f>
        <v>7500</v>
      </c>
      <c r="AB280" s="65">
        <f>(SUMPRODUCT(AB$8:AB$187,Nutrients!$EF$8:$EF$187)+(IF($A$6=Nutrients!$B$8,Nutrients!$EF$8,Nutrients!$EF$9)*AB$6)+(((IF($A$7=Nutrients!$B$79,Nutrients!$EF$79,(IF($A$7=Nutrients!$B$77,Nutrients!$EF$77,Nutrients!$EF$78)))))*AB$7))</f>
        <v>7500</v>
      </c>
      <c r="AC280" s="65"/>
      <c r="AD280" s="65">
        <f>(SUMPRODUCT(AD$8:AD$187,Nutrients!$EF$8:$EF$187)+(IF($A$6=Nutrients!$B$8,Nutrients!$EF$8,Nutrients!$EF$9)*AD$6)+(((IF($A$7=Nutrients!$B$79,Nutrients!$EF$79,(IF($A$7=Nutrients!$B$77,Nutrients!$EF$77,Nutrients!$EF$78)))))*AD$7))</f>
        <v>15000</v>
      </c>
      <c r="AE280" s="65">
        <f>(SUMPRODUCT(AE$8:AE$187,Nutrients!$EF$8:$EF$187)+(IF($A$6=Nutrients!$B$8,Nutrients!$EF$8,Nutrients!$EF$9)*AE$6)+(((IF($A$7=Nutrients!$B$79,Nutrients!$EF$79,(IF($A$7=Nutrients!$B$77,Nutrients!$EF$77,Nutrients!$EF$78)))))*AE$7))</f>
        <v>15000</v>
      </c>
      <c r="AF280" s="65">
        <f>(SUMPRODUCT(AF$8:AF$187,Nutrients!$EF$8:$EF$187)+(IF($A$6=Nutrients!$B$8,Nutrients!$EF$8,Nutrients!$EF$9)*AF$6)+(((IF($A$7=Nutrients!$B$79,Nutrients!$EF$79,(IF($A$7=Nutrients!$B$77,Nutrients!$EF$77,Nutrients!$EF$78)))))*AF$7))</f>
        <v>12500</v>
      </c>
      <c r="AG280" s="65">
        <f>(SUMPRODUCT(AG$8:AG$187,Nutrients!$EF$8:$EF$187)+(IF($A$6=Nutrients!$B$8,Nutrients!$EF$8,Nutrients!$EF$9)*AG$6)+(((IF($A$7=Nutrients!$B$79,Nutrients!$EF$79,(IF($A$7=Nutrients!$B$77,Nutrients!$EF$77,Nutrients!$EF$78)))))*AG$7))</f>
        <v>10000</v>
      </c>
      <c r="AH280" s="65">
        <f>(SUMPRODUCT(AH$8:AH$187,Nutrients!$EF$8:$EF$187)+(IF($A$6=Nutrients!$B$8,Nutrients!$EF$8,Nutrients!$EF$9)*AH$6)+(((IF($A$7=Nutrients!$B$79,Nutrients!$EF$79,(IF($A$7=Nutrients!$B$77,Nutrients!$EF$77,Nutrients!$EF$78)))))*AH$7))</f>
        <v>7500</v>
      </c>
      <c r="AI280" s="65">
        <f>(SUMPRODUCT(AI$8:AI$187,Nutrients!$EF$8:$EF$187)+(IF($A$6=Nutrients!$B$8,Nutrients!$EF$8,Nutrients!$EF$9)*AI$6)+(((IF($A$7=Nutrients!$B$79,Nutrients!$EF$79,(IF($A$7=Nutrients!$B$77,Nutrients!$EF$77,Nutrients!$EF$78)))))*AI$7))</f>
        <v>7500</v>
      </c>
      <c r="AJ280" s="65"/>
      <c r="AK280" s="65">
        <f>(SUMPRODUCT(AK$8:AK$187,Nutrients!$EF$8:$EF$187)+(IF($A$6=Nutrients!$B$8,Nutrients!$EF$8,Nutrients!$EF$9)*AK$6)+(((IF($A$7=Nutrients!$B$79,Nutrients!$EF$79,(IF($A$7=Nutrients!$B$77,Nutrients!$EF$77,Nutrients!$EF$78)))))*AK$7))</f>
        <v>15000</v>
      </c>
      <c r="AL280" s="65">
        <f>(SUMPRODUCT(AL$8:AL$187,Nutrients!$EF$8:$EF$187)+(IF($A$6=Nutrients!$B$8,Nutrients!$EF$8,Nutrients!$EF$9)*AL$6)+(((IF($A$7=Nutrients!$B$79,Nutrients!$EF$79,(IF($A$7=Nutrients!$B$77,Nutrients!$EF$77,Nutrients!$EF$78)))))*AL$7))</f>
        <v>15000</v>
      </c>
      <c r="AM280" s="65">
        <f>(SUMPRODUCT(AM$8:AM$187,Nutrients!$EF$8:$EF$187)+(IF($A$6=Nutrients!$B$8,Nutrients!$EF$8,Nutrients!$EF$9)*AM$6)+(((IF($A$7=Nutrients!$B$79,Nutrients!$EF$79,(IF($A$7=Nutrients!$B$77,Nutrients!$EF$77,Nutrients!$EF$78)))))*AM$7))</f>
        <v>12500</v>
      </c>
      <c r="AN280" s="65">
        <f>(SUMPRODUCT(AN$8:AN$187,Nutrients!$EF$8:$EF$187)+(IF($A$6=Nutrients!$B$8,Nutrients!$EF$8,Nutrients!$EF$9)*AN$6)+(((IF($A$7=Nutrients!$B$79,Nutrients!$EF$79,(IF($A$7=Nutrients!$B$77,Nutrients!$EF$77,Nutrients!$EF$78)))))*AN$7))</f>
        <v>10000</v>
      </c>
      <c r="AO280" s="65">
        <f>(SUMPRODUCT(AO$8:AO$187,Nutrients!$EF$8:$EF$187)+(IF($A$6=Nutrients!$B$8,Nutrients!$EF$8,Nutrients!$EF$9)*AO$6)+(((IF($A$7=Nutrients!$B$79,Nutrients!$EF$79,(IF($A$7=Nutrients!$B$77,Nutrients!$EF$77,Nutrients!$EF$78)))))*AO$7))</f>
        <v>7500</v>
      </c>
      <c r="AP280" s="65">
        <f>(SUMPRODUCT(AP$8:AP$187,Nutrients!$EF$8:$EF$187)+(IF($A$6=Nutrients!$B$8,Nutrients!$EF$8,Nutrients!$EF$9)*AP$6)+(((IF($A$7=Nutrients!$B$79,Nutrients!$EF$79,(IF($A$7=Nutrients!$B$77,Nutrients!$EF$77,Nutrients!$EF$78)))))*AP$7))</f>
        <v>7500</v>
      </c>
      <c r="AQ280" s="65"/>
      <c r="AR280" s="65">
        <f>(SUMPRODUCT(AR$8:AR$187,Nutrients!$EF$8:$EF$187)+(IF($A$6=Nutrients!$B$8,Nutrients!$EF$8,Nutrients!$EF$9)*AR$6)+(((IF($A$7=Nutrients!$B$79,Nutrients!$EF$79,(IF($A$7=Nutrients!$B$77,Nutrients!$EF$77,Nutrients!$EF$78)))))*AR$7))</f>
        <v>15000</v>
      </c>
      <c r="AS280" s="65">
        <f>(SUMPRODUCT(AS$8:AS$187,Nutrients!$EF$8:$EF$187)+(IF($A$6=Nutrients!$B$8,Nutrients!$EF$8,Nutrients!$EF$9)*AS$6)+(((IF($A$7=Nutrients!$B$79,Nutrients!$EF$79,(IF($A$7=Nutrients!$B$77,Nutrients!$EF$77,Nutrients!$EF$78)))))*AS$7))</f>
        <v>15000</v>
      </c>
      <c r="AT280" s="65">
        <f>(SUMPRODUCT(AT$8:AT$187,Nutrients!$EF$8:$EF$187)+(IF($A$6=Nutrients!$B$8,Nutrients!$EF$8,Nutrients!$EF$9)*AT$6)+(((IF($A$7=Nutrients!$B$79,Nutrients!$EF$79,(IF($A$7=Nutrients!$B$77,Nutrients!$EF$77,Nutrients!$EF$78)))))*AT$7))</f>
        <v>12500</v>
      </c>
      <c r="AU280" s="65">
        <f>(SUMPRODUCT(AU$8:AU$187,Nutrients!$EF$8:$EF$187)+(IF($A$6=Nutrients!$B$8,Nutrients!$EF$8,Nutrients!$EF$9)*AU$6)+(((IF($A$7=Nutrients!$B$79,Nutrients!$EF$79,(IF($A$7=Nutrients!$B$77,Nutrients!$EF$77,Nutrients!$EF$78)))))*AU$7))</f>
        <v>10000</v>
      </c>
      <c r="AV280" s="65">
        <f>(SUMPRODUCT(AV$8:AV$187,Nutrients!$EF$8:$EF$187)+(IF($A$6=Nutrients!$B$8,Nutrients!$EF$8,Nutrients!$EF$9)*AV$6)+(((IF($A$7=Nutrients!$B$79,Nutrients!$EF$79,(IF($A$7=Nutrients!$B$77,Nutrients!$EF$77,Nutrients!$EF$78)))))*AV$7))</f>
        <v>7500</v>
      </c>
      <c r="AW280" s="65">
        <f>(SUMPRODUCT(AW$8:AW$187,Nutrients!$EF$8:$EF$187)+(IF($A$6=Nutrients!$B$8,Nutrients!$EF$8,Nutrients!$EF$9)*AW$6)+(((IF($A$7=Nutrients!$B$79,Nutrients!$EF$79,(IF($A$7=Nutrients!$B$77,Nutrients!$EF$77,Nutrients!$EF$78)))))*AW$7))</f>
        <v>7500</v>
      </c>
      <c r="AX280" s="65"/>
      <c r="AY280" s="65">
        <f>(SUMPRODUCT(AY$8:AY$187,Nutrients!$EF$8:$EF$187)+(IF($A$6=Nutrients!$B$8,Nutrients!$EF$8,Nutrients!$EF$9)*AY$6)+(((IF($A$7=Nutrients!$B$79,Nutrients!$EF$79,(IF($A$7=Nutrients!$B$77,Nutrients!$EF$77,Nutrients!$EF$78)))))*AY$7))</f>
        <v>15000</v>
      </c>
      <c r="AZ280" s="65">
        <f>(SUMPRODUCT(AZ$8:AZ$187,Nutrients!$EF$8:$EF$187)+(IF($A$6=Nutrients!$B$8,Nutrients!$EF$8,Nutrients!$EF$9)*AZ$6)+(((IF($A$7=Nutrients!$B$79,Nutrients!$EF$79,(IF($A$7=Nutrients!$B$77,Nutrients!$EF$77,Nutrients!$EF$78)))))*AZ$7))</f>
        <v>15000</v>
      </c>
      <c r="BA280" s="65">
        <f>(SUMPRODUCT(BA$8:BA$187,Nutrients!$EF$8:$EF$187)+(IF($A$6=Nutrients!$B$8,Nutrients!$EF$8,Nutrients!$EF$9)*BA$6)+(((IF($A$7=Nutrients!$B$79,Nutrients!$EF$79,(IF($A$7=Nutrients!$B$77,Nutrients!$EF$77,Nutrients!$EF$78)))))*BA$7))</f>
        <v>12500</v>
      </c>
      <c r="BB280" s="65">
        <f>(SUMPRODUCT(BB$8:BB$187,Nutrients!$EF$8:$EF$187)+(IF($A$6=Nutrients!$B$8,Nutrients!$EF$8,Nutrients!$EF$9)*BB$6)+(((IF($A$7=Nutrients!$B$79,Nutrients!$EF$79,(IF($A$7=Nutrients!$B$77,Nutrients!$EF$77,Nutrients!$EF$78)))))*BB$7))</f>
        <v>10000</v>
      </c>
      <c r="BC280" s="65">
        <f>(SUMPRODUCT(BC$8:BC$187,Nutrients!$EF$8:$EF$187)+(IF($A$6=Nutrients!$B$8,Nutrients!$EF$8,Nutrients!$EF$9)*BC$6)+(((IF($A$7=Nutrients!$B$79,Nutrients!$EF$79,(IF($A$7=Nutrients!$B$77,Nutrients!$EF$77,Nutrients!$EF$78)))))*BC$7))</f>
        <v>7500</v>
      </c>
      <c r="BD280" s="65">
        <f>(SUMPRODUCT(BD$8:BD$187,Nutrients!$EF$8:$EF$187)+(IF($A$6=Nutrients!$B$8,Nutrients!$EF$8,Nutrients!$EF$9)*BD$6)+(((IF($A$7=Nutrients!$B$79,Nutrients!$EF$79,(IF($A$7=Nutrients!$B$77,Nutrients!$EF$77,Nutrients!$EF$78)))))*BD$7))</f>
        <v>7500</v>
      </c>
      <c r="BE280" s="65"/>
      <c r="BF280" s="65">
        <f>(SUMPRODUCT(BF$8:BF$187,Nutrients!$EF$8:$EF$187)+(IF($A$6=Nutrients!$B$8,Nutrients!$EF$8,Nutrients!$EF$9)*BF$6)+(((IF($A$7=Nutrients!$B$79,Nutrients!$EF$79,(IF($A$7=Nutrients!$B$77,Nutrients!$EF$77,Nutrients!$EF$78)))))*BF$7))</f>
        <v>15000</v>
      </c>
      <c r="BG280" s="65">
        <f>(SUMPRODUCT(BG$8:BG$187,Nutrients!$EF$8:$EF$187)+(IF($A$6=Nutrients!$B$8,Nutrients!$EF$8,Nutrients!$EF$9)*BG$6)+(((IF($A$7=Nutrients!$B$79,Nutrients!$EF$79,(IF($A$7=Nutrients!$B$77,Nutrients!$EF$77,Nutrients!$EF$78)))))*BG$7))</f>
        <v>15000</v>
      </c>
      <c r="BH280" s="65">
        <f>(SUMPRODUCT(BH$8:BH$187,Nutrients!$EF$8:$EF$187)+(IF($A$6=Nutrients!$B$8,Nutrients!$EF$8,Nutrients!$EF$9)*BH$6)+(((IF($A$7=Nutrients!$B$79,Nutrients!$EF$79,(IF($A$7=Nutrients!$B$77,Nutrients!$EF$77,Nutrients!$EF$78)))))*BH$7))</f>
        <v>12500</v>
      </c>
      <c r="BI280" s="65">
        <f>(SUMPRODUCT(BI$8:BI$187,Nutrients!$EF$8:$EF$187)+(IF($A$6=Nutrients!$B$8,Nutrients!$EF$8,Nutrients!$EF$9)*BI$6)+(((IF($A$7=Nutrients!$B$79,Nutrients!$EF$79,(IF($A$7=Nutrients!$B$77,Nutrients!$EF$77,Nutrients!$EF$78)))))*BI$7))</f>
        <v>10000</v>
      </c>
      <c r="BJ280" s="65">
        <f>(SUMPRODUCT(BJ$8:BJ$187,Nutrients!$EF$8:$EF$187)+(IF($A$6=Nutrients!$B$8,Nutrients!$EF$8,Nutrients!$EF$9)*BJ$6)+(((IF($A$7=Nutrients!$B$79,Nutrients!$EF$79,(IF($A$7=Nutrients!$B$77,Nutrients!$EF$77,Nutrients!$EF$78)))))*BJ$7))</f>
        <v>7500</v>
      </c>
      <c r="BK280" s="65">
        <f>(SUMPRODUCT(BK$8:BK$187,Nutrients!$EF$8:$EF$187)+(IF($A$6=Nutrients!$B$8,Nutrients!$EF$8,Nutrients!$EF$9)*BK$6)+(((IF($A$7=Nutrients!$B$79,Nutrients!$EF$79,(IF($A$7=Nutrients!$B$77,Nutrients!$EF$77,Nutrients!$EF$78)))))*BK$7))</f>
        <v>7500</v>
      </c>
      <c r="BL280" s="65"/>
    </row>
    <row r="281" spans="1:64" x14ac:dyDescent="0.2">
      <c r="A281" s="236" t="s">
        <v>160</v>
      </c>
      <c r="B281" s="65">
        <f>(SUMPRODUCT(B$8:B$187,Nutrients!$EG$8:$EG$187)+(IF($A$6=Nutrients!$B$8,Nutrients!$EG$8,Nutrients!$EG$9)*B$6)+(((IF($A$7=Nutrients!$B$79,Nutrients!$EG$79,(IF($A$7=Nutrients!$B$77,Nutrients!$EG$77,Nutrients!$EG$78)))))*B$7))</f>
        <v>4500</v>
      </c>
      <c r="C281" s="65">
        <f>(SUMPRODUCT(C$8:C$187,Nutrients!$EG$8:$EG$187)+(IF($A$6=Nutrients!$B$8,Nutrients!$EG$8,Nutrients!$EG$9)*C$6)+(((IF($A$7=Nutrients!$B$79,Nutrients!$EG$79,(IF($A$7=Nutrients!$B$77,Nutrients!$EG$77,Nutrients!$EG$78)))))*C$7))</f>
        <v>4500</v>
      </c>
      <c r="D281" s="65">
        <f>(SUMPRODUCT(D$8:D$187,Nutrients!$EG$8:$EG$187)+(IF($A$6=Nutrients!$B$8,Nutrients!$EG$8,Nutrients!$EG$9)*D$6)+(((IF($A$7=Nutrients!$B$79,Nutrients!$EG$79,(IF($A$7=Nutrients!$B$77,Nutrients!$EG$77,Nutrients!$EG$78)))))*D$7))</f>
        <v>3750</v>
      </c>
      <c r="E281" s="65">
        <f>(SUMPRODUCT(E$8:E$187,Nutrients!$EG$8:$EG$187)+(IF($A$6=Nutrients!$B$8,Nutrients!$EG$8,Nutrients!$EG$9)*E$6)+(((IF($A$7=Nutrients!$B$79,Nutrients!$EG$79,(IF($A$7=Nutrients!$B$77,Nutrients!$EG$77,Nutrients!$EG$78)))))*E$7))</f>
        <v>3000</v>
      </c>
      <c r="F281" s="65">
        <f>(SUMPRODUCT(F$8:F$187,Nutrients!$EG$8:$EG$187)+(IF($A$6=Nutrients!$B$8,Nutrients!$EG$8,Nutrients!$EG$9)*F$6)+(((IF($A$7=Nutrients!$B$79,Nutrients!$EG$79,(IF($A$7=Nutrients!$B$77,Nutrients!$EG$77,Nutrients!$EG$78)))))*F$7))</f>
        <v>2250</v>
      </c>
      <c r="G281" s="65">
        <f>(SUMPRODUCT(G$8:G$187,Nutrients!$EG$8:$EG$187)+(IF($A$6=Nutrients!$B$8,Nutrients!$EG$8,Nutrients!$EG$9)*G$6)+(((IF($A$7=Nutrients!$B$79,Nutrients!$EG$79,(IF($A$7=Nutrients!$B$77,Nutrients!$EG$77,Nutrients!$EG$78)))))*G$7))</f>
        <v>2250</v>
      </c>
      <c r="H281" s="65"/>
      <c r="I281" s="65">
        <f>(SUMPRODUCT(I$8:I$187,Nutrients!$EG$8:$EG$187)+(IF($A$6=Nutrients!$B$8,Nutrients!$EG$8,Nutrients!$EG$9)*I$6)+(((IF($A$7=Nutrients!$B$79,Nutrients!$EG$79,(IF($A$7=Nutrients!$B$77,Nutrients!$EG$77,Nutrients!$EG$78)))))*I$7))</f>
        <v>4500</v>
      </c>
      <c r="J281" s="65">
        <f>(SUMPRODUCT(J$8:J$187,Nutrients!$EG$8:$EG$187)+(IF($A$6=Nutrients!$B$8,Nutrients!$EG$8,Nutrients!$EG$9)*J$6)+(((IF($A$7=Nutrients!$B$79,Nutrients!$EG$79,(IF($A$7=Nutrients!$B$77,Nutrients!$EG$77,Nutrients!$EG$78)))))*J$7))</f>
        <v>4500</v>
      </c>
      <c r="K281" s="65">
        <f>(SUMPRODUCT(K$8:K$187,Nutrients!$EG$8:$EG$187)+(IF($A$6=Nutrients!$B$8,Nutrients!$EG$8,Nutrients!$EG$9)*K$6)+(((IF($A$7=Nutrients!$B$79,Nutrients!$EG$79,(IF($A$7=Nutrients!$B$77,Nutrients!$EG$77,Nutrients!$EG$78)))))*K$7))</f>
        <v>3750</v>
      </c>
      <c r="L281" s="65">
        <f>(SUMPRODUCT(L$8:L$187,Nutrients!$EG$8:$EG$187)+(IF($A$6=Nutrients!$B$8,Nutrients!$EG$8,Nutrients!$EG$9)*L$6)+(((IF($A$7=Nutrients!$B$79,Nutrients!$EG$79,(IF($A$7=Nutrients!$B$77,Nutrients!$EG$77,Nutrients!$EG$78)))))*L$7))</f>
        <v>3000</v>
      </c>
      <c r="M281" s="65">
        <f>(SUMPRODUCT(M$8:M$187,Nutrients!$EG$8:$EG$187)+(IF($A$6=Nutrients!$B$8,Nutrients!$EG$8,Nutrients!$EG$9)*M$6)+(((IF($A$7=Nutrients!$B$79,Nutrients!$EG$79,(IF($A$7=Nutrients!$B$77,Nutrients!$EG$77,Nutrients!$EG$78)))))*M$7))</f>
        <v>2250</v>
      </c>
      <c r="N281" s="65">
        <f>(SUMPRODUCT(N$8:N$187,Nutrients!$EG$8:$EG$187)+(IF($A$6=Nutrients!$B$8,Nutrients!$EG$8,Nutrients!$EG$9)*N$6)+(((IF($A$7=Nutrients!$B$79,Nutrients!$EG$79,(IF($A$7=Nutrients!$B$77,Nutrients!$EG$77,Nutrients!$EG$78)))))*N$7))</f>
        <v>2250</v>
      </c>
      <c r="O281" s="65"/>
      <c r="P281" s="65">
        <f>(SUMPRODUCT(P$8:P$187,Nutrients!$EG$8:$EG$187)+(IF($A$6=Nutrients!$B$8,Nutrients!$EG$8,Nutrients!$EG$9)*P$6)+(((IF($A$7=Nutrients!$B$79,Nutrients!$EG$79,(IF($A$7=Nutrients!$B$77,Nutrients!$EG$77,Nutrients!$EG$78)))))*P$7))</f>
        <v>4500</v>
      </c>
      <c r="Q281" s="65">
        <f>(SUMPRODUCT(Q$8:Q$187,Nutrients!$EG$8:$EG$187)+(IF($A$6=Nutrients!$B$8,Nutrients!$EG$8,Nutrients!$EG$9)*Q$6)+(((IF($A$7=Nutrients!$B$79,Nutrients!$EG$79,(IF($A$7=Nutrients!$B$77,Nutrients!$EG$77,Nutrients!$EG$78)))))*Q$7))</f>
        <v>4500</v>
      </c>
      <c r="R281" s="65">
        <f>(SUMPRODUCT(R$8:R$187,Nutrients!$EG$8:$EG$187)+(IF($A$6=Nutrients!$B$8,Nutrients!$EG$8,Nutrients!$EG$9)*R$6)+(((IF($A$7=Nutrients!$B$79,Nutrients!$EG$79,(IF($A$7=Nutrients!$B$77,Nutrients!$EG$77,Nutrients!$EG$78)))))*R$7))</f>
        <v>3750</v>
      </c>
      <c r="S281" s="65">
        <f>(SUMPRODUCT(S$8:S$187,Nutrients!$EG$8:$EG$187)+(IF($A$6=Nutrients!$B$8,Nutrients!$EG$8,Nutrients!$EG$9)*S$6)+(((IF($A$7=Nutrients!$B$79,Nutrients!$EG$79,(IF($A$7=Nutrients!$B$77,Nutrients!$EG$77,Nutrients!$EG$78)))))*S$7))</f>
        <v>3000</v>
      </c>
      <c r="T281" s="65">
        <f>(SUMPRODUCT(T$8:T$187,Nutrients!$EG$8:$EG$187)+(IF($A$6=Nutrients!$B$8,Nutrients!$EG$8,Nutrients!$EG$9)*T$6)+(((IF($A$7=Nutrients!$B$79,Nutrients!$EG$79,(IF($A$7=Nutrients!$B$77,Nutrients!$EG$77,Nutrients!$EG$78)))))*T$7))</f>
        <v>2250</v>
      </c>
      <c r="U281" s="65">
        <f>(SUMPRODUCT(U$8:U$187,Nutrients!$EG$8:$EG$187)+(IF($A$6=Nutrients!$B$8,Nutrients!$EG$8,Nutrients!$EG$9)*U$6)+(((IF($A$7=Nutrients!$B$79,Nutrients!$EG$79,(IF($A$7=Nutrients!$B$77,Nutrients!$EG$77,Nutrients!$EG$78)))))*U$7))</f>
        <v>2250</v>
      </c>
      <c r="V281" s="65"/>
      <c r="W281" s="65">
        <f>(SUMPRODUCT(W$8:W$187,Nutrients!$EG$8:$EG$187)+(IF($A$6=Nutrients!$B$8,Nutrients!$EG$8,Nutrients!$EG$9)*W$6)+(((IF($A$7=Nutrients!$B$79,Nutrients!$EG$79,(IF($A$7=Nutrients!$B$77,Nutrients!$EG$77,Nutrients!$EG$78)))))*W$7))</f>
        <v>4500</v>
      </c>
      <c r="X281" s="65">
        <f>(SUMPRODUCT(X$8:X$187,Nutrients!$EG$8:$EG$187)+(IF($A$6=Nutrients!$B$8,Nutrients!$EG$8,Nutrients!$EG$9)*X$6)+(((IF($A$7=Nutrients!$B$79,Nutrients!$EG$79,(IF($A$7=Nutrients!$B$77,Nutrients!$EG$77,Nutrients!$EG$78)))))*X$7))</f>
        <v>4500</v>
      </c>
      <c r="Y281" s="65">
        <f>(SUMPRODUCT(Y$8:Y$187,Nutrients!$EG$8:$EG$187)+(IF($A$6=Nutrients!$B$8,Nutrients!$EG$8,Nutrients!$EG$9)*Y$6)+(((IF($A$7=Nutrients!$B$79,Nutrients!$EG$79,(IF($A$7=Nutrients!$B$77,Nutrients!$EG$77,Nutrients!$EG$78)))))*Y$7))</f>
        <v>3750</v>
      </c>
      <c r="Z281" s="65">
        <f>(SUMPRODUCT(Z$8:Z$187,Nutrients!$EG$8:$EG$187)+(IF($A$6=Nutrients!$B$8,Nutrients!$EG$8,Nutrients!$EG$9)*Z$6)+(((IF($A$7=Nutrients!$B$79,Nutrients!$EG$79,(IF($A$7=Nutrients!$B$77,Nutrients!$EG$77,Nutrients!$EG$78)))))*Z$7))</f>
        <v>3000</v>
      </c>
      <c r="AA281" s="65">
        <f>(SUMPRODUCT(AA$8:AA$187,Nutrients!$EG$8:$EG$187)+(IF($A$6=Nutrients!$B$8,Nutrients!$EG$8,Nutrients!$EG$9)*AA$6)+(((IF($A$7=Nutrients!$B$79,Nutrients!$EG$79,(IF($A$7=Nutrients!$B$77,Nutrients!$EG$77,Nutrients!$EG$78)))))*AA$7))</f>
        <v>2250</v>
      </c>
      <c r="AB281" s="65">
        <f>(SUMPRODUCT(AB$8:AB$187,Nutrients!$EG$8:$EG$187)+(IF($A$6=Nutrients!$B$8,Nutrients!$EG$8,Nutrients!$EG$9)*AB$6)+(((IF($A$7=Nutrients!$B$79,Nutrients!$EG$79,(IF($A$7=Nutrients!$B$77,Nutrients!$EG$77,Nutrients!$EG$78)))))*AB$7))</f>
        <v>2250</v>
      </c>
      <c r="AC281" s="65"/>
      <c r="AD281" s="65">
        <f>(SUMPRODUCT(AD$8:AD$187,Nutrients!$EG$8:$EG$187)+(IF($A$6=Nutrients!$B$8,Nutrients!$EG$8,Nutrients!$EG$9)*AD$6)+(((IF($A$7=Nutrients!$B$79,Nutrients!$EG$79,(IF($A$7=Nutrients!$B$77,Nutrients!$EG$77,Nutrients!$EG$78)))))*AD$7))</f>
        <v>4500</v>
      </c>
      <c r="AE281" s="65">
        <f>(SUMPRODUCT(AE$8:AE$187,Nutrients!$EG$8:$EG$187)+(IF($A$6=Nutrients!$B$8,Nutrients!$EG$8,Nutrients!$EG$9)*AE$6)+(((IF($A$7=Nutrients!$B$79,Nutrients!$EG$79,(IF($A$7=Nutrients!$B$77,Nutrients!$EG$77,Nutrients!$EG$78)))))*AE$7))</f>
        <v>4500</v>
      </c>
      <c r="AF281" s="65">
        <f>(SUMPRODUCT(AF$8:AF$187,Nutrients!$EG$8:$EG$187)+(IF($A$6=Nutrients!$B$8,Nutrients!$EG$8,Nutrients!$EG$9)*AF$6)+(((IF($A$7=Nutrients!$B$79,Nutrients!$EG$79,(IF($A$7=Nutrients!$B$77,Nutrients!$EG$77,Nutrients!$EG$78)))))*AF$7))</f>
        <v>3750</v>
      </c>
      <c r="AG281" s="65">
        <f>(SUMPRODUCT(AG$8:AG$187,Nutrients!$EG$8:$EG$187)+(IF($A$6=Nutrients!$B$8,Nutrients!$EG$8,Nutrients!$EG$9)*AG$6)+(((IF($A$7=Nutrients!$B$79,Nutrients!$EG$79,(IF($A$7=Nutrients!$B$77,Nutrients!$EG$77,Nutrients!$EG$78)))))*AG$7))</f>
        <v>3000</v>
      </c>
      <c r="AH281" s="65">
        <f>(SUMPRODUCT(AH$8:AH$187,Nutrients!$EG$8:$EG$187)+(IF($A$6=Nutrients!$B$8,Nutrients!$EG$8,Nutrients!$EG$9)*AH$6)+(((IF($A$7=Nutrients!$B$79,Nutrients!$EG$79,(IF($A$7=Nutrients!$B$77,Nutrients!$EG$77,Nutrients!$EG$78)))))*AH$7))</f>
        <v>2250</v>
      </c>
      <c r="AI281" s="65">
        <f>(SUMPRODUCT(AI$8:AI$187,Nutrients!$EG$8:$EG$187)+(IF($A$6=Nutrients!$B$8,Nutrients!$EG$8,Nutrients!$EG$9)*AI$6)+(((IF($A$7=Nutrients!$B$79,Nutrients!$EG$79,(IF($A$7=Nutrients!$B$77,Nutrients!$EG$77,Nutrients!$EG$78)))))*AI$7))</f>
        <v>2250</v>
      </c>
      <c r="AJ281" s="65"/>
      <c r="AK281" s="65">
        <f>(SUMPRODUCT(AK$8:AK$187,Nutrients!$EG$8:$EG$187)+(IF($A$6=Nutrients!$B$8,Nutrients!$EG$8,Nutrients!$EG$9)*AK$6)+(((IF($A$7=Nutrients!$B$79,Nutrients!$EG$79,(IF($A$7=Nutrients!$B$77,Nutrients!$EG$77,Nutrients!$EG$78)))))*AK$7))</f>
        <v>4500</v>
      </c>
      <c r="AL281" s="65">
        <f>(SUMPRODUCT(AL$8:AL$187,Nutrients!$EG$8:$EG$187)+(IF($A$6=Nutrients!$B$8,Nutrients!$EG$8,Nutrients!$EG$9)*AL$6)+(((IF($A$7=Nutrients!$B$79,Nutrients!$EG$79,(IF($A$7=Nutrients!$B$77,Nutrients!$EG$77,Nutrients!$EG$78)))))*AL$7))</f>
        <v>4500</v>
      </c>
      <c r="AM281" s="65">
        <f>(SUMPRODUCT(AM$8:AM$187,Nutrients!$EG$8:$EG$187)+(IF($A$6=Nutrients!$B$8,Nutrients!$EG$8,Nutrients!$EG$9)*AM$6)+(((IF($A$7=Nutrients!$B$79,Nutrients!$EG$79,(IF($A$7=Nutrients!$B$77,Nutrients!$EG$77,Nutrients!$EG$78)))))*AM$7))</f>
        <v>3750</v>
      </c>
      <c r="AN281" s="65">
        <f>(SUMPRODUCT(AN$8:AN$187,Nutrients!$EG$8:$EG$187)+(IF($A$6=Nutrients!$B$8,Nutrients!$EG$8,Nutrients!$EG$9)*AN$6)+(((IF($A$7=Nutrients!$B$79,Nutrients!$EG$79,(IF($A$7=Nutrients!$B$77,Nutrients!$EG$77,Nutrients!$EG$78)))))*AN$7))</f>
        <v>3000</v>
      </c>
      <c r="AO281" s="65">
        <f>(SUMPRODUCT(AO$8:AO$187,Nutrients!$EG$8:$EG$187)+(IF($A$6=Nutrients!$B$8,Nutrients!$EG$8,Nutrients!$EG$9)*AO$6)+(((IF($A$7=Nutrients!$B$79,Nutrients!$EG$79,(IF($A$7=Nutrients!$B$77,Nutrients!$EG$77,Nutrients!$EG$78)))))*AO$7))</f>
        <v>2250</v>
      </c>
      <c r="AP281" s="65">
        <f>(SUMPRODUCT(AP$8:AP$187,Nutrients!$EG$8:$EG$187)+(IF($A$6=Nutrients!$B$8,Nutrients!$EG$8,Nutrients!$EG$9)*AP$6)+(((IF($A$7=Nutrients!$B$79,Nutrients!$EG$79,(IF($A$7=Nutrients!$B$77,Nutrients!$EG$77,Nutrients!$EG$78)))))*AP$7))</f>
        <v>2250</v>
      </c>
      <c r="AQ281" s="65"/>
      <c r="AR281" s="65">
        <f>(SUMPRODUCT(AR$8:AR$187,Nutrients!$EG$8:$EG$187)+(IF($A$6=Nutrients!$B$8,Nutrients!$EG$8,Nutrients!$EG$9)*AR$6)+(((IF($A$7=Nutrients!$B$79,Nutrients!$EG$79,(IF($A$7=Nutrients!$B$77,Nutrients!$EG$77,Nutrients!$EG$78)))))*AR$7))</f>
        <v>4500</v>
      </c>
      <c r="AS281" s="65">
        <f>(SUMPRODUCT(AS$8:AS$187,Nutrients!$EG$8:$EG$187)+(IF($A$6=Nutrients!$B$8,Nutrients!$EG$8,Nutrients!$EG$9)*AS$6)+(((IF($A$7=Nutrients!$B$79,Nutrients!$EG$79,(IF($A$7=Nutrients!$B$77,Nutrients!$EG$77,Nutrients!$EG$78)))))*AS$7))</f>
        <v>4500</v>
      </c>
      <c r="AT281" s="65">
        <f>(SUMPRODUCT(AT$8:AT$187,Nutrients!$EG$8:$EG$187)+(IF($A$6=Nutrients!$B$8,Nutrients!$EG$8,Nutrients!$EG$9)*AT$6)+(((IF($A$7=Nutrients!$B$79,Nutrients!$EG$79,(IF($A$7=Nutrients!$B$77,Nutrients!$EG$77,Nutrients!$EG$78)))))*AT$7))</f>
        <v>3750</v>
      </c>
      <c r="AU281" s="65">
        <f>(SUMPRODUCT(AU$8:AU$187,Nutrients!$EG$8:$EG$187)+(IF($A$6=Nutrients!$B$8,Nutrients!$EG$8,Nutrients!$EG$9)*AU$6)+(((IF($A$7=Nutrients!$B$79,Nutrients!$EG$79,(IF($A$7=Nutrients!$B$77,Nutrients!$EG$77,Nutrients!$EG$78)))))*AU$7))</f>
        <v>3000</v>
      </c>
      <c r="AV281" s="65">
        <f>(SUMPRODUCT(AV$8:AV$187,Nutrients!$EG$8:$EG$187)+(IF($A$6=Nutrients!$B$8,Nutrients!$EG$8,Nutrients!$EG$9)*AV$6)+(((IF($A$7=Nutrients!$B$79,Nutrients!$EG$79,(IF($A$7=Nutrients!$B$77,Nutrients!$EG$77,Nutrients!$EG$78)))))*AV$7))</f>
        <v>2250</v>
      </c>
      <c r="AW281" s="65">
        <f>(SUMPRODUCT(AW$8:AW$187,Nutrients!$EG$8:$EG$187)+(IF($A$6=Nutrients!$B$8,Nutrients!$EG$8,Nutrients!$EG$9)*AW$6)+(((IF($A$7=Nutrients!$B$79,Nutrients!$EG$79,(IF($A$7=Nutrients!$B$77,Nutrients!$EG$77,Nutrients!$EG$78)))))*AW$7))</f>
        <v>2250</v>
      </c>
      <c r="AX281" s="65"/>
      <c r="AY281" s="65">
        <f>(SUMPRODUCT(AY$8:AY$187,Nutrients!$EG$8:$EG$187)+(IF($A$6=Nutrients!$B$8,Nutrients!$EG$8,Nutrients!$EG$9)*AY$6)+(((IF($A$7=Nutrients!$B$79,Nutrients!$EG$79,(IF($A$7=Nutrients!$B$77,Nutrients!$EG$77,Nutrients!$EG$78)))))*AY$7))</f>
        <v>4500</v>
      </c>
      <c r="AZ281" s="65">
        <f>(SUMPRODUCT(AZ$8:AZ$187,Nutrients!$EG$8:$EG$187)+(IF($A$6=Nutrients!$B$8,Nutrients!$EG$8,Nutrients!$EG$9)*AZ$6)+(((IF($A$7=Nutrients!$B$79,Nutrients!$EG$79,(IF($A$7=Nutrients!$B$77,Nutrients!$EG$77,Nutrients!$EG$78)))))*AZ$7))</f>
        <v>4500</v>
      </c>
      <c r="BA281" s="65">
        <f>(SUMPRODUCT(BA$8:BA$187,Nutrients!$EG$8:$EG$187)+(IF($A$6=Nutrients!$B$8,Nutrients!$EG$8,Nutrients!$EG$9)*BA$6)+(((IF($A$7=Nutrients!$B$79,Nutrients!$EG$79,(IF($A$7=Nutrients!$B$77,Nutrients!$EG$77,Nutrients!$EG$78)))))*BA$7))</f>
        <v>3750</v>
      </c>
      <c r="BB281" s="65">
        <f>(SUMPRODUCT(BB$8:BB$187,Nutrients!$EG$8:$EG$187)+(IF($A$6=Nutrients!$B$8,Nutrients!$EG$8,Nutrients!$EG$9)*BB$6)+(((IF($A$7=Nutrients!$B$79,Nutrients!$EG$79,(IF($A$7=Nutrients!$B$77,Nutrients!$EG$77,Nutrients!$EG$78)))))*BB$7))</f>
        <v>3000</v>
      </c>
      <c r="BC281" s="65">
        <f>(SUMPRODUCT(BC$8:BC$187,Nutrients!$EG$8:$EG$187)+(IF($A$6=Nutrients!$B$8,Nutrients!$EG$8,Nutrients!$EG$9)*BC$6)+(((IF($A$7=Nutrients!$B$79,Nutrients!$EG$79,(IF($A$7=Nutrients!$B$77,Nutrients!$EG$77,Nutrients!$EG$78)))))*BC$7))</f>
        <v>2250</v>
      </c>
      <c r="BD281" s="65">
        <f>(SUMPRODUCT(BD$8:BD$187,Nutrients!$EG$8:$EG$187)+(IF($A$6=Nutrients!$B$8,Nutrients!$EG$8,Nutrients!$EG$9)*BD$6)+(((IF($A$7=Nutrients!$B$79,Nutrients!$EG$79,(IF($A$7=Nutrients!$B$77,Nutrients!$EG$77,Nutrients!$EG$78)))))*BD$7))</f>
        <v>2250</v>
      </c>
      <c r="BE281" s="65"/>
      <c r="BF281" s="65">
        <f>(SUMPRODUCT(BF$8:BF$187,Nutrients!$EG$8:$EG$187)+(IF($A$6=Nutrients!$B$8,Nutrients!$EG$8,Nutrients!$EG$9)*BF$6)+(((IF($A$7=Nutrients!$B$79,Nutrients!$EG$79,(IF($A$7=Nutrients!$B$77,Nutrients!$EG$77,Nutrients!$EG$78)))))*BF$7))</f>
        <v>4500</v>
      </c>
      <c r="BG281" s="65">
        <f>(SUMPRODUCT(BG$8:BG$187,Nutrients!$EG$8:$EG$187)+(IF($A$6=Nutrients!$B$8,Nutrients!$EG$8,Nutrients!$EG$9)*BG$6)+(((IF($A$7=Nutrients!$B$79,Nutrients!$EG$79,(IF($A$7=Nutrients!$B$77,Nutrients!$EG$77,Nutrients!$EG$78)))))*BG$7))</f>
        <v>4500</v>
      </c>
      <c r="BH281" s="65">
        <f>(SUMPRODUCT(BH$8:BH$187,Nutrients!$EG$8:$EG$187)+(IF($A$6=Nutrients!$B$8,Nutrients!$EG$8,Nutrients!$EG$9)*BH$6)+(((IF($A$7=Nutrients!$B$79,Nutrients!$EG$79,(IF($A$7=Nutrients!$B$77,Nutrients!$EG$77,Nutrients!$EG$78)))))*BH$7))</f>
        <v>3750</v>
      </c>
      <c r="BI281" s="65">
        <f>(SUMPRODUCT(BI$8:BI$187,Nutrients!$EG$8:$EG$187)+(IF($A$6=Nutrients!$B$8,Nutrients!$EG$8,Nutrients!$EG$9)*BI$6)+(((IF($A$7=Nutrients!$B$79,Nutrients!$EG$79,(IF($A$7=Nutrients!$B$77,Nutrients!$EG$77,Nutrients!$EG$78)))))*BI$7))</f>
        <v>3000</v>
      </c>
      <c r="BJ281" s="65">
        <f>(SUMPRODUCT(BJ$8:BJ$187,Nutrients!$EG$8:$EG$187)+(IF($A$6=Nutrients!$B$8,Nutrients!$EG$8,Nutrients!$EG$9)*BJ$6)+(((IF($A$7=Nutrients!$B$79,Nutrients!$EG$79,(IF($A$7=Nutrients!$B$77,Nutrients!$EG$77,Nutrients!$EG$78)))))*BJ$7))</f>
        <v>2250</v>
      </c>
      <c r="BK281" s="65">
        <f>(SUMPRODUCT(BK$8:BK$187,Nutrients!$EG$8:$EG$187)+(IF($A$6=Nutrients!$B$8,Nutrients!$EG$8,Nutrients!$EG$9)*BK$6)+(((IF($A$7=Nutrients!$B$79,Nutrients!$EG$79,(IF($A$7=Nutrients!$B$77,Nutrients!$EG$77,Nutrients!$EG$78)))))*BK$7))</f>
        <v>2250</v>
      </c>
      <c r="BL281" s="65"/>
    </row>
    <row r="282" spans="1:64" x14ac:dyDescent="0.2">
      <c r="A282" s="236" t="s">
        <v>161</v>
      </c>
      <c r="B282" s="65">
        <f>(SUMPRODUCT(B$8:B$187,Nutrients!$EH$8:$EH$187)+(IF($A$6=Nutrients!$B$8,Nutrients!$EH$8,Nutrients!$EH$9)*B$6)+(((IF($A$7=Nutrients!$B$79,Nutrients!$EH$79,(IF($A$7=Nutrients!$B$77,Nutrients!$EH$77,Nutrients!$EH$78)))))*B$7))</f>
        <v>0</v>
      </c>
      <c r="C282" s="65">
        <f>(SUMPRODUCT(C$8:C$187,Nutrients!$EH$8:$EH$187)+(IF($A$6=Nutrients!$B$8,Nutrients!$EH$8,Nutrients!$EH$9)*C$6)+(((IF($A$7=Nutrients!$B$79,Nutrients!$EH$79,(IF($A$7=Nutrients!$B$77,Nutrients!$EH$77,Nutrients!$EH$78)))))*C$7))</f>
        <v>0</v>
      </c>
      <c r="D282" s="65">
        <f>(SUMPRODUCT(D$8:D$187,Nutrients!$EH$8:$EH$187)+(IF($A$6=Nutrients!$B$8,Nutrients!$EH$8,Nutrients!$EH$9)*D$6)+(((IF($A$7=Nutrients!$B$79,Nutrients!$EH$79,(IF($A$7=Nutrients!$B$77,Nutrients!$EH$77,Nutrients!$EH$78)))))*D$7))</f>
        <v>0</v>
      </c>
      <c r="E282" s="65">
        <f>(SUMPRODUCT(E$8:E$187,Nutrients!$EH$8:$EH$187)+(IF($A$6=Nutrients!$B$8,Nutrients!$EH$8,Nutrients!$EH$9)*E$6)+(((IF($A$7=Nutrients!$B$79,Nutrients!$EH$79,(IF($A$7=Nutrients!$B$77,Nutrients!$EH$77,Nutrients!$EH$78)))))*E$7))</f>
        <v>0</v>
      </c>
      <c r="F282" s="65">
        <f>(SUMPRODUCT(F$8:F$187,Nutrients!$EH$8:$EH$187)+(IF($A$6=Nutrients!$B$8,Nutrients!$EH$8,Nutrients!$EH$9)*F$6)+(((IF($A$7=Nutrients!$B$79,Nutrients!$EH$79,(IF($A$7=Nutrients!$B$77,Nutrients!$EH$77,Nutrients!$EH$78)))))*F$7))</f>
        <v>0</v>
      </c>
      <c r="G282" s="65">
        <f>(SUMPRODUCT(G$8:G$187,Nutrients!$EH$8:$EH$187)+(IF($A$6=Nutrients!$B$8,Nutrients!$EH$8,Nutrients!$EH$9)*G$6)+(((IF($A$7=Nutrients!$B$79,Nutrients!$EH$79,(IF($A$7=Nutrients!$B$77,Nutrients!$EH$77,Nutrients!$EH$78)))))*G$7))</f>
        <v>0</v>
      </c>
      <c r="H282" s="65"/>
      <c r="I282" s="65">
        <f>(SUMPRODUCT(I$8:I$187,Nutrients!$EH$8:$EH$187)+(IF($A$6=Nutrients!$B$8,Nutrients!$EH$8,Nutrients!$EH$9)*I$6)+(((IF($A$7=Nutrients!$B$79,Nutrients!$EH$79,(IF($A$7=Nutrients!$B$77,Nutrients!$EH$77,Nutrients!$EH$78)))))*I$7))</f>
        <v>0</v>
      </c>
      <c r="J282" s="65">
        <f>(SUMPRODUCT(J$8:J$187,Nutrients!$EH$8:$EH$187)+(IF($A$6=Nutrients!$B$8,Nutrients!$EH$8,Nutrients!$EH$9)*J$6)+(((IF($A$7=Nutrients!$B$79,Nutrients!$EH$79,(IF($A$7=Nutrients!$B$77,Nutrients!$EH$77,Nutrients!$EH$78)))))*J$7))</f>
        <v>0</v>
      </c>
      <c r="K282" s="65">
        <f>(SUMPRODUCT(K$8:K$187,Nutrients!$EH$8:$EH$187)+(IF($A$6=Nutrients!$B$8,Nutrients!$EH$8,Nutrients!$EH$9)*K$6)+(((IF($A$7=Nutrients!$B$79,Nutrients!$EH$79,(IF($A$7=Nutrients!$B$77,Nutrients!$EH$77,Nutrients!$EH$78)))))*K$7))</f>
        <v>0</v>
      </c>
      <c r="L282" s="65">
        <f>(SUMPRODUCT(L$8:L$187,Nutrients!$EH$8:$EH$187)+(IF($A$6=Nutrients!$B$8,Nutrients!$EH$8,Nutrients!$EH$9)*L$6)+(((IF($A$7=Nutrients!$B$79,Nutrients!$EH$79,(IF($A$7=Nutrients!$B$77,Nutrients!$EH$77,Nutrients!$EH$78)))))*L$7))</f>
        <v>0</v>
      </c>
      <c r="M282" s="65">
        <f>(SUMPRODUCT(M$8:M$187,Nutrients!$EH$8:$EH$187)+(IF($A$6=Nutrients!$B$8,Nutrients!$EH$8,Nutrients!$EH$9)*M$6)+(((IF($A$7=Nutrients!$B$79,Nutrients!$EH$79,(IF($A$7=Nutrients!$B$77,Nutrients!$EH$77,Nutrients!$EH$78)))))*M$7))</f>
        <v>0</v>
      </c>
      <c r="N282" s="65">
        <f>(SUMPRODUCT(N$8:N$187,Nutrients!$EH$8:$EH$187)+(IF($A$6=Nutrients!$B$8,Nutrients!$EH$8,Nutrients!$EH$9)*N$6)+(((IF($A$7=Nutrients!$B$79,Nutrients!$EH$79,(IF($A$7=Nutrients!$B$77,Nutrients!$EH$77,Nutrients!$EH$78)))))*N$7))</f>
        <v>0</v>
      </c>
      <c r="O282" s="65"/>
      <c r="P282" s="65">
        <f>(SUMPRODUCT(P$8:P$187,Nutrients!$EH$8:$EH$187)+(IF($A$6=Nutrients!$B$8,Nutrients!$EH$8,Nutrients!$EH$9)*P$6)+(((IF($A$7=Nutrients!$B$79,Nutrients!$EH$79,(IF($A$7=Nutrients!$B$77,Nutrients!$EH$77,Nutrients!$EH$78)))))*P$7))</f>
        <v>0</v>
      </c>
      <c r="Q282" s="65">
        <f>(SUMPRODUCT(Q$8:Q$187,Nutrients!$EH$8:$EH$187)+(IF($A$6=Nutrients!$B$8,Nutrients!$EH$8,Nutrients!$EH$9)*Q$6)+(((IF($A$7=Nutrients!$B$79,Nutrients!$EH$79,(IF($A$7=Nutrients!$B$77,Nutrients!$EH$77,Nutrients!$EH$78)))))*Q$7))</f>
        <v>0</v>
      </c>
      <c r="R282" s="65">
        <f>(SUMPRODUCT(R$8:R$187,Nutrients!$EH$8:$EH$187)+(IF($A$6=Nutrients!$B$8,Nutrients!$EH$8,Nutrients!$EH$9)*R$6)+(((IF($A$7=Nutrients!$B$79,Nutrients!$EH$79,(IF($A$7=Nutrients!$B$77,Nutrients!$EH$77,Nutrients!$EH$78)))))*R$7))</f>
        <v>0</v>
      </c>
      <c r="S282" s="65">
        <f>(SUMPRODUCT(S$8:S$187,Nutrients!$EH$8:$EH$187)+(IF($A$6=Nutrients!$B$8,Nutrients!$EH$8,Nutrients!$EH$9)*S$6)+(((IF($A$7=Nutrients!$B$79,Nutrients!$EH$79,(IF($A$7=Nutrients!$B$77,Nutrients!$EH$77,Nutrients!$EH$78)))))*S$7))</f>
        <v>0</v>
      </c>
      <c r="T282" s="65">
        <f>(SUMPRODUCT(T$8:T$187,Nutrients!$EH$8:$EH$187)+(IF($A$6=Nutrients!$B$8,Nutrients!$EH$8,Nutrients!$EH$9)*T$6)+(((IF($A$7=Nutrients!$B$79,Nutrients!$EH$79,(IF($A$7=Nutrients!$B$77,Nutrients!$EH$77,Nutrients!$EH$78)))))*T$7))</f>
        <v>0</v>
      </c>
      <c r="U282" s="65">
        <f>(SUMPRODUCT(U$8:U$187,Nutrients!$EH$8:$EH$187)+(IF($A$6=Nutrients!$B$8,Nutrients!$EH$8,Nutrients!$EH$9)*U$6)+(((IF($A$7=Nutrients!$B$79,Nutrients!$EH$79,(IF($A$7=Nutrients!$B$77,Nutrients!$EH$77,Nutrients!$EH$78)))))*U$7))</f>
        <v>0</v>
      </c>
      <c r="V282" s="65"/>
      <c r="W282" s="65">
        <f>(SUMPRODUCT(W$8:W$187,Nutrients!$EH$8:$EH$187)+(IF($A$6=Nutrients!$B$8,Nutrients!$EH$8,Nutrients!$EH$9)*W$6)+(((IF($A$7=Nutrients!$B$79,Nutrients!$EH$79,(IF($A$7=Nutrients!$B$77,Nutrients!$EH$77,Nutrients!$EH$78)))))*W$7))</f>
        <v>0</v>
      </c>
      <c r="X282" s="65">
        <f>(SUMPRODUCT(X$8:X$187,Nutrients!$EH$8:$EH$187)+(IF($A$6=Nutrients!$B$8,Nutrients!$EH$8,Nutrients!$EH$9)*X$6)+(((IF($A$7=Nutrients!$B$79,Nutrients!$EH$79,(IF($A$7=Nutrients!$B$77,Nutrients!$EH$77,Nutrients!$EH$78)))))*X$7))</f>
        <v>0</v>
      </c>
      <c r="Y282" s="65">
        <f>(SUMPRODUCT(Y$8:Y$187,Nutrients!$EH$8:$EH$187)+(IF($A$6=Nutrients!$B$8,Nutrients!$EH$8,Nutrients!$EH$9)*Y$6)+(((IF($A$7=Nutrients!$B$79,Nutrients!$EH$79,(IF($A$7=Nutrients!$B$77,Nutrients!$EH$77,Nutrients!$EH$78)))))*Y$7))</f>
        <v>0</v>
      </c>
      <c r="Z282" s="65">
        <f>(SUMPRODUCT(Z$8:Z$187,Nutrients!$EH$8:$EH$187)+(IF($A$6=Nutrients!$B$8,Nutrients!$EH$8,Nutrients!$EH$9)*Z$6)+(((IF($A$7=Nutrients!$B$79,Nutrients!$EH$79,(IF($A$7=Nutrients!$B$77,Nutrients!$EH$77,Nutrients!$EH$78)))))*Z$7))</f>
        <v>0</v>
      </c>
      <c r="AA282" s="65">
        <f>(SUMPRODUCT(AA$8:AA$187,Nutrients!$EH$8:$EH$187)+(IF($A$6=Nutrients!$B$8,Nutrients!$EH$8,Nutrients!$EH$9)*AA$6)+(((IF($A$7=Nutrients!$B$79,Nutrients!$EH$79,(IF($A$7=Nutrients!$B$77,Nutrients!$EH$77,Nutrients!$EH$78)))))*AA$7))</f>
        <v>0</v>
      </c>
      <c r="AB282" s="65">
        <f>(SUMPRODUCT(AB$8:AB$187,Nutrients!$EH$8:$EH$187)+(IF($A$6=Nutrients!$B$8,Nutrients!$EH$8,Nutrients!$EH$9)*AB$6)+(((IF($A$7=Nutrients!$B$79,Nutrients!$EH$79,(IF($A$7=Nutrients!$B$77,Nutrients!$EH$77,Nutrients!$EH$78)))))*AB$7))</f>
        <v>0</v>
      </c>
      <c r="AC282" s="65"/>
      <c r="AD282" s="65">
        <f>(SUMPRODUCT(AD$8:AD$187,Nutrients!$EH$8:$EH$187)+(IF($A$6=Nutrients!$B$8,Nutrients!$EH$8,Nutrients!$EH$9)*AD$6)+(((IF($A$7=Nutrients!$B$79,Nutrients!$EH$79,(IF($A$7=Nutrients!$B$77,Nutrients!$EH$77,Nutrients!$EH$78)))))*AD$7))</f>
        <v>0</v>
      </c>
      <c r="AE282" s="65">
        <f>(SUMPRODUCT(AE$8:AE$187,Nutrients!$EH$8:$EH$187)+(IF($A$6=Nutrients!$B$8,Nutrients!$EH$8,Nutrients!$EH$9)*AE$6)+(((IF($A$7=Nutrients!$B$79,Nutrients!$EH$79,(IF($A$7=Nutrients!$B$77,Nutrients!$EH$77,Nutrients!$EH$78)))))*AE$7))</f>
        <v>0</v>
      </c>
      <c r="AF282" s="65">
        <f>(SUMPRODUCT(AF$8:AF$187,Nutrients!$EH$8:$EH$187)+(IF($A$6=Nutrients!$B$8,Nutrients!$EH$8,Nutrients!$EH$9)*AF$6)+(((IF($A$7=Nutrients!$B$79,Nutrients!$EH$79,(IF($A$7=Nutrients!$B$77,Nutrients!$EH$77,Nutrients!$EH$78)))))*AF$7))</f>
        <v>0</v>
      </c>
      <c r="AG282" s="65">
        <f>(SUMPRODUCT(AG$8:AG$187,Nutrients!$EH$8:$EH$187)+(IF($A$6=Nutrients!$B$8,Nutrients!$EH$8,Nutrients!$EH$9)*AG$6)+(((IF($A$7=Nutrients!$B$79,Nutrients!$EH$79,(IF($A$7=Nutrients!$B$77,Nutrients!$EH$77,Nutrients!$EH$78)))))*AG$7))</f>
        <v>0</v>
      </c>
      <c r="AH282" s="65">
        <f>(SUMPRODUCT(AH$8:AH$187,Nutrients!$EH$8:$EH$187)+(IF($A$6=Nutrients!$B$8,Nutrients!$EH$8,Nutrients!$EH$9)*AH$6)+(((IF($A$7=Nutrients!$B$79,Nutrients!$EH$79,(IF($A$7=Nutrients!$B$77,Nutrients!$EH$77,Nutrients!$EH$78)))))*AH$7))</f>
        <v>0</v>
      </c>
      <c r="AI282" s="65">
        <f>(SUMPRODUCT(AI$8:AI$187,Nutrients!$EH$8:$EH$187)+(IF($A$6=Nutrients!$B$8,Nutrients!$EH$8,Nutrients!$EH$9)*AI$6)+(((IF($A$7=Nutrients!$B$79,Nutrients!$EH$79,(IF($A$7=Nutrients!$B$77,Nutrients!$EH$77,Nutrients!$EH$78)))))*AI$7))</f>
        <v>0</v>
      </c>
      <c r="AJ282" s="65"/>
      <c r="AK282" s="65">
        <f>(SUMPRODUCT(AK$8:AK$187,Nutrients!$EH$8:$EH$187)+(IF($A$6=Nutrients!$B$8,Nutrients!$EH$8,Nutrients!$EH$9)*AK$6)+(((IF($A$7=Nutrients!$B$79,Nutrients!$EH$79,(IF($A$7=Nutrients!$B$77,Nutrients!$EH$77,Nutrients!$EH$78)))))*AK$7))</f>
        <v>0</v>
      </c>
      <c r="AL282" s="65">
        <f>(SUMPRODUCT(AL$8:AL$187,Nutrients!$EH$8:$EH$187)+(IF($A$6=Nutrients!$B$8,Nutrients!$EH$8,Nutrients!$EH$9)*AL$6)+(((IF($A$7=Nutrients!$B$79,Nutrients!$EH$79,(IF($A$7=Nutrients!$B$77,Nutrients!$EH$77,Nutrients!$EH$78)))))*AL$7))</f>
        <v>0</v>
      </c>
      <c r="AM282" s="65">
        <f>(SUMPRODUCT(AM$8:AM$187,Nutrients!$EH$8:$EH$187)+(IF($A$6=Nutrients!$B$8,Nutrients!$EH$8,Nutrients!$EH$9)*AM$6)+(((IF($A$7=Nutrients!$B$79,Nutrients!$EH$79,(IF($A$7=Nutrients!$B$77,Nutrients!$EH$77,Nutrients!$EH$78)))))*AM$7))</f>
        <v>0</v>
      </c>
      <c r="AN282" s="65">
        <f>(SUMPRODUCT(AN$8:AN$187,Nutrients!$EH$8:$EH$187)+(IF($A$6=Nutrients!$B$8,Nutrients!$EH$8,Nutrients!$EH$9)*AN$6)+(((IF($A$7=Nutrients!$B$79,Nutrients!$EH$79,(IF($A$7=Nutrients!$B$77,Nutrients!$EH$77,Nutrients!$EH$78)))))*AN$7))</f>
        <v>0</v>
      </c>
      <c r="AO282" s="65">
        <f>(SUMPRODUCT(AO$8:AO$187,Nutrients!$EH$8:$EH$187)+(IF($A$6=Nutrients!$B$8,Nutrients!$EH$8,Nutrients!$EH$9)*AO$6)+(((IF($A$7=Nutrients!$B$79,Nutrients!$EH$79,(IF($A$7=Nutrients!$B$77,Nutrients!$EH$77,Nutrients!$EH$78)))))*AO$7))</f>
        <v>0</v>
      </c>
      <c r="AP282" s="65">
        <f>(SUMPRODUCT(AP$8:AP$187,Nutrients!$EH$8:$EH$187)+(IF($A$6=Nutrients!$B$8,Nutrients!$EH$8,Nutrients!$EH$9)*AP$6)+(((IF($A$7=Nutrients!$B$79,Nutrients!$EH$79,(IF($A$7=Nutrients!$B$77,Nutrients!$EH$77,Nutrients!$EH$78)))))*AP$7))</f>
        <v>0</v>
      </c>
      <c r="AQ282" s="65"/>
      <c r="AR282" s="65">
        <f>(SUMPRODUCT(AR$8:AR$187,Nutrients!$EH$8:$EH$187)+(IF($A$6=Nutrients!$B$8,Nutrients!$EH$8,Nutrients!$EH$9)*AR$6)+(((IF($A$7=Nutrients!$B$79,Nutrients!$EH$79,(IF($A$7=Nutrients!$B$77,Nutrients!$EH$77,Nutrients!$EH$78)))))*AR$7))</f>
        <v>0</v>
      </c>
      <c r="AS282" s="65">
        <f>(SUMPRODUCT(AS$8:AS$187,Nutrients!$EH$8:$EH$187)+(IF($A$6=Nutrients!$B$8,Nutrients!$EH$8,Nutrients!$EH$9)*AS$6)+(((IF($A$7=Nutrients!$B$79,Nutrients!$EH$79,(IF($A$7=Nutrients!$B$77,Nutrients!$EH$77,Nutrients!$EH$78)))))*AS$7))</f>
        <v>0</v>
      </c>
      <c r="AT282" s="65">
        <f>(SUMPRODUCT(AT$8:AT$187,Nutrients!$EH$8:$EH$187)+(IF($A$6=Nutrients!$B$8,Nutrients!$EH$8,Nutrients!$EH$9)*AT$6)+(((IF($A$7=Nutrients!$B$79,Nutrients!$EH$79,(IF($A$7=Nutrients!$B$77,Nutrients!$EH$77,Nutrients!$EH$78)))))*AT$7))</f>
        <v>0</v>
      </c>
      <c r="AU282" s="65">
        <f>(SUMPRODUCT(AU$8:AU$187,Nutrients!$EH$8:$EH$187)+(IF($A$6=Nutrients!$B$8,Nutrients!$EH$8,Nutrients!$EH$9)*AU$6)+(((IF($A$7=Nutrients!$B$79,Nutrients!$EH$79,(IF($A$7=Nutrients!$B$77,Nutrients!$EH$77,Nutrients!$EH$78)))))*AU$7))</f>
        <v>0</v>
      </c>
      <c r="AV282" s="65">
        <f>(SUMPRODUCT(AV$8:AV$187,Nutrients!$EH$8:$EH$187)+(IF($A$6=Nutrients!$B$8,Nutrients!$EH$8,Nutrients!$EH$9)*AV$6)+(((IF($A$7=Nutrients!$B$79,Nutrients!$EH$79,(IF($A$7=Nutrients!$B$77,Nutrients!$EH$77,Nutrients!$EH$78)))))*AV$7))</f>
        <v>0</v>
      </c>
      <c r="AW282" s="65">
        <f>(SUMPRODUCT(AW$8:AW$187,Nutrients!$EH$8:$EH$187)+(IF($A$6=Nutrients!$B$8,Nutrients!$EH$8,Nutrients!$EH$9)*AW$6)+(((IF($A$7=Nutrients!$B$79,Nutrients!$EH$79,(IF($A$7=Nutrients!$B$77,Nutrients!$EH$77,Nutrients!$EH$78)))))*AW$7))</f>
        <v>0</v>
      </c>
      <c r="AX282" s="65"/>
      <c r="AY282" s="65">
        <f>(SUMPRODUCT(AY$8:AY$187,Nutrients!$EH$8:$EH$187)+(IF($A$6=Nutrients!$B$8,Nutrients!$EH$8,Nutrients!$EH$9)*AY$6)+(((IF($A$7=Nutrients!$B$79,Nutrients!$EH$79,(IF($A$7=Nutrients!$B$77,Nutrients!$EH$77,Nutrients!$EH$78)))))*AY$7))</f>
        <v>0</v>
      </c>
      <c r="AZ282" s="65">
        <f>(SUMPRODUCT(AZ$8:AZ$187,Nutrients!$EH$8:$EH$187)+(IF($A$6=Nutrients!$B$8,Nutrients!$EH$8,Nutrients!$EH$9)*AZ$6)+(((IF($A$7=Nutrients!$B$79,Nutrients!$EH$79,(IF($A$7=Nutrients!$B$77,Nutrients!$EH$77,Nutrients!$EH$78)))))*AZ$7))</f>
        <v>0</v>
      </c>
      <c r="BA282" s="65">
        <f>(SUMPRODUCT(BA$8:BA$187,Nutrients!$EH$8:$EH$187)+(IF($A$6=Nutrients!$B$8,Nutrients!$EH$8,Nutrients!$EH$9)*BA$6)+(((IF($A$7=Nutrients!$B$79,Nutrients!$EH$79,(IF($A$7=Nutrients!$B$77,Nutrients!$EH$77,Nutrients!$EH$78)))))*BA$7))</f>
        <v>0</v>
      </c>
      <c r="BB282" s="65">
        <f>(SUMPRODUCT(BB$8:BB$187,Nutrients!$EH$8:$EH$187)+(IF($A$6=Nutrients!$B$8,Nutrients!$EH$8,Nutrients!$EH$9)*BB$6)+(((IF($A$7=Nutrients!$B$79,Nutrients!$EH$79,(IF($A$7=Nutrients!$B$77,Nutrients!$EH$77,Nutrients!$EH$78)))))*BB$7))</f>
        <v>0</v>
      </c>
      <c r="BC282" s="65">
        <f>(SUMPRODUCT(BC$8:BC$187,Nutrients!$EH$8:$EH$187)+(IF($A$6=Nutrients!$B$8,Nutrients!$EH$8,Nutrients!$EH$9)*BC$6)+(((IF($A$7=Nutrients!$B$79,Nutrients!$EH$79,(IF($A$7=Nutrients!$B$77,Nutrients!$EH$77,Nutrients!$EH$78)))))*BC$7))</f>
        <v>0</v>
      </c>
      <c r="BD282" s="65">
        <f>(SUMPRODUCT(BD$8:BD$187,Nutrients!$EH$8:$EH$187)+(IF($A$6=Nutrients!$B$8,Nutrients!$EH$8,Nutrients!$EH$9)*BD$6)+(((IF($A$7=Nutrients!$B$79,Nutrients!$EH$79,(IF($A$7=Nutrients!$B$77,Nutrients!$EH$77,Nutrients!$EH$78)))))*BD$7))</f>
        <v>0</v>
      </c>
      <c r="BE282" s="65"/>
      <c r="BF282" s="65">
        <f>(SUMPRODUCT(BF$8:BF$187,Nutrients!$EH$8:$EH$187)+(IF($A$6=Nutrients!$B$8,Nutrients!$EH$8,Nutrients!$EH$9)*BF$6)+(((IF($A$7=Nutrients!$B$79,Nutrients!$EH$79,(IF($A$7=Nutrients!$B$77,Nutrients!$EH$77,Nutrients!$EH$78)))))*BF$7))</f>
        <v>0</v>
      </c>
      <c r="BG282" s="65">
        <f>(SUMPRODUCT(BG$8:BG$187,Nutrients!$EH$8:$EH$187)+(IF($A$6=Nutrients!$B$8,Nutrients!$EH$8,Nutrients!$EH$9)*BG$6)+(((IF($A$7=Nutrients!$B$79,Nutrients!$EH$79,(IF($A$7=Nutrients!$B$77,Nutrients!$EH$77,Nutrients!$EH$78)))))*BG$7))</f>
        <v>0</v>
      </c>
      <c r="BH282" s="65">
        <f>(SUMPRODUCT(BH$8:BH$187,Nutrients!$EH$8:$EH$187)+(IF($A$6=Nutrients!$B$8,Nutrients!$EH$8,Nutrients!$EH$9)*BH$6)+(((IF($A$7=Nutrients!$B$79,Nutrients!$EH$79,(IF($A$7=Nutrients!$B$77,Nutrients!$EH$77,Nutrients!$EH$78)))))*BH$7))</f>
        <v>0</v>
      </c>
      <c r="BI282" s="65">
        <f>(SUMPRODUCT(BI$8:BI$187,Nutrients!$EH$8:$EH$187)+(IF($A$6=Nutrients!$B$8,Nutrients!$EH$8,Nutrients!$EH$9)*BI$6)+(((IF($A$7=Nutrients!$B$79,Nutrients!$EH$79,(IF($A$7=Nutrients!$B$77,Nutrients!$EH$77,Nutrients!$EH$78)))))*BI$7))</f>
        <v>0</v>
      </c>
      <c r="BJ282" s="65">
        <f>(SUMPRODUCT(BJ$8:BJ$187,Nutrients!$EH$8:$EH$187)+(IF($A$6=Nutrients!$B$8,Nutrients!$EH$8,Nutrients!$EH$9)*BJ$6)+(((IF($A$7=Nutrients!$B$79,Nutrients!$EH$79,(IF($A$7=Nutrients!$B$77,Nutrients!$EH$77,Nutrients!$EH$78)))))*BJ$7))</f>
        <v>0</v>
      </c>
      <c r="BK282" s="65">
        <f>(SUMPRODUCT(BK$8:BK$187,Nutrients!$EH$8:$EH$187)+(IF($A$6=Nutrients!$B$8,Nutrients!$EH$8,Nutrients!$EH$9)*BK$6)+(((IF($A$7=Nutrients!$B$79,Nutrients!$EH$79,(IF($A$7=Nutrients!$B$77,Nutrients!$EH$77,Nutrients!$EH$78)))))*BK$7))</f>
        <v>0</v>
      </c>
      <c r="BL282" s="65"/>
    </row>
    <row r="283" spans="1:64" x14ac:dyDescent="0.2">
      <c r="A283" s="236" t="s">
        <v>162</v>
      </c>
      <c r="B283" s="65">
        <f>(SUMPRODUCT(B$8:B$187,Nutrients!$EI$8:$EI$187)+(IF($A$6=Nutrients!$B$8,Nutrients!$EI$8,Nutrients!$EI$9)*B$6)+(((IF($A$7=Nutrients!$B$79,Nutrients!$EI$79,(IF($A$7=Nutrients!$B$77,Nutrients!$EI$77,Nutrients!$EI$78)))))*B$7))</f>
        <v>0</v>
      </c>
      <c r="C283" s="65">
        <f>(SUMPRODUCT(C$8:C$187,Nutrients!$EI$8:$EI$187)+(IF($A$6=Nutrients!$B$8,Nutrients!$EI$8,Nutrients!$EI$9)*C$6)+(((IF($A$7=Nutrients!$B$79,Nutrients!$EI$79,(IF($A$7=Nutrients!$B$77,Nutrients!$EI$77,Nutrients!$EI$78)))))*C$7))</f>
        <v>0</v>
      </c>
      <c r="D283" s="65">
        <f>(SUMPRODUCT(D$8:D$187,Nutrients!$EI$8:$EI$187)+(IF($A$6=Nutrients!$B$8,Nutrients!$EI$8,Nutrients!$EI$9)*D$6)+(((IF($A$7=Nutrients!$B$79,Nutrients!$EI$79,(IF($A$7=Nutrients!$B$77,Nutrients!$EI$77,Nutrients!$EI$78)))))*D$7))</f>
        <v>0</v>
      </c>
      <c r="E283" s="65">
        <f>(SUMPRODUCT(E$8:E$187,Nutrients!$EI$8:$EI$187)+(IF($A$6=Nutrients!$B$8,Nutrients!$EI$8,Nutrients!$EI$9)*E$6)+(((IF($A$7=Nutrients!$B$79,Nutrients!$EI$79,(IF($A$7=Nutrients!$B$77,Nutrients!$EI$77,Nutrients!$EI$78)))))*E$7))</f>
        <v>0</v>
      </c>
      <c r="F283" s="65">
        <f>(SUMPRODUCT(F$8:F$187,Nutrients!$EI$8:$EI$187)+(IF($A$6=Nutrients!$B$8,Nutrients!$EI$8,Nutrients!$EI$9)*F$6)+(((IF($A$7=Nutrients!$B$79,Nutrients!$EI$79,(IF($A$7=Nutrients!$B$77,Nutrients!$EI$77,Nutrients!$EI$78)))))*F$7))</f>
        <v>0</v>
      </c>
      <c r="G283" s="65">
        <f>(SUMPRODUCT(G$8:G$187,Nutrients!$EI$8:$EI$187)+(IF($A$6=Nutrients!$B$8,Nutrients!$EI$8,Nutrients!$EI$9)*G$6)+(((IF($A$7=Nutrients!$B$79,Nutrients!$EI$79,(IF($A$7=Nutrients!$B$77,Nutrients!$EI$77,Nutrients!$EI$78)))))*G$7))</f>
        <v>0</v>
      </c>
      <c r="H283" s="65"/>
      <c r="I283" s="65">
        <f>(SUMPRODUCT(I$8:I$187,Nutrients!$EI$8:$EI$187)+(IF($A$6=Nutrients!$B$8,Nutrients!$EI$8,Nutrients!$EI$9)*I$6)+(((IF($A$7=Nutrients!$B$79,Nutrients!$EI$79,(IF($A$7=Nutrients!$B$77,Nutrients!$EI$77,Nutrients!$EI$78)))))*I$7))</f>
        <v>0</v>
      </c>
      <c r="J283" s="65">
        <f>(SUMPRODUCT(J$8:J$187,Nutrients!$EI$8:$EI$187)+(IF($A$6=Nutrients!$B$8,Nutrients!$EI$8,Nutrients!$EI$9)*J$6)+(((IF($A$7=Nutrients!$B$79,Nutrients!$EI$79,(IF($A$7=Nutrients!$B$77,Nutrients!$EI$77,Nutrients!$EI$78)))))*J$7))</f>
        <v>0</v>
      </c>
      <c r="K283" s="65">
        <f>(SUMPRODUCT(K$8:K$187,Nutrients!$EI$8:$EI$187)+(IF($A$6=Nutrients!$B$8,Nutrients!$EI$8,Nutrients!$EI$9)*K$6)+(((IF($A$7=Nutrients!$B$79,Nutrients!$EI$79,(IF($A$7=Nutrients!$B$77,Nutrients!$EI$77,Nutrients!$EI$78)))))*K$7))</f>
        <v>0</v>
      </c>
      <c r="L283" s="65">
        <f>(SUMPRODUCT(L$8:L$187,Nutrients!$EI$8:$EI$187)+(IF($A$6=Nutrients!$B$8,Nutrients!$EI$8,Nutrients!$EI$9)*L$6)+(((IF($A$7=Nutrients!$B$79,Nutrients!$EI$79,(IF($A$7=Nutrients!$B$77,Nutrients!$EI$77,Nutrients!$EI$78)))))*L$7))</f>
        <v>0</v>
      </c>
      <c r="M283" s="65">
        <f>(SUMPRODUCT(M$8:M$187,Nutrients!$EI$8:$EI$187)+(IF($A$6=Nutrients!$B$8,Nutrients!$EI$8,Nutrients!$EI$9)*M$6)+(((IF($A$7=Nutrients!$B$79,Nutrients!$EI$79,(IF($A$7=Nutrients!$B$77,Nutrients!$EI$77,Nutrients!$EI$78)))))*M$7))</f>
        <v>0</v>
      </c>
      <c r="N283" s="65">
        <f>(SUMPRODUCT(N$8:N$187,Nutrients!$EI$8:$EI$187)+(IF($A$6=Nutrients!$B$8,Nutrients!$EI$8,Nutrients!$EI$9)*N$6)+(((IF($A$7=Nutrients!$B$79,Nutrients!$EI$79,(IF($A$7=Nutrients!$B$77,Nutrients!$EI$77,Nutrients!$EI$78)))))*N$7))</f>
        <v>0</v>
      </c>
      <c r="O283" s="65"/>
      <c r="P283" s="65">
        <f>(SUMPRODUCT(P$8:P$187,Nutrients!$EI$8:$EI$187)+(IF($A$6=Nutrients!$B$8,Nutrients!$EI$8,Nutrients!$EI$9)*P$6)+(((IF($A$7=Nutrients!$B$79,Nutrients!$EI$79,(IF($A$7=Nutrients!$B$77,Nutrients!$EI$77,Nutrients!$EI$78)))))*P$7))</f>
        <v>0</v>
      </c>
      <c r="Q283" s="65">
        <f>(SUMPRODUCT(Q$8:Q$187,Nutrients!$EI$8:$EI$187)+(IF($A$6=Nutrients!$B$8,Nutrients!$EI$8,Nutrients!$EI$9)*Q$6)+(((IF($A$7=Nutrients!$B$79,Nutrients!$EI$79,(IF($A$7=Nutrients!$B$77,Nutrients!$EI$77,Nutrients!$EI$78)))))*Q$7))</f>
        <v>0</v>
      </c>
      <c r="R283" s="65">
        <f>(SUMPRODUCT(R$8:R$187,Nutrients!$EI$8:$EI$187)+(IF($A$6=Nutrients!$B$8,Nutrients!$EI$8,Nutrients!$EI$9)*R$6)+(((IF($A$7=Nutrients!$B$79,Nutrients!$EI$79,(IF($A$7=Nutrients!$B$77,Nutrients!$EI$77,Nutrients!$EI$78)))))*R$7))</f>
        <v>0</v>
      </c>
      <c r="S283" s="65">
        <f>(SUMPRODUCT(S$8:S$187,Nutrients!$EI$8:$EI$187)+(IF($A$6=Nutrients!$B$8,Nutrients!$EI$8,Nutrients!$EI$9)*S$6)+(((IF($A$7=Nutrients!$B$79,Nutrients!$EI$79,(IF($A$7=Nutrients!$B$77,Nutrients!$EI$77,Nutrients!$EI$78)))))*S$7))</f>
        <v>0</v>
      </c>
      <c r="T283" s="65">
        <f>(SUMPRODUCT(T$8:T$187,Nutrients!$EI$8:$EI$187)+(IF($A$6=Nutrients!$B$8,Nutrients!$EI$8,Nutrients!$EI$9)*T$6)+(((IF($A$7=Nutrients!$B$79,Nutrients!$EI$79,(IF($A$7=Nutrients!$B$77,Nutrients!$EI$77,Nutrients!$EI$78)))))*T$7))</f>
        <v>0</v>
      </c>
      <c r="U283" s="65">
        <f>(SUMPRODUCT(U$8:U$187,Nutrients!$EI$8:$EI$187)+(IF($A$6=Nutrients!$B$8,Nutrients!$EI$8,Nutrients!$EI$9)*U$6)+(((IF($A$7=Nutrients!$B$79,Nutrients!$EI$79,(IF($A$7=Nutrients!$B$77,Nutrients!$EI$77,Nutrients!$EI$78)))))*U$7))</f>
        <v>0</v>
      </c>
      <c r="V283" s="65"/>
      <c r="W283" s="65">
        <f>(SUMPRODUCT(W$8:W$187,Nutrients!$EI$8:$EI$187)+(IF($A$6=Nutrients!$B$8,Nutrients!$EI$8,Nutrients!$EI$9)*W$6)+(((IF($A$7=Nutrients!$B$79,Nutrients!$EI$79,(IF($A$7=Nutrients!$B$77,Nutrients!$EI$77,Nutrients!$EI$78)))))*W$7))</f>
        <v>0</v>
      </c>
      <c r="X283" s="65">
        <f>(SUMPRODUCT(X$8:X$187,Nutrients!$EI$8:$EI$187)+(IF($A$6=Nutrients!$B$8,Nutrients!$EI$8,Nutrients!$EI$9)*X$6)+(((IF($A$7=Nutrients!$B$79,Nutrients!$EI$79,(IF($A$7=Nutrients!$B$77,Nutrients!$EI$77,Nutrients!$EI$78)))))*X$7))</f>
        <v>0</v>
      </c>
      <c r="Y283" s="65">
        <f>(SUMPRODUCT(Y$8:Y$187,Nutrients!$EI$8:$EI$187)+(IF($A$6=Nutrients!$B$8,Nutrients!$EI$8,Nutrients!$EI$9)*Y$6)+(((IF($A$7=Nutrients!$B$79,Nutrients!$EI$79,(IF($A$7=Nutrients!$B$77,Nutrients!$EI$77,Nutrients!$EI$78)))))*Y$7))</f>
        <v>0</v>
      </c>
      <c r="Z283" s="65">
        <f>(SUMPRODUCT(Z$8:Z$187,Nutrients!$EI$8:$EI$187)+(IF($A$6=Nutrients!$B$8,Nutrients!$EI$8,Nutrients!$EI$9)*Z$6)+(((IF($A$7=Nutrients!$B$79,Nutrients!$EI$79,(IF($A$7=Nutrients!$B$77,Nutrients!$EI$77,Nutrients!$EI$78)))))*Z$7))</f>
        <v>0</v>
      </c>
      <c r="AA283" s="65">
        <f>(SUMPRODUCT(AA$8:AA$187,Nutrients!$EI$8:$EI$187)+(IF($A$6=Nutrients!$B$8,Nutrients!$EI$8,Nutrients!$EI$9)*AA$6)+(((IF($A$7=Nutrients!$B$79,Nutrients!$EI$79,(IF($A$7=Nutrients!$B$77,Nutrients!$EI$77,Nutrients!$EI$78)))))*AA$7))</f>
        <v>0</v>
      </c>
      <c r="AB283" s="65">
        <f>(SUMPRODUCT(AB$8:AB$187,Nutrients!$EI$8:$EI$187)+(IF($A$6=Nutrients!$B$8,Nutrients!$EI$8,Nutrients!$EI$9)*AB$6)+(((IF($A$7=Nutrients!$B$79,Nutrients!$EI$79,(IF($A$7=Nutrients!$B$77,Nutrients!$EI$77,Nutrients!$EI$78)))))*AB$7))</f>
        <v>0</v>
      </c>
      <c r="AC283" s="65"/>
      <c r="AD283" s="65">
        <f>(SUMPRODUCT(AD$8:AD$187,Nutrients!$EI$8:$EI$187)+(IF($A$6=Nutrients!$B$8,Nutrients!$EI$8,Nutrients!$EI$9)*AD$6)+(((IF($A$7=Nutrients!$B$79,Nutrients!$EI$79,(IF($A$7=Nutrients!$B$77,Nutrients!$EI$77,Nutrients!$EI$78)))))*AD$7))</f>
        <v>0</v>
      </c>
      <c r="AE283" s="65">
        <f>(SUMPRODUCT(AE$8:AE$187,Nutrients!$EI$8:$EI$187)+(IF($A$6=Nutrients!$B$8,Nutrients!$EI$8,Nutrients!$EI$9)*AE$6)+(((IF($A$7=Nutrients!$B$79,Nutrients!$EI$79,(IF($A$7=Nutrients!$B$77,Nutrients!$EI$77,Nutrients!$EI$78)))))*AE$7))</f>
        <v>0</v>
      </c>
      <c r="AF283" s="65">
        <f>(SUMPRODUCT(AF$8:AF$187,Nutrients!$EI$8:$EI$187)+(IF($A$6=Nutrients!$B$8,Nutrients!$EI$8,Nutrients!$EI$9)*AF$6)+(((IF($A$7=Nutrients!$B$79,Nutrients!$EI$79,(IF($A$7=Nutrients!$B$77,Nutrients!$EI$77,Nutrients!$EI$78)))))*AF$7))</f>
        <v>0</v>
      </c>
      <c r="AG283" s="65">
        <f>(SUMPRODUCT(AG$8:AG$187,Nutrients!$EI$8:$EI$187)+(IF($A$6=Nutrients!$B$8,Nutrients!$EI$8,Nutrients!$EI$9)*AG$6)+(((IF($A$7=Nutrients!$B$79,Nutrients!$EI$79,(IF($A$7=Nutrients!$B$77,Nutrients!$EI$77,Nutrients!$EI$78)))))*AG$7))</f>
        <v>0</v>
      </c>
      <c r="AH283" s="65">
        <f>(SUMPRODUCT(AH$8:AH$187,Nutrients!$EI$8:$EI$187)+(IF($A$6=Nutrients!$B$8,Nutrients!$EI$8,Nutrients!$EI$9)*AH$6)+(((IF($A$7=Nutrients!$B$79,Nutrients!$EI$79,(IF($A$7=Nutrients!$B$77,Nutrients!$EI$77,Nutrients!$EI$78)))))*AH$7))</f>
        <v>0</v>
      </c>
      <c r="AI283" s="65">
        <f>(SUMPRODUCT(AI$8:AI$187,Nutrients!$EI$8:$EI$187)+(IF($A$6=Nutrients!$B$8,Nutrients!$EI$8,Nutrients!$EI$9)*AI$6)+(((IF($A$7=Nutrients!$B$79,Nutrients!$EI$79,(IF($A$7=Nutrients!$B$77,Nutrients!$EI$77,Nutrients!$EI$78)))))*AI$7))</f>
        <v>0</v>
      </c>
      <c r="AJ283" s="65"/>
      <c r="AK283" s="65">
        <f>(SUMPRODUCT(AK$8:AK$187,Nutrients!$EI$8:$EI$187)+(IF($A$6=Nutrients!$B$8,Nutrients!$EI$8,Nutrients!$EI$9)*AK$6)+(((IF($A$7=Nutrients!$B$79,Nutrients!$EI$79,(IF($A$7=Nutrients!$B$77,Nutrients!$EI$77,Nutrients!$EI$78)))))*AK$7))</f>
        <v>0</v>
      </c>
      <c r="AL283" s="65">
        <f>(SUMPRODUCT(AL$8:AL$187,Nutrients!$EI$8:$EI$187)+(IF($A$6=Nutrients!$B$8,Nutrients!$EI$8,Nutrients!$EI$9)*AL$6)+(((IF($A$7=Nutrients!$B$79,Nutrients!$EI$79,(IF($A$7=Nutrients!$B$77,Nutrients!$EI$77,Nutrients!$EI$78)))))*AL$7))</f>
        <v>0</v>
      </c>
      <c r="AM283" s="65">
        <f>(SUMPRODUCT(AM$8:AM$187,Nutrients!$EI$8:$EI$187)+(IF($A$6=Nutrients!$B$8,Nutrients!$EI$8,Nutrients!$EI$9)*AM$6)+(((IF($A$7=Nutrients!$B$79,Nutrients!$EI$79,(IF($A$7=Nutrients!$B$77,Nutrients!$EI$77,Nutrients!$EI$78)))))*AM$7))</f>
        <v>0</v>
      </c>
      <c r="AN283" s="65">
        <f>(SUMPRODUCT(AN$8:AN$187,Nutrients!$EI$8:$EI$187)+(IF($A$6=Nutrients!$B$8,Nutrients!$EI$8,Nutrients!$EI$9)*AN$6)+(((IF($A$7=Nutrients!$B$79,Nutrients!$EI$79,(IF($A$7=Nutrients!$B$77,Nutrients!$EI$77,Nutrients!$EI$78)))))*AN$7))</f>
        <v>0</v>
      </c>
      <c r="AO283" s="65">
        <f>(SUMPRODUCT(AO$8:AO$187,Nutrients!$EI$8:$EI$187)+(IF($A$6=Nutrients!$B$8,Nutrients!$EI$8,Nutrients!$EI$9)*AO$6)+(((IF($A$7=Nutrients!$B$79,Nutrients!$EI$79,(IF($A$7=Nutrients!$B$77,Nutrients!$EI$77,Nutrients!$EI$78)))))*AO$7))</f>
        <v>0</v>
      </c>
      <c r="AP283" s="65">
        <f>(SUMPRODUCT(AP$8:AP$187,Nutrients!$EI$8:$EI$187)+(IF($A$6=Nutrients!$B$8,Nutrients!$EI$8,Nutrients!$EI$9)*AP$6)+(((IF($A$7=Nutrients!$B$79,Nutrients!$EI$79,(IF($A$7=Nutrients!$B$77,Nutrients!$EI$77,Nutrients!$EI$78)))))*AP$7))</f>
        <v>0</v>
      </c>
      <c r="AQ283" s="65"/>
      <c r="AR283" s="65">
        <f>(SUMPRODUCT(AR$8:AR$187,Nutrients!$EI$8:$EI$187)+(IF($A$6=Nutrients!$B$8,Nutrients!$EI$8,Nutrients!$EI$9)*AR$6)+(((IF($A$7=Nutrients!$B$79,Nutrients!$EI$79,(IF($A$7=Nutrients!$B$77,Nutrients!$EI$77,Nutrients!$EI$78)))))*AR$7))</f>
        <v>0</v>
      </c>
      <c r="AS283" s="65">
        <f>(SUMPRODUCT(AS$8:AS$187,Nutrients!$EI$8:$EI$187)+(IF($A$6=Nutrients!$B$8,Nutrients!$EI$8,Nutrients!$EI$9)*AS$6)+(((IF($A$7=Nutrients!$B$79,Nutrients!$EI$79,(IF($A$7=Nutrients!$B$77,Nutrients!$EI$77,Nutrients!$EI$78)))))*AS$7))</f>
        <v>0</v>
      </c>
      <c r="AT283" s="65">
        <f>(SUMPRODUCT(AT$8:AT$187,Nutrients!$EI$8:$EI$187)+(IF($A$6=Nutrients!$B$8,Nutrients!$EI$8,Nutrients!$EI$9)*AT$6)+(((IF($A$7=Nutrients!$B$79,Nutrients!$EI$79,(IF($A$7=Nutrients!$B$77,Nutrients!$EI$77,Nutrients!$EI$78)))))*AT$7))</f>
        <v>0</v>
      </c>
      <c r="AU283" s="65">
        <f>(SUMPRODUCT(AU$8:AU$187,Nutrients!$EI$8:$EI$187)+(IF($A$6=Nutrients!$B$8,Nutrients!$EI$8,Nutrients!$EI$9)*AU$6)+(((IF($A$7=Nutrients!$B$79,Nutrients!$EI$79,(IF($A$7=Nutrients!$B$77,Nutrients!$EI$77,Nutrients!$EI$78)))))*AU$7))</f>
        <v>0</v>
      </c>
      <c r="AV283" s="65">
        <f>(SUMPRODUCT(AV$8:AV$187,Nutrients!$EI$8:$EI$187)+(IF($A$6=Nutrients!$B$8,Nutrients!$EI$8,Nutrients!$EI$9)*AV$6)+(((IF($A$7=Nutrients!$B$79,Nutrients!$EI$79,(IF($A$7=Nutrients!$B$77,Nutrients!$EI$77,Nutrients!$EI$78)))))*AV$7))</f>
        <v>0</v>
      </c>
      <c r="AW283" s="65">
        <f>(SUMPRODUCT(AW$8:AW$187,Nutrients!$EI$8:$EI$187)+(IF($A$6=Nutrients!$B$8,Nutrients!$EI$8,Nutrients!$EI$9)*AW$6)+(((IF($A$7=Nutrients!$B$79,Nutrients!$EI$79,(IF($A$7=Nutrients!$B$77,Nutrients!$EI$77,Nutrients!$EI$78)))))*AW$7))</f>
        <v>0</v>
      </c>
      <c r="AX283" s="65"/>
      <c r="AY283" s="65">
        <f>(SUMPRODUCT(AY$8:AY$187,Nutrients!$EI$8:$EI$187)+(IF($A$6=Nutrients!$B$8,Nutrients!$EI$8,Nutrients!$EI$9)*AY$6)+(((IF($A$7=Nutrients!$B$79,Nutrients!$EI$79,(IF($A$7=Nutrients!$B$77,Nutrients!$EI$77,Nutrients!$EI$78)))))*AY$7))</f>
        <v>0</v>
      </c>
      <c r="AZ283" s="65">
        <f>(SUMPRODUCT(AZ$8:AZ$187,Nutrients!$EI$8:$EI$187)+(IF($A$6=Nutrients!$B$8,Nutrients!$EI$8,Nutrients!$EI$9)*AZ$6)+(((IF($A$7=Nutrients!$B$79,Nutrients!$EI$79,(IF($A$7=Nutrients!$B$77,Nutrients!$EI$77,Nutrients!$EI$78)))))*AZ$7))</f>
        <v>0</v>
      </c>
      <c r="BA283" s="65">
        <f>(SUMPRODUCT(BA$8:BA$187,Nutrients!$EI$8:$EI$187)+(IF($A$6=Nutrients!$B$8,Nutrients!$EI$8,Nutrients!$EI$9)*BA$6)+(((IF($A$7=Nutrients!$B$79,Nutrients!$EI$79,(IF($A$7=Nutrients!$B$77,Nutrients!$EI$77,Nutrients!$EI$78)))))*BA$7))</f>
        <v>0</v>
      </c>
      <c r="BB283" s="65">
        <f>(SUMPRODUCT(BB$8:BB$187,Nutrients!$EI$8:$EI$187)+(IF($A$6=Nutrients!$B$8,Nutrients!$EI$8,Nutrients!$EI$9)*BB$6)+(((IF($A$7=Nutrients!$B$79,Nutrients!$EI$79,(IF($A$7=Nutrients!$B$77,Nutrients!$EI$77,Nutrients!$EI$78)))))*BB$7))</f>
        <v>0</v>
      </c>
      <c r="BC283" s="65">
        <f>(SUMPRODUCT(BC$8:BC$187,Nutrients!$EI$8:$EI$187)+(IF($A$6=Nutrients!$B$8,Nutrients!$EI$8,Nutrients!$EI$9)*BC$6)+(((IF($A$7=Nutrients!$B$79,Nutrients!$EI$79,(IF($A$7=Nutrients!$B$77,Nutrients!$EI$77,Nutrients!$EI$78)))))*BC$7))</f>
        <v>0</v>
      </c>
      <c r="BD283" s="65">
        <f>(SUMPRODUCT(BD$8:BD$187,Nutrients!$EI$8:$EI$187)+(IF($A$6=Nutrients!$B$8,Nutrients!$EI$8,Nutrients!$EI$9)*BD$6)+(((IF($A$7=Nutrients!$B$79,Nutrients!$EI$79,(IF($A$7=Nutrients!$B$77,Nutrients!$EI$77,Nutrients!$EI$78)))))*BD$7))</f>
        <v>0</v>
      </c>
      <c r="BE283" s="65"/>
      <c r="BF283" s="65">
        <f>(SUMPRODUCT(BF$8:BF$187,Nutrients!$EI$8:$EI$187)+(IF($A$6=Nutrients!$B$8,Nutrients!$EI$8,Nutrients!$EI$9)*BF$6)+(((IF($A$7=Nutrients!$B$79,Nutrients!$EI$79,(IF($A$7=Nutrients!$B$77,Nutrients!$EI$77,Nutrients!$EI$78)))))*BF$7))</f>
        <v>0</v>
      </c>
      <c r="BG283" s="65">
        <f>(SUMPRODUCT(BG$8:BG$187,Nutrients!$EI$8:$EI$187)+(IF($A$6=Nutrients!$B$8,Nutrients!$EI$8,Nutrients!$EI$9)*BG$6)+(((IF($A$7=Nutrients!$B$79,Nutrients!$EI$79,(IF($A$7=Nutrients!$B$77,Nutrients!$EI$77,Nutrients!$EI$78)))))*BG$7))</f>
        <v>0</v>
      </c>
      <c r="BH283" s="65">
        <f>(SUMPRODUCT(BH$8:BH$187,Nutrients!$EI$8:$EI$187)+(IF($A$6=Nutrients!$B$8,Nutrients!$EI$8,Nutrients!$EI$9)*BH$6)+(((IF($A$7=Nutrients!$B$79,Nutrients!$EI$79,(IF($A$7=Nutrients!$B$77,Nutrients!$EI$77,Nutrients!$EI$78)))))*BH$7))</f>
        <v>0</v>
      </c>
      <c r="BI283" s="65">
        <f>(SUMPRODUCT(BI$8:BI$187,Nutrients!$EI$8:$EI$187)+(IF($A$6=Nutrients!$B$8,Nutrients!$EI$8,Nutrients!$EI$9)*BI$6)+(((IF($A$7=Nutrients!$B$79,Nutrients!$EI$79,(IF($A$7=Nutrients!$B$77,Nutrients!$EI$77,Nutrients!$EI$78)))))*BI$7))</f>
        <v>0</v>
      </c>
      <c r="BJ283" s="65">
        <f>(SUMPRODUCT(BJ$8:BJ$187,Nutrients!$EI$8:$EI$187)+(IF($A$6=Nutrients!$B$8,Nutrients!$EI$8,Nutrients!$EI$9)*BJ$6)+(((IF($A$7=Nutrients!$B$79,Nutrients!$EI$79,(IF($A$7=Nutrients!$B$77,Nutrients!$EI$77,Nutrients!$EI$78)))))*BJ$7))</f>
        <v>0</v>
      </c>
      <c r="BK283" s="65">
        <f>(SUMPRODUCT(BK$8:BK$187,Nutrients!$EI$8:$EI$187)+(IF($A$6=Nutrients!$B$8,Nutrients!$EI$8,Nutrients!$EI$9)*BK$6)+(((IF($A$7=Nutrients!$B$79,Nutrients!$EI$79,(IF($A$7=Nutrients!$B$77,Nutrients!$EI$77,Nutrients!$EI$78)))))*BK$7))</f>
        <v>0</v>
      </c>
      <c r="BL283" s="65"/>
    </row>
    <row r="284" spans="1:64" x14ac:dyDescent="0.2">
      <c r="A284" s="236" t="s">
        <v>163</v>
      </c>
      <c r="B284" s="65">
        <f>(SUMPRODUCT(B$8:B$187,Nutrients!$EJ$8:$EJ$187)+(IF($A$6=Nutrients!$B$8,Nutrients!$EJ$8,Nutrients!$EJ$9)*B$6)+(((IF($A$7=Nutrients!$B$79,Nutrients!$EJ$79,(IF($A$7=Nutrients!$B$77,Nutrients!$EJ$77,Nutrients!$EJ$78)))))*B$7))</f>
        <v>0</v>
      </c>
      <c r="C284" s="65">
        <f>(SUMPRODUCT(C$8:C$187,Nutrients!$EJ$8:$EJ$187)+(IF($A$6=Nutrients!$B$8,Nutrients!$EJ$8,Nutrients!$EJ$9)*C$6)+(((IF($A$7=Nutrients!$B$79,Nutrients!$EJ$79,(IF($A$7=Nutrients!$B$77,Nutrients!$EJ$77,Nutrients!$EJ$78)))))*C$7))</f>
        <v>0</v>
      </c>
      <c r="D284" s="65">
        <f>(SUMPRODUCT(D$8:D$187,Nutrients!$EJ$8:$EJ$187)+(IF($A$6=Nutrients!$B$8,Nutrients!$EJ$8,Nutrients!$EJ$9)*D$6)+(((IF($A$7=Nutrients!$B$79,Nutrients!$EJ$79,(IF($A$7=Nutrients!$B$77,Nutrients!$EJ$77,Nutrients!$EJ$78)))))*D$7))</f>
        <v>0</v>
      </c>
      <c r="E284" s="65">
        <f>(SUMPRODUCT(E$8:E$187,Nutrients!$EJ$8:$EJ$187)+(IF($A$6=Nutrients!$B$8,Nutrients!$EJ$8,Nutrients!$EJ$9)*E$6)+(((IF($A$7=Nutrients!$B$79,Nutrients!$EJ$79,(IF($A$7=Nutrients!$B$77,Nutrients!$EJ$77,Nutrients!$EJ$78)))))*E$7))</f>
        <v>0</v>
      </c>
      <c r="F284" s="65">
        <f>(SUMPRODUCT(F$8:F$187,Nutrients!$EJ$8:$EJ$187)+(IF($A$6=Nutrients!$B$8,Nutrients!$EJ$8,Nutrients!$EJ$9)*F$6)+(((IF($A$7=Nutrients!$B$79,Nutrients!$EJ$79,(IF($A$7=Nutrients!$B$77,Nutrients!$EJ$77,Nutrients!$EJ$78)))))*F$7))</f>
        <v>0</v>
      </c>
      <c r="G284" s="65">
        <f>(SUMPRODUCT(G$8:G$187,Nutrients!$EJ$8:$EJ$187)+(IF($A$6=Nutrients!$B$8,Nutrients!$EJ$8,Nutrients!$EJ$9)*G$6)+(((IF($A$7=Nutrients!$B$79,Nutrients!$EJ$79,(IF($A$7=Nutrients!$B$77,Nutrients!$EJ$77,Nutrients!$EJ$78)))))*G$7))</f>
        <v>0</v>
      </c>
      <c r="H284" s="65"/>
      <c r="I284" s="65">
        <f>(SUMPRODUCT(I$8:I$187,Nutrients!$EJ$8:$EJ$187)+(IF($A$6=Nutrients!$B$8,Nutrients!$EJ$8,Nutrients!$EJ$9)*I$6)+(((IF($A$7=Nutrients!$B$79,Nutrients!$EJ$79,(IF($A$7=Nutrients!$B$77,Nutrients!$EJ$77,Nutrients!$EJ$78)))))*I$7))</f>
        <v>0</v>
      </c>
      <c r="J284" s="65">
        <f>(SUMPRODUCT(J$8:J$187,Nutrients!$EJ$8:$EJ$187)+(IF($A$6=Nutrients!$B$8,Nutrients!$EJ$8,Nutrients!$EJ$9)*J$6)+(((IF($A$7=Nutrients!$B$79,Nutrients!$EJ$79,(IF($A$7=Nutrients!$B$77,Nutrients!$EJ$77,Nutrients!$EJ$78)))))*J$7))</f>
        <v>0</v>
      </c>
      <c r="K284" s="65">
        <f>(SUMPRODUCT(K$8:K$187,Nutrients!$EJ$8:$EJ$187)+(IF($A$6=Nutrients!$B$8,Nutrients!$EJ$8,Nutrients!$EJ$9)*K$6)+(((IF($A$7=Nutrients!$B$79,Nutrients!$EJ$79,(IF($A$7=Nutrients!$B$77,Nutrients!$EJ$77,Nutrients!$EJ$78)))))*K$7))</f>
        <v>0</v>
      </c>
      <c r="L284" s="65">
        <f>(SUMPRODUCT(L$8:L$187,Nutrients!$EJ$8:$EJ$187)+(IF($A$6=Nutrients!$B$8,Nutrients!$EJ$8,Nutrients!$EJ$9)*L$6)+(((IF($A$7=Nutrients!$B$79,Nutrients!$EJ$79,(IF($A$7=Nutrients!$B$77,Nutrients!$EJ$77,Nutrients!$EJ$78)))))*L$7))</f>
        <v>0</v>
      </c>
      <c r="M284" s="65">
        <f>(SUMPRODUCT(M$8:M$187,Nutrients!$EJ$8:$EJ$187)+(IF($A$6=Nutrients!$B$8,Nutrients!$EJ$8,Nutrients!$EJ$9)*M$6)+(((IF($A$7=Nutrients!$B$79,Nutrients!$EJ$79,(IF($A$7=Nutrients!$B$77,Nutrients!$EJ$77,Nutrients!$EJ$78)))))*M$7))</f>
        <v>0</v>
      </c>
      <c r="N284" s="65">
        <f>(SUMPRODUCT(N$8:N$187,Nutrients!$EJ$8:$EJ$187)+(IF($A$6=Nutrients!$B$8,Nutrients!$EJ$8,Nutrients!$EJ$9)*N$6)+(((IF($A$7=Nutrients!$B$79,Nutrients!$EJ$79,(IF($A$7=Nutrients!$B$77,Nutrients!$EJ$77,Nutrients!$EJ$78)))))*N$7))</f>
        <v>0</v>
      </c>
      <c r="O284" s="65"/>
      <c r="P284" s="65">
        <f>(SUMPRODUCT(P$8:P$187,Nutrients!$EJ$8:$EJ$187)+(IF($A$6=Nutrients!$B$8,Nutrients!$EJ$8,Nutrients!$EJ$9)*P$6)+(((IF($A$7=Nutrients!$B$79,Nutrients!$EJ$79,(IF($A$7=Nutrients!$B$77,Nutrients!$EJ$77,Nutrients!$EJ$78)))))*P$7))</f>
        <v>0</v>
      </c>
      <c r="Q284" s="65">
        <f>(SUMPRODUCT(Q$8:Q$187,Nutrients!$EJ$8:$EJ$187)+(IF($A$6=Nutrients!$B$8,Nutrients!$EJ$8,Nutrients!$EJ$9)*Q$6)+(((IF($A$7=Nutrients!$B$79,Nutrients!$EJ$79,(IF($A$7=Nutrients!$B$77,Nutrients!$EJ$77,Nutrients!$EJ$78)))))*Q$7))</f>
        <v>0</v>
      </c>
      <c r="R284" s="65">
        <f>(SUMPRODUCT(R$8:R$187,Nutrients!$EJ$8:$EJ$187)+(IF($A$6=Nutrients!$B$8,Nutrients!$EJ$8,Nutrients!$EJ$9)*R$6)+(((IF($A$7=Nutrients!$B$79,Nutrients!$EJ$79,(IF($A$7=Nutrients!$B$77,Nutrients!$EJ$77,Nutrients!$EJ$78)))))*R$7))</f>
        <v>0</v>
      </c>
      <c r="S284" s="65">
        <f>(SUMPRODUCT(S$8:S$187,Nutrients!$EJ$8:$EJ$187)+(IF($A$6=Nutrients!$B$8,Nutrients!$EJ$8,Nutrients!$EJ$9)*S$6)+(((IF($A$7=Nutrients!$B$79,Nutrients!$EJ$79,(IF($A$7=Nutrients!$B$77,Nutrients!$EJ$77,Nutrients!$EJ$78)))))*S$7))</f>
        <v>0</v>
      </c>
      <c r="T284" s="65">
        <f>(SUMPRODUCT(T$8:T$187,Nutrients!$EJ$8:$EJ$187)+(IF($A$6=Nutrients!$B$8,Nutrients!$EJ$8,Nutrients!$EJ$9)*T$6)+(((IF($A$7=Nutrients!$B$79,Nutrients!$EJ$79,(IF($A$7=Nutrients!$B$77,Nutrients!$EJ$77,Nutrients!$EJ$78)))))*T$7))</f>
        <v>0</v>
      </c>
      <c r="U284" s="65">
        <f>(SUMPRODUCT(U$8:U$187,Nutrients!$EJ$8:$EJ$187)+(IF($A$6=Nutrients!$B$8,Nutrients!$EJ$8,Nutrients!$EJ$9)*U$6)+(((IF($A$7=Nutrients!$B$79,Nutrients!$EJ$79,(IF($A$7=Nutrients!$B$77,Nutrients!$EJ$77,Nutrients!$EJ$78)))))*U$7))</f>
        <v>0</v>
      </c>
      <c r="V284" s="65"/>
      <c r="W284" s="65">
        <f>(SUMPRODUCT(W$8:W$187,Nutrients!$EJ$8:$EJ$187)+(IF($A$6=Nutrients!$B$8,Nutrients!$EJ$8,Nutrients!$EJ$9)*W$6)+(((IF($A$7=Nutrients!$B$79,Nutrients!$EJ$79,(IF($A$7=Nutrients!$B$77,Nutrients!$EJ$77,Nutrients!$EJ$78)))))*W$7))</f>
        <v>0</v>
      </c>
      <c r="X284" s="65">
        <f>(SUMPRODUCT(X$8:X$187,Nutrients!$EJ$8:$EJ$187)+(IF($A$6=Nutrients!$B$8,Nutrients!$EJ$8,Nutrients!$EJ$9)*X$6)+(((IF($A$7=Nutrients!$B$79,Nutrients!$EJ$79,(IF($A$7=Nutrients!$B$77,Nutrients!$EJ$77,Nutrients!$EJ$78)))))*X$7))</f>
        <v>0</v>
      </c>
      <c r="Y284" s="65">
        <f>(SUMPRODUCT(Y$8:Y$187,Nutrients!$EJ$8:$EJ$187)+(IF($A$6=Nutrients!$B$8,Nutrients!$EJ$8,Nutrients!$EJ$9)*Y$6)+(((IF($A$7=Nutrients!$B$79,Nutrients!$EJ$79,(IF($A$7=Nutrients!$B$77,Nutrients!$EJ$77,Nutrients!$EJ$78)))))*Y$7))</f>
        <v>0</v>
      </c>
      <c r="Z284" s="65">
        <f>(SUMPRODUCT(Z$8:Z$187,Nutrients!$EJ$8:$EJ$187)+(IF($A$6=Nutrients!$B$8,Nutrients!$EJ$8,Nutrients!$EJ$9)*Z$6)+(((IF($A$7=Nutrients!$B$79,Nutrients!$EJ$79,(IF($A$7=Nutrients!$B$77,Nutrients!$EJ$77,Nutrients!$EJ$78)))))*Z$7))</f>
        <v>0</v>
      </c>
      <c r="AA284" s="65">
        <f>(SUMPRODUCT(AA$8:AA$187,Nutrients!$EJ$8:$EJ$187)+(IF($A$6=Nutrients!$B$8,Nutrients!$EJ$8,Nutrients!$EJ$9)*AA$6)+(((IF($A$7=Nutrients!$B$79,Nutrients!$EJ$79,(IF($A$7=Nutrients!$B$77,Nutrients!$EJ$77,Nutrients!$EJ$78)))))*AA$7))</f>
        <v>0</v>
      </c>
      <c r="AB284" s="65">
        <f>(SUMPRODUCT(AB$8:AB$187,Nutrients!$EJ$8:$EJ$187)+(IF($A$6=Nutrients!$B$8,Nutrients!$EJ$8,Nutrients!$EJ$9)*AB$6)+(((IF($A$7=Nutrients!$B$79,Nutrients!$EJ$79,(IF($A$7=Nutrients!$B$77,Nutrients!$EJ$77,Nutrients!$EJ$78)))))*AB$7))</f>
        <v>0</v>
      </c>
      <c r="AC284" s="65"/>
      <c r="AD284" s="65">
        <f>(SUMPRODUCT(AD$8:AD$187,Nutrients!$EJ$8:$EJ$187)+(IF($A$6=Nutrients!$B$8,Nutrients!$EJ$8,Nutrients!$EJ$9)*AD$6)+(((IF($A$7=Nutrients!$B$79,Nutrients!$EJ$79,(IF($A$7=Nutrients!$B$77,Nutrients!$EJ$77,Nutrients!$EJ$78)))))*AD$7))</f>
        <v>0</v>
      </c>
      <c r="AE284" s="65">
        <f>(SUMPRODUCT(AE$8:AE$187,Nutrients!$EJ$8:$EJ$187)+(IF($A$6=Nutrients!$B$8,Nutrients!$EJ$8,Nutrients!$EJ$9)*AE$6)+(((IF($A$7=Nutrients!$B$79,Nutrients!$EJ$79,(IF($A$7=Nutrients!$B$77,Nutrients!$EJ$77,Nutrients!$EJ$78)))))*AE$7))</f>
        <v>0</v>
      </c>
      <c r="AF284" s="65">
        <f>(SUMPRODUCT(AF$8:AF$187,Nutrients!$EJ$8:$EJ$187)+(IF($A$6=Nutrients!$B$8,Nutrients!$EJ$8,Nutrients!$EJ$9)*AF$6)+(((IF($A$7=Nutrients!$B$79,Nutrients!$EJ$79,(IF($A$7=Nutrients!$B$77,Nutrients!$EJ$77,Nutrients!$EJ$78)))))*AF$7))</f>
        <v>0</v>
      </c>
      <c r="AG284" s="65">
        <f>(SUMPRODUCT(AG$8:AG$187,Nutrients!$EJ$8:$EJ$187)+(IF($A$6=Nutrients!$B$8,Nutrients!$EJ$8,Nutrients!$EJ$9)*AG$6)+(((IF($A$7=Nutrients!$B$79,Nutrients!$EJ$79,(IF($A$7=Nutrients!$B$77,Nutrients!$EJ$77,Nutrients!$EJ$78)))))*AG$7))</f>
        <v>0</v>
      </c>
      <c r="AH284" s="65">
        <f>(SUMPRODUCT(AH$8:AH$187,Nutrients!$EJ$8:$EJ$187)+(IF($A$6=Nutrients!$B$8,Nutrients!$EJ$8,Nutrients!$EJ$9)*AH$6)+(((IF($A$7=Nutrients!$B$79,Nutrients!$EJ$79,(IF($A$7=Nutrients!$B$77,Nutrients!$EJ$77,Nutrients!$EJ$78)))))*AH$7))</f>
        <v>0</v>
      </c>
      <c r="AI284" s="65">
        <f>(SUMPRODUCT(AI$8:AI$187,Nutrients!$EJ$8:$EJ$187)+(IF($A$6=Nutrients!$B$8,Nutrients!$EJ$8,Nutrients!$EJ$9)*AI$6)+(((IF($A$7=Nutrients!$B$79,Nutrients!$EJ$79,(IF($A$7=Nutrients!$B$77,Nutrients!$EJ$77,Nutrients!$EJ$78)))))*AI$7))</f>
        <v>0</v>
      </c>
      <c r="AJ284" s="65"/>
      <c r="AK284" s="65">
        <f>(SUMPRODUCT(AK$8:AK$187,Nutrients!$EJ$8:$EJ$187)+(IF($A$6=Nutrients!$B$8,Nutrients!$EJ$8,Nutrients!$EJ$9)*AK$6)+(((IF($A$7=Nutrients!$B$79,Nutrients!$EJ$79,(IF($A$7=Nutrients!$B$77,Nutrients!$EJ$77,Nutrients!$EJ$78)))))*AK$7))</f>
        <v>0</v>
      </c>
      <c r="AL284" s="65">
        <f>(SUMPRODUCT(AL$8:AL$187,Nutrients!$EJ$8:$EJ$187)+(IF($A$6=Nutrients!$B$8,Nutrients!$EJ$8,Nutrients!$EJ$9)*AL$6)+(((IF($A$7=Nutrients!$B$79,Nutrients!$EJ$79,(IF($A$7=Nutrients!$B$77,Nutrients!$EJ$77,Nutrients!$EJ$78)))))*AL$7))</f>
        <v>0</v>
      </c>
      <c r="AM284" s="65">
        <f>(SUMPRODUCT(AM$8:AM$187,Nutrients!$EJ$8:$EJ$187)+(IF($A$6=Nutrients!$B$8,Nutrients!$EJ$8,Nutrients!$EJ$9)*AM$6)+(((IF($A$7=Nutrients!$B$79,Nutrients!$EJ$79,(IF($A$7=Nutrients!$B$77,Nutrients!$EJ$77,Nutrients!$EJ$78)))))*AM$7))</f>
        <v>0</v>
      </c>
      <c r="AN284" s="65">
        <f>(SUMPRODUCT(AN$8:AN$187,Nutrients!$EJ$8:$EJ$187)+(IF($A$6=Nutrients!$B$8,Nutrients!$EJ$8,Nutrients!$EJ$9)*AN$6)+(((IF($A$7=Nutrients!$B$79,Nutrients!$EJ$79,(IF($A$7=Nutrients!$B$77,Nutrients!$EJ$77,Nutrients!$EJ$78)))))*AN$7))</f>
        <v>0</v>
      </c>
      <c r="AO284" s="65">
        <f>(SUMPRODUCT(AO$8:AO$187,Nutrients!$EJ$8:$EJ$187)+(IF($A$6=Nutrients!$B$8,Nutrients!$EJ$8,Nutrients!$EJ$9)*AO$6)+(((IF($A$7=Nutrients!$B$79,Nutrients!$EJ$79,(IF($A$7=Nutrients!$B$77,Nutrients!$EJ$77,Nutrients!$EJ$78)))))*AO$7))</f>
        <v>0</v>
      </c>
      <c r="AP284" s="65">
        <f>(SUMPRODUCT(AP$8:AP$187,Nutrients!$EJ$8:$EJ$187)+(IF($A$6=Nutrients!$B$8,Nutrients!$EJ$8,Nutrients!$EJ$9)*AP$6)+(((IF($A$7=Nutrients!$B$79,Nutrients!$EJ$79,(IF($A$7=Nutrients!$B$77,Nutrients!$EJ$77,Nutrients!$EJ$78)))))*AP$7))</f>
        <v>0</v>
      </c>
      <c r="AQ284" s="65"/>
      <c r="AR284" s="65">
        <f>(SUMPRODUCT(AR$8:AR$187,Nutrients!$EJ$8:$EJ$187)+(IF($A$6=Nutrients!$B$8,Nutrients!$EJ$8,Nutrients!$EJ$9)*AR$6)+(((IF($A$7=Nutrients!$B$79,Nutrients!$EJ$79,(IF($A$7=Nutrients!$B$77,Nutrients!$EJ$77,Nutrients!$EJ$78)))))*AR$7))</f>
        <v>0</v>
      </c>
      <c r="AS284" s="65">
        <f>(SUMPRODUCT(AS$8:AS$187,Nutrients!$EJ$8:$EJ$187)+(IF($A$6=Nutrients!$B$8,Nutrients!$EJ$8,Nutrients!$EJ$9)*AS$6)+(((IF($A$7=Nutrients!$B$79,Nutrients!$EJ$79,(IF($A$7=Nutrients!$B$77,Nutrients!$EJ$77,Nutrients!$EJ$78)))))*AS$7))</f>
        <v>0</v>
      </c>
      <c r="AT284" s="65">
        <f>(SUMPRODUCT(AT$8:AT$187,Nutrients!$EJ$8:$EJ$187)+(IF($A$6=Nutrients!$B$8,Nutrients!$EJ$8,Nutrients!$EJ$9)*AT$6)+(((IF($A$7=Nutrients!$B$79,Nutrients!$EJ$79,(IF($A$7=Nutrients!$B$77,Nutrients!$EJ$77,Nutrients!$EJ$78)))))*AT$7))</f>
        <v>0</v>
      </c>
      <c r="AU284" s="65">
        <f>(SUMPRODUCT(AU$8:AU$187,Nutrients!$EJ$8:$EJ$187)+(IF($A$6=Nutrients!$B$8,Nutrients!$EJ$8,Nutrients!$EJ$9)*AU$6)+(((IF($A$7=Nutrients!$B$79,Nutrients!$EJ$79,(IF($A$7=Nutrients!$B$77,Nutrients!$EJ$77,Nutrients!$EJ$78)))))*AU$7))</f>
        <v>0</v>
      </c>
      <c r="AV284" s="65">
        <f>(SUMPRODUCT(AV$8:AV$187,Nutrients!$EJ$8:$EJ$187)+(IF($A$6=Nutrients!$B$8,Nutrients!$EJ$8,Nutrients!$EJ$9)*AV$6)+(((IF($A$7=Nutrients!$B$79,Nutrients!$EJ$79,(IF($A$7=Nutrients!$B$77,Nutrients!$EJ$77,Nutrients!$EJ$78)))))*AV$7))</f>
        <v>0</v>
      </c>
      <c r="AW284" s="65">
        <f>(SUMPRODUCT(AW$8:AW$187,Nutrients!$EJ$8:$EJ$187)+(IF($A$6=Nutrients!$B$8,Nutrients!$EJ$8,Nutrients!$EJ$9)*AW$6)+(((IF($A$7=Nutrients!$B$79,Nutrients!$EJ$79,(IF($A$7=Nutrients!$B$77,Nutrients!$EJ$77,Nutrients!$EJ$78)))))*AW$7))</f>
        <v>0</v>
      </c>
      <c r="AX284" s="65"/>
      <c r="AY284" s="65">
        <f>(SUMPRODUCT(AY$8:AY$187,Nutrients!$EJ$8:$EJ$187)+(IF($A$6=Nutrients!$B$8,Nutrients!$EJ$8,Nutrients!$EJ$9)*AY$6)+(((IF($A$7=Nutrients!$B$79,Nutrients!$EJ$79,(IF($A$7=Nutrients!$B$77,Nutrients!$EJ$77,Nutrients!$EJ$78)))))*AY$7))</f>
        <v>0</v>
      </c>
      <c r="AZ284" s="65">
        <f>(SUMPRODUCT(AZ$8:AZ$187,Nutrients!$EJ$8:$EJ$187)+(IF($A$6=Nutrients!$B$8,Nutrients!$EJ$8,Nutrients!$EJ$9)*AZ$6)+(((IF($A$7=Nutrients!$B$79,Nutrients!$EJ$79,(IF($A$7=Nutrients!$B$77,Nutrients!$EJ$77,Nutrients!$EJ$78)))))*AZ$7))</f>
        <v>0</v>
      </c>
      <c r="BA284" s="65">
        <f>(SUMPRODUCT(BA$8:BA$187,Nutrients!$EJ$8:$EJ$187)+(IF($A$6=Nutrients!$B$8,Nutrients!$EJ$8,Nutrients!$EJ$9)*BA$6)+(((IF($A$7=Nutrients!$B$79,Nutrients!$EJ$79,(IF($A$7=Nutrients!$B$77,Nutrients!$EJ$77,Nutrients!$EJ$78)))))*BA$7))</f>
        <v>0</v>
      </c>
      <c r="BB284" s="65">
        <f>(SUMPRODUCT(BB$8:BB$187,Nutrients!$EJ$8:$EJ$187)+(IF($A$6=Nutrients!$B$8,Nutrients!$EJ$8,Nutrients!$EJ$9)*BB$6)+(((IF($A$7=Nutrients!$B$79,Nutrients!$EJ$79,(IF($A$7=Nutrients!$B$77,Nutrients!$EJ$77,Nutrients!$EJ$78)))))*BB$7))</f>
        <v>0</v>
      </c>
      <c r="BC284" s="65">
        <f>(SUMPRODUCT(BC$8:BC$187,Nutrients!$EJ$8:$EJ$187)+(IF($A$6=Nutrients!$B$8,Nutrients!$EJ$8,Nutrients!$EJ$9)*BC$6)+(((IF($A$7=Nutrients!$B$79,Nutrients!$EJ$79,(IF($A$7=Nutrients!$B$77,Nutrients!$EJ$77,Nutrients!$EJ$78)))))*BC$7))</f>
        <v>0</v>
      </c>
      <c r="BD284" s="65">
        <f>(SUMPRODUCT(BD$8:BD$187,Nutrients!$EJ$8:$EJ$187)+(IF($A$6=Nutrients!$B$8,Nutrients!$EJ$8,Nutrients!$EJ$9)*BD$6)+(((IF($A$7=Nutrients!$B$79,Nutrients!$EJ$79,(IF($A$7=Nutrients!$B$77,Nutrients!$EJ$77,Nutrients!$EJ$78)))))*BD$7))</f>
        <v>0</v>
      </c>
      <c r="BE284" s="65"/>
      <c r="BF284" s="65">
        <f>(SUMPRODUCT(BF$8:BF$187,Nutrients!$EJ$8:$EJ$187)+(IF($A$6=Nutrients!$B$8,Nutrients!$EJ$8,Nutrients!$EJ$9)*BF$6)+(((IF($A$7=Nutrients!$B$79,Nutrients!$EJ$79,(IF($A$7=Nutrients!$B$77,Nutrients!$EJ$77,Nutrients!$EJ$78)))))*BF$7))</f>
        <v>0</v>
      </c>
      <c r="BG284" s="65">
        <f>(SUMPRODUCT(BG$8:BG$187,Nutrients!$EJ$8:$EJ$187)+(IF($A$6=Nutrients!$B$8,Nutrients!$EJ$8,Nutrients!$EJ$9)*BG$6)+(((IF($A$7=Nutrients!$B$79,Nutrients!$EJ$79,(IF($A$7=Nutrients!$B$77,Nutrients!$EJ$77,Nutrients!$EJ$78)))))*BG$7))</f>
        <v>0</v>
      </c>
      <c r="BH284" s="65">
        <f>(SUMPRODUCT(BH$8:BH$187,Nutrients!$EJ$8:$EJ$187)+(IF($A$6=Nutrients!$B$8,Nutrients!$EJ$8,Nutrients!$EJ$9)*BH$6)+(((IF($A$7=Nutrients!$B$79,Nutrients!$EJ$79,(IF($A$7=Nutrients!$B$77,Nutrients!$EJ$77,Nutrients!$EJ$78)))))*BH$7))</f>
        <v>0</v>
      </c>
      <c r="BI284" s="65">
        <f>(SUMPRODUCT(BI$8:BI$187,Nutrients!$EJ$8:$EJ$187)+(IF($A$6=Nutrients!$B$8,Nutrients!$EJ$8,Nutrients!$EJ$9)*BI$6)+(((IF($A$7=Nutrients!$B$79,Nutrients!$EJ$79,(IF($A$7=Nutrients!$B$77,Nutrients!$EJ$77,Nutrients!$EJ$78)))))*BI$7))</f>
        <v>0</v>
      </c>
      <c r="BJ284" s="65">
        <f>(SUMPRODUCT(BJ$8:BJ$187,Nutrients!$EJ$8:$EJ$187)+(IF($A$6=Nutrients!$B$8,Nutrients!$EJ$8,Nutrients!$EJ$9)*BJ$6)+(((IF($A$7=Nutrients!$B$79,Nutrients!$EJ$79,(IF($A$7=Nutrients!$B$77,Nutrients!$EJ$77,Nutrients!$EJ$78)))))*BJ$7))</f>
        <v>0</v>
      </c>
      <c r="BK284" s="65">
        <f>(SUMPRODUCT(BK$8:BK$187,Nutrients!$EJ$8:$EJ$187)+(IF($A$6=Nutrients!$B$8,Nutrients!$EJ$8,Nutrients!$EJ$9)*BK$6)+(((IF($A$7=Nutrients!$B$79,Nutrients!$EJ$79,(IF($A$7=Nutrients!$B$77,Nutrients!$EJ$77,Nutrients!$EJ$78)))))*BK$7))</f>
        <v>0</v>
      </c>
      <c r="BL284" s="65"/>
    </row>
    <row r="285" spans="1:64" x14ac:dyDescent="0.2">
      <c r="A285" s="236" t="s">
        <v>164</v>
      </c>
      <c r="B285" s="65">
        <f>(SUMPRODUCT(B$8:B$187,Nutrients!$EK$8:$EK$187)+(IF($A$6=Nutrients!$B$8,Nutrients!$EK$8,Nutrients!$EK$9)*B$6)+(((IF($A$7=Nutrients!$B$79,Nutrients!$EK$79,(IF($A$7=Nutrients!$B$77,Nutrients!$EK$77,Nutrients!$EK$78)))))*B$7))</f>
        <v>0</v>
      </c>
      <c r="C285" s="65">
        <f>(SUMPRODUCT(C$8:C$187,Nutrients!$EK$8:$EK$187)+(IF($A$6=Nutrients!$B$8,Nutrients!$EK$8,Nutrients!$EK$9)*C$6)+(((IF($A$7=Nutrients!$B$79,Nutrients!$EK$79,(IF($A$7=Nutrients!$B$77,Nutrients!$EK$77,Nutrients!$EK$78)))))*C$7))</f>
        <v>0</v>
      </c>
      <c r="D285" s="65">
        <f>(SUMPRODUCT(D$8:D$187,Nutrients!$EK$8:$EK$187)+(IF($A$6=Nutrients!$B$8,Nutrients!$EK$8,Nutrients!$EK$9)*D$6)+(((IF($A$7=Nutrients!$B$79,Nutrients!$EK$79,(IF($A$7=Nutrients!$B$77,Nutrients!$EK$77,Nutrients!$EK$78)))))*D$7))</f>
        <v>0</v>
      </c>
      <c r="E285" s="65">
        <f>(SUMPRODUCT(E$8:E$187,Nutrients!$EK$8:$EK$187)+(IF($A$6=Nutrients!$B$8,Nutrients!$EK$8,Nutrients!$EK$9)*E$6)+(((IF($A$7=Nutrients!$B$79,Nutrients!$EK$79,(IF($A$7=Nutrients!$B$77,Nutrients!$EK$77,Nutrients!$EK$78)))))*E$7))</f>
        <v>0</v>
      </c>
      <c r="F285" s="65">
        <f>(SUMPRODUCT(F$8:F$187,Nutrients!$EK$8:$EK$187)+(IF($A$6=Nutrients!$B$8,Nutrients!$EK$8,Nutrients!$EK$9)*F$6)+(((IF($A$7=Nutrients!$B$79,Nutrients!$EK$79,(IF($A$7=Nutrients!$B$77,Nutrients!$EK$77,Nutrients!$EK$78)))))*F$7))</f>
        <v>0</v>
      </c>
      <c r="G285" s="65">
        <f>(SUMPRODUCT(G$8:G$187,Nutrients!$EK$8:$EK$187)+(IF($A$6=Nutrients!$B$8,Nutrients!$EK$8,Nutrients!$EK$9)*G$6)+(((IF($A$7=Nutrients!$B$79,Nutrients!$EK$79,(IF($A$7=Nutrients!$B$77,Nutrients!$EK$77,Nutrients!$EK$78)))))*G$7))</f>
        <v>0</v>
      </c>
      <c r="H285" s="65"/>
      <c r="I285" s="65">
        <f>(SUMPRODUCT(I$8:I$187,Nutrients!$EK$8:$EK$187)+(IF($A$6=Nutrients!$B$8,Nutrients!$EK$8,Nutrients!$EK$9)*I$6)+(((IF($A$7=Nutrients!$B$79,Nutrients!$EK$79,(IF($A$7=Nutrients!$B$77,Nutrients!$EK$77,Nutrients!$EK$78)))))*I$7))</f>
        <v>0</v>
      </c>
      <c r="J285" s="65">
        <f>(SUMPRODUCT(J$8:J$187,Nutrients!$EK$8:$EK$187)+(IF($A$6=Nutrients!$B$8,Nutrients!$EK$8,Nutrients!$EK$9)*J$6)+(((IF($A$7=Nutrients!$B$79,Nutrients!$EK$79,(IF($A$7=Nutrients!$B$77,Nutrients!$EK$77,Nutrients!$EK$78)))))*J$7))</f>
        <v>0</v>
      </c>
      <c r="K285" s="65">
        <f>(SUMPRODUCT(K$8:K$187,Nutrients!$EK$8:$EK$187)+(IF($A$6=Nutrients!$B$8,Nutrients!$EK$8,Nutrients!$EK$9)*K$6)+(((IF($A$7=Nutrients!$B$79,Nutrients!$EK$79,(IF($A$7=Nutrients!$B$77,Nutrients!$EK$77,Nutrients!$EK$78)))))*K$7))</f>
        <v>0</v>
      </c>
      <c r="L285" s="65">
        <f>(SUMPRODUCT(L$8:L$187,Nutrients!$EK$8:$EK$187)+(IF($A$6=Nutrients!$B$8,Nutrients!$EK$8,Nutrients!$EK$9)*L$6)+(((IF($A$7=Nutrients!$B$79,Nutrients!$EK$79,(IF($A$7=Nutrients!$B$77,Nutrients!$EK$77,Nutrients!$EK$78)))))*L$7))</f>
        <v>0</v>
      </c>
      <c r="M285" s="65">
        <f>(SUMPRODUCT(M$8:M$187,Nutrients!$EK$8:$EK$187)+(IF($A$6=Nutrients!$B$8,Nutrients!$EK$8,Nutrients!$EK$9)*M$6)+(((IF($A$7=Nutrients!$B$79,Nutrients!$EK$79,(IF($A$7=Nutrients!$B$77,Nutrients!$EK$77,Nutrients!$EK$78)))))*M$7))</f>
        <v>0</v>
      </c>
      <c r="N285" s="65">
        <f>(SUMPRODUCT(N$8:N$187,Nutrients!$EK$8:$EK$187)+(IF($A$6=Nutrients!$B$8,Nutrients!$EK$8,Nutrients!$EK$9)*N$6)+(((IF($A$7=Nutrients!$B$79,Nutrients!$EK$79,(IF($A$7=Nutrients!$B$77,Nutrients!$EK$77,Nutrients!$EK$78)))))*N$7))</f>
        <v>0</v>
      </c>
      <c r="O285" s="65"/>
      <c r="P285" s="65">
        <f>(SUMPRODUCT(P$8:P$187,Nutrients!$EK$8:$EK$187)+(IF($A$6=Nutrients!$B$8,Nutrients!$EK$8,Nutrients!$EK$9)*P$6)+(((IF($A$7=Nutrients!$B$79,Nutrients!$EK$79,(IF($A$7=Nutrients!$B$77,Nutrients!$EK$77,Nutrients!$EK$78)))))*P$7))</f>
        <v>0</v>
      </c>
      <c r="Q285" s="65">
        <f>(SUMPRODUCT(Q$8:Q$187,Nutrients!$EK$8:$EK$187)+(IF($A$6=Nutrients!$B$8,Nutrients!$EK$8,Nutrients!$EK$9)*Q$6)+(((IF($A$7=Nutrients!$B$79,Nutrients!$EK$79,(IF($A$7=Nutrients!$B$77,Nutrients!$EK$77,Nutrients!$EK$78)))))*Q$7))</f>
        <v>0</v>
      </c>
      <c r="R285" s="65">
        <f>(SUMPRODUCT(R$8:R$187,Nutrients!$EK$8:$EK$187)+(IF($A$6=Nutrients!$B$8,Nutrients!$EK$8,Nutrients!$EK$9)*R$6)+(((IF($A$7=Nutrients!$B$79,Nutrients!$EK$79,(IF($A$7=Nutrients!$B$77,Nutrients!$EK$77,Nutrients!$EK$78)))))*R$7))</f>
        <v>0</v>
      </c>
      <c r="S285" s="65">
        <f>(SUMPRODUCT(S$8:S$187,Nutrients!$EK$8:$EK$187)+(IF($A$6=Nutrients!$B$8,Nutrients!$EK$8,Nutrients!$EK$9)*S$6)+(((IF($A$7=Nutrients!$B$79,Nutrients!$EK$79,(IF($A$7=Nutrients!$B$77,Nutrients!$EK$77,Nutrients!$EK$78)))))*S$7))</f>
        <v>0</v>
      </c>
      <c r="T285" s="65">
        <f>(SUMPRODUCT(T$8:T$187,Nutrients!$EK$8:$EK$187)+(IF($A$6=Nutrients!$B$8,Nutrients!$EK$8,Nutrients!$EK$9)*T$6)+(((IF($A$7=Nutrients!$B$79,Nutrients!$EK$79,(IF($A$7=Nutrients!$B$77,Nutrients!$EK$77,Nutrients!$EK$78)))))*T$7))</f>
        <v>0</v>
      </c>
      <c r="U285" s="65">
        <f>(SUMPRODUCT(U$8:U$187,Nutrients!$EK$8:$EK$187)+(IF($A$6=Nutrients!$B$8,Nutrients!$EK$8,Nutrients!$EK$9)*U$6)+(((IF($A$7=Nutrients!$B$79,Nutrients!$EK$79,(IF($A$7=Nutrients!$B$77,Nutrients!$EK$77,Nutrients!$EK$78)))))*U$7))</f>
        <v>0</v>
      </c>
      <c r="V285" s="65"/>
      <c r="W285" s="65">
        <f>(SUMPRODUCT(W$8:W$187,Nutrients!$EK$8:$EK$187)+(IF($A$6=Nutrients!$B$8,Nutrients!$EK$8,Nutrients!$EK$9)*W$6)+(((IF($A$7=Nutrients!$B$79,Nutrients!$EK$79,(IF($A$7=Nutrients!$B$77,Nutrients!$EK$77,Nutrients!$EK$78)))))*W$7))</f>
        <v>0</v>
      </c>
      <c r="X285" s="65">
        <f>(SUMPRODUCT(X$8:X$187,Nutrients!$EK$8:$EK$187)+(IF($A$6=Nutrients!$B$8,Nutrients!$EK$8,Nutrients!$EK$9)*X$6)+(((IF($A$7=Nutrients!$B$79,Nutrients!$EK$79,(IF($A$7=Nutrients!$B$77,Nutrients!$EK$77,Nutrients!$EK$78)))))*X$7))</f>
        <v>0</v>
      </c>
      <c r="Y285" s="65">
        <f>(SUMPRODUCT(Y$8:Y$187,Nutrients!$EK$8:$EK$187)+(IF($A$6=Nutrients!$B$8,Nutrients!$EK$8,Nutrients!$EK$9)*Y$6)+(((IF($A$7=Nutrients!$B$79,Nutrients!$EK$79,(IF($A$7=Nutrients!$B$77,Nutrients!$EK$77,Nutrients!$EK$78)))))*Y$7))</f>
        <v>0</v>
      </c>
      <c r="Z285" s="65">
        <f>(SUMPRODUCT(Z$8:Z$187,Nutrients!$EK$8:$EK$187)+(IF($A$6=Nutrients!$B$8,Nutrients!$EK$8,Nutrients!$EK$9)*Z$6)+(((IF($A$7=Nutrients!$B$79,Nutrients!$EK$79,(IF($A$7=Nutrients!$B$77,Nutrients!$EK$77,Nutrients!$EK$78)))))*Z$7))</f>
        <v>0</v>
      </c>
      <c r="AA285" s="65">
        <f>(SUMPRODUCT(AA$8:AA$187,Nutrients!$EK$8:$EK$187)+(IF($A$6=Nutrients!$B$8,Nutrients!$EK$8,Nutrients!$EK$9)*AA$6)+(((IF($A$7=Nutrients!$B$79,Nutrients!$EK$79,(IF($A$7=Nutrients!$B$77,Nutrients!$EK$77,Nutrients!$EK$78)))))*AA$7))</f>
        <v>0</v>
      </c>
      <c r="AB285" s="65">
        <f>(SUMPRODUCT(AB$8:AB$187,Nutrients!$EK$8:$EK$187)+(IF($A$6=Nutrients!$B$8,Nutrients!$EK$8,Nutrients!$EK$9)*AB$6)+(((IF($A$7=Nutrients!$B$79,Nutrients!$EK$79,(IF($A$7=Nutrients!$B$77,Nutrients!$EK$77,Nutrients!$EK$78)))))*AB$7))</f>
        <v>0</v>
      </c>
      <c r="AC285" s="65"/>
      <c r="AD285" s="65">
        <f>(SUMPRODUCT(AD$8:AD$187,Nutrients!$EK$8:$EK$187)+(IF($A$6=Nutrients!$B$8,Nutrients!$EK$8,Nutrients!$EK$9)*AD$6)+(((IF($A$7=Nutrients!$B$79,Nutrients!$EK$79,(IF($A$7=Nutrients!$B$77,Nutrients!$EK$77,Nutrients!$EK$78)))))*AD$7))</f>
        <v>0</v>
      </c>
      <c r="AE285" s="65">
        <f>(SUMPRODUCT(AE$8:AE$187,Nutrients!$EK$8:$EK$187)+(IF($A$6=Nutrients!$B$8,Nutrients!$EK$8,Nutrients!$EK$9)*AE$6)+(((IF($A$7=Nutrients!$B$79,Nutrients!$EK$79,(IF($A$7=Nutrients!$B$77,Nutrients!$EK$77,Nutrients!$EK$78)))))*AE$7))</f>
        <v>0</v>
      </c>
      <c r="AF285" s="65">
        <f>(SUMPRODUCT(AF$8:AF$187,Nutrients!$EK$8:$EK$187)+(IF($A$6=Nutrients!$B$8,Nutrients!$EK$8,Nutrients!$EK$9)*AF$6)+(((IF($A$7=Nutrients!$B$79,Nutrients!$EK$79,(IF($A$7=Nutrients!$B$77,Nutrients!$EK$77,Nutrients!$EK$78)))))*AF$7))</f>
        <v>0</v>
      </c>
      <c r="AG285" s="65">
        <f>(SUMPRODUCT(AG$8:AG$187,Nutrients!$EK$8:$EK$187)+(IF($A$6=Nutrients!$B$8,Nutrients!$EK$8,Nutrients!$EK$9)*AG$6)+(((IF($A$7=Nutrients!$B$79,Nutrients!$EK$79,(IF($A$7=Nutrients!$B$77,Nutrients!$EK$77,Nutrients!$EK$78)))))*AG$7))</f>
        <v>0</v>
      </c>
      <c r="AH285" s="65">
        <f>(SUMPRODUCT(AH$8:AH$187,Nutrients!$EK$8:$EK$187)+(IF($A$6=Nutrients!$B$8,Nutrients!$EK$8,Nutrients!$EK$9)*AH$6)+(((IF($A$7=Nutrients!$B$79,Nutrients!$EK$79,(IF($A$7=Nutrients!$B$77,Nutrients!$EK$77,Nutrients!$EK$78)))))*AH$7))</f>
        <v>0</v>
      </c>
      <c r="AI285" s="65">
        <f>(SUMPRODUCT(AI$8:AI$187,Nutrients!$EK$8:$EK$187)+(IF($A$6=Nutrients!$B$8,Nutrients!$EK$8,Nutrients!$EK$9)*AI$6)+(((IF($A$7=Nutrients!$B$79,Nutrients!$EK$79,(IF($A$7=Nutrients!$B$77,Nutrients!$EK$77,Nutrients!$EK$78)))))*AI$7))</f>
        <v>0</v>
      </c>
      <c r="AJ285" s="65"/>
      <c r="AK285" s="65">
        <f>(SUMPRODUCT(AK$8:AK$187,Nutrients!$EK$8:$EK$187)+(IF($A$6=Nutrients!$B$8,Nutrients!$EK$8,Nutrients!$EK$9)*AK$6)+(((IF($A$7=Nutrients!$B$79,Nutrients!$EK$79,(IF($A$7=Nutrients!$B$77,Nutrients!$EK$77,Nutrients!$EK$78)))))*AK$7))</f>
        <v>0</v>
      </c>
      <c r="AL285" s="65">
        <f>(SUMPRODUCT(AL$8:AL$187,Nutrients!$EK$8:$EK$187)+(IF($A$6=Nutrients!$B$8,Nutrients!$EK$8,Nutrients!$EK$9)*AL$6)+(((IF($A$7=Nutrients!$B$79,Nutrients!$EK$79,(IF($A$7=Nutrients!$B$77,Nutrients!$EK$77,Nutrients!$EK$78)))))*AL$7))</f>
        <v>0</v>
      </c>
      <c r="AM285" s="65">
        <f>(SUMPRODUCT(AM$8:AM$187,Nutrients!$EK$8:$EK$187)+(IF($A$6=Nutrients!$B$8,Nutrients!$EK$8,Nutrients!$EK$9)*AM$6)+(((IF($A$7=Nutrients!$B$79,Nutrients!$EK$79,(IF($A$7=Nutrients!$B$77,Nutrients!$EK$77,Nutrients!$EK$78)))))*AM$7))</f>
        <v>0</v>
      </c>
      <c r="AN285" s="65">
        <f>(SUMPRODUCT(AN$8:AN$187,Nutrients!$EK$8:$EK$187)+(IF($A$6=Nutrients!$B$8,Nutrients!$EK$8,Nutrients!$EK$9)*AN$6)+(((IF($A$7=Nutrients!$B$79,Nutrients!$EK$79,(IF($A$7=Nutrients!$B$77,Nutrients!$EK$77,Nutrients!$EK$78)))))*AN$7))</f>
        <v>0</v>
      </c>
      <c r="AO285" s="65">
        <f>(SUMPRODUCT(AO$8:AO$187,Nutrients!$EK$8:$EK$187)+(IF($A$6=Nutrients!$B$8,Nutrients!$EK$8,Nutrients!$EK$9)*AO$6)+(((IF($A$7=Nutrients!$B$79,Nutrients!$EK$79,(IF($A$7=Nutrients!$B$77,Nutrients!$EK$77,Nutrients!$EK$78)))))*AO$7))</f>
        <v>0</v>
      </c>
      <c r="AP285" s="65">
        <f>(SUMPRODUCT(AP$8:AP$187,Nutrients!$EK$8:$EK$187)+(IF($A$6=Nutrients!$B$8,Nutrients!$EK$8,Nutrients!$EK$9)*AP$6)+(((IF($A$7=Nutrients!$B$79,Nutrients!$EK$79,(IF($A$7=Nutrients!$B$77,Nutrients!$EK$77,Nutrients!$EK$78)))))*AP$7))</f>
        <v>0</v>
      </c>
      <c r="AQ285" s="65"/>
      <c r="AR285" s="65">
        <f>(SUMPRODUCT(AR$8:AR$187,Nutrients!$EK$8:$EK$187)+(IF($A$6=Nutrients!$B$8,Nutrients!$EK$8,Nutrients!$EK$9)*AR$6)+(((IF($A$7=Nutrients!$B$79,Nutrients!$EK$79,(IF($A$7=Nutrients!$B$77,Nutrients!$EK$77,Nutrients!$EK$78)))))*AR$7))</f>
        <v>0</v>
      </c>
      <c r="AS285" s="65">
        <f>(SUMPRODUCT(AS$8:AS$187,Nutrients!$EK$8:$EK$187)+(IF($A$6=Nutrients!$B$8,Nutrients!$EK$8,Nutrients!$EK$9)*AS$6)+(((IF($A$7=Nutrients!$B$79,Nutrients!$EK$79,(IF($A$7=Nutrients!$B$77,Nutrients!$EK$77,Nutrients!$EK$78)))))*AS$7))</f>
        <v>0</v>
      </c>
      <c r="AT285" s="65">
        <f>(SUMPRODUCT(AT$8:AT$187,Nutrients!$EK$8:$EK$187)+(IF($A$6=Nutrients!$B$8,Nutrients!$EK$8,Nutrients!$EK$9)*AT$6)+(((IF($A$7=Nutrients!$B$79,Nutrients!$EK$79,(IF($A$7=Nutrients!$B$77,Nutrients!$EK$77,Nutrients!$EK$78)))))*AT$7))</f>
        <v>0</v>
      </c>
      <c r="AU285" s="65">
        <f>(SUMPRODUCT(AU$8:AU$187,Nutrients!$EK$8:$EK$187)+(IF($A$6=Nutrients!$B$8,Nutrients!$EK$8,Nutrients!$EK$9)*AU$6)+(((IF($A$7=Nutrients!$B$79,Nutrients!$EK$79,(IF($A$7=Nutrients!$B$77,Nutrients!$EK$77,Nutrients!$EK$78)))))*AU$7))</f>
        <v>0</v>
      </c>
      <c r="AV285" s="65">
        <f>(SUMPRODUCT(AV$8:AV$187,Nutrients!$EK$8:$EK$187)+(IF($A$6=Nutrients!$B$8,Nutrients!$EK$8,Nutrients!$EK$9)*AV$6)+(((IF($A$7=Nutrients!$B$79,Nutrients!$EK$79,(IF($A$7=Nutrients!$B$77,Nutrients!$EK$77,Nutrients!$EK$78)))))*AV$7))</f>
        <v>0</v>
      </c>
      <c r="AW285" s="65">
        <f>(SUMPRODUCT(AW$8:AW$187,Nutrients!$EK$8:$EK$187)+(IF($A$6=Nutrients!$B$8,Nutrients!$EK$8,Nutrients!$EK$9)*AW$6)+(((IF($A$7=Nutrients!$B$79,Nutrients!$EK$79,(IF($A$7=Nutrients!$B$77,Nutrients!$EK$77,Nutrients!$EK$78)))))*AW$7))</f>
        <v>0</v>
      </c>
      <c r="AX285" s="65"/>
      <c r="AY285" s="65">
        <f>(SUMPRODUCT(AY$8:AY$187,Nutrients!$EK$8:$EK$187)+(IF($A$6=Nutrients!$B$8,Nutrients!$EK$8,Nutrients!$EK$9)*AY$6)+(((IF($A$7=Nutrients!$B$79,Nutrients!$EK$79,(IF($A$7=Nutrients!$B$77,Nutrients!$EK$77,Nutrients!$EK$78)))))*AY$7))</f>
        <v>0</v>
      </c>
      <c r="AZ285" s="65">
        <f>(SUMPRODUCT(AZ$8:AZ$187,Nutrients!$EK$8:$EK$187)+(IF($A$6=Nutrients!$B$8,Nutrients!$EK$8,Nutrients!$EK$9)*AZ$6)+(((IF($A$7=Nutrients!$B$79,Nutrients!$EK$79,(IF($A$7=Nutrients!$B$77,Nutrients!$EK$77,Nutrients!$EK$78)))))*AZ$7))</f>
        <v>0</v>
      </c>
      <c r="BA285" s="65">
        <f>(SUMPRODUCT(BA$8:BA$187,Nutrients!$EK$8:$EK$187)+(IF($A$6=Nutrients!$B$8,Nutrients!$EK$8,Nutrients!$EK$9)*BA$6)+(((IF($A$7=Nutrients!$B$79,Nutrients!$EK$79,(IF($A$7=Nutrients!$B$77,Nutrients!$EK$77,Nutrients!$EK$78)))))*BA$7))</f>
        <v>0</v>
      </c>
      <c r="BB285" s="65">
        <f>(SUMPRODUCT(BB$8:BB$187,Nutrients!$EK$8:$EK$187)+(IF($A$6=Nutrients!$B$8,Nutrients!$EK$8,Nutrients!$EK$9)*BB$6)+(((IF($A$7=Nutrients!$B$79,Nutrients!$EK$79,(IF($A$7=Nutrients!$B$77,Nutrients!$EK$77,Nutrients!$EK$78)))))*BB$7))</f>
        <v>0</v>
      </c>
      <c r="BC285" s="65">
        <f>(SUMPRODUCT(BC$8:BC$187,Nutrients!$EK$8:$EK$187)+(IF($A$6=Nutrients!$B$8,Nutrients!$EK$8,Nutrients!$EK$9)*BC$6)+(((IF($A$7=Nutrients!$B$79,Nutrients!$EK$79,(IF($A$7=Nutrients!$B$77,Nutrients!$EK$77,Nutrients!$EK$78)))))*BC$7))</f>
        <v>0</v>
      </c>
      <c r="BD285" s="65">
        <f>(SUMPRODUCT(BD$8:BD$187,Nutrients!$EK$8:$EK$187)+(IF($A$6=Nutrients!$B$8,Nutrients!$EK$8,Nutrients!$EK$9)*BD$6)+(((IF($A$7=Nutrients!$B$79,Nutrients!$EK$79,(IF($A$7=Nutrients!$B$77,Nutrients!$EK$77,Nutrients!$EK$78)))))*BD$7))</f>
        <v>0</v>
      </c>
      <c r="BE285" s="65"/>
      <c r="BF285" s="65">
        <f>(SUMPRODUCT(BF$8:BF$187,Nutrients!$EK$8:$EK$187)+(IF($A$6=Nutrients!$B$8,Nutrients!$EK$8,Nutrients!$EK$9)*BF$6)+(((IF($A$7=Nutrients!$B$79,Nutrients!$EK$79,(IF($A$7=Nutrients!$B$77,Nutrients!$EK$77,Nutrients!$EK$78)))))*BF$7))</f>
        <v>0</v>
      </c>
      <c r="BG285" s="65">
        <f>(SUMPRODUCT(BG$8:BG$187,Nutrients!$EK$8:$EK$187)+(IF($A$6=Nutrients!$B$8,Nutrients!$EK$8,Nutrients!$EK$9)*BG$6)+(((IF($A$7=Nutrients!$B$79,Nutrients!$EK$79,(IF($A$7=Nutrients!$B$77,Nutrients!$EK$77,Nutrients!$EK$78)))))*BG$7))</f>
        <v>0</v>
      </c>
      <c r="BH285" s="65">
        <f>(SUMPRODUCT(BH$8:BH$187,Nutrients!$EK$8:$EK$187)+(IF($A$6=Nutrients!$B$8,Nutrients!$EK$8,Nutrients!$EK$9)*BH$6)+(((IF($A$7=Nutrients!$B$79,Nutrients!$EK$79,(IF($A$7=Nutrients!$B$77,Nutrients!$EK$77,Nutrients!$EK$78)))))*BH$7))</f>
        <v>0</v>
      </c>
      <c r="BI285" s="65">
        <f>(SUMPRODUCT(BI$8:BI$187,Nutrients!$EK$8:$EK$187)+(IF($A$6=Nutrients!$B$8,Nutrients!$EK$8,Nutrients!$EK$9)*BI$6)+(((IF($A$7=Nutrients!$B$79,Nutrients!$EK$79,(IF($A$7=Nutrients!$B$77,Nutrients!$EK$77,Nutrients!$EK$78)))))*BI$7))</f>
        <v>0</v>
      </c>
      <c r="BJ285" s="65">
        <f>(SUMPRODUCT(BJ$8:BJ$187,Nutrients!$EK$8:$EK$187)+(IF($A$6=Nutrients!$B$8,Nutrients!$EK$8,Nutrients!$EK$9)*BJ$6)+(((IF($A$7=Nutrients!$B$79,Nutrients!$EK$79,(IF($A$7=Nutrients!$B$77,Nutrients!$EK$77,Nutrients!$EK$78)))))*BJ$7))</f>
        <v>0</v>
      </c>
      <c r="BK285" s="65">
        <f>(SUMPRODUCT(BK$8:BK$187,Nutrients!$EK$8:$EK$187)+(IF($A$6=Nutrients!$B$8,Nutrients!$EK$8,Nutrients!$EK$9)*BK$6)+(((IF($A$7=Nutrients!$B$79,Nutrients!$EK$79,(IF($A$7=Nutrients!$B$77,Nutrients!$EK$77,Nutrients!$EK$78)))))*BK$7))</f>
        <v>0</v>
      </c>
      <c r="BL285" s="65"/>
    </row>
    <row r="286" spans="1:64" x14ac:dyDescent="0.2">
      <c r="A286" s="236" t="s">
        <v>165</v>
      </c>
      <c r="B286" s="65">
        <f>(SUMPRODUCT(B$8:B$187,Nutrients!$EL$8:$EL$187)+(IF($A$6=Nutrients!$B$8,Nutrients!$EL$8,Nutrients!$EL$9)*B$6)+(((IF($A$7=Nutrients!$B$79,Nutrients!$EL$79,(IF($A$7=Nutrients!$B$77,Nutrients!$EL$77,Nutrients!$EL$78)))))*B$7))</f>
        <v>0</v>
      </c>
      <c r="C286" s="65">
        <f>(SUMPRODUCT(C$8:C$187,Nutrients!$EL$8:$EL$187)+(IF($A$6=Nutrients!$B$8,Nutrients!$EL$8,Nutrients!$EL$9)*C$6)+(((IF($A$7=Nutrients!$B$79,Nutrients!$EL$79,(IF($A$7=Nutrients!$B$77,Nutrients!$EL$77,Nutrients!$EL$78)))))*C$7))</f>
        <v>0</v>
      </c>
      <c r="D286" s="65">
        <f>(SUMPRODUCT(D$8:D$187,Nutrients!$EL$8:$EL$187)+(IF($A$6=Nutrients!$B$8,Nutrients!$EL$8,Nutrients!$EL$9)*D$6)+(((IF($A$7=Nutrients!$B$79,Nutrients!$EL$79,(IF($A$7=Nutrients!$B$77,Nutrients!$EL$77,Nutrients!$EL$78)))))*D$7))</f>
        <v>0</v>
      </c>
      <c r="E286" s="65">
        <f>(SUMPRODUCT(E$8:E$187,Nutrients!$EL$8:$EL$187)+(IF($A$6=Nutrients!$B$8,Nutrients!$EL$8,Nutrients!$EL$9)*E$6)+(((IF($A$7=Nutrients!$B$79,Nutrients!$EL$79,(IF($A$7=Nutrients!$B$77,Nutrients!$EL$77,Nutrients!$EL$78)))))*E$7))</f>
        <v>0</v>
      </c>
      <c r="F286" s="65">
        <f>(SUMPRODUCT(F$8:F$187,Nutrients!$EL$8:$EL$187)+(IF($A$6=Nutrients!$B$8,Nutrients!$EL$8,Nutrients!$EL$9)*F$6)+(((IF($A$7=Nutrients!$B$79,Nutrients!$EL$79,(IF($A$7=Nutrients!$B$77,Nutrients!$EL$77,Nutrients!$EL$78)))))*F$7))</f>
        <v>0</v>
      </c>
      <c r="G286" s="65">
        <f>(SUMPRODUCT(G$8:G$187,Nutrients!$EL$8:$EL$187)+(IF($A$6=Nutrients!$B$8,Nutrients!$EL$8,Nutrients!$EL$9)*G$6)+(((IF($A$7=Nutrients!$B$79,Nutrients!$EL$79,(IF($A$7=Nutrients!$B$77,Nutrients!$EL$77,Nutrients!$EL$78)))))*G$7))</f>
        <v>0</v>
      </c>
      <c r="H286" s="65"/>
      <c r="I286" s="65">
        <f>(SUMPRODUCT(I$8:I$187,Nutrients!$EL$8:$EL$187)+(IF($A$6=Nutrients!$B$8,Nutrients!$EL$8,Nutrients!$EL$9)*I$6)+(((IF($A$7=Nutrients!$B$79,Nutrients!$EL$79,(IF($A$7=Nutrients!$B$77,Nutrients!$EL$77,Nutrients!$EL$78)))))*I$7))</f>
        <v>0</v>
      </c>
      <c r="J286" s="65">
        <f>(SUMPRODUCT(J$8:J$187,Nutrients!$EL$8:$EL$187)+(IF($A$6=Nutrients!$B$8,Nutrients!$EL$8,Nutrients!$EL$9)*J$6)+(((IF($A$7=Nutrients!$B$79,Nutrients!$EL$79,(IF($A$7=Nutrients!$B$77,Nutrients!$EL$77,Nutrients!$EL$78)))))*J$7))</f>
        <v>0</v>
      </c>
      <c r="K286" s="65">
        <f>(SUMPRODUCT(K$8:K$187,Nutrients!$EL$8:$EL$187)+(IF($A$6=Nutrients!$B$8,Nutrients!$EL$8,Nutrients!$EL$9)*K$6)+(((IF($A$7=Nutrients!$B$79,Nutrients!$EL$79,(IF($A$7=Nutrients!$B$77,Nutrients!$EL$77,Nutrients!$EL$78)))))*K$7))</f>
        <v>0</v>
      </c>
      <c r="L286" s="65">
        <f>(SUMPRODUCT(L$8:L$187,Nutrients!$EL$8:$EL$187)+(IF($A$6=Nutrients!$B$8,Nutrients!$EL$8,Nutrients!$EL$9)*L$6)+(((IF($A$7=Nutrients!$B$79,Nutrients!$EL$79,(IF($A$7=Nutrients!$B$77,Nutrients!$EL$77,Nutrients!$EL$78)))))*L$7))</f>
        <v>0</v>
      </c>
      <c r="M286" s="65">
        <f>(SUMPRODUCT(M$8:M$187,Nutrients!$EL$8:$EL$187)+(IF($A$6=Nutrients!$B$8,Nutrients!$EL$8,Nutrients!$EL$9)*M$6)+(((IF($A$7=Nutrients!$B$79,Nutrients!$EL$79,(IF($A$7=Nutrients!$B$77,Nutrients!$EL$77,Nutrients!$EL$78)))))*M$7))</f>
        <v>0</v>
      </c>
      <c r="N286" s="65">
        <f>(SUMPRODUCT(N$8:N$187,Nutrients!$EL$8:$EL$187)+(IF($A$6=Nutrients!$B$8,Nutrients!$EL$8,Nutrients!$EL$9)*N$6)+(((IF($A$7=Nutrients!$B$79,Nutrients!$EL$79,(IF($A$7=Nutrients!$B$77,Nutrients!$EL$77,Nutrients!$EL$78)))))*N$7))</f>
        <v>0</v>
      </c>
      <c r="O286" s="65"/>
      <c r="P286" s="65">
        <f>(SUMPRODUCT(P$8:P$187,Nutrients!$EL$8:$EL$187)+(IF($A$6=Nutrients!$B$8,Nutrients!$EL$8,Nutrients!$EL$9)*P$6)+(((IF($A$7=Nutrients!$B$79,Nutrients!$EL$79,(IF($A$7=Nutrients!$B$77,Nutrients!$EL$77,Nutrients!$EL$78)))))*P$7))</f>
        <v>0</v>
      </c>
      <c r="Q286" s="65">
        <f>(SUMPRODUCT(Q$8:Q$187,Nutrients!$EL$8:$EL$187)+(IF($A$6=Nutrients!$B$8,Nutrients!$EL$8,Nutrients!$EL$9)*Q$6)+(((IF($A$7=Nutrients!$B$79,Nutrients!$EL$79,(IF($A$7=Nutrients!$B$77,Nutrients!$EL$77,Nutrients!$EL$78)))))*Q$7))</f>
        <v>0</v>
      </c>
      <c r="R286" s="65">
        <f>(SUMPRODUCT(R$8:R$187,Nutrients!$EL$8:$EL$187)+(IF($A$6=Nutrients!$B$8,Nutrients!$EL$8,Nutrients!$EL$9)*R$6)+(((IF($A$7=Nutrients!$B$79,Nutrients!$EL$79,(IF($A$7=Nutrients!$B$77,Nutrients!$EL$77,Nutrients!$EL$78)))))*R$7))</f>
        <v>0</v>
      </c>
      <c r="S286" s="65">
        <f>(SUMPRODUCT(S$8:S$187,Nutrients!$EL$8:$EL$187)+(IF($A$6=Nutrients!$B$8,Nutrients!$EL$8,Nutrients!$EL$9)*S$6)+(((IF($A$7=Nutrients!$B$79,Nutrients!$EL$79,(IF($A$7=Nutrients!$B$77,Nutrients!$EL$77,Nutrients!$EL$78)))))*S$7))</f>
        <v>0</v>
      </c>
      <c r="T286" s="65">
        <f>(SUMPRODUCT(T$8:T$187,Nutrients!$EL$8:$EL$187)+(IF($A$6=Nutrients!$B$8,Nutrients!$EL$8,Nutrients!$EL$9)*T$6)+(((IF($A$7=Nutrients!$B$79,Nutrients!$EL$79,(IF($A$7=Nutrients!$B$77,Nutrients!$EL$77,Nutrients!$EL$78)))))*T$7))</f>
        <v>0</v>
      </c>
      <c r="U286" s="65">
        <f>(SUMPRODUCT(U$8:U$187,Nutrients!$EL$8:$EL$187)+(IF($A$6=Nutrients!$B$8,Nutrients!$EL$8,Nutrients!$EL$9)*U$6)+(((IF($A$7=Nutrients!$B$79,Nutrients!$EL$79,(IF($A$7=Nutrients!$B$77,Nutrients!$EL$77,Nutrients!$EL$78)))))*U$7))</f>
        <v>0</v>
      </c>
      <c r="V286" s="65"/>
      <c r="W286" s="65">
        <f>(SUMPRODUCT(W$8:W$187,Nutrients!$EL$8:$EL$187)+(IF($A$6=Nutrients!$B$8,Nutrients!$EL$8,Nutrients!$EL$9)*W$6)+(((IF($A$7=Nutrients!$B$79,Nutrients!$EL$79,(IF($A$7=Nutrients!$B$77,Nutrients!$EL$77,Nutrients!$EL$78)))))*W$7))</f>
        <v>0</v>
      </c>
      <c r="X286" s="65">
        <f>(SUMPRODUCT(X$8:X$187,Nutrients!$EL$8:$EL$187)+(IF($A$6=Nutrients!$B$8,Nutrients!$EL$8,Nutrients!$EL$9)*X$6)+(((IF($A$7=Nutrients!$B$79,Nutrients!$EL$79,(IF($A$7=Nutrients!$B$77,Nutrients!$EL$77,Nutrients!$EL$78)))))*X$7))</f>
        <v>0</v>
      </c>
      <c r="Y286" s="65">
        <f>(SUMPRODUCT(Y$8:Y$187,Nutrients!$EL$8:$EL$187)+(IF($A$6=Nutrients!$B$8,Nutrients!$EL$8,Nutrients!$EL$9)*Y$6)+(((IF($A$7=Nutrients!$B$79,Nutrients!$EL$79,(IF($A$7=Nutrients!$B$77,Nutrients!$EL$77,Nutrients!$EL$78)))))*Y$7))</f>
        <v>0</v>
      </c>
      <c r="Z286" s="65">
        <f>(SUMPRODUCT(Z$8:Z$187,Nutrients!$EL$8:$EL$187)+(IF($A$6=Nutrients!$B$8,Nutrients!$EL$8,Nutrients!$EL$9)*Z$6)+(((IF($A$7=Nutrients!$B$79,Nutrients!$EL$79,(IF($A$7=Nutrients!$B$77,Nutrients!$EL$77,Nutrients!$EL$78)))))*Z$7))</f>
        <v>0</v>
      </c>
      <c r="AA286" s="65">
        <f>(SUMPRODUCT(AA$8:AA$187,Nutrients!$EL$8:$EL$187)+(IF($A$6=Nutrients!$B$8,Nutrients!$EL$8,Nutrients!$EL$9)*AA$6)+(((IF($A$7=Nutrients!$B$79,Nutrients!$EL$79,(IF($A$7=Nutrients!$B$77,Nutrients!$EL$77,Nutrients!$EL$78)))))*AA$7))</f>
        <v>0</v>
      </c>
      <c r="AB286" s="65">
        <f>(SUMPRODUCT(AB$8:AB$187,Nutrients!$EL$8:$EL$187)+(IF($A$6=Nutrients!$B$8,Nutrients!$EL$8,Nutrients!$EL$9)*AB$6)+(((IF($A$7=Nutrients!$B$79,Nutrients!$EL$79,(IF($A$7=Nutrients!$B$77,Nutrients!$EL$77,Nutrients!$EL$78)))))*AB$7))</f>
        <v>0</v>
      </c>
      <c r="AC286" s="65"/>
      <c r="AD286" s="65">
        <f>(SUMPRODUCT(AD$8:AD$187,Nutrients!$EL$8:$EL$187)+(IF($A$6=Nutrients!$B$8,Nutrients!$EL$8,Nutrients!$EL$9)*AD$6)+(((IF($A$7=Nutrients!$B$79,Nutrients!$EL$79,(IF($A$7=Nutrients!$B$77,Nutrients!$EL$77,Nutrients!$EL$78)))))*AD$7))</f>
        <v>0</v>
      </c>
      <c r="AE286" s="65">
        <f>(SUMPRODUCT(AE$8:AE$187,Nutrients!$EL$8:$EL$187)+(IF($A$6=Nutrients!$B$8,Nutrients!$EL$8,Nutrients!$EL$9)*AE$6)+(((IF($A$7=Nutrients!$B$79,Nutrients!$EL$79,(IF($A$7=Nutrients!$B$77,Nutrients!$EL$77,Nutrients!$EL$78)))))*AE$7))</f>
        <v>0</v>
      </c>
      <c r="AF286" s="65">
        <f>(SUMPRODUCT(AF$8:AF$187,Nutrients!$EL$8:$EL$187)+(IF($A$6=Nutrients!$B$8,Nutrients!$EL$8,Nutrients!$EL$9)*AF$6)+(((IF($A$7=Nutrients!$B$79,Nutrients!$EL$79,(IF($A$7=Nutrients!$B$77,Nutrients!$EL$77,Nutrients!$EL$78)))))*AF$7))</f>
        <v>0</v>
      </c>
      <c r="AG286" s="65">
        <f>(SUMPRODUCT(AG$8:AG$187,Nutrients!$EL$8:$EL$187)+(IF($A$6=Nutrients!$B$8,Nutrients!$EL$8,Nutrients!$EL$9)*AG$6)+(((IF($A$7=Nutrients!$B$79,Nutrients!$EL$79,(IF($A$7=Nutrients!$B$77,Nutrients!$EL$77,Nutrients!$EL$78)))))*AG$7))</f>
        <v>0</v>
      </c>
      <c r="AH286" s="65">
        <f>(SUMPRODUCT(AH$8:AH$187,Nutrients!$EL$8:$EL$187)+(IF($A$6=Nutrients!$B$8,Nutrients!$EL$8,Nutrients!$EL$9)*AH$6)+(((IF($A$7=Nutrients!$B$79,Nutrients!$EL$79,(IF($A$7=Nutrients!$B$77,Nutrients!$EL$77,Nutrients!$EL$78)))))*AH$7))</f>
        <v>0</v>
      </c>
      <c r="AI286" s="65">
        <f>(SUMPRODUCT(AI$8:AI$187,Nutrients!$EL$8:$EL$187)+(IF($A$6=Nutrients!$B$8,Nutrients!$EL$8,Nutrients!$EL$9)*AI$6)+(((IF($A$7=Nutrients!$B$79,Nutrients!$EL$79,(IF($A$7=Nutrients!$B$77,Nutrients!$EL$77,Nutrients!$EL$78)))))*AI$7))</f>
        <v>0</v>
      </c>
      <c r="AJ286" s="65"/>
      <c r="AK286" s="65">
        <f>(SUMPRODUCT(AK$8:AK$187,Nutrients!$EL$8:$EL$187)+(IF($A$6=Nutrients!$B$8,Nutrients!$EL$8,Nutrients!$EL$9)*AK$6)+(((IF($A$7=Nutrients!$B$79,Nutrients!$EL$79,(IF($A$7=Nutrients!$B$77,Nutrients!$EL$77,Nutrients!$EL$78)))))*AK$7))</f>
        <v>0</v>
      </c>
      <c r="AL286" s="65">
        <f>(SUMPRODUCT(AL$8:AL$187,Nutrients!$EL$8:$EL$187)+(IF($A$6=Nutrients!$B$8,Nutrients!$EL$8,Nutrients!$EL$9)*AL$6)+(((IF($A$7=Nutrients!$B$79,Nutrients!$EL$79,(IF($A$7=Nutrients!$B$77,Nutrients!$EL$77,Nutrients!$EL$78)))))*AL$7))</f>
        <v>0</v>
      </c>
      <c r="AM286" s="65">
        <f>(SUMPRODUCT(AM$8:AM$187,Nutrients!$EL$8:$EL$187)+(IF($A$6=Nutrients!$B$8,Nutrients!$EL$8,Nutrients!$EL$9)*AM$6)+(((IF($A$7=Nutrients!$B$79,Nutrients!$EL$79,(IF($A$7=Nutrients!$B$77,Nutrients!$EL$77,Nutrients!$EL$78)))))*AM$7))</f>
        <v>0</v>
      </c>
      <c r="AN286" s="65">
        <f>(SUMPRODUCT(AN$8:AN$187,Nutrients!$EL$8:$EL$187)+(IF($A$6=Nutrients!$B$8,Nutrients!$EL$8,Nutrients!$EL$9)*AN$6)+(((IF($A$7=Nutrients!$B$79,Nutrients!$EL$79,(IF($A$7=Nutrients!$B$77,Nutrients!$EL$77,Nutrients!$EL$78)))))*AN$7))</f>
        <v>0</v>
      </c>
      <c r="AO286" s="65">
        <f>(SUMPRODUCT(AO$8:AO$187,Nutrients!$EL$8:$EL$187)+(IF($A$6=Nutrients!$B$8,Nutrients!$EL$8,Nutrients!$EL$9)*AO$6)+(((IF($A$7=Nutrients!$B$79,Nutrients!$EL$79,(IF($A$7=Nutrients!$B$77,Nutrients!$EL$77,Nutrients!$EL$78)))))*AO$7))</f>
        <v>0</v>
      </c>
      <c r="AP286" s="65">
        <f>(SUMPRODUCT(AP$8:AP$187,Nutrients!$EL$8:$EL$187)+(IF($A$6=Nutrients!$B$8,Nutrients!$EL$8,Nutrients!$EL$9)*AP$6)+(((IF($A$7=Nutrients!$B$79,Nutrients!$EL$79,(IF($A$7=Nutrients!$B$77,Nutrients!$EL$77,Nutrients!$EL$78)))))*AP$7))</f>
        <v>0</v>
      </c>
      <c r="AQ286" s="65"/>
      <c r="AR286" s="65">
        <f>(SUMPRODUCT(AR$8:AR$187,Nutrients!$EL$8:$EL$187)+(IF($A$6=Nutrients!$B$8,Nutrients!$EL$8,Nutrients!$EL$9)*AR$6)+(((IF($A$7=Nutrients!$B$79,Nutrients!$EL$79,(IF($A$7=Nutrients!$B$77,Nutrients!$EL$77,Nutrients!$EL$78)))))*AR$7))</f>
        <v>0</v>
      </c>
      <c r="AS286" s="65">
        <f>(SUMPRODUCT(AS$8:AS$187,Nutrients!$EL$8:$EL$187)+(IF($A$6=Nutrients!$B$8,Nutrients!$EL$8,Nutrients!$EL$9)*AS$6)+(((IF($A$7=Nutrients!$B$79,Nutrients!$EL$79,(IF($A$7=Nutrients!$B$77,Nutrients!$EL$77,Nutrients!$EL$78)))))*AS$7))</f>
        <v>0</v>
      </c>
      <c r="AT286" s="65">
        <f>(SUMPRODUCT(AT$8:AT$187,Nutrients!$EL$8:$EL$187)+(IF($A$6=Nutrients!$B$8,Nutrients!$EL$8,Nutrients!$EL$9)*AT$6)+(((IF($A$7=Nutrients!$B$79,Nutrients!$EL$79,(IF($A$7=Nutrients!$B$77,Nutrients!$EL$77,Nutrients!$EL$78)))))*AT$7))</f>
        <v>0</v>
      </c>
      <c r="AU286" s="65">
        <f>(SUMPRODUCT(AU$8:AU$187,Nutrients!$EL$8:$EL$187)+(IF($A$6=Nutrients!$B$8,Nutrients!$EL$8,Nutrients!$EL$9)*AU$6)+(((IF($A$7=Nutrients!$B$79,Nutrients!$EL$79,(IF($A$7=Nutrients!$B$77,Nutrients!$EL$77,Nutrients!$EL$78)))))*AU$7))</f>
        <v>0</v>
      </c>
      <c r="AV286" s="65">
        <f>(SUMPRODUCT(AV$8:AV$187,Nutrients!$EL$8:$EL$187)+(IF($A$6=Nutrients!$B$8,Nutrients!$EL$8,Nutrients!$EL$9)*AV$6)+(((IF($A$7=Nutrients!$B$79,Nutrients!$EL$79,(IF($A$7=Nutrients!$B$77,Nutrients!$EL$77,Nutrients!$EL$78)))))*AV$7))</f>
        <v>0</v>
      </c>
      <c r="AW286" s="65">
        <f>(SUMPRODUCT(AW$8:AW$187,Nutrients!$EL$8:$EL$187)+(IF($A$6=Nutrients!$B$8,Nutrients!$EL$8,Nutrients!$EL$9)*AW$6)+(((IF($A$7=Nutrients!$B$79,Nutrients!$EL$79,(IF($A$7=Nutrients!$B$77,Nutrients!$EL$77,Nutrients!$EL$78)))))*AW$7))</f>
        <v>0</v>
      </c>
      <c r="AX286" s="65"/>
      <c r="AY286" s="65">
        <f>(SUMPRODUCT(AY$8:AY$187,Nutrients!$EL$8:$EL$187)+(IF($A$6=Nutrients!$B$8,Nutrients!$EL$8,Nutrients!$EL$9)*AY$6)+(((IF($A$7=Nutrients!$B$79,Nutrients!$EL$79,(IF($A$7=Nutrients!$B$77,Nutrients!$EL$77,Nutrients!$EL$78)))))*AY$7))</f>
        <v>0</v>
      </c>
      <c r="AZ286" s="65">
        <f>(SUMPRODUCT(AZ$8:AZ$187,Nutrients!$EL$8:$EL$187)+(IF($A$6=Nutrients!$B$8,Nutrients!$EL$8,Nutrients!$EL$9)*AZ$6)+(((IF($A$7=Nutrients!$B$79,Nutrients!$EL$79,(IF($A$7=Nutrients!$B$77,Nutrients!$EL$77,Nutrients!$EL$78)))))*AZ$7))</f>
        <v>0</v>
      </c>
      <c r="BA286" s="65">
        <f>(SUMPRODUCT(BA$8:BA$187,Nutrients!$EL$8:$EL$187)+(IF($A$6=Nutrients!$B$8,Nutrients!$EL$8,Nutrients!$EL$9)*BA$6)+(((IF($A$7=Nutrients!$B$79,Nutrients!$EL$79,(IF($A$7=Nutrients!$B$77,Nutrients!$EL$77,Nutrients!$EL$78)))))*BA$7))</f>
        <v>0</v>
      </c>
      <c r="BB286" s="65">
        <f>(SUMPRODUCT(BB$8:BB$187,Nutrients!$EL$8:$EL$187)+(IF($A$6=Nutrients!$B$8,Nutrients!$EL$8,Nutrients!$EL$9)*BB$6)+(((IF($A$7=Nutrients!$B$79,Nutrients!$EL$79,(IF($A$7=Nutrients!$B$77,Nutrients!$EL$77,Nutrients!$EL$78)))))*BB$7))</f>
        <v>0</v>
      </c>
      <c r="BC286" s="65">
        <f>(SUMPRODUCT(BC$8:BC$187,Nutrients!$EL$8:$EL$187)+(IF($A$6=Nutrients!$B$8,Nutrients!$EL$8,Nutrients!$EL$9)*BC$6)+(((IF($A$7=Nutrients!$B$79,Nutrients!$EL$79,(IF($A$7=Nutrients!$B$77,Nutrients!$EL$77,Nutrients!$EL$78)))))*BC$7))</f>
        <v>0</v>
      </c>
      <c r="BD286" s="65">
        <f>(SUMPRODUCT(BD$8:BD$187,Nutrients!$EL$8:$EL$187)+(IF($A$6=Nutrients!$B$8,Nutrients!$EL$8,Nutrients!$EL$9)*BD$6)+(((IF($A$7=Nutrients!$B$79,Nutrients!$EL$79,(IF($A$7=Nutrients!$B$77,Nutrients!$EL$77,Nutrients!$EL$78)))))*BD$7))</f>
        <v>0</v>
      </c>
      <c r="BE286" s="65"/>
      <c r="BF286" s="65">
        <f>(SUMPRODUCT(BF$8:BF$187,Nutrients!$EL$8:$EL$187)+(IF($A$6=Nutrients!$B$8,Nutrients!$EL$8,Nutrients!$EL$9)*BF$6)+(((IF($A$7=Nutrients!$B$79,Nutrients!$EL$79,(IF($A$7=Nutrients!$B$77,Nutrients!$EL$77,Nutrients!$EL$78)))))*BF$7))</f>
        <v>0</v>
      </c>
      <c r="BG286" s="65">
        <f>(SUMPRODUCT(BG$8:BG$187,Nutrients!$EL$8:$EL$187)+(IF($A$6=Nutrients!$B$8,Nutrients!$EL$8,Nutrients!$EL$9)*BG$6)+(((IF($A$7=Nutrients!$B$79,Nutrients!$EL$79,(IF($A$7=Nutrients!$B$77,Nutrients!$EL$77,Nutrients!$EL$78)))))*BG$7))</f>
        <v>0</v>
      </c>
      <c r="BH286" s="65">
        <f>(SUMPRODUCT(BH$8:BH$187,Nutrients!$EL$8:$EL$187)+(IF($A$6=Nutrients!$B$8,Nutrients!$EL$8,Nutrients!$EL$9)*BH$6)+(((IF($A$7=Nutrients!$B$79,Nutrients!$EL$79,(IF($A$7=Nutrients!$B$77,Nutrients!$EL$77,Nutrients!$EL$78)))))*BH$7))</f>
        <v>0</v>
      </c>
      <c r="BI286" s="65">
        <f>(SUMPRODUCT(BI$8:BI$187,Nutrients!$EL$8:$EL$187)+(IF($A$6=Nutrients!$B$8,Nutrients!$EL$8,Nutrients!$EL$9)*BI$6)+(((IF($A$7=Nutrients!$B$79,Nutrients!$EL$79,(IF($A$7=Nutrients!$B$77,Nutrients!$EL$77,Nutrients!$EL$78)))))*BI$7))</f>
        <v>0</v>
      </c>
      <c r="BJ286" s="65">
        <f>(SUMPRODUCT(BJ$8:BJ$187,Nutrients!$EL$8:$EL$187)+(IF($A$6=Nutrients!$B$8,Nutrients!$EL$8,Nutrients!$EL$9)*BJ$6)+(((IF($A$7=Nutrients!$B$79,Nutrients!$EL$79,(IF($A$7=Nutrients!$B$77,Nutrients!$EL$77,Nutrients!$EL$78)))))*BJ$7))</f>
        <v>0</v>
      </c>
      <c r="BK286" s="65">
        <f>(SUMPRODUCT(BK$8:BK$187,Nutrients!$EL$8:$EL$187)+(IF($A$6=Nutrients!$B$8,Nutrients!$EL$8,Nutrients!$EL$9)*BK$6)+(((IF($A$7=Nutrients!$B$79,Nutrients!$EL$79,(IF($A$7=Nutrients!$B$77,Nutrients!$EL$77,Nutrients!$EL$78)))))*BK$7))</f>
        <v>0</v>
      </c>
      <c r="BL286" s="65"/>
    </row>
  </sheetData>
  <conditionalFormatting sqref="B226:F228 B230:F230 B232:F232">
    <cfRule type="cellIs" dxfId="175" priority="139" stopIfTrue="1" operator="greaterThan">
      <formula>B196/100</formula>
    </cfRule>
  </conditionalFormatting>
  <conditionalFormatting sqref="B233:F233">
    <cfRule type="cellIs" dxfId="174" priority="140" stopIfTrue="1" operator="greaterThan">
      <formula>B215</formula>
    </cfRule>
  </conditionalFormatting>
  <conditionalFormatting sqref="B235:F235">
    <cfRule type="cellIs" dxfId="173" priority="141" stopIfTrue="1" operator="greaterThan">
      <formula>B214</formula>
    </cfRule>
  </conditionalFormatting>
  <conditionalFormatting sqref="B237:F237">
    <cfRule type="cellIs" dxfId="172" priority="142" stopIfTrue="1" operator="greaterThan">
      <formula>B211/B212</formula>
    </cfRule>
  </conditionalFormatting>
  <conditionalFormatting sqref="B238:F238">
    <cfRule type="cellIs" dxfId="171" priority="143" stopIfTrue="1" operator="lessThan">
      <formula>B211/B212</formula>
    </cfRule>
  </conditionalFormatting>
  <conditionalFormatting sqref="B239:F239">
    <cfRule type="cellIs" dxfId="170" priority="144" stopIfTrue="1" operator="lessThan">
      <formula>B249</formula>
    </cfRule>
  </conditionalFormatting>
  <conditionalFormatting sqref="B229:F229">
    <cfRule type="cellIs" dxfId="169" priority="138" stopIfTrue="1" operator="greaterThan">
      <formula>B199/100</formula>
    </cfRule>
  </conditionalFormatting>
  <conditionalFormatting sqref="B231:F231">
    <cfRule type="cellIs" dxfId="168" priority="137" stopIfTrue="1" operator="greaterThan">
      <formula>B201/100</formula>
    </cfRule>
  </conditionalFormatting>
  <conditionalFormatting sqref="G226:G228 G230 G232">
    <cfRule type="cellIs" dxfId="167" priority="131" stopIfTrue="1" operator="greaterThan">
      <formula>G196/100</formula>
    </cfRule>
  </conditionalFormatting>
  <conditionalFormatting sqref="G233">
    <cfRule type="cellIs" dxfId="166" priority="132" stopIfTrue="1" operator="greaterThan">
      <formula>G215</formula>
    </cfRule>
  </conditionalFormatting>
  <conditionalFormatting sqref="G235">
    <cfRule type="cellIs" dxfId="165" priority="133" stopIfTrue="1" operator="greaterThan">
      <formula>G214</formula>
    </cfRule>
  </conditionalFormatting>
  <conditionalFormatting sqref="G237">
    <cfRule type="cellIs" dxfId="164" priority="134" stopIfTrue="1" operator="greaterThan">
      <formula>G211/G212</formula>
    </cfRule>
  </conditionalFormatting>
  <conditionalFormatting sqref="G238">
    <cfRule type="cellIs" dxfId="163" priority="135" stopIfTrue="1" operator="lessThan">
      <formula>G211/G212</formula>
    </cfRule>
  </conditionalFormatting>
  <conditionalFormatting sqref="G239">
    <cfRule type="cellIs" dxfId="162" priority="136" stopIfTrue="1" operator="lessThan">
      <formula>G249</formula>
    </cfRule>
  </conditionalFormatting>
  <conditionalFormatting sqref="G229">
    <cfRule type="cellIs" dxfId="161" priority="130" stopIfTrue="1" operator="greaterThan">
      <formula>G199/100</formula>
    </cfRule>
  </conditionalFormatting>
  <conditionalFormatting sqref="G231">
    <cfRule type="cellIs" dxfId="160" priority="129" stopIfTrue="1" operator="greaterThan">
      <formula>G201/100</formula>
    </cfRule>
  </conditionalFormatting>
  <conditionalFormatting sqref="I226:M228 I230:M230 I232:M232">
    <cfRule type="cellIs" dxfId="159" priority="123" stopIfTrue="1" operator="greaterThan">
      <formula>I196/100</formula>
    </cfRule>
  </conditionalFormatting>
  <conditionalFormatting sqref="I233:M233">
    <cfRule type="cellIs" dxfId="158" priority="124" stopIfTrue="1" operator="greaterThan">
      <formula>I215</formula>
    </cfRule>
  </conditionalFormatting>
  <conditionalFormatting sqref="I235:M235">
    <cfRule type="cellIs" dxfId="157" priority="125" stopIfTrue="1" operator="greaterThan">
      <formula>I214</formula>
    </cfRule>
  </conditionalFormatting>
  <conditionalFormatting sqref="I237:M237">
    <cfRule type="cellIs" dxfId="156" priority="126" stopIfTrue="1" operator="greaterThan">
      <formula>I211/I212</formula>
    </cfRule>
  </conditionalFormatting>
  <conditionalFormatting sqref="I238:M238">
    <cfRule type="cellIs" dxfId="155" priority="127" stopIfTrue="1" operator="lessThan">
      <formula>I211/I212</formula>
    </cfRule>
  </conditionalFormatting>
  <conditionalFormatting sqref="I239:M239">
    <cfRule type="cellIs" dxfId="154" priority="128" stopIfTrue="1" operator="lessThan">
      <formula>I249</formula>
    </cfRule>
  </conditionalFormatting>
  <conditionalFormatting sqref="I229:M229">
    <cfRule type="cellIs" dxfId="153" priority="122" stopIfTrue="1" operator="greaterThan">
      <formula>I199/100</formula>
    </cfRule>
  </conditionalFormatting>
  <conditionalFormatting sqref="I231:M231">
    <cfRule type="cellIs" dxfId="152" priority="121" stopIfTrue="1" operator="greaterThan">
      <formula>I201/100</formula>
    </cfRule>
  </conditionalFormatting>
  <conditionalFormatting sqref="N226:N228 N230 N232">
    <cfRule type="cellIs" dxfId="151" priority="115" stopIfTrue="1" operator="greaterThan">
      <formula>N196/100</formula>
    </cfRule>
  </conditionalFormatting>
  <conditionalFormatting sqref="N233">
    <cfRule type="cellIs" dxfId="150" priority="116" stopIfTrue="1" operator="greaterThan">
      <formula>N215</formula>
    </cfRule>
  </conditionalFormatting>
  <conditionalFormatting sqref="N235">
    <cfRule type="cellIs" dxfId="149" priority="117" stopIfTrue="1" operator="greaterThan">
      <formula>N214</formula>
    </cfRule>
  </conditionalFormatting>
  <conditionalFormatting sqref="N237">
    <cfRule type="cellIs" dxfId="148" priority="118" stopIfTrue="1" operator="greaterThan">
      <formula>N211/N212</formula>
    </cfRule>
  </conditionalFormatting>
  <conditionalFormatting sqref="N238">
    <cfRule type="cellIs" dxfId="147" priority="119" stopIfTrue="1" operator="lessThan">
      <formula>N211/N212</formula>
    </cfRule>
  </conditionalFormatting>
  <conditionalFormatting sqref="N239">
    <cfRule type="cellIs" dxfId="146" priority="120" stopIfTrue="1" operator="lessThan">
      <formula>N249</formula>
    </cfRule>
  </conditionalFormatting>
  <conditionalFormatting sqref="N229">
    <cfRule type="cellIs" dxfId="145" priority="114" stopIfTrue="1" operator="greaterThan">
      <formula>N199/100</formula>
    </cfRule>
  </conditionalFormatting>
  <conditionalFormatting sqref="N231">
    <cfRule type="cellIs" dxfId="144" priority="113" stopIfTrue="1" operator="greaterThan">
      <formula>N201/100</formula>
    </cfRule>
  </conditionalFormatting>
  <conditionalFormatting sqref="P226:T228 P230:T230 P232:T232">
    <cfRule type="cellIs" dxfId="143" priority="107" stopIfTrue="1" operator="greaterThan">
      <formula>P196/100</formula>
    </cfRule>
  </conditionalFormatting>
  <conditionalFormatting sqref="P233:T233">
    <cfRule type="cellIs" dxfId="142" priority="108" stopIfTrue="1" operator="greaterThan">
      <formula>P215</formula>
    </cfRule>
  </conditionalFormatting>
  <conditionalFormatting sqref="P235:T235">
    <cfRule type="cellIs" dxfId="141" priority="109" stopIfTrue="1" operator="greaterThan">
      <formula>P214</formula>
    </cfRule>
  </conditionalFormatting>
  <conditionalFormatting sqref="P237:T237">
    <cfRule type="cellIs" dxfId="140" priority="110" stopIfTrue="1" operator="greaterThan">
      <formula>P211/P212</formula>
    </cfRule>
  </conditionalFormatting>
  <conditionalFormatting sqref="P238:T238">
    <cfRule type="cellIs" dxfId="139" priority="111" stopIfTrue="1" operator="lessThan">
      <formula>P211/P212</formula>
    </cfRule>
  </conditionalFormatting>
  <conditionalFormatting sqref="P239:T239">
    <cfRule type="cellIs" dxfId="138" priority="112" stopIfTrue="1" operator="lessThan">
      <formula>P249</formula>
    </cfRule>
  </conditionalFormatting>
  <conditionalFormatting sqref="P229:T229">
    <cfRule type="cellIs" dxfId="137" priority="106" stopIfTrue="1" operator="greaterThan">
      <formula>P199/100</formula>
    </cfRule>
  </conditionalFormatting>
  <conditionalFormatting sqref="P231:T231">
    <cfRule type="cellIs" dxfId="136" priority="105" stopIfTrue="1" operator="greaterThan">
      <formula>P201/100</formula>
    </cfRule>
  </conditionalFormatting>
  <conditionalFormatting sqref="U226:U228 U230 U232">
    <cfRule type="cellIs" dxfId="135" priority="99" stopIfTrue="1" operator="greaterThan">
      <formula>U196/100</formula>
    </cfRule>
  </conditionalFormatting>
  <conditionalFormatting sqref="U233">
    <cfRule type="cellIs" dxfId="134" priority="100" stopIfTrue="1" operator="greaterThan">
      <formula>U215</formula>
    </cfRule>
  </conditionalFormatting>
  <conditionalFormatting sqref="U235">
    <cfRule type="cellIs" dxfId="133" priority="101" stopIfTrue="1" operator="greaterThan">
      <formula>U214</formula>
    </cfRule>
  </conditionalFormatting>
  <conditionalFormatting sqref="U237">
    <cfRule type="cellIs" dxfId="132" priority="102" stopIfTrue="1" operator="greaterThan">
      <formula>U211/U212</formula>
    </cfRule>
  </conditionalFormatting>
  <conditionalFormatting sqref="U238">
    <cfRule type="cellIs" dxfId="131" priority="103" stopIfTrue="1" operator="lessThan">
      <formula>U211/U212</formula>
    </cfRule>
  </conditionalFormatting>
  <conditionalFormatting sqref="U239">
    <cfRule type="cellIs" dxfId="130" priority="104" stopIfTrue="1" operator="lessThan">
      <formula>U249</formula>
    </cfRule>
  </conditionalFormatting>
  <conditionalFormatting sqref="U229">
    <cfRule type="cellIs" dxfId="129" priority="98" stopIfTrue="1" operator="greaterThan">
      <formula>U199/100</formula>
    </cfRule>
  </conditionalFormatting>
  <conditionalFormatting sqref="U231">
    <cfRule type="cellIs" dxfId="128" priority="97" stopIfTrue="1" operator="greaterThan">
      <formula>U201/100</formula>
    </cfRule>
  </conditionalFormatting>
  <conditionalFormatting sqref="W226:AA228 W230:AA230 W232:AA232">
    <cfRule type="cellIs" dxfId="127" priority="91" stopIfTrue="1" operator="greaterThan">
      <formula>W196/100</formula>
    </cfRule>
  </conditionalFormatting>
  <conditionalFormatting sqref="W233:AA233">
    <cfRule type="cellIs" dxfId="126" priority="92" stopIfTrue="1" operator="greaterThan">
      <formula>W215</formula>
    </cfRule>
  </conditionalFormatting>
  <conditionalFormatting sqref="W235:AA235">
    <cfRule type="cellIs" dxfId="125" priority="93" stopIfTrue="1" operator="greaterThan">
      <formula>W214</formula>
    </cfRule>
  </conditionalFormatting>
  <conditionalFormatting sqref="W237:AA237">
    <cfRule type="cellIs" dxfId="124" priority="94" stopIfTrue="1" operator="greaterThan">
      <formula>W211/W212</formula>
    </cfRule>
  </conditionalFormatting>
  <conditionalFormatting sqref="W238:AA238">
    <cfRule type="cellIs" dxfId="123" priority="95" stopIfTrue="1" operator="lessThan">
      <formula>W211/W212</formula>
    </cfRule>
  </conditionalFormatting>
  <conditionalFormatting sqref="W239:AA239">
    <cfRule type="cellIs" dxfId="122" priority="96" stopIfTrue="1" operator="lessThan">
      <formula>W249</formula>
    </cfRule>
  </conditionalFormatting>
  <conditionalFormatting sqref="W229:AA229">
    <cfRule type="cellIs" dxfId="121" priority="90" stopIfTrue="1" operator="greaterThan">
      <formula>W199/100</formula>
    </cfRule>
  </conditionalFormatting>
  <conditionalFormatting sqref="W231:AA231">
    <cfRule type="cellIs" dxfId="120" priority="89" stopIfTrue="1" operator="greaterThan">
      <formula>W201/100</formula>
    </cfRule>
  </conditionalFormatting>
  <conditionalFormatting sqref="AB226:AB228 AB230 AB232">
    <cfRule type="cellIs" dxfId="119" priority="83" stopIfTrue="1" operator="greaterThan">
      <formula>AB196/100</formula>
    </cfRule>
  </conditionalFormatting>
  <conditionalFormatting sqref="AB233">
    <cfRule type="cellIs" dxfId="118" priority="84" stopIfTrue="1" operator="greaterThan">
      <formula>AB215</formula>
    </cfRule>
  </conditionalFormatting>
  <conditionalFormatting sqref="AB235">
    <cfRule type="cellIs" dxfId="117" priority="85" stopIfTrue="1" operator="greaterThan">
      <formula>AB214</formula>
    </cfRule>
  </conditionalFormatting>
  <conditionalFormatting sqref="AB237">
    <cfRule type="cellIs" dxfId="116" priority="86" stopIfTrue="1" operator="greaterThan">
      <formula>AB211/AB212</formula>
    </cfRule>
  </conditionalFormatting>
  <conditionalFormatting sqref="AB238">
    <cfRule type="cellIs" dxfId="115" priority="87" stopIfTrue="1" operator="lessThan">
      <formula>AB211/AB212</formula>
    </cfRule>
  </conditionalFormatting>
  <conditionalFormatting sqref="AB239">
    <cfRule type="cellIs" dxfId="114" priority="88" stopIfTrue="1" operator="lessThan">
      <formula>AB249</formula>
    </cfRule>
  </conditionalFormatting>
  <conditionalFormatting sqref="AB229">
    <cfRule type="cellIs" dxfId="113" priority="82" stopIfTrue="1" operator="greaterThan">
      <formula>AB199/100</formula>
    </cfRule>
  </conditionalFormatting>
  <conditionalFormatting sqref="AB231">
    <cfRule type="cellIs" dxfId="112" priority="81" stopIfTrue="1" operator="greaterThan">
      <formula>AB201/100</formula>
    </cfRule>
  </conditionalFormatting>
  <conditionalFormatting sqref="AD226:AH228 AD230:AH230 AD232:AH232">
    <cfRule type="cellIs" dxfId="111" priority="75" stopIfTrue="1" operator="greaterThan">
      <formula>AD196/100</formula>
    </cfRule>
  </conditionalFormatting>
  <conditionalFormatting sqref="AD233:AH233">
    <cfRule type="cellIs" dxfId="110" priority="76" stopIfTrue="1" operator="greaterThan">
      <formula>AD215</formula>
    </cfRule>
  </conditionalFormatting>
  <conditionalFormatting sqref="AD235:AH235">
    <cfRule type="cellIs" dxfId="109" priority="77" stopIfTrue="1" operator="greaterThan">
      <formula>AD214</formula>
    </cfRule>
  </conditionalFormatting>
  <conditionalFormatting sqref="AD237:AH237">
    <cfRule type="cellIs" dxfId="108" priority="78" stopIfTrue="1" operator="greaterThan">
      <formula>AD211/AD212</formula>
    </cfRule>
  </conditionalFormatting>
  <conditionalFormatting sqref="AD238:AH238">
    <cfRule type="cellIs" dxfId="107" priority="79" stopIfTrue="1" operator="lessThan">
      <formula>AD211/AD212</formula>
    </cfRule>
  </conditionalFormatting>
  <conditionalFormatting sqref="AD239:AH239">
    <cfRule type="cellIs" dxfId="106" priority="80" stopIfTrue="1" operator="lessThan">
      <formula>AD249</formula>
    </cfRule>
  </conditionalFormatting>
  <conditionalFormatting sqref="AD229:AH229">
    <cfRule type="cellIs" dxfId="105" priority="74" stopIfTrue="1" operator="greaterThan">
      <formula>AD199/100</formula>
    </cfRule>
  </conditionalFormatting>
  <conditionalFormatting sqref="AD231:AH231">
    <cfRule type="cellIs" dxfId="104" priority="73" stopIfTrue="1" operator="greaterThan">
      <formula>AD201/100</formula>
    </cfRule>
  </conditionalFormatting>
  <conditionalFormatting sqref="AI226:AI228 AI230 AI232">
    <cfRule type="cellIs" dxfId="103" priority="67" stopIfTrue="1" operator="greaterThan">
      <formula>AI196/100</formula>
    </cfRule>
  </conditionalFormatting>
  <conditionalFormatting sqref="AI233">
    <cfRule type="cellIs" dxfId="102" priority="68" stopIfTrue="1" operator="greaterThan">
      <formula>AI215</formula>
    </cfRule>
  </conditionalFormatting>
  <conditionalFormatting sqref="AI235">
    <cfRule type="cellIs" dxfId="101" priority="69" stopIfTrue="1" operator="greaterThan">
      <formula>AI214</formula>
    </cfRule>
  </conditionalFormatting>
  <conditionalFormatting sqref="AI237">
    <cfRule type="cellIs" dxfId="100" priority="70" stopIfTrue="1" operator="greaterThan">
      <formula>AI211/AI212</formula>
    </cfRule>
  </conditionalFormatting>
  <conditionalFormatting sqref="AI238">
    <cfRule type="cellIs" dxfId="99" priority="71" stopIfTrue="1" operator="lessThan">
      <formula>AI211/AI212</formula>
    </cfRule>
  </conditionalFormatting>
  <conditionalFormatting sqref="AI239">
    <cfRule type="cellIs" dxfId="98" priority="72" stopIfTrue="1" operator="lessThan">
      <formula>AI249</formula>
    </cfRule>
  </conditionalFormatting>
  <conditionalFormatting sqref="AI229">
    <cfRule type="cellIs" dxfId="97" priority="66" stopIfTrue="1" operator="greaterThan">
      <formula>AI199/100</formula>
    </cfRule>
  </conditionalFormatting>
  <conditionalFormatting sqref="AI231">
    <cfRule type="cellIs" dxfId="96" priority="65" stopIfTrue="1" operator="greaterThan">
      <formula>AI201/100</formula>
    </cfRule>
  </conditionalFormatting>
  <conditionalFormatting sqref="AK226:AO228 AK230:AO230 AK232:AO232">
    <cfRule type="cellIs" dxfId="95" priority="59" stopIfTrue="1" operator="greaterThan">
      <formula>AK196/100</formula>
    </cfRule>
  </conditionalFormatting>
  <conditionalFormatting sqref="AK233:AO233">
    <cfRule type="cellIs" dxfId="94" priority="60" stopIfTrue="1" operator="greaterThan">
      <formula>AK215</formula>
    </cfRule>
  </conditionalFormatting>
  <conditionalFormatting sqref="AK235:AO235">
    <cfRule type="cellIs" dxfId="93" priority="61" stopIfTrue="1" operator="greaterThan">
      <formula>AK214</formula>
    </cfRule>
  </conditionalFormatting>
  <conditionalFormatting sqref="AK237:AO237">
    <cfRule type="cellIs" dxfId="92" priority="62" stopIfTrue="1" operator="greaterThan">
      <formula>AK211/AK212</formula>
    </cfRule>
  </conditionalFormatting>
  <conditionalFormatting sqref="AK238:AO238">
    <cfRule type="cellIs" dxfId="91" priority="63" stopIfTrue="1" operator="lessThan">
      <formula>AK211/AK212</formula>
    </cfRule>
  </conditionalFormatting>
  <conditionalFormatting sqref="AK239:AO239">
    <cfRule type="cellIs" dxfId="90" priority="64" stopIfTrue="1" operator="lessThan">
      <formula>AK249</formula>
    </cfRule>
  </conditionalFormatting>
  <conditionalFormatting sqref="AK229:AO229">
    <cfRule type="cellIs" dxfId="89" priority="58" stopIfTrue="1" operator="greaterThan">
      <formula>AK199/100</formula>
    </cfRule>
  </conditionalFormatting>
  <conditionalFormatting sqref="AK231:AO231">
    <cfRule type="cellIs" dxfId="88" priority="57" stopIfTrue="1" operator="greaterThan">
      <formula>AK201/100</formula>
    </cfRule>
  </conditionalFormatting>
  <conditionalFormatting sqref="AP226:AP228 AP230 AP232">
    <cfRule type="cellIs" dxfId="87" priority="51" stopIfTrue="1" operator="greaterThan">
      <formula>AP196/100</formula>
    </cfRule>
  </conditionalFormatting>
  <conditionalFormatting sqref="AP233">
    <cfRule type="cellIs" dxfId="86" priority="52" stopIfTrue="1" operator="greaterThan">
      <formula>AP215</formula>
    </cfRule>
  </conditionalFormatting>
  <conditionalFormatting sqref="AP235">
    <cfRule type="cellIs" dxfId="85" priority="53" stopIfTrue="1" operator="greaterThan">
      <formula>AP214</formula>
    </cfRule>
  </conditionalFormatting>
  <conditionalFormatting sqref="AP237">
    <cfRule type="cellIs" dxfId="84" priority="54" stopIfTrue="1" operator="greaterThan">
      <formula>AP211/AP212</formula>
    </cfRule>
  </conditionalFormatting>
  <conditionalFormatting sqref="AP238">
    <cfRule type="cellIs" dxfId="83" priority="55" stopIfTrue="1" operator="lessThan">
      <formula>AP211/AP212</formula>
    </cfRule>
  </conditionalFormatting>
  <conditionalFormatting sqref="AP239">
    <cfRule type="cellIs" dxfId="82" priority="56" stopIfTrue="1" operator="lessThan">
      <formula>AP249</formula>
    </cfRule>
  </conditionalFormatting>
  <conditionalFormatting sqref="AP229">
    <cfRule type="cellIs" dxfId="81" priority="50" stopIfTrue="1" operator="greaterThan">
      <formula>AP199/100</formula>
    </cfRule>
  </conditionalFormatting>
  <conditionalFormatting sqref="AP231">
    <cfRule type="cellIs" dxfId="80" priority="49" stopIfTrue="1" operator="greaterThan">
      <formula>AP201/100</formula>
    </cfRule>
  </conditionalFormatting>
  <conditionalFormatting sqref="AR226:AV228 AR230:AV230 AR232:AV232">
    <cfRule type="cellIs" dxfId="79" priority="43" stopIfTrue="1" operator="greaterThan">
      <formula>AR196/100</formula>
    </cfRule>
  </conditionalFormatting>
  <conditionalFormatting sqref="AR233:AV233">
    <cfRule type="cellIs" dxfId="78" priority="44" stopIfTrue="1" operator="greaterThan">
      <formula>AR215</formula>
    </cfRule>
  </conditionalFormatting>
  <conditionalFormatting sqref="AR235:AV235">
    <cfRule type="cellIs" dxfId="77" priority="45" stopIfTrue="1" operator="greaterThan">
      <formula>AR214</formula>
    </cfRule>
  </conditionalFormatting>
  <conditionalFormatting sqref="AR237:AV237">
    <cfRule type="cellIs" dxfId="76" priority="46" stopIfTrue="1" operator="greaterThan">
      <formula>AR211/AR212</formula>
    </cfRule>
  </conditionalFormatting>
  <conditionalFormatting sqref="AR238:AV238">
    <cfRule type="cellIs" dxfId="75" priority="47" stopIfTrue="1" operator="lessThan">
      <formula>AR211/AR212</formula>
    </cfRule>
  </conditionalFormatting>
  <conditionalFormatting sqref="AR239:AV239">
    <cfRule type="cellIs" dxfId="74" priority="48" stopIfTrue="1" operator="lessThan">
      <formula>AR249</formula>
    </cfRule>
  </conditionalFormatting>
  <conditionalFormatting sqref="AR229:AV229">
    <cfRule type="cellIs" dxfId="73" priority="42" stopIfTrue="1" operator="greaterThan">
      <formula>AR199/100</formula>
    </cfRule>
  </conditionalFormatting>
  <conditionalFormatting sqref="AR231:AV231">
    <cfRule type="cellIs" dxfId="72" priority="41" stopIfTrue="1" operator="greaterThan">
      <formula>AR201/100</formula>
    </cfRule>
  </conditionalFormatting>
  <conditionalFormatting sqref="AW226:AW228 AW230 AW232">
    <cfRule type="cellIs" dxfId="71" priority="35" stopIfTrue="1" operator="greaterThan">
      <formula>AW196/100</formula>
    </cfRule>
  </conditionalFormatting>
  <conditionalFormatting sqref="AW233">
    <cfRule type="cellIs" dxfId="70" priority="36" stopIfTrue="1" operator="greaterThan">
      <formula>AW215</formula>
    </cfRule>
  </conditionalFormatting>
  <conditionalFormatting sqref="AW235">
    <cfRule type="cellIs" dxfId="69" priority="37" stopIfTrue="1" operator="greaterThan">
      <formula>AW214</formula>
    </cfRule>
  </conditionalFormatting>
  <conditionalFormatting sqref="AW237">
    <cfRule type="cellIs" dxfId="68" priority="38" stopIfTrue="1" operator="greaterThan">
      <formula>AW211/AW212</formula>
    </cfRule>
  </conditionalFormatting>
  <conditionalFormatting sqref="AW238">
    <cfRule type="cellIs" dxfId="67" priority="39" stopIfTrue="1" operator="lessThan">
      <formula>AW211/AW212</formula>
    </cfRule>
  </conditionalFormatting>
  <conditionalFormatting sqref="AW239">
    <cfRule type="cellIs" dxfId="66" priority="40" stopIfTrue="1" operator="lessThan">
      <formula>AW249</formula>
    </cfRule>
  </conditionalFormatting>
  <conditionalFormatting sqref="AW229">
    <cfRule type="cellIs" dxfId="65" priority="34" stopIfTrue="1" operator="greaterThan">
      <formula>AW199/100</formula>
    </cfRule>
  </conditionalFormatting>
  <conditionalFormatting sqref="AW231">
    <cfRule type="cellIs" dxfId="64" priority="33" stopIfTrue="1" operator="greaterThan">
      <formula>AW201/100</formula>
    </cfRule>
  </conditionalFormatting>
  <conditionalFormatting sqref="AY226:BC228 AY230:BC230 AY232:BC232">
    <cfRule type="cellIs" dxfId="63" priority="27" stopIfTrue="1" operator="greaterThan">
      <formula>AY196/100</formula>
    </cfRule>
  </conditionalFormatting>
  <conditionalFormatting sqref="AY233:BC233">
    <cfRule type="cellIs" dxfId="62" priority="28" stopIfTrue="1" operator="greaterThan">
      <formula>AY215</formula>
    </cfRule>
  </conditionalFormatting>
  <conditionalFormatting sqref="AY235:BC235">
    <cfRule type="cellIs" dxfId="61" priority="29" stopIfTrue="1" operator="greaterThan">
      <formula>AY214</formula>
    </cfRule>
  </conditionalFormatting>
  <conditionalFormatting sqref="AY237:BC237">
    <cfRule type="cellIs" dxfId="60" priority="30" stopIfTrue="1" operator="greaterThan">
      <formula>AY211/AY212</formula>
    </cfRule>
  </conditionalFormatting>
  <conditionalFormatting sqref="AY238:BC238">
    <cfRule type="cellIs" dxfId="59" priority="31" stopIfTrue="1" operator="lessThan">
      <formula>AY211/AY212</formula>
    </cfRule>
  </conditionalFormatting>
  <conditionalFormatting sqref="AY239:BC239">
    <cfRule type="cellIs" dxfId="58" priority="32" stopIfTrue="1" operator="lessThan">
      <formula>AY249</formula>
    </cfRule>
  </conditionalFormatting>
  <conditionalFormatting sqref="AY229:BC229">
    <cfRule type="cellIs" dxfId="57" priority="26" stopIfTrue="1" operator="greaterThan">
      <formula>AY199/100</formula>
    </cfRule>
  </conditionalFormatting>
  <conditionalFormatting sqref="AY231:BC231">
    <cfRule type="cellIs" dxfId="56" priority="25" stopIfTrue="1" operator="greaterThan">
      <formula>AY201/100</formula>
    </cfRule>
  </conditionalFormatting>
  <conditionalFormatting sqref="BD226:BD228 BD230 BD232">
    <cfRule type="cellIs" dxfId="55" priority="19" stopIfTrue="1" operator="greaterThan">
      <formula>BD196/100</formula>
    </cfRule>
  </conditionalFormatting>
  <conditionalFormatting sqref="BD233">
    <cfRule type="cellIs" dxfId="54" priority="20" stopIfTrue="1" operator="greaterThan">
      <formula>BD215</formula>
    </cfRule>
  </conditionalFormatting>
  <conditionalFormatting sqref="BD235">
    <cfRule type="cellIs" dxfId="53" priority="21" stopIfTrue="1" operator="greaterThan">
      <formula>BD214</formula>
    </cfRule>
  </conditionalFormatting>
  <conditionalFormatting sqref="BD237">
    <cfRule type="cellIs" dxfId="52" priority="22" stopIfTrue="1" operator="greaterThan">
      <formula>BD211/BD212</formula>
    </cfRule>
  </conditionalFormatting>
  <conditionalFormatting sqref="BD238">
    <cfRule type="cellIs" dxfId="51" priority="23" stopIfTrue="1" operator="lessThan">
      <formula>BD211/BD212</formula>
    </cfRule>
  </conditionalFormatting>
  <conditionalFormatting sqref="BD239">
    <cfRule type="cellIs" dxfId="50" priority="24" stopIfTrue="1" operator="lessThan">
      <formula>BD249</formula>
    </cfRule>
  </conditionalFormatting>
  <conditionalFormatting sqref="BD229">
    <cfRule type="cellIs" dxfId="49" priority="18" stopIfTrue="1" operator="greaterThan">
      <formula>BD199/100</formula>
    </cfRule>
  </conditionalFormatting>
  <conditionalFormatting sqref="BD231">
    <cfRule type="cellIs" dxfId="48" priority="17" stopIfTrue="1" operator="greaterThan">
      <formula>BD201/100</formula>
    </cfRule>
  </conditionalFormatting>
  <conditionalFormatting sqref="BF226:BJ228 BF230:BJ230 BF232:BJ232">
    <cfRule type="cellIs" dxfId="47" priority="11" stopIfTrue="1" operator="greaterThan">
      <formula>BF196/100</formula>
    </cfRule>
  </conditionalFormatting>
  <conditionalFormatting sqref="BF233:BJ233">
    <cfRule type="cellIs" dxfId="46" priority="12" stopIfTrue="1" operator="greaterThan">
      <formula>BF215</formula>
    </cfRule>
  </conditionalFormatting>
  <conditionalFormatting sqref="BF235:BJ235">
    <cfRule type="cellIs" dxfId="45" priority="13" stopIfTrue="1" operator="greaterThan">
      <formula>BF214</formula>
    </cfRule>
  </conditionalFormatting>
  <conditionalFormatting sqref="BF237:BJ237">
    <cfRule type="cellIs" dxfId="44" priority="14" stopIfTrue="1" operator="greaterThan">
      <formula>BF211/BF212</formula>
    </cfRule>
  </conditionalFormatting>
  <conditionalFormatting sqref="BF238:BJ238">
    <cfRule type="cellIs" dxfId="43" priority="15" stopIfTrue="1" operator="lessThan">
      <formula>BF211/BF212</formula>
    </cfRule>
  </conditionalFormatting>
  <conditionalFormatting sqref="BF239:BJ239">
    <cfRule type="cellIs" dxfId="42" priority="16" stopIfTrue="1" operator="lessThan">
      <formula>BF249</formula>
    </cfRule>
  </conditionalFormatting>
  <conditionalFormatting sqref="BF229:BJ229">
    <cfRule type="cellIs" dxfId="41" priority="10" stopIfTrue="1" operator="greaterThan">
      <formula>BF199/100</formula>
    </cfRule>
  </conditionalFormatting>
  <conditionalFormatting sqref="BF231:BJ231">
    <cfRule type="cellIs" dxfId="40" priority="9" stopIfTrue="1" operator="greaterThan">
      <formula>BF201/100</formula>
    </cfRule>
  </conditionalFormatting>
  <conditionalFormatting sqref="BK226:BK228 BK230 BK232">
    <cfRule type="cellIs" dxfId="39" priority="3" stopIfTrue="1" operator="greaterThan">
      <formula>BK196/100</formula>
    </cfRule>
  </conditionalFormatting>
  <conditionalFormatting sqref="BK233">
    <cfRule type="cellIs" dxfId="38" priority="4" stopIfTrue="1" operator="greaterThan">
      <formula>BK215</formula>
    </cfRule>
  </conditionalFormatting>
  <conditionalFormatting sqref="BK235">
    <cfRule type="cellIs" dxfId="37" priority="5" stopIfTrue="1" operator="greaterThan">
      <formula>BK214</formula>
    </cfRule>
  </conditionalFormatting>
  <conditionalFormatting sqref="BK237">
    <cfRule type="cellIs" dxfId="36" priority="6" stopIfTrue="1" operator="greaterThan">
      <formula>BK211/BK212</formula>
    </cfRule>
  </conditionalFormatting>
  <conditionalFormatting sqref="BK238">
    <cfRule type="cellIs" dxfId="35" priority="7" stopIfTrue="1" operator="lessThan">
      <formula>BK211/BK212</formula>
    </cfRule>
  </conditionalFormatting>
  <conditionalFormatting sqref="BK239">
    <cfRule type="cellIs" dxfId="34" priority="8" stopIfTrue="1" operator="lessThan">
      <formula>BK249</formula>
    </cfRule>
  </conditionalFormatting>
  <conditionalFormatting sqref="BK229">
    <cfRule type="cellIs" dxfId="33" priority="2" stopIfTrue="1" operator="greaterThan">
      <formula>BK199/100</formula>
    </cfRule>
  </conditionalFormatting>
  <conditionalFormatting sqref="BK231">
    <cfRule type="cellIs" dxfId="32" priority="1" stopIfTrue="1" operator="greaterThan">
      <formula>BK201/100</formula>
    </cfRule>
  </conditionalFormatting>
  <dataValidations count="2">
    <dataValidation type="list" allowBlank="1" showInputMessage="1" showErrorMessage="1" sqref="A6">
      <formula1>$A$8:$A$9</formula1>
    </dataValidation>
    <dataValidation type="list" allowBlank="1" showInputMessage="1" showErrorMessage="1" sqref="A7">
      <formula1>$A$32:$A$34</formula1>
    </dataValidation>
  </dataValidations>
  <pageMargins left="0.41" right="0.28999999999999998" top="0.89" bottom="0.83" header="0.5" footer="0.5"/>
  <pageSetup pageOrder="overThenDown" orientation="portrait"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32"/>
  <sheetViews>
    <sheetView workbookViewId="0">
      <selection activeCell="D14" sqref="D9:D14"/>
    </sheetView>
  </sheetViews>
  <sheetFormatPr defaultRowHeight="12.75" x14ac:dyDescent="0.2"/>
  <cols>
    <col min="1" max="1" width="2.85546875" style="138" customWidth="1"/>
    <col min="2" max="3" width="11.7109375" style="138" customWidth="1"/>
    <col min="4" max="4" width="11.5703125" style="138" customWidth="1"/>
    <col min="5" max="5" width="10.28515625" style="138" hidden="1" customWidth="1"/>
    <col min="6" max="6" width="3" style="179" bestFit="1" customWidth="1"/>
    <col min="7" max="9" width="11.7109375" style="138" customWidth="1"/>
    <col min="10" max="10" width="8.7109375" style="138" hidden="1" customWidth="1"/>
    <col min="11" max="11" width="3.140625" style="179" customWidth="1"/>
    <col min="12" max="14" width="11.7109375" style="138" customWidth="1"/>
    <col min="15" max="15" width="8.7109375" style="138" hidden="1" customWidth="1"/>
    <col min="16" max="16" width="3.140625" style="179" customWidth="1"/>
    <col min="17" max="17" width="11.140625" style="137" bestFit="1" customWidth="1"/>
    <col min="18" max="256" width="9.140625" style="138"/>
    <col min="257" max="257" width="2.85546875" style="138" customWidth="1"/>
    <col min="258" max="259" width="11.7109375" style="138" customWidth="1"/>
    <col min="260" max="260" width="11.5703125" style="138" customWidth="1"/>
    <col min="261" max="261" width="0" style="138" hidden="1" customWidth="1"/>
    <col min="262" max="262" width="3" style="138" bestFit="1" customWidth="1"/>
    <col min="263" max="265" width="11.7109375" style="138" customWidth="1"/>
    <col min="266" max="266" width="0" style="138" hidden="1" customWidth="1"/>
    <col min="267" max="267" width="3.140625" style="138" customWidth="1"/>
    <col min="268" max="270" width="11.7109375" style="138" customWidth="1"/>
    <col min="271" max="271" width="0" style="138" hidden="1" customWidth="1"/>
    <col min="272" max="272" width="3.140625" style="138" customWidth="1"/>
    <col min="273" max="273" width="11.140625" style="138" bestFit="1" customWidth="1"/>
    <col min="274" max="512" width="9.140625" style="138"/>
    <col min="513" max="513" width="2.85546875" style="138" customWidth="1"/>
    <col min="514" max="515" width="11.7109375" style="138" customWidth="1"/>
    <col min="516" max="516" width="11.5703125" style="138" customWidth="1"/>
    <col min="517" max="517" width="0" style="138" hidden="1" customWidth="1"/>
    <col min="518" max="518" width="3" style="138" bestFit="1" customWidth="1"/>
    <col min="519" max="521" width="11.7109375" style="138" customWidth="1"/>
    <col min="522" max="522" width="0" style="138" hidden="1" customWidth="1"/>
    <col min="523" max="523" width="3.140625" style="138" customWidth="1"/>
    <col min="524" max="526" width="11.7109375" style="138" customWidth="1"/>
    <col min="527" max="527" width="0" style="138" hidden="1" customWidth="1"/>
    <col min="528" max="528" width="3.140625" style="138" customWidth="1"/>
    <col min="529" max="529" width="11.140625" style="138" bestFit="1" customWidth="1"/>
    <col min="530" max="768" width="9.140625" style="138"/>
    <col min="769" max="769" width="2.85546875" style="138" customWidth="1"/>
    <col min="770" max="771" width="11.7109375" style="138" customWidth="1"/>
    <col min="772" max="772" width="11.5703125" style="138" customWidth="1"/>
    <col min="773" max="773" width="0" style="138" hidden="1" customWidth="1"/>
    <col min="774" max="774" width="3" style="138" bestFit="1" customWidth="1"/>
    <col min="775" max="777" width="11.7109375" style="138" customWidth="1"/>
    <col min="778" max="778" width="0" style="138" hidden="1" customWidth="1"/>
    <col min="779" max="779" width="3.140625" style="138" customWidth="1"/>
    <col min="780" max="782" width="11.7109375" style="138" customWidth="1"/>
    <col min="783" max="783" width="0" style="138" hidden="1" customWidth="1"/>
    <col min="784" max="784" width="3.140625" style="138" customWidth="1"/>
    <col min="785" max="785" width="11.140625" style="138" bestFit="1" customWidth="1"/>
    <col min="786" max="1024" width="9.140625" style="138"/>
    <col min="1025" max="1025" width="2.85546875" style="138" customWidth="1"/>
    <col min="1026" max="1027" width="11.7109375" style="138" customWidth="1"/>
    <col min="1028" max="1028" width="11.5703125" style="138" customWidth="1"/>
    <col min="1029" max="1029" width="0" style="138" hidden="1" customWidth="1"/>
    <col min="1030" max="1030" width="3" style="138" bestFit="1" customWidth="1"/>
    <col min="1031" max="1033" width="11.7109375" style="138" customWidth="1"/>
    <col min="1034" max="1034" width="0" style="138" hidden="1" customWidth="1"/>
    <col min="1035" max="1035" width="3.140625" style="138" customWidth="1"/>
    <col min="1036" max="1038" width="11.7109375" style="138" customWidth="1"/>
    <col min="1039" max="1039" width="0" style="138" hidden="1" customWidth="1"/>
    <col min="1040" max="1040" width="3.140625" style="138" customWidth="1"/>
    <col min="1041" max="1041" width="11.140625" style="138" bestFit="1" customWidth="1"/>
    <col min="1042" max="1280" width="9.140625" style="138"/>
    <col min="1281" max="1281" width="2.85546875" style="138" customWidth="1"/>
    <col min="1282" max="1283" width="11.7109375" style="138" customWidth="1"/>
    <col min="1284" max="1284" width="11.5703125" style="138" customWidth="1"/>
    <col min="1285" max="1285" width="0" style="138" hidden="1" customWidth="1"/>
    <col min="1286" max="1286" width="3" style="138" bestFit="1" customWidth="1"/>
    <col min="1287" max="1289" width="11.7109375" style="138" customWidth="1"/>
    <col min="1290" max="1290" width="0" style="138" hidden="1" customWidth="1"/>
    <col min="1291" max="1291" width="3.140625" style="138" customWidth="1"/>
    <col min="1292" max="1294" width="11.7109375" style="138" customWidth="1"/>
    <col min="1295" max="1295" width="0" style="138" hidden="1" customWidth="1"/>
    <col min="1296" max="1296" width="3.140625" style="138" customWidth="1"/>
    <col min="1297" max="1297" width="11.140625" style="138" bestFit="1" customWidth="1"/>
    <col min="1298" max="1536" width="9.140625" style="138"/>
    <col min="1537" max="1537" width="2.85546875" style="138" customWidth="1"/>
    <col min="1538" max="1539" width="11.7109375" style="138" customWidth="1"/>
    <col min="1540" max="1540" width="11.5703125" style="138" customWidth="1"/>
    <col min="1541" max="1541" width="0" style="138" hidden="1" customWidth="1"/>
    <col min="1542" max="1542" width="3" style="138" bestFit="1" customWidth="1"/>
    <col min="1543" max="1545" width="11.7109375" style="138" customWidth="1"/>
    <col min="1546" max="1546" width="0" style="138" hidden="1" customWidth="1"/>
    <col min="1547" max="1547" width="3.140625" style="138" customWidth="1"/>
    <col min="1548" max="1550" width="11.7109375" style="138" customWidth="1"/>
    <col min="1551" max="1551" width="0" style="138" hidden="1" customWidth="1"/>
    <col min="1552" max="1552" width="3.140625" style="138" customWidth="1"/>
    <col min="1553" max="1553" width="11.140625" style="138" bestFit="1" customWidth="1"/>
    <col min="1554" max="1792" width="9.140625" style="138"/>
    <col min="1793" max="1793" width="2.85546875" style="138" customWidth="1"/>
    <col min="1794" max="1795" width="11.7109375" style="138" customWidth="1"/>
    <col min="1796" max="1796" width="11.5703125" style="138" customWidth="1"/>
    <col min="1797" max="1797" width="0" style="138" hidden="1" customWidth="1"/>
    <col min="1798" max="1798" width="3" style="138" bestFit="1" customWidth="1"/>
    <col min="1799" max="1801" width="11.7109375" style="138" customWidth="1"/>
    <col min="1802" max="1802" width="0" style="138" hidden="1" customWidth="1"/>
    <col min="1803" max="1803" width="3.140625" style="138" customWidth="1"/>
    <col min="1804" max="1806" width="11.7109375" style="138" customWidth="1"/>
    <col min="1807" max="1807" width="0" style="138" hidden="1" customWidth="1"/>
    <col min="1808" max="1808" width="3.140625" style="138" customWidth="1"/>
    <col min="1809" max="1809" width="11.140625" style="138" bestFit="1" customWidth="1"/>
    <col min="1810" max="2048" width="9.140625" style="138"/>
    <col min="2049" max="2049" width="2.85546875" style="138" customWidth="1"/>
    <col min="2050" max="2051" width="11.7109375" style="138" customWidth="1"/>
    <col min="2052" max="2052" width="11.5703125" style="138" customWidth="1"/>
    <col min="2053" max="2053" width="0" style="138" hidden="1" customWidth="1"/>
    <col min="2054" max="2054" width="3" style="138" bestFit="1" customWidth="1"/>
    <col min="2055" max="2057" width="11.7109375" style="138" customWidth="1"/>
    <col min="2058" max="2058" width="0" style="138" hidden="1" customWidth="1"/>
    <col min="2059" max="2059" width="3.140625" style="138" customWidth="1"/>
    <col min="2060" max="2062" width="11.7109375" style="138" customWidth="1"/>
    <col min="2063" max="2063" width="0" style="138" hidden="1" customWidth="1"/>
    <col min="2064" max="2064" width="3.140625" style="138" customWidth="1"/>
    <col min="2065" max="2065" width="11.140625" style="138" bestFit="1" customWidth="1"/>
    <col min="2066" max="2304" width="9.140625" style="138"/>
    <col min="2305" max="2305" width="2.85546875" style="138" customWidth="1"/>
    <col min="2306" max="2307" width="11.7109375" style="138" customWidth="1"/>
    <col min="2308" max="2308" width="11.5703125" style="138" customWidth="1"/>
    <col min="2309" max="2309" width="0" style="138" hidden="1" customWidth="1"/>
    <col min="2310" max="2310" width="3" style="138" bestFit="1" customWidth="1"/>
    <col min="2311" max="2313" width="11.7109375" style="138" customWidth="1"/>
    <col min="2314" max="2314" width="0" style="138" hidden="1" customWidth="1"/>
    <col min="2315" max="2315" width="3.140625" style="138" customWidth="1"/>
    <col min="2316" max="2318" width="11.7109375" style="138" customWidth="1"/>
    <col min="2319" max="2319" width="0" style="138" hidden="1" customWidth="1"/>
    <col min="2320" max="2320" width="3.140625" style="138" customWidth="1"/>
    <col min="2321" max="2321" width="11.140625" style="138" bestFit="1" customWidth="1"/>
    <col min="2322" max="2560" width="9.140625" style="138"/>
    <col min="2561" max="2561" width="2.85546875" style="138" customWidth="1"/>
    <col min="2562" max="2563" width="11.7109375" style="138" customWidth="1"/>
    <col min="2564" max="2564" width="11.5703125" style="138" customWidth="1"/>
    <col min="2565" max="2565" width="0" style="138" hidden="1" customWidth="1"/>
    <col min="2566" max="2566" width="3" style="138" bestFit="1" customWidth="1"/>
    <col min="2567" max="2569" width="11.7109375" style="138" customWidth="1"/>
    <col min="2570" max="2570" width="0" style="138" hidden="1" customWidth="1"/>
    <col min="2571" max="2571" width="3.140625" style="138" customWidth="1"/>
    <col min="2572" max="2574" width="11.7109375" style="138" customWidth="1"/>
    <col min="2575" max="2575" width="0" style="138" hidden="1" customWidth="1"/>
    <col min="2576" max="2576" width="3.140625" style="138" customWidth="1"/>
    <col min="2577" max="2577" width="11.140625" style="138" bestFit="1" customWidth="1"/>
    <col min="2578" max="2816" width="9.140625" style="138"/>
    <col min="2817" max="2817" width="2.85546875" style="138" customWidth="1"/>
    <col min="2818" max="2819" width="11.7109375" style="138" customWidth="1"/>
    <col min="2820" max="2820" width="11.5703125" style="138" customWidth="1"/>
    <col min="2821" max="2821" width="0" style="138" hidden="1" customWidth="1"/>
    <col min="2822" max="2822" width="3" style="138" bestFit="1" customWidth="1"/>
    <col min="2823" max="2825" width="11.7109375" style="138" customWidth="1"/>
    <col min="2826" max="2826" width="0" style="138" hidden="1" customWidth="1"/>
    <col min="2827" max="2827" width="3.140625" style="138" customWidth="1"/>
    <col min="2828" max="2830" width="11.7109375" style="138" customWidth="1"/>
    <col min="2831" max="2831" width="0" style="138" hidden="1" customWidth="1"/>
    <col min="2832" max="2832" width="3.140625" style="138" customWidth="1"/>
    <col min="2833" max="2833" width="11.140625" style="138" bestFit="1" customWidth="1"/>
    <col min="2834" max="3072" width="9.140625" style="138"/>
    <col min="3073" max="3073" width="2.85546875" style="138" customWidth="1"/>
    <col min="3074" max="3075" width="11.7109375" style="138" customWidth="1"/>
    <col min="3076" max="3076" width="11.5703125" style="138" customWidth="1"/>
    <col min="3077" max="3077" width="0" style="138" hidden="1" customWidth="1"/>
    <col min="3078" max="3078" width="3" style="138" bestFit="1" customWidth="1"/>
    <col min="3079" max="3081" width="11.7109375" style="138" customWidth="1"/>
    <col min="3082" max="3082" width="0" style="138" hidden="1" customWidth="1"/>
    <col min="3083" max="3083" width="3.140625" style="138" customWidth="1"/>
    <col min="3084" max="3086" width="11.7109375" style="138" customWidth="1"/>
    <col min="3087" max="3087" width="0" style="138" hidden="1" customWidth="1"/>
    <col min="3088" max="3088" width="3.140625" style="138" customWidth="1"/>
    <col min="3089" max="3089" width="11.140625" style="138" bestFit="1" customWidth="1"/>
    <col min="3090" max="3328" width="9.140625" style="138"/>
    <col min="3329" max="3329" width="2.85546875" style="138" customWidth="1"/>
    <col min="3330" max="3331" width="11.7109375" style="138" customWidth="1"/>
    <col min="3332" max="3332" width="11.5703125" style="138" customWidth="1"/>
    <col min="3333" max="3333" width="0" style="138" hidden="1" customWidth="1"/>
    <col min="3334" max="3334" width="3" style="138" bestFit="1" customWidth="1"/>
    <col min="3335" max="3337" width="11.7109375" style="138" customWidth="1"/>
    <col min="3338" max="3338" width="0" style="138" hidden="1" customWidth="1"/>
    <col min="3339" max="3339" width="3.140625" style="138" customWidth="1"/>
    <col min="3340" max="3342" width="11.7109375" style="138" customWidth="1"/>
    <col min="3343" max="3343" width="0" style="138" hidden="1" customWidth="1"/>
    <col min="3344" max="3344" width="3.140625" style="138" customWidth="1"/>
    <col min="3345" max="3345" width="11.140625" style="138" bestFit="1" customWidth="1"/>
    <col min="3346" max="3584" width="9.140625" style="138"/>
    <col min="3585" max="3585" width="2.85546875" style="138" customWidth="1"/>
    <col min="3586" max="3587" width="11.7109375" style="138" customWidth="1"/>
    <col min="3588" max="3588" width="11.5703125" style="138" customWidth="1"/>
    <col min="3589" max="3589" width="0" style="138" hidden="1" customWidth="1"/>
    <col min="3590" max="3590" width="3" style="138" bestFit="1" customWidth="1"/>
    <col min="3591" max="3593" width="11.7109375" style="138" customWidth="1"/>
    <col min="3594" max="3594" width="0" style="138" hidden="1" customWidth="1"/>
    <col min="3595" max="3595" width="3.140625" style="138" customWidth="1"/>
    <col min="3596" max="3598" width="11.7109375" style="138" customWidth="1"/>
    <col min="3599" max="3599" width="0" style="138" hidden="1" customWidth="1"/>
    <col min="3600" max="3600" width="3.140625" style="138" customWidth="1"/>
    <col min="3601" max="3601" width="11.140625" style="138" bestFit="1" customWidth="1"/>
    <col min="3602" max="3840" width="9.140625" style="138"/>
    <col min="3841" max="3841" width="2.85546875" style="138" customWidth="1"/>
    <col min="3842" max="3843" width="11.7109375" style="138" customWidth="1"/>
    <col min="3844" max="3844" width="11.5703125" style="138" customWidth="1"/>
    <col min="3845" max="3845" width="0" style="138" hidden="1" customWidth="1"/>
    <col min="3846" max="3846" width="3" style="138" bestFit="1" customWidth="1"/>
    <col min="3847" max="3849" width="11.7109375" style="138" customWidth="1"/>
    <col min="3850" max="3850" width="0" style="138" hidden="1" customWidth="1"/>
    <col min="3851" max="3851" width="3.140625" style="138" customWidth="1"/>
    <col min="3852" max="3854" width="11.7109375" style="138" customWidth="1"/>
    <col min="3855" max="3855" width="0" style="138" hidden="1" customWidth="1"/>
    <col min="3856" max="3856" width="3.140625" style="138" customWidth="1"/>
    <col min="3857" max="3857" width="11.140625" style="138" bestFit="1" customWidth="1"/>
    <col min="3858" max="4096" width="9.140625" style="138"/>
    <col min="4097" max="4097" width="2.85546875" style="138" customWidth="1"/>
    <col min="4098" max="4099" width="11.7109375" style="138" customWidth="1"/>
    <col min="4100" max="4100" width="11.5703125" style="138" customWidth="1"/>
    <col min="4101" max="4101" width="0" style="138" hidden="1" customWidth="1"/>
    <col min="4102" max="4102" width="3" style="138" bestFit="1" customWidth="1"/>
    <col min="4103" max="4105" width="11.7109375" style="138" customWidth="1"/>
    <col min="4106" max="4106" width="0" style="138" hidden="1" customWidth="1"/>
    <col min="4107" max="4107" width="3.140625" style="138" customWidth="1"/>
    <col min="4108" max="4110" width="11.7109375" style="138" customWidth="1"/>
    <col min="4111" max="4111" width="0" style="138" hidden="1" customWidth="1"/>
    <col min="4112" max="4112" width="3.140625" style="138" customWidth="1"/>
    <col min="4113" max="4113" width="11.140625" style="138" bestFit="1" customWidth="1"/>
    <col min="4114" max="4352" width="9.140625" style="138"/>
    <col min="4353" max="4353" width="2.85546875" style="138" customWidth="1"/>
    <col min="4354" max="4355" width="11.7109375" style="138" customWidth="1"/>
    <col min="4356" max="4356" width="11.5703125" style="138" customWidth="1"/>
    <col min="4357" max="4357" width="0" style="138" hidden="1" customWidth="1"/>
    <col min="4358" max="4358" width="3" style="138" bestFit="1" customWidth="1"/>
    <col min="4359" max="4361" width="11.7109375" style="138" customWidth="1"/>
    <col min="4362" max="4362" width="0" style="138" hidden="1" customWidth="1"/>
    <col min="4363" max="4363" width="3.140625" style="138" customWidth="1"/>
    <col min="4364" max="4366" width="11.7109375" style="138" customWidth="1"/>
    <col min="4367" max="4367" width="0" style="138" hidden="1" customWidth="1"/>
    <col min="4368" max="4368" width="3.140625" style="138" customWidth="1"/>
    <col min="4369" max="4369" width="11.140625" style="138" bestFit="1" customWidth="1"/>
    <col min="4370" max="4608" width="9.140625" style="138"/>
    <col min="4609" max="4609" width="2.85546875" style="138" customWidth="1"/>
    <col min="4610" max="4611" width="11.7109375" style="138" customWidth="1"/>
    <col min="4612" max="4612" width="11.5703125" style="138" customWidth="1"/>
    <col min="4613" max="4613" width="0" style="138" hidden="1" customWidth="1"/>
    <col min="4614" max="4614" width="3" style="138" bestFit="1" customWidth="1"/>
    <col min="4615" max="4617" width="11.7109375" style="138" customWidth="1"/>
    <col min="4618" max="4618" width="0" style="138" hidden="1" customWidth="1"/>
    <col min="4619" max="4619" width="3.140625" style="138" customWidth="1"/>
    <col min="4620" max="4622" width="11.7109375" style="138" customWidth="1"/>
    <col min="4623" max="4623" width="0" style="138" hidden="1" customWidth="1"/>
    <col min="4624" max="4624" width="3.140625" style="138" customWidth="1"/>
    <col min="4625" max="4625" width="11.140625" style="138" bestFit="1" customWidth="1"/>
    <col min="4626" max="4864" width="9.140625" style="138"/>
    <col min="4865" max="4865" width="2.85546875" style="138" customWidth="1"/>
    <col min="4866" max="4867" width="11.7109375" style="138" customWidth="1"/>
    <col min="4868" max="4868" width="11.5703125" style="138" customWidth="1"/>
    <col min="4869" max="4869" width="0" style="138" hidden="1" customWidth="1"/>
    <col min="4870" max="4870" width="3" style="138" bestFit="1" customWidth="1"/>
    <col min="4871" max="4873" width="11.7109375" style="138" customWidth="1"/>
    <col min="4874" max="4874" width="0" style="138" hidden="1" customWidth="1"/>
    <col min="4875" max="4875" width="3.140625" style="138" customWidth="1"/>
    <col min="4876" max="4878" width="11.7109375" style="138" customWidth="1"/>
    <col min="4879" max="4879" width="0" style="138" hidden="1" customWidth="1"/>
    <col min="4880" max="4880" width="3.140625" style="138" customWidth="1"/>
    <col min="4881" max="4881" width="11.140625" style="138" bestFit="1" customWidth="1"/>
    <col min="4882" max="5120" width="9.140625" style="138"/>
    <col min="5121" max="5121" width="2.85546875" style="138" customWidth="1"/>
    <col min="5122" max="5123" width="11.7109375" style="138" customWidth="1"/>
    <col min="5124" max="5124" width="11.5703125" style="138" customWidth="1"/>
    <col min="5125" max="5125" width="0" style="138" hidden="1" customWidth="1"/>
    <col min="5126" max="5126" width="3" style="138" bestFit="1" customWidth="1"/>
    <col min="5127" max="5129" width="11.7109375" style="138" customWidth="1"/>
    <col min="5130" max="5130" width="0" style="138" hidden="1" customWidth="1"/>
    <col min="5131" max="5131" width="3.140625" style="138" customWidth="1"/>
    <col min="5132" max="5134" width="11.7109375" style="138" customWidth="1"/>
    <col min="5135" max="5135" width="0" style="138" hidden="1" customWidth="1"/>
    <col min="5136" max="5136" width="3.140625" style="138" customWidth="1"/>
    <col min="5137" max="5137" width="11.140625" style="138" bestFit="1" customWidth="1"/>
    <col min="5138" max="5376" width="9.140625" style="138"/>
    <col min="5377" max="5377" width="2.85546875" style="138" customWidth="1"/>
    <col min="5378" max="5379" width="11.7109375" style="138" customWidth="1"/>
    <col min="5380" max="5380" width="11.5703125" style="138" customWidth="1"/>
    <col min="5381" max="5381" width="0" style="138" hidden="1" customWidth="1"/>
    <col min="5382" max="5382" width="3" style="138" bestFit="1" customWidth="1"/>
    <col min="5383" max="5385" width="11.7109375" style="138" customWidth="1"/>
    <col min="5386" max="5386" width="0" style="138" hidden="1" customWidth="1"/>
    <col min="5387" max="5387" width="3.140625" style="138" customWidth="1"/>
    <col min="5388" max="5390" width="11.7109375" style="138" customWidth="1"/>
    <col min="5391" max="5391" width="0" style="138" hidden="1" customWidth="1"/>
    <col min="5392" max="5392" width="3.140625" style="138" customWidth="1"/>
    <col min="5393" max="5393" width="11.140625" style="138" bestFit="1" customWidth="1"/>
    <col min="5394" max="5632" width="9.140625" style="138"/>
    <col min="5633" max="5633" width="2.85546875" style="138" customWidth="1"/>
    <col min="5634" max="5635" width="11.7109375" style="138" customWidth="1"/>
    <col min="5636" max="5636" width="11.5703125" style="138" customWidth="1"/>
    <col min="5637" max="5637" width="0" style="138" hidden="1" customWidth="1"/>
    <col min="5638" max="5638" width="3" style="138" bestFit="1" customWidth="1"/>
    <col min="5639" max="5641" width="11.7109375" style="138" customWidth="1"/>
    <col min="5642" max="5642" width="0" style="138" hidden="1" customWidth="1"/>
    <col min="5643" max="5643" width="3.140625" style="138" customWidth="1"/>
    <col min="5644" max="5646" width="11.7109375" style="138" customWidth="1"/>
    <col min="5647" max="5647" width="0" style="138" hidden="1" customWidth="1"/>
    <col min="5648" max="5648" width="3.140625" style="138" customWidth="1"/>
    <col min="5649" max="5649" width="11.140625" style="138" bestFit="1" customWidth="1"/>
    <col min="5650" max="5888" width="9.140625" style="138"/>
    <col min="5889" max="5889" width="2.85546875" style="138" customWidth="1"/>
    <col min="5890" max="5891" width="11.7109375" style="138" customWidth="1"/>
    <col min="5892" max="5892" width="11.5703125" style="138" customWidth="1"/>
    <col min="5893" max="5893" width="0" style="138" hidden="1" customWidth="1"/>
    <col min="5894" max="5894" width="3" style="138" bestFit="1" customWidth="1"/>
    <col min="5895" max="5897" width="11.7109375" style="138" customWidth="1"/>
    <col min="5898" max="5898" width="0" style="138" hidden="1" customWidth="1"/>
    <col min="5899" max="5899" width="3.140625" style="138" customWidth="1"/>
    <col min="5900" max="5902" width="11.7109375" style="138" customWidth="1"/>
    <col min="5903" max="5903" width="0" style="138" hidden="1" customWidth="1"/>
    <col min="5904" max="5904" width="3.140625" style="138" customWidth="1"/>
    <col min="5905" max="5905" width="11.140625" style="138" bestFit="1" customWidth="1"/>
    <col min="5906" max="6144" width="9.140625" style="138"/>
    <col min="6145" max="6145" width="2.85546875" style="138" customWidth="1"/>
    <col min="6146" max="6147" width="11.7109375" style="138" customWidth="1"/>
    <col min="6148" max="6148" width="11.5703125" style="138" customWidth="1"/>
    <col min="6149" max="6149" width="0" style="138" hidden="1" customWidth="1"/>
    <col min="6150" max="6150" width="3" style="138" bestFit="1" customWidth="1"/>
    <col min="6151" max="6153" width="11.7109375" style="138" customWidth="1"/>
    <col min="6154" max="6154" width="0" style="138" hidden="1" customWidth="1"/>
    <col min="6155" max="6155" width="3.140625" style="138" customWidth="1"/>
    <col min="6156" max="6158" width="11.7109375" style="138" customWidth="1"/>
    <col min="6159" max="6159" width="0" style="138" hidden="1" customWidth="1"/>
    <col min="6160" max="6160" width="3.140625" style="138" customWidth="1"/>
    <col min="6161" max="6161" width="11.140625" style="138" bestFit="1" customWidth="1"/>
    <col min="6162" max="6400" width="9.140625" style="138"/>
    <col min="6401" max="6401" width="2.85546875" style="138" customWidth="1"/>
    <col min="6402" max="6403" width="11.7109375" style="138" customWidth="1"/>
    <col min="6404" max="6404" width="11.5703125" style="138" customWidth="1"/>
    <col min="6405" max="6405" width="0" style="138" hidden="1" customWidth="1"/>
    <col min="6406" max="6406" width="3" style="138" bestFit="1" customWidth="1"/>
    <col min="6407" max="6409" width="11.7109375" style="138" customWidth="1"/>
    <col min="6410" max="6410" width="0" style="138" hidden="1" customWidth="1"/>
    <col min="6411" max="6411" width="3.140625" style="138" customWidth="1"/>
    <col min="6412" max="6414" width="11.7109375" style="138" customWidth="1"/>
    <col min="6415" max="6415" width="0" style="138" hidden="1" customWidth="1"/>
    <col min="6416" max="6416" width="3.140625" style="138" customWidth="1"/>
    <col min="6417" max="6417" width="11.140625" style="138" bestFit="1" customWidth="1"/>
    <col min="6418" max="6656" width="9.140625" style="138"/>
    <col min="6657" max="6657" width="2.85546875" style="138" customWidth="1"/>
    <col min="6658" max="6659" width="11.7109375" style="138" customWidth="1"/>
    <col min="6660" max="6660" width="11.5703125" style="138" customWidth="1"/>
    <col min="6661" max="6661" width="0" style="138" hidden="1" customWidth="1"/>
    <col min="6662" max="6662" width="3" style="138" bestFit="1" customWidth="1"/>
    <col min="6663" max="6665" width="11.7109375" style="138" customWidth="1"/>
    <col min="6666" max="6666" width="0" style="138" hidden="1" customWidth="1"/>
    <col min="6667" max="6667" width="3.140625" style="138" customWidth="1"/>
    <col min="6668" max="6670" width="11.7109375" style="138" customWidth="1"/>
    <col min="6671" max="6671" width="0" style="138" hidden="1" customWidth="1"/>
    <col min="6672" max="6672" width="3.140625" style="138" customWidth="1"/>
    <col min="6673" max="6673" width="11.140625" style="138" bestFit="1" customWidth="1"/>
    <col min="6674" max="6912" width="9.140625" style="138"/>
    <col min="6913" max="6913" width="2.85546875" style="138" customWidth="1"/>
    <col min="6914" max="6915" width="11.7109375" style="138" customWidth="1"/>
    <col min="6916" max="6916" width="11.5703125" style="138" customWidth="1"/>
    <col min="6917" max="6917" width="0" style="138" hidden="1" customWidth="1"/>
    <col min="6918" max="6918" width="3" style="138" bestFit="1" customWidth="1"/>
    <col min="6919" max="6921" width="11.7109375" style="138" customWidth="1"/>
    <col min="6922" max="6922" width="0" style="138" hidden="1" customWidth="1"/>
    <col min="6923" max="6923" width="3.140625" style="138" customWidth="1"/>
    <col min="6924" max="6926" width="11.7109375" style="138" customWidth="1"/>
    <col min="6927" max="6927" width="0" style="138" hidden="1" customWidth="1"/>
    <col min="6928" max="6928" width="3.140625" style="138" customWidth="1"/>
    <col min="6929" max="6929" width="11.140625" style="138" bestFit="1" customWidth="1"/>
    <col min="6930" max="7168" width="9.140625" style="138"/>
    <col min="7169" max="7169" width="2.85546875" style="138" customWidth="1"/>
    <col min="7170" max="7171" width="11.7109375" style="138" customWidth="1"/>
    <col min="7172" max="7172" width="11.5703125" style="138" customWidth="1"/>
    <col min="7173" max="7173" width="0" style="138" hidden="1" customWidth="1"/>
    <col min="7174" max="7174" width="3" style="138" bestFit="1" customWidth="1"/>
    <col min="7175" max="7177" width="11.7109375" style="138" customWidth="1"/>
    <col min="7178" max="7178" width="0" style="138" hidden="1" customWidth="1"/>
    <col min="7179" max="7179" width="3.140625" style="138" customWidth="1"/>
    <col min="7180" max="7182" width="11.7109375" style="138" customWidth="1"/>
    <col min="7183" max="7183" width="0" style="138" hidden="1" customWidth="1"/>
    <col min="7184" max="7184" width="3.140625" style="138" customWidth="1"/>
    <col min="7185" max="7185" width="11.140625" style="138" bestFit="1" customWidth="1"/>
    <col min="7186" max="7424" width="9.140625" style="138"/>
    <col min="7425" max="7425" width="2.85546875" style="138" customWidth="1"/>
    <col min="7426" max="7427" width="11.7109375" style="138" customWidth="1"/>
    <col min="7428" max="7428" width="11.5703125" style="138" customWidth="1"/>
    <col min="7429" max="7429" width="0" style="138" hidden="1" customWidth="1"/>
    <col min="7430" max="7430" width="3" style="138" bestFit="1" customWidth="1"/>
    <col min="7431" max="7433" width="11.7109375" style="138" customWidth="1"/>
    <col min="7434" max="7434" width="0" style="138" hidden="1" customWidth="1"/>
    <col min="7435" max="7435" width="3.140625" style="138" customWidth="1"/>
    <col min="7436" max="7438" width="11.7109375" style="138" customWidth="1"/>
    <col min="7439" max="7439" width="0" style="138" hidden="1" customWidth="1"/>
    <col min="7440" max="7440" width="3.140625" style="138" customWidth="1"/>
    <col min="7441" max="7441" width="11.140625" style="138" bestFit="1" customWidth="1"/>
    <col min="7442" max="7680" width="9.140625" style="138"/>
    <col min="7681" max="7681" width="2.85546875" style="138" customWidth="1"/>
    <col min="7682" max="7683" width="11.7109375" style="138" customWidth="1"/>
    <col min="7684" max="7684" width="11.5703125" style="138" customWidth="1"/>
    <col min="7685" max="7685" width="0" style="138" hidden="1" customWidth="1"/>
    <col min="7686" max="7686" width="3" style="138" bestFit="1" customWidth="1"/>
    <col min="7687" max="7689" width="11.7109375" style="138" customWidth="1"/>
    <col min="7690" max="7690" width="0" style="138" hidden="1" customWidth="1"/>
    <col min="7691" max="7691" width="3.140625" style="138" customWidth="1"/>
    <col min="7692" max="7694" width="11.7109375" style="138" customWidth="1"/>
    <col min="7695" max="7695" width="0" style="138" hidden="1" customWidth="1"/>
    <col min="7696" max="7696" width="3.140625" style="138" customWidth="1"/>
    <col min="7697" max="7697" width="11.140625" style="138" bestFit="1" customWidth="1"/>
    <col min="7698" max="7936" width="9.140625" style="138"/>
    <col min="7937" max="7937" width="2.85546875" style="138" customWidth="1"/>
    <col min="7938" max="7939" width="11.7109375" style="138" customWidth="1"/>
    <col min="7940" max="7940" width="11.5703125" style="138" customWidth="1"/>
    <col min="7941" max="7941" width="0" style="138" hidden="1" customWidth="1"/>
    <col min="7942" max="7942" width="3" style="138" bestFit="1" customWidth="1"/>
    <col min="7943" max="7945" width="11.7109375" style="138" customWidth="1"/>
    <col min="7946" max="7946" width="0" style="138" hidden="1" customWidth="1"/>
    <col min="7947" max="7947" width="3.140625" style="138" customWidth="1"/>
    <col min="7948" max="7950" width="11.7109375" style="138" customWidth="1"/>
    <col min="7951" max="7951" width="0" style="138" hidden="1" customWidth="1"/>
    <col min="7952" max="7952" width="3.140625" style="138" customWidth="1"/>
    <col min="7953" max="7953" width="11.140625" style="138" bestFit="1" customWidth="1"/>
    <col min="7954" max="8192" width="9.140625" style="138"/>
    <col min="8193" max="8193" width="2.85546875" style="138" customWidth="1"/>
    <col min="8194" max="8195" width="11.7109375" style="138" customWidth="1"/>
    <col min="8196" max="8196" width="11.5703125" style="138" customWidth="1"/>
    <col min="8197" max="8197" width="0" style="138" hidden="1" customWidth="1"/>
    <col min="8198" max="8198" width="3" style="138" bestFit="1" customWidth="1"/>
    <col min="8199" max="8201" width="11.7109375" style="138" customWidth="1"/>
    <col min="8202" max="8202" width="0" style="138" hidden="1" customWidth="1"/>
    <col min="8203" max="8203" width="3.140625" style="138" customWidth="1"/>
    <col min="8204" max="8206" width="11.7109375" style="138" customWidth="1"/>
    <col min="8207" max="8207" width="0" style="138" hidden="1" customWidth="1"/>
    <col min="8208" max="8208" width="3.140625" style="138" customWidth="1"/>
    <col min="8209" max="8209" width="11.140625" style="138" bestFit="1" customWidth="1"/>
    <col min="8210" max="8448" width="9.140625" style="138"/>
    <col min="8449" max="8449" width="2.85546875" style="138" customWidth="1"/>
    <col min="8450" max="8451" width="11.7109375" style="138" customWidth="1"/>
    <col min="8452" max="8452" width="11.5703125" style="138" customWidth="1"/>
    <col min="8453" max="8453" width="0" style="138" hidden="1" customWidth="1"/>
    <col min="8454" max="8454" width="3" style="138" bestFit="1" customWidth="1"/>
    <col min="8455" max="8457" width="11.7109375" style="138" customWidth="1"/>
    <col min="8458" max="8458" width="0" style="138" hidden="1" customWidth="1"/>
    <col min="8459" max="8459" width="3.140625" style="138" customWidth="1"/>
    <col min="8460" max="8462" width="11.7109375" style="138" customWidth="1"/>
    <col min="8463" max="8463" width="0" style="138" hidden="1" customWidth="1"/>
    <col min="8464" max="8464" width="3.140625" style="138" customWidth="1"/>
    <col min="8465" max="8465" width="11.140625" style="138" bestFit="1" customWidth="1"/>
    <col min="8466" max="8704" width="9.140625" style="138"/>
    <col min="8705" max="8705" width="2.85546875" style="138" customWidth="1"/>
    <col min="8706" max="8707" width="11.7109375" style="138" customWidth="1"/>
    <col min="8708" max="8708" width="11.5703125" style="138" customWidth="1"/>
    <col min="8709" max="8709" width="0" style="138" hidden="1" customWidth="1"/>
    <col min="8710" max="8710" width="3" style="138" bestFit="1" customWidth="1"/>
    <col min="8711" max="8713" width="11.7109375" style="138" customWidth="1"/>
    <col min="8714" max="8714" width="0" style="138" hidden="1" customWidth="1"/>
    <col min="8715" max="8715" width="3.140625" style="138" customWidth="1"/>
    <col min="8716" max="8718" width="11.7109375" style="138" customWidth="1"/>
    <col min="8719" max="8719" width="0" style="138" hidden="1" customWidth="1"/>
    <col min="8720" max="8720" width="3.140625" style="138" customWidth="1"/>
    <col min="8721" max="8721" width="11.140625" style="138" bestFit="1" customWidth="1"/>
    <col min="8722" max="8960" width="9.140625" style="138"/>
    <col min="8961" max="8961" width="2.85546875" style="138" customWidth="1"/>
    <col min="8962" max="8963" width="11.7109375" style="138" customWidth="1"/>
    <col min="8964" max="8964" width="11.5703125" style="138" customWidth="1"/>
    <col min="8965" max="8965" width="0" style="138" hidden="1" customWidth="1"/>
    <col min="8966" max="8966" width="3" style="138" bestFit="1" customWidth="1"/>
    <col min="8967" max="8969" width="11.7109375" style="138" customWidth="1"/>
    <col min="8970" max="8970" width="0" style="138" hidden="1" customWidth="1"/>
    <col min="8971" max="8971" width="3.140625" style="138" customWidth="1"/>
    <col min="8972" max="8974" width="11.7109375" style="138" customWidth="1"/>
    <col min="8975" max="8975" width="0" style="138" hidden="1" customWidth="1"/>
    <col min="8976" max="8976" width="3.140625" style="138" customWidth="1"/>
    <col min="8977" max="8977" width="11.140625" style="138" bestFit="1" customWidth="1"/>
    <col min="8978" max="9216" width="9.140625" style="138"/>
    <col min="9217" max="9217" width="2.85546875" style="138" customWidth="1"/>
    <col min="9218" max="9219" width="11.7109375" style="138" customWidth="1"/>
    <col min="9220" max="9220" width="11.5703125" style="138" customWidth="1"/>
    <col min="9221" max="9221" width="0" style="138" hidden="1" customWidth="1"/>
    <col min="9222" max="9222" width="3" style="138" bestFit="1" customWidth="1"/>
    <col min="9223" max="9225" width="11.7109375" style="138" customWidth="1"/>
    <col min="9226" max="9226" width="0" style="138" hidden="1" customWidth="1"/>
    <col min="9227" max="9227" width="3.140625" style="138" customWidth="1"/>
    <col min="9228" max="9230" width="11.7109375" style="138" customWidth="1"/>
    <col min="9231" max="9231" width="0" style="138" hidden="1" customWidth="1"/>
    <col min="9232" max="9232" width="3.140625" style="138" customWidth="1"/>
    <col min="9233" max="9233" width="11.140625" style="138" bestFit="1" customWidth="1"/>
    <col min="9234" max="9472" width="9.140625" style="138"/>
    <col min="9473" max="9473" width="2.85546875" style="138" customWidth="1"/>
    <col min="9474" max="9475" width="11.7109375" style="138" customWidth="1"/>
    <col min="9476" max="9476" width="11.5703125" style="138" customWidth="1"/>
    <col min="9477" max="9477" width="0" style="138" hidden="1" customWidth="1"/>
    <col min="9478" max="9478" width="3" style="138" bestFit="1" customWidth="1"/>
    <col min="9479" max="9481" width="11.7109375" style="138" customWidth="1"/>
    <col min="9482" max="9482" width="0" style="138" hidden="1" customWidth="1"/>
    <col min="9483" max="9483" width="3.140625" style="138" customWidth="1"/>
    <col min="9484" max="9486" width="11.7109375" style="138" customWidth="1"/>
    <col min="9487" max="9487" width="0" style="138" hidden="1" customWidth="1"/>
    <col min="9488" max="9488" width="3.140625" style="138" customWidth="1"/>
    <col min="9489" max="9489" width="11.140625" style="138" bestFit="1" customWidth="1"/>
    <col min="9490" max="9728" width="9.140625" style="138"/>
    <col min="9729" max="9729" width="2.85546875" style="138" customWidth="1"/>
    <col min="9730" max="9731" width="11.7109375" style="138" customWidth="1"/>
    <col min="9732" max="9732" width="11.5703125" style="138" customWidth="1"/>
    <col min="9733" max="9733" width="0" style="138" hidden="1" customWidth="1"/>
    <col min="9734" max="9734" width="3" style="138" bestFit="1" customWidth="1"/>
    <col min="9735" max="9737" width="11.7109375" style="138" customWidth="1"/>
    <col min="9738" max="9738" width="0" style="138" hidden="1" customWidth="1"/>
    <col min="9739" max="9739" width="3.140625" style="138" customWidth="1"/>
    <col min="9740" max="9742" width="11.7109375" style="138" customWidth="1"/>
    <col min="9743" max="9743" width="0" style="138" hidden="1" customWidth="1"/>
    <col min="9744" max="9744" width="3.140625" style="138" customWidth="1"/>
    <col min="9745" max="9745" width="11.140625" style="138" bestFit="1" customWidth="1"/>
    <col min="9746" max="9984" width="9.140625" style="138"/>
    <col min="9985" max="9985" width="2.85546875" style="138" customWidth="1"/>
    <col min="9986" max="9987" width="11.7109375" style="138" customWidth="1"/>
    <col min="9988" max="9988" width="11.5703125" style="138" customWidth="1"/>
    <col min="9989" max="9989" width="0" style="138" hidden="1" customWidth="1"/>
    <col min="9990" max="9990" width="3" style="138" bestFit="1" customWidth="1"/>
    <col min="9991" max="9993" width="11.7109375" style="138" customWidth="1"/>
    <col min="9994" max="9994" width="0" style="138" hidden="1" customWidth="1"/>
    <col min="9995" max="9995" width="3.140625" style="138" customWidth="1"/>
    <col min="9996" max="9998" width="11.7109375" style="138" customWidth="1"/>
    <col min="9999" max="9999" width="0" style="138" hidden="1" customWidth="1"/>
    <col min="10000" max="10000" width="3.140625" style="138" customWidth="1"/>
    <col min="10001" max="10001" width="11.140625" style="138" bestFit="1" customWidth="1"/>
    <col min="10002" max="10240" width="9.140625" style="138"/>
    <col min="10241" max="10241" width="2.85546875" style="138" customWidth="1"/>
    <col min="10242" max="10243" width="11.7109375" style="138" customWidth="1"/>
    <col min="10244" max="10244" width="11.5703125" style="138" customWidth="1"/>
    <col min="10245" max="10245" width="0" style="138" hidden="1" customWidth="1"/>
    <col min="10246" max="10246" width="3" style="138" bestFit="1" customWidth="1"/>
    <col min="10247" max="10249" width="11.7109375" style="138" customWidth="1"/>
    <col min="10250" max="10250" width="0" style="138" hidden="1" customWidth="1"/>
    <col min="10251" max="10251" width="3.140625" style="138" customWidth="1"/>
    <col min="10252" max="10254" width="11.7109375" style="138" customWidth="1"/>
    <col min="10255" max="10255" width="0" style="138" hidden="1" customWidth="1"/>
    <col min="10256" max="10256" width="3.140625" style="138" customWidth="1"/>
    <col min="10257" max="10257" width="11.140625" style="138" bestFit="1" customWidth="1"/>
    <col min="10258" max="10496" width="9.140625" style="138"/>
    <col min="10497" max="10497" width="2.85546875" style="138" customWidth="1"/>
    <col min="10498" max="10499" width="11.7109375" style="138" customWidth="1"/>
    <col min="10500" max="10500" width="11.5703125" style="138" customWidth="1"/>
    <col min="10501" max="10501" width="0" style="138" hidden="1" customWidth="1"/>
    <col min="10502" max="10502" width="3" style="138" bestFit="1" customWidth="1"/>
    <col min="10503" max="10505" width="11.7109375" style="138" customWidth="1"/>
    <col min="10506" max="10506" width="0" style="138" hidden="1" customWidth="1"/>
    <col min="10507" max="10507" width="3.140625" style="138" customWidth="1"/>
    <col min="10508" max="10510" width="11.7109375" style="138" customWidth="1"/>
    <col min="10511" max="10511" width="0" style="138" hidden="1" customWidth="1"/>
    <col min="10512" max="10512" width="3.140625" style="138" customWidth="1"/>
    <col min="10513" max="10513" width="11.140625" style="138" bestFit="1" customWidth="1"/>
    <col min="10514" max="10752" width="9.140625" style="138"/>
    <col min="10753" max="10753" width="2.85546875" style="138" customWidth="1"/>
    <col min="10754" max="10755" width="11.7109375" style="138" customWidth="1"/>
    <col min="10756" max="10756" width="11.5703125" style="138" customWidth="1"/>
    <col min="10757" max="10757" width="0" style="138" hidden="1" customWidth="1"/>
    <col min="10758" max="10758" width="3" style="138" bestFit="1" customWidth="1"/>
    <col min="10759" max="10761" width="11.7109375" style="138" customWidth="1"/>
    <col min="10762" max="10762" width="0" style="138" hidden="1" customWidth="1"/>
    <col min="10763" max="10763" width="3.140625" style="138" customWidth="1"/>
    <col min="10764" max="10766" width="11.7109375" style="138" customWidth="1"/>
    <col min="10767" max="10767" width="0" style="138" hidden="1" customWidth="1"/>
    <col min="10768" max="10768" width="3.140625" style="138" customWidth="1"/>
    <col min="10769" max="10769" width="11.140625" style="138" bestFit="1" customWidth="1"/>
    <col min="10770" max="11008" width="9.140625" style="138"/>
    <col min="11009" max="11009" width="2.85546875" style="138" customWidth="1"/>
    <col min="11010" max="11011" width="11.7109375" style="138" customWidth="1"/>
    <col min="11012" max="11012" width="11.5703125" style="138" customWidth="1"/>
    <col min="11013" max="11013" width="0" style="138" hidden="1" customWidth="1"/>
    <col min="11014" max="11014" width="3" style="138" bestFit="1" customWidth="1"/>
    <col min="11015" max="11017" width="11.7109375" style="138" customWidth="1"/>
    <col min="11018" max="11018" width="0" style="138" hidden="1" customWidth="1"/>
    <col min="11019" max="11019" width="3.140625" style="138" customWidth="1"/>
    <col min="11020" max="11022" width="11.7109375" style="138" customWidth="1"/>
    <col min="11023" max="11023" width="0" style="138" hidden="1" customWidth="1"/>
    <col min="11024" max="11024" width="3.140625" style="138" customWidth="1"/>
    <col min="11025" max="11025" width="11.140625" style="138" bestFit="1" customWidth="1"/>
    <col min="11026" max="11264" width="9.140625" style="138"/>
    <col min="11265" max="11265" width="2.85546875" style="138" customWidth="1"/>
    <col min="11266" max="11267" width="11.7109375" style="138" customWidth="1"/>
    <col min="11268" max="11268" width="11.5703125" style="138" customWidth="1"/>
    <col min="11269" max="11269" width="0" style="138" hidden="1" customWidth="1"/>
    <col min="11270" max="11270" width="3" style="138" bestFit="1" customWidth="1"/>
    <col min="11271" max="11273" width="11.7109375" style="138" customWidth="1"/>
    <col min="11274" max="11274" width="0" style="138" hidden="1" customWidth="1"/>
    <col min="11275" max="11275" width="3.140625" style="138" customWidth="1"/>
    <col min="11276" max="11278" width="11.7109375" style="138" customWidth="1"/>
    <col min="11279" max="11279" width="0" style="138" hidden="1" customWidth="1"/>
    <col min="11280" max="11280" width="3.140625" style="138" customWidth="1"/>
    <col min="11281" max="11281" width="11.140625" style="138" bestFit="1" customWidth="1"/>
    <col min="11282" max="11520" width="9.140625" style="138"/>
    <col min="11521" max="11521" width="2.85546875" style="138" customWidth="1"/>
    <col min="11522" max="11523" width="11.7109375" style="138" customWidth="1"/>
    <col min="11524" max="11524" width="11.5703125" style="138" customWidth="1"/>
    <col min="11525" max="11525" width="0" style="138" hidden="1" customWidth="1"/>
    <col min="11526" max="11526" width="3" style="138" bestFit="1" customWidth="1"/>
    <col min="11527" max="11529" width="11.7109375" style="138" customWidth="1"/>
    <col min="11530" max="11530" width="0" style="138" hidden="1" customWidth="1"/>
    <col min="11531" max="11531" width="3.140625" style="138" customWidth="1"/>
    <col min="11532" max="11534" width="11.7109375" style="138" customWidth="1"/>
    <col min="11535" max="11535" width="0" style="138" hidden="1" customWidth="1"/>
    <col min="11536" max="11536" width="3.140625" style="138" customWidth="1"/>
    <col min="11537" max="11537" width="11.140625" style="138" bestFit="1" customWidth="1"/>
    <col min="11538" max="11776" width="9.140625" style="138"/>
    <col min="11777" max="11777" width="2.85546875" style="138" customWidth="1"/>
    <col min="11778" max="11779" width="11.7109375" style="138" customWidth="1"/>
    <col min="11780" max="11780" width="11.5703125" style="138" customWidth="1"/>
    <col min="11781" max="11781" width="0" style="138" hidden="1" customWidth="1"/>
    <col min="11782" max="11782" width="3" style="138" bestFit="1" customWidth="1"/>
    <col min="11783" max="11785" width="11.7109375" style="138" customWidth="1"/>
    <col min="11786" max="11786" width="0" style="138" hidden="1" customWidth="1"/>
    <col min="11787" max="11787" width="3.140625" style="138" customWidth="1"/>
    <col min="11788" max="11790" width="11.7109375" style="138" customWidth="1"/>
    <col min="11791" max="11791" width="0" style="138" hidden="1" customWidth="1"/>
    <col min="11792" max="11792" width="3.140625" style="138" customWidth="1"/>
    <col min="11793" max="11793" width="11.140625" style="138" bestFit="1" customWidth="1"/>
    <col min="11794" max="12032" width="9.140625" style="138"/>
    <col min="12033" max="12033" width="2.85546875" style="138" customWidth="1"/>
    <col min="12034" max="12035" width="11.7109375" style="138" customWidth="1"/>
    <col min="12036" max="12036" width="11.5703125" style="138" customWidth="1"/>
    <col min="12037" max="12037" width="0" style="138" hidden="1" customWidth="1"/>
    <col min="12038" max="12038" width="3" style="138" bestFit="1" customWidth="1"/>
    <col min="12039" max="12041" width="11.7109375" style="138" customWidth="1"/>
    <col min="12042" max="12042" width="0" style="138" hidden="1" customWidth="1"/>
    <col min="12043" max="12043" width="3.140625" style="138" customWidth="1"/>
    <col min="12044" max="12046" width="11.7109375" style="138" customWidth="1"/>
    <col min="12047" max="12047" width="0" style="138" hidden="1" customWidth="1"/>
    <col min="12048" max="12048" width="3.140625" style="138" customWidth="1"/>
    <col min="12049" max="12049" width="11.140625" style="138" bestFit="1" customWidth="1"/>
    <col min="12050" max="12288" width="9.140625" style="138"/>
    <col min="12289" max="12289" width="2.85546875" style="138" customWidth="1"/>
    <col min="12290" max="12291" width="11.7109375" style="138" customWidth="1"/>
    <col min="12292" max="12292" width="11.5703125" style="138" customWidth="1"/>
    <col min="12293" max="12293" width="0" style="138" hidden="1" customWidth="1"/>
    <col min="12294" max="12294" width="3" style="138" bestFit="1" customWidth="1"/>
    <col min="12295" max="12297" width="11.7109375" style="138" customWidth="1"/>
    <col min="12298" max="12298" width="0" style="138" hidden="1" customWidth="1"/>
    <col min="12299" max="12299" width="3.140625" style="138" customWidth="1"/>
    <col min="12300" max="12302" width="11.7109375" style="138" customWidth="1"/>
    <col min="12303" max="12303" width="0" style="138" hidden="1" customWidth="1"/>
    <col min="12304" max="12304" width="3.140625" style="138" customWidth="1"/>
    <col min="12305" max="12305" width="11.140625" style="138" bestFit="1" customWidth="1"/>
    <col min="12306" max="12544" width="9.140625" style="138"/>
    <col min="12545" max="12545" width="2.85546875" style="138" customWidth="1"/>
    <col min="12546" max="12547" width="11.7109375" style="138" customWidth="1"/>
    <col min="12548" max="12548" width="11.5703125" style="138" customWidth="1"/>
    <col min="12549" max="12549" width="0" style="138" hidden="1" customWidth="1"/>
    <col min="12550" max="12550" width="3" style="138" bestFit="1" customWidth="1"/>
    <col min="12551" max="12553" width="11.7109375" style="138" customWidth="1"/>
    <col min="12554" max="12554" width="0" style="138" hidden="1" customWidth="1"/>
    <col min="12555" max="12555" width="3.140625" style="138" customWidth="1"/>
    <col min="12556" max="12558" width="11.7109375" style="138" customWidth="1"/>
    <col min="12559" max="12559" width="0" style="138" hidden="1" customWidth="1"/>
    <col min="12560" max="12560" width="3.140625" style="138" customWidth="1"/>
    <col min="12561" max="12561" width="11.140625" style="138" bestFit="1" customWidth="1"/>
    <col min="12562" max="12800" width="9.140625" style="138"/>
    <col min="12801" max="12801" width="2.85546875" style="138" customWidth="1"/>
    <col min="12802" max="12803" width="11.7109375" style="138" customWidth="1"/>
    <col min="12804" max="12804" width="11.5703125" style="138" customWidth="1"/>
    <col min="12805" max="12805" width="0" style="138" hidden="1" customWidth="1"/>
    <col min="12806" max="12806" width="3" style="138" bestFit="1" customWidth="1"/>
    <col min="12807" max="12809" width="11.7109375" style="138" customWidth="1"/>
    <col min="12810" max="12810" width="0" style="138" hidden="1" customWidth="1"/>
    <col min="12811" max="12811" width="3.140625" style="138" customWidth="1"/>
    <col min="12812" max="12814" width="11.7109375" style="138" customWidth="1"/>
    <col min="12815" max="12815" width="0" style="138" hidden="1" customWidth="1"/>
    <col min="12816" max="12816" width="3.140625" style="138" customWidth="1"/>
    <col min="12817" max="12817" width="11.140625" style="138" bestFit="1" customWidth="1"/>
    <col min="12818" max="13056" width="9.140625" style="138"/>
    <col min="13057" max="13057" width="2.85546875" style="138" customWidth="1"/>
    <col min="13058" max="13059" width="11.7109375" style="138" customWidth="1"/>
    <col min="13060" max="13060" width="11.5703125" style="138" customWidth="1"/>
    <col min="13061" max="13061" width="0" style="138" hidden="1" customWidth="1"/>
    <col min="13062" max="13062" width="3" style="138" bestFit="1" customWidth="1"/>
    <col min="13063" max="13065" width="11.7109375" style="138" customWidth="1"/>
    <col min="13066" max="13066" width="0" style="138" hidden="1" customWidth="1"/>
    <col min="13067" max="13067" width="3.140625" style="138" customWidth="1"/>
    <col min="13068" max="13070" width="11.7109375" style="138" customWidth="1"/>
    <col min="13071" max="13071" width="0" style="138" hidden="1" customWidth="1"/>
    <col min="13072" max="13072" width="3.140625" style="138" customWidth="1"/>
    <col min="13073" max="13073" width="11.140625" style="138" bestFit="1" customWidth="1"/>
    <col min="13074" max="13312" width="9.140625" style="138"/>
    <col min="13313" max="13313" width="2.85546875" style="138" customWidth="1"/>
    <col min="13314" max="13315" width="11.7109375" style="138" customWidth="1"/>
    <col min="13316" max="13316" width="11.5703125" style="138" customWidth="1"/>
    <col min="13317" max="13317" width="0" style="138" hidden="1" customWidth="1"/>
    <col min="13318" max="13318" width="3" style="138" bestFit="1" customWidth="1"/>
    <col min="13319" max="13321" width="11.7109375" style="138" customWidth="1"/>
    <col min="13322" max="13322" width="0" style="138" hidden="1" customWidth="1"/>
    <col min="13323" max="13323" width="3.140625" style="138" customWidth="1"/>
    <col min="13324" max="13326" width="11.7109375" style="138" customWidth="1"/>
    <col min="13327" max="13327" width="0" style="138" hidden="1" customWidth="1"/>
    <col min="13328" max="13328" width="3.140625" style="138" customWidth="1"/>
    <col min="13329" max="13329" width="11.140625" style="138" bestFit="1" customWidth="1"/>
    <col min="13330" max="13568" width="9.140625" style="138"/>
    <col min="13569" max="13569" width="2.85546875" style="138" customWidth="1"/>
    <col min="13570" max="13571" width="11.7109375" style="138" customWidth="1"/>
    <col min="13572" max="13572" width="11.5703125" style="138" customWidth="1"/>
    <col min="13573" max="13573" width="0" style="138" hidden="1" customWidth="1"/>
    <col min="13574" max="13574" width="3" style="138" bestFit="1" customWidth="1"/>
    <col min="13575" max="13577" width="11.7109375" style="138" customWidth="1"/>
    <col min="13578" max="13578" width="0" style="138" hidden="1" customWidth="1"/>
    <col min="13579" max="13579" width="3.140625" style="138" customWidth="1"/>
    <col min="13580" max="13582" width="11.7109375" style="138" customWidth="1"/>
    <col min="13583" max="13583" width="0" style="138" hidden="1" customWidth="1"/>
    <col min="13584" max="13584" width="3.140625" style="138" customWidth="1"/>
    <col min="13585" max="13585" width="11.140625" style="138" bestFit="1" customWidth="1"/>
    <col min="13586" max="13824" width="9.140625" style="138"/>
    <col min="13825" max="13825" width="2.85546875" style="138" customWidth="1"/>
    <col min="13826" max="13827" width="11.7109375" style="138" customWidth="1"/>
    <col min="13828" max="13828" width="11.5703125" style="138" customWidth="1"/>
    <col min="13829" max="13829" width="0" style="138" hidden="1" customWidth="1"/>
    <col min="13830" max="13830" width="3" style="138" bestFit="1" customWidth="1"/>
    <col min="13831" max="13833" width="11.7109375" style="138" customWidth="1"/>
    <col min="13834" max="13834" width="0" style="138" hidden="1" customWidth="1"/>
    <col min="13835" max="13835" width="3.140625" style="138" customWidth="1"/>
    <col min="13836" max="13838" width="11.7109375" style="138" customWidth="1"/>
    <col min="13839" max="13839" width="0" style="138" hidden="1" customWidth="1"/>
    <col min="13840" max="13840" width="3.140625" style="138" customWidth="1"/>
    <col min="13841" max="13841" width="11.140625" style="138" bestFit="1" customWidth="1"/>
    <col min="13842" max="14080" width="9.140625" style="138"/>
    <col min="14081" max="14081" width="2.85546875" style="138" customWidth="1"/>
    <col min="14082" max="14083" width="11.7109375" style="138" customWidth="1"/>
    <col min="14084" max="14084" width="11.5703125" style="138" customWidth="1"/>
    <col min="14085" max="14085" width="0" style="138" hidden="1" customWidth="1"/>
    <col min="14086" max="14086" width="3" style="138" bestFit="1" customWidth="1"/>
    <col min="14087" max="14089" width="11.7109375" style="138" customWidth="1"/>
    <col min="14090" max="14090" width="0" style="138" hidden="1" customWidth="1"/>
    <col min="14091" max="14091" width="3.140625" style="138" customWidth="1"/>
    <col min="14092" max="14094" width="11.7109375" style="138" customWidth="1"/>
    <col min="14095" max="14095" width="0" style="138" hidden="1" customWidth="1"/>
    <col min="14096" max="14096" width="3.140625" style="138" customWidth="1"/>
    <col min="14097" max="14097" width="11.140625" style="138" bestFit="1" customWidth="1"/>
    <col min="14098" max="14336" width="9.140625" style="138"/>
    <col min="14337" max="14337" width="2.85546875" style="138" customWidth="1"/>
    <col min="14338" max="14339" width="11.7109375" style="138" customWidth="1"/>
    <col min="14340" max="14340" width="11.5703125" style="138" customWidth="1"/>
    <col min="14341" max="14341" width="0" style="138" hidden="1" customWidth="1"/>
    <col min="14342" max="14342" width="3" style="138" bestFit="1" customWidth="1"/>
    <col min="14343" max="14345" width="11.7109375" style="138" customWidth="1"/>
    <col min="14346" max="14346" width="0" style="138" hidden="1" customWidth="1"/>
    <col min="14347" max="14347" width="3.140625" style="138" customWidth="1"/>
    <col min="14348" max="14350" width="11.7109375" style="138" customWidth="1"/>
    <col min="14351" max="14351" width="0" style="138" hidden="1" customWidth="1"/>
    <col min="14352" max="14352" width="3.140625" style="138" customWidth="1"/>
    <col min="14353" max="14353" width="11.140625" style="138" bestFit="1" customWidth="1"/>
    <col min="14354" max="14592" width="9.140625" style="138"/>
    <col min="14593" max="14593" width="2.85546875" style="138" customWidth="1"/>
    <col min="14594" max="14595" width="11.7109375" style="138" customWidth="1"/>
    <col min="14596" max="14596" width="11.5703125" style="138" customWidth="1"/>
    <col min="14597" max="14597" width="0" style="138" hidden="1" customWidth="1"/>
    <col min="14598" max="14598" width="3" style="138" bestFit="1" customWidth="1"/>
    <col min="14599" max="14601" width="11.7109375" style="138" customWidth="1"/>
    <col min="14602" max="14602" width="0" style="138" hidden="1" customWidth="1"/>
    <col min="14603" max="14603" width="3.140625" style="138" customWidth="1"/>
    <col min="14604" max="14606" width="11.7109375" style="138" customWidth="1"/>
    <col min="14607" max="14607" width="0" style="138" hidden="1" customWidth="1"/>
    <col min="14608" max="14608" width="3.140625" style="138" customWidth="1"/>
    <col min="14609" max="14609" width="11.140625" style="138" bestFit="1" customWidth="1"/>
    <col min="14610" max="14848" width="9.140625" style="138"/>
    <col min="14849" max="14849" width="2.85546875" style="138" customWidth="1"/>
    <col min="14850" max="14851" width="11.7109375" style="138" customWidth="1"/>
    <col min="14852" max="14852" width="11.5703125" style="138" customWidth="1"/>
    <col min="14853" max="14853" width="0" style="138" hidden="1" customWidth="1"/>
    <col min="14854" max="14854" width="3" style="138" bestFit="1" customWidth="1"/>
    <col min="14855" max="14857" width="11.7109375" style="138" customWidth="1"/>
    <col min="14858" max="14858" width="0" style="138" hidden="1" customWidth="1"/>
    <col min="14859" max="14859" width="3.140625" style="138" customWidth="1"/>
    <col min="14860" max="14862" width="11.7109375" style="138" customWidth="1"/>
    <col min="14863" max="14863" width="0" style="138" hidden="1" customWidth="1"/>
    <col min="14864" max="14864" width="3.140625" style="138" customWidth="1"/>
    <col min="14865" max="14865" width="11.140625" style="138" bestFit="1" customWidth="1"/>
    <col min="14866" max="15104" width="9.140625" style="138"/>
    <col min="15105" max="15105" width="2.85546875" style="138" customWidth="1"/>
    <col min="15106" max="15107" width="11.7109375" style="138" customWidth="1"/>
    <col min="15108" max="15108" width="11.5703125" style="138" customWidth="1"/>
    <col min="15109" max="15109" width="0" style="138" hidden="1" customWidth="1"/>
    <col min="15110" max="15110" width="3" style="138" bestFit="1" customWidth="1"/>
    <col min="15111" max="15113" width="11.7109375" style="138" customWidth="1"/>
    <col min="15114" max="15114" width="0" style="138" hidden="1" customWidth="1"/>
    <col min="15115" max="15115" width="3.140625" style="138" customWidth="1"/>
    <col min="15116" max="15118" width="11.7109375" style="138" customWidth="1"/>
    <col min="15119" max="15119" width="0" style="138" hidden="1" customWidth="1"/>
    <col min="15120" max="15120" width="3.140625" style="138" customWidth="1"/>
    <col min="15121" max="15121" width="11.140625" style="138" bestFit="1" customWidth="1"/>
    <col min="15122" max="15360" width="9.140625" style="138"/>
    <col min="15361" max="15361" width="2.85546875" style="138" customWidth="1"/>
    <col min="15362" max="15363" width="11.7109375" style="138" customWidth="1"/>
    <col min="15364" max="15364" width="11.5703125" style="138" customWidth="1"/>
    <col min="15365" max="15365" width="0" style="138" hidden="1" customWidth="1"/>
    <col min="15366" max="15366" width="3" style="138" bestFit="1" customWidth="1"/>
    <col min="15367" max="15369" width="11.7109375" style="138" customWidth="1"/>
    <col min="15370" max="15370" width="0" style="138" hidden="1" customWidth="1"/>
    <col min="15371" max="15371" width="3.140625" style="138" customWidth="1"/>
    <col min="15372" max="15374" width="11.7109375" style="138" customWidth="1"/>
    <col min="15375" max="15375" width="0" style="138" hidden="1" customWidth="1"/>
    <col min="15376" max="15376" width="3.140625" style="138" customWidth="1"/>
    <col min="15377" max="15377" width="11.140625" style="138" bestFit="1" customWidth="1"/>
    <col min="15378" max="15616" width="9.140625" style="138"/>
    <col min="15617" max="15617" width="2.85546875" style="138" customWidth="1"/>
    <col min="15618" max="15619" width="11.7109375" style="138" customWidth="1"/>
    <col min="15620" max="15620" width="11.5703125" style="138" customWidth="1"/>
    <col min="15621" max="15621" width="0" style="138" hidden="1" customWidth="1"/>
    <col min="15622" max="15622" width="3" style="138" bestFit="1" customWidth="1"/>
    <col min="15623" max="15625" width="11.7109375" style="138" customWidth="1"/>
    <col min="15626" max="15626" width="0" style="138" hidden="1" customWidth="1"/>
    <col min="15627" max="15627" width="3.140625" style="138" customWidth="1"/>
    <col min="15628" max="15630" width="11.7109375" style="138" customWidth="1"/>
    <col min="15631" max="15631" width="0" style="138" hidden="1" customWidth="1"/>
    <col min="15632" max="15632" width="3.140625" style="138" customWidth="1"/>
    <col min="15633" max="15633" width="11.140625" style="138" bestFit="1" customWidth="1"/>
    <col min="15634" max="15872" width="9.140625" style="138"/>
    <col min="15873" max="15873" width="2.85546875" style="138" customWidth="1"/>
    <col min="15874" max="15875" width="11.7109375" style="138" customWidth="1"/>
    <col min="15876" max="15876" width="11.5703125" style="138" customWidth="1"/>
    <col min="15877" max="15877" width="0" style="138" hidden="1" customWidth="1"/>
    <col min="15878" max="15878" width="3" style="138" bestFit="1" customWidth="1"/>
    <col min="15879" max="15881" width="11.7109375" style="138" customWidth="1"/>
    <col min="15882" max="15882" width="0" style="138" hidden="1" customWidth="1"/>
    <col min="15883" max="15883" width="3.140625" style="138" customWidth="1"/>
    <col min="15884" max="15886" width="11.7109375" style="138" customWidth="1"/>
    <col min="15887" max="15887" width="0" style="138" hidden="1" customWidth="1"/>
    <col min="15888" max="15888" width="3.140625" style="138" customWidth="1"/>
    <col min="15889" max="15889" width="11.140625" style="138" bestFit="1" customWidth="1"/>
    <col min="15890" max="16128" width="9.140625" style="138"/>
    <col min="16129" max="16129" width="2.85546875" style="138" customWidth="1"/>
    <col min="16130" max="16131" width="11.7109375" style="138" customWidth="1"/>
    <col min="16132" max="16132" width="11.5703125" style="138" customWidth="1"/>
    <col min="16133" max="16133" width="0" style="138" hidden="1" customWidth="1"/>
    <col min="16134" max="16134" width="3" style="138" bestFit="1" customWidth="1"/>
    <col min="16135" max="16137" width="11.7109375" style="138" customWidth="1"/>
    <col min="16138" max="16138" width="0" style="138" hidden="1" customWidth="1"/>
    <col min="16139" max="16139" width="3.140625" style="138" customWidth="1"/>
    <col min="16140" max="16142" width="11.7109375" style="138" customWidth="1"/>
    <col min="16143" max="16143" width="0" style="138" hidden="1" customWidth="1"/>
    <col min="16144" max="16144" width="3.140625" style="138" customWidth="1"/>
    <col min="16145" max="16145" width="11.140625" style="138" bestFit="1" customWidth="1"/>
    <col min="16146" max="16384" width="9.140625" style="138"/>
  </cols>
  <sheetData>
    <row r="1" spans="1:19" ht="18" x14ac:dyDescent="0.25">
      <c r="A1" s="134"/>
      <c r="B1" s="134"/>
      <c r="C1" s="134"/>
      <c r="D1" s="135"/>
      <c r="E1" s="134"/>
      <c r="F1" s="136"/>
      <c r="G1" s="136"/>
      <c r="H1" s="136" t="s">
        <v>166</v>
      </c>
      <c r="I1" s="134"/>
      <c r="J1" s="134"/>
      <c r="K1" s="134"/>
      <c r="L1" s="134"/>
      <c r="M1" s="134"/>
      <c r="N1" s="134"/>
      <c r="O1" s="134"/>
      <c r="P1" s="134"/>
    </row>
    <row r="2" spans="1:19" ht="6.75" customHeight="1" x14ac:dyDescent="0.2">
      <c r="A2" s="134"/>
      <c r="B2" s="134"/>
      <c r="C2" s="134"/>
      <c r="D2" s="134"/>
      <c r="E2" s="134"/>
      <c r="F2" s="134"/>
      <c r="G2" s="134"/>
      <c r="H2" s="134"/>
      <c r="I2" s="134"/>
      <c r="J2" s="134"/>
      <c r="K2" s="134"/>
      <c r="L2" s="134"/>
      <c r="M2" s="134"/>
      <c r="N2" s="134"/>
      <c r="O2" s="134"/>
      <c r="P2" s="134"/>
    </row>
    <row r="3" spans="1:19" x14ac:dyDescent="0.2">
      <c r="A3" s="134"/>
      <c r="B3" s="299" t="s">
        <v>167</v>
      </c>
      <c r="C3" s="300"/>
      <c r="D3" s="301"/>
      <c r="F3" s="134"/>
      <c r="G3" s="302" t="s">
        <v>168</v>
      </c>
      <c r="H3" s="302"/>
      <c r="I3" s="302"/>
      <c r="K3" s="134"/>
      <c r="L3" s="303" t="s">
        <v>169</v>
      </c>
      <c r="M3" s="303"/>
      <c r="N3" s="303"/>
      <c r="P3" s="134"/>
      <c r="Q3" s="139"/>
      <c r="R3" s="139"/>
    </row>
    <row r="4" spans="1:19" x14ac:dyDescent="0.2">
      <c r="A4" s="134"/>
      <c r="B4" s="304" t="s">
        <v>170</v>
      </c>
      <c r="C4" s="305"/>
      <c r="D4" s="306"/>
      <c r="F4" s="134"/>
      <c r="G4" s="307" t="s">
        <v>170</v>
      </c>
      <c r="H4" s="308"/>
      <c r="I4" s="309"/>
      <c r="K4" s="140"/>
      <c r="L4" s="310" t="s">
        <v>170</v>
      </c>
      <c r="M4" s="311"/>
      <c r="N4" s="312"/>
      <c r="P4" s="140"/>
      <c r="S4" s="139"/>
    </row>
    <row r="5" spans="1:19" x14ac:dyDescent="0.2">
      <c r="A5" s="134"/>
      <c r="B5" s="141" t="s">
        <v>171</v>
      </c>
      <c r="C5" s="141" t="s">
        <v>172</v>
      </c>
      <c r="D5" s="141" t="s">
        <v>173</v>
      </c>
      <c r="F5" s="142"/>
      <c r="G5" s="143" t="s">
        <v>171</v>
      </c>
      <c r="H5" s="143" t="s">
        <v>172</v>
      </c>
      <c r="I5" s="143" t="s">
        <v>173</v>
      </c>
      <c r="K5" s="144"/>
      <c r="L5" s="145" t="s">
        <v>171</v>
      </c>
      <c r="M5" s="145" t="s">
        <v>172</v>
      </c>
      <c r="N5" s="145" t="s">
        <v>173</v>
      </c>
      <c r="P5" s="144"/>
    </row>
    <row r="6" spans="1:19" x14ac:dyDescent="0.2">
      <c r="A6" s="134"/>
      <c r="B6" s="146">
        <v>50</v>
      </c>
      <c r="C6" s="147">
        <v>270</v>
      </c>
      <c r="D6" s="146">
        <v>2.8</v>
      </c>
      <c r="F6" s="142"/>
      <c r="G6" s="146">
        <v>50</v>
      </c>
      <c r="H6" s="147">
        <v>270</v>
      </c>
      <c r="I6" s="146">
        <v>2.9</v>
      </c>
      <c r="K6" s="148"/>
      <c r="L6" s="146">
        <v>50</v>
      </c>
      <c r="M6" s="146">
        <v>270</v>
      </c>
      <c r="N6" s="146">
        <v>2.85</v>
      </c>
      <c r="P6" s="148"/>
    </row>
    <row r="7" spans="1:19" ht="6.75" customHeight="1" x14ac:dyDescent="0.2">
      <c r="A7" s="134"/>
      <c r="B7" s="142"/>
      <c r="C7" s="142"/>
      <c r="D7" s="149"/>
      <c r="E7" s="150"/>
      <c r="F7" s="149"/>
      <c r="G7" s="149"/>
      <c r="H7" s="149"/>
      <c r="I7" s="149"/>
      <c r="K7" s="134"/>
      <c r="L7" s="149"/>
      <c r="M7" s="149"/>
      <c r="N7" s="149"/>
      <c r="P7" s="134"/>
    </row>
    <row r="8" spans="1:19" x14ac:dyDescent="0.2">
      <c r="A8" s="134"/>
      <c r="B8" s="141" t="s">
        <v>174</v>
      </c>
      <c r="C8" s="141" t="s">
        <v>172</v>
      </c>
      <c r="D8" s="141" t="s">
        <v>175</v>
      </c>
      <c r="E8" s="151">
        <f>IF(B9=0,E8,((0.00463*$B9^2 + 1.68*$B9 - 22.05)/(((0.00463*$C$6^2 + 1.68*$C$6 - 22.05)-(0.00463*$B$6^2 + 1.68*$B$6 - 22.05))/($C$6-$B$6))*$D$6))</f>
        <v>65.115764170040492</v>
      </c>
      <c r="F8" s="149"/>
      <c r="G8" s="143" t="s">
        <v>174</v>
      </c>
      <c r="H8" s="143" t="s">
        <v>172</v>
      </c>
      <c r="I8" s="143" t="s">
        <v>175</v>
      </c>
      <c r="J8" s="151">
        <f>IF(G9=0,J8,((0.00463*G9^2 + 1.68*G9 - 22.05)/(((0.00463*H$6^2 + 1.68*H$6 - 22.05)-(0.00463*G$6^2 + 1.68*G$6 - 22.05))/(H$6-G$6))*I$6))</f>
        <v>67.441327176113361</v>
      </c>
      <c r="K8" s="144"/>
      <c r="L8" s="145" t="s">
        <v>174</v>
      </c>
      <c r="M8" s="145" t="s">
        <v>172</v>
      </c>
      <c r="N8" s="145" t="s">
        <v>175</v>
      </c>
      <c r="O8" s="151">
        <f>IF(L9=0,O8,((0.00463*L9^2 + 1.68*L9 - 22.05)/(((0.00463*M$6^2 + 1.68*M$6 - 22.05)-(0.00463*L$6^2 + 1.68*L$6 - 22.05))/(M$6-L$6))*N$6))</f>
        <v>66.278545673076934</v>
      </c>
      <c r="P8" s="144"/>
    </row>
    <row r="9" spans="1:19" ht="13.5" thickBot="1" x14ac:dyDescent="0.25">
      <c r="A9" s="134"/>
      <c r="B9" s="146">
        <v>50</v>
      </c>
      <c r="C9" s="152">
        <v>75</v>
      </c>
      <c r="D9" s="153">
        <f t="shared" ref="D9:D14" si="0">IF(C9="",0,(E9-E8))</f>
        <v>50.010279605263136</v>
      </c>
      <c r="E9" s="151">
        <f t="shared" ref="E9:E14" si="1">IF(C9="","",((0.00463*C9^2 + 1.68*C9 - 22.05)/(((0.00463*C$6^2 + 1.68*C$6 - 22.05)-(0.00463*B$6^2 + 1.68*B$6 - 22.05))/(C$6-B$6))*D$6))</f>
        <v>115.12604377530363</v>
      </c>
      <c r="F9" s="154"/>
      <c r="G9" s="146">
        <v>50</v>
      </c>
      <c r="H9" s="152">
        <v>75</v>
      </c>
      <c r="I9" s="155">
        <f t="shared" ref="I9:I14" si="2">IF(H9="","",(J9-J8))</f>
        <v>51.796361019736821</v>
      </c>
      <c r="J9" s="151">
        <f t="shared" ref="J9:J14" si="3">IF(H9="","",((0.00463*H9^2 + 1.68*H9 - 22.05)/(((0.00463*H$6^2 + 1.68*H$6 - 22.05)-(0.00463*G$6^2 + 1.68*G$6 - 22.05))/(H$6-G$6))*I$6))</f>
        <v>119.23768819585018</v>
      </c>
      <c r="K9" s="156"/>
      <c r="L9" s="146">
        <v>50</v>
      </c>
      <c r="M9" s="152">
        <v>75</v>
      </c>
      <c r="N9" s="157">
        <f t="shared" ref="N9:N14" si="4">IF(M9="","",(O9-O8))</f>
        <v>50.903320312499986</v>
      </c>
      <c r="O9" s="151">
        <f t="shared" ref="O9:O14" si="5">IF(L10="","",((0.00463*L10^2 + 1.68*L10 - 22.05)/(((0.00463*M$6^2 + 1.68*M$6 - 22.05)-(0.00463*L$6^2 + 1.68*L$6 - 22.05))/(M$6-L$6))*N$6))</f>
        <v>117.18186598557692</v>
      </c>
      <c r="P9" s="156"/>
    </row>
    <row r="10" spans="1:19" ht="13.5" thickBot="1" x14ac:dyDescent="0.25">
      <c r="A10" s="134"/>
      <c r="B10" s="141">
        <f t="shared" ref="B10:B15" si="6">IF(C9="","",C9)</f>
        <v>75</v>
      </c>
      <c r="C10" s="152">
        <v>125</v>
      </c>
      <c r="D10" s="153">
        <f t="shared" si="0"/>
        <v>115.39726720647769</v>
      </c>
      <c r="E10" s="151">
        <f t="shared" si="1"/>
        <v>230.52331098178132</v>
      </c>
      <c r="F10" s="154"/>
      <c r="G10" s="143">
        <f t="shared" ref="G10:G15" si="7">IF(H9="","",H9)</f>
        <v>75</v>
      </c>
      <c r="H10" s="152">
        <v>125</v>
      </c>
      <c r="I10" s="155">
        <f t="shared" si="2"/>
        <v>119.51859817813764</v>
      </c>
      <c r="J10" s="151">
        <f t="shared" si="3"/>
        <v>238.75628637398782</v>
      </c>
      <c r="K10" s="156"/>
      <c r="L10" s="145">
        <f t="shared" ref="L10:L15" si="8">IF(M9="","",M9)</f>
        <v>75</v>
      </c>
      <c r="M10" s="152">
        <v>125</v>
      </c>
      <c r="N10" s="157">
        <f t="shared" si="4"/>
        <v>117.45793269230766</v>
      </c>
      <c r="O10" s="151">
        <f t="shared" si="5"/>
        <v>234.63979867788458</v>
      </c>
      <c r="P10" s="156"/>
    </row>
    <row r="11" spans="1:19" ht="13.5" thickBot="1" x14ac:dyDescent="0.25">
      <c r="A11" s="134"/>
      <c r="B11" s="141">
        <f t="shared" si="6"/>
        <v>125</v>
      </c>
      <c r="C11" s="152">
        <v>170</v>
      </c>
      <c r="D11" s="153">
        <f t="shared" si="0"/>
        <v>121.38698760121457</v>
      </c>
      <c r="E11" s="151">
        <f t="shared" si="1"/>
        <v>351.91029858299589</v>
      </c>
      <c r="F11" s="154"/>
      <c r="G11" s="143">
        <f t="shared" si="7"/>
        <v>125</v>
      </c>
      <c r="H11" s="152">
        <v>170</v>
      </c>
      <c r="I11" s="155">
        <f t="shared" si="2"/>
        <v>125.72223715840076</v>
      </c>
      <c r="J11" s="151">
        <f t="shared" si="3"/>
        <v>364.47852353238858</v>
      </c>
      <c r="K11" s="156"/>
      <c r="L11" s="145">
        <f t="shared" si="8"/>
        <v>125</v>
      </c>
      <c r="M11" s="152">
        <v>170</v>
      </c>
      <c r="N11" s="157">
        <f t="shared" si="4"/>
        <v>123.55461237980768</v>
      </c>
      <c r="O11" s="151">
        <f t="shared" si="5"/>
        <v>358.19441105769226</v>
      </c>
      <c r="P11" s="156"/>
    </row>
    <row r="12" spans="1:19" ht="13.5" thickBot="1" x14ac:dyDescent="0.25">
      <c r="A12" s="134"/>
      <c r="B12" s="141">
        <f t="shared" si="6"/>
        <v>170</v>
      </c>
      <c r="C12" s="146">
        <v>210</v>
      </c>
      <c r="D12" s="153">
        <f t="shared" si="0"/>
        <v>121.84109311740895</v>
      </c>
      <c r="E12" s="151">
        <f t="shared" si="1"/>
        <v>473.75139170040484</v>
      </c>
      <c r="F12" s="154"/>
      <c r="G12" s="143">
        <f t="shared" si="7"/>
        <v>170</v>
      </c>
      <c r="H12" s="152">
        <v>210</v>
      </c>
      <c r="I12" s="155">
        <f t="shared" si="2"/>
        <v>126.19256072874504</v>
      </c>
      <c r="J12" s="151">
        <f t="shared" si="3"/>
        <v>490.67108426113361</v>
      </c>
      <c r="K12" s="156"/>
      <c r="L12" s="145">
        <f t="shared" si="8"/>
        <v>170</v>
      </c>
      <c r="M12" s="152">
        <v>210</v>
      </c>
      <c r="N12" s="157">
        <f t="shared" si="4"/>
        <v>124.01682692307702</v>
      </c>
      <c r="O12" s="151">
        <f t="shared" si="5"/>
        <v>482.21123798076928</v>
      </c>
      <c r="P12" s="156"/>
    </row>
    <row r="13" spans="1:19" x14ac:dyDescent="0.2">
      <c r="A13" s="134"/>
      <c r="B13" s="141">
        <f t="shared" si="6"/>
        <v>210</v>
      </c>
      <c r="C13" s="159">
        <v>246</v>
      </c>
      <c r="D13" s="153">
        <f t="shared" si="0"/>
        <v>120.87582995951414</v>
      </c>
      <c r="E13" s="151">
        <f t="shared" si="1"/>
        <v>594.62722165991897</v>
      </c>
      <c r="F13" s="154"/>
      <c r="G13" s="143">
        <f t="shared" si="7"/>
        <v>210</v>
      </c>
      <c r="H13" s="146">
        <v>250</v>
      </c>
      <c r="I13" s="155">
        <f t="shared" si="2"/>
        <v>139.78264170040484</v>
      </c>
      <c r="J13" s="151">
        <f t="shared" si="3"/>
        <v>630.45372596153845</v>
      </c>
      <c r="K13" s="156"/>
      <c r="L13" s="145">
        <f t="shared" si="8"/>
        <v>210</v>
      </c>
      <c r="M13" s="146">
        <v>250</v>
      </c>
      <c r="N13" s="157">
        <f t="shared" si="4"/>
        <v>137.37259615384619</v>
      </c>
      <c r="O13" s="151">
        <f t="shared" si="5"/>
        <v>619.58383413461547</v>
      </c>
      <c r="P13" s="156"/>
      <c r="Q13" s="158"/>
    </row>
    <row r="14" spans="1:19" x14ac:dyDescent="0.2">
      <c r="A14" s="134"/>
      <c r="B14" s="141">
        <f t="shared" si="6"/>
        <v>246</v>
      </c>
      <c r="C14" s="159">
        <v>280</v>
      </c>
      <c r="D14" s="153">
        <f t="shared" si="0"/>
        <v>123.91959008097172</v>
      </c>
      <c r="E14" s="151">
        <f t="shared" si="1"/>
        <v>718.54681174089069</v>
      </c>
      <c r="F14" s="142"/>
      <c r="G14" s="143">
        <f t="shared" si="7"/>
        <v>250</v>
      </c>
      <c r="H14" s="159">
        <v>280</v>
      </c>
      <c r="I14" s="155">
        <f t="shared" si="2"/>
        <v>113.7554719129555</v>
      </c>
      <c r="J14" s="151">
        <f t="shared" si="3"/>
        <v>744.20919787449395</v>
      </c>
      <c r="K14" s="156"/>
      <c r="L14" s="145">
        <f t="shared" si="8"/>
        <v>250</v>
      </c>
      <c r="M14" s="159">
        <v>280</v>
      </c>
      <c r="N14" s="157">
        <f t="shared" si="4"/>
        <v>111.79417067307691</v>
      </c>
      <c r="O14" s="151">
        <f t="shared" si="5"/>
        <v>731.37800480769238</v>
      </c>
      <c r="P14" s="156"/>
    </row>
    <row r="15" spans="1:19" x14ac:dyDescent="0.2">
      <c r="A15" s="134"/>
      <c r="B15" s="141">
        <f t="shared" si="6"/>
        <v>280</v>
      </c>
      <c r="C15" s="160"/>
      <c r="D15" s="142"/>
      <c r="F15" s="142"/>
      <c r="G15" s="143">
        <f t="shared" si="7"/>
        <v>280</v>
      </c>
      <c r="H15" s="160"/>
      <c r="I15" s="142"/>
      <c r="J15" s="161"/>
      <c r="K15" s="156"/>
      <c r="L15" s="145">
        <f t="shared" si="8"/>
        <v>280</v>
      </c>
      <c r="M15" s="160"/>
      <c r="N15" s="142"/>
      <c r="O15" s="161"/>
      <c r="P15" s="156"/>
    </row>
    <row r="16" spans="1:19" x14ac:dyDescent="0.2">
      <c r="A16" s="134"/>
      <c r="B16" s="142"/>
      <c r="C16" s="149"/>
      <c r="D16" s="149"/>
      <c r="E16" s="142"/>
      <c r="F16" s="142"/>
      <c r="G16" s="142"/>
      <c r="H16" s="142"/>
      <c r="I16" s="142"/>
      <c r="K16" s="134"/>
      <c r="L16" s="142"/>
      <c r="M16" s="142"/>
      <c r="N16" s="142"/>
      <c r="P16" s="134"/>
    </row>
    <row r="17" spans="1:16" x14ac:dyDescent="0.2">
      <c r="A17" s="134"/>
      <c r="B17" s="162"/>
      <c r="C17" s="288" t="s">
        <v>176</v>
      </c>
      <c r="D17" s="289"/>
      <c r="E17" s="163"/>
      <c r="F17" s="159">
        <v>3</v>
      </c>
      <c r="G17" s="164" t="s">
        <v>177</v>
      </c>
      <c r="H17" s="134"/>
      <c r="I17" s="134"/>
      <c r="J17" s="134"/>
      <c r="K17" s="134"/>
      <c r="L17" s="144"/>
      <c r="M17" s="134"/>
      <c r="N17" s="134"/>
      <c r="O17" s="134"/>
      <c r="P17" s="134"/>
    </row>
    <row r="18" spans="1:16" x14ac:dyDescent="0.2">
      <c r="A18" s="134"/>
      <c r="B18" s="134"/>
      <c r="C18" s="134"/>
      <c r="D18" s="134"/>
      <c r="E18" s="165"/>
      <c r="F18" s="134"/>
      <c r="G18" s="134"/>
      <c r="H18" s="134"/>
      <c r="I18" s="134"/>
      <c r="J18" s="134"/>
      <c r="K18" s="134"/>
      <c r="L18" s="134"/>
      <c r="M18" s="134"/>
      <c r="N18" s="134"/>
      <c r="O18" s="134"/>
      <c r="P18" s="134"/>
    </row>
    <row r="19" spans="1:16" ht="7.5" customHeight="1" x14ac:dyDescent="0.2">
      <c r="A19" s="166"/>
      <c r="B19" s="166"/>
      <c r="C19" s="166"/>
      <c r="D19" s="166"/>
      <c r="E19" s="166"/>
      <c r="F19" s="166"/>
      <c r="G19" s="166"/>
      <c r="H19" s="166"/>
      <c r="I19" s="166"/>
      <c r="J19" s="166"/>
      <c r="K19" s="166"/>
      <c r="L19" s="166"/>
      <c r="M19" s="166"/>
      <c r="N19" s="166"/>
      <c r="O19" s="166"/>
      <c r="P19" s="166"/>
    </row>
    <row r="20" spans="1:16" ht="15.75" x14ac:dyDescent="0.25">
      <c r="A20" s="134"/>
      <c r="B20" s="167"/>
      <c r="C20" s="168"/>
      <c r="D20" s="168"/>
      <c r="E20" s="169"/>
      <c r="F20" s="168"/>
      <c r="G20" s="168"/>
      <c r="H20" s="168" t="s">
        <v>178</v>
      </c>
      <c r="I20" s="167"/>
      <c r="J20" s="134"/>
      <c r="K20" s="134"/>
      <c r="L20" s="167"/>
      <c r="M20" s="167"/>
      <c r="N20" s="167"/>
      <c r="O20" s="134"/>
      <c r="P20" s="134"/>
    </row>
    <row r="21" spans="1:16" x14ac:dyDescent="0.2">
      <c r="A21" s="134"/>
      <c r="B21" s="134"/>
      <c r="C21" s="142"/>
      <c r="D21" s="170" t="s">
        <v>179</v>
      </c>
      <c r="E21" s="170"/>
      <c r="F21" s="170"/>
      <c r="G21" s="170"/>
      <c r="H21" s="170"/>
      <c r="I21" s="170"/>
      <c r="K21" s="171"/>
      <c r="L21" s="172"/>
      <c r="M21" s="173"/>
      <c r="N21" s="173"/>
      <c r="P21" s="134"/>
    </row>
    <row r="22" spans="1:16" x14ac:dyDescent="0.2">
      <c r="A22" s="134"/>
      <c r="B22" s="174"/>
      <c r="C22" s="149"/>
      <c r="D22" s="175"/>
      <c r="E22" s="170"/>
      <c r="F22" s="176"/>
      <c r="G22" s="171"/>
      <c r="H22" s="176" t="s">
        <v>180</v>
      </c>
      <c r="I22" s="146" t="s">
        <v>181</v>
      </c>
      <c r="K22" s="171"/>
      <c r="L22" s="146" t="s">
        <v>182</v>
      </c>
      <c r="M22" s="177"/>
      <c r="N22" s="177"/>
      <c r="P22" s="134"/>
    </row>
    <row r="23" spans="1:16" x14ac:dyDescent="0.2">
      <c r="A23" s="134"/>
      <c r="B23" s="142"/>
      <c r="C23" s="142"/>
      <c r="D23" s="142"/>
      <c r="E23" s="142"/>
      <c r="F23" s="142"/>
      <c r="G23" s="142"/>
      <c r="H23" s="142"/>
      <c r="I23" s="142"/>
      <c r="K23" s="134"/>
      <c r="L23" s="173"/>
      <c r="M23" s="173"/>
      <c r="N23" s="173"/>
      <c r="P23" s="134"/>
    </row>
    <row r="24" spans="1:16" x14ac:dyDescent="0.2">
      <c r="A24" s="134"/>
      <c r="B24" s="290" t="s">
        <v>183</v>
      </c>
      <c r="C24" s="291"/>
      <c r="D24" s="292"/>
      <c r="E24" s="178"/>
      <c r="F24" s="142"/>
      <c r="G24" s="293" t="s">
        <v>184</v>
      </c>
      <c r="H24" s="294"/>
      <c r="I24" s="295"/>
      <c r="K24" s="134"/>
      <c r="L24" s="296" t="s">
        <v>185</v>
      </c>
      <c r="M24" s="297"/>
      <c r="N24" s="298"/>
      <c r="P24" s="134"/>
    </row>
    <row r="25" spans="1:16" x14ac:dyDescent="0.2">
      <c r="A25" s="134"/>
      <c r="B25" s="141" t="s">
        <v>171</v>
      </c>
      <c r="C25" s="141" t="str">
        <f>I22</f>
        <v>Sequence 1</v>
      </c>
      <c r="D25" s="141" t="str">
        <f>L22</f>
        <v>Sequence 2</v>
      </c>
      <c r="E25" s="178"/>
      <c r="F25" s="142"/>
      <c r="G25" s="143" t="s">
        <v>171</v>
      </c>
      <c r="H25" s="143" t="str">
        <f>I22</f>
        <v>Sequence 1</v>
      </c>
      <c r="I25" s="143" t="str">
        <f>L22</f>
        <v>Sequence 2</v>
      </c>
      <c r="K25" s="134"/>
      <c r="L25" s="145" t="s">
        <v>171</v>
      </c>
      <c r="M25" s="145" t="str">
        <f>I22</f>
        <v>Sequence 1</v>
      </c>
      <c r="N25" s="145" t="str">
        <f>L22</f>
        <v>Sequence 2</v>
      </c>
      <c r="P25" s="134"/>
    </row>
    <row r="26" spans="1:16" x14ac:dyDescent="0.2">
      <c r="A26" s="134"/>
      <c r="B26" s="141">
        <f t="shared" ref="B26:B31" si="9">B9</f>
        <v>50</v>
      </c>
      <c r="C26" s="146" t="s">
        <v>186</v>
      </c>
      <c r="D26" s="146" t="s">
        <v>55</v>
      </c>
      <c r="E26" s="178"/>
      <c r="F26" s="142"/>
      <c r="G26" s="143">
        <f t="shared" ref="G26:G31" si="10">G9</f>
        <v>50</v>
      </c>
      <c r="H26" s="146" t="s">
        <v>186</v>
      </c>
      <c r="I26" s="146" t="s">
        <v>55</v>
      </c>
      <c r="K26" s="134"/>
      <c r="L26" s="145">
        <f t="shared" ref="L26:L31" si="11">L9</f>
        <v>50</v>
      </c>
      <c r="M26" s="146" t="s">
        <v>186</v>
      </c>
      <c r="N26" s="146" t="s">
        <v>55</v>
      </c>
      <c r="P26" s="134"/>
    </row>
    <row r="27" spans="1:16" x14ac:dyDescent="0.2">
      <c r="A27" s="134"/>
      <c r="B27" s="141">
        <f t="shared" si="9"/>
        <v>75</v>
      </c>
      <c r="C27" s="146" t="s">
        <v>187</v>
      </c>
      <c r="D27" s="146" t="s">
        <v>56</v>
      </c>
      <c r="E27" s="178"/>
      <c r="F27" s="142"/>
      <c r="G27" s="143">
        <f t="shared" si="10"/>
        <v>75</v>
      </c>
      <c r="H27" s="146" t="s">
        <v>187</v>
      </c>
      <c r="I27" s="146" t="s">
        <v>56</v>
      </c>
      <c r="K27" s="134"/>
      <c r="L27" s="145">
        <f t="shared" si="11"/>
        <v>75</v>
      </c>
      <c r="M27" s="146" t="s">
        <v>187</v>
      </c>
      <c r="N27" s="146" t="s">
        <v>56</v>
      </c>
      <c r="P27" s="134"/>
    </row>
    <row r="28" spans="1:16" x14ac:dyDescent="0.2">
      <c r="A28" s="134"/>
      <c r="B28" s="141">
        <f t="shared" si="9"/>
        <v>125</v>
      </c>
      <c r="C28" s="146" t="s">
        <v>188</v>
      </c>
      <c r="D28" s="146" t="s">
        <v>57</v>
      </c>
      <c r="E28" s="178"/>
      <c r="F28" s="142"/>
      <c r="G28" s="143">
        <f t="shared" si="10"/>
        <v>125</v>
      </c>
      <c r="H28" s="146" t="s">
        <v>188</v>
      </c>
      <c r="I28" s="146" t="s">
        <v>57</v>
      </c>
      <c r="K28" s="134"/>
      <c r="L28" s="145">
        <f t="shared" si="11"/>
        <v>125</v>
      </c>
      <c r="M28" s="146" t="s">
        <v>188</v>
      </c>
      <c r="N28" s="146" t="s">
        <v>57</v>
      </c>
      <c r="P28" s="134"/>
    </row>
    <row r="29" spans="1:16" x14ac:dyDescent="0.2">
      <c r="A29" s="134"/>
      <c r="B29" s="141">
        <f t="shared" si="9"/>
        <v>170</v>
      </c>
      <c r="C29" s="146" t="s">
        <v>189</v>
      </c>
      <c r="D29" s="146" t="s">
        <v>58</v>
      </c>
      <c r="E29" s="178"/>
      <c r="F29" s="142"/>
      <c r="G29" s="143">
        <f t="shared" si="10"/>
        <v>170</v>
      </c>
      <c r="H29" s="146" t="s">
        <v>189</v>
      </c>
      <c r="I29" s="146" t="s">
        <v>58</v>
      </c>
      <c r="K29" s="134"/>
      <c r="L29" s="145">
        <f t="shared" si="11"/>
        <v>170</v>
      </c>
      <c r="M29" s="146" t="s">
        <v>189</v>
      </c>
      <c r="N29" s="146" t="s">
        <v>58</v>
      </c>
      <c r="P29" s="134"/>
    </row>
    <row r="30" spans="1:16" x14ac:dyDescent="0.2">
      <c r="A30" s="134"/>
      <c r="B30" s="141">
        <f t="shared" si="9"/>
        <v>210</v>
      </c>
      <c r="C30" s="146" t="s">
        <v>190</v>
      </c>
      <c r="D30" s="146" t="s">
        <v>59</v>
      </c>
      <c r="E30" s="178"/>
      <c r="F30" s="142"/>
      <c r="G30" s="143">
        <f t="shared" si="10"/>
        <v>210</v>
      </c>
      <c r="H30" s="146" t="s">
        <v>190</v>
      </c>
      <c r="I30" s="146" t="s">
        <v>59</v>
      </c>
      <c r="K30" s="134"/>
      <c r="L30" s="145">
        <f>L13</f>
        <v>210</v>
      </c>
      <c r="M30" s="146" t="s">
        <v>190</v>
      </c>
      <c r="N30" s="146" t="s">
        <v>59</v>
      </c>
      <c r="P30" s="134"/>
    </row>
    <row r="31" spans="1:16" x14ac:dyDescent="0.2">
      <c r="A31" s="134"/>
      <c r="B31" s="141">
        <f t="shared" si="9"/>
        <v>246</v>
      </c>
      <c r="C31" s="146" t="s">
        <v>191</v>
      </c>
      <c r="D31" s="146" t="s">
        <v>192</v>
      </c>
      <c r="E31" s="178"/>
      <c r="F31" s="142"/>
      <c r="G31" s="143">
        <f t="shared" si="10"/>
        <v>250</v>
      </c>
      <c r="H31" s="146" t="s">
        <v>191</v>
      </c>
      <c r="I31" s="146" t="s">
        <v>192</v>
      </c>
      <c r="K31" s="134"/>
      <c r="L31" s="145">
        <f t="shared" si="11"/>
        <v>250</v>
      </c>
      <c r="M31" s="146" t="s">
        <v>191</v>
      </c>
      <c r="N31" s="146" t="s">
        <v>192</v>
      </c>
      <c r="P31" s="134"/>
    </row>
    <row r="32" spans="1:16" x14ac:dyDescent="0.2">
      <c r="A32" s="134"/>
      <c r="B32" s="142"/>
      <c r="C32" s="142"/>
      <c r="D32" s="142"/>
      <c r="E32" s="142"/>
      <c r="F32" s="142"/>
      <c r="G32" s="142"/>
      <c r="H32" s="142"/>
      <c r="I32" s="142"/>
      <c r="K32" s="134"/>
      <c r="L32" s="142"/>
      <c r="M32" s="142"/>
      <c r="N32" s="142"/>
      <c r="P32" s="134"/>
    </row>
  </sheetData>
  <sheetProtection sheet="1" objects="1" scenarios="1"/>
  <mergeCells count="10">
    <mergeCell ref="C17:D17"/>
    <mergeCell ref="B24:D24"/>
    <mergeCell ref="G24:I24"/>
    <mergeCell ref="L24:N24"/>
    <mergeCell ref="B3:D3"/>
    <mergeCell ref="G3:I3"/>
    <mergeCell ref="L3:N3"/>
    <mergeCell ref="B4:D4"/>
    <mergeCell ref="G4:I4"/>
    <mergeCell ref="L4:N4"/>
  </mergeCells>
  <pageMargins left="1.1100000000000001" right="0.75" top="1" bottom="1"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6"/>
  <sheetViews>
    <sheetView workbookViewId="0">
      <pane xSplit="1" ySplit="7" topLeftCell="B40" activePane="bottomRight" state="frozen"/>
      <selection activeCell="D14" sqref="D9:D14"/>
      <selection pane="topRight" activeCell="D14" sqref="D9:D14"/>
      <selection pane="bottomLeft" activeCell="D14" sqref="D9:D14"/>
      <selection pane="bottomRight" activeCell="D14" sqref="D9:D14"/>
    </sheetView>
  </sheetViews>
  <sheetFormatPr defaultRowHeight="12.75" x14ac:dyDescent="0.2"/>
  <cols>
    <col min="1" max="1" width="30.42578125" bestFit="1" customWidth="1"/>
    <col min="2" max="7" width="10.140625" bestFit="1" customWidth="1"/>
    <col min="8" max="8" width="6.5703125" bestFit="1" customWidth="1"/>
    <col min="9" max="10" width="10.140625" bestFit="1" customWidth="1"/>
    <col min="11" max="11" width="6.5703125" bestFit="1" customWidth="1"/>
  </cols>
  <sheetData>
    <row r="1" spans="1:11" x14ac:dyDescent="0.2">
      <c r="B1" s="26"/>
      <c r="C1" s="26"/>
      <c r="D1" s="26"/>
      <c r="E1" s="26"/>
      <c r="F1" s="26"/>
      <c r="G1" s="26"/>
      <c r="I1" s="26"/>
      <c r="J1" s="26"/>
    </row>
    <row r="2" spans="1:11" ht="15.75" x14ac:dyDescent="0.25">
      <c r="A2" s="7"/>
      <c r="B2" s="8" t="s">
        <v>231</v>
      </c>
      <c r="C2" s="8" t="s">
        <v>231</v>
      </c>
      <c r="D2" s="8" t="s">
        <v>88</v>
      </c>
      <c r="E2" s="8" t="s">
        <v>88</v>
      </c>
      <c r="F2" s="8" t="s">
        <v>88</v>
      </c>
      <c r="G2" s="8" t="s">
        <v>89</v>
      </c>
      <c r="H2" s="10"/>
      <c r="I2" s="8" t="s">
        <v>88</v>
      </c>
      <c r="J2" s="8" t="s">
        <v>89</v>
      </c>
      <c r="K2" s="10"/>
    </row>
    <row r="3" spans="1:11" x14ac:dyDescent="0.2">
      <c r="A3" s="1"/>
      <c r="B3" s="6"/>
      <c r="C3" s="6"/>
      <c r="D3" s="6"/>
      <c r="E3" s="6"/>
      <c r="F3" s="6"/>
      <c r="G3" s="6"/>
      <c r="I3" s="6"/>
      <c r="J3" s="6"/>
    </row>
    <row r="4" spans="1:11" x14ac:dyDescent="0.2">
      <c r="A4" s="1"/>
      <c r="B4" s="17">
        <v>12</v>
      </c>
      <c r="C4" s="17">
        <v>12</v>
      </c>
      <c r="D4" s="17">
        <v>15</v>
      </c>
      <c r="E4" s="17">
        <v>15</v>
      </c>
      <c r="F4" s="17">
        <v>15</v>
      </c>
      <c r="G4" s="17">
        <v>25</v>
      </c>
      <c r="H4" s="15"/>
      <c r="I4" s="17">
        <v>15</v>
      </c>
      <c r="J4" s="17">
        <v>25</v>
      </c>
      <c r="K4" s="15"/>
    </row>
    <row r="5" spans="1:11" ht="13.5" thickBot="1" x14ac:dyDescent="0.25">
      <c r="A5" s="2" t="s">
        <v>15</v>
      </c>
      <c r="B5" s="18">
        <v>15</v>
      </c>
      <c r="C5" s="18">
        <v>15</v>
      </c>
      <c r="D5" s="18">
        <v>25</v>
      </c>
      <c r="E5" s="18">
        <v>25</v>
      </c>
      <c r="F5" s="18">
        <v>25</v>
      </c>
      <c r="G5" s="18">
        <v>50</v>
      </c>
      <c r="H5" s="15"/>
      <c r="I5" s="18">
        <v>25</v>
      </c>
      <c r="J5" s="18">
        <v>50</v>
      </c>
      <c r="K5" s="15"/>
    </row>
    <row r="6" spans="1:11" x14ac:dyDescent="0.2">
      <c r="A6" t="s">
        <v>1</v>
      </c>
      <c r="B6" s="76">
        <f>IF(B4="","",((((B195-B246)*2000)+((SUM(B8:B187)-2000)*((IF($A7=Nutrients!$B$79,Nutrients!$CO$79,(IF($A7=Nutrients!$B$77,Nutrients!$CO$77,Nutrients!$CO$78)))))))/((IF($A6=Nutrients!$B$8,Nutrients!$CO$8,Nutrients!$CO$9))-((IF($A7=Nutrients!$B$79,Nutrients!$CO$79,(IF($A7=Nutrients!$B$77,Nutrients!$CO$77,Nutrients!$CO$78))))))))</f>
        <v>766.46019433330605</v>
      </c>
      <c r="C6" s="76">
        <f>IF(C4="","",((((C195-C246)*2000)+((SUM(C8:C187)-2000)*((IF($A7=Nutrients!$B$79,Nutrients!$CO$79,(IF($A7=Nutrients!$B$77,Nutrients!$CO$77,Nutrients!$CO$78)))))))/((IF($A6=Nutrients!$B$8,Nutrients!$CO$8,Nutrients!$CO$9))-((IF($A7=Nutrients!$B$79,Nutrients!$CO$79,(IF($A7=Nutrients!$B$77,Nutrients!$CO$77,Nutrients!$CO$78))))))))</f>
        <v>775.81822078876439</v>
      </c>
      <c r="D6" s="76">
        <f>IF(D4="","",((((D195-D246)*2000)+((SUM(D8:D187)-2000)*((IF($A7=Nutrients!$B$79,Nutrients!$CO$79,(IF($A7=Nutrients!$B$77,Nutrients!$CO$77,Nutrients!$CO$78)))))))/((IF($A6=Nutrients!$B$8,Nutrients!$CO$8,Nutrients!$CO$9))-((IF($A7=Nutrients!$B$79,Nutrients!$CO$79,(IF($A7=Nutrients!$B$77,Nutrients!$CO$77,Nutrients!$CO$78))))))))</f>
        <v>1176.7146893116683</v>
      </c>
      <c r="E6" s="76">
        <f>IF(E4="","",((((E195-E246)*2000)+((SUM(E8:E187)-2000)*((IF($A7=Nutrients!$B$79,Nutrients!$CO$79,(IF($A7=Nutrients!$B$77,Nutrients!$CO$77,Nutrients!$CO$78)))))))/((IF($A6=Nutrients!$B$8,Nutrients!$CO$8,Nutrients!$CO$9))-((IF($A7=Nutrients!$B$79,Nutrients!$CO$79,(IF($A7=Nutrients!$B$77,Nutrients!$CO$77,Nutrients!$CO$78))))))))</f>
        <v>961.77476933126468</v>
      </c>
      <c r="F6" s="76">
        <f>IF(F4="","",((((F195-F246)*2000)+((SUM(F8:F187)-2000)*((IF($A7=Nutrients!$B$79,Nutrients!$CO$79,(IF($A7=Nutrients!$B$77,Nutrients!$CO$77,Nutrients!$CO$78)))))))/((IF($A6=Nutrients!$B$8,Nutrients!$CO$8,Nutrients!$CO$9))-((IF($A7=Nutrients!$B$79,Nutrients!$CO$79,(IF($A7=Nutrients!$B$77,Nutrients!$CO$77,Nutrients!$CO$78))))))))</f>
        <v>1118.9495386625294</v>
      </c>
      <c r="G6" s="76">
        <f>IF(G4="","",((((G195-G246)*2000)+((SUM(G8:G187)-2000)*((IF($A7=Nutrients!$B$79,Nutrients!$CO$79,(IF($A7=Nutrients!$B$77,Nutrients!$CO$77,Nutrients!$CO$78)))))))/((IF($A6=Nutrients!$B$8,Nutrients!$CO$8,Nutrients!$CO$9))-((IF($A7=Nutrients!$B$79,Nutrients!$CO$79,(IF($A7=Nutrients!$B$77,Nutrients!$CO$77,Nutrients!$CO$78))))))))</f>
        <v>1290.636694700743</v>
      </c>
      <c r="H6" s="25"/>
      <c r="I6" s="76">
        <f>IF(I4="","",((((I195-I246)*2000)+((SUM(I8:I187)-2000)*((IF($A7=Nutrients!$B$79,Nutrients!$CO$79,(IF($A7=Nutrients!$B$77,Nutrients!$CO$77,Nutrients!$CO$78)))))))/((IF($A6=Nutrients!$B$8,Nutrients!$CO$8,Nutrients!$CO$9))-((IF($A7=Nutrients!$B$79,Nutrients!$CO$79,(IF($A7=Nutrients!$B$77,Nutrients!$CO$77,Nutrients!$CO$78))))))))</f>
        <v>774.16261941699997</v>
      </c>
      <c r="J6" s="76">
        <f>IF(J4="","",((((J195-J246)*2000)+((SUM(J8:J187)-2000)*((IF($A7=Nutrients!$B$79,Nutrients!$CO$79,(IF($A7=Nutrients!$B$77,Nutrients!$CO$77,Nutrients!$CO$78)))))))/((IF($A6=Nutrients!$B$8,Nutrients!$CO$8,Nutrients!$CO$9))-((IF($A7=Nutrients!$B$79,Nutrients!$CO$79,(IF($A7=Nutrients!$B$77,Nutrients!$CO$77,Nutrients!$CO$78))))))))</f>
        <v>838.02057646770641</v>
      </c>
      <c r="K6" s="25"/>
    </row>
    <row r="7" spans="1:11" x14ac:dyDescent="0.2">
      <c r="A7" t="s">
        <v>367</v>
      </c>
      <c r="B7" s="76">
        <f t="shared" ref="B7:G7" si="0">IF(B4="","",2000-SUM(B8:B187)-B6)</f>
        <v>340.03980566669395</v>
      </c>
      <c r="C7" s="76">
        <f t="shared" si="0"/>
        <v>340.18177921123561</v>
      </c>
      <c r="D7" s="76">
        <f t="shared" si="0"/>
        <v>509.18531068833181</v>
      </c>
      <c r="E7" s="76">
        <f t="shared" si="0"/>
        <v>510.52523066873528</v>
      </c>
      <c r="F7" s="76">
        <f t="shared" si="0"/>
        <v>531.05046133747055</v>
      </c>
      <c r="G7" s="76">
        <f t="shared" si="0"/>
        <v>642.66330529925699</v>
      </c>
      <c r="H7" s="25"/>
      <c r="I7" s="76">
        <f>IF(I4="","",2000-SUM(I8:I187)-I6)</f>
        <v>420.13738058299998</v>
      </c>
      <c r="J7" s="76">
        <f>IF(J4="","",2000-SUM(J8:J187)-J6)</f>
        <v>503.47942353229359</v>
      </c>
      <c r="K7" s="25"/>
    </row>
    <row r="8" spans="1:11" hidden="1" x14ac:dyDescent="0.2">
      <c r="A8" t="str">
        <f>Nutrients!B8</f>
        <v>Corn</v>
      </c>
      <c r="B8" s="15"/>
      <c r="C8" s="15"/>
      <c r="D8" s="15"/>
      <c r="E8" s="15"/>
      <c r="F8" s="15"/>
      <c r="G8" s="15"/>
      <c r="I8" s="15"/>
      <c r="J8" s="15"/>
    </row>
    <row r="9" spans="1:11" hidden="1" x14ac:dyDescent="0.2">
      <c r="A9" t="str">
        <f>Nutrients!B9</f>
        <v>Milo</v>
      </c>
      <c r="B9" s="15"/>
      <c r="C9" s="15"/>
      <c r="D9" s="15"/>
      <c r="E9" s="15"/>
      <c r="F9" s="15"/>
      <c r="G9" s="15"/>
      <c r="I9" s="15"/>
      <c r="J9" s="15"/>
    </row>
    <row r="10" spans="1:11" hidden="1" x14ac:dyDescent="0.2">
      <c r="A10" t="str">
        <f>Nutrients!B10</f>
        <v>Alfalfa Meal</v>
      </c>
      <c r="B10" s="75"/>
      <c r="C10" s="75"/>
      <c r="D10" s="75"/>
      <c r="E10" s="75"/>
      <c r="F10" s="75"/>
      <c r="G10" s="75"/>
      <c r="I10" s="75"/>
      <c r="J10" s="75"/>
    </row>
    <row r="11" spans="1:11" hidden="1" x14ac:dyDescent="0.2">
      <c r="A11" t="str">
        <f>Nutrients!B11</f>
        <v>Bakery Meal</v>
      </c>
      <c r="B11" s="75"/>
      <c r="C11" s="75"/>
      <c r="D11" s="75"/>
      <c r="E11" s="75"/>
      <c r="F11" s="75"/>
      <c r="G11" s="75"/>
      <c r="I11" s="75"/>
      <c r="J11" s="75"/>
    </row>
    <row r="12" spans="1:11" hidden="1" x14ac:dyDescent="0.2">
      <c r="A12" t="str">
        <f>Nutrients!B12</f>
        <v>Barley</v>
      </c>
      <c r="B12" s="15"/>
      <c r="C12" s="15"/>
      <c r="D12" s="15"/>
      <c r="E12" s="15"/>
      <c r="F12" s="15"/>
      <c r="G12" s="15"/>
      <c r="H12" s="15"/>
      <c r="I12" s="15"/>
      <c r="J12" s="15"/>
      <c r="K12" s="15"/>
    </row>
    <row r="13" spans="1:11" hidden="1" x14ac:dyDescent="0.2">
      <c r="A13" t="str">
        <f>Nutrients!B13</f>
        <v>Barley, Hulless</v>
      </c>
      <c r="B13" s="15"/>
      <c r="C13" s="15"/>
      <c r="D13" s="15"/>
      <c r="E13" s="15"/>
      <c r="F13" s="15"/>
      <c r="G13" s="15"/>
      <c r="H13" s="15"/>
      <c r="I13" s="15"/>
      <c r="J13" s="15"/>
      <c r="K13" s="15"/>
    </row>
    <row r="14" spans="1:11" hidden="1" x14ac:dyDescent="0.2">
      <c r="A14" t="str">
        <f>Nutrients!B14</f>
        <v>Beans, Faba</v>
      </c>
      <c r="B14" s="15"/>
      <c r="C14" s="15"/>
      <c r="D14" s="15"/>
      <c r="E14" s="15"/>
      <c r="F14" s="15"/>
      <c r="G14" s="15"/>
      <c r="I14" s="15"/>
      <c r="J14" s="15"/>
    </row>
    <row r="15" spans="1:11" x14ac:dyDescent="0.2">
      <c r="A15" t="str">
        <f>Nutrients!B15</f>
        <v>Blood Meal</v>
      </c>
      <c r="B15" s="15">
        <v>25</v>
      </c>
      <c r="C15" s="15"/>
      <c r="D15" s="15">
        <v>25</v>
      </c>
      <c r="E15" s="15"/>
      <c r="F15" s="15"/>
      <c r="G15" s="15"/>
      <c r="I15" s="15">
        <v>25</v>
      </c>
      <c r="J15" s="15"/>
    </row>
    <row r="16" spans="1:11" x14ac:dyDescent="0.2">
      <c r="A16" t="str">
        <f>Nutrients!B16</f>
        <v>Blood Plasma</v>
      </c>
      <c r="B16" s="15">
        <v>80</v>
      </c>
      <c r="C16" s="15">
        <v>80</v>
      </c>
      <c r="D16" s="15"/>
      <c r="E16" s="15"/>
      <c r="F16" s="15"/>
      <c r="G16" s="15"/>
      <c r="I16" s="15"/>
      <c r="J16" s="15"/>
    </row>
    <row r="17" spans="1:11" hidden="1" x14ac:dyDescent="0.2">
      <c r="A17" t="str">
        <f>Nutrients!B17</f>
        <v>Brewers Grain</v>
      </c>
      <c r="B17" s="15"/>
      <c r="C17" s="15"/>
      <c r="D17" s="15"/>
      <c r="E17" s="15"/>
      <c r="F17" s="15"/>
      <c r="G17" s="15"/>
      <c r="I17" s="15"/>
      <c r="J17" s="15"/>
    </row>
    <row r="18" spans="1:11" hidden="1" x14ac:dyDescent="0.2">
      <c r="A18" t="str">
        <f>Nutrients!B18</f>
        <v>Canola, Full Fat</v>
      </c>
      <c r="B18" s="15"/>
      <c r="C18" s="15"/>
      <c r="D18" s="15"/>
      <c r="E18" s="15"/>
      <c r="F18" s="15"/>
      <c r="G18" s="15"/>
      <c r="I18" s="15"/>
      <c r="J18" s="15"/>
    </row>
    <row r="19" spans="1:11" hidden="1" x14ac:dyDescent="0.2">
      <c r="A19" t="str">
        <f>Nutrients!B19</f>
        <v>Canola Meal, Expelled</v>
      </c>
      <c r="B19" s="15"/>
      <c r="C19" s="15"/>
      <c r="D19" s="15"/>
      <c r="E19" s="15"/>
      <c r="F19" s="15"/>
      <c r="G19" s="15"/>
      <c r="I19" s="15"/>
      <c r="J19" s="15"/>
    </row>
    <row r="20" spans="1:11" hidden="1" x14ac:dyDescent="0.2">
      <c r="A20" t="str">
        <f>Nutrients!B20</f>
        <v>Canola Meal, Solvent Extracted</v>
      </c>
      <c r="B20" s="15"/>
      <c r="C20" s="15"/>
      <c r="D20" s="15"/>
      <c r="E20" s="15"/>
      <c r="F20" s="15"/>
      <c r="G20" s="15"/>
      <c r="I20" s="15"/>
      <c r="J20" s="15"/>
    </row>
    <row r="21" spans="1:11" hidden="1" x14ac:dyDescent="0.2">
      <c r="A21" t="str">
        <f>Nutrients!B21</f>
        <v>Casava Meal</v>
      </c>
      <c r="B21" s="15"/>
      <c r="C21" s="15"/>
      <c r="D21" s="15"/>
      <c r="E21" s="15"/>
      <c r="F21" s="15"/>
      <c r="G21" s="15"/>
      <c r="I21" s="15"/>
      <c r="J21" s="15"/>
    </row>
    <row r="22" spans="1:11" hidden="1" x14ac:dyDescent="0.2">
      <c r="A22" t="str">
        <f>Nutrients!B22</f>
        <v>Citrus Pulp</v>
      </c>
      <c r="B22" s="15"/>
      <c r="C22" s="15"/>
      <c r="D22" s="15"/>
      <c r="E22" s="15"/>
      <c r="F22" s="15"/>
      <c r="G22" s="15"/>
      <c r="I22" s="15"/>
      <c r="J22" s="15"/>
    </row>
    <row r="23" spans="1:11" hidden="1" x14ac:dyDescent="0.2">
      <c r="A23" t="str">
        <f>Nutrients!B23</f>
        <v>Copra Meal</v>
      </c>
      <c r="B23" s="15"/>
      <c r="C23" s="15"/>
      <c r="D23" s="15"/>
      <c r="E23" s="15"/>
      <c r="F23" s="15"/>
      <c r="G23" s="15"/>
      <c r="I23" s="15"/>
      <c r="J23" s="15"/>
    </row>
    <row r="24" spans="1:11" hidden="1" x14ac:dyDescent="0.2">
      <c r="A24" t="str">
        <f>Nutrients!B24</f>
        <v>Corn, Yellow Dent</v>
      </c>
      <c r="B24" s="15"/>
      <c r="C24" s="15"/>
      <c r="D24" s="15"/>
      <c r="E24" s="15"/>
      <c r="F24" s="15"/>
      <c r="G24" s="15"/>
      <c r="I24" s="15"/>
      <c r="J24" s="15"/>
    </row>
    <row r="25" spans="1:11" hidden="1" x14ac:dyDescent="0.2">
      <c r="A25" t="str">
        <f>Nutrients!B25</f>
        <v>Corn, Nutridense</v>
      </c>
      <c r="B25" s="15"/>
      <c r="C25" s="15"/>
      <c r="D25" s="15"/>
      <c r="E25" s="15"/>
      <c r="F25" s="15"/>
      <c r="G25" s="15"/>
      <c r="I25" s="15"/>
      <c r="J25" s="15"/>
    </row>
    <row r="26" spans="1:11" hidden="1" x14ac:dyDescent="0.2">
      <c r="A26" t="str">
        <f>Nutrients!B26</f>
        <v>Corn Bran</v>
      </c>
      <c r="B26" s="15"/>
      <c r="C26" s="15"/>
      <c r="D26" s="15"/>
      <c r="E26" s="15"/>
      <c r="F26" s="15"/>
      <c r="G26" s="15"/>
      <c r="I26" s="15"/>
      <c r="J26" s="15"/>
    </row>
    <row r="27" spans="1:11" hidden="1" x14ac:dyDescent="0.2">
      <c r="A27" t="str">
        <f>Nutrients!B27</f>
        <v>Corn DDG</v>
      </c>
      <c r="B27" s="15"/>
      <c r="C27" s="15"/>
      <c r="D27" s="15"/>
      <c r="E27" s="15"/>
      <c r="F27" s="15"/>
      <c r="G27" s="15"/>
      <c r="I27" s="15"/>
      <c r="J27" s="15"/>
    </row>
    <row r="28" spans="1:11" hidden="1" x14ac:dyDescent="0.2">
      <c r="A28" t="str">
        <f>Nutrients!B28</f>
        <v>Corn DDGS, &gt;10% Oil</v>
      </c>
      <c r="B28" s="15"/>
      <c r="C28" s="15"/>
      <c r="D28" s="15"/>
      <c r="E28" s="15"/>
      <c r="F28" s="15"/>
      <c r="G28" s="15"/>
      <c r="I28" s="15"/>
      <c r="J28" s="15"/>
    </row>
    <row r="29" spans="1:11" x14ac:dyDescent="0.2">
      <c r="A29" t="str">
        <f>Nutrients!B29</f>
        <v>Corn DDGS, &gt;6 and &lt;9% Oil</v>
      </c>
      <c r="B29" s="15">
        <v>100</v>
      </c>
      <c r="C29" s="15">
        <v>100</v>
      </c>
      <c r="D29" s="15"/>
      <c r="E29" s="15">
        <v>200</v>
      </c>
      <c r="F29" s="15"/>
      <c r="G29" s="15"/>
      <c r="I29" s="15">
        <v>500</v>
      </c>
      <c r="J29" s="15">
        <v>600</v>
      </c>
    </row>
    <row r="30" spans="1:11" hidden="1" x14ac:dyDescent="0.2">
      <c r="A30" t="str">
        <f>Nutrients!B30</f>
        <v>Corn DDGS, &lt;4% Oil</v>
      </c>
      <c r="B30" s="15"/>
      <c r="C30" s="15"/>
      <c r="D30" s="15"/>
      <c r="E30" s="15"/>
      <c r="F30" s="15"/>
      <c r="G30" s="15"/>
      <c r="I30" s="15"/>
      <c r="J30" s="15"/>
    </row>
    <row r="31" spans="1:11" hidden="1" x14ac:dyDescent="0.2">
      <c r="A31" t="str">
        <f>Nutrients!B31</f>
        <v>Corn HP DDG</v>
      </c>
      <c r="B31" s="15"/>
      <c r="C31" s="15"/>
      <c r="D31" s="15"/>
      <c r="E31" s="15"/>
      <c r="F31" s="15"/>
      <c r="G31" s="15"/>
      <c r="I31" s="15"/>
      <c r="J31" s="15"/>
    </row>
    <row r="32" spans="1:11" hidden="1" x14ac:dyDescent="0.2">
      <c r="A32" t="str">
        <f>Nutrients!B79</f>
        <v>Soybean Meal, Dehull, Sol Extr</v>
      </c>
      <c r="B32" s="15"/>
      <c r="C32" s="15"/>
      <c r="D32" s="15"/>
      <c r="E32" s="15"/>
      <c r="F32" s="15"/>
      <c r="G32" s="15"/>
      <c r="H32" s="15"/>
      <c r="I32" s="15"/>
      <c r="J32" s="15"/>
      <c r="K32" s="15"/>
    </row>
    <row r="33" spans="1:10" hidden="1" x14ac:dyDescent="0.2">
      <c r="A33" t="str">
        <f>Nutrients!B77</f>
        <v>Soybean Meal, Dehulled, Expelled</v>
      </c>
      <c r="B33" s="15"/>
      <c r="C33" s="15"/>
      <c r="D33" s="15"/>
      <c r="E33" s="15"/>
      <c r="F33" s="15"/>
      <c r="G33" s="15"/>
      <c r="I33" s="15"/>
      <c r="J33" s="15"/>
    </row>
    <row r="34" spans="1:10" hidden="1" x14ac:dyDescent="0.2">
      <c r="A34" t="str">
        <f>Nutrients!B78</f>
        <v>Soybean Meal, Solvent Extracted</v>
      </c>
      <c r="B34" s="15"/>
      <c r="C34" s="15"/>
      <c r="D34" s="15"/>
      <c r="E34" s="15"/>
      <c r="F34" s="15"/>
      <c r="G34" s="15"/>
      <c r="I34" s="15"/>
      <c r="J34" s="15"/>
    </row>
    <row r="35" spans="1:10" hidden="1" x14ac:dyDescent="0.2">
      <c r="A35" t="str">
        <f>Nutrients!B35</f>
        <v>Corn Gluten Meal</v>
      </c>
      <c r="B35" s="15"/>
      <c r="C35" s="15"/>
      <c r="D35" s="15"/>
      <c r="E35" s="15"/>
      <c r="F35" s="15"/>
      <c r="G35" s="15"/>
      <c r="I35" s="15"/>
      <c r="J35" s="15"/>
    </row>
    <row r="36" spans="1:10" hidden="1" x14ac:dyDescent="0.2">
      <c r="A36" t="str">
        <f>Nutrients!B36</f>
        <v>Corn Grits, Hominy Feed</v>
      </c>
      <c r="B36" s="15"/>
      <c r="C36" s="15"/>
      <c r="D36" s="15"/>
      <c r="E36" s="15"/>
      <c r="F36" s="15"/>
      <c r="G36" s="15"/>
      <c r="I36" s="15"/>
      <c r="J36" s="15"/>
    </row>
    <row r="37" spans="1:10" hidden="1" x14ac:dyDescent="0.2">
      <c r="A37" t="str">
        <f>Nutrients!B37</f>
        <v>Cotton Seeds, Fullfat</v>
      </c>
      <c r="B37" s="15"/>
      <c r="C37" s="15"/>
      <c r="D37" s="15"/>
      <c r="E37" s="15"/>
      <c r="F37" s="15"/>
      <c r="G37" s="15"/>
      <c r="I37" s="15"/>
      <c r="J37" s="15"/>
    </row>
    <row r="38" spans="1:10" hidden="1" x14ac:dyDescent="0.2">
      <c r="A38" t="str">
        <f>Nutrients!B38</f>
        <v>Cotton Seed Meal</v>
      </c>
      <c r="B38" s="15"/>
      <c r="C38" s="15"/>
      <c r="D38" s="15"/>
      <c r="E38" s="15"/>
      <c r="F38" s="15"/>
      <c r="G38" s="15"/>
      <c r="I38" s="15"/>
      <c r="J38" s="15"/>
    </row>
    <row r="39" spans="1:10" hidden="1" x14ac:dyDescent="0.2">
      <c r="A39" t="str">
        <f>Nutrients!B39</f>
        <v>Feather Meal</v>
      </c>
      <c r="B39" s="15"/>
      <c r="C39" s="15"/>
      <c r="D39" s="15"/>
      <c r="E39" s="15"/>
      <c r="F39" s="15"/>
      <c r="G39" s="15"/>
      <c r="I39" s="15"/>
      <c r="J39" s="15"/>
    </row>
    <row r="40" spans="1:10" x14ac:dyDescent="0.2">
      <c r="A40" t="str">
        <f>Nutrients!B40</f>
        <v>Fish Meal Combined</v>
      </c>
      <c r="B40" s="15">
        <v>25</v>
      </c>
      <c r="C40" s="15">
        <v>25</v>
      </c>
      <c r="D40" s="15">
        <v>25</v>
      </c>
      <c r="E40" s="15"/>
      <c r="F40" s="15"/>
      <c r="G40" s="15"/>
      <c r="I40" s="15">
        <v>25</v>
      </c>
      <c r="J40" s="15"/>
    </row>
    <row r="41" spans="1:10" hidden="1" x14ac:dyDescent="0.2">
      <c r="A41" t="str">
        <f>Nutrients!B41</f>
        <v>Flaxseed</v>
      </c>
      <c r="B41" s="15"/>
      <c r="C41" s="15"/>
      <c r="D41" s="15"/>
      <c r="E41" s="15"/>
      <c r="F41" s="15"/>
      <c r="G41" s="15"/>
      <c r="I41" s="15"/>
      <c r="J41" s="15"/>
    </row>
    <row r="42" spans="1:10" hidden="1" x14ac:dyDescent="0.2">
      <c r="A42" t="str">
        <f>Nutrients!B42</f>
        <v>Flaxseed Meal</v>
      </c>
      <c r="B42" s="15"/>
      <c r="C42" s="15"/>
      <c r="D42" s="15"/>
      <c r="E42" s="15"/>
      <c r="F42" s="15"/>
      <c r="G42" s="15"/>
      <c r="I42" s="15"/>
      <c r="J42" s="15"/>
    </row>
    <row r="43" spans="1:10" hidden="1" x14ac:dyDescent="0.2">
      <c r="A43" t="str">
        <f>Nutrients!B43</f>
        <v>Lupins</v>
      </c>
      <c r="B43" s="15"/>
      <c r="C43" s="15"/>
      <c r="D43" s="15"/>
      <c r="E43" s="15"/>
      <c r="F43" s="15"/>
      <c r="G43" s="15"/>
      <c r="I43" s="15"/>
      <c r="J43" s="15"/>
    </row>
    <row r="44" spans="1:10" hidden="1" x14ac:dyDescent="0.2">
      <c r="A44" t="str">
        <f>Nutrients!B44</f>
        <v>Meat Meal</v>
      </c>
      <c r="B44" s="15"/>
      <c r="C44" s="15"/>
      <c r="D44" s="15"/>
      <c r="E44" s="15"/>
      <c r="F44" s="15"/>
      <c r="G44" s="15"/>
      <c r="I44" s="15"/>
      <c r="J44" s="15"/>
    </row>
    <row r="45" spans="1:10" hidden="1" x14ac:dyDescent="0.2">
      <c r="A45" t="str">
        <f>Nutrients!B45</f>
        <v>Meat and Bone Meal, P &gt;4%</v>
      </c>
      <c r="B45" s="15"/>
      <c r="C45" s="15"/>
      <c r="D45" s="15"/>
      <c r="E45" s="15"/>
      <c r="F45" s="15"/>
      <c r="G45" s="15"/>
      <c r="I45" s="15"/>
      <c r="J45" s="15"/>
    </row>
    <row r="46" spans="1:10" hidden="1" x14ac:dyDescent="0.2">
      <c r="A46" t="str">
        <f>Nutrients!B46</f>
        <v>Milk, Casein</v>
      </c>
      <c r="B46" s="15"/>
      <c r="C46" s="15"/>
      <c r="D46" s="15"/>
      <c r="E46" s="15"/>
      <c r="F46" s="15"/>
      <c r="G46" s="15"/>
      <c r="I46" s="15"/>
      <c r="J46" s="15"/>
    </row>
    <row r="47" spans="1:10" hidden="1" x14ac:dyDescent="0.2">
      <c r="A47" t="str">
        <f>Nutrients!B47</f>
        <v>Milk, Lactose</v>
      </c>
      <c r="B47" s="15"/>
      <c r="C47" s="15"/>
      <c r="D47" s="15"/>
      <c r="E47" s="15"/>
      <c r="F47" s="15"/>
      <c r="G47" s="15"/>
      <c r="I47" s="15"/>
      <c r="J47" s="15"/>
    </row>
    <row r="48" spans="1:10" hidden="1" x14ac:dyDescent="0.2">
      <c r="A48" t="str">
        <f>Nutrients!B48</f>
        <v>Milk, Skim Milk Powder</v>
      </c>
      <c r="B48" s="15"/>
      <c r="C48" s="15"/>
      <c r="D48" s="15"/>
      <c r="E48" s="15"/>
      <c r="F48" s="15"/>
      <c r="G48" s="15"/>
      <c r="I48" s="15"/>
      <c r="J48" s="15"/>
    </row>
    <row r="49" spans="1:11" x14ac:dyDescent="0.2">
      <c r="A49" t="str">
        <f>Nutrients!B49</f>
        <v>Milk, Whey Powder</v>
      </c>
      <c r="B49" s="15">
        <v>250</v>
      </c>
      <c r="C49" s="15">
        <v>250</v>
      </c>
      <c r="D49" s="15">
        <v>200</v>
      </c>
      <c r="E49" s="15">
        <v>200</v>
      </c>
      <c r="F49" s="15"/>
      <c r="G49" s="15"/>
      <c r="I49" s="15">
        <v>200</v>
      </c>
      <c r="J49" s="15"/>
    </row>
    <row r="50" spans="1:11" x14ac:dyDescent="0.2">
      <c r="A50" t="str">
        <f>Nutrients!B50</f>
        <v>Milk, Whey Permeate, 85% lactose</v>
      </c>
      <c r="B50" s="15">
        <v>225</v>
      </c>
      <c r="C50" s="15">
        <v>225</v>
      </c>
      <c r="D50" s="15"/>
      <c r="E50" s="15"/>
      <c r="F50" s="15"/>
      <c r="G50" s="15"/>
      <c r="I50" s="15"/>
      <c r="J50" s="15"/>
    </row>
    <row r="51" spans="1:11" hidden="1" x14ac:dyDescent="0.2">
      <c r="A51" t="str">
        <f>Nutrients!B51</f>
        <v>Milk, Whey Protein Concentrate</v>
      </c>
      <c r="B51" s="15"/>
      <c r="C51" s="15"/>
      <c r="D51" s="15"/>
      <c r="E51" s="15"/>
      <c r="F51" s="15"/>
      <c r="G51" s="15"/>
      <c r="I51" s="15"/>
      <c r="J51" s="15"/>
    </row>
    <row r="52" spans="1:11" hidden="1" x14ac:dyDescent="0.2">
      <c r="A52" t="str">
        <f>Nutrients!B52</f>
        <v>Millet</v>
      </c>
      <c r="B52" s="15"/>
      <c r="C52" s="15"/>
      <c r="D52" s="15"/>
      <c r="E52" s="15"/>
      <c r="F52" s="15"/>
      <c r="G52" s="15"/>
      <c r="I52" s="15"/>
      <c r="J52" s="15"/>
    </row>
    <row r="53" spans="1:11" hidden="1" x14ac:dyDescent="0.2">
      <c r="A53" t="str">
        <f>Nutrients!B53</f>
        <v>Molasses, Sugarbeet</v>
      </c>
      <c r="B53" s="15"/>
      <c r="C53" s="15"/>
      <c r="D53" s="15"/>
      <c r="E53" s="15"/>
      <c r="F53" s="15"/>
      <c r="G53" s="15"/>
      <c r="I53" s="15"/>
      <c r="J53" s="15"/>
    </row>
    <row r="54" spans="1:11" hidden="1" x14ac:dyDescent="0.2">
      <c r="A54" t="str">
        <f>Nutrients!B54</f>
        <v>Molasses, Sugarcane</v>
      </c>
      <c r="B54" s="15"/>
      <c r="C54" s="15"/>
      <c r="D54" s="15"/>
      <c r="E54" s="15"/>
      <c r="F54" s="15"/>
      <c r="G54" s="15"/>
      <c r="I54" s="15"/>
      <c r="J54" s="15"/>
    </row>
    <row r="55" spans="1:11" hidden="1" x14ac:dyDescent="0.2">
      <c r="A55" t="str">
        <f>Nutrients!B55</f>
        <v>Oats</v>
      </c>
      <c r="B55" s="15"/>
      <c r="C55" s="15"/>
      <c r="D55" s="15"/>
      <c r="E55" s="15"/>
      <c r="F55" s="15"/>
      <c r="G55" s="15"/>
      <c r="H55" s="15"/>
      <c r="I55" s="15"/>
      <c r="J55" s="15"/>
      <c r="K55" s="15"/>
    </row>
    <row r="56" spans="1:11" hidden="1" x14ac:dyDescent="0.2">
      <c r="A56" t="str">
        <f>Nutrients!B56</f>
        <v>Oats, Naked</v>
      </c>
      <c r="B56" s="15"/>
      <c r="C56" s="15"/>
      <c r="D56" s="15"/>
      <c r="E56" s="15"/>
      <c r="F56" s="15"/>
      <c r="G56" s="15"/>
      <c r="I56" s="15"/>
      <c r="J56" s="15"/>
    </row>
    <row r="57" spans="1:11" hidden="1" x14ac:dyDescent="0.2">
      <c r="A57" t="str">
        <f>Nutrients!B57</f>
        <v>Oat Groats</v>
      </c>
      <c r="B57" s="15"/>
      <c r="C57" s="15"/>
      <c r="D57" s="15"/>
      <c r="E57" s="15"/>
      <c r="F57" s="15"/>
      <c r="G57" s="15"/>
      <c r="I57" s="15"/>
      <c r="J57" s="15"/>
    </row>
    <row r="58" spans="1:11" hidden="1" x14ac:dyDescent="0.2">
      <c r="A58" t="str">
        <f>Nutrients!B58</f>
        <v>Peanut Meal, Expelled</v>
      </c>
      <c r="B58" s="15"/>
      <c r="C58" s="15"/>
      <c r="D58" s="15"/>
      <c r="E58" s="15"/>
      <c r="F58" s="15"/>
      <c r="G58" s="15"/>
      <c r="I58" s="15"/>
      <c r="J58" s="15"/>
    </row>
    <row r="59" spans="1:11" hidden="1" x14ac:dyDescent="0.2">
      <c r="A59" t="str">
        <f>Nutrients!B59</f>
        <v>Peanut Meal, Extracted</v>
      </c>
      <c r="B59" s="15"/>
      <c r="C59" s="15"/>
      <c r="D59" s="15"/>
      <c r="E59" s="15"/>
      <c r="F59" s="15"/>
      <c r="G59" s="15"/>
      <c r="I59" s="15"/>
      <c r="J59" s="15"/>
    </row>
    <row r="60" spans="1:11" hidden="1" x14ac:dyDescent="0.2">
      <c r="A60" t="str">
        <f>Nutrients!B60</f>
        <v>Peas, Field Peas</v>
      </c>
      <c r="B60" s="15"/>
      <c r="C60" s="15"/>
      <c r="D60" s="15"/>
      <c r="E60" s="15"/>
      <c r="F60" s="15"/>
      <c r="G60" s="15"/>
      <c r="I60" s="15"/>
      <c r="J60" s="15"/>
    </row>
    <row r="61" spans="1:11" hidden="1" x14ac:dyDescent="0.2">
      <c r="A61" t="str">
        <f>Nutrients!B61</f>
        <v>Pea Protein Concentrate</v>
      </c>
      <c r="B61" s="15"/>
      <c r="C61" s="15"/>
      <c r="D61" s="15"/>
      <c r="E61" s="15"/>
      <c r="F61" s="15"/>
      <c r="G61" s="15"/>
      <c r="I61" s="15"/>
      <c r="J61" s="15"/>
    </row>
    <row r="62" spans="1:11" hidden="1" x14ac:dyDescent="0.2">
      <c r="A62" t="str">
        <f>Nutrients!B62</f>
        <v>Potato Protein Concentrate</v>
      </c>
      <c r="B62" s="15"/>
      <c r="C62" s="15"/>
      <c r="D62" s="15"/>
      <c r="E62" s="15"/>
      <c r="F62" s="15"/>
      <c r="G62" s="15"/>
      <c r="I62" s="15"/>
      <c r="J62" s="15"/>
    </row>
    <row r="63" spans="1:11" hidden="1" x14ac:dyDescent="0.2">
      <c r="A63" t="str">
        <f>Nutrients!B63</f>
        <v>Poultry Byproduct</v>
      </c>
      <c r="B63" s="15"/>
      <c r="C63" s="15"/>
      <c r="D63" s="15"/>
      <c r="E63" s="15"/>
      <c r="F63" s="15"/>
      <c r="G63" s="15"/>
      <c r="I63" s="15"/>
      <c r="J63" s="15"/>
    </row>
    <row r="64" spans="1:11" hidden="1" x14ac:dyDescent="0.2">
      <c r="A64" t="str">
        <f>Nutrients!B64</f>
        <v>Rice</v>
      </c>
      <c r="B64" s="15"/>
      <c r="C64" s="15"/>
      <c r="D64" s="15"/>
      <c r="E64" s="15"/>
      <c r="F64" s="15"/>
      <c r="G64" s="15"/>
      <c r="I64" s="15"/>
      <c r="J64" s="15"/>
    </row>
    <row r="65" spans="1:11" hidden="1" x14ac:dyDescent="0.2">
      <c r="A65" t="str">
        <f>Nutrients!B65</f>
        <v>Rice Bran</v>
      </c>
      <c r="B65" s="15"/>
      <c r="C65" s="15"/>
      <c r="D65" s="15"/>
      <c r="E65" s="15"/>
      <c r="F65" s="15"/>
      <c r="G65" s="15"/>
      <c r="I65" s="15"/>
      <c r="J65" s="15"/>
    </row>
    <row r="66" spans="1:11" hidden="1" x14ac:dyDescent="0.2">
      <c r="A66" t="str">
        <f>Nutrients!B66</f>
        <v>Rice Bran, Defatted</v>
      </c>
      <c r="B66" s="15"/>
      <c r="C66" s="15"/>
      <c r="D66" s="15"/>
      <c r="E66" s="15"/>
      <c r="F66" s="15"/>
      <c r="G66" s="15"/>
      <c r="I66" s="15"/>
      <c r="J66" s="15"/>
    </row>
    <row r="67" spans="1:11" hidden="1" x14ac:dyDescent="0.2">
      <c r="A67" t="str">
        <f>Nutrients!B67</f>
        <v>Rice, Broken</v>
      </c>
      <c r="B67" s="15"/>
      <c r="C67" s="15"/>
      <c r="D67" s="15"/>
      <c r="E67" s="15"/>
      <c r="F67" s="15"/>
      <c r="G67" s="15"/>
      <c r="I67" s="15"/>
      <c r="J67" s="15"/>
    </row>
    <row r="68" spans="1:11" hidden="1" x14ac:dyDescent="0.2">
      <c r="A68" t="str">
        <f>Nutrients!B68</f>
        <v>Rye</v>
      </c>
      <c r="B68" s="15"/>
      <c r="C68" s="15"/>
      <c r="D68" s="15"/>
      <c r="E68" s="15"/>
      <c r="F68" s="15"/>
      <c r="G68" s="15"/>
      <c r="I68" s="15"/>
      <c r="J68" s="15"/>
    </row>
    <row r="69" spans="1:11" hidden="1" x14ac:dyDescent="0.2">
      <c r="A69" t="str">
        <f>Nutrients!B69</f>
        <v>Sesame Meal</v>
      </c>
      <c r="B69" s="15"/>
      <c r="C69" s="15"/>
      <c r="D69" s="15"/>
      <c r="E69" s="15"/>
      <c r="F69" s="15"/>
      <c r="G69" s="15"/>
      <c r="I69" s="15"/>
      <c r="J69" s="15"/>
    </row>
    <row r="70" spans="1:11" hidden="1" x14ac:dyDescent="0.2">
      <c r="A70" t="str">
        <f>Nutrients!B70</f>
        <v>Sorghum</v>
      </c>
      <c r="B70" s="15"/>
      <c r="C70" s="15"/>
      <c r="D70" s="15"/>
      <c r="E70" s="15"/>
      <c r="F70" s="15"/>
      <c r="G70" s="15"/>
      <c r="I70" s="15"/>
      <c r="J70" s="15"/>
    </row>
    <row r="71" spans="1:11" hidden="1" x14ac:dyDescent="0.2">
      <c r="A71" t="str">
        <f>Nutrients!B71</f>
        <v>Soybeans, Full Fat</v>
      </c>
      <c r="B71" s="15"/>
      <c r="C71" s="15"/>
      <c r="D71" s="15"/>
      <c r="E71" s="15"/>
      <c r="F71" s="15"/>
      <c r="G71" s="15"/>
      <c r="H71" s="15"/>
      <c r="I71" s="15"/>
      <c r="J71" s="15"/>
      <c r="K71" s="15"/>
    </row>
    <row r="72" spans="1:11" hidden="1" x14ac:dyDescent="0.2">
      <c r="A72" t="str">
        <f>Nutrients!B72</f>
        <v>Soybeans, High Protein, Full Fat</v>
      </c>
      <c r="B72" s="15"/>
      <c r="C72" s="15"/>
      <c r="D72" s="15"/>
      <c r="E72" s="15"/>
      <c r="F72" s="15"/>
      <c r="G72" s="15"/>
      <c r="H72" s="15"/>
      <c r="I72" s="15"/>
      <c r="J72" s="15"/>
      <c r="K72" s="15"/>
    </row>
    <row r="73" spans="1:11" hidden="1" x14ac:dyDescent="0.2">
      <c r="A73" t="str">
        <f>Nutrients!B73</f>
        <v>Soybeans, Low Oligosaccharide, Full Fat</v>
      </c>
      <c r="B73" s="15"/>
      <c r="C73" s="15"/>
      <c r="D73" s="15"/>
      <c r="E73" s="15"/>
      <c r="F73" s="15"/>
      <c r="G73" s="15"/>
      <c r="H73" s="15"/>
      <c r="I73" s="15"/>
      <c r="J73" s="15"/>
      <c r="K73" s="15"/>
    </row>
    <row r="74" spans="1:11" hidden="1" x14ac:dyDescent="0.2">
      <c r="A74" t="str">
        <f>Nutrients!B74</f>
        <v>Soybean Meal, High Protein, Expelled</v>
      </c>
      <c r="B74" s="15"/>
      <c r="C74" s="15"/>
      <c r="D74" s="15"/>
      <c r="E74" s="15"/>
      <c r="F74" s="15"/>
      <c r="G74" s="15"/>
      <c r="H74" s="15"/>
      <c r="I74" s="15"/>
      <c r="J74" s="15"/>
      <c r="K74" s="15"/>
    </row>
    <row r="75" spans="1:11" hidden="1" x14ac:dyDescent="0.2">
      <c r="A75" t="str">
        <f>Nutrients!B75</f>
        <v>Soybean Meal, Low Oligosacch, Expell</v>
      </c>
      <c r="B75" s="15"/>
      <c r="C75" s="15"/>
      <c r="D75" s="15"/>
      <c r="E75" s="15"/>
      <c r="F75" s="15"/>
      <c r="G75" s="15"/>
      <c r="H75" s="15"/>
      <c r="I75" s="15"/>
      <c r="J75" s="15"/>
      <c r="K75" s="15"/>
    </row>
    <row r="76" spans="1:11" hidden="1" x14ac:dyDescent="0.2">
      <c r="A76" t="str">
        <f>Nutrients!B76</f>
        <v>Soybean Meal, Expelled</v>
      </c>
      <c r="B76" s="15"/>
      <c r="C76" s="15"/>
      <c r="D76" s="15"/>
      <c r="E76" s="15"/>
      <c r="F76" s="15"/>
      <c r="G76" s="15"/>
      <c r="H76" s="15"/>
      <c r="I76" s="15"/>
      <c r="J76" s="15"/>
      <c r="K76" s="15"/>
    </row>
    <row r="77" spans="1:11" hidden="1" x14ac:dyDescent="0.2">
      <c r="A77" t="str">
        <f>Nutrients!B77</f>
        <v>Soybean Meal, Dehulled, Expelled</v>
      </c>
      <c r="B77" s="15"/>
      <c r="C77" s="15"/>
      <c r="D77" s="15"/>
      <c r="E77" s="15"/>
      <c r="F77" s="15"/>
      <c r="G77" s="15"/>
      <c r="H77" s="15"/>
      <c r="I77" s="15"/>
      <c r="J77" s="15"/>
      <c r="K77" s="15"/>
    </row>
    <row r="78" spans="1:11" hidden="1" x14ac:dyDescent="0.2">
      <c r="A78" t="str">
        <f>Nutrients!B78</f>
        <v>Soybean Meal, Solvent Extracted</v>
      </c>
      <c r="B78" s="15"/>
      <c r="C78" s="15"/>
      <c r="D78" s="15"/>
      <c r="E78" s="15"/>
      <c r="F78" s="15"/>
      <c r="G78" s="15"/>
      <c r="H78" s="15"/>
      <c r="I78" s="15"/>
      <c r="J78" s="15"/>
      <c r="K78" s="15"/>
    </row>
    <row r="79" spans="1:11" hidden="1" x14ac:dyDescent="0.2">
      <c r="A79" t="str">
        <f>Nutrients!B79</f>
        <v>Soybean Meal, Dehull, Sol Extr</v>
      </c>
      <c r="B79" s="15"/>
      <c r="C79" s="15"/>
      <c r="D79" s="15"/>
      <c r="E79" s="15"/>
      <c r="F79" s="15"/>
      <c r="G79" s="15"/>
      <c r="H79" s="15"/>
      <c r="I79" s="15"/>
      <c r="J79" s="15"/>
      <c r="K79" s="15"/>
    </row>
    <row r="80" spans="1:11" hidden="1" x14ac:dyDescent="0.2">
      <c r="A80" t="str">
        <f>Nutrients!B80</f>
        <v>Soybean Meal, High Prot, Dehull, Solv Extr</v>
      </c>
      <c r="B80" s="15"/>
      <c r="C80" s="15"/>
      <c r="D80" s="15"/>
      <c r="E80" s="15"/>
      <c r="F80" s="15"/>
      <c r="G80" s="15"/>
      <c r="H80" s="15"/>
      <c r="I80" s="15"/>
      <c r="J80" s="15"/>
      <c r="K80" s="15"/>
    </row>
    <row r="81" spans="1:11" hidden="1" x14ac:dyDescent="0.2">
      <c r="A81" t="str">
        <f>Nutrients!B81</f>
        <v>Soybean Meal, Enzyme Treated</v>
      </c>
      <c r="B81" s="15"/>
      <c r="C81" s="15"/>
      <c r="D81" s="15"/>
      <c r="E81" s="15"/>
      <c r="F81" s="15"/>
      <c r="G81" s="15"/>
      <c r="H81" s="15"/>
      <c r="I81" s="15"/>
      <c r="J81" s="15"/>
      <c r="K81" s="15"/>
    </row>
    <row r="82" spans="1:11" hidden="1" x14ac:dyDescent="0.2">
      <c r="A82" t="str">
        <f>Nutrients!B82</f>
        <v>Soybean Meal, Fermented</v>
      </c>
      <c r="B82" s="15"/>
      <c r="C82" s="15"/>
      <c r="D82" s="15"/>
      <c r="E82" s="15"/>
      <c r="F82" s="15"/>
      <c r="G82" s="15"/>
      <c r="H82" s="15"/>
      <c r="I82" s="15"/>
      <c r="J82" s="15"/>
      <c r="K82" s="15"/>
    </row>
    <row r="83" spans="1:11" hidden="1" x14ac:dyDescent="0.2">
      <c r="A83" t="str">
        <f>Nutrients!B83</f>
        <v>Soybean Hulls</v>
      </c>
      <c r="B83" s="15"/>
      <c r="C83" s="15"/>
      <c r="D83" s="15"/>
      <c r="E83" s="15"/>
      <c r="F83" s="15"/>
      <c r="G83" s="15"/>
      <c r="H83" s="15"/>
      <c r="I83" s="15"/>
      <c r="J83" s="15"/>
      <c r="K83" s="15"/>
    </row>
    <row r="84" spans="1:11" hidden="1" x14ac:dyDescent="0.2">
      <c r="A84" t="str">
        <f>Nutrients!B84</f>
        <v>Soy Protein Concentrate</v>
      </c>
      <c r="B84" s="15"/>
      <c r="C84" s="15"/>
      <c r="D84" s="15"/>
      <c r="E84" s="15"/>
      <c r="F84" s="15"/>
      <c r="G84" s="15"/>
      <c r="H84" s="15"/>
      <c r="I84" s="15"/>
      <c r="J84" s="15"/>
      <c r="K84" s="15"/>
    </row>
    <row r="85" spans="1:11" ht="12.75" hidden="1" customHeight="1" x14ac:dyDescent="0.2">
      <c r="A85" t="str">
        <f>Nutrients!B85</f>
        <v>Soy Protein Isolate</v>
      </c>
      <c r="B85" s="15"/>
      <c r="C85" s="15"/>
      <c r="D85" s="15"/>
      <c r="E85" s="15"/>
      <c r="F85" s="15"/>
      <c r="G85" s="15"/>
      <c r="H85" s="15"/>
      <c r="I85" s="15"/>
      <c r="J85" s="15"/>
      <c r="K85" s="15"/>
    </row>
    <row r="86" spans="1:11" ht="12.75" hidden="1" customHeight="1" x14ac:dyDescent="0.2">
      <c r="A86" t="str">
        <f>Nutrients!B86</f>
        <v>Sugar Beet Pulp</v>
      </c>
      <c r="B86" s="15"/>
      <c r="C86" s="15"/>
      <c r="D86" s="15"/>
      <c r="E86" s="15"/>
      <c r="F86" s="15"/>
      <c r="G86" s="15"/>
      <c r="H86" s="15"/>
      <c r="I86" s="15"/>
      <c r="J86" s="15"/>
      <c r="K86" s="15"/>
    </row>
    <row r="87" spans="1:11" ht="12.75" hidden="1" customHeight="1" x14ac:dyDescent="0.2">
      <c r="A87" t="str">
        <f>Nutrients!B87</f>
        <v>Sunflower, Full Fat</v>
      </c>
      <c r="B87" s="15"/>
      <c r="C87" s="15"/>
      <c r="D87" s="15"/>
      <c r="E87" s="15"/>
      <c r="F87" s="15"/>
      <c r="G87" s="15"/>
      <c r="H87" s="15"/>
      <c r="I87" s="15"/>
      <c r="J87" s="15"/>
      <c r="K87" s="15"/>
    </row>
    <row r="88" spans="1:11" ht="12.75" hidden="1" customHeight="1" x14ac:dyDescent="0.2">
      <c r="A88" t="str">
        <f>Nutrients!B88</f>
        <v>Sunflower Meal, Solvent Extracted</v>
      </c>
      <c r="B88" s="15"/>
      <c r="C88" s="15"/>
      <c r="D88" s="15"/>
      <c r="E88" s="15"/>
      <c r="F88" s="15"/>
      <c r="G88" s="15"/>
      <c r="H88" s="15"/>
      <c r="I88" s="15"/>
      <c r="J88" s="15"/>
      <c r="K88" s="15"/>
    </row>
    <row r="89" spans="1:11" ht="12.75" hidden="1" customHeight="1" x14ac:dyDescent="0.2">
      <c r="A89" t="str">
        <f>Nutrients!B89</f>
        <v>Sunflower Meal, Dehulled, Solvent Extr</v>
      </c>
      <c r="B89" s="15"/>
      <c r="C89" s="15"/>
      <c r="D89" s="15"/>
      <c r="E89" s="15"/>
      <c r="F89" s="15"/>
      <c r="G89" s="15"/>
      <c r="H89" s="15"/>
      <c r="I89" s="15"/>
      <c r="J89" s="15"/>
      <c r="K89" s="15"/>
    </row>
    <row r="90" spans="1:11" ht="12.75" hidden="1" customHeight="1" x14ac:dyDescent="0.2">
      <c r="A90" t="str">
        <f>Nutrients!B90</f>
        <v>Triticale</v>
      </c>
      <c r="B90" s="15"/>
      <c r="C90" s="15"/>
      <c r="D90" s="15"/>
      <c r="E90" s="15"/>
      <c r="F90" s="15"/>
      <c r="G90" s="15"/>
      <c r="H90" s="15"/>
      <c r="I90" s="15"/>
      <c r="J90" s="15"/>
      <c r="K90" s="15"/>
    </row>
    <row r="91" spans="1:11" hidden="1" x14ac:dyDescent="0.2">
      <c r="A91" t="str">
        <f>Nutrients!B91</f>
        <v>Wheat, Hard Red</v>
      </c>
      <c r="B91" s="15"/>
      <c r="C91" s="15"/>
      <c r="D91" s="15"/>
      <c r="E91" s="15"/>
      <c r="F91" s="15"/>
      <c r="G91" s="15"/>
      <c r="H91" s="15"/>
      <c r="I91" s="15"/>
      <c r="J91" s="15"/>
      <c r="K91" s="15"/>
    </row>
    <row r="92" spans="1:11" hidden="1" x14ac:dyDescent="0.2">
      <c r="A92" t="str">
        <f>Nutrients!B92</f>
        <v>Wheat, Soft Red</v>
      </c>
      <c r="B92" s="15"/>
      <c r="C92" s="15"/>
      <c r="D92" s="15"/>
      <c r="E92" s="15"/>
      <c r="F92" s="15"/>
      <c r="G92" s="15"/>
      <c r="H92" s="15"/>
      <c r="I92" s="15"/>
      <c r="J92" s="15"/>
      <c r="K92" s="15"/>
    </row>
    <row r="93" spans="1:11" ht="12.75" hidden="1" customHeight="1" x14ac:dyDescent="0.2">
      <c r="A93" t="str">
        <f>Nutrients!B93</f>
        <v>Wheat Bran</v>
      </c>
      <c r="B93" s="15"/>
      <c r="C93" s="15"/>
      <c r="D93" s="15"/>
      <c r="E93" s="15"/>
      <c r="F93" s="15"/>
      <c r="G93" s="15"/>
      <c r="H93" s="15"/>
      <c r="I93" s="15"/>
      <c r="J93" s="15"/>
      <c r="K93" s="15"/>
    </row>
    <row r="94" spans="1:11" ht="12.75" hidden="1" customHeight="1" x14ac:dyDescent="0.2">
      <c r="A94" t="str">
        <f>Nutrients!B94</f>
        <v>Wheat Middlings</v>
      </c>
      <c r="B94" s="15"/>
      <c r="C94" s="15"/>
      <c r="D94" s="15"/>
      <c r="E94" s="15"/>
      <c r="F94" s="15"/>
      <c r="G94" s="15"/>
      <c r="H94" s="15"/>
      <c r="I94" s="15"/>
      <c r="J94" s="15"/>
      <c r="K94" s="15"/>
    </row>
    <row r="95" spans="1:11" ht="12.75" hidden="1" customHeight="1" x14ac:dyDescent="0.2">
      <c r="A95" t="str">
        <f>Nutrients!B95</f>
        <v>Wheat Shorts</v>
      </c>
      <c r="B95" s="15"/>
      <c r="C95" s="15"/>
      <c r="D95" s="15"/>
      <c r="E95" s="15"/>
      <c r="F95" s="15"/>
      <c r="G95" s="15"/>
      <c r="H95" s="15"/>
      <c r="I95" s="15"/>
      <c r="J95" s="15"/>
      <c r="K95" s="15"/>
    </row>
    <row r="96" spans="1:11" ht="12.75" hidden="1" customHeight="1" x14ac:dyDescent="0.2">
      <c r="A96" t="str">
        <f>Nutrients!B96</f>
        <v>Wheat DDGS</v>
      </c>
      <c r="B96" s="15"/>
      <c r="C96" s="15"/>
      <c r="D96" s="15"/>
      <c r="E96" s="15"/>
      <c r="F96" s="15"/>
      <c r="G96" s="15"/>
      <c r="H96" s="15"/>
      <c r="I96" s="15"/>
      <c r="J96" s="15"/>
      <c r="K96" s="15"/>
    </row>
    <row r="97" spans="1:11" ht="12.75" hidden="1" customHeight="1" x14ac:dyDescent="0.2">
      <c r="A97" t="str">
        <f>Nutrients!B97</f>
        <v>Yeast, Brewers' Yeast</v>
      </c>
      <c r="B97" s="15"/>
      <c r="C97" s="15"/>
      <c r="D97" s="15"/>
      <c r="E97" s="15"/>
      <c r="F97" s="15"/>
      <c r="G97" s="15"/>
      <c r="H97" s="15"/>
      <c r="I97" s="15"/>
      <c r="J97" s="15"/>
      <c r="K97" s="15"/>
    </row>
    <row r="98" spans="1:11" ht="12.75" hidden="1" customHeight="1" x14ac:dyDescent="0.2">
      <c r="A98" t="str">
        <f>Nutrients!B98</f>
        <v>Yeast, Single Cell Protein</v>
      </c>
      <c r="B98" s="15"/>
      <c r="C98" s="15"/>
      <c r="D98" s="15"/>
      <c r="E98" s="15"/>
      <c r="F98" s="15"/>
      <c r="G98" s="15"/>
      <c r="H98" s="15"/>
      <c r="I98" s="15"/>
      <c r="J98" s="15"/>
      <c r="K98" s="15"/>
    </row>
    <row r="99" spans="1:11" ht="12.75" hidden="1" customHeight="1" x14ac:dyDescent="0.2">
      <c r="A99" t="str">
        <f>Nutrients!B99</f>
        <v>Beef Tallow</v>
      </c>
      <c r="B99" s="15"/>
      <c r="C99" s="15"/>
      <c r="D99" s="15"/>
      <c r="E99" s="15"/>
      <c r="F99" s="15"/>
      <c r="G99" s="15"/>
      <c r="H99" s="15"/>
      <c r="I99" s="15"/>
      <c r="J99" s="15"/>
      <c r="K99" s="15"/>
    </row>
    <row r="100" spans="1:11" x14ac:dyDescent="0.2">
      <c r="A100" t="str">
        <f>Nutrients!B100</f>
        <v>Choice White Grease</v>
      </c>
      <c r="B100" s="15">
        <v>60</v>
      </c>
      <c r="C100" s="15">
        <v>60</v>
      </c>
      <c r="D100" s="15"/>
      <c r="E100" s="15"/>
      <c r="F100" s="15"/>
      <c r="G100" s="15"/>
      <c r="H100" s="15"/>
      <c r="I100" s="15"/>
      <c r="J100" s="15"/>
      <c r="K100" s="15"/>
    </row>
    <row r="101" spans="1:11" hidden="1" x14ac:dyDescent="0.2">
      <c r="A101" t="str">
        <f>Nutrients!B101</f>
        <v>Poultry Fat</v>
      </c>
      <c r="B101" s="15"/>
      <c r="C101" s="15"/>
      <c r="D101" s="15"/>
      <c r="E101" s="15"/>
      <c r="F101" s="15"/>
      <c r="G101" s="15"/>
      <c r="H101" s="15"/>
      <c r="I101" s="15"/>
      <c r="J101" s="15"/>
      <c r="K101" s="15"/>
    </row>
    <row r="102" spans="1:11" hidden="1" x14ac:dyDescent="0.2">
      <c r="A102" t="str">
        <f>Nutrients!B102</f>
        <v>Lard</v>
      </c>
      <c r="B102" s="15"/>
      <c r="C102" s="15"/>
      <c r="D102" s="15"/>
      <c r="E102" s="15"/>
      <c r="F102" s="15"/>
      <c r="G102" s="15"/>
      <c r="H102" s="15"/>
      <c r="I102" s="15"/>
      <c r="J102" s="15"/>
      <c r="K102" s="15"/>
    </row>
    <row r="103" spans="1:11" hidden="1" x14ac:dyDescent="0.2">
      <c r="A103" t="str">
        <f>Nutrients!B103</f>
        <v>Restaurant Grease</v>
      </c>
      <c r="B103" s="15"/>
      <c r="C103" s="15"/>
      <c r="D103" s="15"/>
      <c r="E103" s="15"/>
      <c r="F103" s="15"/>
      <c r="G103" s="15"/>
      <c r="H103" s="15"/>
      <c r="I103" s="15"/>
      <c r="J103" s="15"/>
      <c r="K103" s="15"/>
    </row>
    <row r="104" spans="1:11" hidden="1" x14ac:dyDescent="0.2">
      <c r="A104" t="str">
        <f>Nutrients!B104</f>
        <v>Canola oil</v>
      </c>
      <c r="B104" s="15"/>
      <c r="C104" s="15"/>
      <c r="D104" s="15"/>
      <c r="E104" s="15"/>
      <c r="F104" s="15"/>
      <c r="G104" s="15"/>
      <c r="H104" s="15"/>
      <c r="I104" s="15"/>
      <c r="J104" s="15"/>
      <c r="K104" s="15"/>
    </row>
    <row r="105" spans="1:11" hidden="1" x14ac:dyDescent="0.2">
      <c r="A105" t="str">
        <f>Nutrients!B105</f>
        <v>Coconut oil</v>
      </c>
      <c r="B105" s="15"/>
      <c r="C105" s="15"/>
      <c r="D105" s="15"/>
      <c r="E105" s="15"/>
      <c r="F105" s="15"/>
      <c r="G105" s="15"/>
      <c r="H105" s="15"/>
      <c r="I105" s="15"/>
      <c r="J105" s="15"/>
      <c r="K105" s="15"/>
    </row>
    <row r="106" spans="1:11" hidden="1" x14ac:dyDescent="0.2">
      <c r="A106" t="str">
        <f>Nutrients!B106</f>
        <v>Corn oil</v>
      </c>
      <c r="B106" s="15"/>
      <c r="C106" s="15"/>
      <c r="D106" s="15"/>
      <c r="E106" s="15"/>
      <c r="F106" s="15"/>
      <c r="G106" s="15"/>
      <c r="H106" s="15"/>
      <c r="I106" s="15"/>
      <c r="J106" s="15"/>
      <c r="K106" s="15"/>
    </row>
    <row r="107" spans="1:11" hidden="1" x14ac:dyDescent="0.2">
      <c r="A107" t="str">
        <f>Nutrients!B107</f>
        <v>Palm Kernel oil</v>
      </c>
      <c r="B107" s="15"/>
      <c r="C107" s="15"/>
      <c r="D107" s="15"/>
      <c r="E107" s="15"/>
      <c r="F107" s="15"/>
      <c r="G107" s="15"/>
      <c r="H107" s="15"/>
      <c r="I107" s="15"/>
      <c r="J107" s="15"/>
      <c r="K107" s="15"/>
    </row>
    <row r="108" spans="1:11" hidden="1" x14ac:dyDescent="0.2">
      <c r="A108" t="str">
        <f>Nutrients!B108</f>
        <v>Soybean oil</v>
      </c>
      <c r="B108" s="15"/>
      <c r="C108" s="15"/>
      <c r="D108" s="15"/>
      <c r="E108" s="15"/>
      <c r="F108" s="15"/>
      <c r="G108" s="15"/>
      <c r="H108" s="15"/>
      <c r="I108" s="15"/>
      <c r="J108" s="15"/>
      <c r="K108" s="15"/>
    </row>
    <row r="109" spans="1:11" hidden="1" x14ac:dyDescent="0.2">
      <c r="A109" t="str">
        <f>Nutrients!B109</f>
        <v>Soybean Lecithin</v>
      </c>
      <c r="B109" s="15"/>
      <c r="C109" s="15"/>
      <c r="D109" s="15"/>
      <c r="E109" s="15"/>
      <c r="F109" s="15"/>
      <c r="G109" s="15"/>
      <c r="H109" s="15"/>
      <c r="I109" s="15"/>
      <c r="J109" s="15"/>
      <c r="K109" s="15"/>
    </row>
    <row r="110" spans="1:11" hidden="1" x14ac:dyDescent="0.2">
      <c r="A110" t="str">
        <f>Nutrients!B110</f>
        <v>Sunflower oil</v>
      </c>
      <c r="B110" s="15"/>
      <c r="C110" s="15"/>
      <c r="D110" s="15"/>
      <c r="E110" s="15"/>
      <c r="F110" s="15"/>
      <c r="G110" s="15"/>
      <c r="H110" s="15"/>
      <c r="I110" s="15"/>
      <c r="J110" s="15"/>
      <c r="K110" s="15"/>
    </row>
    <row r="111" spans="1:11" hidden="1" x14ac:dyDescent="0.2">
      <c r="A111" t="str">
        <f>Nutrients!B111</f>
        <v>Fat, A/V blend</v>
      </c>
      <c r="B111" s="15"/>
      <c r="C111" s="15"/>
      <c r="D111" s="15"/>
      <c r="E111" s="15"/>
      <c r="F111" s="15"/>
      <c r="G111" s="15"/>
      <c r="H111" s="15"/>
      <c r="I111" s="15"/>
      <c r="J111" s="15"/>
      <c r="K111" s="15"/>
    </row>
    <row r="112" spans="1:11" hidden="1" x14ac:dyDescent="0.2">
      <c r="A112" t="str">
        <f>Nutrients!B112</f>
        <v>Calcium carbonate</v>
      </c>
      <c r="B112" s="15"/>
      <c r="C112" s="15"/>
      <c r="D112" s="15"/>
      <c r="E112" s="15"/>
      <c r="F112" s="15"/>
      <c r="G112" s="15"/>
      <c r="H112" s="15"/>
      <c r="I112" s="15"/>
      <c r="J112" s="15"/>
      <c r="K112" s="15"/>
    </row>
    <row r="113" spans="1:11" hidden="1" x14ac:dyDescent="0.2">
      <c r="A113" t="str">
        <f>Nutrients!B113</f>
        <v>Calcium phosphate (tricalcium)</v>
      </c>
      <c r="B113" s="15"/>
      <c r="C113" s="15"/>
      <c r="D113" s="15"/>
      <c r="E113" s="15"/>
      <c r="F113" s="15"/>
      <c r="G113" s="15"/>
      <c r="H113" s="15"/>
      <c r="I113" s="15"/>
      <c r="J113" s="15"/>
      <c r="K113" s="15"/>
    </row>
    <row r="114" spans="1:11" hidden="1" x14ac:dyDescent="0.2">
      <c r="A114" t="str">
        <f>Nutrients!B114</f>
        <v>Calcium phosphate (dicalcium)</v>
      </c>
      <c r="B114" s="15"/>
      <c r="C114" s="15"/>
      <c r="D114" s="15"/>
      <c r="E114" s="15"/>
      <c r="F114" s="15"/>
      <c r="G114" s="15"/>
      <c r="H114" s="15"/>
      <c r="I114" s="15"/>
      <c r="J114" s="15"/>
      <c r="K114" s="15"/>
    </row>
    <row r="115" spans="1:11" x14ac:dyDescent="0.2">
      <c r="A115" t="str">
        <f>Nutrients!B115</f>
        <v>Calcium phosphate (monocalcium)</v>
      </c>
      <c r="B115" s="15">
        <v>15</v>
      </c>
      <c r="C115" s="15">
        <v>16</v>
      </c>
      <c r="D115" s="15">
        <v>17</v>
      </c>
      <c r="E115" s="15">
        <v>17</v>
      </c>
      <c r="F115" s="15"/>
      <c r="G115" s="15">
        <v>21</v>
      </c>
      <c r="H115" s="15"/>
      <c r="I115" s="15">
        <v>6</v>
      </c>
      <c r="J115" s="15">
        <v>7</v>
      </c>
      <c r="K115" s="15"/>
    </row>
    <row r="116" spans="1:11" x14ac:dyDescent="0.2">
      <c r="A116" t="str">
        <f>Nutrients!B116</f>
        <v>Calcium sulfate, dihydrate</v>
      </c>
      <c r="B116" s="15"/>
      <c r="C116" s="15"/>
      <c r="D116" s="15"/>
      <c r="E116" s="15"/>
      <c r="F116" s="15"/>
      <c r="G116" s="15"/>
      <c r="H116" s="15"/>
      <c r="I116" s="15"/>
      <c r="J116" s="15"/>
      <c r="K116" s="15"/>
    </row>
    <row r="117" spans="1:11" x14ac:dyDescent="0.2">
      <c r="A117" t="str">
        <f>Nutrients!B117</f>
        <v>Limestone, ground</v>
      </c>
      <c r="B117" s="15">
        <v>17</v>
      </c>
      <c r="C117" s="15">
        <v>16</v>
      </c>
      <c r="D117" s="15">
        <v>16</v>
      </c>
      <c r="E117" s="15">
        <v>20</v>
      </c>
      <c r="F117" s="15"/>
      <c r="G117" s="15">
        <v>20</v>
      </c>
      <c r="H117" s="15"/>
      <c r="I117" s="15">
        <v>20</v>
      </c>
      <c r="J117" s="15">
        <v>25</v>
      </c>
      <c r="K117" s="15"/>
    </row>
    <row r="118" spans="1:11" hidden="1" x14ac:dyDescent="0.2">
      <c r="A118" t="str">
        <f>Nutrients!B118</f>
        <v>Magnesium phosphate</v>
      </c>
      <c r="B118" s="15"/>
      <c r="C118" s="15"/>
      <c r="D118" s="15"/>
      <c r="E118" s="15"/>
      <c r="F118" s="15"/>
      <c r="G118" s="15"/>
      <c r="H118" s="15"/>
      <c r="I118" s="15"/>
      <c r="J118" s="15"/>
      <c r="K118" s="15"/>
    </row>
    <row r="119" spans="1:11" hidden="1" x14ac:dyDescent="0.2">
      <c r="A119" t="str">
        <f>Nutrients!B119</f>
        <v>Sodium carbonate</v>
      </c>
      <c r="B119" s="15"/>
      <c r="C119" s="15"/>
      <c r="D119" s="15"/>
      <c r="E119" s="15"/>
      <c r="F119" s="15"/>
      <c r="G119" s="15"/>
      <c r="H119" s="15"/>
      <c r="I119" s="15"/>
      <c r="J119" s="15"/>
      <c r="K119" s="15"/>
    </row>
    <row r="120" spans="1:11" hidden="1" x14ac:dyDescent="0.2">
      <c r="A120" t="str">
        <f>Nutrients!B120</f>
        <v>Sodium bicarbonate</v>
      </c>
      <c r="B120" s="15"/>
      <c r="C120" s="15"/>
      <c r="D120" s="15"/>
      <c r="E120" s="15"/>
      <c r="F120" s="15"/>
      <c r="G120" s="15"/>
      <c r="H120" s="15"/>
      <c r="I120" s="15"/>
      <c r="J120" s="15"/>
      <c r="K120" s="15"/>
    </row>
    <row r="121" spans="1:11" x14ac:dyDescent="0.2">
      <c r="A121" t="str">
        <f>Nutrients!B121</f>
        <v>Sodium chloride</v>
      </c>
      <c r="B121" s="15">
        <v>6</v>
      </c>
      <c r="C121" s="15">
        <v>6</v>
      </c>
      <c r="D121" s="15">
        <v>6</v>
      </c>
      <c r="E121" s="15">
        <v>6</v>
      </c>
      <c r="F121" s="15"/>
      <c r="G121" s="15">
        <v>7</v>
      </c>
      <c r="H121" s="15"/>
      <c r="I121" s="15">
        <v>6</v>
      </c>
      <c r="J121" s="15">
        <v>7</v>
      </c>
      <c r="K121" s="15"/>
    </row>
    <row r="122" spans="1:11" hidden="1" x14ac:dyDescent="0.2">
      <c r="A122" t="str">
        <f>Nutrients!B122</f>
        <v>Sodium phosphate, monobasic</v>
      </c>
      <c r="B122" s="15"/>
      <c r="C122" s="15"/>
      <c r="D122" s="15"/>
      <c r="E122" s="15"/>
      <c r="F122" s="15"/>
      <c r="G122" s="15"/>
      <c r="H122" s="15"/>
      <c r="I122" s="15"/>
      <c r="J122" s="15"/>
      <c r="K122" s="15"/>
    </row>
    <row r="123" spans="1:11" hidden="1" x14ac:dyDescent="0.2">
      <c r="A123" t="str">
        <f>Nutrients!B123</f>
        <v>Sodium sulfate, decahydrate</v>
      </c>
      <c r="B123" s="15"/>
      <c r="C123" s="15"/>
      <c r="D123" s="15"/>
      <c r="E123" s="15"/>
      <c r="F123" s="15"/>
      <c r="G123" s="15"/>
      <c r="H123" s="15"/>
      <c r="I123" s="15"/>
      <c r="J123" s="15"/>
      <c r="K123" s="15"/>
    </row>
    <row r="124" spans="1:11" x14ac:dyDescent="0.2">
      <c r="A124" t="str">
        <f>Nutrients!B124</f>
        <v>L-Lys-HCL</v>
      </c>
      <c r="B124" s="15">
        <v>4.5</v>
      </c>
      <c r="C124" s="15">
        <v>5</v>
      </c>
      <c r="D124" s="15">
        <v>6.5</v>
      </c>
      <c r="E124" s="15">
        <v>7.5</v>
      </c>
      <c r="F124" s="15"/>
      <c r="G124" s="15">
        <v>6.5</v>
      </c>
      <c r="H124" s="15"/>
      <c r="I124" s="15">
        <v>7.7</v>
      </c>
      <c r="J124" s="15">
        <v>9</v>
      </c>
      <c r="K124" s="15"/>
    </row>
    <row r="125" spans="1:11" x14ac:dyDescent="0.2">
      <c r="A125" t="str">
        <f>Nutrients!B125</f>
        <v>DL-Met</v>
      </c>
      <c r="B125" s="15">
        <v>2.5</v>
      </c>
      <c r="C125" s="15">
        <v>2.5</v>
      </c>
      <c r="D125" s="15">
        <v>3</v>
      </c>
      <c r="E125" s="15">
        <v>2.2000000000000002</v>
      </c>
      <c r="F125" s="15"/>
      <c r="G125" s="15">
        <v>2</v>
      </c>
      <c r="H125" s="15"/>
      <c r="I125" s="15">
        <v>1.5</v>
      </c>
      <c r="J125" s="15">
        <v>1</v>
      </c>
      <c r="K125" s="15"/>
    </row>
    <row r="126" spans="1:11" x14ac:dyDescent="0.2">
      <c r="A126" t="str">
        <f>Nutrients!B126</f>
        <v>L-Thr</v>
      </c>
      <c r="B126" s="15">
        <v>2</v>
      </c>
      <c r="C126" s="15">
        <v>2</v>
      </c>
      <c r="D126" s="15">
        <v>2.6</v>
      </c>
      <c r="E126" s="15">
        <v>2</v>
      </c>
      <c r="F126" s="15"/>
      <c r="G126" s="15">
        <v>2.2000000000000002</v>
      </c>
      <c r="H126" s="15"/>
      <c r="I126" s="15">
        <v>1.5</v>
      </c>
      <c r="J126" s="15">
        <v>1.5</v>
      </c>
      <c r="K126" s="15"/>
    </row>
    <row r="127" spans="1:11" hidden="1" x14ac:dyDescent="0.2">
      <c r="A127" t="str">
        <f>Nutrients!B127</f>
        <v>L-Trp</v>
      </c>
      <c r="B127" s="15"/>
      <c r="C127" s="15"/>
      <c r="D127" s="15"/>
      <c r="E127" s="15"/>
      <c r="F127" s="15"/>
      <c r="G127" s="15"/>
      <c r="H127" s="15"/>
      <c r="I127" s="15"/>
      <c r="J127" s="15"/>
      <c r="K127" s="15"/>
    </row>
    <row r="128" spans="1:11" hidden="1" x14ac:dyDescent="0.2">
      <c r="A128" t="str">
        <f>Nutrients!B128</f>
        <v>L-Val</v>
      </c>
      <c r="B128" s="15"/>
      <c r="C128" s="15"/>
      <c r="D128" s="15"/>
      <c r="E128" s="15"/>
      <c r="F128" s="15"/>
      <c r="G128" s="15"/>
      <c r="I128" s="15"/>
      <c r="J128" s="15"/>
    </row>
    <row r="129" spans="1:10" hidden="1" x14ac:dyDescent="0.2">
      <c r="A129" t="str">
        <f>Nutrients!B129</f>
        <v>L-Ileu</v>
      </c>
      <c r="B129" s="15"/>
      <c r="C129" s="15"/>
      <c r="D129" s="15"/>
      <c r="E129" s="15"/>
      <c r="F129" s="15"/>
      <c r="G129" s="15"/>
      <c r="I129" s="15"/>
      <c r="J129" s="15"/>
    </row>
    <row r="130" spans="1:10" hidden="1" x14ac:dyDescent="0.2">
      <c r="A130" t="str">
        <f>Nutrients!B130</f>
        <v>Methionine hydroxy analog</v>
      </c>
      <c r="B130" s="15"/>
      <c r="C130" s="15"/>
      <c r="D130" s="15"/>
      <c r="E130" s="15"/>
      <c r="F130" s="15"/>
      <c r="G130" s="15"/>
      <c r="I130" s="15"/>
      <c r="J130" s="15"/>
    </row>
    <row r="131" spans="1:10" hidden="1" x14ac:dyDescent="0.2">
      <c r="A131" t="str">
        <f>Nutrients!B131</f>
        <v>Glutamine</v>
      </c>
      <c r="B131" s="15"/>
      <c r="C131" s="15"/>
      <c r="D131" s="15"/>
      <c r="E131" s="15"/>
      <c r="F131" s="15"/>
      <c r="G131" s="15"/>
      <c r="I131" s="15"/>
      <c r="J131" s="15"/>
    </row>
    <row r="132" spans="1:10" hidden="1" x14ac:dyDescent="0.2">
      <c r="A132" t="str">
        <f>Nutrients!B132</f>
        <v>Glutamic acid</v>
      </c>
      <c r="B132" s="15"/>
      <c r="C132" s="15"/>
      <c r="D132" s="15"/>
      <c r="E132" s="15"/>
      <c r="F132" s="15"/>
      <c r="G132" s="15"/>
      <c r="I132" s="15"/>
      <c r="J132" s="15"/>
    </row>
    <row r="133" spans="1:10" hidden="1" x14ac:dyDescent="0.2">
      <c r="A133" t="str">
        <f>Nutrients!B133</f>
        <v>Biolys</v>
      </c>
      <c r="B133" s="15"/>
      <c r="C133" s="15"/>
      <c r="D133" s="15"/>
      <c r="E133" s="15"/>
      <c r="F133" s="15"/>
      <c r="G133" s="15"/>
      <c r="I133" s="15"/>
      <c r="J133" s="15"/>
    </row>
    <row r="134" spans="1:10" hidden="1" x14ac:dyDescent="0.2">
      <c r="A134" t="str">
        <f>Nutrients!B134</f>
        <v>Liquid lysine 60%</v>
      </c>
      <c r="B134" s="15"/>
      <c r="C134" s="15"/>
      <c r="D134" s="15"/>
      <c r="E134" s="15"/>
      <c r="F134" s="15"/>
      <c r="G134" s="15"/>
      <c r="I134" s="15"/>
      <c r="J134" s="15"/>
    </row>
    <row r="135" spans="1:10" hidden="1" x14ac:dyDescent="0.2">
      <c r="A135" t="str">
        <f>Nutrients!B135</f>
        <v>MHA dry</v>
      </c>
      <c r="B135" s="15"/>
      <c r="C135" s="15"/>
      <c r="D135" s="15"/>
      <c r="E135" s="15"/>
      <c r="F135" s="15"/>
      <c r="G135" s="15"/>
      <c r="I135" s="15"/>
      <c r="J135" s="15"/>
    </row>
    <row r="136" spans="1:10" hidden="1" x14ac:dyDescent="0.2">
      <c r="A136" t="str">
        <f>Nutrients!B136</f>
        <v>Paylean, 9 g/lb</v>
      </c>
      <c r="B136" s="15"/>
      <c r="C136" s="15"/>
      <c r="D136" s="15"/>
      <c r="E136" s="15"/>
      <c r="F136" s="15"/>
      <c r="G136" s="15"/>
      <c r="I136" s="15"/>
      <c r="J136" s="15"/>
    </row>
    <row r="137" spans="1:10" x14ac:dyDescent="0.2">
      <c r="A137" t="str">
        <f>Nutrients!B137</f>
        <v>Phase 2 supplement (PEP2)</v>
      </c>
      <c r="B137" s="15"/>
      <c r="C137" s="15"/>
      <c r="D137" s="15"/>
      <c r="E137" s="15"/>
      <c r="F137" s="15">
        <v>350</v>
      </c>
      <c r="G137" s="15"/>
      <c r="I137" s="15"/>
      <c r="J137" s="15"/>
    </row>
    <row r="138" spans="1:10" hidden="1" x14ac:dyDescent="0.2">
      <c r="A138" t="str">
        <f>Nutrients!B138</f>
        <v>2007 Starter base mix</v>
      </c>
      <c r="B138" s="15"/>
      <c r="C138" s="15"/>
      <c r="D138" s="15"/>
      <c r="E138" s="15"/>
      <c r="F138" s="15"/>
      <c r="G138" s="15"/>
      <c r="I138" s="15"/>
      <c r="J138" s="15"/>
    </row>
    <row r="139" spans="1:10" hidden="1" x14ac:dyDescent="0.2">
      <c r="A139" t="str">
        <f>Nutrients!B139</f>
        <v>2007 Grow-finish base mix</v>
      </c>
      <c r="B139" s="15"/>
      <c r="C139" s="15"/>
      <c r="D139" s="15"/>
      <c r="E139" s="15"/>
      <c r="F139" s="15"/>
      <c r="G139" s="15"/>
      <c r="I139" s="15"/>
      <c r="J139" s="15"/>
    </row>
    <row r="140" spans="1:10" hidden="1" x14ac:dyDescent="0.2">
      <c r="A140" t="str">
        <f>Nutrients!B140</f>
        <v>Developer base mix</v>
      </c>
      <c r="B140" s="15"/>
      <c r="C140" s="15"/>
      <c r="D140" s="15"/>
      <c r="E140" s="15"/>
      <c r="F140" s="15"/>
      <c r="G140" s="15"/>
      <c r="I140" s="15"/>
      <c r="J140" s="15"/>
    </row>
    <row r="141" spans="1:10" hidden="1" x14ac:dyDescent="0.2">
      <c r="A141" t="str">
        <f>Nutrients!B141</f>
        <v>2007 Sow base mix</v>
      </c>
      <c r="B141" s="15"/>
      <c r="C141" s="15"/>
      <c r="D141" s="15"/>
      <c r="E141" s="15"/>
      <c r="F141" s="15"/>
      <c r="G141" s="15"/>
      <c r="I141" s="15"/>
      <c r="J141" s="15"/>
    </row>
    <row r="142" spans="1:10" x14ac:dyDescent="0.2">
      <c r="A142" t="str">
        <f>Nutrients!B142</f>
        <v>Vitamin premix with phytase</v>
      </c>
      <c r="B142" s="15">
        <v>5</v>
      </c>
      <c r="C142" s="15">
        <v>5</v>
      </c>
      <c r="D142" s="15">
        <v>5</v>
      </c>
      <c r="E142" s="15">
        <v>5</v>
      </c>
      <c r="F142" s="15"/>
      <c r="G142" s="15">
        <v>5</v>
      </c>
      <c r="H142" s="15"/>
      <c r="I142" s="15">
        <v>5</v>
      </c>
      <c r="J142" s="15">
        <v>5</v>
      </c>
    </row>
    <row r="143" spans="1:10" x14ac:dyDescent="0.2">
      <c r="A143" t="str">
        <f>Nutrients!B143</f>
        <v>Trace mineral premix</v>
      </c>
      <c r="B143" s="15">
        <v>3</v>
      </c>
      <c r="C143" s="15">
        <v>3</v>
      </c>
      <c r="D143" s="15">
        <v>3</v>
      </c>
      <c r="E143" s="15">
        <v>3</v>
      </c>
      <c r="F143" s="15"/>
      <c r="G143" s="15">
        <v>3</v>
      </c>
      <c r="H143" s="15"/>
      <c r="I143" s="15">
        <v>3</v>
      </c>
      <c r="J143" s="15">
        <v>3</v>
      </c>
    </row>
    <row r="144" spans="1:10" hidden="1" x14ac:dyDescent="0.2">
      <c r="A144" t="str">
        <f>Nutrients!B144</f>
        <v>Sow add pack</v>
      </c>
      <c r="B144" s="15"/>
      <c r="C144" s="15"/>
      <c r="D144" s="15"/>
      <c r="E144" s="15"/>
      <c r="F144" s="15"/>
      <c r="G144" s="15"/>
      <c r="I144" s="15"/>
      <c r="J144" s="15"/>
    </row>
    <row r="145" spans="1:10" hidden="1" x14ac:dyDescent="0.2">
      <c r="A145" t="str">
        <f>Nutrients!B145</f>
        <v>Vitamin premix without phytase</v>
      </c>
      <c r="B145" s="15"/>
      <c r="C145" s="15"/>
      <c r="D145" s="15"/>
      <c r="E145" s="15"/>
      <c r="F145" s="15"/>
      <c r="G145" s="15"/>
      <c r="I145" s="15"/>
      <c r="J145" s="15"/>
    </row>
    <row r="146" spans="1:10" hidden="1" x14ac:dyDescent="0.2">
      <c r="A146" t="str">
        <f>Nutrients!B146</f>
        <v>GF DDGS Base Mix</v>
      </c>
      <c r="B146" s="15"/>
      <c r="C146" s="15"/>
      <c r="D146" s="15"/>
      <c r="E146" s="15"/>
      <c r="F146" s="15"/>
      <c r="G146" s="15"/>
      <c r="I146" s="15"/>
      <c r="J146" s="15"/>
    </row>
    <row r="147" spans="1:10" hidden="1" x14ac:dyDescent="0.2">
      <c r="A147" t="str">
        <f>Nutrients!B147</f>
        <v>GF synthetics Base Mix</v>
      </c>
      <c r="B147" s="15"/>
      <c r="C147" s="15"/>
      <c r="D147" s="15"/>
      <c r="E147" s="15"/>
      <c r="F147" s="15"/>
      <c r="G147" s="15"/>
      <c r="I147" s="15"/>
      <c r="J147" s="15"/>
    </row>
    <row r="148" spans="1:10" x14ac:dyDescent="0.2">
      <c r="A148" t="str">
        <f>Nutrients!B148</f>
        <v>Choline chloride 60%</v>
      </c>
      <c r="B148" s="15">
        <v>0.7</v>
      </c>
      <c r="C148" s="15">
        <v>0.7</v>
      </c>
      <c r="D148" s="15"/>
      <c r="E148" s="15"/>
      <c r="F148" s="15"/>
      <c r="G148" s="15"/>
      <c r="I148" s="15"/>
      <c r="J148" s="15"/>
    </row>
    <row r="149" spans="1:10" hidden="1" x14ac:dyDescent="0.2">
      <c r="A149" t="str">
        <f>Nutrients!B149</f>
        <v>Natuphos 600</v>
      </c>
      <c r="B149" s="15"/>
      <c r="C149" s="15"/>
      <c r="D149" s="15"/>
      <c r="E149" s="15"/>
      <c r="F149" s="15"/>
      <c r="G149" s="15"/>
      <c r="I149" s="15"/>
      <c r="J149" s="15"/>
    </row>
    <row r="150" spans="1:10" hidden="1" x14ac:dyDescent="0.2">
      <c r="A150" t="str">
        <f>Nutrients!B150</f>
        <v>Natuphos 1200</v>
      </c>
      <c r="B150" s="15"/>
      <c r="C150" s="15"/>
      <c r="D150" s="15"/>
      <c r="E150" s="15"/>
      <c r="F150" s="15"/>
      <c r="G150" s="15"/>
      <c r="I150" s="15"/>
      <c r="J150" s="15"/>
    </row>
    <row r="151" spans="1:10" hidden="1" x14ac:dyDescent="0.2">
      <c r="A151" t="str">
        <f>Nutrients!B151</f>
        <v>Optiphos 2000</v>
      </c>
      <c r="B151" s="15"/>
      <c r="C151" s="15"/>
      <c r="D151" s="15"/>
      <c r="E151" s="15"/>
      <c r="F151" s="15"/>
      <c r="G151" s="15"/>
      <c r="I151" s="15"/>
      <c r="J151" s="15"/>
    </row>
    <row r="152" spans="1:10" hidden="1" x14ac:dyDescent="0.2">
      <c r="A152" t="str">
        <f>Nutrients!B152</f>
        <v>Phyzyme 1200</v>
      </c>
      <c r="B152" s="15"/>
      <c r="C152" s="15"/>
      <c r="D152" s="15"/>
      <c r="E152" s="15"/>
      <c r="F152" s="15"/>
      <c r="G152" s="15"/>
      <c r="I152" s="15"/>
      <c r="J152" s="15"/>
    </row>
    <row r="153" spans="1:10" hidden="1" x14ac:dyDescent="0.2">
      <c r="A153" t="str">
        <f>Nutrients!B153</f>
        <v>Phyzyme 5000</v>
      </c>
      <c r="B153" s="15"/>
      <c r="C153" s="15"/>
      <c r="D153" s="15"/>
      <c r="E153" s="15"/>
      <c r="F153" s="15"/>
      <c r="G153" s="15"/>
      <c r="I153" s="15"/>
      <c r="J153" s="15"/>
    </row>
    <row r="154" spans="1:10" hidden="1" x14ac:dyDescent="0.2">
      <c r="A154" t="str">
        <f>Nutrients!B154</f>
        <v>Ronozyme CT (10,000)</v>
      </c>
      <c r="B154" s="15"/>
      <c r="C154" s="15"/>
      <c r="D154" s="15"/>
      <c r="E154" s="15"/>
      <c r="F154" s="15"/>
      <c r="G154" s="15"/>
      <c r="I154" s="15"/>
      <c r="J154" s="15"/>
    </row>
    <row r="155" spans="1:10" hidden="1" x14ac:dyDescent="0.2">
      <c r="A155" t="str">
        <f>Nutrients!B155</f>
        <v>Ronozyme M (50,000)</v>
      </c>
      <c r="B155" s="15"/>
      <c r="C155" s="15"/>
      <c r="D155" s="15"/>
      <c r="E155" s="15"/>
      <c r="F155" s="15"/>
      <c r="G155" s="15"/>
      <c r="I155" s="15"/>
      <c r="J155" s="15"/>
    </row>
    <row r="156" spans="1:10" hidden="1" x14ac:dyDescent="0.2">
      <c r="A156" t="str">
        <f>Nutrients!B156</f>
        <v>Other phytase source</v>
      </c>
      <c r="B156" s="15"/>
      <c r="C156" s="15"/>
      <c r="D156" s="15"/>
      <c r="E156" s="15"/>
      <c r="F156" s="15"/>
      <c r="G156" s="15"/>
      <c r="I156" s="15"/>
      <c r="J156" s="15"/>
    </row>
    <row r="157" spans="1:10" x14ac:dyDescent="0.2">
      <c r="A157" t="str">
        <f>Nutrients!B157</f>
        <v>Zinc oxide</v>
      </c>
      <c r="B157" s="15">
        <v>7.8</v>
      </c>
      <c r="C157" s="15">
        <v>7.8</v>
      </c>
      <c r="D157" s="15">
        <v>5</v>
      </c>
      <c r="E157" s="15">
        <v>5</v>
      </c>
      <c r="F157" s="15"/>
      <c r="G157" s="15"/>
      <c r="H157" s="15"/>
      <c r="I157" s="15">
        <v>5</v>
      </c>
      <c r="J157" s="15"/>
    </row>
    <row r="158" spans="1:10" hidden="1" x14ac:dyDescent="0.2">
      <c r="A158" t="str">
        <f>Nutrients!B158</f>
        <v>Copper sulfate</v>
      </c>
      <c r="B158" s="15"/>
      <c r="C158" s="15"/>
      <c r="D158" s="15"/>
      <c r="E158" s="15"/>
      <c r="F158" s="15"/>
      <c r="G158" s="15"/>
      <c r="I158" s="15"/>
      <c r="J158" s="15"/>
    </row>
    <row r="159" spans="1:10" hidden="1" x14ac:dyDescent="0.2">
      <c r="A159" t="str">
        <f>Nutrients!B159</f>
        <v>Potassium chloride</v>
      </c>
      <c r="B159" s="15"/>
      <c r="C159" s="15"/>
      <c r="D159" s="15"/>
      <c r="E159" s="15"/>
      <c r="F159" s="15"/>
      <c r="G159" s="15"/>
      <c r="I159" s="15"/>
      <c r="J159" s="15"/>
    </row>
    <row r="160" spans="1:10" hidden="1" x14ac:dyDescent="0.2">
      <c r="A160" t="str">
        <f>Nutrients!B160</f>
        <v>Calcium chloride</v>
      </c>
      <c r="B160" s="15"/>
      <c r="C160" s="15"/>
      <c r="D160" s="15"/>
      <c r="E160" s="15"/>
      <c r="F160" s="15"/>
      <c r="G160" s="15"/>
      <c r="I160" s="15"/>
      <c r="J160" s="15"/>
    </row>
    <row r="161" spans="1:10" x14ac:dyDescent="0.2">
      <c r="A161" t="str">
        <f>Nutrients!B161</f>
        <v>Acidifier</v>
      </c>
      <c r="B161" s="15">
        <v>4</v>
      </c>
      <c r="C161" s="15">
        <v>4</v>
      </c>
      <c r="D161" s="15"/>
      <c r="E161" s="15"/>
      <c r="F161" s="15"/>
      <c r="G161" s="15"/>
      <c r="I161" s="15"/>
      <c r="J161" s="15"/>
    </row>
    <row r="162" spans="1:10" x14ac:dyDescent="0.2">
      <c r="A162" t="str">
        <f>Nutrients!B162</f>
        <v>Vitamin E, 20,000 IU</v>
      </c>
      <c r="B162" s="15">
        <v>1</v>
      </c>
      <c r="C162" s="15">
        <v>1</v>
      </c>
      <c r="D162" s="15"/>
      <c r="E162" s="15"/>
      <c r="F162" s="15"/>
      <c r="G162" s="15"/>
      <c r="I162" s="15"/>
      <c r="J162" s="15"/>
    </row>
    <row r="163" spans="1:10" hidden="1" x14ac:dyDescent="0.2">
      <c r="A163" t="str">
        <f>Nutrients!B163</f>
        <v>Phase 2 supplement D</v>
      </c>
      <c r="B163" s="15"/>
      <c r="C163" s="15"/>
      <c r="D163" s="15"/>
      <c r="E163" s="15"/>
      <c r="F163" s="15"/>
      <c r="G163" s="15"/>
      <c r="I163" s="15"/>
      <c r="J163" s="15"/>
    </row>
    <row r="164" spans="1:10" hidden="1" x14ac:dyDescent="0.2">
      <c r="A164" t="str">
        <f>Nutrients!B164</f>
        <v>DPS 50</v>
      </c>
      <c r="B164" s="15"/>
      <c r="C164" s="15"/>
      <c r="D164" s="15"/>
      <c r="E164" s="15"/>
      <c r="F164" s="15"/>
      <c r="G164" s="15"/>
      <c r="I164" s="15"/>
      <c r="J164" s="15"/>
    </row>
    <row r="165" spans="1:10" x14ac:dyDescent="0.2">
      <c r="A165" t="str">
        <f>Nutrients!B165</f>
        <v>PEP2+</v>
      </c>
      <c r="B165" s="15"/>
      <c r="C165" s="15">
        <v>75</v>
      </c>
      <c r="D165" s="15"/>
      <c r="E165" s="15"/>
      <c r="F165" s="15"/>
      <c r="G165" s="15"/>
      <c r="I165" s="15"/>
      <c r="J165" s="15"/>
    </row>
    <row r="166" spans="1:10" ht="13.5" thickBot="1" x14ac:dyDescent="0.25">
      <c r="A166" t="str">
        <f>Nutrients!B166</f>
        <v>PEP NS</v>
      </c>
      <c r="B166" s="15">
        <v>60</v>
      </c>
      <c r="C166" s="15"/>
      <c r="D166" s="15"/>
      <c r="E166" s="15">
        <v>60</v>
      </c>
      <c r="F166" s="15"/>
      <c r="G166" s="15"/>
      <c r="I166" s="15"/>
      <c r="J166" s="15"/>
    </row>
    <row r="167" spans="1:10" hidden="1" x14ac:dyDescent="0.2">
      <c r="A167" t="str">
        <f>Nutrients!B167</f>
        <v>Other ingredient</v>
      </c>
      <c r="B167" s="15"/>
      <c r="C167" s="15"/>
      <c r="D167" s="15"/>
      <c r="E167" s="15"/>
      <c r="F167" s="15"/>
      <c r="G167" s="15"/>
      <c r="I167" s="15"/>
      <c r="J167" s="15"/>
    </row>
    <row r="168" spans="1:10" hidden="1" x14ac:dyDescent="0.2">
      <c r="A168" t="str">
        <f>Nutrients!B168</f>
        <v>Other ingredient</v>
      </c>
      <c r="B168" s="15"/>
      <c r="C168" s="15"/>
      <c r="D168" s="15"/>
      <c r="E168" s="15"/>
      <c r="F168" s="15"/>
      <c r="G168" s="15"/>
      <c r="I168" s="15"/>
      <c r="J168" s="15"/>
    </row>
    <row r="169" spans="1:10" hidden="1" x14ac:dyDescent="0.2">
      <c r="A169" t="str">
        <f>Nutrients!B169</f>
        <v>Corn DDGS, 10.5% Oil</v>
      </c>
      <c r="B169" s="15"/>
      <c r="C169" s="15"/>
      <c r="D169" s="15"/>
      <c r="E169" s="15"/>
      <c r="F169" s="15"/>
      <c r="G169" s="15"/>
      <c r="I169" s="15"/>
      <c r="J169" s="15"/>
    </row>
    <row r="170" spans="1:10" hidden="1" x14ac:dyDescent="0.2">
      <c r="A170" t="str">
        <f>Nutrients!B170</f>
        <v>Corn DDGS, 7.5% Oil</v>
      </c>
      <c r="B170" s="15"/>
      <c r="C170" s="15"/>
      <c r="D170" s="15"/>
      <c r="E170" s="15"/>
      <c r="F170" s="15"/>
      <c r="G170" s="15"/>
      <c r="I170" s="15"/>
      <c r="J170" s="15"/>
    </row>
    <row r="171" spans="1:10" hidden="1" x14ac:dyDescent="0.2">
      <c r="A171" t="str">
        <f>Nutrients!B171</f>
        <v>Corn DDGS, 4.5% Oil</v>
      </c>
      <c r="B171" s="15"/>
      <c r="C171" s="15"/>
      <c r="D171" s="15"/>
      <c r="E171" s="15"/>
      <c r="F171" s="15"/>
      <c r="G171" s="15"/>
      <c r="I171" s="15"/>
      <c r="J171" s="15"/>
    </row>
    <row r="172" spans="1:10" hidden="1" x14ac:dyDescent="0.2">
      <c r="A172" t="str">
        <f>Nutrients!B172</f>
        <v>Corn DDGS with varying energy</v>
      </c>
      <c r="B172" s="15"/>
      <c r="C172" s="15"/>
      <c r="D172" s="15"/>
      <c r="E172" s="15"/>
      <c r="F172" s="15"/>
      <c r="G172" s="15"/>
      <c r="I172" s="15"/>
      <c r="J172" s="15"/>
    </row>
    <row r="173" spans="1:10" hidden="1" x14ac:dyDescent="0.2">
      <c r="A173" t="str">
        <f>Nutrients!B173</f>
        <v>Other ingredient</v>
      </c>
      <c r="B173" s="15"/>
      <c r="C173" s="15"/>
      <c r="D173" s="15"/>
      <c r="E173" s="15"/>
      <c r="F173" s="15"/>
      <c r="G173" s="15"/>
      <c r="I173" s="15"/>
      <c r="J173" s="15"/>
    </row>
    <row r="174" spans="1:10" hidden="1" x14ac:dyDescent="0.2">
      <c r="A174" t="str">
        <f>Nutrients!B174</f>
        <v>Other ingredient</v>
      </c>
      <c r="B174" s="15"/>
      <c r="C174" s="15"/>
      <c r="D174" s="15"/>
      <c r="E174" s="15"/>
      <c r="F174" s="15"/>
      <c r="G174" s="15"/>
      <c r="I174" s="15"/>
      <c r="J174" s="15"/>
    </row>
    <row r="175" spans="1:10" hidden="1" x14ac:dyDescent="0.2">
      <c r="A175" t="str">
        <f>Nutrients!B175</f>
        <v>Other ingredient</v>
      </c>
      <c r="B175" s="15"/>
      <c r="C175" s="15"/>
      <c r="D175" s="15"/>
      <c r="E175" s="15"/>
      <c r="F175" s="15"/>
      <c r="G175" s="15"/>
      <c r="I175" s="15"/>
      <c r="J175" s="15"/>
    </row>
    <row r="176" spans="1:10" hidden="1" x14ac:dyDescent="0.2">
      <c r="A176" t="str">
        <f>Nutrients!B176</f>
        <v>Other ingredient</v>
      </c>
      <c r="B176" s="15"/>
      <c r="C176" s="15"/>
      <c r="D176" s="15"/>
      <c r="E176" s="15"/>
      <c r="F176" s="15"/>
      <c r="G176" s="15"/>
      <c r="I176" s="15"/>
      <c r="J176" s="15"/>
    </row>
    <row r="177" spans="1:13" hidden="1" x14ac:dyDescent="0.2">
      <c r="A177" t="str">
        <f>Nutrients!B177</f>
        <v>Other ingredient</v>
      </c>
      <c r="B177" s="15"/>
      <c r="C177" s="15"/>
      <c r="D177" s="15"/>
      <c r="E177" s="15"/>
      <c r="F177" s="15"/>
      <c r="G177" s="15"/>
      <c r="I177" s="15"/>
      <c r="J177" s="15"/>
    </row>
    <row r="178" spans="1:13" hidden="1" x14ac:dyDescent="0.2">
      <c r="A178" t="str">
        <f>Nutrients!B178</f>
        <v>Other ingredient</v>
      </c>
      <c r="B178" s="15"/>
      <c r="C178" s="15"/>
      <c r="D178" s="15"/>
      <c r="E178" s="15"/>
      <c r="F178" s="15"/>
      <c r="G178" s="15"/>
      <c r="I178" s="15"/>
      <c r="J178" s="15"/>
    </row>
    <row r="179" spans="1:13" hidden="1" x14ac:dyDescent="0.2">
      <c r="A179" t="str">
        <f>Nutrients!B179</f>
        <v>Other ingredient</v>
      </c>
      <c r="B179" s="15"/>
      <c r="C179" s="15"/>
      <c r="D179" s="15"/>
      <c r="E179" s="15"/>
      <c r="F179" s="15"/>
      <c r="G179" s="15"/>
      <c r="I179" s="15"/>
      <c r="J179" s="15"/>
    </row>
    <row r="180" spans="1:13" hidden="1" x14ac:dyDescent="0.2">
      <c r="A180" t="str">
        <f>Nutrients!B180</f>
        <v>Other ingredient</v>
      </c>
      <c r="B180" s="15"/>
      <c r="C180" s="15"/>
      <c r="D180" s="15"/>
      <c r="E180" s="15"/>
      <c r="F180" s="15"/>
      <c r="G180" s="15"/>
      <c r="I180" s="15"/>
      <c r="J180" s="15"/>
    </row>
    <row r="181" spans="1:13" hidden="1" x14ac:dyDescent="0.2">
      <c r="A181" t="str">
        <f>Nutrients!B181</f>
        <v>Other ingredient</v>
      </c>
      <c r="B181" s="15"/>
      <c r="C181" s="15"/>
      <c r="D181" s="15"/>
      <c r="E181" s="15"/>
      <c r="F181" s="15"/>
      <c r="G181" s="15"/>
      <c r="I181" s="15"/>
      <c r="J181" s="15"/>
    </row>
    <row r="182" spans="1:13" hidden="1" x14ac:dyDescent="0.2">
      <c r="A182" t="str">
        <f>Nutrients!B182</f>
        <v>Other ingredient</v>
      </c>
      <c r="B182" s="15"/>
      <c r="C182" s="15"/>
      <c r="D182" s="15"/>
      <c r="E182" s="15"/>
      <c r="F182" s="15"/>
      <c r="G182" s="15"/>
      <c r="I182" s="15"/>
      <c r="J182" s="15"/>
    </row>
    <row r="183" spans="1:13" hidden="1" x14ac:dyDescent="0.2">
      <c r="A183" t="str">
        <f>Nutrients!B183</f>
        <v>Other ingredient</v>
      </c>
      <c r="B183" s="15"/>
      <c r="C183" s="15"/>
      <c r="D183" s="15"/>
      <c r="E183" s="15"/>
      <c r="F183" s="15"/>
      <c r="G183" s="15"/>
      <c r="I183" s="15"/>
      <c r="J183" s="15"/>
    </row>
    <row r="184" spans="1:13" hidden="1" x14ac:dyDescent="0.2">
      <c r="A184" t="str">
        <f>Nutrients!B184</f>
        <v>Other ingredient</v>
      </c>
      <c r="B184" s="15"/>
      <c r="C184" s="15"/>
      <c r="D184" s="15"/>
      <c r="E184" s="15"/>
      <c r="F184" s="15"/>
      <c r="G184" s="15"/>
      <c r="I184" s="15"/>
      <c r="J184" s="15"/>
    </row>
    <row r="185" spans="1:13" hidden="1" x14ac:dyDescent="0.2">
      <c r="A185" t="str">
        <f>Nutrients!B185</f>
        <v>Other ingredient</v>
      </c>
      <c r="B185" s="15"/>
      <c r="C185" s="15"/>
      <c r="D185" s="15"/>
      <c r="E185" s="15"/>
      <c r="F185" s="15"/>
      <c r="G185" s="15"/>
      <c r="I185" s="15"/>
      <c r="J185" s="15"/>
    </row>
    <row r="186" spans="1:13" hidden="1" x14ac:dyDescent="0.2">
      <c r="A186" t="str">
        <f>Nutrients!B186</f>
        <v>Other ingredient</v>
      </c>
      <c r="B186" s="15"/>
      <c r="C186" s="15"/>
      <c r="D186" s="15"/>
      <c r="E186" s="15"/>
      <c r="F186" s="15"/>
      <c r="G186" s="15"/>
      <c r="I186" s="15"/>
      <c r="J186" s="15"/>
    </row>
    <row r="187" spans="1:13" ht="13.5" hidden="1" thickBot="1" x14ac:dyDescent="0.25">
      <c r="A187" t="str">
        <f>Nutrients!B187</f>
        <v>Other ingredient</v>
      </c>
      <c r="B187" s="15"/>
      <c r="C187" s="15"/>
      <c r="D187" s="15"/>
      <c r="E187" s="15"/>
      <c r="F187" s="15"/>
      <c r="G187" s="15"/>
      <c r="I187" s="15"/>
      <c r="J187" s="15"/>
    </row>
    <row r="188" spans="1:13" x14ac:dyDescent="0.2">
      <c r="A188" s="3" t="s">
        <v>17</v>
      </c>
      <c r="B188" s="3">
        <f t="shared" ref="B188:G188" si="1">SUM(B6:B187)</f>
        <v>2000</v>
      </c>
      <c r="C188" s="3">
        <f t="shared" ref="C188" si="2">SUM(C6:C187)</f>
        <v>2000</v>
      </c>
      <c r="D188" s="3">
        <f t="shared" si="1"/>
        <v>2000</v>
      </c>
      <c r="E188" s="3">
        <f t="shared" ref="E188:F188" si="3">SUM(E6:E187)</f>
        <v>2000</v>
      </c>
      <c r="F188" s="3">
        <f t="shared" si="3"/>
        <v>2000</v>
      </c>
      <c r="G188" s="3">
        <f t="shared" si="1"/>
        <v>2000</v>
      </c>
      <c r="I188" s="3">
        <f t="shared" ref="I188:J188" si="4">SUM(I6:I187)</f>
        <v>2000</v>
      </c>
      <c r="J188" s="3">
        <f t="shared" si="4"/>
        <v>2000</v>
      </c>
    </row>
    <row r="189" spans="1:13" x14ac:dyDescent="0.2">
      <c r="A189" s="14"/>
      <c r="B189" s="11"/>
      <c r="C189" s="11"/>
      <c r="D189" s="11"/>
      <c r="E189" s="11"/>
      <c r="F189" s="11"/>
      <c r="G189" s="11"/>
      <c r="I189" s="11"/>
      <c r="J189" s="11"/>
    </row>
    <row r="190" spans="1:13" x14ac:dyDescent="0.2">
      <c r="A190" s="128" t="s">
        <v>425</v>
      </c>
      <c r="B190" s="100">
        <f xml:space="preserve">  -0.000000153*((B4+B5)/2)^3 + 0.000104928*((B4+B5)/2)^2 - 0.030414451*((B4+B5)/2) + 6.043540689</f>
        <v>5.6516922911250003</v>
      </c>
      <c r="C190" s="100">
        <f t="shared" ref="C190:G190" si="5" xml:space="preserve">  -0.000000153*((C4+C5)/2)^3 + 0.000104928*((C4+C5)/2)^2 - 0.030414451*((C4+C5)/2) + 6.043540689</f>
        <v>5.6516922911250003</v>
      </c>
      <c r="D190" s="100">
        <f t="shared" si="5"/>
        <v>5.4759988690000005</v>
      </c>
      <c r="E190" s="100">
        <f t="shared" si="5"/>
        <v>5.4759988690000005</v>
      </c>
      <c r="F190" s="100">
        <f t="shared" si="5"/>
        <v>5.4759988690000005</v>
      </c>
      <c r="G190" s="100">
        <f t="shared" si="5"/>
        <v>5.0424854171250004</v>
      </c>
      <c r="I190" s="100">
        <f t="shared" ref="I190:J190" si="6" xml:space="preserve">  -0.000000153*((I4+I5)/2)^3 + 0.000104928*((I4+I5)/2)^2 - 0.030414451*((I4+I5)/2) + 6.043540689</f>
        <v>5.4759988690000005</v>
      </c>
      <c r="J190" s="100">
        <f t="shared" si="6"/>
        <v>5.0424854171250004</v>
      </c>
      <c r="L190" s="128"/>
      <c r="M190" s="100"/>
    </row>
    <row r="191" spans="1:13" x14ac:dyDescent="0.2">
      <c r="A191" s="127" t="s">
        <v>139</v>
      </c>
      <c r="B191" s="70">
        <f>IF(B190="","",B208*2.2046*B190/10000)</f>
        <v>1.4760990212262997</v>
      </c>
      <c r="C191" s="70">
        <f t="shared" ref="C191:G191" si="7">IF(C190="","",C208*2.2046*C190/10000)</f>
        <v>1.4791653314713313</v>
      </c>
      <c r="D191" s="70">
        <f t="shared" si="7"/>
        <v>1.3315990264457693</v>
      </c>
      <c r="E191" s="70">
        <f t="shared" si="7"/>
        <v>1.3136177481965592</v>
      </c>
      <c r="F191" s="70">
        <f t="shared" si="7"/>
        <v>1.3113334736164446</v>
      </c>
      <c r="G191" s="70">
        <f t="shared" si="7"/>
        <v>1.2076297657115833</v>
      </c>
      <c r="I191" s="70">
        <f t="shared" ref="I191" si="8">IF(I190="","",I208*2.2046*I190/10000)</f>
        <v>1.3069673918818905</v>
      </c>
      <c r="J191" s="70">
        <f t="shared" ref="J191" si="9">IF(J190="","",J208*2.2046*J190/10000)</f>
        <v>1.1839131845714093</v>
      </c>
      <c r="L191" s="127"/>
      <c r="M191" s="70"/>
    </row>
    <row r="192" spans="1:13" x14ac:dyDescent="0.2">
      <c r="A192" s="127"/>
      <c r="B192" s="70"/>
      <c r="C192" s="70"/>
      <c r="D192" s="70"/>
      <c r="E192" s="70"/>
      <c r="F192" s="70"/>
      <c r="G192" s="70"/>
      <c r="I192" s="70"/>
      <c r="J192" s="70"/>
    </row>
    <row r="193" spans="1:11" x14ac:dyDescent="0.2">
      <c r="A193" s="127"/>
      <c r="B193" s="70"/>
      <c r="C193" s="70"/>
      <c r="D193" s="70"/>
      <c r="E193" s="70"/>
      <c r="F193" s="70"/>
      <c r="G193" s="70"/>
      <c r="I193" s="70"/>
      <c r="J193" s="70"/>
    </row>
    <row r="194" spans="1:11" x14ac:dyDescent="0.2">
      <c r="A194" s="131" t="s">
        <v>194</v>
      </c>
      <c r="B194" s="70"/>
      <c r="C194" s="70"/>
      <c r="D194" s="70"/>
      <c r="E194" s="70"/>
      <c r="F194" s="70"/>
      <c r="G194" s="70"/>
      <c r="I194" s="70"/>
      <c r="J194" s="70"/>
    </row>
    <row r="195" spans="1:11" x14ac:dyDescent="0.2">
      <c r="A195" s="188" t="s">
        <v>195</v>
      </c>
      <c r="B195" s="71">
        <v>1.3240000000000001</v>
      </c>
      <c r="C195" s="71">
        <v>1.296</v>
      </c>
      <c r="D195" s="71">
        <v>1.27</v>
      </c>
      <c r="E195" s="71">
        <v>1.28</v>
      </c>
      <c r="F195" s="71">
        <v>1.28</v>
      </c>
      <c r="G195" s="71">
        <v>1.222</v>
      </c>
      <c r="H195" s="15"/>
      <c r="I195" s="71">
        <v>1.3</v>
      </c>
      <c r="J195" s="71">
        <v>1.26</v>
      </c>
      <c r="K195" s="15"/>
    </row>
    <row r="196" spans="1:11" x14ac:dyDescent="0.2">
      <c r="A196" s="126" t="s">
        <v>196</v>
      </c>
      <c r="B196" s="183">
        <f>(SUMPRODUCT(B$8:B$187,Nutrients!$CM$8:$CM$187)+(IF($A$6=Nutrients!$B$8,Nutrients!$CM$8,Nutrients!$CM$9)*B$6)+(((IF($A$7=Nutrients!$B$79,Nutrients!$CM$79,(IF($A$7=Nutrients!$B$77,Nutrients!$CM$77,Nutrients!$CM$78)))))*B$7))/2000/B$195*100</f>
        <v>54.463352511016325</v>
      </c>
      <c r="C196" s="183">
        <f>(SUMPRODUCT(C$8:C$187,Nutrients!$CM$8:$CM$187)+(IF($A$6=Nutrients!$B$8,Nutrients!$CM$8,Nutrients!$CM$9)*C$6)+(((IF($A$7=Nutrients!$B$79,Nutrients!$CM$79,(IF($A$7=Nutrients!$B$77,Nutrients!$CM$77,Nutrients!$CM$78)))))*C$7))/2000/C$195*100</f>
        <v>57.503918988380384</v>
      </c>
      <c r="D196" s="183">
        <f>(SUMPRODUCT(D$8:D$187,Nutrients!$CM$8:$CM$187)+(IF($A$6=Nutrients!$B$8,Nutrients!$CM$8,Nutrients!$CM$9)*D$6)+(((IF($A$7=Nutrients!$B$79,Nutrients!$CM$79,(IF($A$7=Nutrients!$B$77,Nutrients!$CM$77,Nutrients!$CM$78)))))*D$7))/2000/D$195*100</f>
        <v>56.443721866258109</v>
      </c>
      <c r="E196" s="183">
        <f>(SUMPRODUCT(E$8:E$187,Nutrients!$CM$8:$CM$187)+(IF($A$6=Nutrients!$B$8,Nutrients!$CM$8,Nutrients!$CM$9)*E$6)+(((IF($A$7=Nutrients!$B$79,Nutrients!$CM$79,(IF($A$7=Nutrients!$B$77,Nutrients!$CM$77,Nutrients!$CM$78)))))*E$7))/2000/E$195*100</f>
        <v>61.709290678520766</v>
      </c>
      <c r="F196" s="183">
        <f>(SUMPRODUCT(F$8:F$187,Nutrients!$CM$8:$CM$187)+(IF($A$6=Nutrients!$B$8,Nutrients!$CM$8,Nutrients!$CM$9)*F$6)+(((IF($A$7=Nutrients!$B$79,Nutrients!$CM$79,(IF($A$7=Nutrients!$B$77,Nutrients!$CM$77,Nutrients!$CM$78)))))*F$7))/2000/F$195*100</f>
        <v>58.749123935166523</v>
      </c>
      <c r="G196" s="183">
        <f>(SUMPRODUCT(G$8:G$187,Nutrients!$CM$8:$CM$187)+(IF($A$6=Nutrients!$B$8,Nutrients!$CM$8,Nutrients!$CM$9)*G$6)+(((IF($A$7=Nutrients!$B$79,Nutrients!$CM$79,(IF($A$7=Nutrients!$B$77,Nutrients!$CM$77,Nutrients!$CM$78)))))*G$7))/2000/G$195*100</f>
        <v>62.207312454020268</v>
      </c>
      <c r="H196" s="183"/>
      <c r="I196" s="183">
        <f>(SUMPRODUCT(I$8:I$187,Nutrients!$CM$8:$CM$187)+(IF($A$6=Nutrients!$B$8,Nutrients!$CM$8,Nutrients!$CM$9)*I$6)+(((IF($A$7=Nutrients!$B$79,Nutrients!$CM$79,(IF($A$7=Nutrients!$B$77,Nutrients!$CM$77,Nutrients!$CM$78)))))*I$7))/2000/I$195*100</f>
        <v>60.555534326020187</v>
      </c>
      <c r="J196" s="183">
        <f>(SUMPRODUCT(J$8:J$187,Nutrients!$CM$8:$CM$187)+(IF($A$6=Nutrients!$B$8,Nutrients!$CM$8,Nutrients!$CM$9)*J$6)+(((IF($A$7=Nutrients!$B$79,Nutrients!$CM$79,(IF($A$7=Nutrients!$B$77,Nutrients!$CM$77,Nutrients!$CM$78)))))*J$7))/2000/J$195*100</f>
        <v>64.868906127642532</v>
      </c>
      <c r="K196" s="183"/>
    </row>
    <row r="197" spans="1:11" x14ac:dyDescent="0.2">
      <c r="A197" s="126" t="s">
        <v>197</v>
      </c>
      <c r="B197" s="183">
        <f>(SUMPRODUCT(B$8:B$187,Nutrients!$CN$8:$CN$187)+(IF($A$6=Nutrients!$B$8,Nutrients!$CN$8,Nutrients!$CN$9)*B$6)+(((IF($A$7=Nutrients!$B$79,Nutrients!$CN$79,(IF($A$7=Nutrients!$B$77,Nutrients!$CN$77,Nutrients!$CN$78)))))*B$7))/2000/B$195*100</f>
        <v>126.5590392461857</v>
      </c>
      <c r="C197" s="183">
        <f>(SUMPRODUCT(C$8:C$187,Nutrients!$CN$8:$CN$187)+(IF($A$6=Nutrients!$B$8,Nutrients!$CN$8,Nutrients!$CN$9)*C$6)+(((IF($A$7=Nutrients!$B$79,Nutrients!$CN$79,(IF($A$7=Nutrients!$B$77,Nutrients!$CN$77,Nutrients!$CN$78)))))*C$7))/2000/C$195*100</f>
        <v>122.99803062724106</v>
      </c>
      <c r="D197" s="183">
        <f>(SUMPRODUCT(D$8:D$187,Nutrients!$CN$8:$CN$187)+(IF($A$6=Nutrients!$B$8,Nutrients!$CN$8,Nutrients!$CN$9)*D$6)+(((IF($A$7=Nutrients!$B$79,Nutrients!$CN$79,(IF($A$7=Nutrients!$B$77,Nutrients!$CN$77,Nutrients!$CN$78)))))*D$7))/2000/D$195*100</f>
        <v>125.2510958362935</v>
      </c>
      <c r="E197" s="183">
        <f>(SUMPRODUCT(E$8:E$187,Nutrients!$CN$8:$CN$187)+(IF($A$6=Nutrients!$B$8,Nutrients!$CN$8,Nutrients!$CN$9)*E$6)+(((IF($A$7=Nutrients!$B$79,Nutrients!$CN$79,(IF($A$7=Nutrients!$B$77,Nutrients!$CN$77,Nutrients!$CN$78)))))*E$7))/2000/E$195*100</f>
        <v>131.02732274077326</v>
      </c>
      <c r="F197" s="183">
        <f>(SUMPRODUCT(F$8:F$187,Nutrients!$CN$8:$CN$187)+(IF($A$6=Nutrients!$B$8,Nutrients!$CN$8,Nutrients!$CN$9)*F$6)+(((IF($A$7=Nutrients!$B$79,Nutrients!$CN$79,(IF($A$7=Nutrients!$B$77,Nutrients!$CN$77,Nutrients!$CN$78)))))*F$7))/2000/F$195*100</f>
        <v>118.8168361065465</v>
      </c>
      <c r="G197" s="183">
        <f>(SUMPRODUCT(G$8:G$187,Nutrients!$CN$8:$CN$187)+(IF($A$6=Nutrients!$B$8,Nutrients!$CN$8,Nutrients!$CN$9)*G$6)+(((IF($A$7=Nutrients!$B$79,Nutrients!$CN$79,(IF($A$7=Nutrients!$B$77,Nutrients!$CN$77,Nutrients!$CN$78)))))*G$7))/2000/G$195*100</f>
        <v>127.87266746216753</v>
      </c>
      <c r="H197" s="183"/>
      <c r="I197" s="183">
        <f>(SUMPRODUCT(I$8:I$187,Nutrients!$CN$8:$CN$187)+(IF($A$6=Nutrients!$B$8,Nutrients!$CN$8,Nutrients!$CN$9)*I$6)+(((IF($A$7=Nutrients!$B$79,Nutrients!$CN$79,(IF($A$7=Nutrients!$B$77,Nutrients!$CN$77,Nutrients!$CN$78)))))*I$7))/2000/I$195*100</f>
        <v>151.01904843547243</v>
      </c>
      <c r="J197" s="183">
        <f>(SUMPRODUCT(J$8:J$187,Nutrients!$CN$8:$CN$187)+(IF($A$6=Nutrients!$B$8,Nutrients!$CN$8,Nutrients!$CN$9)*J$6)+(((IF($A$7=Nutrients!$B$79,Nutrients!$CN$79,(IF($A$7=Nutrients!$B$77,Nutrients!$CN$77,Nutrients!$CN$78)))))*J$7))/2000/J$195*100</f>
        <v>156.42058877263108</v>
      </c>
      <c r="K197" s="183"/>
    </row>
    <row r="198" spans="1:11" x14ac:dyDescent="0.2">
      <c r="A198" s="125" t="s">
        <v>198</v>
      </c>
      <c r="B198" s="183">
        <f>(SUMPRODUCT(B$8:B$187,Nutrients!$CP$8:$CP$187)+(IF($A$6=Nutrients!$B$8,Nutrients!$CP$8,Nutrients!$CP$9)*B$6)+(((IF($A$7=Nutrients!$B$79,Nutrients!$CP$79,(IF($A$7=Nutrients!$B$77,Nutrients!$CP$77,Nutrients!$CP$78)))))*B$7))/2000/B$195*100</f>
        <v>31.317458368557858</v>
      </c>
      <c r="C198" s="183">
        <f>(SUMPRODUCT(C$8:C$187,Nutrients!$CP$8:$CP$187)+(IF($A$6=Nutrients!$B$8,Nutrients!$CP$8,Nutrients!$CP$9)*C$6)+(((IF($A$7=Nutrients!$B$79,Nutrients!$CP$79,(IF($A$7=Nutrients!$B$77,Nutrients!$CP$77,Nutrients!$CP$78)))))*C$7))/2000/C$195*100</f>
        <v>31.858197107921111</v>
      </c>
      <c r="D198" s="183">
        <f>(SUMPRODUCT(D$8:D$187,Nutrients!$CP$8:$CP$187)+(IF($A$6=Nutrients!$B$8,Nutrients!$CP$8,Nutrients!$CP$9)*D$6)+(((IF($A$7=Nutrients!$B$79,Nutrients!$CP$79,(IF($A$7=Nutrients!$B$77,Nutrients!$CP$77,Nutrients!$CP$78)))))*D$7))/2000/D$195*100</f>
        <v>34.337194847717811</v>
      </c>
      <c r="E198" s="183">
        <f>(SUMPRODUCT(E$8:E$187,Nutrients!$CP$8:$CP$187)+(IF($A$6=Nutrients!$B$8,Nutrients!$CP$8,Nutrients!$CP$9)*E$6)+(((IF($A$7=Nutrients!$B$79,Nutrients!$CP$79,(IF($A$7=Nutrients!$B$77,Nutrients!$CP$77,Nutrients!$CP$78)))))*E$7))/2000/E$195*100</f>
        <v>32.927700685754679</v>
      </c>
      <c r="F198" s="183">
        <f>(SUMPRODUCT(F$8:F$187,Nutrients!$CP$8:$CP$187)+(IF($A$6=Nutrients!$B$8,Nutrients!$CP$8,Nutrients!$CP$9)*F$6)+(((IF($A$7=Nutrients!$B$79,Nutrients!$CP$79,(IF($A$7=Nutrients!$B$77,Nutrients!$CP$77,Nutrients!$CP$78)))))*F$7))/2000/F$195*100</f>
        <v>35.725744683110072</v>
      </c>
      <c r="G198" s="183">
        <f>(SUMPRODUCT(G$8:G$187,Nutrients!$CP$8:$CP$187)+(IF($A$6=Nutrients!$B$8,Nutrients!$CP$8,Nutrients!$CP$9)*G$6)+(((IF($A$7=Nutrients!$B$79,Nutrients!$CP$79,(IF($A$7=Nutrients!$B$77,Nutrients!$CP$77,Nutrients!$CP$78)))))*G$7))/2000/G$195*100</f>
        <v>31.610602517841642</v>
      </c>
      <c r="H198" s="183"/>
      <c r="I198" s="183">
        <f>(SUMPRODUCT(I$8:I$187,Nutrients!$CP$8:$CP$187)+(IF($A$6=Nutrients!$B$8,Nutrients!$CP$8,Nutrients!$CP$9)*I$6)+(((IF($A$7=Nutrients!$B$79,Nutrients!$CP$79,(IF($A$7=Nutrients!$B$77,Nutrients!$CP$77,Nutrients!$CP$78)))))*I$7))/2000/I$195*100</f>
        <v>32.474192284892375</v>
      </c>
      <c r="J198" s="183">
        <f>(SUMPRODUCT(J$8:J$187,Nutrients!$CP$8:$CP$187)+(IF($A$6=Nutrients!$B$8,Nutrients!$CP$8,Nutrients!$CP$9)*J$6)+(((IF($A$7=Nutrients!$B$79,Nutrients!$CP$79,(IF($A$7=Nutrients!$B$77,Nutrients!$CP$77,Nutrients!$CP$78)))))*J$7))/2000/J$195*100</f>
        <v>31.893136972319745</v>
      </c>
      <c r="K198" s="183"/>
    </row>
    <row r="199" spans="1:11" x14ac:dyDescent="0.2">
      <c r="A199" s="125" t="s">
        <v>206</v>
      </c>
      <c r="B199" s="183">
        <f>(SUMPRODUCT(B$8:B$187,Nutrients!$CQ$8:$CQ$187)+(IF($A$6=Nutrients!$B$8,Nutrients!$CQ$8,Nutrients!$CQ$9)*B$6)+(((IF($A$7=Nutrients!$B$79,Nutrients!$CQ$79,(IF($A$7=Nutrients!$B$77,Nutrients!$CQ$77,Nutrients!$CQ$78)))))*B$7))/2000/B$195*100</f>
        <v>55.974854715637854</v>
      </c>
      <c r="C199" s="183">
        <f>(SUMPRODUCT(C$8:C$187,Nutrients!$CQ$8:$CQ$187)+(IF($A$6=Nutrients!$B$8,Nutrients!$CQ$8,Nutrients!$CQ$9)*C$6)+(((IF($A$7=Nutrients!$B$79,Nutrients!$CQ$79,(IF($A$7=Nutrients!$B$77,Nutrients!$CQ$77,Nutrients!$CQ$78)))))*C$7))/2000/C$195*100</f>
        <v>56.621169937245909</v>
      </c>
      <c r="D199" s="183">
        <f>(SUMPRODUCT(D$8:D$187,Nutrients!$CQ$8:$CQ$187)+(IF($A$6=Nutrients!$B$8,Nutrients!$CQ$8,Nutrients!$CQ$9)*D$6)+(((IF($A$7=Nutrients!$B$79,Nutrients!$CQ$79,(IF($A$7=Nutrients!$B$77,Nutrients!$CQ$77,Nutrients!$CQ$78)))))*D$7))/2000/D$195*100</f>
        <v>56.521115928824607</v>
      </c>
      <c r="E199" s="183">
        <f>(SUMPRODUCT(E$8:E$187,Nutrients!$CQ$8:$CQ$187)+(IF($A$6=Nutrients!$B$8,Nutrients!$CQ$8,Nutrients!$CQ$9)*E$6)+(((IF($A$7=Nutrients!$B$79,Nutrients!$CQ$79,(IF($A$7=Nutrients!$B$77,Nutrients!$CQ$77,Nutrients!$CQ$78)))))*E$7))/2000/E$195*100</f>
        <v>55.536239770581574</v>
      </c>
      <c r="F199" s="183">
        <f>(SUMPRODUCT(F$8:F$187,Nutrients!$CQ$8:$CQ$187)+(IF($A$6=Nutrients!$B$8,Nutrients!$CQ$8,Nutrients!$CQ$9)*F$6)+(((IF($A$7=Nutrients!$B$79,Nutrients!$CQ$79,(IF($A$7=Nutrients!$B$77,Nutrients!$CQ$77,Nutrients!$CQ$78)))))*F$7))/2000/F$195*100</f>
        <v>57.137385352763857</v>
      </c>
      <c r="G199" s="183">
        <f>(SUMPRODUCT(G$8:G$187,Nutrients!$CQ$8:$CQ$187)+(IF($A$6=Nutrients!$B$8,Nutrients!$CQ$8,Nutrients!$CQ$9)*G$6)+(((IF($A$7=Nutrients!$B$79,Nutrients!$CQ$79,(IF($A$7=Nutrients!$B$77,Nutrients!$CQ$77,Nutrients!$CQ$78)))))*G$7))/2000/G$195*100</f>
        <v>55.099260501085347</v>
      </c>
      <c r="H199" s="183"/>
      <c r="I199" s="183">
        <f>(SUMPRODUCT(I$8:I$187,Nutrients!$CQ$8:$CQ$187)+(IF($A$6=Nutrients!$B$8,Nutrients!$CQ$8,Nutrients!$CQ$9)*I$6)+(((IF($A$7=Nutrients!$B$79,Nutrients!$CQ$79,(IF($A$7=Nutrients!$B$77,Nutrients!$CQ$77,Nutrients!$CQ$78)))))*I$7))/2000/I$195*100</f>
        <v>55.955865282361152</v>
      </c>
      <c r="J199" s="183">
        <f>(SUMPRODUCT(J$8:J$187,Nutrients!$CQ$8:$CQ$187)+(IF($A$6=Nutrients!$B$8,Nutrients!$CQ$8,Nutrients!$CQ$9)*J$6)+(((IF($A$7=Nutrients!$B$79,Nutrients!$CQ$79,(IF($A$7=Nutrients!$B$77,Nutrients!$CQ$77,Nutrients!$CQ$78)))))*J$7))/2000/J$195*100</f>
        <v>56.343336522322915</v>
      </c>
      <c r="K199" s="183"/>
    </row>
    <row r="200" spans="1:11" x14ac:dyDescent="0.2">
      <c r="A200" s="125" t="s">
        <v>200</v>
      </c>
      <c r="B200" s="183">
        <f>(SUMPRODUCT(B$8:B$187,Nutrients!$CT$8:$CT$187)+(IF($A$6=Nutrients!$B$8,Nutrients!$CT$8,Nutrients!$CT$9)*B$6)+(((IF($A$7=Nutrients!$B$79,Nutrients!$CT$79,(IF($A$7=Nutrients!$B$77,Nutrients!$CT$77,Nutrients!$CT$78)))))*B$7))/2000/B$195*100</f>
        <v>63.815115206091534</v>
      </c>
      <c r="C200" s="183">
        <f>(SUMPRODUCT(C$8:C$187,Nutrients!$CT$8:$CT$187)+(IF($A$6=Nutrients!$B$8,Nutrients!$CT$8,Nutrients!$CT$9)*C$6)+(((IF($A$7=Nutrients!$B$79,Nutrients!$CT$79,(IF($A$7=Nutrients!$B$77,Nutrients!$CT$77,Nutrients!$CT$78)))))*C$7))/2000/C$195*100</f>
        <v>63.919658616320248</v>
      </c>
      <c r="D200" s="183">
        <f>(SUMPRODUCT(D$8:D$187,Nutrients!$CT$8:$CT$187)+(IF($A$6=Nutrients!$B$8,Nutrients!$CT$8,Nutrients!$CT$9)*D$6)+(((IF($A$7=Nutrients!$B$79,Nutrients!$CT$79,(IF($A$7=Nutrients!$B$77,Nutrients!$CT$77,Nutrients!$CT$78)))))*D$7))/2000/D$195*100</f>
        <v>62.581758394246002</v>
      </c>
      <c r="E200" s="183">
        <f>(SUMPRODUCT(E$8:E$187,Nutrients!$CT$8:$CT$187)+(IF($A$6=Nutrients!$B$8,Nutrients!$CT$8,Nutrients!$CT$9)*E$6)+(((IF($A$7=Nutrients!$B$79,Nutrients!$CT$79,(IF($A$7=Nutrients!$B$77,Nutrients!$CT$77,Nutrients!$CT$78)))))*E$7))/2000/E$195*100</f>
        <v>61.75699335762075</v>
      </c>
      <c r="F200" s="183">
        <f>(SUMPRODUCT(F$8:F$187,Nutrients!$CT$8:$CT$187)+(IF($A$6=Nutrients!$B$8,Nutrients!$CT$8,Nutrients!$CT$9)*F$6)+(((IF($A$7=Nutrients!$B$79,Nutrients!$CT$79,(IF($A$7=Nutrients!$B$77,Nutrients!$CT$77,Nutrients!$CT$78)))))*F$7))/2000/F$195*100</f>
        <v>62.827785152741491</v>
      </c>
      <c r="G200" s="183">
        <f>(SUMPRODUCT(G$8:G$187,Nutrients!$CT$8:$CT$187)+(IF($A$6=Nutrients!$B$8,Nutrients!$CT$8,Nutrients!$CT$9)*G$6)+(((IF($A$7=Nutrients!$B$79,Nutrients!$CT$79,(IF($A$7=Nutrients!$B$77,Nutrients!$CT$77,Nutrients!$CT$78)))))*G$7))/2000/G$195*100</f>
        <v>61.870374674942951</v>
      </c>
      <c r="H200" s="183"/>
      <c r="I200" s="183">
        <f>(SUMPRODUCT(I$8:I$187,Nutrients!$CT$8:$CT$187)+(IF($A$6=Nutrients!$B$8,Nutrients!$CT$8,Nutrients!$CT$9)*I$6)+(((IF($A$7=Nutrients!$B$79,Nutrients!$CT$79,(IF($A$7=Nutrients!$B$77,Nutrients!$CT$77,Nutrients!$CT$78)))))*I$7))/2000/I$195*100</f>
        <v>61.713525363385699</v>
      </c>
      <c r="J200" s="183">
        <f>(SUMPRODUCT(J$8:J$187,Nutrients!$CT$8:$CT$187)+(IF($A$6=Nutrients!$B$8,Nutrients!$CT$8,Nutrients!$CT$9)*J$6)+(((IF($A$7=Nutrients!$B$79,Nutrients!$CT$79,(IF($A$7=Nutrients!$B$77,Nutrients!$CT$77,Nutrients!$CT$78)))))*J$7))/2000/J$195*100</f>
        <v>61.385643051229913</v>
      </c>
      <c r="K200" s="183"/>
    </row>
    <row r="201" spans="1:11" x14ac:dyDescent="0.2">
      <c r="A201" s="125" t="s">
        <v>199</v>
      </c>
      <c r="B201" s="195">
        <f>(SUMPRODUCT(B$8:B$187,Nutrients!$CU$8:$CU$187)+(IF($A$6=Nutrients!$B$8,Nutrients!$CU$8,Nutrients!$CU$9)*B$6)+(((IF($A$7=Nutrients!$B$79,Nutrients!$CU$79,(IF($A$7=Nutrients!$B$77,Nutrients!$CU$77,Nutrients!$CU$78)))))*B$7))/2000/B$195*100</f>
        <v>19.248319358437126</v>
      </c>
      <c r="C201" s="195">
        <f>(SUMPRODUCT(C$8:C$187,Nutrients!$CU$8:$CU$187)+(IF($A$6=Nutrients!$B$8,Nutrients!$CU$8,Nutrients!$CU$9)*C$6)+(((IF($A$7=Nutrients!$B$79,Nutrients!$CU$79,(IF($A$7=Nutrients!$B$77,Nutrients!$CU$77,Nutrients!$CU$78)))))*C$7))/2000/C$195*100</f>
        <v>19.381595339202494</v>
      </c>
      <c r="D201" s="195">
        <f>(SUMPRODUCT(D$8:D$187,Nutrients!$CU$8:$CU$187)+(IF($A$6=Nutrients!$B$8,Nutrients!$CU$8,Nutrients!$CU$9)*D$6)+(((IF($A$7=Nutrients!$B$79,Nutrients!$CU$79,(IF($A$7=Nutrients!$B$77,Nutrients!$CU$77,Nutrients!$CU$78)))))*D$7))/2000/D$195*100</f>
        <v>17.462756011274493</v>
      </c>
      <c r="E201" s="195">
        <f>(SUMPRODUCT(E$8:E$187,Nutrients!$CU$8:$CU$187)+(IF($A$6=Nutrients!$B$8,Nutrients!$CU$8,Nutrients!$CU$9)*E$6)+(((IF($A$7=Nutrients!$B$79,Nutrients!$CU$79,(IF($A$7=Nutrients!$B$77,Nutrients!$CU$77,Nutrients!$CU$78)))))*E$7))/2000/E$195*100</f>
        <v>17.631275096388404</v>
      </c>
      <c r="F201" s="195">
        <f>(SUMPRODUCT(F$8:F$187,Nutrients!$CU$8:$CU$187)+(IF($A$6=Nutrients!$B$8,Nutrients!$CU$8,Nutrients!$CU$9)*F$6)+(((IF($A$7=Nutrients!$B$79,Nutrients!$CU$79,(IF($A$7=Nutrients!$B$77,Nutrients!$CU$77,Nutrients!$CU$78)))))*F$7))/2000/F$195*100</f>
        <v>18.111659567776805</v>
      </c>
      <c r="G201" s="195">
        <f>(SUMPRODUCT(G$8:G$187,Nutrients!$CU$8:$CU$187)+(IF($A$6=Nutrients!$B$8,Nutrients!$CU$8,Nutrients!$CU$9)*G$6)+(((IF($A$7=Nutrients!$B$79,Nutrients!$CU$79,(IF($A$7=Nutrients!$B$77,Nutrients!$CU$77,Nutrients!$CU$78)))))*G$7))/2000/G$195*100</f>
        <v>18.327910904597765</v>
      </c>
      <c r="H201" s="183"/>
      <c r="I201" s="195">
        <f>(SUMPRODUCT(I$8:I$187,Nutrients!$CU$8:$CU$187)+(IF($A$6=Nutrients!$B$8,Nutrients!$CU$8,Nutrients!$CU$9)*I$6)+(((IF($A$7=Nutrients!$B$79,Nutrients!$CU$79,(IF($A$7=Nutrients!$B$77,Nutrients!$CU$77,Nutrients!$CU$78)))))*I$7))/2000/I$195*100</f>
        <v>16.99035832731407</v>
      </c>
      <c r="J201" s="195">
        <f>(SUMPRODUCT(J$8:J$187,Nutrients!$CU$8:$CU$187)+(IF($A$6=Nutrients!$B$8,Nutrients!$CU$8,Nutrients!$CU$9)*J$6)+(((IF($A$7=Nutrients!$B$79,Nutrients!$CU$79,(IF($A$7=Nutrients!$B$77,Nutrients!$CU$77,Nutrients!$CU$78)))))*J$7))/2000/J$195*100</f>
        <v>16.97677497793434</v>
      </c>
      <c r="K201" s="183"/>
    </row>
    <row r="202" spans="1:11" x14ac:dyDescent="0.2">
      <c r="A202" s="125" t="s">
        <v>201</v>
      </c>
      <c r="B202" s="183">
        <f>(SUMPRODUCT(B$8:B$187,Nutrients!$CV$8:$CV$187)+(IF($A$6=Nutrients!$B$8,Nutrients!$CV$8,Nutrients!$CV$9)*B$6)+(((IF($A$7=Nutrients!$B$79,Nutrients!$CV$79,(IF($A$7=Nutrients!$B$77,Nutrients!$CV$77,Nutrients!$CV$78)))))*B$7))/2000/B$195*100</f>
        <v>71.306239559222476</v>
      </c>
      <c r="C202" s="183">
        <f>(SUMPRODUCT(C$8:C$187,Nutrients!$CV$8:$CV$187)+(IF($A$6=Nutrients!$B$8,Nutrients!$CV$8,Nutrients!$CV$9)*C$6)+(((IF($A$7=Nutrients!$B$79,Nutrients!$CV$79,(IF($A$7=Nutrients!$B$77,Nutrients!$CV$77,Nutrients!$CV$78)))))*C$7))/2000/C$195*100</f>
        <v>68.377261861323177</v>
      </c>
      <c r="D202" s="183">
        <f>(SUMPRODUCT(D$8:D$187,Nutrients!$CV$8:$CV$187)+(IF($A$6=Nutrients!$B$8,Nutrients!$CV$8,Nutrients!$CV$9)*D$6)+(((IF($A$7=Nutrients!$B$79,Nutrients!$CV$79,(IF($A$7=Nutrients!$B$77,Nutrients!$CV$77,Nutrients!$CV$78)))))*D$7))/2000/D$195*100</f>
        <v>67.646839309289291</v>
      </c>
      <c r="E202" s="183">
        <f>(SUMPRODUCT(E$8:E$187,Nutrients!$CV$8:$CV$187)+(IF($A$6=Nutrients!$B$8,Nutrients!$CV$8,Nutrients!$CV$9)*E$6)+(((IF($A$7=Nutrients!$B$79,Nutrients!$CV$79,(IF($A$7=Nutrients!$B$77,Nutrients!$CV$77,Nutrients!$CV$78)))))*E$7))/2000/E$195*100</f>
        <v>68.13480539625138</v>
      </c>
      <c r="F202" s="183">
        <f>(SUMPRODUCT(F$8:F$187,Nutrients!$CV$8:$CV$187)+(IF($A$6=Nutrients!$B$8,Nutrients!$CV$8,Nutrients!$CV$9)*F$6)+(((IF($A$7=Nutrients!$B$79,Nutrients!$CV$79,(IF($A$7=Nutrients!$B$77,Nutrients!$CV$77,Nutrients!$CV$78)))))*F$7))/2000/F$195*100</f>
        <v>64.403053761252764</v>
      </c>
      <c r="G202" s="183">
        <f>(SUMPRODUCT(G$8:G$187,Nutrients!$CV$8:$CV$187)+(IF($A$6=Nutrients!$B$8,Nutrients!$CV$8,Nutrients!$CV$9)*G$6)+(((IF($A$7=Nutrients!$B$79,Nutrients!$CV$79,(IF($A$7=Nutrients!$B$77,Nutrients!$CV$77,Nutrients!$CV$78)))))*G$7))/2000/G$195*100</f>
        <v>67.471091353512278</v>
      </c>
      <c r="H202" s="183"/>
      <c r="I202" s="183">
        <f>(SUMPRODUCT(I$8:I$187,Nutrients!$CV$8:$CV$187)+(IF($A$6=Nutrients!$B$8,Nutrients!$CV$8,Nutrients!$CV$9)*I$6)+(((IF($A$7=Nutrients!$B$79,Nutrients!$CV$79,(IF($A$7=Nutrients!$B$77,Nutrients!$CV$77,Nutrients!$CV$78)))))*I$7))/2000/I$195*100</f>
        <v>74.664715549208282</v>
      </c>
      <c r="J202" s="183">
        <f>(SUMPRODUCT(J$8:J$187,Nutrients!$CV$8:$CV$187)+(IF($A$6=Nutrients!$B$8,Nutrients!$CV$8,Nutrients!$CV$9)*J$6)+(((IF($A$7=Nutrients!$B$79,Nutrients!$CV$79,(IF($A$7=Nutrients!$B$77,Nutrients!$CV$77,Nutrients!$CV$78)))))*J$7))/2000/J$195*100</f>
        <v>73.945541318346812</v>
      </c>
      <c r="K202" s="183"/>
    </row>
    <row r="203" spans="1:11" x14ac:dyDescent="0.2">
      <c r="A203" s="9" t="s">
        <v>67</v>
      </c>
      <c r="B203" s="70">
        <f>(SUMPRODUCT(B$8:B$187,Nutrients!$AJ$8:$AJ$187)+(IF($A6=Nutrients!$B$8,Nutrients!$AJ$8,Nutrients!$AJ$9)*B$6)+(((IF($A7=Nutrients!$B$79,Nutrients!$AJ$79,(IF($A7=Nutrients!$B$77,Nutrients!$AJ$77,Nutrients!$AJ$78)))))*B$7))/2000</f>
        <v>1.4948664366783704</v>
      </c>
      <c r="C203" s="70">
        <f>(SUMPRODUCT(C$8:C$187,Nutrients!$AJ$8:$AJ$187)+(IF($A6=Nutrients!$B$8,Nutrients!$AJ$8,Nutrients!$AJ$9)*C$6)+(((IF($A7=Nutrients!$B$79,Nutrients!$AJ$79,(IF($A7=Nutrients!$B$77,Nutrients!$AJ$77,Nutrients!$AJ$78)))))*C$7))/2000</f>
        <v>1.4673213108312244</v>
      </c>
      <c r="D203" s="70">
        <f>(SUMPRODUCT(D$8:D$187,Nutrients!$AJ$8:$AJ$187)+(IF($A6=Nutrients!$B$8,Nutrients!$AJ$8,Nutrients!$AJ$9)*D$6)+(((IF($A7=Nutrients!$B$79,Nutrients!$AJ$79,(IF($A7=Nutrients!$B$77,Nutrients!$AJ$77,Nutrients!$AJ$78)))))*D$7))/2000</f>
        <v>1.4092835959826895</v>
      </c>
      <c r="E203" s="70">
        <f>(SUMPRODUCT(E$8:E$187,Nutrients!$AJ$8:$AJ$187)+(IF($A6=Nutrients!$B$8,Nutrients!$AJ$8,Nutrients!$AJ$9)*E$6)+(((IF($A7=Nutrients!$B$79,Nutrients!$AJ$79,(IF($A7=Nutrients!$B$77,Nutrients!$AJ$77,Nutrients!$AJ$78)))))*E$7))/2000</f>
        <v>1.4497991875561362</v>
      </c>
      <c r="F203" s="70">
        <f>(SUMPRODUCT(F$8:F$187,Nutrients!$AJ$8:$AJ$187)+(IF($A6=Nutrients!$B$8,Nutrients!$AJ$8,Nutrients!$AJ$9)*F$6)+(((IF($A7=Nutrients!$B$79,Nutrients!$AJ$79,(IF($A7=Nutrients!$B$77,Nutrients!$AJ$77,Nutrients!$AJ$78)))))*F$7))/2000</f>
        <v>1.4175733751122725</v>
      </c>
      <c r="G203" s="70">
        <f>(SUMPRODUCT(G$8:G$187,Nutrients!$AJ$8:$AJ$187)+(IF($A6=Nutrients!$B$8,Nutrients!$AJ$8,Nutrients!$AJ$9)*G$6)+(((IF($A7=Nutrients!$B$79,Nutrients!$AJ$79,(IF($A7=Nutrients!$B$77,Nutrients!$AJ$77,Nutrients!$AJ$78)))))*G$7))/2000</f>
        <v>1.3685712786804931</v>
      </c>
      <c r="H203" s="20"/>
      <c r="I203" s="70">
        <f>(SUMPRODUCT(I$8:I$187,Nutrients!$AJ$8:$AJ$187)+(IF($A6=Nutrients!$B$8,Nutrients!$AJ$8,Nutrients!$AJ$9)*I$6)+(((IF($A7=Nutrients!$B$79,Nutrients!$AJ$79,(IF($A7=Nutrients!$B$77,Nutrients!$AJ$77,Nutrients!$AJ$78)))))*I$7))/2000</f>
        <v>1.4994536506899649</v>
      </c>
      <c r="J203" s="70">
        <f>(SUMPRODUCT(J$8:J$187,Nutrients!$AJ$8:$AJ$187)+(IF($A6=Nutrients!$B$8,Nutrients!$AJ$8,Nutrients!$AJ$9)*J$6)+(((IF($A7=Nutrients!$B$79,Nutrients!$AJ$79,(IF($A7=Nutrients!$B$77,Nutrients!$AJ$77,Nutrients!$AJ$78)))))*J$7))/2000</f>
        <v>1.4745021188862579</v>
      </c>
      <c r="K203" s="20"/>
    </row>
    <row r="204" spans="1:11" x14ac:dyDescent="0.2">
      <c r="A204" s="5" t="s">
        <v>18</v>
      </c>
      <c r="B204" s="65">
        <f>(SUMPRODUCT(B$8:B$187,Nutrients!$E$8:$E$187)+(IF($A$6=Nutrients!$B$8,Nutrients!$E$8,Nutrients!$E$9)*B$6)+(((IF($A$7=Nutrients!$B$79,Nutrients!$E$79,(IF($A$7=Nutrients!$B$77,Nutrients!$E$77,Nutrients!$E$78)))))*B$7))/2000/2.2046</f>
        <v>1580.8855301704759</v>
      </c>
      <c r="C204" s="65">
        <f>(SUMPRODUCT(C$8:C$187,Nutrients!$E$8:$E$187)+(IF($A$6=Nutrients!$B$8,Nutrients!$E$8,Nutrients!$E$9)*C$6)+(((IF($A$7=Nutrients!$B$79,Nutrients!$E$79,(IF($A$7=Nutrients!$B$77,Nutrients!$E$77,Nutrients!$E$78)))))*C$7))/2000/2.2046</f>
        <v>1580.830681370694</v>
      </c>
      <c r="D204" s="65">
        <f>(SUMPRODUCT(D$8:D$187,Nutrients!$E$8:$E$187)+(IF($A$6=Nutrients!$B$8,Nutrients!$E$8,Nutrients!$E$9)*D$6)+(((IF($A$7=Nutrients!$B$79,Nutrients!$E$79,(IF($A$7=Nutrients!$B$77,Nutrients!$E$77,Nutrients!$E$78)))))*D$7))/2000/2.2046</f>
        <v>1495.0291172141156</v>
      </c>
      <c r="E204" s="65">
        <f>(SUMPRODUCT(E$8:E$187,Nutrients!$E$8:$E$187)+(IF($A$6=Nutrients!$B$8,Nutrients!$E$8,Nutrients!$E$9)*E$6)+(((IF($A$7=Nutrients!$B$79,Nutrients!$E$79,(IF($A$7=Nutrients!$B$77,Nutrients!$E$77,Nutrients!$E$78)))))*E$7))/2000/2.2046</f>
        <v>1490.6856689881288</v>
      </c>
      <c r="F204" s="65">
        <f>(SUMPRODUCT(F$8:F$187,Nutrients!$E$8:$E$187)+(IF($A$6=Nutrients!$B$8,Nutrients!$E$8,Nutrients!$E$9)*F$6)+(((IF($A$7=Nutrients!$B$79,Nutrients!$E$79,(IF($A$7=Nutrients!$B$77,Nutrients!$E$77,Nutrients!$E$78)))))*F$7))/2000/2.2046</f>
        <v>1499.1039788181336</v>
      </c>
      <c r="G204" s="65">
        <f>(SUMPRODUCT(G$8:G$187,Nutrients!$E$8:$E$187)+(IF($A$6=Nutrients!$B$8,Nutrients!$E$8,Nutrients!$E$9)*G$6)+(((IF($A$7=Nutrients!$B$79,Nutrients!$E$79,(IF($A$7=Nutrients!$B$77,Nutrients!$E$77,Nutrients!$E$78)))))*G$7))/2000/2.2046</f>
        <v>1484.6082523280356</v>
      </c>
      <c r="H204" s="20"/>
      <c r="I204" s="65">
        <f>(SUMPRODUCT(I$8:I$187,Nutrients!$E$8:$E$187)+(IF($A$6=Nutrients!$B$8,Nutrients!$E$8,Nutrients!$E$9)*I$6)+(((IF($A$7=Nutrients!$B$79,Nutrients!$E$79,(IF($A$7=Nutrients!$B$77,Nutrients!$E$77,Nutrients!$E$78)))))*I$7))/2000/2.2046</f>
        <v>1502.0705852674218</v>
      </c>
      <c r="J204" s="65">
        <f>(SUMPRODUCT(J$8:J$187,Nutrients!$E$8:$E$187)+(IF($A$6=Nutrients!$B$8,Nutrients!$E$8,Nutrients!$E$9)*J$6)+(((IF($A$7=Nutrients!$B$79,Nutrients!$E$79,(IF($A$7=Nutrients!$B$77,Nutrients!$E$77,Nutrients!$E$78)))))*J$7))/2000/2.2046</f>
        <v>1494.899092402984</v>
      </c>
      <c r="K204" s="20"/>
    </row>
    <row r="205" spans="1:11" x14ac:dyDescent="0.2">
      <c r="A205" s="9" t="s">
        <v>50</v>
      </c>
      <c r="B205" s="65">
        <f>(SUMPRODUCT(B$8:B$187,Nutrients!$DD$8:$DD$187)+(IF($A$6=Nutrients!$B$8,Nutrients!$DD$8,Nutrients!$DD$9)*B$6)+(((IF($A$7=Nutrients!$B$79,Nutrients!$DD$79,(IF($A$7=Nutrients!$B$77,Nutrients!$DD$77,Nutrients!$DD$78)))))*B$7))/2000/2.2046</f>
        <v>1085.6575099222359</v>
      </c>
      <c r="C205" s="65">
        <f>(SUMPRODUCT(C$8:C$187,Nutrients!$DD$8:$DD$187)+(IF($A$6=Nutrients!$B$8,Nutrients!$DD$8,Nutrients!$DD$9)*C$6)+(((IF($A$7=Nutrients!$B$79,Nutrients!$DD$79,(IF($A$7=Nutrients!$B$77,Nutrients!$DD$77,Nutrients!$DD$78)))))*C$7))/2000/2.2046</f>
        <v>1079.9926993434572</v>
      </c>
      <c r="D205" s="65">
        <f>(SUMPRODUCT(D$8:D$187,Nutrients!$DD$8:$DD$187)+(IF($A$6=Nutrients!$B$8,Nutrients!$DD$8,Nutrients!$DD$9)*D$6)+(((IF($A$7=Nutrients!$B$79,Nutrients!$DD$79,(IF($A$7=Nutrients!$B$77,Nutrients!$DD$77,Nutrients!$DD$78)))))*D$7))/2000/2.2046</f>
        <v>1100.6855094013845</v>
      </c>
      <c r="E205" s="65">
        <f>(SUMPRODUCT(E$8:E$187,Nutrients!$DD$8:$DD$187)+(IF($A$6=Nutrients!$B$8,Nutrients!$DD$8,Nutrients!$DD$9)*E$6)+(((IF($A$7=Nutrients!$B$79,Nutrients!$DD$79,(IF($A$7=Nutrients!$B$77,Nutrients!$DD$77,Nutrients!$DD$78)))))*E$7))/2000/2.2046</f>
        <v>947.57543319997319</v>
      </c>
      <c r="F205" s="65">
        <f>(SUMPRODUCT(F$8:F$187,Nutrients!$DD$8:$DD$187)+(IF($A$6=Nutrients!$B$8,Nutrients!$DD$8,Nutrients!$DD$9)*F$6)+(((IF($A$7=Nutrients!$B$79,Nutrients!$DD$79,(IF($A$7=Nutrients!$B$77,Nutrients!$DD$77,Nutrients!$DD$78)))))*F$7))/2000/2.2046</f>
        <v>913.38954915418765</v>
      </c>
      <c r="G205" s="65">
        <f>(SUMPRODUCT(G$8:G$187,Nutrients!$DD$8:$DD$187)+(IF($A$6=Nutrients!$B$8,Nutrients!$DD$8,Nutrients!$DD$9)*G$6)+(((IF($A$7=Nutrients!$B$79,Nutrients!$DD$79,(IF($A$7=Nutrients!$B$77,Nutrients!$DD$77,Nutrients!$DD$78)))))*G$7))/2000/2.2046</f>
        <v>1075.5216029110682</v>
      </c>
      <c r="H205" s="20"/>
      <c r="I205" s="65">
        <f>(SUMPRODUCT(I$8:I$187,Nutrients!$DD$8:$DD$187)+(IF($A$6=Nutrients!$B$8,Nutrients!$DD$8,Nutrients!$DD$9)*I$6)+(((IF($A$7=Nutrients!$B$79,Nutrients!$DD$79,(IF($A$7=Nutrients!$B$77,Nutrients!$DD$77,Nutrients!$DD$78)))))*I$7))/2000/2.2046</f>
        <v>817.13728173388586</v>
      </c>
      <c r="J205" s="65">
        <f>(SUMPRODUCT(J$8:J$187,Nutrients!$DD$8:$DD$187)+(IF($A$6=Nutrients!$B$8,Nutrients!$DD$8,Nutrients!$DD$9)*J$6)+(((IF($A$7=Nutrients!$B$79,Nutrients!$DD$79,(IF($A$7=Nutrients!$B$77,Nutrients!$DD$77,Nutrients!$DD$78)))))*J$7))/2000/2.2046</f>
        <v>740.87325925428866</v>
      </c>
      <c r="K205" s="20"/>
    </row>
    <row r="206" spans="1:11" x14ac:dyDescent="0.2">
      <c r="A206" s="9" t="s">
        <v>49</v>
      </c>
      <c r="B206" s="65">
        <f>(SUMPRODUCT(B$8:B$187,Nutrients!$DE$8:$DE$187)+(IF($A$6=Nutrients!$B$8,Nutrients!$DE$8,Nutrients!$DE$9)*B$6)+(((IF($A$7=Nutrients!$B$79,Nutrients!$DE$79,(IF($A$7=Nutrients!$B$77,Nutrients!$DE$77,Nutrients!$DE$78)))))*B$7))/2000/2.2046</f>
        <v>1104.4526637430351</v>
      </c>
      <c r="C206" s="65">
        <f>(SUMPRODUCT(C$8:C$187,Nutrients!$DE$8:$DE$187)+(IF($A$6=Nutrients!$B$8,Nutrients!$DE$8,Nutrients!$DE$9)*C$6)+(((IF($A$7=Nutrients!$B$79,Nutrients!$DE$79,(IF($A$7=Nutrients!$B$77,Nutrients!$DE$77,Nutrients!$DE$78)))))*C$7))/2000/2.2046</f>
        <v>1098.9615080090766</v>
      </c>
      <c r="D206" s="65">
        <f>(SUMPRODUCT(D$8:D$187,Nutrients!$DE$8:$DE$187)+(IF($A$6=Nutrients!$B$8,Nutrients!$DE$8,Nutrients!$DE$9)*D$6)+(((IF($A$7=Nutrients!$B$79,Nutrients!$DE$79,(IF($A$7=Nutrients!$B$77,Nutrients!$DE$77,Nutrients!$DE$78)))))*D$7))/2000/2.2046</f>
        <v>1134.0224894493599</v>
      </c>
      <c r="E206" s="65">
        <f>(SUMPRODUCT(E$8:E$187,Nutrients!$DE$8:$DE$187)+(IF($A$6=Nutrients!$B$8,Nutrients!$DE$8,Nutrients!$DE$9)*E$6)+(((IF($A$7=Nutrients!$B$79,Nutrients!$DE$79,(IF($A$7=Nutrients!$B$77,Nutrients!$DE$77,Nutrients!$DE$78)))))*E$7))/2000/2.2046</f>
        <v>977.10573557381633</v>
      </c>
      <c r="F206" s="65">
        <f>(SUMPRODUCT(F$8:F$187,Nutrients!$DE$8:$DE$187)+(IF($A$6=Nutrients!$B$8,Nutrients!$DE$8,Nutrients!$DE$9)*F$6)+(((IF($A$7=Nutrients!$B$79,Nutrients!$DE$79,(IF($A$7=Nutrients!$B$77,Nutrients!$DE$77,Nutrients!$DE$78)))))*F$7))/2000/2.2046</f>
        <v>948.14461094623562</v>
      </c>
      <c r="G206" s="65">
        <f>(SUMPRODUCT(G$8:G$187,Nutrients!$DE$8:$DE$187)+(IF($A$6=Nutrients!$B$8,Nutrients!$DE$8,Nutrients!$DE$9)*G$6)+(((IF($A$7=Nutrients!$B$79,Nutrients!$DE$79,(IF($A$7=Nutrients!$B$77,Nutrients!$DE$77,Nutrients!$DE$78)))))*G$7))/2000/2.2046</f>
        <v>1116.429371261783</v>
      </c>
      <c r="H206" s="20"/>
      <c r="I206" s="65">
        <f>(SUMPRODUCT(I$8:I$187,Nutrients!$DE$8:$DE$187)+(IF($A$6=Nutrients!$B$8,Nutrients!$DE$8,Nutrients!$DE$9)*I$6)+(((IF($A$7=Nutrients!$B$79,Nutrients!$DE$79,(IF($A$7=Nutrients!$B$77,Nutrients!$DE$77,Nutrients!$DE$78)))))*I$7))/2000/2.2046</f>
        <v>840.74689237148914</v>
      </c>
      <c r="J206" s="65">
        <f>(SUMPRODUCT(J$8:J$187,Nutrients!$DE$8:$DE$187)+(IF($A$6=Nutrients!$B$8,Nutrients!$DE$8,Nutrients!$DE$9)*J$6)+(((IF($A$7=Nutrients!$B$79,Nutrients!$DE$79,(IF($A$7=Nutrients!$B$77,Nutrients!$DE$77,Nutrients!$DE$78)))))*J$7))/2000/2.2046</f>
        <v>769.78081095103437</v>
      </c>
      <c r="K206" s="20"/>
    </row>
    <row r="207" spans="1:11" x14ac:dyDescent="0.2">
      <c r="A207" s="9" t="s">
        <v>81</v>
      </c>
      <c r="B207" s="65">
        <f>(SUMPRODUCT(B$8:B$187,Nutrients!$D$8:$D$187)+(IF($A$6=Nutrients!$B$8,Nutrients!$D$8,Nutrients!$D$9)*B$6)+(((IF($A$7=Nutrients!$B$79,Nutrients!$D$79,(IF($A$7=Nutrients!$B$77,Nutrients!$D$77,Nutrients!$D$78)))))*B$7))/2000/2.2046</f>
        <v>1650.3607655248129</v>
      </c>
      <c r="C207" s="65">
        <f>(SUMPRODUCT(C$8:C$187,Nutrients!$D$8:$D$187)+(IF($A$6=Nutrients!$B$8,Nutrients!$D$8,Nutrients!$D$9)*C$6)+(((IF($A$7=Nutrients!$B$79,Nutrients!$D$79,(IF($A$7=Nutrients!$B$77,Nutrients!$D$77,Nutrients!$D$78)))))*C$7))/2000/2.2046</f>
        <v>1647.1568626751987</v>
      </c>
      <c r="D207" s="65">
        <f>(SUMPRODUCT(D$8:D$187,Nutrients!$D$8:$D$187)+(IF($A$6=Nutrients!$B$8,Nutrients!$D$8,Nutrients!$D$9)*D$6)+(((IF($A$7=Nutrients!$B$79,Nutrients!$D$79,(IF($A$7=Nutrients!$B$77,Nutrients!$D$77,Nutrients!$D$78)))))*D$7))/2000/2.2046</f>
        <v>1557.9726554013516</v>
      </c>
      <c r="E207" s="65">
        <f>(SUMPRODUCT(E$8:E$187,Nutrients!$D$8:$D$187)+(IF($A$6=Nutrients!$B$8,Nutrients!$D$8,Nutrients!$D$9)*E$6)+(((IF($A$7=Nutrients!$B$79,Nutrients!$D$79,(IF($A$7=Nutrients!$B$77,Nutrients!$D$77,Nutrients!$D$78)))))*E$7))/2000/2.2046</f>
        <v>1560.0688874971302</v>
      </c>
      <c r="F207" s="65">
        <f>(SUMPRODUCT(F$8:F$187,Nutrients!$D$8:$D$187)+(IF($A$6=Nutrients!$B$8,Nutrients!$D$8,Nutrients!$D$9)*F$6)+(((IF($A$7=Nutrients!$B$79,Nutrients!$D$79,(IF($A$7=Nutrients!$B$77,Nutrients!$D$77,Nutrients!$D$78)))))*F$7))/2000/2.2046</f>
        <v>1561.7042723180382</v>
      </c>
      <c r="G207" s="65">
        <f>(SUMPRODUCT(G$8:G$187,Nutrients!$D$8:$D$187)+(IF($A$6=Nutrients!$B$8,Nutrients!$D$8,Nutrients!$D$9)*G$6)+(((IF($A$7=Nutrients!$B$79,Nutrients!$D$79,(IF($A$7=Nutrients!$B$77,Nutrients!$D$77,Nutrients!$D$78)))))*G$7))/2000/2.2046</f>
        <v>1549.3014005466466</v>
      </c>
      <c r="H207" s="20"/>
      <c r="I207" s="65">
        <f>(SUMPRODUCT(I$8:I$187,Nutrients!$D$8:$D$187)+(IF($A$6=Nutrients!$B$8,Nutrients!$D$8,Nutrients!$D$9)*I$6)+(((IF($A$7=Nutrients!$B$79,Nutrients!$D$79,(IF($A$7=Nutrients!$B$77,Nutrients!$D$77,Nutrients!$D$78)))))*I$7))/2000/2.2046</f>
        <v>1574.3660709285004</v>
      </c>
      <c r="J207" s="65">
        <f>(SUMPRODUCT(J$8:J$187,Nutrients!$D$8:$D$187)+(IF($A$6=Nutrients!$B$8,Nutrients!$D$8,Nutrients!$D$9)*J$6)+(((IF($A$7=Nutrients!$B$79,Nutrients!$D$79,(IF($A$7=Nutrients!$B$77,Nutrients!$D$77,Nutrients!$D$78)))))*J$7))/2000/2.2046</f>
        <v>1569.0209206099576</v>
      </c>
      <c r="K207" s="20"/>
    </row>
    <row r="208" spans="1:11" x14ac:dyDescent="0.2">
      <c r="A208" s="9" t="s">
        <v>48</v>
      </c>
      <c r="B208" s="65">
        <f>(SUMPRODUCT(B$8:B$187,Nutrients!$F$8:$F$187)+(IF($A$6=Nutrients!$B$8,Nutrients!$F$8,Nutrients!$F$9)*B$6)+(((IF($A$7=Nutrients!$B$79,Nutrients!$F$79,(IF($A$7=Nutrients!$B$77,Nutrients!$F$77,Nutrients!$F$78)))))*B$7))/2000/2.2046</f>
        <v>1184.6967054533666</v>
      </c>
      <c r="C208" s="65">
        <f>(SUMPRODUCT(C$8:C$187,Nutrients!$F$8:$F$187)+(IF($A$6=Nutrients!$B$8,Nutrients!$F$8,Nutrients!$F$9)*C$6)+(((IF($A$7=Nutrients!$B$79,Nutrients!$F$79,(IF($A$7=Nutrients!$B$77,Nutrients!$F$77,Nutrients!$F$78)))))*C$7))/2000/2.2046</f>
        <v>1187.1576837434063</v>
      </c>
      <c r="D208" s="65">
        <f>(SUMPRODUCT(D$8:D$187,Nutrients!$F$8:$F$187)+(IF($A$6=Nutrients!$B$8,Nutrients!$F$8,Nutrients!$F$9)*D$6)+(((IF($A$7=Nutrients!$B$79,Nutrients!$F$79,(IF($A$7=Nutrients!$B$77,Nutrients!$F$77,Nutrients!$F$78)))))*D$7))/2000/2.2046</f>
        <v>1103.01220022846</v>
      </c>
      <c r="E208" s="65">
        <f>(SUMPRODUCT(E$8:E$187,Nutrients!$F$8:$F$187)+(IF($A$6=Nutrients!$B$8,Nutrients!$F$8,Nutrients!$F$9)*E$6)+(((IF($A$7=Nutrients!$B$79,Nutrients!$F$79,(IF($A$7=Nutrients!$B$77,Nutrients!$F$77,Nutrients!$F$78)))))*E$7))/2000/2.2046</f>
        <v>1088.1176494735528</v>
      </c>
      <c r="F208" s="65">
        <f>(SUMPRODUCT(F$8:F$187,Nutrients!$F$8:$F$187)+(IF($A$6=Nutrients!$B$8,Nutrients!$F$8,Nutrients!$F$9)*F$6)+(((IF($A$7=Nutrients!$B$79,Nutrients!$F$79,(IF($A$7=Nutrients!$B$77,Nutrients!$F$77,Nutrients!$F$78)))))*F$7))/2000/2.2046</f>
        <v>1086.225501251379</v>
      </c>
      <c r="G208" s="65">
        <f>(SUMPRODUCT(G$8:G$187,Nutrients!$F$8:$F$187)+(IF($A$6=Nutrients!$B$8,Nutrients!$F$8,Nutrients!$F$9)*G$6)+(((IF($A$7=Nutrients!$B$79,Nutrients!$F$79,(IF($A$7=Nutrients!$B$77,Nutrients!$F$77,Nutrients!$F$78)))))*G$7))/2000/2.2046</f>
        <v>1086.3239513743843</v>
      </c>
      <c r="H208" s="20"/>
      <c r="I208" s="65">
        <f>(SUMPRODUCT(I$8:I$187,Nutrients!$F$8:$F$187)+(IF($A$6=Nutrients!$B$8,Nutrients!$F$8,Nutrients!$F$9)*I$6)+(((IF($A$7=Nutrients!$B$79,Nutrients!$F$79,(IF($A$7=Nutrients!$B$77,Nutrients!$F$77,Nutrients!$F$78)))))*I$7))/2000/2.2046</f>
        <v>1082.6089159845196</v>
      </c>
      <c r="J208" s="65">
        <f>(SUMPRODUCT(J$8:J$187,Nutrients!$F$8:$F$187)+(IF($A$6=Nutrients!$B$8,Nutrients!$F$8,Nutrients!$F$9)*J$6)+(((IF($A$7=Nutrients!$B$79,Nutrients!$F$79,(IF($A$7=Nutrients!$B$77,Nutrients!$F$77,Nutrients!$F$78)))))*J$7))/2000/2.2046</f>
        <v>1064.9896891122216</v>
      </c>
      <c r="K208" s="20"/>
    </row>
    <row r="209" spans="1:11" x14ac:dyDescent="0.2">
      <c r="A209" s="125" t="s">
        <v>202</v>
      </c>
      <c r="B209" s="67">
        <f t="shared" ref="B209:G209" si="10">IF(B$4="","",B195/(B204*2.2046)*10000)</f>
        <v>3.7988990907235278</v>
      </c>
      <c r="C209" s="67">
        <f t="shared" si="10"/>
        <v>3.718688854882569</v>
      </c>
      <c r="D209" s="67">
        <f t="shared" si="10"/>
        <v>3.8532240901497223</v>
      </c>
      <c r="E209" s="67">
        <f t="shared" si="10"/>
        <v>3.894880076432325</v>
      </c>
      <c r="F209" s="67">
        <f t="shared" si="10"/>
        <v>3.873008139797236</v>
      </c>
      <c r="G209" s="67">
        <f t="shared" si="10"/>
        <v>3.7336149987843759</v>
      </c>
      <c r="H209" s="20"/>
      <c r="I209" s="67">
        <f>IF(I$4="","",I195/(I204*2.2046)*10000)</f>
        <v>3.9257551376628057</v>
      </c>
      <c r="J209" s="67">
        <f>IF(J$4="","",J195/(J204*2.2046)*10000)</f>
        <v>3.8232162535447278</v>
      </c>
      <c r="K209" s="20"/>
    </row>
    <row r="210" spans="1:11" x14ac:dyDescent="0.2">
      <c r="A210" s="185" t="s">
        <v>224</v>
      </c>
      <c r="B210" s="66">
        <f>(SUMPRODUCT(B$8:B$187,Nutrients!$I$8:$I$187)+(IF($A$6=Nutrients!$B$8,Nutrients!$I$8,Nutrients!$I$9)*B$6)+(((IF($A$7=Nutrients!$B$79,Nutrients!$I$79,(IF($A$7=Nutrients!$B$77,Nutrients!$I$77,Nutrients!$I$78)))))*B$7))/2000</f>
        <v>21.247978462888874</v>
      </c>
      <c r="C210" s="66">
        <f>(SUMPRODUCT(C$8:C$187,Nutrients!$I$8:$I$187)+(IF($A$6=Nutrients!$B$8,Nutrients!$I$8,Nutrients!$I$9)*C$6)+(((IF($A$7=Nutrients!$B$79,Nutrients!$I$79,(IF($A$7=Nutrients!$B$77,Nutrients!$I$77,Nutrients!$I$78)))))*C$7))/2000</f>
        <v>21.01902173052585</v>
      </c>
      <c r="D210" s="66">
        <f>(SUMPRODUCT(D$8:D$187,Nutrients!$I$8:$I$187)+(IF($A$6=Nutrients!$B$8,Nutrients!$I$8,Nutrients!$I$9)*D$6)+(((IF($A$7=Nutrients!$B$79,Nutrients!$I$79,(IF($A$7=Nutrients!$B$77,Nutrients!$I$77,Nutrients!$I$78)))))*D$7))/2000</f>
        <v>20.542656959541112</v>
      </c>
      <c r="E210" s="66">
        <f>(SUMPRODUCT(E$8:E$187,Nutrients!$I$8:$I$187)+(IF($A$6=Nutrients!$B$8,Nutrients!$I$8,Nutrients!$I$9)*E$6)+(((IF($A$7=Nutrients!$B$79,Nutrients!$I$79,(IF($A$7=Nutrients!$B$77,Nutrients!$I$77,Nutrients!$I$78)))))*E$7))/2000</f>
        <v>21.982380679554179</v>
      </c>
      <c r="F210" s="66">
        <f>(SUMPRODUCT(F$8:F$187,Nutrients!$I$8:$I$187)+(IF($A$6=Nutrients!$B$8,Nutrients!$I$8,Nutrients!$I$9)*F$6)+(((IF($A$7=Nutrients!$B$79,Nutrients!$I$79,(IF($A$7=Nutrients!$B$77,Nutrients!$I$77,Nutrients!$I$78)))))*F$7))/2000</f>
        <v>20.95334135910835</v>
      </c>
      <c r="G210" s="66">
        <f>(SUMPRODUCT(G$8:G$187,Nutrients!$I$8:$I$187)+(IF($A$6=Nutrients!$B$8,Nutrients!$I$8,Nutrients!$I$9)*G$6)+(((IF($A$7=Nutrients!$B$79,Nutrients!$I$79,(IF($A$7=Nutrients!$B$77,Nutrients!$I$77,Nutrients!$I$78)))))*G$7))/2000</f>
        <v>21.099297963133829</v>
      </c>
      <c r="H210" s="20"/>
      <c r="I210" s="66">
        <f>(SUMPRODUCT(I$8:I$187,Nutrients!$I$8:$I$187)+(IF($A$6=Nutrients!$B$8,Nutrients!$I$8,Nutrients!$I$9)*I$6)+(((IF($A$7=Nutrients!$B$79,Nutrients!$I$79,(IF($A$7=Nutrients!$B$77,Nutrients!$I$77,Nutrients!$I$78)))))*I$7))/2000</f>
        <v>23.570911079611331</v>
      </c>
      <c r="J210" s="66">
        <f>(SUMPRODUCT(J$8:J$187,Nutrients!$I$8:$I$187)+(IF($A$6=Nutrients!$B$8,Nutrients!$I$8,Nutrients!$I$9)*J$6)+(((IF($A$7=Nutrients!$B$79,Nutrients!$I$79,(IF($A$7=Nutrients!$B$77,Nutrients!$I$77,Nutrients!$I$78)))))*J$7))/2000</f>
        <v>24.183201217645134</v>
      </c>
      <c r="K210" s="20"/>
    </row>
    <row r="211" spans="1:11" x14ac:dyDescent="0.2">
      <c r="A211" s="181" t="s">
        <v>203</v>
      </c>
      <c r="B211" s="67">
        <f>(SUMPRODUCT(B$8:B$187,Nutrients!$BG$8:$BG$187)+(IF($A$6=Nutrients!$B$8,Nutrients!$BG$8,Nutrients!$BG$9)*B$6)+(((IF($A$7=Nutrients!$B$79,Nutrients!$BG$79,(IF($A$7=Nutrients!$B$77,Nutrients!$BG$77,Nutrients!$BG$78)))))*B$7))/2000</f>
        <v>0.66816116987833751</v>
      </c>
      <c r="C211" s="67">
        <f>(SUMPRODUCT(C$8:C$187,Nutrients!$BG$8:$BG$187)+(IF($A$6=Nutrients!$B$8,Nutrients!$BG$8,Nutrients!$BG$9)*C$6)+(((IF($A$7=Nutrients!$B$79,Nutrients!$BG$79,(IF($A$7=Nutrients!$B$77,Nutrients!$BG$77,Nutrients!$BG$78)))))*C$7))/2000</f>
        <v>0.66178317577774159</v>
      </c>
      <c r="D211" s="67">
        <f>(SUMPRODUCT(D$8:D$187,Nutrients!$BG$8:$BG$187)+(IF($A$6=Nutrients!$B$8,Nutrients!$BG$8,Nutrients!$BG$9)*D$6)+(((IF($A$7=Nutrients!$B$79,Nutrients!$BG$79,(IF($A$7=Nutrients!$B$77,Nutrients!$BG$77,Nutrients!$BG$78)))))*D$7))/2000</f>
        <v>0.64317772315669142</v>
      </c>
      <c r="E211" s="67">
        <f>(SUMPRODUCT(E$8:E$187,Nutrients!$BG$8:$BG$187)+(IF($A$6=Nutrients!$B$8,Nutrients!$BG$8,Nutrients!$BG$9)*E$6)+(((IF($A$7=Nutrients!$B$79,Nutrients!$BG$79,(IF($A$7=Nutrients!$B$77,Nutrients!$BG$77,Nutrients!$BG$78)))))*E$7))/2000</f>
        <v>0.66770441075365383</v>
      </c>
      <c r="F211" s="67">
        <f>(SUMPRODUCT(F$8:F$187,Nutrients!$BG$8:$BG$187)+(IF($A$6=Nutrients!$B$8,Nutrients!$BG$8,Nutrients!$BG$9)*F$6)+(((IF($A$7=Nutrients!$B$79,Nutrients!$BG$79,(IF($A$7=Nutrients!$B$77,Nutrients!$BG$77,Nutrients!$BG$78)))))*F$7))/2000</f>
        <v>0.67771282150730794</v>
      </c>
      <c r="G211" s="67">
        <f>(SUMPRODUCT(G$8:G$187,Nutrients!$BG$8:$BG$187)+(IF($A$6=Nutrients!$B$8,Nutrients!$BG$8,Nutrients!$BG$9)*G$6)+(((IF($A$7=Nutrients!$B$79,Nutrients!$BG$79,(IF($A$7=Nutrients!$B$77,Nutrients!$BG$77,Nutrients!$BG$78)))))*G$7))/2000</f>
        <v>0.65584581232138472</v>
      </c>
      <c r="H211" s="20"/>
      <c r="I211" s="67">
        <f>(SUMPRODUCT(I$8:I$187,Nutrients!$BG$8:$BG$187)+(IF($A$6=Nutrients!$B$8,Nutrients!$BG$8,Nutrients!$BG$9)*I$6)+(((IF($A$7=Nutrients!$B$79,Nutrients!$BG$79,(IF($A$7=Nutrients!$B$77,Nutrients!$BG$77,Nutrients!$BG$78)))))*I$7))/2000</f>
        <v>0.62318929399036493</v>
      </c>
      <c r="J211" s="67">
        <f>(SUMPRODUCT(J$8:J$187,Nutrients!$BG$8:$BG$187)+(IF($A$6=Nutrients!$B$8,Nutrients!$BG$8,Nutrients!$BG$9)*J$6)+(((IF($A$7=Nutrients!$B$79,Nutrients!$BG$79,(IF($A$7=Nutrients!$B$77,Nutrients!$BG$77,Nutrients!$BG$78)))))*J$7))/2000</f>
        <v>0.62365431064750554</v>
      </c>
      <c r="K211" s="20"/>
    </row>
    <row r="212" spans="1:11" x14ac:dyDescent="0.2">
      <c r="A212" s="181" t="s">
        <v>204</v>
      </c>
      <c r="B212" s="67">
        <f>(SUMPRODUCT(B$8:B$187,Nutrients!$BL$8:$BL$187)+(IF($A$6=Nutrients!$B$8,Nutrients!$BL$8,Nutrients!$BL$9)*B$6)+(((IF($A$7=Nutrients!$B$79,Nutrients!$BL$79,(IF($A$7=Nutrients!$B$77,Nutrients!$BL$77,Nutrients!$BL$78)))))*B$7))/2000</f>
        <v>0.64913895627500606</v>
      </c>
      <c r="C212" s="67">
        <f>(SUMPRODUCT(C$8:C$187,Nutrients!$BL$8:$BL$187)+(IF($A$6=Nutrients!$B$8,Nutrients!$BL$8,Nutrients!$BL$9)*C$6)+(((IF($A$7=Nutrients!$B$79,Nutrients!$BL$79,(IF($A$7=Nutrients!$B$77,Nutrients!$BL$77,Nutrients!$BL$78)))))*C$7))/2000</f>
        <v>0.66790090032252791</v>
      </c>
      <c r="D212" s="67">
        <f>(SUMPRODUCT(D$8:D$187,Nutrients!$BL$8:$BL$187)+(IF($A$6=Nutrients!$B$8,Nutrients!$BL$8,Nutrients!$BL$9)*D$6)+(((IF($A$7=Nutrients!$B$79,Nutrients!$BL$79,(IF($A$7=Nutrients!$B$77,Nutrients!$BL$77,Nutrients!$BL$78)))))*D$7))/2000</f>
        <v>0.62481369490487459</v>
      </c>
      <c r="E212" s="67">
        <f>(SUMPRODUCT(E$8:E$187,Nutrients!$BL$8:$BL$187)+(IF($A$6=Nutrients!$B$8,Nutrients!$BL$8,Nutrients!$BL$9)*E$6)+(((IF($A$7=Nutrients!$B$79,Nutrients!$BL$79,(IF($A$7=Nutrients!$B$77,Nutrients!$BL$77,Nutrients!$BL$78)))))*E$7))/2000</f>
        <v>0.64061717690046549</v>
      </c>
      <c r="F212" s="67">
        <f>(SUMPRODUCT(F$8:F$187,Nutrients!$BL$8:$BL$187)+(IF($A$6=Nutrients!$B$8,Nutrients!$BL$8,Nutrients!$BL$9)*F$6)+(((IF($A$7=Nutrients!$B$79,Nutrients!$BL$79,(IF($A$7=Nutrients!$B$77,Nutrients!$BL$77,Nutrients!$BL$78)))))*F$7))/2000</f>
        <v>0.63999135380093097</v>
      </c>
      <c r="G212" s="67">
        <f>(SUMPRODUCT(G$8:G$187,Nutrients!$BL$8:$BL$187)+(IF($A$6=Nutrients!$B$8,Nutrients!$BL$8,Nutrients!$BL$9)*G$6)+(((IF($A$7=Nutrients!$B$79,Nutrients!$BL$79,(IF($A$7=Nutrients!$B$77,Nutrients!$BL$77,Nutrients!$BL$78)))))*G$7))/2000</f>
        <v>0.62177824369233281</v>
      </c>
      <c r="H212" s="20"/>
      <c r="I212" s="67">
        <f>(SUMPRODUCT(I$8:I$187,Nutrients!$BL$8:$BL$187)+(IF($A$6=Nutrients!$B$8,Nutrients!$BL$8,Nutrients!$BL$9)*I$6)+(((IF($A$7=Nutrients!$B$79,Nutrients!$BL$79,(IF($A$7=Nutrients!$B$77,Nutrients!$BL$77,Nutrients!$BL$78)))))*I$7))/2000</f>
        <v>0.57263991063117503</v>
      </c>
      <c r="J212" s="67">
        <f>(SUMPRODUCT(J$8:J$187,Nutrients!$BL$8:$BL$187)+(IF($A$6=Nutrients!$B$8,Nutrients!$BL$8,Nutrients!$BL$9)*J$6)+(((IF($A$7=Nutrients!$B$79,Nutrients!$BL$79,(IF($A$7=Nutrients!$B$77,Nutrients!$BL$77,Nutrients!$BL$78)))))*J$7))/2000</f>
        <v>0.54305287029476612</v>
      </c>
      <c r="K212" s="20"/>
    </row>
    <row r="213" spans="1:11" x14ac:dyDescent="0.2">
      <c r="A213" s="182" t="s">
        <v>225</v>
      </c>
      <c r="B213" s="67">
        <f>(SUMPRODUCT(B$8:B$187,Nutrients!$DG$8:$DG$187)+(IF($A$6=Nutrients!$B$8,Nutrients!$DG$8,Nutrients!$DG$9)*B$6)+(((IF($A$7=Nutrients!$B$79,Nutrients!$DG$79,(IF($A$7=Nutrients!$B$77,Nutrients!$DG$77,Nutrients!$DG$78)))))*B$7))/2000</f>
        <v>0.44765032566955176</v>
      </c>
      <c r="C213" s="67">
        <f>(SUMPRODUCT(C$8:C$187,Nutrients!$DG$8:$DG$187)+(IF($A$6=Nutrients!$B$8,Nutrients!$DG$8,Nutrients!$DG$9)*C$6)+(((IF($A$7=Nutrients!$B$79,Nutrients!$DG$79,(IF($A$7=Nutrients!$B$77,Nutrients!$DG$77,Nutrients!$DG$78)))))*C$7))/2000</f>
        <v>0.46319848389095292</v>
      </c>
      <c r="D213" s="67">
        <f>(SUMPRODUCT(D$8:D$187,Nutrients!$DG$8:$DG$187)+(IF($A$6=Nutrients!$B$8,Nutrients!$DG$8,Nutrients!$DG$9)*D$6)+(((IF($A$7=Nutrients!$B$79,Nutrients!$DG$79,(IF($A$7=Nutrients!$B$77,Nutrients!$DG$77,Nutrients!$DG$78)))))*D$7))/2000</f>
        <v>0.34951368796317461</v>
      </c>
      <c r="E213" s="67">
        <f>(SUMPRODUCT(E$8:E$187,Nutrients!$DG$8:$DG$187)+(IF($A$6=Nutrients!$B$8,Nutrients!$DG$8,Nutrients!$DG$9)*E$6)+(((IF($A$7=Nutrients!$B$79,Nutrients!$DG$79,(IF($A$7=Nutrients!$B$77,Nutrients!$DG$77,Nutrients!$DG$78)))))*E$7))/2000</f>
        <v>0.37194368588593124</v>
      </c>
      <c r="F213" s="67">
        <f>(SUMPRODUCT(F$8:F$187,Nutrients!$DG$8:$DG$187)+(IF($A$6=Nutrients!$B$8,Nutrients!$DG$8,Nutrients!$DG$9)*F$6)+(((IF($A$7=Nutrients!$B$79,Nutrients!$DG$79,(IF($A$7=Nutrients!$B$77,Nutrients!$DG$77,Nutrients!$DG$78)))))*F$7))/2000</f>
        <v>0.34524975177186246</v>
      </c>
      <c r="G213" s="67">
        <f>(SUMPRODUCT(G$8:G$187,Nutrients!$DG$8:$DG$187)+(IF($A$6=Nutrients!$B$8,Nutrients!$DG$8,Nutrients!$DG$9)*G$6)+(((IF($A$7=Nutrients!$B$79,Nutrients!$DG$79,(IF($A$7=Nutrients!$B$77,Nutrients!$DG$77,Nutrients!$DG$78)))))*G$7))/2000</f>
        <v>0.30171304672123783</v>
      </c>
      <c r="H213" s="20"/>
      <c r="I213" s="67">
        <f>(SUMPRODUCT(I$8:I$187,Nutrients!$DG$8:$DG$187)+(IF($A$6=Nutrients!$B$8,Nutrients!$DG$8,Nutrients!$DG$9)*I$6)+(((IF($A$7=Nutrients!$B$79,Nutrients!$DG$79,(IF($A$7=Nutrients!$B$77,Nutrients!$DG$77,Nutrients!$DG$78)))))*I$7))/2000</f>
        <v>0.33216647679799133</v>
      </c>
      <c r="J213" s="67">
        <f>(SUMPRODUCT(J$8:J$187,Nutrients!$DG$8:$DG$187)+(IF($A$6=Nutrients!$B$8,Nutrients!$DG$8,Nutrients!$DG$9)*J$6)+(((IF($A$7=Nutrients!$B$79,Nutrients!$DG$79,(IF($A$7=Nutrients!$B$77,Nutrients!$DG$77,Nutrients!$DG$78)))))*J$7))/2000</f>
        <v>0.27021106942312401</v>
      </c>
      <c r="K213" s="20"/>
    </row>
    <row r="214" spans="1:11" x14ac:dyDescent="0.2">
      <c r="A214" s="182" t="s">
        <v>205</v>
      </c>
      <c r="B214" s="67">
        <f>IF((SUMPRODUCT(B$8:B$187,Nutrients!$DJ$8:$DJ$187))=0,B213,IF((SUMPRODUCT(B$8:B$187,Nutrients!$DJ$8:$DJ$187))&gt;(1500*907),B213+0.14,B213+0.00000000006666*((SUMPRODUCT(B$8:B$187,Nutrients!$DJ$8:$DJ$187)/907))^3-0.00000023623322*((SUMPRODUCT(B$8:B$187,Nutrients!$DJ$8:$DJ$187)/907))^2+0.00029262722672*((SUMPRODUCT(B$8:B$187,Nutrients!$DJ$8:$DJ$187)/907))+0.007028328))</f>
        <v>0.56937607553156855</v>
      </c>
      <c r="C214" s="67">
        <f>IF((SUMPRODUCT(C$8:C$187,Nutrients!$DJ$8:$DJ$187))=0,C213,IF((SUMPRODUCT(C$8:C$187,Nutrients!$DJ$8:$DJ$187))&gt;(1500*907),C213+0.14,C213+0.00000000006666*((SUMPRODUCT(C$8:C$187,Nutrients!$DJ$8:$DJ$187)/907))^3-0.00000023623322*((SUMPRODUCT(C$8:C$187,Nutrients!$DJ$8:$DJ$187)/907))^2+0.00029262722672*((SUMPRODUCT(C$8:C$187,Nutrients!$DJ$8:$DJ$187)/907))+0.007028328))</f>
        <v>0.58492423375296976</v>
      </c>
      <c r="D214" s="67">
        <f>IF((SUMPRODUCT(D$8:D$187,Nutrients!$DJ$8:$DJ$187))=0,D213,IF((SUMPRODUCT(D$8:D$187,Nutrients!$DJ$8:$DJ$187))&gt;(1500*907),D213+0.14,D213+0.00000000006666*((SUMPRODUCT(D$8:D$187,Nutrients!$DJ$8:$DJ$187)/907))^3-0.00000023623322*((SUMPRODUCT(D$8:D$187,Nutrients!$DJ$8:$DJ$187)/907))^2+0.00029262722672*((SUMPRODUCT(D$8:D$187,Nutrients!$DJ$8:$DJ$187)/907))+0.007028328))</f>
        <v>0.4712394378251914</v>
      </c>
      <c r="E214" s="67">
        <f>IF((SUMPRODUCT(E$8:E$187,Nutrients!$DJ$8:$DJ$187))=0,E213,IF((SUMPRODUCT(E$8:E$187,Nutrients!$DJ$8:$DJ$187))&gt;(1500*907),E213+0.14,E213+0.00000000006666*((SUMPRODUCT(E$8:E$187,Nutrients!$DJ$8:$DJ$187)/907))^3-0.00000023623322*((SUMPRODUCT(E$8:E$187,Nutrients!$DJ$8:$DJ$187)/907))^2+0.00029262722672*((SUMPRODUCT(E$8:E$187,Nutrients!$DJ$8:$DJ$187)/907))+0.007028328))</f>
        <v>0.49366943574794819</v>
      </c>
      <c r="F214" s="67">
        <f>IF((SUMPRODUCT(F$8:F$187,Nutrients!$DJ$8:$DJ$187))=0,F213,IF((SUMPRODUCT(F$8:F$187,Nutrients!$DJ$8:$DJ$187))&gt;(1500*907),F213+0.14,F213+0.00000000006666*((SUMPRODUCT(F$8:F$187,Nutrients!$DJ$8:$DJ$187)/907))^3-0.00000023623322*((SUMPRODUCT(F$8:F$187,Nutrients!$DJ$8:$DJ$187)/907))^2+0.00029262722672*((SUMPRODUCT(F$8:F$187,Nutrients!$DJ$8:$DJ$187)/907))+0.007028328))</f>
        <v>0.44787761624500766</v>
      </c>
      <c r="G214" s="67">
        <f>IF((SUMPRODUCT(G$8:G$187,Nutrients!$DJ$8:$DJ$187))=0,G213,IF((SUMPRODUCT(G$8:G$187,Nutrients!$DJ$8:$DJ$187))&gt;(1500*907),G213+0.14,G213+0.00000000006666*((SUMPRODUCT(G$8:G$187,Nutrients!$DJ$8:$DJ$187)/907))^3-0.00000023623322*((SUMPRODUCT(G$8:G$187,Nutrients!$DJ$8:$DJ$187)/907))^2+0.00029262722672*((SUMPRODUCT(G$8:G$187,Nutrients!$DJ$8:$DJ$187)/907))+0.007028328))</f>
        <v>0.42343879658325467</v>
      </c>
      <c r="H214" s="20"/>
      <c r="I214" s="67">
        <f>IF((SUMPRODUCT(I$8:I$187,Nutrients!$DJ$8:$DJ$187))=0,I213,IF((SUMPRODUCT(I$8:I$187,Nutrients!$DJ$8:$DJ$187))&gt;(1500*907),I213+0.14,I213+0.00000000006666*((SUMPRODUCT(I$8:I$187,Nutrients!$DJ$8:$DJ$187)/907))^3-0.00000023623322*((SUMPRODUCT(I$8:I$187,Nutrients!$DJ$8:$DJ$187)/907))^2+0.00029262722672*((SUMPRODUCT(I$8:I$187,Nutrients!$DJ$8:$DJ$187)/907))+0.007028328))</f>
        <v>0.45389222666000817</v>
      </c>
      <c r="J214" s="67">
        <f>IF((SUMPRODUCT(J$8:J$187,Nutrients!$DJ$8:$DJ$187))=0,J213,IF((SUMPRODUCT(J$8:J$187,Nutrients!$DJ$8:$DJ$187))&gt;(1500*907),J213+0.14,J213+0.00000000006666*((SUMPRODUCT(J$8:J$187,Nutrients!$DJ$8:$DJ$187)/907))^3-0.00000023623322*((SUMPRODUCT(J$8:J$187,Nutrients!$DJ$8:$DJ$187)/907))^2+0.00029262722672*((SUMPRODUCT(J$8:J$187,Nutrients!$DJ$8:$DJ$187)/907))+0.007028328))</f>
        <v>0.39193681928514079</v>
      </c>
      <c r="K214" s="20"/>
    </row>
    <row r="215" spans="1:11" x14ac:dyDescent="0.2">
      <c r="A215" t="s">
        <v>46</v>
      </c>
      <c r="B215" s="67">
        <f t="shared" ref="B215:G215" si="11">IF(B$4="","",(B214)/(B204*2.2046)*10000)</f>
        <v>1.6336875042421497</v>
      </c>
      <c r="C215" s="67">
        <f t="shared" si="11"/>
        <v>1.6783574297900428</v>
      </c>
      <c r="D215" s="67">
        <f t="shared" si="11"/>
        <v>1.4297568142178265</v>
      </c>
      <c r="E215" s="67">
        <f t="shared" si="11"/>
        <v>1.5021744137798994</v>
      </c>
      <c r="F215" s="67">
        <f t="shared" si="11"/>
        <v>1.3551825416796073</v>
      </c>
      <c r="G215" s="67">
        <f t="shared" si="11"/>
        <v>1.2937458608759786</v>
      </c>
      <c r="H215" s="20"/>
      <c r="I215" s="67">
        <f>IF(I$4="","",(I214)/(I204*2.2046)*10000)</f>
        <v>1.3706690313505674</v>
      </c>
      <c r="J215" s="67">
        <f>IF(J$4="","",(J214)/(J204*2.2046)*10000)</f>
        <v>1.1892533475028357</v>
      </c>
      <c r="K215" s="20"/>
    </row>
    <row r="216" spans="1:11" x14ac:dyDescent="0.2">
      <c r="A216" s="213" t="s">
        <v>422</v>
      </c>
      <c r="B216" s="67">
        <f>((SUMPRODUCT(B$8:B$187,Nutrients!$CY$8:$CY$187)+(IF($A$6=Nutrients!$B$8,Nutrients!$CY$8,Nutrients!$CY$9)*B$6)+(((IF($A$7=Nutrients!$B$79,Nutrients!$CY$79,(IF($A$7=Nutrients!$B$77,Nutrients!$CY$77,Nutrients!$CY$78)))))*B$7))/2000)</f>
        <v>0.47056257347513675</v>
      </c>
      <c r="C216" s="67">
        <f>((SUMPRODUCT(C$8:C$187,Nutrients!$CY$8:$CY$187)+(IF($A$6=Nutrients!$B$8,Nutrients!$CY$8,Nutrients!$CY$9)*C$6)+(((IF($A$7=Nutrients!$B$79,Nutrients!$CY$79,(IF($A$7=Nutrients!$B$77,Nutrients!$CY$77,Nutrients!$CY$78)))))*C$7))/2000)</f>
        <v>0.48643264053645796</v>
      </c>
      <c r="D216" s="67">
        <f>((SUMPRODUCT(D$8:D$187,Nutrients!$CY$8:$CY$187)+(IF($A$6=Nutrients!$B$8,Nutrients!$CY$8,Nutrients!$CY$9)*D$6)+(((IF($A$7=Nutrients!$B$79,Nutrients!$CY$79,(IF($A$7=Nutrients!$B$77,Nutrients!$CY$77,Nutrients!$CY$78)))))*D$7))/2000)</f>
        <v>0.39596671620886742</v>
      </c>
      <c r="E216" s="67">
        <f>((SUMPRODUCT(E$8:E$187,Nutrients!$CY$8:$CY$187)+(IF($A$6=Nutrients!$B$8,Nutrients!$CY$8,Nutrients!$CY$9)*E$6)+(((IF($A$7=Nutrients!$B$79,Nutrients!$CY$79,(IF($A$7=Nutrients!$B$77,Nutrients!$CY$77,Nutrients!$CY$78)))))*E$7))/2000)</f>
        <v>0.41315219411039439</v>
      </c>
      <c r="F216" s="67">
        <f>((SUMPRODUCT(F$8:F$187,Nutrients!$CY$8:$CY$187)+(IF($A$6=Nutrients!$B$8,Nutrients!$CY$8,Nutrients!$CY$9)*F$6)+(((IF($A$7=Nutrients!$B$79,Nutrients!$CY$79,(IF($A$7=Nutrients!$B$77,Nutrients!$CY$77,Nutrients!$CY$78)))))*F$7))/2000)</f>
        <v>0.41015098322078869</v>
      </c>
      <c r="G216" s="67">
        <f>((SUMPRODUCT(G$8:G$187,Nutrients!$CY$8:$CY$187)+(IF($A$6=Nutrients!$B$8,Nutrients!$CY$8,Nutrients!$CY$9)*G$6)+(((IF($A$7=Nutrients!$B$79,Nutrients!$CY$79,(IF($A$7=Nutrients!$B$77,Nutrients!$CY$77,Nutrients!$CY$78)))))*G$7))/2000)</f>
        <v>0.36589321912876627</v>
      </c>
      <c r="H216" s="20"/>
      <c r="I216" s="67">
        <f>((SUMPRODUCT(I$8:I$187,Nutrients!$CY$8:$CY$187)+(IF($A$6=Nutrients!$B$8,Nutrients!$CY$8,Nutrients!$CY$9)*I$6)+(((IF($A$7=Nutrients!$B$79,Nutrients!$CY$79,(IF($A$7=Nutrients!$B$77,Nutrients!$CY$77,Nutrients!$CY$78)))))*I$7))/2000)</f>
        <v>0.35608539742957462</v>
      </c>
      <c r="J216" s="67">
        <f>((SUMPRODUCT(J$8:J$187,Nutrients!$CY$8:$CY$187)+(IF($A$6=Nutrients!$B$8,Nutrients!$CY$8,Nutrients!$CY$9)*J$6)+(((IF($A$7=Nutrients!$B$79,Nutrients!$CY$79,(IF($A$7=Nutrients!$B$77,Nutrients!$CY$77,Nutrients!$CY$78)))))*J$7))/2000)</f>
        <v>0.30627915324977545</v>
      </c>
      <c r="K216" s="20"/>
    </row>
    <row r="217" spans="1:11" x14ac:dyDescent="0.2">
      <c r="A217" s="226" t="s">
        <v>423</v>
      </c>
      <c r="B217" s="67">
        <f>IF((SUMPRODUCT(B$8:B$187,Nutrients!$DJ$8:$DJ$187))=0,B216,IF((SUMPRODUCT(B$8:B$187,Nutrients!$DJ$8:$DJ$187))&gt;(1500*907),B216+0.14*0.88,B216+(0.00000000006666*((SUMPRODUCT(B$8:B$187,Nutrients!$DJ$8:$DJ$187)/907))^3-0.00000023623322*((SUMPRODUCT(B$8:B$187,Nutrients!$DJ$8:$DJ$187)/907))^2+0.00029262722672*((SUMPRODUCT(B$8:B$187,Nutrients!$DJ$8:$DJ$187)/907))+0.007028328)*0.88))</f>
        <v>0.57768123335371158</v>
      </c>
      <c r="C217" s="67">
        <f>IF((SUMPRODUCT(C$8:C$187,Nutrients!$DJ$8:$DJ$187))=0,C216,IF((SUMPRODUCT(C$8:C$187,Nutrients!$DJ$8:$DJ$187))&gt;(1500*907),C216+0.14*0.88,C216+(0.00000000006666*((SUMPRODUCT(C$8:C$187,Nutrients!$DJ$8:$DJ$187)/907))^3-0.00000023623322*((SUMPRODUCT(C$8:C$187,Nutrients!$DJ$8:$DJ$187)/907))^2+0.00029262722672*((SUMPRODUCT(C$8:C$187,Nutrients!$DJ$8:$DJ$187)/907))+0.007028328)*0.88))</f>
        <v>0.59355130041503279</v>
      </c>
      <c r="D217" s="67">
        <f>IF((SUMPRODUCT(D$8:D$187,Nutrients!$DJ$8:$DJ$187))=0,D216,IF((SUMPRODUCT(D$8:D$187,Nutrients!$DJ$8:$DJ$187))&gt;(1500*907),D216+0.14*0.88,D216+(0.00000000006666*((SUMPRODUCT(D$8:D$187,Nutrients!$DJ$8:$DJ$187)/907))^3-0.00000023623322*((SUMPRODUCT(D$8:D$187,Nutrients!$DJ$8:$DJ$187)/907))^2+0.00029262722672*((SUMPRODUCT(D$8:D$187,Nutrients!$DJ$8:$DJ$187)/907))+0.007028328)*0.88))</f>
        <v>0.5030853760874423</v>
      </c>
      <c r="E217" s="67">
        <f>IF((SUMPRODUCT(E$8:E$187,Nutrients!$DJ$8:$DJ$187))=0,E216,IF((SUMPRODUCT(E$8:E$187,Nutrients!$DJ$8:$DJ$187))&gt;(1500*907),E216+0.14*0.88,E216+(0.00000000006666*((SUMPRODUCT(E$8:E$187,Nutrients!$DJ$8:$DJ$187)/907))^3-0.00000023623322*((SUMPRODUCT(E$8:E$187,Nutrients!$DJ$8:$DJ$187)/907))^2+0.00029262722672*((SUMPRODUCT(E$8:E$187,Nutrients!$DJ$8:$DJ$187)/907))+0.007028328)*0.88))</f>
        <v>0.52027085398896922</v>
      </c>
      <c r="F217" s="67">
        <f>IF((SUMPRODUCT(F$8:F$187,Nutrients!$DJ$8:$DJ$187))=0,F216,IF((SUMPRODUCT(F$8:F$187,Nutrients!$DJ$8:$DJ$187))&gt;(1500*907),F216+0.14*0.88,F216+(0.00000000006666*((SUMPRODUCT(F$8:F$187,Nutrients!$DJ$8:$DJ$187)/907))^3-0.00000023623322*((SUMPRODUCT(F$8:F$187,Nutrients!$DJ$8:$DJ$187)/907))^2+0.00029262722672*((SUMPRODUCT(F$8:F$187,Nutrients!$DJ$8:$DJ$187)/907))+0.007028328)*0.88))</f>
        <v>0.50046350395715644</v>
      </c>
      <c r="G217" s="67">
        <f>IF((SUMPRODUCT(G$8:G$187,Nutrients!$DJ$8:$DJ$187))=0,G216,IF((SUMPRODUCT(G$8:G$187,Nutrients!$DJ$8:$DJ$187))&gt;(1500*907),G216+0.14*0.88,G216+(0.00000000006666*((SUMPRODUCT(G$8:G$187,Nutrients!$DJ$8:$DJ$187)/907))^3-0.00000023623322*((SUMPRODUCT(G$8:G$187,Nutrients!$DJ$8:$DJ$187)/907))^2+0.00029262722672*((SUMPRODUCT(G$8:G$187,Nutrients!$DJ$8:$DJ$187)/907))+0.007028328)*0.88))</f>
        <v>0.4730118790073411</v>
      </c>
      <c r="H217" s="20"/>
      <c r="I217" s="67">
        <f>IF((SUMPRODUCT(I$8:I$187,Nutrients!$DJ$8:$DJ$187))=0,I216,IF((SUMPRODUCT(I$8:I$187,Nutrients!$DJ$8:$DJ$187))&gt;(1500*907),I216+0.14*0.88,I216+(0.00000000006666*((SUMPRODUCT(I$8:I$187,Nutrients!$DJ$8:$DJ$187)/907))^3-0.00000023623322*((SUMPRODUCT(I$8:I$187,Nutrients!$DJ$8:$DJ$187)/907))^2+0.00029262722672*((SUMPRODUCT(I$8:I$187,Nutrients!$DJ$8:$DJ$187)/907))+0.007028328)*0.88))</f>
        <v>0.46320405730814945</v>
      </c>
      <c r="J217" s="67">
        <f>IF((SUMPRODUCT(J$8:J$187,Nutrients!$DJ$8:$DJ$187))=0,J216,IF((SUMPRODUCT(J$8:J$187,Nutrients!$DJ$8:$DJ$187))&gt;(1500*907),J216+0.14*0.88,J216+(0.00000000006666*((SUMPRODUCT(J$8:J$187,Nutrients!$DJ$8:$DJ$187)/907))^3-0.00000023623322*((SUMPRODUCT(J$8:J$187,Nutrients!$DJ$8:$DJ$187)/907))^2+0.00029262722672*((SUMPRODUCT(J$8:J$187,Nutrients!$DJ$8:$DJ$187)/907))+0.007028328)*0.88))</f>
        <v>0.41339781312835028</v>
      </c>
      <c r="K217" s="20"/>
    </row>
    <row r="218" spans="1:11" x14ac:dyDescent="0.2">
      <c r="A218" s="188" t="s">
        <v>193</v>
      </c>
      <c r="B218" s="67">
        <f t="shared" ref="B218:G218" si="12">B211/B212</f>
        <v>1.0293037621905914</v>
      </c>
      <c r="C218" s="67">
        <f t="shared" ref="C218" si="13">C211/C212</f>
        <v>0.99084037086664789</v>
      </c>
      <c r="D218" s="67">
        <f t="shared" si="12"/>
        <v>1.0293912063733057</v>
      </c>
      <c r="E218" s="67">
        <f t="shared" ref="E218:F218" si="14">E211/E212</f>
        <v>1.0422830277268649</v>
      </c>
      <c r="F218" s="67">
        <f t="shared" si="14"/>
        <v>1.0589405895600743</v>
      </c>
      <c r="G218" s="67">
        <f t="shared" si="12"/>
        <v>1.0547905446590524</v>
      </c>
      <c r="H218" s="20"/>
      <c r="I218" s="67">
        <f t="shared" ref="I218:J218" si="15">I211/I212</f>
        <v>1.0882742931827323</v>
      </c>
      <c r="J218" s="67">
        <f t="shared" si="15"/>
        <v>1.1484228235622609</v>
      </c>
      <c r="K218" s="20"/>
    </row>
    <row r="219" spans="1:11" x14ac:dyDescent="0.2">
      <c r="A219" t="s">
        <v>20</v>
      </c>
      <c r="B219" s="68">
        <f>(SUMPRODUCT(B$8:B$187,Nutrients!$DC$8:$DC$187)+(IF($A$6=Nutrients!$B$8,Nutrients!$DC$8,Nutrients!$DC$9)*B$6)+(((IF($A$7=Nutrients!$B$79,Nutrients!$DC$79,(IF($A$7=Nutrients!$B$77,Nutrients!$DC$77,Nutrients!$DC$78)))))*B$7))</f>
        <v>662.942817871432</v>
      </c>
      <c r="C219" s="68">
        <f>(SUMPRODUCT(C$8:C$187,Nutrients!$DC$8:$DC$187)+(IF($A$6=Nutrients!$B$8,Nutrients!$DC$8,Nutrients!$DC$9)*C$6)+(((IF($A$7=Nutrients!$B$79,Nutrients!$DC$79,(IF($A$7=Nutrients!$B$77,Nutrients!$DC$77,Nutrients!$DC$78)))))*C$7))</f>
        <v>659.47154304144465</v>
      </c>
      <c r="D219" s="68">
        <f>(SUMPRODUCT(D$8:D$187,Nutrients!$DC$8:$DC$187)+(IF($A$6=Nutrients!$B$8,Nutrients!$DC$8,Nutrients!$DC$9)*D$6)+(((IF($A$7=Nutrients!$B$79,Nutrients!$DC$79,(IF($A$7=Nutrients!$B$77,Nutrients!$DC$77,Nutrients!$DC$78)))))*D$7))</f>
        <v>371.35771137421403</v>
      </c>
      <c r="E219" s="68">
        <f>(SUMPRODUCT(E$8:E$187,Nutrients!$DC$8:$DC$187)+(IF($A$6=Nutrients!$B$8,Nutrients!$DC$8,Nutrients!$DC$9)*E$6)+(((IF($A$7=Nutrients!$B$79,Nutrients!$DC$79,(IF($A$7=Nutrients!$B$77,Nutrients!$DC$77,Nutrients!$DC$78)))))*E$7))</f>
        <v>371.42524394312312</v>
      </c>
      <c r="F219" s="68">
        <f>(SUMPRODUCT(F$8:F$187,Nutrients!$DC$8:$DC$187)+(IF($A$6=Nutrients!$B$8,Nutrients!$DC$8,Nutrients!$DC$9)*F$6)+(((IF($A$7=Nutrients!$B$79,Nutrients!$DC$79,(IF($A$7=Nutrients!$B$77,Nutrients!$DC$77,Nutrients!$DC$78)))))*F$7))</f>
        <v>343.63505931481768</v>
      </c>
      <c r="G219" s="68">
        <f>(SUMPRODUCT(G$8:G$187,Nutrients!$DC$8:$DC$187)+(IF($A$6=Nutrients!$B$8,Nutrients!$DC$8,Nutrients!$DC$9)*G$6)+(((IF($A$7=Nutrients!$B$79,Nutrients!$DC$79,(IF($A$7=Nutrients!$B$77,Nutrients!$DC$77,Nutrients!$DC$78)))))*G$7))</f>
        <v>250.79299639561873</v>
      </c>
      <c r="H219" s="20"/>
      <c r="I219" s="68">
        <f>(SUMPRODUCT(I$8:I$187,Nutrients!$DC$8:$DC$187)+(IF($A$6=Nutrients!$B$8,Nutrients!$DC$8,Nutrients!$DC$9)*I$6)+(((IF($A$7=Nutrients!$B$79,Nutrients!$DC$79,(IF($A$7=Nutrients!$B$77,Nutrients!$DC$77,Nutrients!$DC$78)))))*I$7))</f>
        <v>378.83680607495711</v>
      </c>
      <c r="J219" s="68">
        <f>(SUMPRODUCT(J$8:J$187,Nutrients!$DC$8:$DC$187)+(IF($A$6=Nutrients!$B$8,Nutrients!$DC$8,Nutrients!$DC$9)*J$6)+(((IF($A$7=Nutrients!$B$79,Nutrients!$DC$79,(IF($A$7=Nutrients!$B$77,Nutrients!$DC$77,Nutrients!$DC$78)))))*J$7))</f>
        <v>259.9669973112949</v>
      </c>
      <c r="K219" s="20"/>
    </row>
    <row r="220" spans="1:11" x14ac:dyDescent="0.2">
      <c r="A220" t="s">
        <v>21</v>
      </c>
      <c r="B220" s="69">
        <f>IF(B$4="","",B219+Nutrients!$DA$5)</f>
        <v>674.942817871432</v>
      </c>
      <c r="C220" s="69">
        <f>IF(C$4="","",C219+Nutrients!$DA$5)</f>
        <v>671.47154304144465</v>
      </c>
      <c r="D220" s="69">
        <f>IF(D$4="","",D219+Nutrients!$DA$5)</f>
        <v>383.35771137421403</v>
      </c>
      <c r="E220" s="69">
        <f>IF(E$4="","",E219+Nutrients!$DA$5)</f>
        <v>383.42524394312312</v>
      </c>
      <c r="F220" s="69">
        <f>IF(F$4="","",F219+Nutrients!$DA$5)</f>
        <v>355.63505931481768</v>
      </c>
      <c r="G220" s="69">
        <f>IF(G$4="","",G219+Nutrients!$DA$5)</f>
        <v>262.79299639561873</v>
      </c>
      <c r="H220" s="20"/>
      <c r="I220" s="69">
        <f>IF(I$4="","",I219+Nutrients!$DA$5)</f>
        <v>390.83680607495711</v>
      </c>
      <c r="J220" s="69">
        <f>IF(J$4="","",J219+Nutrients!$DA$5)</f>
        <v>271.9669973112949</v>
      </c>
      <c r="K220" s="20"/>
    </row>
    <row r="221" spans="1:11" x14ac:dyDescent="0.2">
      <c r="A221" s="188" t="s">
        <v>142</v>
      </c>
      <c r="B221" s="24">
        <v>3</v>
      </c>
      <c r="C221" s="24">
        <v>3</v>
      </c>
      <c r="D221" s="24">
        <v>12</v>
      </c>
      <c r="E221" s="24">
        <v>12</v>
      </c>
      <c r="F221" s="24">
        <v>12</v>
      </c>
      <c r="G221" s="24">
        <v>45</v>
      </c>
      <c r="H221" s="94">
        <f>SUM(B221:G221)</f>
        <v>87</v>
      </c>
      <c r="I221" s="24">
        <v>12</v>
      </c>
      <c r="J221" s="24">
        <v>45</v>
      </c>
      <c r="K221" s="94">
        <f>SUM(I221:J221)</f>
        <v>57</v>
      </c>
    </row>
    <row r="222" spans="1:11" x14ac:dyDescent="0.2">
      <c r="A222" s="188" t="s">
        <v>143</v>
      </c>
      <c r="B222" s="69">
        <f t="shared" ref="B222:G222" si="16">IF(B$221="","",B221*B220/2000)</f>
        <v>1.0124142268071481</v>
      </c>
      <c r="C222" s="69">
        <f t="shared" ref="C222" si="17">IF(C$221="","",C221*C220/2000)</f>
        <v>1.0072073145621669</v>
      </c>
      <c r="D222" s="69">
        <f t="shared" si="16"/>
        <v>2.3001462682452845</v>
      </c>
      <c r="E222" s="69">
        <f t="shared" ref="E222:F222" si="18">IF(E$221="","",E221*E220/2000)</f>
        <v>2.3005514636587385</v>
      </c>
      <c r="F222" s="69">
        <f t="shared" si="18"/>
        <v>2.1338103558889059</v>
      </c>
      <c r="G222" s="69">
        <f t="shared" si="16"/>
        <v>5.9128424189014215</v>
      </c>
      <c r="H222" s="73">
        <f>SUM(B222:G222)</f>
        <v>14.666972048063666</v>
      </c>
      <c r="I222" s="69">
        <f t="shared" ref="I222:J222" si="19">IF(I$221="","",I221*I220/2000)</f>
        <v>2.3450208364497427</v>
      </c>
      <c r="J222" s="69">
        <f t="shared" si="19"/>
        <v>6.1192574395041355</v>
      </c>
      <c r="K222" s="73">
        <f>SUM(I222:J222)</f>
        <v>8.4642782759538786</v>
      </c>
    </row>
    <row r="223" spans="1:11" x14ac:dyDescent="0.2">
      <c r="H223" s="4"/>
      <c r="K223" s="4"/>
    </row>
    <row r="224" spans="1:11" x14ac:dyDescent="0.2">
      <c r="A224" s="213"/>
      <c r="B224" s="67"/>
      <c r="C224" s="67"/>
      <c r="D224" s="67"/>
      <c r="E224" s="67"/>
      <c r="F224" s="67"/>
      <c r="G224" s="67"/>
      <c r="H224" s="67"/>
      <c r="I224" s="67"/>
      <c r="J224" s="67"/>
    </row>
    <row r="225" spans="1:11" x14ac:dyDescent="0.2">
      <c r="A225" s="30" t="s">
        <v>68</v>
      </c>
      <c r="B225" s="30"/>
      <c r="C225" s="30"/>
      <c r="D225" s="30"/>
      <c r="E225" s="30"/>
      <c r="F225" s="30"/>
      <c r="G225" s="30"/>
      <c r="I225" s="30"/>
      <c r="J225" s="30"/>
    </row>
    <row r="226" spans="1:11" x14ac:dyDescent="0.2">
      <c r="A226" s="129" t="s">
        <v>210</v>
      </c>
      <c r="B226" s="27">
        <v>0.55000000000000004</v>
      </c>
      <c r="C226" s="27">
        <v>0.55000000000000004</v>
      </c>
      <c r="D226" s="27">
        <v>0.55000000000000004</v>
      </c>
      <c r="E226" s="27">
        <v>0.55000000000000004</v>
      </c>
      <c r="F226" s="27">
        <v>0.55000000000000004</v>
      </c>
      <c r="G226" s="27">
        <v>0.55000000000000004</v>
      </c>
      <c r="I226" s="27">
        <v>0.55000000000000004</v>
      </c>
      <c r="J226" s="27">
        <v>0.55000000000000004</v>
      </c>
    </row>
    <row r="227" spans="1:11" x14ac:dyDescent="0.2">
      <c r="A227" s="129" t="s">
        <v>209</v>
      </c>
      <c r="B227" s="27"/>
      <c r="C227" s="27"/>
      <c r="D227" s="27"/>
      <c r="E227" s="27"/>
      <c r="F227" s="27"/>
      <c r="G227" s="27"/>
      <c r="I227" s="27"/>
      <c r="J227" s="27"/>
    </row>
    <row r="228" spans="1:11" x14ac:dyDescent="0.2">
      <c r="A228" s="130" t="s">
        <v>211</v>
      </c>
      <c r="B228" s="27">
        <f t="shared" ref="B228:G228" si="20" xml:space="preserve"> 0.000000416*((B4+B5)/2)^2 - 0.000036654*((B4+B5)/2) + 0.280606061</f>
        <v>0.28018704799999999</v>
      </c>
      <c r="C228" s="27">
        <f t="shared" ref="C228" si="21" xml:space="preserve"> 0.000000416*((C4+C5)/2)^2 - 0.000036654*((C4+C5)/2) + 0.280606061</f>
        <v>0.28018704799999999</v>
      </c>
      <c r="D228" s="27">
        <f t="shared" si="20"/>
        <v>0.28003938100000003</v>
      </c>
      <c r="E228" s="27">
        <f t="shared" ref="E228:F228" si="22" xml:space="preserve"> 0.000000416*((E4+E5)/2)^2 - 0.000036654*((E4+E5)/2) + 0.280606061</f>
        <v>0.28003938100000003</v>
      </c>
      <c r="F228" s="27">
        <f t="shared" si="22"/>
        <v>0.28003938100000003</v>
      </c>
      <c r="G228" s="27">
        <f t="shared" si="20"/>
        <v>0.279816536</v>
      </c>
      <c r="I228" s="27">
        <f t="shared" ref="I228:J228" si="23" xml:space="preserve"> 0.000000416*((I4+I5)/2)^2 - 0.000036654*((I4+I5)/2) + 0.280606061</f>
        <v>0.28003938100000003</v>
      </c>
      <c r="J228" s="27">
        <f t="shared" si="23"/>
        <v>0.279816536</v>
      </c>
    </row>
    <row r="229" spans="1:11" x14ac:dyDescent="0.2">
      <c r="A229" s="130" t="s">
        <v>212</v>
      </c>
      <c r="B229" s="27">
        <f xml:space="preserve"> (0.000002335*((B4+B5)/2)^2 - 0.000572488*((B4+B5)/2) + 0.588523784)-0.01</f>
        <v>0.57122074975000003</v>
      </c>
      <c r="C229" s="27">
        <f t="shared" ref="C229:J229" si="24" xml:space="preserve"> (0.000002335*((C4+C5)/2)^2 - 0.000572488*((C4+C5)/2) + 0.588523784)-0.01</f>
        <v>0.57122074975000003</v>
      </c>
      <c r="D229" s="27">
        <f t="shared" si="24"/>
        <v>0.56800802400000006</v>
      </c>
      <c r="E229" s="27">
        <f t="shared" si="24"/>
        <v>0.56800802400000006</v>
      </c>
      <c r="F229" s="27">
        <f t="shared" si="24"/>
        <v>0.56800802400000006</v>
      </c>
      <c r="G229" s="27">
        <f t="shared" si="24"/>
        <v>0.56033907775000003</v>
      </c>
      <c r="I229" s="27">
        <f t="shared" si="24"/>
        <v>0.56800802400000006</v>
      </c>
      <c r="J229" s="27">
        <f t="shared" si="24"/>
        <v>0.56033907775000003</v>
      </c>
    </row>
    <row r="230" spans="1:11" x14ac:dyDescent="0.2">
      <c r="A230" s="130" t="s">
        <v>213</v>
      </c>
      <c r="B230" s="27">
        <f t="shared" ref="B230:G230" si="25">0.00000268*((B4+B5)/2)^2 - 0.00064541*(B4+B5)/2 + 0.63872902</f>
        <v>0.63050441499999998</v>
      </c>
      <c r="C230" s="27">
        <f t="shared" ref="C230" si="26">0.00000268*((C4+C5)/2)^2 - 0.00064541*(C4+C5)/2 + 0.63872902</f>
        <v>0.63050441499999998</v>
      </c>
      <c r="D230" s="27">
        <f t="shared" si="25"/>
        <v>0.62689282000000002</v>
      </c>
      <c r="E230" s="27">
        <f t="shared" ref="E230:F230" si="27">0.00000268*((E4+E5)/2)^2 - 0.00064541*(E4+E5)/2 + 0.63872902</f>
        <v>0.62689282000000002</v>
      </c>
      <c r="F230" s="27">
        <f t="shared" si="27"/>
        <v>0.62689282000000002</v>
      </c>
      <c r="G230" s="27">
        <f t="shared" si="25"/>
        <v>0.61829489500000001</v>
      </c>
      <c r="I230" s="27">
        <f t="shared" ref="I230:J230" si="28">0.00000268*((I4+I5)/2)^2 - 0.00064541*(I4+I5)/2 + 0.63872902</f>
        <v>0.62689282000000002</v>
      </c>
      <c r="J230" s="27">
        <f t="shared" si="28"/>
        <v>0.61829489500000001</v>
      </c>
    </row>
    <row r="231" spans="1:11" x14ac:dyDescent="0.2">
      <c r="A231" s="130" t="s">
        <v>214</v>
      </c>
      <c r="B231" s="27">
        <v>0.17</v>
      </c>
      <c r="C231" s="27">
        <v>0.17</v>
      </c>
      <c r="D231" s="27">
        <v>0.17</v>
      </c>
      <c r="E231" s="27">
        <v>0.17</v>
      </c>
      <c r="F231" s="27">
        <v>0.17</v>
      </c>
      <c r="G231" s="27">
        <v>0.17</v>
      </c>
      <c r="I231" s="27">
        <v>0.17</v>
      </c>
      <c r="J231" s="27">
        <v>0.17</v>
      </c>
    </row>
    <row r="232" spans="1:11" x14ac:dyDescent="0.2">
      <c r="A232" s="130" t="s">
        <v>215</v>
      </c>
      <c r="B232" s="27">
        <v>0.65</v>
      </c>
      <c r="C232" s="27">
        <v>0.65</v>
      </c>
      <c r="D232" s="27">
        <v>0.65</v>
      </c>
      <c r="E232" s="27">
        <v>0.65</v>
      </c>
      <c r="F232" s="27">
        <v>0.65</v>
      </c>
      <c r="G232" s="27">
        <v>0.65</v>
      </c>
      <c r="I232" s="27">
        <v>0.65</v>
      </c>
      <c r="J232" s="27">
        <v>0.65</v>
      </c>
    </row>
    <row r="233" spans="1:11" x14ac:dyDescent="0.2">
      <c r="A233" s="184" t="s">
        <v>216</v>
      </c>
      <c r="B233" s="72">
        <f t="shared" ref="B233:G233" si="29">IF(AVERAGE(B4:B5)&lt;51,0.000025*((B5+B4)/2)^2 - 0.01005*((B5+B4)/2) + 1.5955,(0.00000649518*((B4+B5)/2)^2 - 0.00338103746*((B4+B5)/2) + 1.049852))</f>
        <v>1.46438125</v>
      </c>
      <c r="C233" s="72">
        <f t="shared" ref="C233" si="30">IF(AVERAGE(C4:C5)&lt;51,0.000025*((C5+C4)/2)^2 - 0.01005*((C5+C4)/2) + 1.5955,(0.00000649518*((C4+C5)/2)^2 - 0.00338103746*((C4+C5)/2) + 1.049852))</f>
        <v>1.46438125</v>
      </c>
      <c r="D233" s="72">
        <f t="shared" si="29"/>
        <v>1.4044999999999999</v>
      </c>
      <c r="E233" s="72">
        <f t="shared" ref="E233:F233" si="31">IF(AVERAGE(E4:E5)&lt;51,0.000025*((E5+E4)/2)^2 - 0.01005*((E5+E4)/2) + 1.5955,(0.00000649518*((E4+E5)/2)^2 - 0.00338103746*((E4+E5)/2) + 1.049852))</f>
        <v>1.4044999999999999</v>
      </c>
      <c r="F233" s="72">
        <f t="shared" si="31"/>
        <v>1.4044999999999999</v>
      </c>
      <c r="G233" s="72">
        <f t="shared" si="29"/>
        <v>1.2537812499999998</v>
      </c>
      <c r="I233" s="72">
        <f t="shared" ref="I233:J233" si="32">IF(AVERAGE(I4:I5)&lt;51,0.000025*((I5+I4)/2)^2 - 0.01005*((I5+I4)/2) + 1.5955,(0.00000649518*((I4+I5)/2)^2 - 0.00338103746*((I4+I5)/2) + 1.049852))</f>
        <v>1.4044999999999999</v>
      </c>
      <c r="J233" s="72">
        <f t="shared" si="32"/>
        <v>1.2537812499999998</v>
      </c>
    </row>
    <row r="234" spans="1:11" x14ac:dyDescent="0.2">
      <c r="A234" s="184" t="s">
        <v>217</v>
      </c>
      <c r="B234" s="72">
        <f t="shared" ref="B234:G234" si="33">IF(AVERAGE(B4:B5)&lt;51,0.000025*((B5+B4)/2)^2 - 0.01005*((B5+B4)/2) + 1.5955,0.00000649518*((B5+B4)/2)^2 - 0.00338103746*((B5+B4)/2) + 1.3529)</f>
        <v>1.46438125</v>
      </c>
      <c r="C234" s="72">
        <f t="shared" ref="C234" si="34">IF(AVERAGE(C4:C5)&lt;51,0.000025*((C5+C4)/2)^2 - 0.01005*((C5+C4)/2) + 1.5955,0.00000649518*((C5+C4)/2)^2 - 0.00338103746*((C5+C4)/2) + 1.3529)</f>
        <v>1.46438125</v>
      </c>
      <c r="D234" s="72">
        <f t="shared" si="33"/>
        <v>1.4044999999999999</v>
      </c>
      <c r="E234" s="72">
        <f t="shared" ref="E234:F234" si="35">IF(AVERAGE(E4:E5)&lt;51,0.000025*((E5+E4)/2)^2 - 0.01005*((E5+E4)/2) + 1.5955,0.00000649518*((E5+E4)/2)^2 - 0.00338103746*((E5+E4)/2) + 1.3529)</f>
        <v>1.4044999999999999</v>
      </c>
      <c r="F234" s="72">
        <f t="shared" si="35"/>
        <v>1.4044999999999999</v>
      </c>
      <c r="G234" s="72">
        <f t="shared" si="33"/>
        <v>1.2537812499999998</v>
      </c>
      <c r="I234" s="72">
        <f t="shared" ref="I234:J234" si="36">IF(AVERAGE(I4:I5)&lt;51,0.000025*((I5+I4)/2)^2 - 0.01005*((I5+I4)/2) + 1.5955,0.00000649518*((I5+I4)/2)^2 - 0.00338103746*((I5+I4)/2) + 1.3529)</f>
        <v>1.4044999999999999</v>
      </c>
      <c r="J234" s="72">
        <f t="shared" si="36"/>
        <v>1.2537812499999998</v>
      </c>
    </row>
    <row r="235" spans="1:11" x14ac:dyDescent="0.2">
      <c r="A235" s="28" t="s">
        <v>71</v>
      </c>
      <c r="B235" s="72">
        <f t="shared" ref="B235:G235" si="37">B233*(B204*2.2046)/10000</f>
        <v>0.51036911713038779</v>
      </c>
      <c r="C235" s="72">
        <f t="shared" si="37"/>
        <v>0.51035140988151617</v>
      </c>
      <c r="D235" s="72">
        <f t="shared" si="37"/>
        <v>0.46291494038974806</v>
      </c>
      <c r="E235" s="72">
        <f t="shared" si="37"/>
        <v>0.46157005215080499</v>
      </c>
      <c r="F235" s="72">
        <f t="shared" si="37"/>
        <v>0.46417666452261008</v>
      </c>
      <c r="G235" s="72">
        <f t="shared" si="37"/>
        <v>0.41035850991568268</v>
      </c>
      <c r="I235" s="72">
        <f>I233*(I204*2.2046)/10000</f>
        <v>0.46509523288480442</v>
      </c>
      <c r="J235" s="72">
        <f>J233*(J204*2.2046)/10000</f>
        <v>0.41320298676155387</v>
      </c>
    </row>
    <row r="236" spans="1:11" x14ac:dyDescent="0.2">
      <c r="A236" s="28" t="s">
        <v>70</v>
      </c>
      <c r="B236" s="70">
        <f t="shared" ref="B236:G236" si="38">B234*(B204*2.2046)/10000</f>
        <v>0.51036911713038779</v>
      </c>
      <c r="C236" s="70">
        <f t="shared" si="38"/>
        <v>0.51035140988151617</v>
      </c>
      <c r="D236" s="70">
        <f t="shared" si="38"/>
        <v>0.46291494038974806</v>
      </c>
      <c r="E236" s="70">
        <f t="shared" si="38"/>
        <v>0.46157005215080499</v>
      </c>
      <c r="F236" s="70">
        <f t="shared" si="38"/>
        <v>0.46417666452261008</v>
      </c>
      <c r="G236" s="70">
        <f t="shared" si="38"/>
        <v>0.41035850991568268</v>
      </c>
      <c r="I236" s="70">
        <f>I234*(I204*2.2046)/10000</f>
        <v>0.46509523288480442</v>
      </c>
      <c r="J236" s="70">
        <f>J234*(J204*2.2046)/10000</f>
        <v>0.41320298676155387</v>
      </c>
    </row>
    <row r="237" spans="1:11" x14ac:dyDescent="0.2">
      <c r="A237" s="184" t="s">
        <v>223</v>
      </c>
      <c r="B237" s="70">
        <v>1</v>
      </c>
      <c r="C237" s="70">
        <v>1</v>
      </c>
      <c r="D237" s="70">
        <v>1</v>
      </c>
      <c r="E237" s="70">
        <v>1</v>
      </c>
      <c r="F237" s="70">
        <v>1</v>
      </c>
      <c r="G237" s="70">
        <v>1</v>
      </c>
      <c r="I237" s="70">
        <v>1</v>
      </c>
      <c r="J237" s="70">
        <v>1</v>
      </c>
    </row>
    <row r="238" spans="1:11" x14ac:dyDescent="0.2">
      <c r="A238" s="184" t="s">
        <v>222</v>
      </c>
      <c r="B238" s="70">
        <v>1.25</v>
      </c>
      <c r="C238" s="70">
        <v>1.25</v>
      </c>
      <c r="D238" s="70">
        <v>1.25</v>
      </c>
      <c r="E238" s="70">
        <v>1.25</v>
      </c>
      <c r="F238" s="70">
        <v>1.25</v>
      </c>
      <c r="G238" s="70">
        <v>1.25</v>
      </c>
      <c r="I238" s="70">
        <v>1.25</v>
      </c>
      <c r="J238" s="70">
        <v>1.25</v>
      </c>
    </row>
    <row r="239" spans="1:11" x14ac:dyDescent="0.2">
      <c r="A239" s="184" t="s">
        <v>221</v>
      </c>
      <c r="B239" s="70">
        <v>7</v>
      </c>
      <c r="C239" s="70">
        <v>7</v>
      </c>
      <c r="D239" s="70">
        <v>7</v>
      </c>
      <c r="E239" s="70">
        <v>7</v>
      </c>
      <c r="F239" s="70">
        <v>7</v>
      </c>
      <c r="G239" s="70">
        <v>7</v>
      </c>
      <c r="I239" s="70">
        <v>7</v>
      </c>
      <c r="J239" s="70">
        <v>7</v>
      </c>
    </row>
    <row r="240" spans="1:11" x14ac:dyDescent="0.2">
      <c r="A240" s="28"/>
      <c r="B240" s="70"/>
      <c r="C240" s="70"/>
      <c r="D240" s="70"/>
      <c r="E240" s="70"/>
      <c r="F240" s="70"/>
      <c r="G240" s="70"/>
      <c r="H240" s="70"/>
      <c r="I240" s="70"/>
      <c r="J240" s="70"/>
      <c r="K240" s="70"/>
    </row>
    <row r="241" spans="1:11" x14ac:dyDescent="0.2">
      <c r="A241" s="128" t="s">
        <v>426</v>
      </c>
      <c r="B241" s="100">
        <f>IF(AVERAGE(B4:B5)&lt;15,-0.0525*((B4+B5)/2) + 5.0586,IF(AVERAGE(B4:B5)&lt;50,(-0.007855*((B4+B5)/2) + 4.1),(0.000025*((B4+B5)/2)^2 - 0.016*((B4+B5)/2)+ 4.53)*0.87))</f>
        <v>4.34985</v>
      </c>
      <c r="C241" s="100">
        <f t="shared" ref="C241:J241" si="39">IF(AVERAGE(C4:C5)&lt;15,-0.0525*((C4+C5)/2) + 5.0586,IF(AVERAGE(C4:C5)&lt;50,(-0.007855*((C4+C5)/2) + 4.1),(0.000025*((C4+C5)/2)^2 - 0.016*((C4+C5)/2)+ 4.53)*0.87))</f>
        <v>4.34985</v>
      </c>
      <c r="D241" s="100">
        <f t="shared" si="39"/>
        <v>3.9428999999999998</v>
      </c>
      <c r="E241" s="100">
        <f t="shared" si="39"/>
        <v>3.9428999999999998</v>
      </c>
      <c r="F241" s="100">
        <f t="shared" si="39"/>
        <v>3.9428999999999998</v>
      </c>
      <c r="G241" s="100">
        <f t="shared" si="39"/>
        <v>3.8054374999999996</v>
      </c>
      <c r="H241" s="100"/>
      <c r="I241" s="100">
        <f t="shared" si="39"/>
        <v>3.9428999999999998</v>
      </c>
      <c r="J241" s="100">
        <f t="shared" si="39"/>
        <v>3.8054374999999996</v>
      </c>
      <c r="K241" s="70"/>
    </row>
    <row r="242" spans="1:11" x14ac:dyDescent="0.2">
      <c r="A242" s="127" t="s">
        <v>139</v>
      </c>
      <c r="B242" s="70">
        <f>IF(B241="","",B204*2.2046*B241/10000)</f>
        <v>1.5160185260154195</v>
      </c>
      <c r="C242" s="70">
        <f t="shared" ref="C242:J242" si="40">IF(C241="","",C204*2.2046*C241/10000)</f>
        <v>1.5159659277753748</v>
      </c>
      <c r="D242" s="70">
        <f t="shared" si="40"/>
        <v>1.2995566525188591</v>
      </c>
      <c r="E242" s="70">
        <f t="shared" si="40"/>
        <v>1.2957811026168808</v>
      </c>
      <c r="F242" s="70">
        <f t="shared" si="40"/>
        <v>1.3030987330339618</v>
      </c>
      <c r="G242" s="70">
        <f t="shared" si="40"/>
        <v>1.2455072701695458</v>
      </c>
      <c r="H242" s="70"/>
      <c r="I242" s="70">
        <f t="shared" si="40"/>
        <v>1.3056774608341013</v>
      </c>
      <c r="J242" s="70">
        <f t="shared" si="40"/>
        <v>1.2541407370180571</v>
      </c>
      <c r="K242" s="70"/>
    </row>
    <row r="243" spans="1:11" x14ac:dyDescent="0.2">
      <c r="A243" s="28"/>
      <c r="B243" s="70"/>
      <c r="C243" s="70"/>
      <c r="D243" s="70"/>
      <c r="E243" s="70"/>
      <c r="F243" s="70"/>
      <c r="G243" s="70"/>
      <c r="H243" s="70"/>
      <c r="I243" s="70"/>
      <c r="J243" s="70"/>
      <c r="K243" s="70"/>
    </row>
    <row r="244" spans="1:11" x14ac:dyDescent="0.2">
      <c r="B244" s="70"/>
      <c r="C244" s="70"/>
      <c r="D244" s="70"/>
      <c r="E244" s="70"/>
      <c r="F244" s="70"/>
      <c r="G244" s="70"/>
      <c r="H244" s="70"/>
      <c r="I244" s="70"/>
      <c r="J244" s="70"/>
      <c r="K244" s="70"/>
    </row>
    <row r="245" spans="1:11" x14ac:dyDescent="0.2">
      <c r="A245" s="30" t="s">
        <v>69</v>
      </c>
      <c r="B245" s="13"/>
      <c r="C245" s="13"/>
      <c r="D245" s="13"/>
      <c r="E245" s="13"/>
      <c r="F245" s="13"/>
      <c r="G245" s="13"/>
      <c r="H245" s="13"/>
      <c r="I245" s="13"/>
      <c r="J245" s="13"/>
      <c r="K245" s="13"/>
    </row>
    <row r="246" spans="1:11" x14ac:dyDescent="0.2">
      <c r="A246" s="5" t="s">
        <v>66</v>
      </c>
      <c r="B246" s="64">
        <f>SUMPRODUCT(B$8:B$187,Nutrients!$CO$8:$CO$187)/2000</f>
        <v>0.80520199999999997</v>
      </c>
      <c r="C246" s="64">
        <f>SUMPRODUCT(C$8:C$187,Nutrients!$CO$8:$CO$187)/2000</f>
        <v>0.77614937499999992</v>
      </c>
      <c r="D246" s="64">
        <f>SUMPRODUCT(D$8:D$187,Nutrients!$CO$8:$CO$187)/2000</f>
        <v>0.49045499999999997</v>
      </c>
      <c r="E246" s="64">
        <f>SUMPRODUCT(E$8:E$187,Nutrients!$CO$8:$CO$187)/2000</f>
        <v>0.51857200000000003</v>
      </c>
      <c r="F246" s="64">
        <f>SUMPRODUCT(F$8:F$187,Nutrients!$CO$8:$CO$187)/2000</f>
        <v>0.47699749999999996</v>
      </c>
      <c r="G246" s="64">
        <f>SUMPRODUCT(G$8:G$187,Nutrients!$CO$8:$CO$187)/2000</f>
        <v>0.25609999999999994</v>
      </c>
      <c r="H246" s="20"/>
      <c r="I246" s="64">
        <f>SUMPRODUCT(I$8:I$187,Nutrients!$CO$8:$CO$187)/2000</f>
        <v>0.67498499999999995</v>
      </c>
      <c r="J246" s="64">
        <f>SUMPRODUCT(J$8:J$187,Nutrients!$CO$8:$CO$187)/2000</f>
        <v>0.51929999999999998</v>
      </c>
      <c r="K246" s="20"/>
    </row>
    <row r="247" spans="1:11" x14ac:dyDescent="0.2">
      <c r="A247" s="188" t="s">
        <v>220</v>
      </c>
      <c r="B247" s="67">
        <f t="shared" ref="B247:G247" si="41">IF(B$4="","",B203/(B204*2.2046)*10000)</f>
        <v>4.2891591745095026</v>
      </c>
      <c r="C247" s="67">
        <f t="shared" si="41"/>
        <v>4.2102711459257378</v>
      </c>
      <c r="D247" s="67">
        <f t="shared" si="41"/>
        <v>4.2758153558215177</v>
      </c>
      <c r="E247" s="67">
        <f t="shared" si="41"/>
        <v>4.4115577894063804</v>
      </c>
      <c r="F247" s="67">
        <f t="shared" si="41"/>
        <v>4.2892759535700566</v>
      </c>
      <c r="G247" s="67">
        <f t="shared" si="41"/>
        <v>4.1814388322315885</v>
      </c>
      <c r="H247" s="67"/>
      <c r="I247" s="67">
        <f>IF(I$4="","",I203/(I204*2.2046)*10000)</f>
        <v>4.5280675945256768</v>
      </c>
      <c r="J247" s="67">
        <f>IF(J$4="","",J203/(J204*2.2046)*10000)</f>
        <v>4.4740797355651445</v>
      </c>
      <c r="K247" s="67"/>
    </row>
    <row r="248" spans="1:11" x14ac:dyDescent="0.2">
      <c r="A248" s="188" t="s">
        <v>219</v>
      </c>
      <c r="B248" s="67">
        <f t="shared" ref="B248:G248" si="42">IF(B$4="","",B195/(B205*2.2046)*10000)</f>
        <v>5.5317856213538077</v>
      </c>
      <c r="C248" s="67">
        <f t="shared" si="42"/>
        <v>5.4432010881585695</v>
      </c>
      <c r="D248" s="67">
        <f t="shared" si="42"/>
        <v>5.2337222219430242</v>
      </c>
      <c r="E248" s="67">
        <f t="shared" si="42"/>
        <v>6.1272609113112866</v>
      </c>
      <c r="F248" s="67">
        <f t="shared" si="42"/>
        <v>6.3565889468973404</v>
      </c>
      <c r="G248" s="67">
        <f t="shared" si="42"/>
        <v>5.1537371478249554</v>
      </c>
      <c r="H248" s="67"/>
      <c r="I248" s="67">
        <f>IF(I$4="","",I195/(I205*2.2046)*10000)</f>
        <v>7.2163655349727831</v>
      </c>
      <c r="J248" s="67">
        <f>IF(J$4="","",J195/(J205*2.2046)*10000)</f>
        <v>7.7143052959381944</v>
      </c>
      <c r="K248" s="67"/>
    </row>
    <row r="249" spans="1:11" x14ac:dyDescent="0.2">
      <c r="A249" s="188" t="s">
        <v>218</v>
      </c>
      <c r="B249" s="67">
        <f t="shared" ref="B249:G249" si="43">B203/B210*100</f>
        <v>7.0353348639225253</v>
      </c>
      <c r="C249" s="67">
        <f t="shared" si="43"/>
        <v>6.9809210421065355</v>
      </c>
      <c r="D249" s="67">
        <f t="shared" si="43"/>
        <v>6.8602790708051158</v>
      </c>
      <c r="E249" s="67">
        <f t="shared" si="43"/>
        <v>6.5952783217178794</v>
      </c>
      <c r="F249" s="67">
        <f t="shared" si="43"/>
        <v>6.7653809997041741</v>
      </c>
      <c r="G249" s="67">
        <f t="shared" si="43"/>
        <v>6.4863356168141557</v>
      </c>
      <c r="H249" s="67"/>
      <c r="I249" s="67">
        <f>I203/I210*100</f>
        <v>6.3614581787930193</v>
      </c>
      <c r="J249" s="67">
        <f>J203/J210*100</f>
        <v>6.0972164339036965</v>
      </c>
      <c r="K249" s="67"/>
    </row>
    <row r="250" spans="1:11" x14ac:dyDescent="0.2">
      <c r="A250" t="s">
        <v>76</v>
      </c>
      <c r="B250" s="66">
        <f>(SUMPRODUCT(B$8:B$187,Nutrients!$K$8:$K$187)+(IF($A$6=Nutrients!$B$8,Nutrients!$K$8,Nutrients!$K$9)*B$6)+(((IF($A$7=Nutrients!$B$79,Nutrients!$K$79,(IF($A$7=Nutrients!$B$77,Nutrients!$K$77,Nutrients!$K$78)))))*B$7))/2000</f>
        <v>5.5298209904466393</v>
      </c>
      <c r="C250" s="66">
        <f>(SUMPRODUCT(C$8:C$187,Nutrients!$K$8:$K$187)+(IF($A$6=Nutrients!$B$8,Nutrients!$K$8,Nutrients!$K$9)*C$6)+(((IF($A$7=Nutrients!$B$79,Nutrients!$K$79,(IF($A$7=Nutrients!$B$77,Nutrients!$K$77,Nutrients!$K$78)))))*C$7))/2000</f>
        <v>5.5723368563729894</v>
      </c>
      <c r="D250" s="66">
        <f>(SUMPRODUCT(D$8:D$187,Nutrients!$K$8:$K$187)+(IF($A$6=Nutrients!$B$8,Nutrients!$K$8,Nutrients!$K$9)*D$6)+(((IF($A$7=Nutrients!$B$79,Nutrients!$K$79,(IF($A$7=Nutrients!$B$77,Nutrients!$K$77,Nutrients!$K$78)))))*D$7))/2000</f>
        <v>2.6569643955254345</v>
      </c>
      <c r="E250" s="66">
        <f>(SUMPRODUCT(E$8:E$187,Nutrients!$K$8:$K$187)+(IF($A$6=Nutrients!$B$8,Nutrients!$K$8,Nutrients!$K$9)*E$6)+(((IF($A$7=Nutrients!$B$79,Nutrients!$K$79,(IF($A$7=Nutrients!$B$77,Nutrients!$K$77,Nutrients!$K$78)))))*E$7))/2000</f>
        <v>3.271487273944639</v>
      </c>
      <c r="F250" s="66">
        <f>(SUMPRODUCT(F$8:F$187,Nutrients!$K$8:$K$187)+(IF($A$6=Nutrients!$B$8,Nutrients!$K$8,Nutrients!$K$9)*F$6)+(((IF($A$7=Nutrients!$B$79,Nutrients!$K$79,(IF($A$7=Nutrients!$B$77,Nutrients!$K$77,Nutrients!$K$78)))))*F$7))/2000</f>
        <v>2.7927955478892788</v>
      </c>
      <c r="G250" s="66">
        <f>(SUMPRODUCT(G$8:G$187,Nutrients!$K$8:$K$187)+(IF($A$6=Nutrients!$B$8,Nutrients!$K$8,Nutrients!$K$9)*G$6)+(((IF($A$7=Nutrients!$B$79,Nutrients!$K$79,(IF($A$7=Nutrients!$B$77,Nutrients!$K$77,Nutrients!$K$78)))))*G$7))/2000</f>
        <v>2.7341319608067285</v>
      </c>
      <c r="H250" s="66"/>
      <c r="I250" s="66">
        <f>(SUMPRODUCT(I$8:I$187,Nutrients!$K$8:$K$187)+(IF($A$6=Nutrients!$B$8,Nutrients!$K$8,Nutrients!$K$9)*I$6)+(((IF($A$7=Nutrients!$B$79,Nutrients!$K$79,(IF($A$7=Nutrients!$B$77,Nutrients!$K$77,Nutrients!$K$78)))))*I$7))/2000</f>
        <v>4.1138473670286606</v>
      </c>
      <c r="J250" s="66">
        <f>(SUMPRODUCT(J$8:J$187,Nutrients!$K$8:$K$187)+(IF($A$6=Nutrients!$B$8,Nutrients!$K$8,Nutrients!$K$9)*J$6)+(((IF($A$7=Nutrients!$B$79,Nutrients!$K$79,(IF($A$7=Nutrients!$B$77,Nutrients!$K$77,Nutrients!$K$78)))))*J$7))/2000</f>
        <v>4.5108001649383525</v>
      </c>
      <c r="K250" s="66"/>
    </row>
    <row r="251" spans="1:11" x14ac:dyDescent="0.2">
      <c r="A251" t="s">
        <v>73</v>
      </c>
      <c r="B251" s="66">
        <f>(SUMPRODUCT(B$8:B$187,Nutrients!$J$8:$J$187)+(IF($A$6=Nutrients!$B$8,Nutrients!$J$8,Nutrients!$J$9)*B$6)+(((IF($A$7=Nutrients!$B$79,Nutrients!$J$79,(IF($A$7=Nutrients!$B$77,Nutrients!$J$77,Nutrients!$J$78)))))*B$7))/2000</f>
        <v>1.8791730144116927</v>
      </c>
      <c r="C251" s="66">
        <f>(SUMPRODUCT(C$8:C$187,Nutrients!$J$8:$J$187)+(IF($A$6=Nutrients!$B$8,Nutrients!$J$8,Nutrients!$J$9)*C$6)+(((IF($A$7=Nutrients!$B$79,Nutrients!$J$79,(IF($A$7=Nutrients!$B$77,Nutrients!$J$77,Nutrients!$J$78)))))*C$7))/2000</f>
        <v>1.9562135991467298</v>
      </c>
      <c r="D251" s="66">
        <f>(SUMPRODUCT(D$8:D$187,Nutrients!$J$8:$J$187)+(IF($A$6=Nutrients!$B$8,Nutrients!$J$8,Nutrients!$J$9)*D$6)+(((IF($A$7=Nutrients!$B$79,Nutrients!$J$79,(IF($A$7=Nutrients!$B$77,Nutrients!$J$77,Nutrients!$J$78)))))*D$7))/2000</f>
        <v>2.1663129717073573</v>
      </c>
      <c r="E251" s="66">
        <f>(SUMPRODUCT(E$8:E$187,Nutrients!$J$8:$J$187)+(IF($A$6=Nutrients!$B$8,Nutrients!$J$8,Nutrients!$J$9)*E$6)+(((IF($A$7=Nutrients!$B$79,Nutrients!$J$79,(IF($A$7=Nutrients!$B$77,Nutrients!$J$77,Nutrients!$J$78)))))*E$7))/2000</f>
        <v>2.8451285952886418</v>
      </c>
      <c r="F251" s="66">
        <f>(SUMPRODUCT(F$8:F$187,Nutrients!$J$8:$J$187)+(IF($A$6=Nutrients!$B$8,Nutrients!$J$8,Nutrients!$J$9)*F$6)+(((IF($A$7=Nutrients!$B$79,Nutrients!$J$79,(IF($A$7=Nutrients!$B$77,Nutrients!$J$77,Nutrients!$J$78)))))*F$7))/2000</f>
        <v>2.1406531905772845</v>
      </c>
      <c r="G251" s="66">
        <f>(SUMPRODUCT(G$8:G$187,Nutrients!$J$8:$J$187)+(IF($A$6=Nutrients!$B$8,Nutrients!$J$8,Nutrients!$J$9)*G$6)+(((IF($A$7=Nutrients!$B$79,Nutrients!$J$79,(IF($A$7=Nutrients!$B$77,Nutrients!$J$77,Nutrients!$J$78)))))*G$7))/2000</f>
        <v>2.5277104565607904</v>
      </c>
      <c r="H251" s="66"/>
      <c r="I251" s="66">
        <f>(SUMPRODUCT(I$8:I$187,Nutrients!$J$8:$J$187)+(IF($A$6=Nutrients!$B$8,Nutrients!$J$8,Nutrients!$J$9)*I$6)+(((IF($A$7=Nutrients!$B$79,Nutrients!$J$79,(IF($A$7=Nutrients!$B$77,Nutrients!$J$77,Nutrients!$J$78)))))*I$7))/2000</f>
        <v>3.8245881984567651</v>
      </c>
      <c r="J251" s="66">
        <f>(SUMPRODUCT(J$8:J$187,Nutrients!$J$8:$J$187)+(IF($A$6=Nutrients!$B$8,Nutrients!$J$8,Nutrients!$J$9)*J$6)+(((IF($A$7=Nutrients!$B$79,Nutrients!$J$79,(IF($A$7=Nutrients!$B$77,Nutrients!$J$77,Nutrients!$J$78)))))*J$7))/2000</f>
        <v>4.4849078494733403</v>
      </c>
      <c r="K251" s="66"/>
    </row>
    <row r="252" spans="1:11" x14ac:dyDescent="0.2">
      <c r="A252" t="s">
        <v>74</v>
      </c>
      <c r="B252" s="66">
        <f>(SUMPRODUCT(B$8:B$187,Nutrients!$DI$8:$DI$187)+(IF($A$6=Nutrients!$B$8,Nutrients!$DI$8,Nutrients!$DI$9)*B$6)+(((IF($A$7=Nutrients!$B$79,Nutrients!$DI$79,(IF($A$7=Nutrients!$B$77,Nutrients!$DI$77,Nutrients!$DI$78)))))*B$7))/2000</f>
        <v>18</v>
      </c>
      <c r="C252" s="66">
        <f>(SUMPRODUCT(C$8:C$187,Nutrients!$DI$8:$DI$187)+(IF($A$6=Nutrients!$B$8,Nutrients!$DI$8,Nutrients!$DI$9)*C$6)+(((IF($A$7=Nutrients!$B$79,Nutrients!$DI$79,(IF($A$7=Nutrients!$B$77,Nutrients!$DI$77,Nutrients!$DI$78)))))*C$7))/2000</f>
        <v>18</v>
      </c>
      <c r="D252" s="66">
        <f>(SUMPRODUCT(D$8:D$187,Nutrients!$DI$8:$DI$187)+(IF($A$6=Nutrients!$B$8,Nutrients!$DI$8,Nutrients!$DI$9)*D$6)+(((IF($A$7=Nutrients!$B$79,Nutrients!$DI$79,(IF($A$7=Nutrients!$B$77,Nutrients!$DI$77,Nutrients!$DI$78)))))*D$7))/2000</f>
        <v>7.2</v>
      </c>
      <c r="E252" s="66">
        <f>(SUMPRODUCT(E$8:E$187,Nutrients!$DI$8:$DI$187)+(IF($A$6=Nutrients!$B$8,Nutrients!$DI$8,Nutrients!$DI$9)*E$6)+(((IF($A$7=Nutrients!$B$79,Nutrients!$DI$79,(IF($A$7=Nutrients!$B$77,Nutrients!$DI$77,Nutrients!$DI$78)))))*E$7))/2000</f>
        <v>7.2</v>
      </c>
      <c r="F252" s="66">
        <f>(SUMPRODUCT(F$8:F$187,Nutrients!$DI$8:$DI$187)+(IF($A$6=Nutrients!$B$8,Nutrients!$DI$8,Nutrients!$DI$9)*F$6)+(((IF($A$7=Nutrients!$B$79,Nutrients!$DI$79,(IF($A$7=Nutrients!$B$77,Nutrients!$DI$77,Nutrients!$DI$78)))))*F$7))/2000</f>
        <v>7.1959999999999997</v>
      </c>
      <c r="G252" s="66">
        <f>(SUMPRODUCT(G$8:G$187,Nutrients!$DI$8:$DI$187)+(IF($A$6=Nutrients!$B$8,Nutrients!$DI$8,Nutrients!$DI$9)*G$6)+(((IF($A$7=Nutrients!$B$79,Nutrients!$DI$79,(IF($A$7=Nutrients!$B$77,Nutrients!$DI$77,Nutrients!$DI$78)))))*G$7))/2000</f>
        <v>0</v>
      </c>
      <c r="H252" s="66"/>
      <c r="I252" s="66">
        <f>(SUMPRODUCT(I$8:I$187,Nutrients!$DI$8:$DI$187)+(IF($A$6=Nutrients!$B$8,Nutrients!$DI$8,Nutrients!$DI$9)*I$6)+(((IF($A$7=Nutrients!$B$79,Nutrients!$DI$79,(IF($A$7=Nutrients!$B$77,Nutrients!$DI$77,Nutrients!$DI$78)))))*I$7))/2000</f>
        <v>7.2</v>
      </c>
      <c r="J252" s="66">
        <f>(SUMPRODUCT(J$8:J$187,Nutrients!$DI$8:$DI$187)+(IF($A$6=Nutrients!$B$8,Nutrients!$DI$8,Nutrients!$DI$9)*J$6)+(((IF($A$7=Nutrients!$B$79,Nutrients!$DI$79,(IF($A$7=Nutrients!$B$77,Nutrients!$DI$77,Nutrients!$DI$78)))))*J$7))/2000</f>
        <v>0</v>
      </c>
      <c r="K252" s="66"/>
    </row>
    <row r="253" spans="1:11" x14ac:dyDescent="0.2">
      <c r="A253" t="s">
        <v>77</v>
      </c>
      <c r="B253" s="66">
        <f>(SUMPRODUCT(B$8:B$187,Nutrients!$DM$8:$DM$187)+(IF($A$6=Nutrients!$B$8,Nutrients!$DM$8,Nutrients!$DM$9)*B$6)+(((IF($A$7=Nutrients!$B$79,Nutrients!$DM$79,(IF($A$7=Nutrients!$B$77,Nutrients!$DM$77,Nutrients!$DM$78)))))*B$7))/2000</f>
        <v>45.360949880582993</v>
      </c>
      <c r="C253" s="66">
        <f>(SUMPRODUCT(C$8:C$187,Nutrients!$DM$8:$DM$187)+(IF($A$6=Nutrients!$B$8,Nutrients!$DM$8,Nutrients!$DM$9)*C$6)+(((IF($A$7=Nutrients!$B$79,Nutrients!$DM$79,(IF($A$7=Nutrients!$B$77,Nutrients!$DM$77,Nutrients!$DM$78)))))*C$7))/2000</f>
        <v>45.486085704662358</v>
      </c>
      <c r="D253" s="66">
        <f>(SUMPRODUCT(D$8:D$187,Nutrients!$DM$8:$DM$187)+(IF($A$6=Nutrients!$B$8,Nutrients!$DM$8,Nutrients!$DM$9)*D$6)+(((IF($A$7=Nutrients!$B$79,Nutrients!$DM$79,(IF($A$7=Nutrients!$B$77,Nutrients!$DM$77,Nutrients!$DM$78)))))*D$7))/2000</f>
        <v>31.786067444067935</v>
      </c>
      <c r="E253" s="66">
        <f>(SUMPRODUCT(E$8:E$187,Nutrients!$DM$8:$DM$187)+(IF($A$6=Nutrients!$B$8,Nutrients!$DM$8,Nutrients!$DM$9)*E$6)+(((IF($A$7=Nutrients!$B$79,Nutrients!$DM$79,(IF($A$7=Nutrients!$B$77,Nutrients!$DM$77,Nutrients!$DM$78)))))*E$7))/2000</f>
        <v>37.258790924307995</v>
      </c>
      <c r="F253" s="66">
        <f>(SUMPRODUCT(F$8:F$187,Nutrients!$DM$8:$DM$187)+(IF($A$6=Nutrients!$B$8,Nutrients!$DM$8,Nutrients!$DM$9)*F$6)+(((IF($A$7=Nutrients!$B$79,Nutrients!$DM$79,(IF($A$7=Nutrients!$B$77,Nutrients!$DM$77,Nutrients!$DM$78)))))*F$7))/2000</f>
        <v>29.382131848615984</v>
      </c>
      <c r="G253" s="66">
        <f>(SUMPRODUCT(G$8:G$187,Nutrients!$DM$8:$DM$187)+(IF($A$6=Nutrients!$B$8,Nutrients!$DM$8,Nutrients!$DM$9)*G$6)+(((IF($A$7=Nutrients!$B$79,Nutrients!$DM$79,(IF($A$7=Nutrients!$B$77,Nutrients!$DM$77,Nutrients!$DM$78)))))*G$7))/2000</f>
        <v>34.176649510084097</v>
      </c>
      <c r="H253" s="66"/>
      <c r="I253" s="66">
        <f>(SUMPRODUCT(I$8:I$187,Nutrients!$DM$8:$DM$187)+(IF($A$6=Nutrients!$B$8,Nutrients!$DM$8,Nutrients!$DM$9)*I$6)+(((IF($A$7=Nutrients!$B$79,Nutrients!$DM$79,(IF($A$7=Nutrients!$B$77,Nutrients!$DM$77,Nutrients!$DM$78)))))*I$7))/2000</f>
        <v>49.997104587858246</v>
      </c>
      <c r="J253" s="66">
        <f>(SUMPRODUCT(J$8:J$187,Nutrients!$DM$8:$DM$187)+(IF($A$6=Nutrients!$B$8,Nutrients!$DM$8,Nutrients!$DM$9)*J$6)+(((IF($A$7=Nutrients!$B$79,Nutrients!$DM$79,(IF($A$7=Nutrients!$B$77,Nutrients!$DM$77,Nutrients!$DM$78)))))*J$7))/2000</f>
        <v>56.385002061729409</v>
      </c>
      <c r="K253" s="66"/>
    </row>
    <row r="254" spans="1:11" x14ac:dyDescent="0.2">
      <c r="A254" t="s">
        <v>78</v>
      </c>
      <c r="B254" s="67">
        <f t="shared" ref="B254:G254" si="44">(0.4472*B253)+51.796</f>
        <v>72.081416786596719</v>
      </c>
      <c r="C254" s="67">
        <f t="shared" ref="C254" si="45">(0.4472*C253)+51.796</f>
        <v>72.137377527125011</v>
      </c>
      <c r="D254" s="67">
        <f t="shared" si="44"/>
        <v>66.010729360987185</v>
      </c>
      <c r="E254" s="67">
        <f t="shared" ref="E254:F254" si="46">(0.4472*E253)+51.796</f>
        <v>68.458131301350534</v>
      </c>
      <c r="F254" s="67">
        <f t="shared" si="46"/>
        <v>64.935689362701069</v>
      </c>
      <c r="G254" s="67">
        <f t="shared" si="44"/>
        <v>67.079797660909605</v>
      </c>
      <c r="H254" s="67"/>
      <c r="I254" s="67">
        <f t="shared" ref="I254:J254" si="47">(0.4472*I253)+51.796</f>
        <v>74.15470517169021</v>
      </c>
      <c r="J254" s="67">
        <f t="shared" si="47"/>
        <v>77.011372922005393</v>
      </c>
      <c r="K254" s="67"/>
    </row>
    <row r="255" spans="1:11" x14ac:dyDescent="0.2">
      <c r="A255" t="s">
        <v>85</v>
      </c>
      <c r="B255" s="67">
        <f>(SUMPRODUCT(B$8:B$187,Nutrients!$BK$8:$BK$187)+(IF($A$6=Nutrients!$B$8,Nutrients!$BK$8,Nutrients!$BK$9)*B$6)+(((IF($A$7=Nutrients!$B$79,Nutrients!$BK$79,(IF($A$7=Nutrients!$B$77,Nutrients!$BK$77,Nutrients!$BK$78)))))*B$7))/2000</f>
        <v>0.50505119417000077</v>
      </c>
      <c r="C255" s="67">
        <f>(SUMPRODUCT(C$8:C$187,Nutrients!$BK$8:$BK$187)+(IF($A$6=Nutrients!$B$8,Nutrients!$BK$8,Nutrients!$BK$9)*C$6)+(((IF($A$7=Nutrients!$B$79,Nutrients!$BK$79,(IF($A$7=Nutrients!$B$77,Nutrients!$BK$77,Nutrients!$BK$78)))))*C$7))/2000</f>
        <v>0.58734545337633715</v>
      </c>
      <c r="D255" s="67">
        <f>(SUMPRODUCT(D$8:D$187,Nutrients!$BK$8:$BK$187)+(IF($A$6=Nutrients!$B$8,Nutrients!$BK$8,Nutrients!$BK$9)*D$6)+(((IF($A$7=Nutrients!$B$79,Nutrients!$BK$79,(IF($A$7=Nutrients!$B$77,Nutrients!$BK$77,Nutrients!$BK$78)))))*D$7))/2000</f>
        <v>0.25468955932064996</v>
      </c>
      <c r="E255" s="67">
        <f>(SUMPRODUCT(E$8:E$187,Nutrients!$BK$8:$BK$187)+(IF($A$6=Nutrients!$B$8,Nutrients!$BK$8,Nutrients!$BK$9)*E$6)+(((IF($A$7=Nutrients!$B$79,Nutrients!$BK$79,(IF($A$7=Nutrients!$B$77,Nutrients!$BK$77,Nutrients!$BK$78)))))*E$7))/2000</f>
        <v>0.27483875692006204</v>
      </c>
      <c r="F255" s="67">
        <f>(SUMPRODUCT(F$8:F$187,Nutrients!$BK$8:$BK$187)+(IF($A$6=Nutrients!$B$8,Nutrients!$BK$8,Nutrients!$BK$9)*F$6)+(((IF($A$7=Nutrients!$B$79,Nutrients!$BK$79,(IF($A$7=Nutrients!$B$77,Nutrients!$BK$77,Nutrients!$BK$78)))))*F$7))/2000</f>
        <v>0.36808151384012411</v>
      </c>
      <c r="G255" s="67">
        <f>(SUMPRODUCT(G$8:G$187,Nutrients!$BK$8:$BK$187)+(IF($A$6=Nutrients!$B$8,Nutrients!$BK$8,Nutrients!$BK$9)*G$6)+(((IF($A$7=Nutrients!$B$79,Nutrients!$BK$79,(IF($A$7=Nutrients!$B$77,Nutrients!$BK$77,Nutrients!$BK$78)))))*G$7))/2000</f>
        <v>0.17956289915897769</v>
      </c>
      <c r="H255" s="67"/>
      <c r="I255" s="67">
        <f>(SUMPRODUCT(I$8:I$187,Nutrients!$BK$8:$BK$187)+(IF($A$6=Nutrients!$B$8,Nutrients!$BK$8,Nutrients!$BK$9)*I$6)+(((IF($A$7=Nutrients!$B$79,Nutrients!$BK$79,(IF($A$7=Nutrients!$B$77,Nutrients!$BK$77,Nutrients!$BK$78)))))*I$7))/2000</f>
        <v>0.32112212141749003</v>
      </c>
      <c r="J255" s="67">
        <f>(SUMPRODUCT(J$8:J$187,Nutrients!$BK$8:$BK$187)+(IF($A$6=Nutrients!$B$8,Nutrients!$BK$8,Nutrients!$BK$9)*J$6)+(((IF($A$7=Nutrients!$B$79,Nutrients!$BK$79,(IF($A$7=Nutrients!$B$77,Nutrients!$BK$77,Nutrients!$BK$78)))))*J$7))/2000</f>
        <v>0.25821938270596884</v>
      </c>
      <c r="K255" s="67"/>
    </row>
    <row r="256" spans="1:11" x14ac:dyDescent="0.2">
      <c r="A256" t="s">
        <v>86</v>
      </c>
      <c r="B256" s="67">
        <f>(SUMPRODUCT(B$8:B$187,Nutrients!$BH$8:$BH$187)+(IF($A$6=Nutrients!$B$8,Nutrients!$BH$8,Nutrients!$BH$9)*B$6)+(((IF($A$7=Nutrients!$B$79,Nutrients!$BH$79,(IF($A$7=Nutrients!$B$77,Nutrients!$BH$77,Nutrients!$BH$78)))))*B$7))/2000</f>
        <v>0.83624125724667275</v>
      </c>
      <c r="C256" s="67">
        <f>(SUMPRODUCT(C$8:C$187,Nutrients!$BH$8:$BH$187)+(IF($A$6=Nutrients!$B$8,Nutrients!$BH$8,Nutrients!$BH$9)*C$6)+(((IF($A$7=Nutrients!$B$79,Nutrients!$BH$79,(IF($A$7=Nutrients!$B$77,Nutrients!$BH$77,Nutrients!$BH$78)))))*C$7))/2000</f>
        <v>0.85349999142647182</v>
      </c>
      <c r="D256" s="67">
        <f>(SUMPRODUCT(D$8:D$187,Nutrients!$BH$8:$BH$187)+(IF($A$6=Nutrients!$B$8,Nutrients!$BH$8,Nutrients!$BH$9)*D$6)+(((IF($A$7=Nutrients!$B$79,Nutrients!$BH$79,(IF($A$7=Nutrients!$B$77,Nutrients!$BH$77,Nutrients!$BH$78)))))*D$7))/2000</f>
        <v>0.57345326835143295</v>
      </c>
      <c r="E256" s="67">
        <f>(SUMPRODUCT(E$8:E$187,Nutrients!$BH$8:$BH$187)+(IF($A$6=Nutrients!$B$8,Nutrients!$BH$8,Nutrients!$BH$9)*E$6)+(((IF($A$7=Nutrients!$B$79,Nutrients!$BH$79,(IF($A$7=Nutrients!$B$77,Nutrients!$BH$77,Nutrients!$BH$78)))))*E$7))/2000</f>
        <v>0.59507305074712169</v>
      </c>
      <c r="F256" s="67">
        <f>(SUMPRODUCT(F$8:F$187,Nutrients!$BH$8:$BH$187)+(IF($A$6=Nutrients!$B$8,Nutrients!$BH$8,Nutrients!$BH$9)*F$6)+(((IF($A$7=Nutrients!$B$79,Nutrients!$BH$79,(IF($A$7=Nutrients!$B$77,Nutrients!$BH$77,Nutrients!$BH$78)))))*F$7))/2000</f>
        <v>0.56198110149424352</v>
      </c>
      <c r="G256" s="67">
        <f>(SUMPRODUCT(G$8:G$187,Nutrients!$BH$8:$BH$187)+(IF($A$6=Nutrients!$B$8,Nutrients!$BH$8,Nutrients!$BH$9)*G$6)+(((IF($A$7=Nutrients!$B$79,Nutrients!$BH$79,(IF($A$7=Nutrients!$B$77,Nutrients!$BH$77,Nutrients!$BH$78)))))*G$7))/2000</f>
        <v>0.49066842716583653</v>
      </c>
      <c r="H256" s="67"/>
      <c r="I256" s="67">
        <f>(SUMPRODUCT(I$8:I$187,Nutrients!$BH$8:$BH$187)+(IF($A$6=Nutrients!$B$8,Nutrients!$BH$8,Nutrients!$BH$9)*I$6)+(((IF($A$7=Nutrients!$B$79,Nutrients!$BH$79,(IF($A$7=Nutrients!$B$77,Nutrients!$BH$77,Nutrients!$BH$78)))))*I$7))/2000</f>
        <v>0.60901272372825999</v>
      </c>
      <c r="J256" s="67">
        <f>(SUMPRODUCT(J$8:J$187,Nutrients!$BH$8:$BH$187)+(IF($A$6=Nutrients!$B$8,Nutrients!$BH$8,Nutrients!$BH$9)*J$6)+(((IF($A$7=Nutrients!$B$79,Nutrients!$BH$79,(IF($A$7=Nutrients!$B$77,Nutrients!$BH$77,Nutrients!$BH$78)))))*J$7))/2000</f>
        <v>0.5415529731771046</v>
      </c>
      <c r="K256" s="67"/>
    </row>
    <row r="257" spans="1:11" x14ac:dyDescent="0.2">
      <c r="A257" t="s">
        <v>87</v>
      </c>
      <c r="B257" s="67">
        <f>(SUMPRODUCT(B$8:B$187,Nutrients!$BI$8:$BI$187)+(IF($A$6=Nutrients!$B$8,Nutrients!$BI$8,Nutrients!$BI$9)*B$6)+(((IF($A$7=Nutrients!$B$79,Nutrients!$BI$79,(IF($A$7=Nutrients!$B$77,Nutrients!$BI$77,Nutrients!$BI$78)))))*B$7))/2000</f>
        <v>1.0412882134400261</v>
      </c>
      <c r="C257" s="67">
        <f>(SUMPRODUCT(C$8:C$187,Nutrients!$BI$8:$BI$187)+(IF($A$6=Nutrients!$B$8,Nutrients!$BI$8,Nutrients!$BI$9)*C$6)+(((IF($A$7=Nutrients!$B$79,Nutrients!$BI$79,(IF($A$7=Nutrients!$B$77,Nutrients!$BI$77,Nutrients!$BI$78)))))*C$7))/2000</f>
        <v>1.0864695080427862</v>
      </c>
      <c r="D257" s="67">
        <f>(SUMPRODUCT(D$8:D$187,Nutrients!$BI$8:$BI$187)+(IF($A$6=Nutrients!$B$8,Nutrients!$BI$8,Nutrients!$BI$9)*D$6)+(((IF($A$7=Nutrients!$B$79,Nutrients!$BI$79,(IF($A$7=Nutrients!$B$77,Nutrients!$BI$77,Nutrients!$BI$78)))))*D$7))/2000</f>
        <v>0.96642689826079853</v>
      </c>
      <c r="E257" s="67">
        <f>(SUMPRODUCT(E$8:E$187,Nutrients!$BI$8:$BI$187)+(IF($A$6=Nutrients!$B$8,Nutrients!$BI$8,Nutrients!$BI$9)*E$6)+(((IF($A$7=Nutrients!$B$79,Nutrients!$BI$79,(IF($A$7=Nutrients!$B$77,Nutrients!$BI$77,Nutrients!$BI$78)))))*E$7))/2000</f>
        <v>1.0121322214419861</v>
      </c>
      <c r="F257" s="67">
        <f>(SUMPRODUCT(F$8:F$187,Nutrients!$BI$8:$BI$187)+(IF($A$6=Nutrients!$B$8,Nutrients!$BI$8,Nutrients!$BI$9)*F$6)+(((IF($A$7=Nutrients!$B$79,Nutrients!$BI$79,(IF($A$7=Nutrients!$B$77,Nutrients!$BI$77,Nutrients!$BI$78)))))*F$7))/2000</f>
        <v>1.0550334428839718</v>
      </c>
      <c r="G257" s="67">
        <f>(SUMPRODUCT(G$8:G$187,Nutrients!$BI$8:$BI$187)+(IF($A$6=Nutrients!$B$8,Nutrients!$BI$8,Nutrients!$BI$9)*G$6)+(((IF($A$7=Nutrients!$B$79,Nutrients!$BI$79,(IF($A$7=Nutrients!$B$77,Nutrients!$BI$77,Nutrients!$BI$78)))))*G$7))/2000</f>
        <v>0.92906477308728674</v>
      </c>
      <c r="H257" s="67"/>
      <c r="I257" s="67">
        <f>(SUMPRODUCT(I$8:I$187,Nutrients!$BI$8:$BI$187)+(IF($A$6=Nutrients!$B$8,Nutrients!$BI$8,Nutrients!$BI$9)*I$6)+(((IF($A$7=Nutrients!$B$79,Nutrients!$BI$79,(IF($A$7=Nutrients!$B$77,Nutrients!$BI$77,Nutrients!$BI$78)))))*I$7))/2000</f>
        <v>1.0216248853596801</v>
      </c>
      <c r="J257" s="67">
        <f>(SUMPRODUCT(J$8:J$187,Nutrients!$BI$8:$BI$187)+(IF($A$6=Nutrients!$B$8,Nutrients!$BI$8,Nutrients!$BI$9)*J$6)+(((IF($A$7=Nutrients!$B$79,Nutrients!$BI$79,(IF($A$7=Nutrients!$B$77,Nutrients!$BI$77,Nutrients!$BI$78)))))*J$7))/2000</f>
        <v>0.96391524659100192</v>
      </c>
      <c r="K257" s="67"/>
    </row>
    <row r="258" spans="1:11" x14ac:dyDescent="0.2">
      <c r="A258" t="s">
        <v>60</v>
      </c>
      <c r="B258" s="12">
        <f t="shared" ref="B258:G258" si="48">(B255 * 434.98) + (B257* 255.74) - (B256*282.06)</f>
        <v>250.11600712622274</v>
      </c>
      <c r="C258" s="12">
        <f t="shared" ref="C258" si="49">(C255 * 434.98) + (C257* 255.74) - (C256*282.06)</f>
        <v>292.5990297147506</v>
      </c>
      <c r="D258" s="12">
        <f t="shared" si="48"/>
        <v>196.1906506033078</v>
      </c>
      <c r="E258" s="12">
        <f t="shared" ref="E258:F258" si="50">(E255 * 434.98) + (E257* 255.74) - (E256*282.06)</f>
        <v>210.54575210292899</v>
      </c>
      <c r="F258" s="12">
        <f t="shared" si="50"/>
        <v>271.40996008585785</v>
      </c>
      <c r="G258" s="12">
        <f t="shared" si="48"/>
        <v>177.30735837911902</v>
      </c>
      <c r="H258" s="67"/>
      <c r="I258" s="12">
        <f t="shared" ref="I258:J258" si="51">(I255 * 434.98) + (I257* 255.74) - (I256*282.06)</f>
        <v>229.17391970127136</v>
      </c>
      <c r="J258" s="12">
        <f t="shared" si="51"/>
        <v>206.08152063829104</v>
      </c>
      <c r="K258" s="67"/>
    </row>
    <row r="259" spans="1:11" x14ac:dyDescent="0.2">
      <c r="A259" t="s">
        <v>101</v>
      </c>
      <c r="B259" s="67">
        <f>(SUMPRODUCT(B$8:B$187,Nutrients!$DL$8:$DL$187)+(IF($A$6=Nutrients!$B$8,Nutrients!$DL$8,Nutrients!$DL$9)*B$6)+(((IF($A$7=Nutrients!$B$79,Nutrients!$DL$79,(IF($A$7=Nutrients!$B$77,Nutrients!$DL$77,Nutrients!$DL$78)))))*B$7))/2000</f>
        <v>0.15615834755450317</v>
      </c>
      <c r="C259" s="67">
        <f>(SUMPRODUCT(C$8:C$187,Nutrients!$DL$8:$DL$187)+(IF($A$6=Nutrients!$B$8,Nutrients!$DL$8,Nutrients!$DL$9)*C$6)+(((IF($A$7=Nutrients!$B$79,Nutrients!$DL$79,(IF($A$7=Nutrients!$B$77,Nutrients!$DL$77,Nutrients!$DL$78)))))*C$7))/2000</f>
        <v>0.15710099549889769</v>
      </c>
      <c r="D259" s="67">
        <f>(SUMPRODUCT(D$8:D$187,Nutrients!$DL$8:$DL$187)+(IF($A$6=Nutrients!$B$8,Nutrients!$DL$8,Nutrients!$DL$9)*D$6)+(((IF($A$7=Nutrients!$B$79,Nutrients!$DL$79,(IF($A$7=Nutrients!$B$77,Nutrients!$DL$77,Nutrients!$DL$78)))))*D$7))/2000</f>
        <v>0.22318615338450234</v>
      </c>
      <c r="E259" s="67">
        <f>(SUMPRODUCT(E$8:E$187,Nutrients!$DL$8:$DL$187)+(IF($A$6=Nutrients!$B$8,Nutrients!$DL$8,Nutrients!$DL$9)*E$6)+(((IF($A$7=Nutrients!$B$79,Nutrients!$DL$79,(IF($A$7=Nutrients!$B$77,Nutrients!$DL$77,Nutrients!$DL$78)))))*E$7))/2000</f>
        <v>0.22051491414223892</v>
      </c>
      <c r="F259" s="67">
        <f>(SUMPRODUCT(F$8:F$187,Nutrients!$DL$8:$DL$187)+(IF($A$6=Nutrients!$B$8,Nutrients!$DL$8,Nutrients!$DL$9)*F$6)+(((IF($A$7=Nutrients!$B$79,Nutrients!$DL$79,(IF($A$7=Nutrients!$B$77,Nutrients!$DL$77,Nutrients!$DL$78)))))*F$7))/2000</f>
        <v>0.22221132828447784</v>
      </c>
      <c r="G259" s="67">
        <f>(SUMPRODUCT(G$8:G$187,Nutrients!$DL$8:$DL$187)+(IF($A$6=Nutrients!$B$8,Nutrients!$DL$8,Nutrients!$DL$9)*G$6)+(((IF($A$7=Nutrients!$B$79,Nutrients!$DL$79,(IF($A$7=Nutrients!$B$77,Nutrients!$DL$77,Nutrients!$DL$78)))))*G$7))/2000</f>
        <v>0.26272436176206415</v>
      </c>
      <c r="H259" s="67"/>
      <c r="I259" s="67">
        <f>(SUMPRODUCT(I$8:I$187,Nutrients!$DL$8:$DL$187)+(IF($A$6=Nutrients!$B$8,Nutrients!$DL$8,Nutrients!$DL$9)*I$6)+(((IF($A$7=Nutrients!$B$79,Nutrients!$DL$79,(IF($A$7=Nutrients!$B$77,Nutrients!$DL$77,Nutrients!$DL$78)))))*I$7))/2000</f>
        <v>0.20997011745733646</v>
      </c>
      <c r="J259" s="67">
        <f>(SUMPRODUCT(J$8:J$187,Nutrients!$DL$8:$DL$187)+(IF($A$6=Nutrients!$B$8,Nutrients!$DL$8,Nutrients!$DL$9)*J$6)+(((IF($A$7=Nutrients!$B$79,Nutrients!$DL$79,(IF($A$7=Nutrients!$B$77,Nutrients!$DL$77,Nutrients!$DL$78)))))*J$7))/2000</f>
        <v>0.24294812341797989</v>
      </c>
      <c r="K259" s="67"/>
    </row>
    <row r="260" spans="1:11" x14ac:dyDescent="0.2">
      <c r="A260" t="s">
        <v>102</v>
      </c>
      <c r="B260" s="67">
        <f t="shared" ref="B260:G260" si="52">B212-B213</f>
        <v>0.2014886306054543</v>
      </c>
      <c r="C260" s="67">
        <f t="shared" si="52"/>
        <v>0.204702416431575</v>
      </c>
      <c r="D260" s="67">
        <f t="shared" si="52"/>
        <v>0.27530000694169998</v>
      </c>
      <c r="E260" s="67">
        <f t="shared" si="52"/>
        <v>0.26867349101453425</v>
      </c>
      <c r="F260" s="67">
        <f t="shared" si="52"/>
        <v>0.29474160202906852</v>
      </c>
      <c r="G260" s="67">
        <f t="shared" si="52"/>
        <v>0.32006519697109498</v>
      </c>
      <c r="H260" s="13"/>
      <c r="I260" s="67">
        <f>I212-I213</f>
        <v>0.2404734338331837</v>
      </c>
      <c r="J260" s="67">
        <f>J212-J213</f>
        <v>0.27284180087164212</v>
      </c>
      <c r="K260" s="13"/>
    </row>
    <row r="261" spans="1:11" x14ac:dyDescent="0.2">
      <c r="A261" s="188" t="s">
        <v>140</v>
      </c>
      <c r="B261" s="132">
        <f t="shared" ref="B261:G261" si="53">B214-B213</f>
        <v>0.12172574986201679</v>
      </c>
      <c r="C261" s="132">
        <f t="shared" ref="C261" si="54">C214-C213</f>
        <v>0.12172574986201684</v>
      </c>
      <c r="D261" s="132">
        <f t="shared" si="53"/>
        <v>0.12172574986201679</v>
      </c>
      <c r="E261" s="132">
        <f t="shared" ref="E261:F261" si="55">E214-E213</f>
        <v>0.12172574986201695</v>
      </c>
      <c r="F261" s="132">
        <f t="shared" si="55"/>
        <v>0.1026278644731452</v>
      </c>
      <c r="G261" s="132">
        <f t="shared" si="53"/>
        <v>0.12172574986201684</v>
      </c>
      <c r="H261" s="19"/>
      <c r="I261" s="132">
        <f t="shared" ref="I261:J261" si="56">I214-I213</f>
        <v>0.12172574986201684</v>
      </c>
      <c r="J261" s="132">
        <f t="shared" si="56"/>
        <v>0.12172574986201679</v>
      </c>
      <c r="K261" s="19"/>
    </row>
    <row r="262" spans="1:11" x14ac:dyDescent="0.2">
      <c r="A262" s="131" t="s">
        <v>141</v>
      </c>
      <c r="B262" s="133">
        <f t="shared" ref="B262:G262" si="57">B261/B259</f>
        <v>0.77950203603128843</v>
      </c>
      <c r="C262" s="133">
        <f t="shared" ref="C262" si="58">C261/C259</f>
        <v>0.77482481556185256</v>
      </c>
      <c r="D262" s="133">
        <f t="shared" si="57"/>
        <v>0.54540009770368314</v>
      </c>
      <c r="E262" s="133">
        <f t="shared" ref="E262:F262" si="59">E261/E259</f>
        <v>0.55200688051194613</v>
      </c>
      <c r="F262" s="133">
        <f t="shared" si="59"/>
        <v>0.46184803117579887</v>
      </c>
      <c r="G262" s="133">
        <f t="shared" si="57"/>
        <v>0.46332113643978534</v>
      </c>
      <c r="H262" s="133"/>
      <c r="I262" s="133">
        <f t="shared" ref="I262:J262" si="60">I261/I259</f>
        <v>0.57972892207744819</v>
      </c>
      <c r="J262" s="133">
        <f t="shared" si="60"/>
        <v>0.50103597488009333</v>
      </c>
      <c r="K262" s="133"/>
    </row>
    <row r="263" spans="1:11" x14ac:dyDescent="0.2">
      <c r="B263" s="65">
        <f>((SUMPRODUCT(B$8:B$187,Nutrients!$DJ$8:$DJ$187)+(IF($A$6=Nutrients!$B$8,Nutrients!$DJ$8,Nutrients!$DJ$9)*B$6)+(((IF($A$7=Nutrients!$B$79,Nutrients!$DJ$79,(IF($A$7=Nutrients!$B$77,Nutrients!$DJ$77,Nutrients!$DJ$78)))))*B$7))/2000)*2.2046</f>
        <v>749.56400000000008</v>
      </c>
      <c r="C263" s="65">
        <f>((SUMPRODUCT(C$8:C$187,Nutrients!$DJ$8:$DJ$187)+(IF($A$6=Nutrients!$B$8,Nutrients!$DJ$8,Nutrients!$DJ$9)*C$6)+(((IF($A$7=Nutrients!$B$79,Nutrients!$DJ$79,(IF($A$7=Nutrients!$B$77,Nutrients!$DJ$77,Nutrients!$DJ$78)))))*C$7))/2000)*2.2046</f>
        <v>749.56400000000008</v>
      </c>
      <c r="D263" s="65">
        <f>((SUMPRODUCT(D$8:D$187,Nutrients!$DJ$8:$DJ$187)+(IF($A$6=Nutrients!$B$8,Nutrients!$DJ$8,Nutrients!$DJ$9)*D$6)+(((IF($A$7=Nutrients!$B$79,Nutrients!$DJ$79,(IF($A$7=Nutrients!$B$77,Nutrients!$DJ$77,Nutrients!$DJ$78)))))*D$7))/2000)*2.2046</f>
        <v>749.56400000000008</v>
      </c>
      <c r="E263" s="65">
        <f>((SUMPRODUCT(E$8:E$187,Nutrients!$DJ$8:$DJ$187)+(IF($A$6=Nutrients!$B$8,Nutrients!$DJ$8,Nutrients!$DJ$9)*E$6)+(((IF($A$7=Nutrients!$B$79,Nutrients!$DJ$79,(IF($A$7=Nutrients!$B$77,Nutrients!$DJ$77,Nutrients!$DJ$78)))))*E$7))/2000)*2.2046</f>
        <v>749.56400000000008</v>
      </c>
      <c r="F263" s="65">
        <f>((SUMPRODUCT(F$8:F$187,Nutrients!$DJ$8:$DJ$187)+(IF($A$6=Nutrients!$B$8,Nutrients!$DJ$8,Nutrients!$DJ$9)*F$6)+(((IF($A$7=Nutrients!$B$79,Nutrients!$DJ$79,(IF($A$7=Nutrients!$B$77,Nutrients!$DJ$77,Nutrients!$DJ$78)))))*F$7))/2000)*2.2046</f>
        <v>500.00328000000007</v>
      </c>
      <c r="G263" s="65">
        <f>((SUMPRODUCT(G$8:G$187,Nutrients!$DJ$8:$DJ$187)+(IF($A$6=Nutrients!$B$8,Nutrients!$DJ$8,Nutrients!$DJ$9)*G$6)+(((IF($A$7=Nutrients!$B$79,Nutrients!$DJ$79,(IF($A$7=Nutrients!$B$77,Nutrients!$DJ$77,Nutrients!$DJ$78)))))*G$7))/2000)*2.2046</f>
        <v>749.56400000000008</v>
      </c>
      <c r="H263" s="65"/>
      <c r="I263" s="65">
        <f>((SUMPRODUCT(I$8:I$187,Nutrients!$DJ$8:$DJ$187)+(IF($A$6=Nutrients!$B$8,Nutrients!$DJ$8,Nutrients!$DJ$9)*I$6)+(((IF($A$7=Nutrients!$B$79,Nutrients!$DJ$79,(IF($A$7=Nutrients!$B$77,Nutrients!$DJ$77,Nutrients!$DJ$78)))))*I$7))/2000)*2.2046</f>
        <v>749.56400000000008</v>
      </c>
      <c r="J263" s="65">
        <f>((SUMPRODUCT(J$8:J$187,Nutrients!$DJ$8:$DJ$187)+(IF($A$6=Nutrients!$B$8,Nutrients!$DJ$8,Nutrients!$DJ$9)*J$6)+(((IF($A$7=Nutrients!$B$79,Nutrients!$DJ$79,(IF($A$7=Nutrients!$B$77,Nutrients!$DJ$77,Nutrients!$DJ$78)))))*J$7))/2000)*2.2046</f>
        <v>749.56400000000008</v>
      </c>
    </row>
    <row r="264" spans="1:11" x14ac:dyDescent="0.2">
      <c r="A264" s="188" t="s">
        <v>152</v>
      </c>
    </row>
    <row r="265" spans="1:11" x14ac:dyDescent="0.2">
      <c r="A265" s="188" t="s">
        <v>144</v>
      </c>
      <c r="B265" s="65">
        <f>(SUMPRODUCT(B$8:B$187,Nutrients!$DR$8:$DR$187)+(IF($A$6=Nutrients!$B$8,Nutrients!$DR$8,Nutrients!$DR$9)*B$6)+(((IF($A$7=Nutrients!$B$79,Nutrients!$DR$79,(IF($A$7=Nutrients!$B$77,Nutrients!$DR$77,Nutrients!$DR$78)))))*B$7))/2000*1000000</f>
        <v>2973.1982378854623</v>
      </c>
      <c r="C265" s="65">
        <f>(SUMPRODUCT(C$8:C$187,Nutrients!$DR$8:$DR$187)+(IF($A$6=Nutrients!$B$8,Nutrients!$DR$8,Nutrients!$DR$9)*C$6)+(((IF($A$7=Nutrients!$B$79,Nutrients!$DR$79,(IF($A$7=Nutrients!$B$77,Nutrients!$DR$77,Nutrients!$DR$78)))))*C$7))/2000*1000000</f>
        <v>2973.1982378854623</v>
      </c>
      <c r="D265" s="65">
        <f>(SUMPRODUCT(D$8:D$187,Nutrients!$DR$8:$DR$187)+(IF($A$6=Nutrients!$B$8,Nutrients!$DR$8,Nutrients!$DR$9)*D$6)+(((IF($A$7=Nutrients!$B$79,Nutrients!$DR$79,(IF($A$7=Nutrients!$B$77,Nutrients!$DR$77,Nutrients!$DR$78)))))*D$7))/2000*1000000</f>
        <v>1965.1982378854623</v>
      </c>
      <c r="E265" s="65">
        <f>(SUMPRODUCT(E$8:E$187,Nutrients!$DR$8:$DR$187)+(IF($A$6=Nutrients!$B$8,Nutrients!$DR$8,Nutrients!$DR$9)*E$6)+(((IF($A$7=Nutrients!$B$79,Nutrients!$DR$79,(IF($A$7=Nutrients!$B$77,Nutrients!$DR$77,Nutrients!$DR$78)))))*E$7))/2000*1000000</f>
        <v>1965.1982378854623</v>
      </c>
      <c r="F265" s="65">
        <f>(SUMPRODUCT(F$8:F$187,Nutrients!$DR$8:$DR$187)+(IF($A$6=Nutrients!$B$8,Nutrients!$DR$8,Nutrients!$DR$9)*F$6)+(((IF($A$7=Nutrients!$B$79,Nutrients!$DR$79,(IF($A$7=Nutrients!$B$77,Nutrients!$DR$77,Nutrients!$DR$78)))))*F$7))/2000*1000000</f>
        <v>165.19823788546256</v>
      </c>
      <c r="G265" s="65">
        <f>(SUMPRODUCT(G$8:G$187,Nutrients!$DR$8:$DR$187)+(IF($A$6=Nutrients!$B$8,Nutrients!$DR$8,Nutrients!$DR$9)*G$6)+(((IF($A$7=Nutrients!$B$79,Nutrients!$DR$79,(IF($A$7=Nutrients!$B$77,Nutrients!$DR$77,Nutrients!$DR$78)))))*G$7))/2000*1000000</f>
        <v>165.19823788546256</v>
      </c>
      <c r="I265" s="65">
        <f>(SUMPRODUCT(I$8:I$187,Nutrients!$DR$8:$DR$187)+(IF($A$6=Nutrients!$B$8,Nutrients!$DR$8,Nutrients!$DR$9)*I$6)+(((IF($A$7=Nutrients!$B$79,Nutrients!$DR$79,(IF($A$7=Nutrients!$B$77,Nutrients!$DR$77,Nutrients!$DR$78)))))*I$7))/2000*1000000</f>
        <v>1965.1982378854623</v>
      </c>
      <c r="J265" s="65">
        <f>(SUMPRODUCT(J$8:J$187,Nutrients!$DR$8:$DR$187)+(IF($A$6=Nutrients!$B$8,Nutrients!$DR$8,Nutrients!$DR$9)*J$6)+(((IF($A$7=Nutrients!$B$79,Nutrients!$DR$79,(IF($A$7=Nutrients!$B$77,Nutrients!$DR$77,Nutrients!$DR$78)))))*J$7))/2000*1000000</f>
        <v>165.19823788546256</v>
      </c>
    </row>
    <row r="266" spans="1:11" x14ac:dyDescent="0.2">
      <c r="A266" s="188" t="s">
        <v>145</v>
      </c>
      <c r="B266" s="65">
        <f>(SUMPRODUCT(B$8:B$187,Nutrients!$DS$8:$DS$187)+(IF($A$6=Nutrients!$B$8,Nutrients!$DS$8,Nutrients!$DS$9)*B$6)+(((IF($A$7=Nutrients!$B$79,Nutrients!$DS$79,(IF($A$7=Nutrients!$B$77,Nutrients!$DS$77,Nutrients!$DS$78)))))*B$7))/2000*1000000</f>
        <v>165.19823788546256</v>
      </c>
      <c r="C266" s="65">
        <f>(SUMPRODUCT(C$8:C$187,Nutrients!$DS$8:$DS$187)+(IF($A$6=Nutrients!$B$8,Nutrients!$DS$8,Nutrients!$DS$9)*C$6)+(((IF($A$7=Nutrients!$B$79,Nutrients!$DS$79,(IF($A$7=Nutrients!$B$77,Nutrients!$DS$77,Nutrients!$DS$78)))))*C$7))/2000*1000000</f>
        <v>165.19823788546256</v>
      </c>
      <c r="D266" s="65">
        <f>(SUMPRODUCT(D$8:D$187,Nutrients!$DS$8:$DS$187)+(IF($A$6=Nutrients!$B$8,Nutrients!$DS$8,Nutrients!$DS$9)*D$6)+(((IF($A$7=Nutrients!$B$79,Nutrients!$DS$79,(IF($A$7=Nutrients!$B$77,Nutrients!$DS$77,Nutrients!$DS$78)))))*D$7))/2000*1000000</f>
        <v>165.19823788546256</v>
      </c>
      <c r="E266" s="65">
        <f>(SUMPRODUCT(E$8:E$187,Nutrients!$DS$8:$DS$187)+(IF($A$6=Nutrients!$B$8,Nutrients!$DS$8,Nutrients!$DS$9)*E$6)+(((IF($A$7=Nutrients!$B$79,Nutrients!$DS$79,(IF($A$7=Nutrients!$B$77,Nutrients!$DS$77,Nutrients!$DS$78)))))*E$7))/2000*1000000</f>
        <v>165.19823788546256</v>
      </c>
      <c r="F266" s="65">
        <f>(SUMPRODUCT(F$8:F$187,Nutrients!$DS$8:$DS$187)+(IF($A$6=Nutrients!$B$8,Nutrients!$DS$8,Nutrients!$DS$9)*F$6)+(((IF($A$7=Nutrients!$B$79,Nutrients!$DS$79,(IF($A$7=Nutrients!$B$77,Nutrients!$DS$77,Nutrients!$DS$78)))))*F$7))/2000*1000000</f>
        <v>165.19823788546256</v>
      </c>
      <c r="G266" s="65">
        <f>(SUMPRODUCT(G$8:G$187,Nutrients!$DS$8:$DS$187)+(IF($A$6=Nutrients!$B$8,Nutrients!$DS$8,Nutrients!$DS$9)*G$6)+(((IF($A$7=Nutrients!$B$79,Nutrients!$DS$79,(IF($A$7=Nutrients!$B$77,Nutrients!$DS$77,Nutrients!$DS$78)))))*G$7))/2000*1000000</f>
        <v>165.19823788546256</v>
      </c>
      <c r="I266" s="65">
        <f>(SUMPRODUCT(I$8:I$187,Nutrients!$DS$8:$DS$187)+(IF($A$6=Nutrients!$B$8,Nutrients!$DS$8,Nutrients!$DS$9)*I$6)+(((IF($A$7=Nutrients!$B$79,Nutrients!$DS$79,(IF($A$7=Nutrients!$B$77,Nutrients!$DS$77,Nutrients!$DS$78)))))*I$7))/2000*1000000</f>
        <v>165.19823788546256</v>
      </c>
      <c r="J266" s="65">
        <f>(SUMPRODUCT(J$8:J$187,Nutrients!$DS$8:$DS$187)+(IF($A$6=Nutrients!$B$8,Nutrients!$DS$8,Nutrients!$DS$9)*J$6)+(((IF($A$7=Nutrients!$B$79,Nutrients!$DS$79,(IF($A$7=Nutrients!$B$77,Nutrients!$DS$77,Nutrients!$DS$78)))))*J$7))/2000*1000000</f>
        <v>165.19823788546256</v>
      </c>
    </row>
    <row r="267" spans="1:11" x14ac:dyDescent="0.2">
      <c r="A267" s="188" t="s">
        <v>146</v>
      </c>
      <c r="B267" s="65">
        <f>(SUMPRODUCT(B$8:B$187,Nutrients!$DT$8:$DT$187)+(IF($A$6=Nutrients!$B$8,Nutrients!$DT$8,Nutrients!$DT$9)*B$6)+(((IF($A$7=Nutrients!$B$79,Nutrients!$DT$79,(IF($A$7=Nutrients!$B$77,Nutrients!$DT$77,Nutrients!$DT$78)))))*B$7))/2000*1000000</f>
        <v>39.647577092511014</v>
      </c>
      <c r="C267" s="65">
        <f>(SUMPRODUCT(C$8:C$187,Nutrients!$DT$8:$DT$187)+(IF($A$6=Nutrients!$B$8,Nutrients!$DT$8,Nutrients!$DT$9)*C$6)+(((IF($A$7=Nutrients!$B$79,Nutrients!$DT$79,(IF($A$7=Nutrients!$B$77,Nutrients!$DT$77,Nutrients!$DT$78)))))*C$7))/2000*1000000</f>
        <v>39.647577092511014</v>
      </c>
      <c r="D267" s="65">
        <f>(SUMPRODUCT(D$8:D$187,Nutrients!$DT$8:$DT$187)+(IF($A$6=Nutrients!$B$8,Nutrients!$DT$8,Nutrients!$DT$9)*D$6)+(((IF($A$7=Nutrients!$B$79,Nutrients!$DT$79,(IF($A$7=Nutrients!$B$77,Nutrients!$DT$77,Nutrients!$DT$78)))))*D$7))/2000*1000000</f>
        <v>39.647577092511014</v>
      </c>
      <c r="E267" s="65">
        <f>(SUMPRODUCT(E$8:E$187,Nutrients!$DT$8:$DT$187)+(IF($A$6=Nutrients!$B$8,Nutrients!$DT$8,Nutrients!$DT$9)*E$6)+(((IF($A$7=Nutrients!$B$79,Nutrients!$DT$79,(IF($A$7=Nutrients!$B$77,Nutrients!$DT$77,Nutrients!$DT$78)))))*E$7))/2000*1000000</f>
        <v>39.647577092511014</v>
      </c>
      <c r="F267" s="65">
        <f>(SUMPRODUCT(F$8:F$187,Nutrients!$DT$8:$DT$187)+(IF($A$6=Nutrients!$B$8,Nutrients!$DT$8,Nutrients!$DT$9)*F$6)+(((IF($A$7=Nutrients!$B$79,Nutrients!$DT$79,(IF($A$7=Nutrients!$B$77,Nutrients!$DT$77,Nutrients!$DT$78)))))*F$7))/2000*1000000</f>
        <v>39.647577092511014</v>
      </c>
      <c r="G267" s="65">
        <f>(SUMPRODUCT(G$8:G$187,Nutrients!$DT$8:$DT$187)+(IF($A$6=Nutrients!$B$8,Nutrients!$DT$8,Nutrients!$DT$9)*G$6)+(((IF($A$7=Nutrients!$B$79,Nutrients!$DT$79,(IF($A$7=Nutrients!$B$77,Nutrients!$DT$77,Nutrients!$DT$78)))))*G$7))/2000*1000000</f>
        <v>39.647577092511014</v>
      </c>
      <c r="I267" s="65">
        <f>(SUMPRODUCT(I$8:I$187,Nutrients!$DT$8:$DT$187)+(IF($A$6=Nutrients!$B$8,Nutrients!$DT$8,Nutrients!$DT$9)*I$6)+(((IF($A$7=Nutrients!$B$79,Nutrients!$DT$79,(IF($A$7=Nutrients!$B$77,Nutrients!$DT$77,Nutrients!$DT$78)))))*I$7))/2000*1000000</f>
        <v>39.647577092511014</v>
      </c>
      <c r="J267" s="65">
        <f>(SUMPRODUCT(J$8:J$187,Nutrients!$DT$8:$DT$187)+(IF($A$6=Nutrients!$B$8,Nutrients!$DT$8,Nutrients!$DT$9)*J$6)+(((IF($A$7=Nutrients!$B$79,Nutrients!$DT$79,(IF($A$7=Nutrients!$B$77,Nutrients!$DT$77,Nutrients!$DT$78)))))*J$7))/2000*1000000</f>
        <v>39.647577092511014</v>
      </c>
    </row>
    <row r="268" spans="1:11" x14ac:dyDescent="0.2">
      <c r="A268" s="188" t="s">
        <v>147</v>
      </c>
      <c r="B268" s="65">
        <f>(SUMPRODUCT(B$8:B$187,Nutrients!$DU$8:$DU$187)+(IF($A$6=Nutrients!$B$8,Nutrients!$DU$8,Nutrients!$DU$9)*B$6)+(((IF($A$7=Nutrients!$B$79,Nutrients!$DU$79,(IF($A$7=Nutrients!$B$77,Nutrients!$DU$77,Nutrients!$DU$78)))))*B$7))/2000*1000000</f>
        <v>16.519823788546255</v>
      </c>
      <c r="C268" s="65">
        <f>(SUMPRODUCT(C$8:C$187,Nutrients!$DU$8:$DU$187)+(IF($A$6=Nutrients!$B$8,Nutrients!$DU$8,Nutrients!$DU$9)*C$6)+(((IF($A$7=Nutrients!$B$79,Nutrients!$DU$79,(IF($A$7=Nutrients!$B$77,Nutrients!$DU$77,Nutrients!$DU$78)))))*C$7))/2000*1000000</f>
        <v>16.519823788546255</v>
      </c>
      <c r="D268" s="65">
        <f>(SUMPRODUCT(D$8:D$187,Nutrients!$DU$8:$DU$187)+(IF($A$6=Nutrients!$B$8,Nutrients!$DU$8,Nutrients!$DU$9)*D$6)+(((IF($A$7=Nutrients!$B$79,Nutrients!$DU$79,(IF($A$7=Nutrients!$B$77,Nutrients!$DU$77,Nutrients!$DU$78)))))*D$7))/2000*1000000</f>
        <v>16.519823788546255</v>
      </c>
      <c r="E268" s="65">
        <f>(SUMPRODUCT(E$8:E$187,Nutrients!$DU$8:$DU$187)+(IF($A$6=Nutrients!$B$8,Nutrients!$DU$8,Nutrients!$DU$9)*E$6)+(((IF($A$7=Nutrients!$B$79,Nutrients!$DU$79,(IF($A$7=Nutrients!$B$77,Nutrients!$DU$77,Nutrients!$DU$78)))))*E$7))/2000*1000000</f>
        <v>16.519823788546255</v>
      </c>
      <c r="F268" s="65">
        <f>(SUMPRODUCT(F$8:F$187,Nutrients!$DU$8:$DU$187)+(IF($A$6=Nutrients!$B$8,Nutrients!$DU$8,Nutrients!$DU$9)*F$6)+(((IF($A$7=Nutrients!$B$79,Nutrients!$DU$79,(IF($A$7=Nutrients!$B$77,Nutrients!$DU$77,Nutrients!$DU$78)))))*F$7))/2000*1000000</f>
        <v>16.519823788546255</v>
      </c>
      <c r="G268" s="65">
        <f>(SUMPRODUCT(G$8:G$187,Nutrients!$DU$8:$DU$187)+(IF($A$6=Nutrients!$B$8,Nutrients!$DU$8,Nutrients!$DU$9)*G$6)+(((IF($A$7=Nutrients!$B$79,Nutrients!$DU$79,(IF($A$7=Nutrients!$B$77,Nutrients!$DU$77,Nutrients!$DU$78)))))*G$7))/2000*1000000</f>
        <v>16.519823788546255</v>
      </c>
      <c r="I268" s="65">
        <f>(SUMPRODUCT(I$8:I$187,Nutrients!$DU$8:$DU$187)+(IF($A$6=Nutrients!$B$8,Nutrients!$DU$8,Nutrients!$DU$9)*I$6)+(((IF($A$7=Nutrients!$B$79,Nutrients!$DU$79,(IF($A$7=Nutrients!$B$77,Nutrients!$DU$77,Nutrients!$DU$78)))))*I$7))/2000*1000000</f>
        <v>16.519823788546255</v>
      </c>
      <c r="J268" s="65">
        <f>(SUMPRODUCT(J$8:J$187,Nutrients!$DU$8:$DU$187)+(IF($A$6=Nutrients!$B$8,Nutrients!$DU$8,Nutrients!$DU$9)*J$6)+(((IF($A$7=Nutrients!$B$79,Nutrients!$DU$79,(IF($A$7=Nutrients!$B$77,Nutrients!$DU$77,Nutrients!$DU$78)))))*J$7))/2000*1000000</f>
        <v>16.519823788546255</v>
      </c>
    </row>
    <row r="269" spans="1:11" x14ac:dyDescent="0.2">
      <c r="A269" s="188" t="s">
        <v>148</v>
      </c>
      <c r="B269" s="67">
        <f>(SUMPRODUCT(B$8:B$187,Nutrients!$DV$8:$DV$187)+(IF($A$6=Nutrients!$B$8,Nutrients!$DV$8,Nutrients!$DV$9)*B$6)+(((IF($A$7=Nutrients!$B$79,Nutrients!$DV$79,(IF($A$7=Nutrients!$B$77,Nutrients!$DV$77,Nutrients!$DV$78)))))*B$7))/2000*1000000</f>
        <v>0.29735682819383263</v>
      </c>
      <c r="C269" s="67">
        <f>(SUMPRODUCT(C$8:C$187,Nutrients!$DV$8:$DV$187)+(IF($A$6=Nutrients!$B$8,Nutrients!$DV$8,Nutrients!$DV$9)*C$6)+(((IF($A$7=Nutrients!$B$79,Nutrients!$DV$79,(IF($A$7=Nutrients!$B$77,Nutrients!$DV$77,Nutrients!$DV$78)))))*C$7))/2000*1000000</f>
        <v>0.29735682819383263</v>
      </c>
      <c r="D269" s="67">
        <f>(SUMPRODUCT(D$8:D$187,Nutrients!$DV$8:$DV$187)+(IF($A$6=Nutrients!$B$8,Nutrients!$DV$8,Nutrients!$DV$9)*D$6)+(((IF($A$7=Nutrients!$B$79,Nutrients!$DV$79,(IF($A$7=Nutrients!$B$77,Nutrients!$DV$77,Nutrients!$DV$78)))))*D$7))/2000*1000000</f>
        <v>0.29735682819383263</v>
      </c>
      <c r="E269" s="67">
        <f>(SUMPRODUCT(E$8:E$187,Nutrients!$DV$8:$DV$187)+(IF($A$6=Nutrients!$B$8,Nutrients!$DV$8,Nutrients!$DV$9)*E$6)+(((IF($A$7=Nutrients!$B$79,Nutrients!$DV$79,(IF($A$7=Nutrients!$B$77,Nutrients!$DV$77,Nutrients!$DV$78)))))*E$7))/2000*1000000</f>
        <v>0.29735682819383263</v>
      </c>
      <c r="F269" s="67">
        <f>(SUMPRODUCT(F$8:F$187,Nutrients!$DV$8:$DV$187)+(IF($A$6=Nutrients!$B$8,Nutrients!$DV$8,Nutrients!$DV$9)*F$6)+(((IF($A$7=Nutrients!$B$79,Nutrients!$DV$79,(IF($A$7=Nutrients!$B$77,Nutrients!$DV$77,Nutrients!$DV$78)))))*F$7))/2000*1000000</f>
        <v>0.29735682819383263</v>
      </c>
      <c r="G269" s="67">
        <f>(SUMPRODUCT(G$8:G$187,Nutrients!$DV$8:$DV$187)+(IF($A$6=Nutrients!$B$8,Nutrients!$DV$8,Nutrients!$DV$9)*G$6)+(((IF($A$7=Nutrients!$B$79,Nutrients!$DV$79,(IF($A$7=Nutrients!$B$77,Nutrients!$DV$77,Nutrients!$DV$78)))))*G$7))/2000*1000000</f>
        <v>0.29735682819383263</v>
      </c>
      <c r="I269" s="67">
        <f>(SUMPRODUCT(I$8:I$187,Nutrients!$DV$8:$DV$187)+(IF($A$6=Nutrients!$B$8,Nutrients!$DV$8,Nutrients!$DV$9)*I$6)+(((IF($A$7=Nutrients!$B$79,Nutrients!$DV$79,(IF($A$7=Nutrients!$B$77,Nutrients!$DV$77,Nutrients!$DV$78)))))*I$7))/2000*1000000</f>
        <v>0.29735682819383263</v>
      </c>
      <c r="J269" s="67">
        <f>(SUMPRODUCT(J$8:J$187,Nutrients!$DV$8:$DV$187)+(IF($A$6=Nutrients!$B$8,Nutrients!$DV$8,Nutrients!$DV$9)*J$6)+(((IF($A$7=Nutrients!$B$79,Nutrients!$DV$79,(IF($A$7=Nutrients!$B$77,Nutrients!$DV$77,Nutrients!$DV$78)))))*J$7))/2000*1000000</f>
        <v>0.29735682819383263</v>
      </c>
    </row>
    <row r="270" spans="1:11" x14ac:dyDescent="0.2">
      <c r="A270" s="188" t="s">
        <v>149</v>
      </c>
      <c r="B270" s="67">
        <f>(SUMPRODUCT(B$8:B$187,Nutrients!$DW$8:$DW$187)+(IF($A$6=Nutrients!$B$8,Nutrients!$DW$8,Nutrients!$DW$9)*B$6)+(((IF($A$7=Nutrients!$B$79,Nutrients!$DW$79,(IF($A$7=Nutrients!$B$77,Nutrients!$DW$77,Nutrients!$DW$78)))))*B$7))/2000*1000000</f>
        <v>0.29735682819383263</v>
      </c>
      <c r="C270" s="67">
        <f>(SUMPRODUCT(C$8:C$187,Nutrients!$DW$8:$DW$187)+(IF($A$6=Nutrients!$B$8,Nutrients!$DW$8,Nutrients!$DW$9)*C$6)+(((IF($A$7=Nutrients!$B$79,Nutrients!$DW$79,(IF($A$7=Nutrients!$B$77,Nutrients!$DW$77,Nutrients!$DW$78)))))*C$7))/2000*1000000</f>
        <v>0.29735682819383263</v>
      </c>
      <c r="D270" s="67">
        <f>(SUMPRODUCT(D$8:D$187,Nutrients!$DW$8:$DW$187)+(IF($A$6=Nutrients!$B$8,Nutrients!$DW$8,Nutrients!$DW$9)*D$6)+(((IF($A$7=Nutrients!$B$79,Nutrients!$DW$79,(IF($A$7=Nutrients!$B$77,Nutrients!$DW$77,Nutrients!$DW$78)))))*D$7))/2000*1000000</f>
        <v>0.29735682819383263</v>
      </c>
      <c r="E270" s="67">
        <f>(SUMPRODUCT(E$8:E$187,Nutrients!$DW$8:$DW$187)+(IF($A$6=Nutrients!$B$8,Nutrients!$DW$8,Nutrients!$DW$9)*E$6)+(((IF($A$7=Nutrients!$B$79,Nutrients!$DW$79,(IF($A$7=Nutrients!$B$77,Nutrients!$DW$77,Nutrients!$DW$78)))))*E$7))/2000*1000000</f>
        <v>0.29735682819383263</v>
      </c>
      <c r="F270" s="67">
        <f>(SUMPRODUCT(F$8:F$187,Nutrients!$DW$8:$DW$187)+(IF($A$6=Nutrients!$B$8,Nutrients!$DW$8,Nutrients!$DW$9)*F$6)+(((IF($A$7=Nutrients!$B$79,Nutrients!$DW$79,(IF($A$7=Nutrients!$B$77,Nutrients!$DW$77,Nutrients!$DW$78)))))*F$7))/2000*1000000</f>
        <v>0.29735682819383263</v>
      </c>
      <c r="G270" s="67">
        <f>(SUMPRODUCT(G$8:G$187,Nutrients!$DW$8:$DW$187)+(IF($A$6=Nutrients!$B$8,Nutrients!$DW$8,Nutrients!$DW$9)*G$6)+(((IF($A$7=Nutrients!$B$79,Nutrients!$DW$79,(IF($A$7=Nutrients!$B$77,Nutrients!$DW$77,Nutrients!$DW$78)))))*G$7))/2000*1000000</f>
        <v>0.29735682819383263</v>
      </c>
      <c r="I270" s="67">
        <f>(SUMPRODUCT(I$8:I$187,Nutrients!$DW$8:$DW$187)+(IF($A$6=Nutrients!$B$8,Nutrients!$DW$8,Nutrients!$DW$9)*I$6)+(((IF($A$7=Nutrients!$B$79,Nutrients!$DW$79,(IF($A$7=Nutrients!$B$77,Nutrients!$DW$77,Nutrients!$DW$78)))))*I$7))/2000*1000000</f>
        <v>0.29735682819383263</v>
      </c>
      <c r="J270" s="67">
        <f>(SUMPRODUCT(J$8:J$187,Nutrients!$DW$8:$DW$187)+(IF($A$6=Nutrients!$B$8,Nutrients!$DW$8,Nutrients!$DW$9)*J$6)+(((IF($A$7=Nutrients!$B$79,Nutrients!$DW$79,(IF($A$7=Nutrients!$B$77,Nutrients!$DW$77,Nutrients!$DW$78)))))*J$7))/2000*1000000</f>
        <v>0.29735682819383263</v>
      </c>
    </row>
    <row r="271" spans="1:11" x14ac:dyDescent="0.2">
      <c r="A271" s="188" t="s">
        <v>150</v>
      </c>
      <c r="B271" s="65">
        <f>(SUMPRODUCT(B$8:B$187,Nutrients!$DX$8:$DX$187)+(IF($A$6=Nutrients!$B$8,Nutrients!$DX$8,Nutrients!$DX$9)*B$6)+(((IF($A$7=Nutrients!$B$79,Nutrients!$DX$79,(IF($A$7=Nutrients!$B$77,Nutrients!$DX$77,Nutrients!$DX$78)))))*B$7))/2000*1000000000</f>
        <v>0</v>
      </c>
      <c r="C271" s="65">
        <f>(SUMPRODUCT(C$8:C$187,Nutrients!$DX$8:$DX$187)+(IF($A$6=Nutrients!$B$8,Nutrients!$DX$8,Nutrients!$DX$9)*C$6)+(((IF($A$7=Nutrients!$B$79,Nutrients!$DX$79,(IF($A$7=Nutrients!$B$77,Nutrients!$DX$77,Nutrients!$DX$78)))))*C$7))/2000*1000000000</f>
        <v>0</v>
      </c>
      <c r="D271" s="65">
        <f>(SUMPRODUCT(D$8:D$187,Nutrients!$DX$8:$DX$187)+(IF($A$6=Nutrients!$B$8,Nutrients!$DX$8,Nutrients!$DX$9)*D$6)+(((IF($A$7=Nutrients!$B$79,Nutrients!$DX$79,(IF($A$7=Nutrients!$B$77,Nutrients!$DX$77,Nutrients!$DX$78)))))*D$7))/2000*1000000000</f>
        <v>0</v>
      </c>
      <c r="E271" s="65">
        <f>(SUMPRODUCT(E$8:E$187,Nutrients!$DX$8:$DX$187)+(IF($A$6=Nutrients!$B$8,Nutrients!$DX$8,Nutrients!$DX$9)*E$6)+(((IF($A$7=Nutrients!$B$79,Nutrients!$DX$79,(IF($A$7=Nutrients!$B$77,Nutrients!$DX$77,Nutrients!$DX$78)))))*E$7))/2000*1000000000</f>
        <v>0</v>
      </c>
      <c r="F271" s="65">
        <f>(SUMPRODUCT(F$8:F$187,Nutrients!$DX$8:$DX$187)+(IF($A$6=Nutrients!$B$8,Nutrients!$DX$8,Nutrients!$DX$9)*F$6)+(((IF($A$7=Nutrients!$B$79,Nutrients!$DX$79,(IF($A$7=Nutrients!$B$77,Nutrients!$DX$77,Nutrients!$DX$78)))))*F$7))/2000*1000000000</f>
        <v>0</v>
      </c>
      <c r="G271" s="65">
        <f>(SUMPRODUCT(G$8:G$187,Nutrients!$DX$8:$DX$187)+(IF($A$6=Nutrients!$B$8,Nutrients!$DX$8,Nutrients!$DX$9)*G$6)+(((IF($A$7=Nutrients!$B$79,Nutrients!$DX$79,(IF($A$7=Nutrients!$B$77,Nutrients!$DX$77,Nutrients!$DX$78)))))*G$7))/2000*1000000000</f>
        <v>0</v>
      </c>
      <c r="I271" s="65">
        <f>(SUMPRODUCT(I$8:I$187,Nutrients!$DX$8:$DX$187)+(IF($A$6=Nutrients!$B$8,Nutrients!$DX$8,Nutrients!$DX$9)*I$6)+(((IF($A$7=Nutrients!$B$79,Nutrients!$DX$79,(IF($A$7=Nutrients!$B$77,Nutrients!$DX$77,Nutrients!$DX$78)))))*I$7))/2000*1000000000</f>
        <v>0</v>
      </c>
      <c r="J271" s="65">
        <f>(SUMPRODUCT(J$8:J$187,Nutrients!$DX$8:$DX$187)+(IF($A$6=Nutrients!$B$8,Nutrients!$DX$8,Nutrients!$DX$9)*J$6)+(((IF($A$7=Nutrients!$B$79,Nutrients!$DX$79,(IF($A$7=Nutrients!$B$77,Nutrients!$DX$77,Nutrients!$DX$78)))))*J$7))/2000*1000000000</f>
        <v>0</v>
      </c>
    </row>
    <row r="273" spans="1:11" x14ac:dyDescent="0.2">
      <c r="A273" s="188" t="s">
        <v>151</v>
      </c>
    </row>
    <row r="274" spans="1:11" x14ac:dyDescent="0.2">
      <c r="A274" s="188" t="s">
        <v>153</v>
      </c>
      <c r="B274" s="65">
        <f>(SUMPRODUCT(B$8:B$187,Nutrients!$DZ$8:$DZ$187)+(IF($A$6=Nutrients!$B$8,Nutrients!$DZ$8,Nutrients!$DZ$9)*B$6)+(((IF($A$7=Nutrients!$B$79,Nutrients!$DZ$79,(IF($A$7=Nutrients!$B$77,Nutrients!$DZ$77,Nutrients!$DZ$78)))))*B$7))</f>
        <v>10000000</v>
      </c>
      <c r="C274" s="65">
        <f>(SUMPRODUCT(C$8:C$187,Nutrients!$DZ$8:$DZ$187)+(IF($A$6=Nutrients!$B$8,Nutrients!$DZ$8,Nutrients!$DZ$9)*C$6)+(((IF($A$7=Nutrients!$B$79,Nutrients!$DZ$79,(IF($A$7=Nutrients!$B$77,Nutrients!$DZ$77,Nutrients!$DZ$78)))))*C$7))</f>
        <v>10000000</v>
      </c>
      <c r="D274" s="65">
        <f>(SUMPRODUCT(D$8:D$187,Nutrients!$DZ$8:$DZ$187)+(IF($A$6=Nutrients!$B$8,Nutrients!$DZ$8,Nutrients!$DZ$9)*D$6)+(((IF($A$7=Nutrients!$B$79,Nutrients!$DZ$79,(IF($A$7=Nutrients!$B$77,Nutrients!$DZ$77,Nutrients!$DZ$78)))))*D$7))</f>
        <v>10000000</v>
      </c>
      <c r="E274" s="65">
        <f>(SUMPRODUCT(E$8:E$187,Nutrients!$DZ$8:$DZ$187)+(IF($A$6=Nutrients!$B$8,Nutrients!$DZ$8,Nutrients!$DZ$9)*E$6)+(((IF($A$7=Nutrients!$B$79,Nutrients!$DZ$79,(IF($A$7=Nutrients!$B$77,Nutrients!$DZ$77,Nutrients!$DZ$78)))))*E$7))</f>
        <v>10000000</v>
      </c>
      <c r="F274" s="65">
        <f>(SUMPRODUCT(F$8:F$187,Nutrients!$DZ$8:$DZ$187)+(IF($A$6=Nutrients!$B$8,Nutrients!$DZ$8,Nutrients!$DZ$9)*F$6)+(((IF($A$7=Nutrients!$B$79,Nutrients!$DZ$79,(IF($A$7=Nutrients!$B$77,Nutrients!$DZ$77,Nutrients!$DZ$78)))))*F$7))</f>
        <v>0</v>
      </c>
      <c r="G274" s="65">
        <f>(SUMPRODUCT(G$8:G$187,Nutrients!$DZ$8:$DZ$187)+(IF($A$6=Nutrients!$B$8,Nutrients!$DZ$8,Nutrients!$DZ$9)*G$6)+(((IF($A$7=Nutrients!$B$79,Nutrients!$DZ$79,(IF($A$7=Nutrients!$B$77,Nutrients!$DZ$77,Nutrients!$DZ$78)))))*G$7))</f>
        <v>10000000</v>
      </c>
      <c r="H274" s="65"/>
      <c r="I274" s="65">
        <f>(SUMPRODUCT(I$8:I$187,Nutrients!$DZ$8:$DZ$187)+(IF($A$6=Nutrients!$B$8,Nutrients!$DZ$8,Nutrients!$DZ$9)*I$6)+(((IF($A$7=Nutrients!$B$79,Nutrients!$DZ$79,(IF($A$7=Nutrients!$B$77,Nutrients!$DZ$77,Nutrients!$DZ$78)))))*I$7))</f>
        <v>10000000</v>
      </c>
      <c r="J274" s="65">
        <f>(SUMPRODUCT(J$8:J$187,Nutrients!$DZ$8:$DZ$187)+(IF($A$6=Nutrients!$B$8,Nutrients!$DZ$8,Nutrients!$DZ$9)*J$6)+(((IF($A$7=Nutrients!$B$79,Nutrients!$DZ$79,(IF($A$7=Nutrients!$B$77,Nutrients!$DZ$77,Nutrients!$DZ$78)))))*J$7))</f>
        <v>10000000</v>
      </c>
      <c r="K274" s="65"/>
    </row>
    <row r="275" spans="1:11" x14ac:dyDescent="0.2">
      <c r="A275" s="188" t="s">
        <v>154</v>
      </c>
      <c r="B275" s="65">
        <f>(SUMPRODUCT(B$8:B$187,Nutrients!$EA$8:$EA$187)+(IF($A$6=Nutrients!$B$8,Nutrients!$EA$8,Nutrients!$EA$9)*B$6)+(((IF($A$7=Nutrients!$B$79,Nutrients!$EA$79,(IF($A$7=Nutrients!$B$77,Nutrients!$EA$77,Nutrients!$EA$78)))))*B$7))</f>
        <v>1250000</v>
      </c>
      <c r="C275" s="65">
        <f>(SUMPRODUCT(C$8:C$187,Nutrients!$EA$8:$EA$187)+(IF($A$6=Nutrients!$B$8,Nutrients!$EA$8,Nutrients!$EA$9)*C$6)+(((IF($A$7=Nutrients!$B$79,Nutrients!$EA$79,(IF($A$7=Nutrients!$B$77,Nutrients!$EA$77,Nutrients!$EA$78)))))*C$7))</f>
        <v>1250000</v>
      </c>
      <c r="D275" s="65">
        <f>(SUMPRODUCT(D$8:D$187,Nutrients!$EA$8:$EA$187)+(IF($A$6=Nutrients!$B$8,Nutrients!$EA$8,Nutrients!$EA$9)*D$6)+(((IF($A$7=Nutrients!$B$79,Nutrients!$EA$79,(IF($A$7=Nutrients!$B$77,Nutrients!$EA$77,Nutrients!$EA$78)))))*D$7))</f>
        <v>1250000</v>
      </c>
      <c r="E275" s="65">
        <f>(SUMPRODUCT(E$8:E$187,Nutrients!$EA$8:$EA$187)+(IF($A$6=Nutrients!$B$8,Nutrients!$EA$8,Nutrients!$EA$9)*E$6)+(((IF($A$7=Nutrients!$B$79,Nutrients!$EA$79,(IF($A$7=Nutrients!$B$77,Nutrients!$EA$77,Nutrients!$EA$78)))))*E$7))</f>
        <v>1250000</v>
      </c>
      <c r="F275" s="65">
        <f>(SUMPRODUCT(F$8:F$187,Nutrients!$EA$8:$EA$187)+(IF($A$6=Nutrients!$B$8,Nutrients!$EA$8,Nutrients!$EA$9)*F$6)+(((IF($A$7=Nutrients!$B$79,Nutrients!$EA$79,(IF($A$7=Nutrients!$B$77,Nutrients!$EA$77,Nutrients!$EA$78)))))*F$7))</f>
        <v>0</v>
      </c>
      <c r="G275" s="65">
        <f>(SUMPRODUCT(G$8:G$187,Nutrients!$EA$8:$EA$187)+(IF($A$6=Nutrients!$B$8,Nutrients!$EA$8,Nutrients!$EA$9)*G$6)+(((IF($A$7=Nutrients!$B$79,Nutrients!$EA$79,(IF($A$7=Nutrients!$B$77,Nutrients!$EA$77,Nutrients!$EA$78)))))*G$7))</f>
        <v>1250000</v>
      </c>
      <c r="H275" s="65"/>
      <c r="I275" s="65">
        <f>(SUMPRODUCT(I$8:I$187,Nutrients!$EA$8:$EA$187)+(IF($A$6=Nutrients!$B$8,Nutrients!$EA$8,Nutrients!$EA$9)*I$6)+(((IF($A$7=Nutrients!$B$79,Nutrients!$EA$79,(IF($A$7=Nutrients!$B$77,Nutrients!$EA$77,Nutrients!$EA$78)))))*I$7))</f>
        <v>1250000</v>
      </c>
      <c r="J275" s="65">
        <f>(SUMPRODUCT(J$8:J$187,Nutrients!$EA$8:$EA$187)+(IF($A$6=Nutrients!$B$8,Nutrients!$EA$8,Nutrients!$EA$9)*J$6)+(((IF($A$7=Nutrients!$B$79,Nutrients!$EA$79,(IF($A$7=Nutrients!$B$77,Nutrients!$EA$77,Nutrients!$EA$78)))))*J$7))</f>
        <v>1250000</v>
      </c>
      <c r="K275" s="65"/>
    </row>
    <row r="276" spans="1:11" x14ac:dyDescent="0.2">
      <c r="A276" s="188" t="s">
        <v>155</v>
      </c>
      <c r="B276" s="65">
        <f>(SUMPRODUCT(B$8:B$187,Nutrients!$EB$8:$EB$187)+(IF($A$6=Nutrients!$B$8,Nutrients!$EB$8,Nutrients!$EB$9)*B$6)+(((IF($A$7=Nutrients!$B$79,Nutrients!$EB$79,(IF($A$7=Nutrients!$B$77,Nutrients!$EB$77,Nutrients!$EB$78)))))*B$7))</f>
        <v>40000</v>
      </c>
      <c r="C276" s="65">
        <f>(SUMPRODUCT(C$8:C$187,Nutrients!$EB$8:$EB$187)+(IF($A$6=Nutrients!$B$8,Nutrients!$EB$8,Nutrients!$EB$9)*C$6)+(((IF($A$7=Nutrients!$B$79,Nutrients!$EB$79,(IF($A$7=Nutrients!$B$77,Nutrients!$EB$77,Nutrients!$EB$78)))))*C$7))</f>
        <v>40000</v>
      </c>
      <c r="D276" s="65">
        <f>(SUMPRODUCT(D$8:D$187,Nutrients!$EB$8:$EB$187)+(IF($A$6=Nutrients!$B$8,Nutrients!$EB$8,Nutrients!$EB$9)*D$6)+(((IF($A$7=Nutrients!$B$79,Nutrients!$EB$79,(IF($A$7=Nutrients!$B$77,Nutrients!$EB$77,Nutrients!$EB$78)))))*D$7))</f>
        <v>40000</v>
      </c>
      <c r="E276" s="65">
        <f>(SUMPRODUCT(E$8:E$187,Nutrients!$EB$8:$EB$187)+(IF($A$6=Nutrients!$B$8,Nutrients!$EB$8,Nutrients!$EB$9)*E$6)+(((IF($A$7=Nutrients!$B$79,Nutrients!$EB$79,(IF($A$7=Nutrients!$B$77,Nutrients!$EB$77,Nutrients!$EB$78)))))*E$7))</f>
        <v>40000</v>
      </c>
      <c r="F276" s="65">
        <f>(SUMPRODUCT(F$8:F$187,Nutrients!$EB$8:$EB$187)+(IF($A$6=Nutrients!$B$8,Nutrients!$EB$8,Nutrients!$EB$9)*F$6)+(((IF($A$7=Nutrients!$B$79,Nutrients!$EB$79,(IF($A$7=Nutrients!$B$77,Nutrients!$EB$77,Nutrients!$EB$78)))))*F$7))</f>
        <v>0</v>
      </c>
      <c r="G276" s="65">
        <f>(SUMPRODUCT(G$8:G$187,Nutrients!$EB$8:$EB$187)+(IF($A$6=Nutrients!$B$8,Nutrients!$EB$8,Nutrients!$EB$9)*G$6)+(((IF($A$7=Nutrients!$B$79,Nutrients!$EB$79,(IF($A$7=Nutrients!$B$77,Nutrients!$EB$77,Nutrients!$EB$78)))))*G$7))</f>
        <v>40000</v>
      </c>
      <c r="H276" s="65"/>
      <c r="I276" s="65">
        <f>(SUMPRODUCT(I$8:I$187,Nutrients!$EB$8:$EB$187)+(IF($A$6=Nutrients!$B$8,Nutrients!$EB$8,Nutrients!$EB$9)*I$6)+(((IF($A$7=Nutrients!$B$79,Nutrients!$EB$79,(IF($A$7=Nutrients!$B$77,Nutrients!$EB$77,Nutrients!$EB$78)))))*I$7))</f>
        <v>40000</v>
      </c>
      <c r="J276" s="65">
        <f>(SUMPRODUCT(J$8:J$187,Nutrients!$EB$8:$EB$187)+(IF($A$6=Nutrients!$B$8,Nutrients!$EB$8,Nutrients!$EB$9)*J$6)+(((IF($A$7=Nutrients!$B$79,Nutrients!$EB$79,(IF($A$7=Nutrients!$B$77,Nutrients!$EB$77,Nutrients!$EB$78)))))*J$7))</f>
        <v>40000</v>
      </c>
      <c r="K276" s="65"/>
    </row>
    <row r="277" spans="1:11" x14ac:dyDescent="0.2">
      <c r="A277" s="188" t="s">
        <v>156</v>
      </c>
      <c r="B277" s="65">
        <f>(SUMPRODUCT(B$8:B$187,Nutrients!$EC$8:$EC$187)+(IF($A$6=Nutrients!$B$8,Nutrients!$EC$8,Nutrients!$EC$9)*B$6)+(((IF($A$7=Nutrients!$B$79,Nutrients!$EC$79,(IF($A$7=Nutrients!$B$77,Nutrients!$EC$77,Nutrients!$EC$78)))))*B$7))</f>
        <v>4000</v>
      </c>
      <c r="C277" s="65">
        <f>(SUMPRODUCT(C$8:C$187,Nutrients!$EC$8:$EC$187)+(IF($A$6=Nutrients!$B$8,Nutrients!$EC$8,Nutrients!$EC$9)*C$6)+(((IF($A$7=Nutrients!$B$79,Nutrients!$EC$79,(IF($A$7=Nutrients!$B$77,Nutrients!$EC$77,Nutrients!$EC$78)))))*C$7))</f>
        <v>4000</v>
      </c>
      <c r="D277" s="65">
        <f>(SUMPRODUCT(D$8:D$187,Nutrients!$EC$8:$EC$187)+(IF($A$6=Nutrients!$B$8,Nutrients!$EC$8,Nutrients!$EC$9)*D$6)+(((IF($A$7=Nutrients!$B$79,Nutrients!$EC$79,(IF($A$7=Nutrients!$B$77,Nutrients!$EC$77,Nutrients!$EC$78)))))*D$7))</f>
        <v>4000</v>
      </c>
      <c r="E277" s="65">
        <f>(SUMPRODUCT(E$8:E$187,Nutrients!$EC$8:$EC$187)+(IF($A$6=Nutrients!$B$8,Nutrients!$EC$8,Nutrients!$EC$9)*E$6)+(((IF($A$7=Nutrients!$B$79,Nutrients!$EC$79,(IF($A$7=Nutrients!$B$77,Nutrients!$EC$77,Nutrients!$EC$78)))))*E$7))</f>
        <v>4000</v>
      </c>
      <c r="F277" s="65">
        <f>(SUMPRODUCT(F$8:F$187,Nutrients!$EC$8:$EC$187)+(IF($A$6=Nutrients!$B$8,Nutrients!$EC$8,Nutrients!$EC$9)*F$6)+(((IF($A$7=Nutrients!$B$79,Nutrients!$EC$79,(IF($A$7=Nutrients!$B$77,Nutrients!$EC$77,Nutrients!$EC$78)))))*F$7))</f>
        <v>0</v>
      </c>
      <c r="G277" s="65">
        <f>(SUMPRODUCT(G$8:G$187,Nutrients!$EC$8:$EC$187)+(IF($A$6=Nutrients!$B$8,Nutrients!$EC$8,Nutrients!$EC$9)*G$6)+(((IF($A$7=Nutrients!$B$79,Nutrients!$EC$79,(IF($A$7=Nutrients!$B$77,Nutrients!$EC$77,Nutrients!$EC$78)))))*G$7))</f>
        <v>4000</v>
      </c>
      <c r="H277" s="65"/>
      <c r="I277" s="65">
        <f>(SUMPRODUCT(I$8:I$187,Nutrients!$EC$8:$EC$187)+(IF($A$6=Nutrients!$B$8,Nutrients!$EC$8,Nutrients!$EC$9)*I$6)+(((IF($A$7=Nutrients!$B$79,Nutrients!$EC$79,(IF($A$7=Nutrients!$B$77,Nutrients!$EC$77,Nutrients!$EC$78)))))*I$7))</f>
        <v>4000</v>
      </c>
      <c r="J277" s="65">
        <f>(SUMPRODUCT(J$8:J$187,Nutrients!$EC$8:$EC$187)+(IF($A$6=Nutrients!$B$8,Nutrients!$EC$8,Nutrients!$EC$9)*J$6)+(((IF($A$7=Nutrients!$B$79,Nutrients!$EC$79,(IF($A$7=Nutrients!$B$77,Nutrients!$EC$77,Nutrients!$EC$78)))))*J$7))</f>
        <v>4000</v>
      </c>
      <c r="K277" s="65"/>
    </row>
    <row r="278" spans="1:11" x14ac:dyDescent="0.2">
      <c r="A278" s="188" t="s">
        <v>157</v>
      </c>
      <c r="B278" s="65">
        <f>(SUMPRODUCT(B$8:B$187,Nutrients!$ED$8:$ED$187)+(IF($A$6=Nutrients!$B$8,Nutrients!$ED$8,Nutrients!$ED$9)*B$6)+(((IF($A$7=Nutrients!$B$79,Nutrients!$ED$79,(IF($A$7=Nutrients!$B$77,Nutrients!$ED$77,Nutrients!$ED$78)))))*B$7))</f>
        <v>35</v>
      </c>
      <c r="C278" s="65">
        <f>(SUMPRODUCT(C$8:C$187,Nutrients!$ED$8:$ED$187)+(IF($A$6=Nutrients!$B$8,Nutrients!$ED$8,Nutrients!$ED$9)*C$6)+(((IF($A$7=Nutrients!$B$79,Nutrients!$ED$79,(IF($A$7=Nutrients!$B$77,Nutrients!$ED$77,Nutrients!$ED$78)))))*C$7))</f>
        <v>35</v>
      </c>
      <c r="D278" s="65">
        <f>(SUMPRODUCT(D$8:D$187,Nutrients!$ED$8:$ED$187)+(IF($A$6=Nutrients!$B$8,Nutrients!$ED$8,Nutrients!$ED$9)*D$6)+(((IF($A$7=Nutrients!$B$79,Nutrients!$ED$79,(IF($A$7=Nutrients!$B$77,Nutrients!$ED$77,Nutrients!$ED$78)))))*D$7))</f>
        <v>35</v>
      </c>
      <c r="E278" s="65">
        <f>(SUMPRODUCT(E$8:E$187,Nutrients!$ED$8:$ED$187)+(IF($A$6=Nutrients!$B$8,Nutrients!$ED$8,Nutrients!$ED$9)*E$6)+(((IF($A$7=Nutrients!$B$79,Nutrients!$ED$79,(IF($A$7=Nutrients!$B$77,Nutrients!$ED$77,Nutrients!$ED$78)))))*E$7))</f>
        <v>35</v>
      </c>
      <c r="F278" s="65">
        <f>(SUMPRODUCT(F$8:F$187,Nutrients!$ED$8:$ED$187)+(IF($A$6=Nutrients!$B$8,Nutrients!$ED$8,Nutrients!$ED$9)*F$6)+(((IF($A$7=Nutrients!$B$79,Nutrients!$ED$79,(IF($A$7=Nutrients!$B$77,Nutrients!$ED$77,Nutrients!$ED$78)))))*F$7))</f>
        <v>0</v>
      </c>
      <c r="G278" s="65">
        <f>(SUMPRODUCT(G$8:G$187,Nutrients!$ED$8:$ED$187)+(IF($A$6=Nutrients!$B$8,Nutrients!$ED$8,Nutrients!$ED$9)*G$6)+(((IF($A$7=Nutrients!$B$79,Nutrients!$ED$79,(IF($A$7=Nutrients!$B$77,Nutrients!$ED$77,Nutrients!$ED$78)))))*G$7))</f>
        <v>35</v>
      </c>
      <c r="H278" s="65"/>
      <c r="I278" s="65">
        <f>(SUMPRODUCT(I$8:I$187,Nutrients!$ED$8:$ED$187)+(IF($A$6=Nutrients!$B$8,Nutrients!$ED$8,Nutrients!$ED$9)*I$6)+(((IF($A$7=Nutrients!$B$79,Nutrients!$ED$79,(IF($A$7=Nutrients!$B$77,Nutrients!$ED$77,Nutrients!$ED$78)))))*I$7))</f>
        <v>35</v>
      </c>
      <c r="J278" s="65">
        <f>(SUMPRODUCT(J$8:J$187,Nutrients!$ED$8:$ED$187)+(IF($A$6=Nutrients!$B$8,Nutrients!$ED$8,Nutrients!$ED$9)*J$6)+(((IF($A$7=Nutrients!$B$79,Nutrients!$ED$79,(IF($A$7=Nutrients!$B$77,Nutrients!$ED$77,Nutrients!$ED$78)))))*J$7))</f>
        <v>35</v>
      </c>
      <c r="K278" s="65"/>
    </row>
    <row r="279" spans="1:11" x14ac:dyDescent="0.2">
      <c r="A279" s="188" t="s">
        <v>158</v>
      </c>
      <c r="B279" s="65">
        <f>(SUMPRODUCT(B$8:B$187,Nutrients!$EE$8:$EE$187)+(IF($A$6=Nutrients!$B$8,Nutrients!$EE$8,Nutrients!$EE$9)*B$6)+(((IF($A$7=Nutrients!$B$79,Nutrients!$EE$79,(IF($A$7=Nutrients!$B$77,Nutrients!$EE$77,Nutrients!$EE$78)))))*B$7))</f>
        <v>45000</v>
      </c>
      <c r="C279" s="65">
        <f>(SUMPRODUCT(C$8:C$187,Nutrients!$EE$8:$EE$187)+(IF($A$6=Nutrients!$B$8,Nutrients!$EE$8,Nutrients!$EE$9)*C$6)+(((IF($A$7=Nutrients!$B$79,Nutrients!$EE$79,(IF($A$7=Nutrients!$B$77,Nutrients!$EE$77,Nutrients!$EE$78)))))*C$7))</f>
        <v>45000</v>
      </c>
      <c r="D279" s="65">
        <f>(SUMPRODUCT(D$8:D$187,Nutrients!$EE$8:$EE$187)+(IF($A$6=Nutrients!$B$8,Nutrients!$EE$8,Nutrients!$EE$9)*D$6)+(((IF($A$7=Nutrients!$B$79,Nutrients!$EE$79,(IF($A$7=Nutrients!$B$77,Nutrients!$EE$77,Nutrients!$EE$78)))))*D$7))</f>
        <v>45000</v>
      </c>
      <c r="E279" s="65">
        <f>(SUMPRODUCT(E$8:E$187,Nutrients!$EE$8:$EE$187)+(IF($A$6=Nutrients!$B$8,Nutrients!$EE$8,Nutrients!$EE$9)*E$6)+(((IF($A$7=Nutrients!$B$79,Nutrients!$EE$79,(IF($A$7=Nutrients!$B$77,Nutrients!$EE$77,Nutrients!$EE$78)))))*E$7))</f>
        <v>45000</v>
      </c>
      <c r="F279" s="65">
        <f>(SUMPRODUCT(F$8:F$187,Nutrients!$EE$8:$EE$187)+(IF($A$6=Nutrients!$B$8,Nutrients!$EE$8,Nutrients!$EE$9)*F$6)+(((IF($A$7=Nutrients!$B$79,Nutrients!$EE$79,(IF($A$7=Nutrients!$B$77,Nutrients!$EE$77,Nutrients!$EE$78)))))*F$7))</f>
        <v>0</v>
      </c>
      <c r="G279" s="65">
        <f>(SUMPRODUCT(G$8:G$187,Nutrients!$EE$8:$EE$187)+(IF($A$6=Nutrients!$B$8,Nutrients!$EE$8,Nutrients!$EE$9)*G$6)+(((IF($A$7=Nutrients!$B$79,Nutrients!$EE$79,(IF($A$7=Nutrients!$B$77,Nutrients!$EE$77,Nutrients!$EE$78)))))*G$7))</f>
        <v>45000</v>
      </c>
      <c r="H279" s="65"/>
      <c r="I279" s="65">
        <f>(SUMPRODUCT(I$8:I$187,Nutrients!$EE$8:$EE$187)+(IF($A$6=Nutrients!$B$8,Nutrients!$EE$8,Nutrients!$EE$9)*I$6)+(((IF($A$7=Nutrients!$B$79,Nutrients!$EE$79,(IF($A$7=Nutrients!$B$77,Nutrients!$EE$77,Nutrients!$EE$78)))))*I$7))</f>
        <v>45000</v>
      </c>
      <c r="J279" s="65">
        <f>(SUMPRODUCT(J$8:J$187,Nutrients!$EE$8:$EE$187)+(IF($A$6=Nutrients!$B$8,Nutrients!$EE$8,Nutrients!$EE$9)*J$6)+(((IF($A$7=Nutrients!$B$79,Nutrients!$EE$79,(IF($A$7=Nutrients!$B$77,Nutrients!$EE$77,Nutrients!$EE$78)))))*J$7))</f>
        <v>45000</v>
      </c>
      <c r="K279" s="65"/>
    </row>
    <row r="280" spans="1:11" x14ac:dyDescent="0.2">
      <c r="A280" s="188" t="s">
        <v>159</v>
      </c>
      <c r="B280" s="65">
        <f>(SUMPRODUCT(B$8:B$187,Nutrients!$EF$8:$EF$187)+(IF($A$6=Nutrients!$B$8,Nutrients!$EF$8,Nutrients!$EF$9)*B$6)+(((IF($A$7=Nutrients!$B$79,Nutrients!$EF$79,(IF($A$7=Nutrients!$B$77,Nutrients!$EF$77,Nutrients!$EF$78)))))*B$7))</f>
        <v>25000</v>
      </c>
      <c r="C280" s="65">
        <f>(SUMPRODUCT(C$8:C$187,Nutrients!$EF$8:$EF$187)+(IF($A$6=Nutrients!$B$8,Nutrients!$EF$8,Nutrients!$EF$9)*C$6)+(((IF($A$7=Nutrients!$B$79,Nutrients!$EF$79,(IF($A$7=Nutrients!$B$77,Nutrients!$EF$77,Nutrients!$EF$78)))))*C$7))</f>
        <v>25000</v>
      </c>
      <c r="D280" s="65">
        <f>(SUMPRODUCT(D$8:D$187,Nutrients!$EF$8:$EF$187)+(IF($A$6=Nutrients!$B$8,Nutrients!$EF$8,Nutrients!$EF$9)*D$6)+(((IF($A$7=Nutrients!$B$79,Nutrients!$EF$79,(IF($A$7=Nutrients!$B$77,Nutrients!$EF$77,Nutrients!$EF$78)))))*D$7))</f>
        <v>25000</v>
      </c>
      <c r="E280" s="65">
        <f>(SUMPRODUCT(E$8:E$187,Nutrients!$EF$8:$EF$187)+(IF($A$6=Nutrients!$B$8,Nutrients!$EF$8,Nutrients!$EF$9)*E$6)+(((IF($A$7=Nutrients!$B$79,Nutrients!$EF$79,(IF($A$7=Nutrients!$B$77,Nutrients!$EF$77,Nutrients!$EF$78)))))*E$7))</f>
        <v>25000</v>
      </c>
      <c r="F280" s="65">
        <f>(SUMPRODUCT(F$8:F$187,Nutrients!$EF$8:$EF$187)+(IF($A$6=Nutrients!$B$8,Nutrients!$EF$8,Nutrients!$EF$9)*F$6)+(((IF($A$7=Nutrients!$B$79,Nutrients!$EF$79,(IF($A$7=Nutrients!$B$77,Nutrients!$EF$77,Nutrients!$EF$78)))))*F$7))</f>
        <v>0</v>
      </c>
      <c r="G280" s="65">
        <f>(SUMPRODUCT(G$8:G$187,Nutrients!$EF$8:$EF$187)+(IF($A$6=Nutrients!$B$8,Nutrients!$EF$8,Nutrients!$EF$9)*G$6)+(((IF($A$7=Nutrients!$B$79,Nutrients!$EF$79,(IF($A$7=Nutrients!$B$77,Nutrients!$EF$77,Nutrients!$EF$78)))))*G$7))</f>
        <v>25000</v>
      </c>
      <c r="H280" s="65"/>
      <c r="I280" s="65">
        <f>(SUMPRODUCT(I$8:I$187,Nutrients!$EF$8:$EF$187)+(IF($A$6=Nutrients!$B$8,Nutrients!$EF$8,Nutrients!$EF$9)*I$6)+(((IF($A$7=Nutrients!$B$79,Nutrients!$EF$79,(IF($A$7=Nutrients!$B$77,Nutrients!$EF$77,Nutrients!$EF$78)))))*I$7))</f>
        <v>25000</v>
      </c>
      <c r="J280" s="65">
        <f>(SUMPRODUCT(J$8:J$187,Nutrients!$EF$8:$EF$187)+(IF($A$6=Nutrients!$B$8,Nutrients!$EF$8,Nutrients!$EF$9)*J$6)+(((IF($A$7=Nutrients!$B$79,Nutrients!$EF$79,(IF($A$7=Nutrients!$B$77,Nutrients!$EF$77,Nutrients!$EF$78)))))*J$7))</f>
        <v>25000</v>
      </c>
      <c r="K280" s="65"/>
    </row>
    <row r="281" spans="1:11" x14ac:dyDescent="0.2">
      <c r="A281" s="188" t="s">
        <v>160</v>
      </c>
      <c r="B281" s="65">
        <f>(SUMPRODUCT(B$8:B$187,Nutrients!$EG$8:$EG$187)+(IF($A$6=Nutrients!$B$8,Nutrients!$EG$8,Nutrients!$EG$9)*B$6)+(((IF($A$7=Nutrients!$B$79,Nutrients!$EG$79,(IF($A$7=Nutrients!$B$77,Nutrients!$EG$77,Nutrients!$EG$78)))))*B$7))</f>
        <v>7500</v>
      </c>
      <c r="C281" s="65">
        <f>(SUMPRODUCT(C$8:C$187,Nutrients!$EG$8:$EG$187)+(IF($A$6=Nutrients!$B$8,Nutrients!$EG$8,Nutrients!$EG$9)*C$6)+(((IF($A$7=Nutrients!$B$79,Nutrients!$EG$79,(IF($A$7=Nutrients!$B$77,Nutrients!$EG$77,Nutrients!$EG$78)))))*C$7))</f>
        <v>7500</v>
      </c>
      <c r="D281" s="65">
        <f>(SUMPRODUCT(D$8:D$187,Nutrients!$EG$8:$EG$187)+(IF($A$6=Nutrients!$B$8,Nutrients!$EG$8,Nutrients!$EG$9)*D$6)+(((IF($A$7=Nutrients!$B$79,Nutrients!$EG$79,(IF($A$7=Nutrients!$B$77,Nutrients!$EG$77,Nutrients!$EG$78)))))*D$7))</f>
        <v>7500</v>
      </c>
      <c r="E281" s="65">
        <f>(SUMPRODUCT(E$8:E$187,Nutrients!$EG$8:$EG$187)+(IF($A$6=Nutrients!$B$8,Nutrients!$EG$8,Nutrients!$EG$9)*E$6)+(((IF($A$7=Nutrients!$B$79,Nutrients!$EG$79,(IF($A$7=Nutrients!$B$77,Nutrients!$EG$77,Nutrients!$EG$78)))))*E$7))</f>
        <v>7500</v>
      </c>
      <c r="F281" s="65">
        <f>(SUMPRODUCT(F$8:F$187,Nutrients!$EG$8:$EG$187)+(IF($A$6=Nutrients!$B$8,Nutrients!$EG$8,Nutrients!$EG$9)*F$6)+(((IF($A$7=Nutrients!$B$79,Nutrients!$EG$79,(IF($A$7=Nutrients!$B$77,Nutrients!$EG$77,Nutrients!$EG$78)))))*F$7))</f>
        <v>0</v>
      </c>
      <c r="G281" s="65">
        <f>(SUMPRODUCT(G$8:G$187,Nutrients!$EG$8:$EG$187)+(IF($A$6=Nutrients!$B$8,Nutrients!$EG$8,Nutrients!$EG$9)*G$6)+(((IF($A$7=Nutrients!$B$79,Nutrients!$EG$79,(IF($A$7=Nutrients!$B$77,Nutrients!$EG$77,Nutrients!$EG$78)))))*G$7))</f>
        <v>7500</v>
      </c>
      <c r="H281" s="65"/>
      <c r="I281" s="65">
        <f>(SUMPRODUCT(I$8:I$187,Nutrients!$EG$8:$EG$187)+(IF($A$6=Nutrients!$B$8,Nutrients!$EG$8,Nutrients!$EG$9)*I$6)+(((IF($A$7=Nutrients!$B$79,Nutrients!$EG$79,(IF($A$7=Nutrients!$B$77,Nutrients!$EG$77,Nutrients!$EG$78)))))*I$7))</f>
        <v>7500</v>
      </c>
      <c r="J281" s="65">
        <f>(SUMPRODUCT(J$8:J$187,Nutrients!$EG$8:$EG$187)+(IF($A$6=Nutrients!$B$8,Nutrients!$EG$8,Nutrients!$EG$9)*J$6)+(((IF($A$7=Nutrients!$B$79,Nutrients!$EG$79,(IF($A$7=Nutrients!$B$77,Nutrients!$EG$77,Nutrients!$EG$78)))))*J$7))</f>
        <v>7500</v>
      </c>
      <c r="K281" s="65"/>
    </row>
    <row r="282" spans="1:11" x14ac:dyDescent="0.2">
      <c r="A282" s="188" t="s">
        <v>161</v>
      </c>
      <c r="B282" s="65">
        <f>(SUMPRODUCT(B$8:B$187,Nutrients!$EH$8:$EH$187)+(IF($A$6=Nutrients!$B$8,Nutrients!$EH$8,Nutrients!$EH$9)*B$6)+(((IF($A$7=Nutrients!$B$79,Nutrients!$EH$79,(IF($A$7=Nutrients!$B$77,Nutrients!$EH$77,Nutrients!$EH$78)))))*B$7))</f>
        <v>0</v>
      </c>
      <c r="C282" s="65">
        <f>(SUMPRODUCT(C$8:C$187,Nutrients!$EH$8:$EH$187)+(IF($A$6=Nutrients!$B$8,Nutrients!$EH$8,Nutrients!$EH$9)*C$6)+(((IF($A$7=Nutrients!$B$79,Nutrients!$EH$79,(IF($A$7=Nutrients!$B$77,Nutrients!$EH$77,Nutrients!$EH$78)))))*C$7))</f>
        <v>0</v>
      </c>
      <c r="D282" s="65">
        <f>(SUMPRODUCT(D$8:D$187,Nutrients!$EH$8:$EH$187)+(IF($A$6=Nutrients!$B$8,Nutrients!$EH$8,Nutrients!$EH$9)*D$6)+(((IF($A$7=Nutrients!$B$79,Nutrients!$EH$79,(IF($A$7=Nutrients!$B$77,Nutrients!$EH$77,Nutrients!$EH$78)))))*D$7))</f>
        <v>0</v>
      </c>
      <c r="E282" s="65">
        <f>(SUMPRODUCT(E$8:E$187,Nutrients!$EH$8:$EH$187)+(IF($A$6=Nutrients!$B$8,Nutrients!$EH$8,Nutrients!$EH$9)*E$6)+(((IF($A$7=Nutrients!$B$79,Nutrients!$EH$79,(IF($A$7=Nutrients!$B$77,Nutrients!$EH$77,Nutrients!$EH$78)))))*E$7))</f>
        <v>0</v>
      </c>
      <c r="F282" s="65">
        <f>(SUMPRODUCT(F$8:F$187,Nutrients!$EH$8:$EH$187)+(IF($A$6=Nutrients!$B$8,Nutrients!$EH$8,Nutrients!$EH$9)*F$6)+(((IF($A$7=Nutrients!$B$79,Nutrients!$EH$79,(IF($A$7=Nutrients!$B$77,Nutrients!$EH$77,Nutrients!$EH$78)))))*F$7))</f>
        <v>0</v>
      </c>
      <c r="G282" s="65">
        <f>(SUMPRODUCT(G$8:G$187,Nutrients!$EH$8:$EH$187)+(IF($A$6=Nutrients!$B$8,Nutrients!$EH$8,Nutrients!$EH$9)*G$6)+(((IF($A$7=Nutrients!$B$79,Nutrients!$EH$79,(IF($A$7=Nutrients!$B$77,Nutrients!$EH$77,Nutrients!$EH$78)))))*G$7))</f>
        <v>0</v>
      </c>
      <c r="H282" s="65"/>
      <c r="I282" s="65">
        <f>(SUMPRODUCT(I$8:I$187,Nutrients!$EH$8:$EH$187)+(IF($A$6=Nutrients!$B$8,Nutrients!$EH$8,Nutrients!$EH$9)*I$6)+(((IF($A$7=Nutrients!$B$79,Nutrients!$EH$79,(IF($A$7=Nutrients!$B$77,Nutrients!$EH$77,Nutrients!$EH$78)))))*I$7))</f>
        <v>0</v>
      </c>
      <c r="J282" s="65">
        <f>(SUMPRODUCT(J$8:J$187,Nutrients!$EH$8:$EH$187)+(IF($A$6=Nutrients!$B$8,Nutrients!$EH$8,Nutrients!$EH$9)*J$6)+(((IF($A$7=Nutrients!$B$79,Nutrients!$EH$79,(IF($A$7=Nutrients!$B$77,Nutrients!$EH$77,Nutrients!$EH$78)))))*J$7))</f>
        <v>0</v>
      </c>
      <c r="K282" s="65"/>
    </row>
    <row r="283" spans="1:11" x14ac:dyDescent="0.2">
      <c r="A283" s="188" t="s">
        <v>162</v>
      </c>
      <c r="B283" s="65">
        <f>(SUMPRODUCT(B$8:B$187,Nutrients!$EI$8:$EI$187)+(IF($A$6=Nutrients!$B$8,Nutrients!$EI$8,Nutrients!$EI$9)*B$6)+(((IF($A$7=Nutrients!$B$79,Nutrients!$EI$79,(IF($A$7=Nutrients!$B$77,Nutrients!$EI$77,Nutrients!$EI$78)))))*B$7))</f>
        <v>0</v>
      </c>
      <c r="C283" s="65">
        <f>(SUMPRODUCT(C$8:C$187,Nutrients!$EI$8:$EI$187)+(IF($A$6=Nutrients!$B$8,Nutrients!$EI$8,Nutrients!$EI$9)*C$6)+(((IF($A$7=Nutrients!$B$79,Nutrients!$EI$79,(IF($A$7=Nutrients!$B$77,Nutrients!$EI$77,Nutrients!$EI$78)))))*C$7))</f>
        <v>0</v>
      </c>
      <c r="D283" s="65">
        <f>(SUMPRODUCT(D$8:D$187,Nutrients!$EI$8:$EI$187)+(IF($A$6=Nutrients!$B$8,Nutrients!$EI$8,Nutrients!$EI$9)*D$6)+(((IF($A$7=Nutrients!$B$79,Nutrients!$EI$79,(IF($A$7=Nutrients!$B$77,Nutrients!$EI$77,Nutrients!$EI$78)))))*D$7))</f>
        <v>0</v>
      </c>
      <c r="E283" s="65">
        <f>(SUMPRODUCT(E$8:E$187,Nutrients!$EI$8:$EI$187)+(IF($A$6=Nutrients!$B$8,Nutrients!$EI$8,Nutrients!$EI$9)*E$6)+(((IF($A$7=Nutrients!$B$79,Nutrients!$EI$79,(IF($A$7=Nutrients!$B$77,Nutrients!$EI$77,Nutrients!$EI$78)))))*E$7))</f>
        <v>0</v>
      </c>
      <c r="F283" s="65">
        <f>(SUMPRODUCT(F$8:F$187,Nutrients!$EI$8:$EI$187)+(IF($A$6=Nutrients!$B$8,Nutrients!$EI$8,Nutrients!$EI$9)*F$6)+(((IF($A$7=Nutrients!$B$79,Nutrients!$EI$79,(IF($A$7=Nutrients!$B$77,Nutrients!$EI$77,Nutrients!$EI$78)))))*F$7))</f>
        <v>0</v>
      </c>
      <c r="G283" s="65">
        <f>(SUMPRODUCT(G$8:G$187,Nutrients!$EI$8:$EI$187)+(IF($A$6=Nutrients!$B$8,Nutrients!$EI$8,Nutrients!$EI$9)*G$6)+(((IF($A$7=Nutrients!$B$79,Nutrients!$EI$79,(IF($A$7=Nutrients!$B$77,Nutrients!$EI$77,Nutrients!$EI$78)))))*G$7))</f>
        <v>0</v>
      </c>
      <c r="H283" s="65"/>
      <c r="I283" s="65">
        <f>(SUMPRODUCT(I$8:I$187,Nutrients!$EI$8:$EI$187)+(IF($A$6=Nutrients!$B$8,Nutrients!$EI$8,Nutrients!$EI$9)*I$6)+(((IF($A$7=Nutrients!$B$79,Nutrients!$EI$79,(IF($A$7=Nutrients!$B$77,Nutrients!$EI$77,Nutrients!$EI$78)))))*I$7))</f>
        <v>0</v>
      </c>
      <c r="J283" s="65">
        <f>(SUMPRODUCT(J$8:J$187,Nutrients!$EI$8:$EI$187)+(IF($A$6=Nutrients!$B$8,Nutrients!$EI$8,Nutrients!$EI$9)*J$6)+(((IF($A$7=Nutrients!$B$79,Nutrients!$EI$79,(IF($A$7=Nutrients!$B$77,Nutrients!$EI$77,Nutrients!$EI$78)))))*J$7))</f>
        <v>0</v>
      </c>
      <c r="K283" s="65"/>
    </row>
    <row r="284" spans="1:11" x14ac:dyDescent="0.2">
      <c r="A284" s="188" t="s">
        <v>163</v>
      </c>
      <c r="B284" s="65">
        <f>(SUMPRODUCT(B$8:B$187,Nutrients!$EJ$8:$EJ$187)+(IF($A$6=Nutrients!$B$8,Nutrients!$EJ$8,Nutrients!$EJ$9)*B$6)+(((IF($A$7=Nutrients!$B$79,Nutrients!$EJ$79,(IF($A$7=Nutrients!$B$77,Nutrients!$EJ$77,Nutrients!$EJ$78)))))*B$7))</f>
        <v>0</v>
      </c>
      <c r="C284" s="65">
        <f>(SUMPRODUCT(C$8:C$187,Nutrients!$EJ$8:$EJ$187)+(IF($A$6=Nutrients!$B$8,Nutrients!$EJ$8,Nutrients!$EJ$9)*C$6)+(((IF($A$7=Nutrients!$B$79,Nutrients!$EJ$79,(IF($A$7=Nutrients!$B$77,Nutrients!$EJ$77,Nutrients!$EJ$78)))))*C$7))</f>
        <v>0</v>
      </c>
      <c r="D284" s="65">
        <f>(SUMPRODUCT(D$8:D$187,Nutrients!$EJ$8:$EJ$187)+(IF($A$6=Nutrients!$B$8,Nutrients!$EJ$8,Nutrients!$EJ$9)*D$6)+(((IF($A$7=Nutrients!$B$79,Nutrients!$EJ$79,(IF($A$7=Nutrients!$B$77,Nutrients!$EJ$77,Nutrients!$EJ$78)))))*D$7))</f>
        <v>0</v>
      </c>
      <c r="E284" s="65">
        <f>(SUMPRODUCT(E$8:E$187,Nutrients!$EJ$8:$EJ$187)+(IF($A$6=Nutrients!$B$8,Nutrients!$EJ$8,Nutrients!$EJ$9)*E$6)+(((IF($A$7=Nutrients!$B$79,Nutrients!$EJ$79,(IF($A$7=Nutrients!$B$77,Nutrients!$EJ$77,Nutrients!$EJ$78)))))*E$7))</f>
        <v>0</v>
      </c>
      <c r="F284" s="65">
        <f>(SUMPRODUCT(F$8:F$187,Nutrients!$EJ$8:$EJ$187)+(IF($A$6=Nutrients!$B$8,Nutrients!$EJ$8,Nutrients!$EJ$9)*F$6)+(((IF($A$7=Nutrients!$B$79,Nutrients!$EJ$79,(IF($A$7=Nutrients!$B$77,Nutrients!$EJ$77,Nutrients!$EJ$78)))))*F$7))</f>
        <v>0</v>
      </c>
      <c r="G284" s="65">
        <f>(SUMPRODUCT(G$8:G$187,Nutrients!$EJ$8:$EJ$187)+(IF($A$6=Nutrients!$B$8,Nutrients!$EJ$8,Nutrients!$EJ$9)*G$6)+(((IF($A$7=Nutrients!$B$79,Nutrients!$EJ$79,(IF($A$7=Nutrients!$B$77,Nutrients!$EJ$77,Nutrients!$EJ$78)))))*G$7))</f>
        <v>0</v>
      </c>
      <c r="H284" s="65"/>
      <c r="I284" s="65">
        <f>(SUMPRODUCT(I$8:I$187,Nutrients!$EJ$8:$EJ$187)+(IF($A$6=Nutrients!$B$8,Nutrients!$EJ$8,Nutrients!$EJ$9)*I$6)+(((IF($A$7=Nutrients!$B$79,Nutrients!$EJ$79,(IF($A$7=Nutrients!$B$77,Nutrients!$EJ$77,Nutrients!$EJ$78)))))*I$7))</f>
        <v>0</v>
      </c>
      <c r="J284" s="65">
        <f>(SUMPRODUCT(J$8:J$187,Nutrients!$EJ$8:$EJ$187)+(IF($A$6=Nutrients!$B$8,Nutrients!$EJ$8,Nutrients!$EJ$9)*J$6)+(((IF($A$7=Nutrients!$B$79,Nutrients!$EJ$79,(IF($A$7=Nutrients!$B$77,Nutrients!$EJ$77,Nutrients!$EJ$78)))))*J$7))</f>
        <v>0</v>
      </c>
      <c r="K284" s="65"/>
    </row>
    <row r="285" spans="1:11" x14ac:dyDescent="0.2">
      <c r="A285" s="188" t="s">
        <v>164</v>
      </c>
      <c r="B285" s="65">
        <f>(SUMPRODUCT(B$8:B$187,Nutrients!$EK$8:$EK$187)+(IF($A$6=Nutrients!$B$8,Nutrients!$EK$8,Nutrients!$EK$9)*B$6)+(((IF($A$7=Nutrients!$B$79,Nutrients!$EK$79,(IF($A$7=Nutrients!$B$77,Nutrients!$EK$77,Nutrients!$EK$78)))))*B$7))</f>
        <v>158760</v>
      </c>
      <c r="C285" s="65">
        <f>(SUMPRODUCT(C$8:C$187,Nutrients!$EK$8:$EK$187)+(IF($A$6=Nutrients!$B$8,Nutrients!$EK$8,Nutrients!$EK$9)*C$6)+(((IF($A$7=Nutrients!$B$79,Nutrients!$EK$79,(IF($A$7=Nutrients!$B$77,Nutrients!$EK$77,Nutrients!$EK$78)))))*C$7))</f>
        <v>158760</v>
      </c>
      <c r="D285" s="65">
        <f>(SUMPRODUCT(D$8:D$187,Nutrients!$EK$8:$EK$187)+(IF($A$6=Nutrients!$B$8,Nutrients!$EK$8,Nutrients!$EK$9)*D$6)+(((IF($A$7=Nutrients!$B$79,Nutrients!$EK$79,(IF($A$7=Nutrients!$B$77,Nutrients!$EK$77,Nutrients!$EK$78)))))*D$7))</f>
        <v>0</v>
      </c>
      <c r="E285" s="65">
        <f>(SUMPRODUCT(E$8:E$187,Nutrients!$EK$8:$EK$187)+(IF($A$6=Nutrients!$B$8,Nutrients!$EK$8,Nutrients!$EK$9)*E$6)+(((IF($A$7=Nutrients!$B$79,Nutrients!$EK$79,(IF($A$7=Nutrients!$B$77,Nutrients!$EK$77,Nutrients!$EK$78)))))*E$7))</f>
        <v>0</v>
      </c>
      <c r="F285" s="65">
        <f>(SUMPRODUCT(F$8:F$187,Nutrients!$EK$8:$EK$187)+(IF($A$6=Nutrients!$B$8,Nutrients!$EK$8,Nutrients!$EK$9)*F$6)+(((IF($A$7=Nutrients!$B$79,Nutrients!$EK$79,(IF($A$7=Nutrients!$B$77,Nutrients!$EK$77,Nutrients!$EK$78)))))*F$7))</f>
        <v>0</v>
      </c>
      <c r="G285" s="65">
        <f>(SUMPRODUCT(G$8:G$187,Nutrients!$EK$8:$EK$187)+(IF($A$6=Nutrients!$B$8,Nutrients!$EK$8,Nutrients!$EK$9)*G$6)+(((IF($A$7=Nutrients!$B$79,Nutrients!$EK$79,(IF($A$7=Nutrients!$B$77,Nutrients!$EK$77,Nutrients!$EK$78)))))*G$7))</f>
        <v>0</v>
      </c>
      <c r="H285" s="65"/>
      <c r="I285" s="65">
        <f>(SUMPRODUCT(I$8:I$187,Nutrients!$EK$8:$EK$187)+(IF($A$6=Nutrients!$B$8,Nutrients!$EK$8,Nutrients!$EK$9)*I$6)+(((IF($A$7=Nutrients!$B$79,Nutrients!$EK$79,(IF($A$7=Nutrients!$B$77,Nutrients!$EK$77,Nutrients!$EK$78)))))*I$7))</f>
        <v>0</v>
      </c>
      <c r="J285" s="65">
        <f>(SUMPRODUCT(J$8:J$187,Nutrients!$EK$8:$EK$187)+(IF($A$6=Nutrients!$B$8,Nutrients!$EK$8,Nutrients!$EK$9)*J$6)+(((IF($A$7=Nutrients!$B$79,Nutrients!$EK$79,(IF($A$7=Nutrients!$B$77,Nutrients!$EK$77,Nutrients!$EK$78)))))*J$7))</f>
        <v>0</v>
      </c>
      <c r="K285" s="65"/>
    </row>
    <row r="286" spans="1:11" x14ac:dyDescent="0.2">
      <c r="A286" s="188" t="s">
        <v>165</v>
      </c>
      <c r="B286" s="65">
        <f>(SUMPRODUCT(B$8:B$187,Nutrients!$EL$8:$EL$187)+(IF($A$6=Nutrients!$B$8,Nutrients!$EL$8,Nutrients!$EL$9)*B$6)+(((IF($A$7=Nutrients!$B$79,Nutrients!$EL$79,(IF($A$7=Nutrients!$B$77,Nutrients!$EL$77,Nutrients!$EL$78)))))*B$7))</f>
        <v>0</v>
      </c>
      <c r="C286" s="65">
        <f>(SUMPRODUCT(C$8:C$187,Nutrients!$EL$8:$EL$187)+(IF($A$6=Nutrients!$B$8,Nutrients!$EL$8,Nutrients!$EL$9)*C$6)+(((IF($A$7=Nutrients!$B$79,Nutrients!$EL$79,(IF($A$7=Nutrients!$B$77,Nutrients!$EL$77,Nutrients!$EL$78)))))*C$7))</f>
        <v>0</v>
      </c>
      <c r="D286" s="65">
        <f>(SUMPRODUCT(D$8:D$187,Nutrients!$EL$8:$EL$187)+(IF($A$6=Nutrients!$B$8,Nutrients!$EL$8,Nutrients!$EL$9)*D$6)+(((IF($A$7=Nutrients!$B$79,Nutrients!$EL$79,(IF($A$7=Nutrients!$B$77,Nutrients!$EL$77,Nutrients!$EL$78)))))*D$7))</f>
        <v>0</v>
      </c>
      <c r="E286" s="65">
        <f>(SUMPRODUCT(E$8:E$187,Nutrients!$EL$8:$EL$187)+(IF($A$6=Nutrients!$B$8,Nutrients!$EL$8,Nutrients!$EL$9)*E$6)+(((IF($A$7=Nutrients!$B$79,Nutrients!$EL$79,(IF($A$7=Nutrients!$B$77,Nutrients!$EL$77,Nutrients!$EL$78)))))*E$7))</f>
        <v>0</v>
      </c>
      <c r="F286" s="65">
        <f>(SUMPRODUCT(F$8:F$187,Nutrients!$EL$8:$EL$187)+(IF($A$6=Nutrients!$B$8,Nutrients!$EL$8,Nutrients!$EL$9)*F$6)+(((IF($A$7=Nutrients!$B$79,Nutrients!$EL$79,(IF($A$7=Nutrients!$B$77,Nutrients!$EL$77,Nutrients!$EL$78)))))*F$7))</f>
        <v>0</v>
      </c>
      <c r="G286" s="65">
        <f>(SUMPRODUCT(G$8:G$187,Nutrients!$EL$8:$EL$187)+(IF($A$6=Nutrients!$B$8,Nutrients!$EL$8,Nutrients!$EL$9)*G$6)+(((IF($A$7=Nutrients!$B$79,Nutrients!$EL$79,(IF($A$7=Nutrients!$B$77,Nutrients!$EL$77,Nutrients!$EL$78)))))*G$7))</f>
        <v>0</v>
      </c>
      <c r="H286" s="65"/>
      <c r="I286" s="65">
        <f>(SUMPRODUCT(I$8:I$187,Nutrients!$EL$8:$EL$187)+(IF($A$6=Nutrients!$B$8,Nutrients!$EL$8,Nutrients!$EL$9)*I$6)+(((IF($A$7=Nutrients!$B$79,Nutrients!$EL$79,(IF($A$7=Nutrients!$B$77,Nutrients!$EL$77,Nutrients!$EL$78)))))*I$7))</f>
        <v>0</v>
      </c>
      <c r="J286" s="65">
        <f>(SUMPRODUCT(J$8:J$187,Nutrients!$EL$8:$EL$187)+(IF($A$6=Nutrients!$B$8,Nutrients!$EL$8,Nutrients!$EL$9)*J$6)+(((IF($A$7=Nutrients!$B$79,Nutrients!$EL$79,(IF($A$7=Nutrients!$B$77,Nutrients!$EL$77,Nutrients!$EL$78)))))*J$7))</f>
        <v>0</v>
      </c>
      <c r="K286" s="65"/>
    </row>
  </sheetData>
  <conditionalFormatting sqref="B226:B231 D226:D228 G226:G228 I226:J231 B232:G232 C229:G231">
    <cfRule type="cellIs" dxfId="31" priority="37" stopIfTrue="1" operator="greaterThan">
      <formula>B196/100</formula>
    </cfRule>
  </conditionalFormatting>
  <conditionalFormatting sqref="I233:J233 B233 D233 G233">
    <cfRule type="cellIs" dxfId="30" priority="36" stopIfTrue="1" operator="greaterThan">
      <formula>B215</formula>
    </cfRule>
  </conditionalFormatting>
  <conditionalFormatting sqref="I235:J235 B235 D235 G235">
    <cfRule type="cellIs" dxfId="29" priority="35" stopIfTrue="1" operator="greaterThan">
      <formula>B214</formula>
    </cfRule>
  </conditionalFormatting>
  <conditionalFormatting sqref="I237:J237 B237 D237 G237">
    <cfRule type="cellIs" dxfId="28" priority="34" stopIfTrue="1" operator="greaterThan">
      <formula>B211/B212</formula>
    </cfRule>
  </conditionalFormatting>
  <conditionalFormatting sqref="I238:J238 B238 D238 G238">
    <cfRule type="cellIs" dxfId="27" priority="33" stopIfTrue="1" operator="lessThan">
      <formula>B211/B212</formula>
    </cfRule>
  </conditionalFormatting>
  <conditionalFormatting sqref="I239:J239 B239 D239 G239">
    <cfRule type="cellIs" dxfId="26" priority="32" stopIfTrue="1" operator="lessThan">
      <formula>B249</formula>
    </cfRule>
  </conditionalFormatting>
  <conditionalFormatting sqref="C226:C228">
    <cfRule type="cellIs" dxfId="25" priority="19" stopIfTrue="1" operator="greaterThan">
      <formula>C196/100</formula>
    </cfRule>
  </conditionalFormatting>
  <conditionalFormatting sqref="C233">
    <cfRule type="cellIs" dxfId="24" priority="18" stopIfTrue="1" operator="greaterThan">
      <formula>C215</formula>
    </cfRule>
  </conditionalFormatting>
  <conditionalFormatting sqref="C235">
    <cfRule type="cellIs" dxfId="23" priority="17" stopIfTrue="1" operator="greaterThan">
      <formula>C214</formula>
    </cfRule>
  </conditionalFormatting>
  <conditionalFormatting sqref="C237">
    <cfRule type="cellIs" dxfId="22" priority="16" stopIfTrue="1" operator="greaterThan">
      <formula>C211/C212</formula>
    </cfRule>
  </conditionalFormatting>
  <conditionalFormatting sqref="C238">
    <cfRule type="cellIs" dxfId="21" priority="15" stopIfTrue="1" operator="lessThan">
      <formula>C211/C212</formula>
    </cfRule>
  </conditionalFormatting>
  <conditionalFormatting sqref="C239">
    <cfRule type="cellIs" dxfId="20" priority="14" stopIfTrue="1" operator="lessThan">
      <formula>C249</formula>
    </cfRule>
  </conditionalFormatting>
  <conditionalFormatting sqref="F226:F228">
    <cfRule type="cellIs" dxfId="19" priority="13" stopIfTrue="1" operator="greaterThan">
      <formula>F196/100</formula>
    </cfRule>
  </conditionalFormatting>
  <conditionalFormatting sqref="F233">
    <cfRule type="cellIs" dxfId="18" priority="12" stopIfTrue="1" operator="greaterThan">
      <formula>F215</formula>
    </cfRule>
  </conditionalFormatting>
  <conditionalFormatting sqref="F235">
    <cfRule type="cellIs" dxfId="17" priority="11" stopIfTrue="1" operator="greaterThan">
      <formula>F214</formula>
    </cfRule>
  </conditionalFormatting>
  <conditionalFormatting sqref="F237">
    <cfRule type="cellIs" dxfId="16" priority="10" stopIfTrue="1" operator="greaterThan">
      <formula>F211/F212</formula>
    </cfRule>
  </conditionalFormatting>
  <conditionalFormatting sqref="F238">
    <cfRule type="cellIs" dxfId="15" priority="9" stopIfTrue="1" operator="lessThan">
      <formula>F211/F212</formula>
    </cfRule>
  </conditionalFormatting>
  <conditionalFormatting sqref="F239">
    <cfRule type="cellIs" dxfId="14" priority="8" stopIfTrue="1" operator="lessThan">
      <formula>F249</formula>
    </cfRule>
  </conditionalFormatting>
  <conditionalFormatting sqref="E226:E228">
    <cfRule type="cellIs" dxfId="13" priority="7" stopIfTrue="1" operator="greaterThan">
      <formula>E196/100</formula>
    </cfRule>
  </conditionalFormatting>
  <conditionalFormatting sqref="E233">
    <cfRule type="cellIs" dxfId="12" priority="6" stopIfTrue="1" operator="greaterThan">
      <formula>E215</formula>
    </cfRule>
  </conditionalFormatting>
  <conditionalFormatting sqref="E235">
    <cfRule type="cellIs" dxfId="11" priority="5" stopIfTrue="1" operator="greaterThan">
      <formula>E214</formula>
    </cfRule>
  </conditionalFormatting>
  <conditionalFormatting sqref="E237">
    <cfRule type="cellIs" dxfId="10" priority="4" stopIfTrue="1" operator="greaterThan">
      <formula>E211/E212</formula>
    </cfRule>
  </conditionalFormatting>
  <conditionalFormatting sqref="E238">
    <cfRule type="cellIs" dxfId="9" priority="3" stopIfTrue="1" operator="lessThan">
      <formula>E211/E212</formula>
    </cfRule>
  </conditionalFormatting>
  <conditionalFormatting sqref="E239">
    <cfRule type="cellIs" dxfId="8" priority="2" stopIfTrue="1" operator="lessThan">
      <formula>E249</formula>
    </cfRule>
  </conditionalFormatting>
  <conditionalFormatting sqref="I232:J232">
    <cfRule type="cellIs" dxfId="7" priority="1" stopIfTrue="1" operator="greaterThan">
      <formula>I202/100</formula>
    </cfRule>
  </conditionalFormatting>
  <dataValidations count="2">
    <dataValidation type="list" allowBlank="1" showInputMessage="1" showErrorMessage="1" sqref="A7">
      <formula1>$A$32:$A$34</formula1>
    </dataValidation>
    <dataValidation type="list" allowBlank="1" showInputMessage="1" showErrorMessage="1" sqref="A6">
      <formula1>$A$8:$A$9</formula1>
    </dataValidation>
  </dataValidations>
  <pageMargins left="0.41" right="0.28999999999999998" top="0.89" bottom="0.83" header="0.5" footer="0.5"/>
  <pageSetup pageOrder="overThenDown"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Program use</vt:lpstr>
      <vt:lpstr>DDGS Calculator</vt:lpstr>
      <vt:lpstr>Nutrients</vt:lpstr>
      <vt:lpstr>GF diets</vt:lpstr>
      <vt:lpstr>GF diets2</vt:lpstr>
      <vt:lpstr>GF dietsf</vt:lpstr>
      <vt:lpstr>GF diets2f</vt:lpstr>
      <vt:lpstr>Grow-finish feed budget</vt:lpstr>
      <vt:lpstr>Nursery diets</vt:lpstr>
      <vt:lpstr>Sow diets</vt:lpstr>
      <vt:lpstr>Energy</vt:lpstr>
      <vt:lpstr>'DDGS Calculator'!Print_Area</vt:lpstr>
      <vt:lpstr>'GF diets'!Print_Area</vt:lpstr>
      <vt:lpstr>'GF diets2'!Print_Area</vt:lpstr>
      <vt:lpstr>'GF diets2f'!Print_Area</vt:lpstr>
      <vt:lpstr>'GF dietsf'!Print_Area</vt:lpstr>
      <vt:lpstr>'Grow-finish feed budget'!Print_Area</vt:lpstr>
      <vt:lpstr>'Nursery diets'!Print_Area</vt:lpstr>
      <vt:lpstr>'Sow diets'!Print_Area</vt:lpstr>
      <vt:lpstr>'GF diets'!Print_Titles</vt:lpstr>
      <vt:lpstr>'GF diets2'!Print_Titles</vt:lpstr>
      <vt:lpstr>'GF diets2f'!Print_Titles</vt:lpstr>
      <vt:lpstr>'GF dietsf'!Print_Titles</vt:lpstr>
      <vt:lpstr>'Nursery diets'!Print_Titles</vt:lpstr>
      <vt:lpstr>'Sow diets'!Print_Titles</vt:lpstr>
      <vt:lpstr>'GF diets2'!Yesnolist</vt:lpstr>
      <vt:lpstr>'GF diets2f'!Yesnolist</vt:lpstr>
      <vt:lpstr>'GF dietsf'!Yesnolist</vt:lpstr>
      <vt:lpstr>Yesnolist</vt:lpstr>
    </vt:vector>
  </TitlesOfParts>
  <Company>Gateway 2000</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Gateway Authorized Customer</dc:creator>
  <cp:lastModifiedBy>mike</cp:lastModifiedBy>
  <cp:lastPrinted>2013-10-31T01:42:27Z</cp:lastPrinted>
  <dcterms:created xsi:type="dcterms:W3CDTF">1997-07-07T17:16:27Z</dcterms:created>
  <dcterms:modified xsi:type="dcterms:W3CDTF">2015-02-02T21:57:43Z</dcterms:modified>
</cp:coreProperties>
</file>