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ariana/Desktop/"/>
    </mc:Choice>
  </mc:AlternateContent>
  <xr:revisionPtr revIDLastSave="0" documentId="13_ncr:1_{60FF712A-8FE6-6E47-886C-BF60B8B364FB}" xr6:coauthVersionLast="40" xr6:coauthVersionMax="40" xr10:uidLastSave="{00000000-0000-0000-0000-000000000000}"/>
  <bookViews>
    <workbookView xWindow="0" yWindow="460" windowWidth="28800" windowHeight="16560" xr2:uid="{00000000-000D-0000-FFFF-FFFF00000000}"/>
  </bookViews>
  <sheets>
    <sheet name="Lys Curve - lb" sheetId="1" r:id="rId1"/>
    <sheet name="Lys Calculator - lb" sheetId="5" r:id="rId2"/>
    <sheet name="Lys Curve - kg" sheetId="11" r:id="rId3"/>
    <sheet name="Lys Calculator - kg" sheetId="7" r:id="rId4"/>
  </sheets>
  <definedNames>
    <definedName name="_xlnm.Print_Area" localSheetId="0">'Lys Curve - lb'!$A$1:$J$26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11" l="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C16" i="7" l="1"/>
  <c r="C20" i="7" s="1"/>
  <c r="C15" i="7"/>
  <c r="C19" i="7" s="1"/>
  <c r="C16" i="5" l="1"/>
  <c r="C20" i="5" s="1"/>
  <c r="C15" i="5"/>
  <c r="C19" i="5" s="1"/>
  <c r="C10" i="1"/>
  <c r="B10" i="1"/>
  <c r="C22" i="1" l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</calcChain>
</file>

<file path=xl/sharedStrings.xml><?xml version="1.0" encoding="utf-8"?>
<sst xmlns="http://schemas.openxmlformats.org/spreadsheetml/2006/main" count="44" uniqueCount="18">
  <si>
    <t>Weight, lb</t>
  </si>
  <si>
    <t>Gilts</t>
  </si>
  <si>
    <t>Barrows</t>
  </si>
  <si>
    <t>Weight, kg</t>
  </si>
  <si>
    <t>KSU Lysine Recommendations for Grow-Finish Pigs</t>
  </si>
  <si>
    <t>%</t>
  </si>
  <si>
    <t>SID Lysine:Calorie Ratio</t>
  </si>
  <si>
    <t>SID Lysine Percentage</t>
  </si>
  <si>
    <t>kcal NE/lb</t>
  </si>
  <si>
    <t>lb</t>
  </si>
  <si>
    <t>Dietary energy level</t>
  </si>
  <si>
    <t>Weight in</t>
  </si>
  <si>
    <t>Weight out</t>
  </si>
  <si>
    <t>Lysine Calculator for Grow-Finish Pigs</t>
  </si>
  <si>
    <t>g/Mcal NE</t>
  </si>
  <si>
    <t>kcal NE/kg</t>
  </si>
  <si>
    <t>kg</t>
  </si>
  <si>
    <t>SID Lys:NE, g/Mcal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</si>
</sst>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2"/>
      <color theme="1"/>
      <name val="Calibri"/>
      <family val="2"/>
    </font>
    <font>
      <b/>
      <sz val="24"/>
      <color rgb="FF4E298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b/>
      <sz val="18"/>
      <color rgb="FF4E298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C6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>
      <alignment horizontal="center" wrapText="1"/>
    </xf>
    <xf numFmtId="2" fontId="3" fillId="2" borderId="0" xfId="0" applyNumberFormat="1" applyFont="1" applyFill="1" applyAlignment="1">
      <alignment horizontal="center" vertical="center" readingOrder="1"/>
    </xf>
    <xf numFmtId="2" fontId="4" fillId="2" borderId="0" xfId="0" applyNumberFormat="1" applyFont="1" applyFill="1" applyAlignment="1">
      <alignment horizontal="center"/>
    </xf>
    <xf numFmtId="0" fontId="5" fillId="2" borderId="0" xfId="0" applyFont="1" applyFill="1"/>
    <xf numFmtId="0" fontId="5" fillId="3" borderId="0" xfId="0" applyFont="1" applyFill="1"/>
    <xf numFmtId="0" fontId="2" fillId="2" borderId="0" xfId="1" applyFont="1" applyFill="1"/>
    <xf numFmtId="0" fontId="2" fillId="2" borderId="0" xfId="0" applyFont="1" applyFill="1"/>
    <xf numFmtId="0" fontId="2" fillId="2" borderId="1" xfId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9" fillId="3" borderId="0" xfId="0" applyNumberFormat="1" applyFont="1" applyFill="1" applyAlignment="1">
      <alignment horizontal="center" vertical="center" readingOrder="1"/>
    </xf>
    <xf numFmtId="2" fontId="9" fillId="3" borderId="0" xfId="0" applyNumberFormat="1" applyFont="1" applyFill="1" applyAlignment="1">
      <alignment horizontal="center"/>
    </xf>
    <xf numFmtId="0" fontId="6" fillId="3" borderId="0" xfId="0" applyFont="1" applyFill="1" applyAlignment="1"/>
    <xf numFmtId="2" fontId="2" fillId="2" borderId="0" xfId="0" applyNumberFormat="1" applyFont="1" applyFill="1" applyAlignment="1">
      <alignment horizontal="center"/>
    </xf>
    <xf numFmtId="0" fontId="8" fillId="4" borderId="2" xfId="0" applyFont="1" applyFill="1" applyBorder="1" applyAlignment="1" applyProtection="1">
      <alignment horizontal="center"/>
      <protection locked="0"/>
    </xf>
    <xf numFmtId="0" fontId="7" fillId="2" borderId="1" xfId="1" applyFont="1" applyFill="1" applyBorder="1" applyAlignment="1">
      <alignment horizontal="center"/>
    </xf>
  </cellXfs>
  <cellStyles count="2">
    <cellStyle name="Normal" xfId="0" builtinId="0"/>
    <cellStyle name="Normal 3 3" xfId="1" xr:uid="{00000000-0005-0000-0000-000001000000}"/>
  </cellStyles>
  <dxfs count="0"/>
  <tableStyles count="0" defaultTableStyle="TableStyleMedium2" defaultPivotStyle="PivotStyleLight16"/>
  <colors>
    <mruColors>
      <color rgb="FF4E2981"/>
      <color rgb="FFFFFC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rgbClr val="4E298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b="1">
                <a:solidFill>
                  <a:srgbClr val="4E2981"/>
                </a:solidFill>
              </a:rPr>
              <a:t>KSU Lysine Requirement Estimates</a:t>
            </a:r>
          </a:p>
        </c:rich>
      </c:tx>
      <c:layout>
        <c:manualLayout>
          <c:xMode val="edge"/>
          <c:yMode val="edge"/>
          <c:x val="0.24192260241663335"/>
          <c:y val="3.6184452769376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rgbClr val="4E298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18432886804588"/>
          <c:y val="0.1145730752728074"/>
          <c:w val="0.74144471860372296"/>
          <c:h val="0.731062354319112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'Lys Curve - lb'!$B$9</c:f>
              <c:strCache>
                <c:ptCount val="1"/>
                <c:pt idx="0">
                  <c:v>Gilts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4E2981"/>
              </a:solidFill>
              <a:ln w="9525">
                <a:solidFill>
                  <a:srgbClr val="4E298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4E298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'Lys Curve - lb'!$A$10:$A$22</c:f>
              <c:numCache>
                <c:formatCode>General</c:formatCode>
                <c:ptCount val="13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  <c:pt idx="10">
                  <c:v>250</c:v>
                </c:pt>
                <c:pt idx="11">
                  <c:v>270</c:v>
                </c:pt>
                <c:pt idx="12">
                  <c:v>290</c:v>
                </c:pt>
              </c:numCache>
            </c:numRef>
          </c:xVal>
          <c:yVal>
            <c:numRef>
              <c:f>'Lys Curve - lb'!$B$10:$B$22</c:f>
              <c:numCache>
                <c:formatCode>0.00</c:formatCode>
                <c:ptCount val="13"/>
                <c:pt idx="0">
                  <c:v>5.0211645694999998</c:v>
                </c:pt>
                <c:pt idx="1">
                  <c:v>4.6494486595</c:v>
                </c:pt>
                <c:pt idx="2">
                  <c:v>4.3108919495000002</c:v>
                </c:pt>
                <c:pt idx="3">
                  <c:v>4.0054944394999996</c:v>
                </c:pt>
                <c:pt idx="4">
                  <c:v>3.7332561295</c:v>
                </c:pt>
                <c:pt idx="5">
                  <c:v>3.4941770195000004</c:v>
                </c:pt>
                <c:pt idx="6">
                  <c:v>3.2882571095000008</c:v>
                </c:pt>
                <c:pt idx="7">
                  <c:v>3.1154963995000005</c:v>
                </c:pt>
                <c:pt idx="8">
                  <c:v>2.975894889500001</c:v>
                </c:pt>
                <c:pt idx="9">
                  <c:v>2.8694525795000008</c:v>
                </c:pt>
                <c:pt idx="10">
                  <c:v>2.796169469500001</c:v>
                </c:pt>
                <c:pt idx="11">
                  <c:v>2.7560455595000009</c:v>
                </c:pt>
                <c:pt idx="12">
                  <c:v>2.7490808495000008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73-4346-887B-829007235BC6}"/>
            </c:ext>
          </c:extLst>
        </c:ser>
        <c:ser>
          <c:idx val="1"/>
          <c:order val="1"/>
          <c:tx>
            <c:strRef>
              <c:f>'Lys Curve - lb'!$C$9</c:f>
              <c:strCache>
                <c:ptCount val="1"/>
                <c:pt idx="0">
                  <c:v>Barrows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'Lys Curve - lb'!$A$10:$A$22</c:f>
              <c:numCache>
                <c:formatCode>General</c:formatCode>
                <c:ptCount val="13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  <c:pt idx="10">
                  <c:v>250</c:v>
                </c:pt>
                <c:pt idx="11">
                  <c:v>270</c:v>
                </c:pt>
                <c:pt idx="12">
                  <c:v>290</c:v>
                </c:pt>
              </c:numCache>
            </c:numRef>
          </c:xVal>
          <c:yVal>
            <c:numRef>
              <c:f>'Lys Curve - lb'!$C$10:$C$22</c:f>
              <c:numCache>
                <c:formatCode>0.00</c:formatCode>
                <c:ptCount val="13"/>
                <c:pt idx="0">
                  <c:v>4.91314165</c:v>
                </c:pt>
                <c:pt idx="1">
                  <c:v>4.5309366500000001</c:v>
                </c:pt>
                <c:pt idx="2">
                  <c:v>4.1836916500000001</c:v>
                </c:pt>
                <c:pt idx="3">
                  <c:v>3.8714066499999999</c:v>
                </c:pt>
                <c:pt idx="4">
                  <c:v>3.5940816499999997</c:v>
                </c:pt>
                <c:pt idx="5">
                  <c:v>3.3517166499999997</c:v>
                </c:pt>
                <c:pt idx="6">
                  <c:v>3.1443116499999997</c:v>
                </c:pt>
                <c:pt idx="7">
                  <c:v>2.9718666499999991</c:v>
                </c:pt>
                <c:pt idx="8">
                  <c:v>2.8343816499999996</c:v>
                </c:pt>
                <c:pt idx="9">
                  <c:v>2.7318566499999992</c:v>
                </c:pt>
                <c:pt idx="10">
                  <c:v>2.6642916499999996</c:v>
                </c:pt>
                <c:pt idx="11">
                  <c:v>2.6316866499999994</c:v>
                </c:pt>
                <c:pt idx="12">
                  <c:v>2.6340416499999999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73-4346-887B-829007235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0978064"/>
        <c:axId val="1978416976"/>
      </c:scatterChart>
      <c:valAx>
        <c:axId val="1900978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 b="1"/>
                  <a:t>Weight, lb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978416976"/>
        <c:crosses val="autoZero"/>
        <c:crossBetween val="midCat"/>
        <c:majorUnit val="50"/>
      </c:valAx>
      <c:valAx>
        <c:axId val="1978416976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 b="1"/>
                  <a:t>SID Lys:NE, g/Mcal</a:t>
                </a:r>
              </a:p>
            </c:rich>
          </c:tx>
          <c:layout>
            <c:manualLayout>
              <c:xMode val="edge"/>
              <c:yMode val="edge"/>
              <c:x val="1.4048042381799065E-3"/>
              <c:y val="0.32126444712274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900978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4840542109655647"/>
          <c:y val="0.48194878648360878"/>
          <c:w val="0.23015421459414348"/>
          <c:h val="0.100842107396193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rgbClr val="4E298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b="1">
                <a:solidFill>
                  <a:srgbClr val="4E2981"/>
                </a:solidFill>
              </a:rPr>
              <a:t>KSU Lysine Requirement Estimates</a:t>
            </a:r>
          </a:p>
        </c:rich>
      </c:tx>
      <c:layout>
        <c:manualLayout>
          <c:xMode val="edge"/>
          <c:yMode val="edge"/>
          <c:x val="0.24192260241663335"/>
          <c:y val="3.6184452769376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rgbClr val="4E298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18432886804588"/>
          <c:y val="0.1145730752728074"/>
          <c:w val="0.74144471860372296"/>
          <c:h val="0.731062354319112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'Lys Curve - kg'!$B$9</c:f>
              <c:strCache>
                <c:ptCount val="1"/>
                <c:pt idx="0">
                  <c:v>Gilts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4E2981"/>
              </a:solidFill>
              <a:ln w="9525">
                <a:solidFill>
                  <a:srgbClr val="4E298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4E298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'Lys Curve - kg'!$A$10:$A$21</c:f>
              <c:numCache>
                <c:formatCode>General</c:formatCode>
                <c:ptCount val="12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</c:numCache>
            </c:numRef>
          </c:xVal>
          <c:yVal>
            <c:numRef>
              <c:f>'Lys Curve - kg'!$B$10:$B$21</c:f>
              <c:numCache>
                <c:formatCode>0.00</c:formatCode>
                <c:ptCount val="12"/>
                <c:pt idx="0">
                  <c:v>5.1373138182823359</c:v>
                </c:pt>
                <c:pt idx="1">
                  <c:v>4.7186436946197556</c:v>
                </c:pt>
                <c:pt idx="2">
                  <c:v>4.3402641639213435</c:v>
                </c:pt>
                <c:pt idx="3">
                  <c:v>4.0021752261871004</c:v>
                </c:pt>
                <c:pt idx="4">
                  <c:v>3.7043768814170246</c:v>
                </c:pt>
                <c:pt idx="5">
                  <c:v>3.4468691296111165</c:v>
                </c:pt>
                <c:pt idx="6">
                  <c:v>3.229651970769376</c:v>
                </c:pt>
                <c:pt idx="7">
                  <c:v>3.0527254048918042</c:v>
                </c:pt>
                <c:pt idx="8">
                  <c:v>2.9160894319784001</c:v>
                </c:pt>
                <c:pt idx="9">
                  <c:v>2.8197440520291646</c:v>
                </c:pt>
                <c:pt idx="10">
                  <c:v>2.7636892650440972</c:v>
                </c:pt>
                <c:pt idx="11">
                  <c:v>2.7479250710231962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06-8346-810B-DAC6F6ABA35E}"/>
            </c:ext>
          </c:extLst>
        </c:ser>
        <c:ser>
          <c:idx val="1"/>
          <c:order val="1"/>
          <c:tx>
            <c:strRef>
              <c:f>'Lys Curve - kg'!$C$9</c:f>
              <c:strCache>
                <c:ptCount val="1"/>
                <c:pt idx="0">
                  <c:v>Barrows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'Lys Curve - kg'!$A$10:$A$21</c:f>
              <c:numCache>
                <c:formatCode>General</c:formatCode>
                <c:ptCount val="12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</c:numCache>
            </c:numRef>
          </c:xVal>
          <c:yVal>
            <c:numRef>
              <c:f>'Lys Curve - kg'!$C$10:$C$21</c:f>
              <c:numCache>
                <c:formatCode>0.00</c:formatCode>
                <c:ptCount val="12"/>
                <c:pt idx="0">
                  <c:v>5.0327339240768003</c:v>
                </c:pt>
                <c:pt idx="1">
                  <c:v>4.6020168349228001</c:v>
                </c:pt>
                <c:pt idx="2">
                  <c:v>4.2137784283072</c:v>
                </c:pt>
                <c:pt idx="3">
                  <c:v>3.8680187042299998</c:v>
                </c:pt>
                <c:pt idx="4">
                  <c:v>3.5647376626911997</c:v>
                </c:pt>
                <c:pt idx="5">
                  <c:v>3.3039353036907997</c:v>
                </c:pt>
                <c:pt idx="6">
                  <c:v>3.0856116272288001</c:v>
                </c:pt>
                <c:pt idx="7">
                  <c:v>2.9097666333051997</c:v>
                </c:pt>
                <c:pt idx="8">
                  <c:v>2.7764003219199997</c:v>
                </c:pt>
                <c:pt idx="9">
                  <c:v>2.6855126930731994</c:v>
                </c:pt>
                <c:pt idx="10">
                  <c:v>2.6371037467647995</c:v>
                </c:pt>
                <c:pt idx="11">
                  <c:v>2.6311734829947997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106-8346-810B-DAC6F6ABA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0978064"/>
        <c:axId val="1978416976"/>
      </c:scatterChart>
      <c:valAx>
        <c:axId val="1900978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 b="1"/>
                  <a:t>Weight,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978416976"/>
        <c:crosses val="autoZero"/>
        <c:crossBetween val="midCat"/>
        <c:majorUnit val="50"/>
      </c:valAx>
      <c:valAx>
        <c:axId val="1978416976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 b="1"/>
                  <a:t>SID Lys:NE, g/Mcal</a:t>
                </a:r>
              </a:p>
            </c:rich>
          </c:tx>
          <c:layout>
            <c:manualLayout>
              <c:xMode val="edge"/>
              <c:yMode val="edge"/>
              <c:x val="1.4048042381799065E-3"/>
              <c:y val="0.32126444712274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900978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4840542109655647"/>
          <c:y val="0.48194878648360878"/>
          <c:w val="0.23015421459414348"/>
          <c:h val="0.100842107396193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25" r="0.25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6</xdr:row>
      <xdr:rowOff>196851</xdr:rowOff>
    </xdr:from>
    <xdr:to>
      <xdr:col>9</xdr:col>
      <xdr:colOff>711200</xdr:colOff>
      <xdr:row>25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29BCFF-DCBC-454B-8343-74949337BA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38101</xdr:colOff>
      <xdr:row>3</xdr:row>
      <xdr:rowOff>199848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B2BCF45-497C-AB49-B74A-62FC8B1826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19" b="11360"/>
        <a:stretch/>
      </xdr:blipFill>
      <xdr:spPr>
        <a:xfrm>
          <a:off x="1" y="0"/>
          <a:ext cx="1689100" cy="999948"/>
        </a:xfrm>
        <a:prstGeom prst="rect">
          <a:avLst/>
        </a:prstGeom>
      </xdr:spPr>
    </xdr:pic>
    <xdr:clientData/>
  </xdr:twoCellAnchor>
  <xdr:twoCellAnchor>
    <xdr:from>
      <xdr:col>5</xdr:col>
      <xdr:colOff>368300</xdr:colOff>
      <xdr:row>11</xdr:row>
      <xdr:rowOff>76200</xdr:rowOff>
    </xdr:from>
    <xdr:to>
      <xdr:col>10</xdr:col>
      <xdr:colOff>0</xdr:colOff>
      <xdr:row>13</xdr:row>
      <xdr:rowOff>228600</xdr:rowOff>
    </xdr:to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540BC625-ADEC-FB48-8E0D-764A0FE6A3B5}"/>
            </a:ext>
          </a:extLst>
        </xdr:cNvPr>
        <xdr:cNvSpPr txBox="1"/>
      </xdr:nvSpPr>
      <xdr:spPr>
        <a:xfrm>
          <a:off x="4495800" y="2667000"/>
          <a:ext cx="3759200" cy="635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solidFill>
                <a:srgbClr val="4E2981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Gilts</a:t>
          </a:r>
          <a:r>
            <a:rPr lang="en-US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 SID</a:t>
          </a:r>
          <a:r>
            <a:rPr lang="en-US" sz="140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 Lys:NE</a:t>
          </a:r>
          <a:r>
            <a:rPr lang="en-US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, g/Mcal = 0.0000415 x BW, lb</a:t>
          </a:r>
          <a:r>
            <a:rPr lang="en-US" sz="1400" b="1" baseline="300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2</a:t>
          </a:r>
          <a:r>
            <a:rPr lang="en-US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 - 0.0236</a:t>
          </a:r>
          <a:r>
            <a:rPr lang="en-US" sz="140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 x BW, lb</a:t>
          </a:r>
          <a:r>
            <a:rPr lang="en-US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 + 6.096</a:t>
          </a:r>
        </a:p>
      </xdr:txBody>
    </xdr:sp>
    <xdr:clientData/>
  </xdr:twoCellAnchor>
  <xdr:twoCellAnchor>
    <xdr:from>
      <xdr:col>5</xdr:col>
      <xdr:colOff>12700</xdr:colOff>
      <xdr:row>19</xdr:row>
      <xdr:rowOff>177800</xdr:rowOff>
    </xdr:from>
    <xdr:to>
      <xdr:col>10</xdr:col>
      <xdr:colOff>0</xdr:colOff>
      <xdr:row>22</xdr:row>
      <xdr:rowOff>165100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541EC03-3595-3C4B-A01C-F1EEC0F1A946}"/>
            </a:ext>
          </a:extLst>
        </xdr:cNvPr>
        <xdr:cNvSpPr txBox="1"/>
      </xdr:nvSpPr>
      <xdr:spPr>
        <a:xfrm>
          <a:off x="4140200" y="4699000"/>
          <a:ext cx="4127500" cy="711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solidFill>
                <a:schemeClr val="accent2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Barrows</a:t>
          </a:r>
          <a:r>
            <a:rPr lang="en-US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 SID</a:t>
          </a:r>
          <a:r>
            <a:rPr lang="en-US" sz="140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 Lys:NE</a:t>
          </a:r>
          <a:r>
            <a:rPr lang="en-US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, g/Mcal = 0.0000437</a:t>
          </a:r>
          <a:r>
            <a:rPr lang="en-US" sz="140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 x BW, lb</a:t>
          </a:r>
          <a:r>
            <a:rPr lang="en-US" sz="1400" b="1" baseline="300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2</a:t>
          </a:r>
          <a:r>
            <a:rPr lang="en-US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 - 0.0244</a:t>
          </a:r>
          <a:r>
            <a:rPr lang="en-US" sz="140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 x BW, lb</a:t>
          </a:r>
          <a:r>
            <a:rPr lang="en-US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 + 6.022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1574800</xdr:colOff>
      <xdr:row>3</xdr:row>
      <xdr:rowOff>199848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DE9A7F3-EEA2-B04A-9271-C374E0F786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19" b="11360"/>
        <a:stretch/>
      </xdr:blipFill>
      <xdr:spPr>
        <a:xfrm>
          <a:off x="0" y="0"/>
          <a:ext cx="1689100" cy="9999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6</xdr:row>
      <xdr:rowOff>196851</xdr:rowOff>
    </xdr:from>
    <xdr:to>
      <xdr:col>9</xdr:col>
      <xdr:colOff>711200</xdr:colOff>
      <xdr:row>25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944ECC-FF95-9241-8B52-A8F0BF17C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38101</xdr:colOff>
      <xdr:row>3</xdr:row>
      <xdr:rowOff>199848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D07B25-95DF-3E40-8967-2A2513B88D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19" b="11360"/>
        <a:stretch/>
      </xdr:blipFill>
      <xdr:spPr>
        <a:xfrm>
          <a:off x="1" y="0"/>
          <a:ext cx="1689100" cy="999948"/>
        </a:xfrm>
        <a:prstGeom prst="rect">
          <a:avLst/>
        </a:prstGeom>
      </xdr:spPr>
    </xdr:pic>
    <xdr:clientData/>
  </xdr:twoCellAnchor>
  <xdr:twoCellAnchor>
    <xdr:from>
      <xdr:col>4</xdr:col>
      <xdr:colOff>809596</xdr:colOff>
      <xdr:row>9</xdr:row>
      <xdr:rowOff>150738</xdr:rowOff>
    </xdr:from>
    <xdr:to>
      <xdr:col>9</xdr:col>
      <xdr:colOff>773989</xdr:colOff>
      <xdr:row>12</xdr:row>
      <xdr:rowOff>65756</xdr:rowOff>
    </xdr:to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8B5757FF-BCA9-4942-AE07-0EA62DA7E776}"/>
            </a:ext>
          </a:extLst>
        </xdr:cNvPr>
        <xdr:cNvSpPr txBox="1"/>
      </xdr:nvSpPr>
      <xdr:spPr>
        <a:xfrm>
          <a:off x="4111596" y="2258938"/>
          <a:ext cx="4091893" cy="6389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300" b="1">
              <a:solidFill>
                <a:srgbClr val="4E2981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Gilts</a:t>
          </a:r>
          <a:r>
            <a:rPr lang="en-US" sz="13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 SID</a:t>
          </a:r>
          <a:r>
            <a:rPr lang="en-US" sz="130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 Lys:NE</a:t>
          </a:r>
          <a:r>
            <a:rPr lang="en-US" sz="13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, g/Mcal = 0.0000415 x (BW, kg</a:t>
          </a:r>
          <a:r>
            <a:rPr lang="en-US" sz="130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 x 2.2046)</a:t>
          </a:r>
          <a:r>
            <a:rPr lang="en-US" sz="1300" b="1" baseline="300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2</a:t>
          </a:r>
          <a:r>
            <a:rPr lang="en-US" sz="13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 - 0.0236</a:t>
          </a:r>
          <a:r>
            <a:rPr lang="en-US" sz="130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 x (BW, kg x 2.2046)</a:t>
          </a:r>
          <a:r>
            <a:rPr lang="en-US" sz="13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 + 6.096</a:t>
          </a:r>
        </a:p>
      </xdr:txBody>
    </xdr:sp>
    <xdr:clientData/>
  </xdr:twoCellAnchor>
  <xdr:twoCellAnchor>
    <xdr:from>
      <xdr:col>4</xdr:col>
      <xdr:colOff>534113</xdr:colOff>
      <xdr:row>19</xdr:row>
      <xdr:rowOff>177800</xdr:rowOff>
    </xdr:from>
    <xdr:to>
      <xdr:col>9</xdr:col>
      <xdr:colOff>796065</xdr:colOff>
      <xdr:row>22</xdr:row>
      <xdr:rowOff>165100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40DDB20-4567-864A-B430-FFBEA1E6D7D4}"/>
            </a:ext>
          </a:extLst>
        </xdr:cNvPr>
        <xdr:cNvSpPr txBox="1"/>
      </xdr:nvSpPr>
      <xdr:spPr>
        <a:xfrm>
          <a:off x="3857477" y="4640604"/>
          <a:ext cx="4416158" cy="6994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300" b="1">
              <a:solidFill>
                <a:schemeClr val="accent2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Barrows</a:t>
          </a:r>
          <a:r>
            <a:rPr lang="en-US" sz="13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 SID</a:t>
          </a:r>
          <a:r>
            <a:rPr lang="en-US" sz="130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 Lys:NE</a:t>
          </a:r>
          <a:r>
            <a:rPr lang="en-US" sz="13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, g/Mcal = 0.0000437</a:t>
          </a:r>
          <a:r>
            <a:rPr lang="en-US" sz="130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 x (BW, kg x 2.2046)</a:t>
          </a:r>
          <a:r>
            <a:rPr lang="en-US" sz="1300" b="1" baseline="300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2</a:t>
          </a:r>
          <a:r>
            <a:rPr lang="en-US" sz="13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 - 0.0244</a:t>
          </a:r>
          <a:r>
            <a:rPr lang="en-US" sz="130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 x (BW, kg x 2.2046)</a:t>
          </a:r>
          <a:r>
            <a:rPr lang="en-US" sz="13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 + 6.022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1574800</xdr:colOff>
      <xdr:row>3</xdr:row>
      <xdr:rowOff>199848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95C6D7-124A-CB40-9EB6-78CA7FE8E8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19" b="11360"/>
        <a:stretch/>
      </xdr:blipFill>
      <xdr:spPr>
        <a:xfrm>
          <a:off x="0" y="0"/>
          <a:ext cx="1689100" cy="999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J23"/>
  <sheetViews>
    <sheetView tabSelected="1" zoomScaleNormal="100" workbookViewId="0">
      <selection activeCell="A35" sqref="A35"/>
    </sheetView>
  </sheetViews>
  <sheetFormatPr baseColWidth="10" defaultColWidth="10.83203125" defaultRowHeight="16"/>
  <cols>
    <col min="1" max="16384" width="10.83203125" style="4"/>
  </cols>
  <sheetData>
    <row r="2" spans="1:10">
      <c r="B2" s="5"/>
      <c r="C2" s="5"/>
      <c r="D2" s="5"/>
      <c r="E2" s="5"/>
      <c r="F2" s="5"/>
      <c r="G2" s="5"/>
      <c r="H2" s="5"/>
      <c r="I2" s="5"/>
      <c r="J2" s="5"/>
    </row>
    <row r="3" spans="1:10" ht="31">
      <c r="B3" s="5"/>
      <c r="C3" s="16" t="s">
        <v>4</v>
      </c>
      <c r="D3" s="5"/>
      <c r="E3" s="16"/>
      <c r="F3" s="16"/>
      <c r="G3" s="16"/>
      <c r="H3" s="16"/>
      <c r="I3" s="16"/>
      <c r="J3" s="16"/>
    </row>
    <row r="4" spans="1:10">
      <c r="B4" s="5"/>
      <c r="C4" s="5"/>
      <c r="D4" s="5"/>
      <c r="E4" s="5"/>
      <c r="F4" s="5"/>
      <c r="G4" s="5"/>
      <c r="H4" s="5"/>
      <c r="I4" s="5"/>
      <c r="J4" s="5"/>
    </row>
    <row r="8" spans="1:10" ht="19">
      <c r="A8" s="6"/>
      <c r="B8" s="19" t="s">
        <v>17</v>
      </c>
      <c r="C8" s="19"/>
    </row>
    <row r="9" spans="1:10" ht="20">
      <c r="A9" s="8" t="s">
        <v>0</v>
      </c>
      <c r="B9" s="1" t="s">
        <v>1</v>
      </c>
      <c r="C9" s="1" t="s">
        <v>2</v>
      </c>
    </row>
    <row r="10" spans="1:10" ht="19">
      <c r="A10" s="10">
        <v>50</v>
      </c>
      <c r="B10" s="17">
        <f>0.000041449*(A10^2) - 0.0235596755*A10 + 6.0955258445</f>
        <v>5.0211645694999998</v>
      </c>
      <c r="C10" s="17">
        <f>0.0000437*(A10^2) - 0.02435425*A10 + 6.02160415</f>
        <v>4.91314165</v>
      </c>
    </row>
    <row r="11" spans="1:10" ht="19">
      <c r="A11" s="10">
        <v>70</v>
      </c>
      <c r="B11" s="17">
        <f t="shared" ref="B11:B22" si="0">0.000041449*(A11^2) - 0.0235596755*A11 + 6.0955258445</f>
        <v>4.6494486595</v>
      </c>
      <c r="C11" s="17">
        <f t="shared" ref="C11:C22" si="1">0.0000437*(A11^2) - 0.02435425*A11 + 6.02160415</f>
        <v>4.5309366500000001</v>
      </c>
    </row>
    <row r="12" spans="1:10" ht="19">
      <c r="A12" s="10">
        <v>90</v>
      </c>
      <c r="B12" s="17">
        <f t="shared" si="0"/>
        <v>4.3108919495000002</v>
      </c>
      <c r="C12" s="17">
        <f t="shared" si="1"/>
        <v>4.1836916500000001</v>
      </c>
    </row>
    <row r="13" spans="1:10" ht="19">
      <c r="A13" s="10">
        <v>110</v>
      </c>
      <c r="B13" s="17">
        <f t="shared" si="0"/>
        <v>4.0054944394999996</v>
      </c>
      <c r="C13" s="17">
        <f t="shared" si="1"/>
        <v>3.8714066499999999</v>
      </c>
    </row>
    <row r="14" spans="1:10" ht="19">
      <c r="A14" s="10">
        <v>130</v>
      </c>
      <c r="B14" s="17">
        <f t="shared" si="0"/>
        <v>3.7332561295</v>
      </c>
      <c r="C14" s="17">
        <f t="shared" si="1"/>
        <v>3.5940816499999997</v>
      </c>
    </row>
    <row r="15" spans="1:10" ht="19">
      <c r="A15" s="10">
        <v>150</v>
      </c>
      <c r="B15" s="17">
        <f t="shared" si="0"/>
        <v>3.4941770195000004</v>
      </c>
      <c r="C15" s="17">
        <f t="shared" si="1"/>
        <v>3.3517166499999997</v>
      </c>
    </row>
    <row r="16" spans="1:10" ht="19">
      <c r="A16" s="10">
        <v>170</v>
      </c>
      <c r="B16" s="17">
        <f t="shared" si="0"/>
        <v>3.2882571095000008</v>
      </c>
      <c r="C16" s="17">
        <f t="shared" si="1"/>
        <v>3.1443116499999997</v>
      </c>
    </row>
    <row r="17" spans="1:3" ht="19">
      <c r="A17" s="10">
        <v>190</v>
      </c>
      <c r="B17" s="17">
        <f t="shared" si="0"/>
        <v>3.1154963995000005</v>
      </c>
      <c r="C17" s="17">
        <f t="shared" si="1"/>
        <v>2.9718666499999991</v>
      </c>
    </row>
    <row r="18" spans="1:3" ht="19">
      <c r="A18" s="10">
        <v>210</v>
      </c>
      <c r="B18" s="17">
        <f t="shared" si="0"/>
        <v>2.975894889500001</v>
      </c>
      <c r="C18" s="17">
        <f t="shared" si="1"/>
        <v>2.8343816499999996</v>
      </c>
    </row>
    <row r="19" spans="1:3" ht="19">
      <c r="A19" s="10">
        <v>230</v>
      </c>
      <c r="B19" s="17">
        <f t="shared" si="0"/>
        <v>2.8694525795000008</v>
      </c>
      <c r="C19" s="17">
        <f t="shared" si="1"/>
        <v>2.7318566499999992</v>
      </c>
    </row>
    <row r="20" spans="1:3" ht="19">
      <c r="A20" s="10">
        <v>250</v>
      </c>
      <c r="B20" s="17">
        <f t="shared" si="0"/>
        <v>2.796169469500001</v>
      </c>
      <c r="C20" s="17">
        <f t="shared" si="1"/>
        <v>2.6642916499999996</v>
      </c>
    </row>
    <row r="21" spans="1:3" ht="19">
      <c r="A21" s="10">
        <v>270</v>
      </c>
      <c r="B21" s="17">
        <f t="shared" si="0"/>
        <v>2.7560455595000009</v>
      </c>
      <c r="C21" s="17">
        <f t="shared" si="1"/>
        <v>2.6316866499999994</v>
      </c>
    </row>
    <row r="22" spans="1:3" ht="19">
      <c r="A22" s="10">
        <v>290</v>
      </c>
      <c r="B22" s="17">
        <f t="shared" si="0"/>
        <v>2.7490808495000008</v>
      </c>
      <c r="C22" s="17">
        <f t="shared" si="1"/>
        <v>2.6340416499999999</v>
      </c>
    </row>
    <row r="23" spans="1:3" ht="19">
      <c r="A23" s="10"/>
      <c r="B23" s="2"/>
      <c r="C23" s="3"/>
    </row>
  </sheetData>
  <sheetProtection sheet="1" objects="1" scenarios="1"/>
  <mergeCells count="1">
    <mergeCell ref="B8:C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I21"/>
  <sheetViews>
    <sheetView zoomScaleNormal="100" workbookViewId="0">
      <selection activeCell="C8" sqref="C8"/>
    </sheetView>
  </sheetViews>
  <sheetFormatPr baseColWidth="10" defaultColWidth="10.83203125" defaultRowHeight="16"/>
  <cols>
    <col min="1" max="1" width="1.5" style="4" customWidth="1"/>
    <col min="2" max="2" width="30.83203125" style="4" bestFit="1" customWidth="1"/>
    <col min="3" max="16384" width="10.83203125" style="4"/>
  </cols>
  <sheetData>
    <row r="2" spans="2:9">
      <c r="B2" s="5"/>
      <c r="C2" s="5"/>
      <c r="D2" s="5"/>
      <c r="E2" s="5"/>
      <c r="F2" s="5"/>
      <c r="G2" s="5"/>
      <c r="H2" s="5"/>
      <c r="I2" s="5"/>
    </row>
    <row r="3" spans="2:9" ht="31">
      <c r="B3" s="5"/>
      <c r="C3" s="16" t="s">
        <v>13</v>
      </c>
      <c r="D3" s="5"/>
      <c r="E3" s="16"/>
      <c r="F3" s="16"/>
      <c r="G3" s="16"/>
      <c r="H3" s="16"/>
      <c r="I3" s="16"/>
    </row>
    <row r="4" spans="2:9">
      <c r="B4" s="5"/>
      <c r="C4" s="5"/>
      <c r="D4" s="5"/>
      <c r="E4" s="5"/>
      <c r="F4" s="5"/>
      <c r="G4" s="5"/>
      <c r="H4" s="5"/>
      <c r="I4" s="5"/>
    </row>
    <row r="8" spans="2:9" ht="21">
      <c r="B8" s="7" t="s">
        <v>10</v>
      </c>
      <c r="C8" s="18">
        <v>1100</v>
      </c>
      <c r="D8" s="7" t="s">
        <v>8</v>
      </c>
    </row>
    <row r="9" spans="2:9" ht="7" customHeight="1">
      <c r="B9" s="7"/>
      <c r="C9" s="7"/>
      <c r="D9" s="7"/>
      <c r="E9" s="7"/>
      <c r="F9" s="7"/>
    </row>
    <row r="10" spans="2:9" ht="21">
      <c r="B10" s="7" t="s">
        <v>11</v>
      </c>
      <c r="C10" s="18">
        <v>60</v>
      </c>
      <c r="D10" s="7" t="s">
        <v>9</v>
      </c>
    </row>
    <row r="11" spans="2:9" ht="7" customHeight="1">
      <c r="B11" s="7"/>
      <c r="C11" s="7"/>
      <c r="D11" s="7"/>
      <c r="E11" s="7"/>
      <c r="F11" s="7"/>
    </row>
    <row r="12" spans="2:9" ht="21">
      <c r="B12" s="7" t="s">
        <v>12</v>
      </c>
      <c r="C12" s="18">
        <v>110</v>
      </c>
      <c r="D12" s="7" t="s">
        <v>9</v>
      </c>
    </row>
    <row r="13" spans="2:9" ht="19">
      <c r="B13" s="7"/>
      <c r="C13" s="9"/>
      <c r="D13" s="7"/>
    </row>
    <row r="14" spans="2:9" ht="19">
      <c r="B14" s="11" t="s">
        <v>6</v>
      </c>
      <c r="C14" s="12"/>
      <c r="D14" s="7"/>
    </row>
    <row r="15" spans="2:9" ht="24">
      <c r="B15" s="11" t="s">
        <v>1</v>
      </c>
      <c r="C15" s="14">
        <f>0.000041449*(AVERAGE($C$10,$C$12)^2) - 0.0235596755*AVERAGE($C$10,$C$12) + 6.0955258445</f>
        <v>4.3924224519999999</v>
      </c>
      <c r="D15" s="7" t="s">
        <v>14</v>
      </c>
    </row>
    <row r="16" spans="2:9" ht="24">
      <c r="B16" s="11" t="s">
        <v>2</v>
      </c>
      <c r="C16" s="15">
        <f>0.0000437*(AVERAGE($C$10,$C$12)^2) - 0.02435425*AVERAGE($C$10,$C$12) + 6.02160415</f>
        <v>4.2672254000000001</v>
      </c>
      <c r="D16" s="7" t="s">
        <v>14</v>
      </c>
    </row>
    <row r="17" spans="2:4" ht="19">
      <c r="B17" s="7"/>
      <c r="C17" s="13"/>
      <c r="D17" s="7"/>
    </row>
    <row r="18" spans="2:4" ht="19">
      <c r="B18" s="11" t="s">
        <v>7</v>
      </c>
      <c r="C18" s="12"/>
      <c r="D18" s="7"/>
    </row>
    <row r="19" spans="2:4" ht="24">
      <c r="B19" s="11" t="s">
        <v>1</v>
      </c>
      <c r="C19" s="15">
        <f>$C$8*2.2046*C15/10000</f>
        <v>1.065188799144712</v>
      </c>
      <c r="D19" s="7" t="s">
        <v>5</v>
      </c>
    </row>
    <row r="20" spans="2:4" ht="24">
      <c r="B20" s="11" t="s">
        <v>2</v>
      </c>
      <c r="C20" s="15">
        <f>$C$8*2.2046*C16/10000</f>
        <v>1.0348277628524001</v>
      </c>
      <c r="D20" s="7" t="s">
        <v>5</v>
      </c>
    </row>
    <row r="21" spans="2:4" ht="19">
      <c r="B21" s="7"/>
      <c r="C21" s="7"/>
      <c r="D21" s="7"/>
    </row>
  </sheetData>
  <sheetProtection sheet="1" objects="1" scenarios="1"/>
  <dataValidations count="1">
    <dataValidation type="decimal" errorStyle="warning" allowBlank="1" showInputMessage="1" showErrorMessage="1" errorTitle="Outside weight range" error="Please input weight between 40 and 300 lb" sqref="C12 C10" xr:uid="{00000000-0002-0000-0100-000000000000}">
      <formula1>40</formula1>
      <formula2>300</formula2>
    </dataValidation>
  </dataValidation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3"/>
  <sheetViews>
    <sheetView zoomScaleNormal="100" workbookViewId="0">
      <selection activeCell="A35" sqref="A35"/>
    </sheetView>
  </sheetViews>
  <sheetFormatPr baseColWidth="10" defaultColWidth="10.83203125" defaultRowHeight="16"/>
  <cols>
    <col min="1" max="16384" width="10.83203125" style="4"/>
  </cols>
  <sheetData>
    <row r="2" spans="1:10">
      <c r="B2" s="5"/>
      <c r="C2" s="5"/>
      <c r="D2" s="5"/>
      <c r="E2" s="5"/>
      <c r="F2" s="5"/>
      <c r="G2" s="5"/>
      <c r="H2" s="5"/>
      <c r="I2" s="5"/>
      <c r="J2" s="5"/>
    </row>
    <row r="3" spans="1:10" ht="31">
      <c r="B3" s="5"/>
      <c r="C3" s="16" t="s">
        <v>4</v>
      </c>
      <c r="D3" s="5"/>
      <c r="E3" s="16"/>
      <c r="F3" s="16"/>
      <c r="G3" s="16"/>
      <c r="H3" s="16"/>
      <c r="I3" s="16"/>
      <c r="J3" s="16"/>
    </row>
    <row r="4" spans="1:10">
      <c r="B4" s="5"/>
      <c r="C4" s="5"/>
      <c r="D4" s="5"/>
      <c r="E4" s="5"/>
      <c r="F4" s="5"/>
      <c r="G4" s="5"/>
      <c r="H4" s="5"/>
      <c r="I4" s="5"/>
      <c r="J4" s="5"/>
    </row>
    <row r="8" spans="1:10" ht="19">
      <c r="A8" s="6"/>
      <c r="B8" s="19" t="s">
        <v>17</v>
      </c>
      <c r="C8" s="19"/>
    </row>
    <row r="9" spans="1:10" ht="20">
      <c r="A9" s="8" t="s">
        <v>3</v>
      </c>
      <c r="B9" s="1" t="s">
        <v>1</v>
      </c>
      <c r="C9" s="1" t="s">
        <v>2</v>
      </c>
    </row>
    <row r="10" spans="1:10" ht="19">
      <c r="A10" s="10">
        <v>20</v>
      </c>
      <c r="B10" s="17">
        <f>0.000041449*(A10*2.2046)^2 - 0.0235596755*(A10*2.2046) + 6.0955258445</f>
        <v>5.1373138182823359</v>
      </c>
      <c r="C10" s="17">
        <f>0.0000437*(A10*2.2046)^2 - 0.02435425*(A10*2.2046) + 6.02160415</f>
        <v>5.0327339240768003</v>
      </c>
    </row>
    <row r="11" spans="1:10" ht="19">
      <c r="A11" s="10">
        <v>30</v>
      </c>
      <c r="B11" s="17">
        <f t="shared" ref="B11:B21" si="0">0.000041449*(A11*2.2046)^2 - 0.0235596755*(A11*2.2046) + 6.0955258445</f>
        <v>4.7186436946197556</v>
      </c>
      <c r="C11" s="17">
        <f t="shared" ref="C11:C21" si="1">0.0000437*(A11*2.2046)^2 - 0.02435425*(A11*2.2046) + 6.02160415</f>
        <v>4.6020168349228001</v>
      </c>
    </row>
    <row r="12" spans="1:10" ht="19">
      <c r="A12" s="10">
        <v>40</v>
      </c>
      <c r="B12" s="17">
        <f t="shared" si="0"/>
        <v>4.3402641639213435</v>
      </c>
      <c r="C12" s="17">
        <f t="shared" si="1"/>
        <v>4.2137784283072</v>
      </c>
    </row>
    <row r="13" spans="1:10" ht="19">
      <c r="A13" s="10">
        <v>50</v>
      </c>
      <c r="B13" s="17">
        <f t="shared" si="0"/>
        <v>4.0021752261871004</v>
      </c>
      <c r="C13" s="17">
        <f t="shared" si="1"/>
        <v>3.8680187042299998</v>
      </c>
    </row>
    <row r="14" spans="1:10" ht="19">
      <c r="A14" s="10">
        <v>60</v>
      </c>
      <c r="B14" s="17">
        <f t="shared" si="0"/>
        <v>3.7043768814170246</v>
      </c>
      <c r="C14" s="17">
        <f t="shared" si="1"/>
        <v>3.5647376626911997</v>
      </c>
    </row>
    <row r="15" spans="1:10" ht="19">
      <c r="A15" s="10">
        <v>70</v>
      </c>
      <c r="B15" s="17">
        <f t="shared" si="0"/>
        <v>3.4468691296111165</v>
      </c>
      <c r="C15" s="17">
        <f t="shared" si="1"/>
        <v>3.3039353036907997</v>
      </c>
    </row>
    <row r="16" spans="1:10" ht="19">
      <c r="A16" s="10">
        <v>80</v>
      </c>
      <c r="B16" s="17">
        <f t="shared" si="0"/>
        <v>3.229651970769376</v>
      </c>
      <c r="C16" s="17">
        <f t="shared" si="1"/>
        <v>3.0856116272288001</v>
      </c>
    </row>
    <row r="17" spans="1:3" ht="19">
      <c r="A17" s="10">
        <v>90</v>
      </c>
      <c r="B17" s="17">
        <f t="shared" si="0"/>
        <v>3.0527254048918042</v>
      </c>
      <c r="C17" s="17">
        <f t="shared" si="1"/>
        <v>2.9097666333051997</v>
      </c>
    </row>
    <row r="18" spans="1:3" ht="19">
      <c r="A18" s="10">
        <v>100</v>
      </c>
      <c r="B18" s="17">
        <f t="shared" si="0"/>
        <v>2.9160894319784001</v>
      </c>
      <c r="C18" s="17">
        <f t="shared" si="1"/>
        <v>2.7764003219199997</v>
      </c>
    </row>
    <row r="19" spans="1:3" ht="19">
      <c r="A19" s="10">
        <v>110</v>
      </c>
      <c r="B19" s="17">
        <f t="shared" si="0"/>
        <v>2.8197440520291646</v>
      </c>
      <c r="C19" s="17">
        <f t="shared" si="1"/>
        <v>2.6855126930731994</v>
      </c>
    </row>
    <row r="20" spans="1:3" ht="19">
      <c r="A20" s="10">
        <v>120</v>
      </c>
      <c r="B20" s="17">
        <f t="shared" si="0"/>
        <v>2.7636892650440972</v>
      </c>
      <c r="C20" s="17">
        <f t="shared" si="1"/>
        <v>2.6371037467647995</v>
      </c>
    </row>
    <row r="21" spans="1:3" ht="19">
      <c r="A21" s="10">
        <v>130</v>
      </c>
      <c r="B21" s="17">
        <f t="shared" si="0"/>
        <v>2.7479250710231962</v>
      </c>
      <c r="C21" s="17">
        <f t="shared" si="1"/>
        <v>2.6311734829947997</v>
      </c>
    </row>
    <row r="22" spans="1:3" ht="19">
      <c r="A22" s="10"/>
      <c r="B22" s="17"/>
      <c r="C22" s="17"/>
    </row>
    <row r="23" spans="1:3" ht="19">
      <c r="A23" s="10"/>
      <c r="B23" s="2"/>
      <c r="C23" s="3"/>
    </row>
  </sheetData>
  <sheetProtection sheet="1" objects="1" scenarios="1"/>
  <mergeCells count="1">
    <mergeCell ref="B8:C8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I21"/>
  <sheetViews>
    <sheetView zoomScaleNormal="100" workbookViewId="0">
      <selection activeCell="C8" sqref="C8"/>
    </sheetView>
  </sheetViews>
  <sheetFormatPr baseColWidth="10" defaultColWidth="10.83203125" defaultRowHeight="16"/>
  <cols>
    <col min="1" max="1" width="1.5" style="4" customWidth="1"/>
    <col min="2" max="2" width="30.83203125" style="4" bestFit="1" customWidth="1"/>
    <col min="3" max="16384" width="10.83203125" style="4"/>
  </cols>
  <sheetData>
    <row r="2" spans="2:9">
      <c r="B2" s="5"/>
      <c r="C2" s="5"/>
      <c r="D2" s="5"/>
      <c r="E2" s="5"/>
      <c r="F2" s="5"/>
      <c r="G2" s="5"/>
      <c r="H2" s="5"/>
      <c r="I2" s="5"/>
    </row>
    <row r="3" spans="2:9" ht="31">
      <c r="B3" s="5"/>
      <c r="C3" s="16" t="s">
        <v>13</v>
      </c>
      <c r="D3" s="5"/>
      <c r="E3" s="16"/>
      <c r="F3" s="16"/>
      <c r="G3" s="16"/>
      <c r="H3" s="16"/>
      <c r="I3" s="16"/>
    </row>
    <row r="4" spans="2:9">
      <c r="B4" s="5"/>
      <c r="C4" s="5"/>
      <c r="D4" s="5"/>
      <c r="E4" s="5"/>
      <c r="F4" s="5"/>
      <c r="G4" s="5"/>
      <c r="H4" s="5"/>
      <c r="I4" s="5"/>
    </row>
    <row r="8" spans="2:9" ht="21">
      <c r="B8" s="7" t="s">
        <v>10</v>
      </c>
      <c r="C8" s="18">
        <v>2645</v>
      </c>
      <c r="D8" s="7" t="s">
        <v>15</v>
      </c>
    </row>
    <row r="9" spans="2:9" ht="7" customHeight="1">
      <c r="B9" s="7"/>
      <c r="C9" s="7"/>
      <c r="D9" s="7"/>
      <c r="E9" s="7"/>
    </row>
    <row r="10" spans="2:9" ht="21">
      <c r="B10" s="7" t="s">
        <v>11</v>
      </c>
      <c r="C10" s="18">
        <v>27</v>
      </c>
      <c r="D10" s="7" t="s">
        <v>16</v>
      </c>
    </row>
    <row r="11" spans="2:9" ht="7" customHeight="1">
      <c r="B11" s="7"/>
      <c r="C11" s="7"/>
      <c r="D11" s="7"/>
      <c r="E11" s="7"/>
    </row>
    <row r="12" spans="2:9" ht="21">
      <c r="B12" s="7" t="s">
        <v>12</v>
      </c>
      <c r="C12" s="18">
        <v>50</v>
      </c>
      <c r="D12" s="7" t="s">
        <v>16</v>
      </c>
    </row>
    <row r="13" spans="2:9" ht="19">
      <c r="B13" s="7"/>
      <c r="C13" s="9"/>
      <c r="D13" s="7"/>
    </row>
    <row r="14" spans="2:9" ht="19">
      <c r="B14" s="11" t="s">
        <v>6</v>
      </c>
      <c r="C14" s="12"/>
      <c r="D14" s="7"/>
    </row>
    <row r="15" spans="2:9" ht="24">
      <c r="B15" s="11" t="s">
        <v>1</v>
      </c>
      <c r="C15" s="14">
        <f>0.000041449*((AVERAGE($C$10,$C$12)*2.2046)^2) - 0.0235596755*(AVERAGE($C$10,$C$12)*2.2046) + 6.0955258445</f>
        <v>4.39445256822464</v>
      </c>
      <c r="D15" s="7" t="s">
        <v>14</v>
      </c>
    </row>
    <row r="16" spans="2:9" ht="24">
      <c r="B16" s="11" t="s">
        <v>2</v>
      </c>
      <c r="C16" s="15">
        <f>0.0000437*((AVERAGE($C$10,$C$12)*2.2046)^2) - 0.02435425*(AVERAGE($C$10,$C$12)*2.2046) + 6.02160415</f>
        <v>4.2693061732877169</v>
      </c>
      <c r="D16" s="7" t="s">
        <v>14</v>
      </c>
    </row>
    <row r="17" spans="2:4" ht="19">
      <c r="B17" s="7"/>
      <c r="C17" s="13"/>
      <c r="D17" s="7"/>
    </row>
    <row r="18" spans="2:4" ht="19">
      <c r="B18" s="11" t="s">
        <v>7</v>
      </c>
      <c r="C18" s="12"/>
      <c r="D18" s="7"/>
    </row>
    <row r="19" spans="2:4" ht="24">
      <c r="B19" s="11" t="s">
        <v>1</v>
      </c>
      <c r="C19" s="15">
        <f>$C$8*C15/10000</f>
        <v>1.1623327042954175</v>
      </c>
      <c r="D19" s="7" t="s">
        <v>5</v>
      </c>
    </row>
    <row r="20" spans="2:4" ht="24">
      <c r="B20" s="11" t="s">
        <v>2</v>
      </c>
      <c r="C20" s="15">
        <f>$C$8*C16/10000</f>
        <v>1.1292314828346011</v>
      </c>
      <c r="D20" s="7" t="s">
        <v>5</v>
      </c>
    </row>
    <row r="21" spans="2:4" ht="19">
      <c r="B21" s="7"/>
      <c r="C21" s="7"/>
      <c r="D21" s="7"/>
    </row>
  </sheetData>
  <sheetProtection sheet="1" objects="1" scenarios="1"/>
  <dataValidations count="1">
    <dataValidation type="decimal" errorStyle="warning" allowBlank="1" showInputMessage="1" showErrorMessage="1" errorTitle="Outside weight range" error="Please input weight between 20 and 140 kg" sqref="C12 C10" xr:uid="{00000000-0002-0000-0300-000000000000}">
      <formula1>20</formula1>
      <formula2>140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Lys Curve - lb</vt:lpstr>
      <vt:lpstr>Lys Calculator - lb</vt:lpstr>
      <vt:lpstr>Lys Curve - kg</vt:lpstr>
      <vt:lpstr>Lys Calculator - kg</vt:lpstr>
      <vt:lpstr>'Lys Curve - lb'!Print_Area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Boscato Menegat</dc:creator>
  <cp:lastModifiedBy>Mariana Boscato Menegat</cp:lastModifiedBy>
  <cp:lastPrinted>2019-02-15T15:02:03Z</cp:lastPrinted>
  <dcterms:created xsi:type="dcterms:W3CDTF">2018-08-04T21:43:20Z</dcterms:created>
  <dcterms:modified xsi:type="dcterms:W3CDTF">2019-02-15T15:16:34Z</dcterms:modified>
</cp:coreProperties>
</file>