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140" windowHeight="11955" tabRatio="500" activeTab="0"/>
  </bookViews>
  <sheets>
    <sheet name="Fat analysis" sheetId="1" r:id="rId1"/>
    <sheet name="Data" sheetId="2" state="hidden" r:id="rId2"/>
    <sheet name="Nutrients" sheetId="3" state="hidden" r:id="rId3"/>
    <sheet name="Gf diets (corn, 46.5%)" sheetId="4" state="hidden" r:id="rId4"/>
    <sheet name="Response surface" sheetId="5" state="hidden" r:id="rId5"/>
  </sheets>
  <definedNames>
    <definedName name="_xlnm.Print_Area" localSheetId="0">'Fat analysis'!$A$1:$H$87</definedName>
    <definedName name="_xlnm.Print_Area" localSheetId="3">'Gf diets (corn, 46.5%)'!$A$1:$O$67</definedName>
    <definedName name="_xlnm.Print_Titles" localSheetId="3">'Gf diets (corn, 46.5%)'!$A:$A</definedName>
  </definedNames>
  <calcPr fullCalcOnLoad="1"/>
</workbook>
</file>

<file path=xl/sharedStrings.xml><?xml version="1.0" encoding="utf-8"?>
<sst xmlns="http://schemas.openxmlformats.org/spreadsheetml/2006/main" count="305" uniqueCount="166">
  <si>
    <t>Corn, $/bu</t>
  </si>
  <si>
    <t>SBM, $/ton</t>
  </si>
  <si>
    <t>Fat, $/cwt</t>
  </si>
  <si>
    <t>Date</t>
  </si>
  <si>
    <t>Ingredient</t>
  </si>
  <si>
    <t>Corn</t>
  </si>
  <si>
    <t>Choice White Grease</t>
  </si>
  <si>
    <t>Dicalcium Phosphate, 18.5% P</t>
  </si>
  <si>
    <t>Limestone</t>
  </si>
  <si>
    <t>Salt</t>
  </si>
  <si>
    <t>Lysine HCl</t>
  </si>
  <si>
    <t>TOTAL</t>
  </si>
  <si>
    <t>Numbers in red are estimated values and not book values</t>
  </si>
  <si>
    <t>Milo</t>
  </si>
  <si>
    <t>Barley</t>
  </si>
  <si>
    <t>Hard Red Winter Wheat</t>
  </si>
  <si>
    <t>Soybean meal, 46.5%</t>
  </si>
  <si>
    <t>NCKP soybean meal</t>
  </si>
  <si>
    <t>Alfalfa meal</t>
  </si>
  <si>
    <t>Spray-dried blood meal</t>
  </si>
  <si>
    <t>Select Menhaden Fish Meal</t>
  </si>
  <si>
    <t>Spray-dried Porcine plasma</t>
  </si>
  <si>
    <t>Spray Dried Whey</t>
  </si>
  <si>
    <t>Monocalcium Phosphate, 21% P</t>
  </si>
  <si>
    <t>DL-Methionine</t>
  </si>
  <si>
    <t>Lactose</t>
  </si>
  <si>
    <t>Vitamin premix with phytase</t>
  </si>
  <si>
    <t>Trace mineral premix</t>
  </si>
  <si>
    <t>Sow add pack</t>
  </si>
  <si>
    <t>Copper sulfate</t>
  </si>
  <si>
    <t>Zinc oxide</t>
  </si>
  <si>
    <t>L-Threonine</t>
  </si>
  <si>
    <t>DairyLac 80 or deproteinized whey</t>
  </si>
  <si>
    <t>Soy Hulls</t>
  </si>
  <si>
    <t>Starter base mix</t>
  </si>
  <si>
    <t>Grow-finish base mix</t>
  </si>
  <si>
    <t>Developer base mix</t>
  </si>
  <si>
    <t>Sow base mix</t>
  </si>
  <si>
    <t>High oil corn</t>
  </si>
  <si>
    <t>Ingredients to right of this column are not in sheets</t>
  </si>
  <si>
    <t>Wheat Bran</t>
  </si>
  <si>
    <t>Soybean meal, 44%</t>
  </si>
  <si>
    <t>Wheat Middlings</t>
  </si>
  <si>
    <t>L-Tryptophan</t>
  </si>
  <si>
    <t>Methionine hydroxy analog</t>
  </si>
  <si>
    <t>Corn starch</t>
  </si>
  <si>
    <t>SEW diet</t>
  </si>
  <si>
    <t>Transition diet</t>
  </si>
  <si>
    <t>Lysine</t>
  </si>
  <si>
    <t>Isoleucine</t>
  </si>
  <si>
    <t>Leucine</t>
  </si>
  <si>
    <t>Methionine</t>
  </si>
  <si>
    <t>Met &amp; Cys</t>
  </si>
  <si>
    <t>Threonine</t>
  </si>
  <si>
    <t>Tryptophan</t>
  </si>
  <si>
    <t>Valine</t>
  </si>
  <si>
    <t>ME, kcal/kg</t>
  </si>
  <si>
    <t>NE Noblet Grow/Finish, kcal/kg</t>
  </si>
  <si>
    <t>NE Noblet Sow, kcal/kg</t>
  </si>
  <si>
    <t>NE NRC, kcal/kg</t>
  </si>
  <si>
    <t>Protein, %</t>
  </si>
  <si>
    <t>Calcium, %</t>
  </si>
  <si>
    <t>Phosphorus, %</t>
  </si>
  <si>
    <t>Available phosphorus, %</t>
  </si>
  <si>
    <t>Cost/ton</t>
  </si>
  <si>
    <t>Cost/lb</t>
  </si>
  <si>
    <t>Availability of Phos</t>
  </si>
  <si>
    <t>Grind, Mix and Delivey fee</t>
  </si>
  <si>
    <t>/ton</t>
  </si>
  <si>
    <t>Apparent Digestibility of amino acids</t>
  </si>
  <si>
    <t>Cystine</t>
  </si>
  <si>
    <t>True Digestibility of amino acids</t>
  </si>
  <si>
    <t>Apparent Digestible amino acids</t>
  </si>
  <si>
    <t>True Digestible amino acids</t>
  </si>
  <si>
    <t>Weight Range</t>
  </si>
  <si>
    <t>Required Lys:Cal Ratio</t>
  </si>
  <si>
    <t>Calculated Lysine Required, %</t>
  </si>
  <si>
    <t>Desired Lysine, %</t>
  </si>
  <si>
    <t>Other ingredients Lysine, %</t>
  </si>
  <si>
    <t>Isoleucine:lysine ratio, %</t>
  </si>
  <si>
    <t>Leucine:lysine ratio, %</t>
  </si>
  <si>
    <t>Methionine:lysine ratio, %</t>
  </si>
  <si>
    <t>Met &amp; Cys:lysine ratio, %</t>
  </si>
  <si>
    <t>Threonine:lysine ratio, %</t>
  </si>
  <si>
    <t>Tryptophan:lysine ratio, %</t>
  </si>
  <si>
    <t>Valine:lysine ratio, %</t>
  </si>
  <si>
    <t>ME, kcal/lb</t>
  </si>
  <si>
    <t>NE Noblet Grow/Finish, kcal/lb</t>
  </si>
  <si>
    <t>NE Noblet Sow, kcal/lb</t>
  </si>
  <si>
    <t>NE NRC, kcal/lb</t>
  </si>
  <si>
    <t>Available phosphorus equiv, %</t>
  </si>
  <si>
    <t>Lysine:calorie ratio, g/mcal</t>
  </si>
  <si>
    <t>Avail P:calorie ratio g/mcal</t>
  </si>
  <si>
    <t>Cost with processing</t>
  </si>
  <si>
    <t>Feed budget, lb/pig</t>
  </si>
  <si>
    <t>Cost/pig</t>
  </si>
  <si>
    <t>Target available phosphorus, %</t>
  </si>
  <si>
    <t>Target avail P:calorie ratio g/mcal</t>
  </si>
  <si>
    <t>Isoleucine:Lysine ratio, %</t>
  </si>
  <si>
    <t>Leucine:Lysine ratio, %</t>
  </si>
  <si>
    <t>Met &amp; Cys:Lysine ratio, %</t>
  </si>
  <si>
    <t>Threonine:Lysine ratio, %</t>
  </si>
  <si>
    <t>Valine:Lysine ratio, %</t>
  </si>
  <si>
    <t>No fat</t>
  </si>
  <si>
    <t>Added fat</t>
  </si>
  <si>
    <t>50-75, $/ton</t>
  </si>
  <si>
    <t>75-120, $/ton</t>
  </si>
  <si>
    <t>120-160, $/ton</t>
  </si>
  <si>
    <t>160-195, $/ton</t>
  </si>
  <si>
    <t>195-230, $/ton</t>
  </si>
  <si>
    <t>230-265, $/ton</t>
  </si>
  <si>
    <t>Total</t>
  </si>
  <si>
    <t>F/G change</t>
  </si>
  <si>
    <t>ADG change</t>
  </si>
  <si>
    <t>percent per percent fat</t>
  </si>
  <si>
    <t>Value of extra gain with 5% fat</t>
  </si>
  <si>
    <t>Extra gain</t>
  </si>
  <si>
    <t>Extra feed required for extra gain, lb</t>
  </si>
  <si>
    <t>Total % change</t>
  </si>
  <si>
    <t>Increase in feed cost per pig by phase with 5% fat</t>
  </si>
  <si>
    <t>% fat</t>
  </si>
  <si>
    <t>Field</t>
  </si>
  <si>
    <t>University</t>
  </si>
  <si>
    <t>Field intake</t>
  </si>
  <si>
    <t>Univ intake</t>
  </si>
  <si>
    <t>FI % BW</t>
  </si>
  <si>
    <t>Wt, lb</t>
  </si>
  <si>
    <t>Field 2.5%</t>
  </si>
  <si>
    <t>University 2.5%</t>
  </si>
  <si>
    <t>Field 5%</t>
  </si>
  <si>
    <t>University 5%</t>
  </si>
  <si>
    <t>Intercept</t>
  </si>
  <si>
    <t>Location</t>
  </si>
  <si>
    <t>Univ</t>
  </si>
  <si>
    <t>.</t>
  </si>
  <si>
    <t>AvWt*FIPERBW</t>
  </si>
  <si>
    <t>fatlevel</t>
  </si>
  <si>
    <t>fatlevel*Location</t>
  </si>
  <si>
    <t>F/G</t>
  </si>
  <si>
    <t>ADG</t>
  </si>
  <si>
    <t>paylean</t>
  </si>
  <si>
    <t>Est. live price</t>
  </si>
  <si>
    <t>Carcass price</t>
  </si>
  <si>
    <t>Prices</t>
  </si>
  <si>
    <t>3% fat</t>
  </si>
  <si>
    <t>Diet 1</t>
  </si>
  <si>
    <t>Diet 2</t>
  </si>
  <si>
    <t>Diet 3</t>
  </si>
  <si>
    <t>Diet 4</t>
  </si>
  <si>
    <t>Diet 5</t>
  </si>
  <si>
    <t>Diet 6</t>
  </si>
  <si>
    <t>6% fat</t>
  </si>
  <si>
    <t>Feed cost per pig</t>
  </si>
  <si>
    <t>Extra gain by phase, lb</t>
  </si>
  <si>
    <t>Grind/mix/delivery, $/ton</t>
  </si>
  <si>
    <t>Diet cost per ton</t>
  </si>
  <si>
    <t>Feed cost/cwt gain</t>
  </si>
  <si>
    <t>cost of extra feed for extra gain</t>
  </si>
  <si>
    <t>Increase in feed cost/cwt gain</t>
  </si>
  <si>
    <t>Increase in feed cost per pig</t>
  </si>
  <si>
    <t>Weight range, lb</t>
  </si>
  <si>
    <t>to</t>
  </si>
  <si>
    <t>KSU Fat Analysis Spreadsheet</t>
  </si>
  <si>
    <t>`</t>
  </si>
  <si>
    <t>Focus on Net return graph when you are short on space and need the extra weight gain.</t>
  </si>
  <si>
    <t>Focus on the feed cost graph when you have enough space.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</si>
</sst>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m/d/yy;@"/>
    <numFmt numFmtId="167" formatCode="[$-409]mmmmm\-yy;@"/>
    <numFmt numFmtId="168" formatCode="[$-409]mmm\-yy;@"/>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_);_(* \(#,##0\);_(* &quot;-&quot;??_);_(@_)"/>
    <numFmt numFmtId="177" formatCode=".00"/>
    <numFmt numFmtId="178" formatCode="0.000"/>
    <numFmt numFmtId="179" formatCode="0.0000"/>
    <numFmt numFmtId="180" formatCode="0.0%"/>
    <numFmt numFmtId="181" formatCode="_(* #,##0.0_);_(* \(#,##0.0\);_(* &quot;-&quot;??_);_(@_)"/>
    <numFmt numFmtId="182" formatCode="0.00000"/>
    <numFmt numFmtId="183" formatCode="0.000000"/>
    <numFmt numFmtId="184" formatCode="0.0000000"/>
    <numFmt numFmtId="185" formatCode="0.00000000"/>
    <numFmt numFmtId="186" formatCode="_(&quot;$&quot;* #,##0.000_);_(&quot;$&quot;* \(#,##0.000\);_(&quot;$&quot;* &quot;-&quot;??_);_(@_)"/>
    <numFmt numFmtId="187" formatCode="_(* #,##0.000_);_(* \(#,##0.000\);_(* &quot;-&quot;???_);_(@_)"/>
    <numFmt numFmtId="188" formatCode="_(* #,##0.000_);_(* \(#,##0.000\);_(* &quot;-&quot;??_);_(@_)"/>
    <numFmt numFmtId="189" formatCode="_(* #,##0.0_);_(* \(#,##0.0\);_(* &quot;-&quot;?_);_(@_)"/>
    <numFmt numFmtId="190" formatCode="0.000000000"/>
    <numFmt numFmtId="191" formatCode="0.0000000000"/>
    <numFmt numFmtId="192" formatCode="0.00000000000"/>
    <numFmt numFmtId="193" formatCode="_(* #,##0.0000_);_(* \(#,##0.0000\);_(* &quot;-&quot;????_);_(@_)"/>
    <numFmt numFmtId="194" formatCode="mm/yy;@"/>
    <numFmt numFmtId="195" formatCode="m/yy;@"/>
  </numFmts>
  <fonts count="15">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0"/>
      <color indexed="10"/>
      <name val="Arial"/>
      <family val="2"/>
    </font>
    <font>
      <sz val="10"/>
      <color indexed="10"/>
      <name val="Arial"/>
      <family val="2"/>
    </font>
    <font>
      <sz val="12"/>
      <name val="Arial"/>
      <family val="2"/>
    </font>
    <font>
      <sz val="10"/>
      <color indexed="8"/>
      <name val="Arial"/>
      <family val="2"/>
    </font>
    <font>
      <b/>
      <sz val="12"/>
      <name val="Arial"/>
      <family val="2"/>
    </font>
    <font>
      <sz val="10"/>
      <color indexed="20"/>
      <name val="Arial"/>
      <family val="2"/>
    </font>
    <font>
      <sz val="12"/>
      <name val="Geneva"/>
      <family val="0"/>
    </font>
    <font>
      <sz val="15.5"/>
      <name val="Arial"/>
      <family val="2"/>
    </font>
    <font>
      <sz val="17"/>
      <name val="Arial"/>
      <family val="2"/>
    </font>
    <font>
      <u val="single"/>
      <sz val="12"/>
      <name val="Arial"/>
      <family val="0"/>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44" fontId="0" fillId="0" borderId="0" xfId="17" applyAlignment="1">
      <alignment/>
    </xf>
    <xf numFmtId="0" fontId="0" fillId="0" borderId="0" xfId="0" applyBorder="1" applyAlignment="1">
      <alignment/>
    </xf>
    <xf numFmtId="166" fontId="0" fillId="0" borderId="1" xfId="0" applyNumberFormat="1" applyBorder="1" applyAlignment="1">
      <alignment/>
    </xf>
    <xf numFmtId="0" fontId="0" fillId="0" borderId="1" xfId="0" applyBorder="1" applyAlignment="1">
      <alignment/>
    </xf>
    <xf numFmtId="44" fontId="0" fillId="0" borderId="1" xfId="17" applyFont="1" applyBorder="1" applyAlignment="1">
      <alignment/>
    </xf>
    <xf numFmtId="2" fontId="0" fillId="0" borderId="0" xfId="0" applyNumberFormat="1" applyAlignment="1">
      <alignment/>
    </xf>
    <xf numFmtId="0" fontId="0" fillId="0" borderId="2" xfId="0" applyBorder="1" applyAlignment="1">
      <alignment/>
    </xf>
    <xf numFmtId="0" fontId="0" fillId="0" borderId="0" xfId="0" applyAlignment="1">
      <alignment horizontal="right"/>
    </xf>
    <xf numFmtId="0" fontId="5" fillId="0" borderId="1" xfId="0" applyFont="1" applyBorder="1" applyAlignment="1">
      <alignment horizontal="left" wrapText="1"/>
    </xf>
    <xf numFmtId="0" fontId="1" fillId="0" borderId="1" xfId="0" applyFont="1" applyBorder="1" applyAlignment="1" applyProtection="1">
      <alignment horizontal="center" wrapText="1"/>
      <protection locked="0"/>
    </xf>
    <xf numFmtId="0" fontId="1" fillId="0" borderId="1" xfId="0" applyFont="1" applyBorder="1" applyAlignment="1" applyProtection="1" quotePrefix="1">
      <alignment horizontal="center" wrapText="1"/>
      <protection locked="0"/>
    </xf>
    <xf numFmtId="0" fontId="1" fillId="0" borderId="0" xfId="0" applyFont="1" applyAlignment="1">
      <alignment horizontal="center" wrapText="1"/>
    </xf>
    <xf numFmtId="0" fontId="1" fillId="0" borderId="0" xfId="0"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1" fillId="2" borderId="0" xfId="0" applyFont="1" applyFill="1" applyAlignment="1" applyProtection="1">
      <alignment horizontal="center" wrapText="1"/>
      <protection locked="0"/>
    </xf>
    <xf numFmtId="0" fontId="1" fillId="0" borderId="0" xfId="0" applyFont="1" applyBorder="1" applyAlignment="1">
      <alignment horizontal="left" wrapText="1"/>
    </xf>
    <xf numFmtId="0" fontId="1" fillId="0" borderId="0" xfId="0" applyFont="1" applyBorder="1" applyAlignment="1" applyProtection="1" quotePrefix="1">
      <alignment horizontal="center" wrapText="1"/>
      <protection locked="0"/>
    </xf>
    <xf numFmtId="0" fontId="1" fillId="0" borderId="0" xfId="0" applyFont="1" applyAlignment="1">
      <alignment horizontal="left"/>
    </xf>
    <xf numFmtId="2" fontId="0" fillId="0" borderId="0" xfId="0" applyNumberFormat="1" applyAlignment="1" applyProtection="1">
      <alignment horizontal="center"/>
      <protection locked="0"/>
    </xf>
    <xf numFmtId="2" fontId="6" fillId="0" borderId="0" xfId="0" applyNumberFormat="1" applyFont="1" applyAlignment="1" applyProtection="1">
      <alignment horizontal="center"/>
      <protection locked="0"/>
    </xf>
    <xf numFmtId="2" fontId="0" fillId="0" borderId="0" xfId="0" applyNumberFormat="1" applyAlignment="1">
      <alignment horizontal="center"/>
    </xf>
    <xf numFmtId="0" fontId="0" fillId="0" borderId="0" xfId="0" applyAlignment="1">
      <alignment horizontal="center"/>
    </xf>
    <xf numFmtId="2" fontId="6" fillId="0" borderId="0" xfId="0" applyNumberFormat="1" applyFont="1" applyAlignment="1">
      <alignment horizontal="center"/>
    </xf>
    <xf numFmtId="2" fontId="0" fillId="0" borderId="0" xfId="0" applyNumberFormat="1" applyFont="1" applyAlignment="1" applyProtection="1">
      <alignment horizontal="center"/>
      <protection locked="0"/>
    </xf>
    <xf numFmtId="2" fontId="1" fillId="0" borderId="0" xfId="0" applyNumberFormat="1" applyFont="1" applyAlignment="1" quotePrefix="1">
      <alignment horizontal="left"/>
    </xf>
    <xf numFmtId="1" fontId="1" fillId="0" borderId="0" xfId="0" applyNumberFormat="1" applyFont="1" applyAlignment="1" quotePrefix="1">
      <alignment horizontal="left"/>
    </xf>
    <xf numFmtId="1" fontId="0" fillId="0" borderId="0" xfId="0" applyNumberFormat="1" applyAlignment="1" applyProtection="1">
      <alignment horizontal="center"/>
      <protection locked="0"/>
    </xf>
    <xf numFmtId="1" fontId="0" fillId="0" borderId="0" xfId="0" applyNumberFormat="1" applyAlignment="1">
      <alignment horizontal="center"/>
    </xf>
    <xf numFmtId="1" fontId="6" fillId="0" borderId="0" xfId="0" applyNumberFormat="1" applyFont="1" applyAlignment="1" applyProtection="1">
      <alignment horizontal="center"/>
      <protection locked="0"/>
    </xf>
    <xf numFmtId="1" fontId="6" fillId="0" borderId="0" xfId="0" applyNumberFormat="1" applyFont="1" applyAlignment="1">
      <alignment horizontal="center"/>
    </xf>
    <xf numFmtId="1" fontId="0" fillId="0" borderId="0" xfId="0" applyNumberFormat="1" applyFont="1" applyAlignment="1" applyProtection="1">
      <alignment horizontal="center"/>
      <protection locked="0"/>
    </xf>
    <xf numFmtId="1" fontId="1" fillId="0" borderId="0" xfId="0" applyNumberFormat="1" applyFont="1" applyAlignment="1">
      <alignment horizontal="left"/>
    </xf>
    <xf numFmtId="175" fontId="1" fillId="0" borderId="0" xfId="0" applyNumberFormat="1" applyFont="1" applyAlignment="1" quotePrefix="1">
      <alignment horizontal="left"/>
    </xf>
    <xf numFmtId="175" fontId="0" fillId="0" borderId="0" xfId="0" applyNumberFormat="1" applyAlignment="1" applyProtection="1">
      <alignment horizontal="center"/>
      <protection locked="0"/>
    </xf>
    <xf numFmtId="177" fontId="1" fillId="0" borderId="0" xfId="0" applyNumberFormat="1" applyFont="1" applyAlignment="1">
      <alignment horizontal="left"/>
    </xf>
    <xf numFmtId="170" fontId="0" fillId="0" borderId="0" xfId="17" applyNumberFormat="1" applyAlignment="1">
      <alignment horizontal="center"/>
    </xf>
    <xf numFmtId="44" fontId="0" fillId="0" borderId="0" xfId="17" applyNumberFormat="1" applyAlignment="1">
      <alignment horizontal="center"/>
    </xf>
    <xf numFmtId="44" fontId="0" fillId="3" borderId="0" xfId="17" applyFill="1" applyAlignment="1" applyProtection="1">
      <alignment horizontal="center"/>
      <protection locked="0"/>
    </xf>
    <xf numFmtId="186" fontId="0" fillId="3" borderId="0" xfId="17" applyNumberFormat="1" applyFill="1" applyAlignment="1" applyProtection="1">
      <alignment horizontal="center"/>
      <protection locked="0"/>
    </xf>
    <xf numFmtId="186" fontId="0" fillId="0" borderId="0" xfId="17" applyNumberFormat="1" applyFill="1" applyAlignment="1" applyProtection="1">
      <alignment horizontal="center"/>
      <protection locked="0"/>
    </xf>
    <xf numFmtId="0" fontId="0" fillId="0" borderId="0" xfId="0" applyAlignment="1" applyProtection="1">
      <alignment horizontal="center"/>
      <protection locked="0"/>
    </xf>
    <xf numFmtId="180" fontId="0" fillId="0" borderId="0" xfId="21" applyNumberFormat="1" applyAlignment="1" applyProtection="1">
      <alignment horizontal="center"/>
      <protection locked="0"/>
    </xf>
    <xf numFmtId="9" fontId="0" fillId="0" borderId="0" xfId="21" applyAlignment="1" applyProtection="1">
      <alignment horizontal="center"/>
      <protection locked="0"/>
    </xf>
    <xf numFmtId="9" fontId="0" fillId="0" borderId="0" xfId="21" applyAlignment="1">
      <alignment horizontal="center"/>
    </xf>
    <xf numFmtId="44" fontId="0" fillId="3" borderId="3" xfId="17" applyFill="1" applyBorder="1" applyAlignment="1" applyProtection="1">
      <alignment horizontal="center"/>
      <protection locked="0"/>
    </xf>
    <xf numFmtId="0" fontId="0" fillId="0" borderId="0" xfId="0" applyAlignment="1" quotePrefix="1">
      <alignment horizontal="left"/>
    </xf>
    <xf numFmtId="0" fontId="0" fillId="0" borderId="0" xfId="0" applyFont="1" applyAlignment="1">
      <alignment horizontal="center"/>
    </xf>
    <xf numFmtId="9" fontId="6" fillId="0" borderId="0" xfId="21" applyFont="1" applyAlignment="1" applyProtection="1">
      <alignment horizontal="center"/>
      <protection locked="0"/>
    </xf>
    <xf numFmtId="9" fontId="0" fillId="0" borderId="0" xfId="0" applyNumberFormat="1" applyAlignment="1" applyProtection="1">
      <alignment horizontal="center"/>
      <protection locked="0"/>
    </xf>
    <xf numFmtId="9" fontId="0" fillId="0" borderId="0" xfId="21" applyFont="1" applyAlignment="1" applyProtection="1">
      <alignment horizontal="center"/>
      <protection locked="0"/>
    </xf>
    <xf numFmtId="9" fontId="6" fillId="0" borderId="0" xfId="21" applyFont="1" applyAlignment="1" applyProtection="1">
      <alignment horizontal="center"/>
      <protection locked="0"/>
    </xf>
    <xf numFmtId="0" fontId="6" fillId="0" borderId="0" xfId="0" applyFont="1" applyAlignment="1" applyProtection="1">
      <alignment horizontal="center"/>
      <protection locked="0"/>
    </xf>
    <xf numFmtId="0" fontId="0" fillId="0" borderId="0" xfId="0" applyFont="1" applyAlignment="1" applyProtection="1">
      <alignment horizontal="center"/>
      <protection locked="0"/>
    </xf>
    <xf numFmtId="9" fontId="8" fillId="0" borderId="0" xfId="21" applyFont="1" applyAlignment="1" applyProtection="1">
      <alignment horizontal="center"/>
      <protection locked="0"/>
    </xf>
    <xf numFmtId="178" fontId="0" fillId="0" borderId="0" xfId="0" applyNumberFormat="1" applyAlignment="1">
      <alignment horizontal="center"/>
    </xf>
    <xf numFmtId="178" fontId="8" fillId="0" borderId="0" xfId="0" applyNumberFormat="1" applyFont="1" applyAlignment="1">
      <alignment horizontal="center"/>
    </xf>
    <xf numFmtId="44" fontId="0" fillId="0" borderId="0" xfId="17" applyAlignment="1">
      <alignment horizontal="center"/>
    </xf>
    <xf numFmtId="186" fontId="0" fillId="0" borderId="0" xfId="17" applyNumberFormat="1" applyAlignment="1">
      <alignment horizontal="center"/>
    </xf>
    <xf numFmtId="0" fontId="0" fillId="0" borderId="0" xfId="0" applyFill="1" applyBorder="1" applyAlignment="1" quotePrefix="1">
      <alignment horizontal="left"/>
    </xf>
    <xf numFmtId="0" fontId="0" fillId="0" borderId="0" xfId="0" applyFill="1" applyBorder="1" applyAlignment="1">
      <alignment/>
    </xf>
    <xf numFmtId="180" fontId="0" fillId="0" borderId="0" xfId="21" applyNumberFormat="1" applyFill="1" applyBorder="1" applyAlignment="1" applyProtection="1">
      <alignment horizontal="center"/>
      <protection locked="0"/>
    </xf>
    <xf numFmtId="0" fontId="9" fillId="0" borderId="0" xfId="0" applyFont="1" applyAlignment="1">
      <alignment horizontal="left"/>
    </xf>
    <xf numFmtId="0" fontId="1" fillId="0" borderId="0" xfId="0" applyFont="1" applyBorder="1" applyAlignment="1">
      <alignment horizontal="centerContinuous"/>
    </xf>
    <xf numFmtId="0" fontId="0" fillId="0" borderId="1" xfId="0" applyBorder="1" applyAlignment="1">
      <alignment horizontal="centerContinuous"/>
    </xf>
    <xf numFmtId="0" fontId="0" fillId="3" borderId="0" xfId="0" applyFill="1" applyBorder="1" applyAlignment="1" applyProtection="1">
      <alignment horizontal="centerContinuous"/>
      <protection locked="0"/>
    </xf>
    <xf numFmtId="0" fontId="0" fillId="3" borderId="0" xfId="0" applyFill="1" applyBorder="1" applyAlignment="1" applyProtection="1">
      <alignment horizontal="center"/>
      <protection locked="0"/>
    </xf>
    <xf numFmtId="0" fontId="0" fillId="0" borderId="0" xfId="0" applyAlignment="1" applyProtection="1">
      <alignment/>
      <protection locked="0"/>
    </xf>
    <xf numFmtId="1" fontId="0" fillId="3" borderId="2" xfId="0" applyNumberFormat="1" applyFill="1" applyBorder="1" applyAlignment="1" applyProtection="1">
      <alignment horizontal="center"/>
      <protection locked="0"/>
    </xf>
    <xf numFmtId="1" fontId="6" fillId="0" borderId="0" xfId="0" applyNumberFormat="1" applyFont="1" applyAlignment="1">
      <alignment/>
    </xf>
    <xf numFmtId="1" fontId="0" fillId="0" borderId="0" xfId="0" applyNumberFormat="1" applyAlignment="1">
      <alignment/>
    </xf>
    <xf numFmtId="175" fontId="6" fillId="0" borderId="0" xfId="0" applyNumberFormat="1" applyFont="1" applyAlignment="1">
      <alignment/>
    </xf>
    <xf numFmtId="175" fontId="0" fillId="0" borderId="0" xfId="0" applyNumberFormat="1" applyAlignment="1">
      <alignment/>
    </xf>
    <xf numFmtId="175" fontId="0" fillId="0" borderId="4" xfId="0" applyNumberFormat="1" applyBorder="1" applyAlignment="1">
      <alignment/>
    </xf>
    <xf numFmtId="175" fontId="0" fillId="0" borderId="0" xfId="0" applyNumberFormat="1" applyBorder="1" applyAlignment="1">
      <alignment/>
    </xf>
    <xf numFmtId="175" fontId="0" fillId="0" borderId="0" xfId="0" applyNumberFormat="1" applyBorder="1" applyAlignment="1" quotePrefix="1">
      <alignment horizontal="left"/>
    </xf>
    <xf numFmtId="2" fontId="0" fillId="0" borderId="0" xfId="0" applyNumberFormat="1" applyFont="1" applyAlignment="1">
      <alignment horizontal="center"/>
    </xf>
    <xf numFmtId="43" fontId="0" fillId="0" borderId="0" xfId="0" applyNumberFormat="1" applyAlignment="1">
      <alignment/>
    </xf>
    <xf numFmtId="43" fontId="10" fillId="3" borderId="3" xfId="0" applyNumberFormat="1" applyFont="1" applyFill="1" applyBorder="1" applyAlignment="1" applyProtection="1">
      <alignment/>
      <protection locked="0"/>
    </xf>
    <xf numFmtId="2" fontId="0" fillId="0" borderId="0" xfId="0" applyNumberFormat="1" applyAlignment="1" quotePrefix="1">
      <alignment horizontal="left"/>
    </xf>
    <xf numFmtId="2" fontId="8" fillId="0" borderId="0" xfId="21" applyNumberFormat="1" applyFont="1" applyAlignment="1">
      <alignment/>
    </xf>
    <xf numFmtId="0" fontId="8" fillId="0" borderId="0" xfId="0" applyFont="1" applyAlignment="1">
      <alignment/>
    </xf>
    <xf numFmtId="9" fontId="8" fillId="0" borderId="0" xfId="21" applyFont="1" applyAlignment="1">
      <alignment/>
    </xf>
    <xf numFmtId="9" fontId="8" fillId="0" borderId="0" xfId="0" applyNumberFormat="1" applyFont="1" applyAlignment="1">
      <alignment/>
    </xf>
    <xf numFmtId="2" fontId="0" fillId="0" borderId="0" xfId="0" applyNumberFormat="1" applyAlignment="1">
      <alignment horizontal="left"/>
    </xf>
    <xf numFmtId="176" fontId="8" fillId="0" borderId="0" xfId="21" applyNumberFormat="1" applyFont="1" applyAlignment="1">
      <alignment/>
    </xf>
    <xf numFmtId="175" fontId="0" fillId="0" borderId="0" xfId="0" applyNumberFormat="1" applyAlignment="1" quotePrefix="1">
      <alignment horizontal="left"/>
    </xf>
    <xf numFmtId="181" fontId="8" fillId="0" borderId="0" xfId="15" applyNumberFormat="1" applyFont="1" applyAlignment="1">
      <alignment/>
    </xf>
    <xf numFmtId="43" fontId="8" fillId="0" borderId="0" xfId="15" applyNumberFormat="1" applyFont="1" applyAlignment="1">
      <alignment/>
    </xf>
    <xf numFmtId="177" fontId="0" fillId="0" borderId="0" xfId="0" applyNumberFormat="1" applyAlignment="1">
      <alignment/>
    </xf>
    <xf numFmtId="43" fontId="8" fillId="0" borderId="0" xfId="0" applyNumberFormat="1" applyFont="1" applyAlignment="1">
      <alignment/>
    </xf>
    <xf numFmtId="44" fontId="8" fillId="0" borderId="0" xfId="17" applyFont="1" applyAlignment="1">
      <alignment/>
    </xf>
    <xf numFmtId="1" fontId="0" fillId="3" borderId="3" xfId="0" applyNumberFormat="1" applyFill="1" applyBorder="1" applyAlignment="1" applyProtection="1">
      <alignment horizontal="center"/>
      <protection locked="0"/>
    </xf>
    <xf numFmtId="44" fontId="0" fillId="0" borderId="0" xfId="0" applyNumberFormat="1" applyAlignment="1">
      <alignment/>
    </xf>
    <xf numFmtId="44" fontId="1" fillId="0" borderId="0" xfId="0" applyNumberFormat="1" applyFont="1" applyAlignment="1">
      <alignment/>
    </xf>
    <xf numFmtId="9" fontId="0" fillId="0" borderId="0" xfId="21" applyAlignment="1">
      <alignment/>
    </xf>
    <xf numFmtId="43" fontId="0" fillId="0" borderId="0" xfId="15" applyNumberFormat="1" applyAlignment="1">
      <alignment/>
    </xf>
    <xf numFmtId="9" fontId="6" fillId="0" borderId="0" xfId="21" applyFont="1" applyAlignment="1">
      <alignment/>
    </xf>
    <xf numFmtId="0" fontId="0" fillId="0" borderId="1" xfId="0" applyFont="1" applyBorder="1" applyAlignment="1">
      <alignment horizontal="left"/>
    </xf>
    <xf numFmtId="0" fontId="0" fillId="0" borderId="0" xfId="0" applyFont="1" applyAlignment="1">
      <alignment horizontal="left"/>
    </xf>
    <xf numFmtId="2" fontId="0" fillId="0" borderId="0" xfId="0" applyNumberFormat="1" applyFont="1" applyAlignment="1">
      <alignment/>
    </xf>
    <xf numFmtId="2" fontId="0" fillId="0" borderId="0" xfId="0" applyNumberFormat="1" applyFont="1" applyAlignment="1" quotePrefix="1">
      <alignment horizontal="left"/>
    </xf>
    <xf numFmtId="2" fontId="0" fillId="0" borderId="0" xfId="0" applyNumberFormat="1" applyFont="1" applyAlignment="1">
      <alignment horizontal="left"/>
    </xf>
    <xf numFmtId="44" fontId="0" fillId="0" borderId="1" xfId="17" applyFont="1" applyFill="1" applyBorder="1" applyAlignment="1">
      <alignment/>
    </xf>
    <xf numFmtId="186" fontId="0" fillId="0" borderId="0" xfId="17" applyNumberFormat="1" applyAlignment="1">
      <alignment/>
    </xf>
    <xf numFmtId="9" fontId="0" fillId="0" borderId="0" xfId="0" applyNumberFormat="1" applyAlignment="1">
      <alignment/>
    </xf>
    <xf numFmtId="10" fontId="0" fillId="0" borderId="0" xfId="0" applyNumberFormat="1" applyAlignment="1">
      <alignment/>
    </xf>
    <xf numFmtId="2" fontId="0" fillId="0" borderId="0" xfId="0" applyNumberFormat="1" applyBorder="1" applyAlignment="1">
      <alignment/>
    </xf>
    <xf numFmtId="175" fontId="1" fillId="0" borderId="3" xfId="0" applyNumberFormat="1" applyFont="1" applyFill="1" applyBorder="1" applyAlignment="1" applyProtection="1">
      <alignment horizontal="center"/>
      <protection locked="0"/>
    </xf>
    <xf numFmtId="10" fontId="0" fillId="0" borderId="0" xfId="0" applyNumberFormat="1" applyAlignment="1">
      <alignment horizontal="right"/>
    </xf>
    <xf numFmtId="186" fontId="0" fillId="0" borderId="0" xfId="0" applyNumberFormat="1" applyAlignment="1">
      <alignment/>
    </xf>
    <xf numFmtId="180" fontId="0" fillId="0" borderId="0" xfId="21" applyNumberFormat="1" applyAlignment="1">
      <alignment/>
    </xf>
    <xf numFmtId="180" fontId="0" fillId="0" borderId="0" xfId="21" applyNumberFormat="1" applyBorder="1" applyAlignment="1">
      <alignment/>
    </xf>
    <xf numFmtId="2" fontId="0" fillId="0" borderId="0" xfId="0" applyNumberFormat="1" applyAlignment="1" quotePrefix="1">
      <alignment horizontal="right"/>
    </xf>
    <xf numFmtId="2" fontId="0" fillId="0" borderId="0" xfId="0" applyNumberFormat="1" applyAlignment="1">
      <alignment horizontal="right"/>
    </xf>
    <xf numFmtId="1" fontId="1" fillId="0" borderId="3" xfId="0" applyNumberFormat="1" applyFont="1" applyFill="1" applyBorder="1" applyAlignment="1" applyProtection="1">
      <alignment horizontal="center"/>
      <protection locked="0"/>
    </xf>
    <xf numFmtId="0" fontId="0" fillId="0" borderId="5" xfId="0" applyBorder="1" applyAlignment="1">
      <alignment/>
    </xf>
    <xf numFmtId="0" fontId="0" fillId="0" borderId="4"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9" fillId="0" borderId="12" xfId="0" applyFont="1" applyBorder="1" applyAlignment="1">
      <alignment/>
    </xf>
    <xf numFmtId="175" fontId="0" fillId="0" borderId="0" xfId="0" applyNumberFormat="1" applyAlignment="1" applyProtection="1">
      <alignment/>
      <protection locked="0"/>
    </xf>
    <xf numFmtId="180" fontId="0" fillId="0" borderId="0" xfId="0" applyNumberFormat="1" applyAlignment="1">
      <alignment/>
    </xf>
    <xf numFmtId="0" fontId="7" fillId="0" borderId="0" xfId="0" applyFont="1" applyAlignment="1">
      <alignment/>
    </xf>
    <xf numFmtId="0" fontId="9" fillId="0" borderId="0" xfId="0" applyFont="1" applyAlignment="1">
      <alignment horizontal="center"/>
    </xf>
    <xf numFmtId="0" fontId="7" fillId="0" borderId="1" xfId="0" applyFont="1" applyBorder="1" applyAlignment="1">
      <alignment horizontal="centerContinuous"/>
    </xf>
    <xf numFmtId="0" fontId="9" fillId="0" borderId="0" xfId="0" applyFont="1" applyAlignment="1">
      <alignment/>
    </xf>
    <xf numFmtId="44" fontId="9" fillId="0" borderId="0" xfId="0" applyNumberFormat="1" applyFont="1" applyAlignment="1">
      <alignment/>
    </xf>
    <xf numFmtId="44" fontId="7" fillId="0" borderId="0" xfId="0" applyNumberFormat="1" applyFont="1" applyAlignment="1">
      <alignment/>
    </xf>
    <xf numFmtId="166" fontId="9" fillId="0" borderId="0" xfId="0" applyNumberFormat="1" applyFont="1" applyAlignment="1">
      <alignment/>
    </xf>
    <xf numFmtId="1" fontId="1" fillId="3" borderId="3" xfId="0" applyNumberFormat="1" applyFont="1" applyFill="1" applyBorder="1" applyAlignment="1" applyProtection="1">
      <alignment horizontal="center"/>
      <protection locked="0"/>
    </xf>
    <xf numFmtId="0" fontId="7" fillId="4" borderId="0" xfId="0" applyFont="1" applyFill="1" applyAlignment="1">
      <alignment horizontal="center"/>
    </xf>
    <xf numFmtId="2" fontId="7" fillId="0" borderId="0" xfId="0" applyNumberFormat="1" applyFont="1" applyAlignment="1">
      <alignment/>
    </xf>
    <xf numFmtId="44" fontId="0" fillId="0" borderId="0" xfId="17" applyFont="1" applyAlignment="1">
      <alignment/>
    </xf>
    <xf numFmtId="0" fontId="7" fillId="4" borderId="1" xfId="0" applyFont="1" applyFill="1" applyBorder="1" applyAlignment="1">
      <alignment horizontal="center"/>
    </xf>
    <xf numFmtId="0" fontId="7" fillId="0" borderId="1" xfId="0" applyFont="1" applyBorder="1" applyAlignment="1">
      <alignment horizontal="center"/>
    </xf>
    <xf numFmtId="44" fontId="9" fillId="3" borderId="3" xfId="17" applyFont="1" applyFill="1" applyBorder="1" applyAlignment="1" applyProtection="1">
      <alignment/>
      <protection locked="0"/>
    </xf>
    <xf numFmtId="14" fontId="0" fillId="3" borderId="3" xfId="0" applyNumberFormat="1" applyFill="1" applyBorder="1" applyAlignment="1" applyProtection="1">
      <alignment/>
      <protection locked="0"/>
    </xf>
    <xf numFmtId="0" fontId="7" fillId="4" borderId="0" xfId="0" applyFont="1" applyFill="1" applyAlignment="1">
      <alignment/>
    </xf>
    <xf numFmtId="0" fontId="7" fillId="4" borderId="3" xfId="0" applyFont="1" applyFill="1" applyBorder="1" applyAlignment="1">
      <alignment/>
    </xf>
    <xf numFmtId="0" fontId="7" fillId="4" borderId="0" xfId="0" applyFont="1" applyFill="1" applyBorder="1" applyAlignment="1">
      <alignment/>
    </xf>
    <xf numFmtId="2" fontId="11" fillId="4" borderId="3" xfId="0" applyNumberFormat="1" applyFont="1" applyFill="1" applyBorder="1" applyAlignment="1">
      <alignment/>
    </xf>
    <xf numFmtId="0" fontId="7" fillId="0" borderId="0" xfId="0" applyFont="1" applyFill="1" applyAlignment="1">
      <alignment/>
    </xf>
    <xf numFmtId="0" fontId="7" fillId="5" borderId="0" xfId="0" applyFont="1" applyFill="1" applyAlignment="1">
      <alignment/>
    </xf>
    <xf numFmtId="44" fontId="9" fillId="3" borderId="3" xfId="0" applyNumberFormat="1" applyFont="1" applyFill="1" applyBorder="1" applyAlignment="1" applyProtection="1">
      <alignment/>
      <protection locked="0"/>
    </xf>
    <xf numFmtId="0" fontId="9" fillId="4" borderId="0" xfId="0" applyFont="1" applyFill="1" applyAlignment="1">
      <alignment horizontal="center"/>
    </xf>
    <xf numFmtId="0" fontId="14" fillId="4" borderId="0" xfId="0" applyFont="1" applyFill="1" applyAlignment="1">
      <alignment horizontal="center"/>
    </xf>
    <xf numFmtId="0" fontId="7" fillId="4" borderId="0" xfId="0" applyFont="1" applyFill="1" applyAlignment="1">
      <alignment horizontal="right"/>
    </xf>
    <xf numFmtId="0" fontId="7" fillId="4" borderId="0" xfId="0" applyFont="1" applyFill="1" applyAlignment="1">
      <alignment horizontal="left"/>
    </xf>
    <xf numFmtId="0" fontId="7" fillId="4"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
          <c:w val="0.87425"/>
          <c:h val="0.9725"/>
        </c:manualLayout>
      </c:layout>
      <c:barChart>
        <c:barDir val="col"/>
        <c:grouping val="clustered"/>
        <c:varyColors val="0"/>
        <c:ser>
          <c:idx val="0"/>
          <c:order val="0"/>
          <c:tx>
            <c:strRef>
              <c:f>Data!$A$6</c:f>
              <c:strCache>
                <c:ptCount val="1"/>
                <c:pt idx="0">
                  <c:v>3% fat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Data!$B$2:$G$2</c:f>
              <c:strCache>
                <c:ptCount val="6"/>
                <c:pt idx="0">
                  <c:v>Diet 1</c:v>
                </c:pt>
                <c:pt idx="1">
                  <c:v>Diet 2</c:v>
                </c:pt>
                <c:pt idx="2">
                  <c:v>Diet 3</c:v>
                </c:pt>
                <c:pt idx="3">
                  <c:v>Diet 4</c:v>
                </c:pt>
                <c:pt idx="4">
                  <c:v>Diet 5</c:v>
                </c:pt>
                <c:pt idx="5">
                  <c:v>Diet 6</c:v>
                </c:pt>
              </c:strCache>
            </c:strRef>
          </c:cat>
          <c:val>
            <c:numRef>
              <c:f>Data!$B$6:$G$6</c:f>
              <c:numCache>
                <c:ptCount val="6"/>
                <c:pt idx="0">
                  <c:v>0.06792999397996818</c:v>
                </c:pt>
                <c:pt idx="1">
                  <c:v>-0.04991967443620632</c:v>
                </c:pt>
                <c:pt idx="2">
                  <c:v>-0.18903668097563991</c:v>
                </c:pt>
                <c:pt idx="3">
                  <c:v>-0.30223718147998135</c:v>
                </c:pt>
                <c:pt idx="4">
                  <c:v>-0.3854213530797135</c:v>
                </c:pt>
                <c:pt idx="5">
                  <c:v>-0.2554289161625407</c:v>
                </c:pt>
              </c:numCache>
            </c:numRef>
          </c:val>
        </c:ser>
        <c:ser>
          <c:idx val="1"/>
          <c:order val="1"/>
          <c:tx>
            <c:strRef>
              <c:f>Data!$A$7</c:f>
              <c:strCache>
                <c:ptCount val="1"/>
                <c:pt idx="0">
                  <c:v>6% fat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Diet 1</c:v>
                </c:pt>
                <c:pt idx="1">
                  <c:v>Diet 2</c:v>
                </c:pt>
                <c:pt idx="2">
                  <c:v>Diet 3</c:v>
                </c:pt>
                <c:pt idx="3">
                  <c:v>Diet 4</c:v>
                </c:pt>
                <c:pt idx="4">
                  <c:v>Diet 5</c:v>
                </c:pt>
                <c:pt idx="5">
                  <c:v>Diet 6</c:v>
                </c:pt>
              </c:strCache>
            </c:strRef>
          </c:cat>
          <c:val>
            <c:numRef>
              <c:f>Data!$B$7:$G$7</c:f>
              <c:numCache>
                <c:ptCount val="6"/>
                <c:pt idx="0">
                  <c:v>0.048885156659852935</c:v>
                </c:pt>
                <c:pt idx="1">
                  <c:v>-0.23018111111581252</c:v>
                </c:pt>
                <c:pt idx="2">
                  <c:v>-0.5217946482134956</c:v>
                </c:pt>
                <c:pt idx="3">
                  <c:v>-0.7601077171052919</c:v>
                </c:pt>
                <c:pt idx="4">
                  <c:v>-0.936687409004975</c:v>
                </c:pt>
                <c:pt idx="5">
                  <c:v>-0.6350633776955031</c:v>
                </c:pt>
              </c:numCache>
            </c:numRef>
          </c:val>
        </c:ser>
        <c:axId val="16900353"/>
        <c:axId val="17885450"/>
      </c:barChart>
      <c:catAx>
        <c:axId val="16900353"/>
        <c:scaling>
          <c:orientation val="minMax"/>
        </c:scaling>
        <c:axPos val="b"/>
        <c:delete val="0"/>
        <c:numFmt formatCode="General" sourceLinked="1"/>
        <c:majorTickMark val="out"/>
        <c:minorTickMark val="none"/>
        <c:tickLblPos val="low"/>
        <c:txPr>
          <a:bodyPr vert="horz" rot="-2580000"/>
          <a:lstStyle/>
          <a:p>
            <a:pPr>
              <a:defRPr lang="en-US" cap="none" sz="1550" b="0" i="0" u="none" baseline="0">
                <a:latin typeface="Arial"/>
                <a:ea typeface="Arial"/>
                <a:cs typeface="Arial"/>
              </a:defRPr>
            </a:pPr>
          </a:p>
        </c:txPr>
        <c:crossAx val="17885450"/>
        <c:crosses val="autoZero"/>
        <c:auto val="1"/>
        <c:lblOffset val="100"/>
        <c:noMultiLvlLbl val="0"/>
      </c:catAx>
      <c:valAx>
        <c:axId val="17885450"/>
        <c:scaling>
          <c:orientation val="minMax"/>
        </c:scaling>
        <c:axPos val="l"/>
        <c:title>
          <c:tx>
            <c:rich>
              <a:bodyPr vert="horz" rot="-5400000" anchor="ctr"/>
              <a:lstStyle/>
              <a:p>
                <a:pPr algn="ctr">
                  <a:defRPr/>
                </a:pPr>
                <a:r>
                  <a:rPr lang="en-US"/>
                  <a:t>Net return, $/pig</a:t>
                </a:r>
              </a:p>
            </c:rich>
          </c:tx>
          <c:layout/>
          <c:overlay val="0"/>
          <c:spPr>
            <a:noFill/>
            <a:ln>
              <a:noFill/>
            </a:ln>
          </c:spPr>
        </c:title>
        <c:majorGridlines/>
        <c:delete val="0"/>
        <c:numFmt formatCode="General" sourceLinked="1"/>
        <c:majorTickMark val="out"/>
        <c:minorTickMark val="none"/>
        <c:tickLblPos val="nextTo"/>
        <c:crossAx val="16900353"/>
        <c:crossesAt val="1"/>
        <c:crossBetween val="between"/>
        <c:dispUnits/>
        <c:majorUnit val="0.1"/>
      </c:valAx>
      <c:spPr>
        <a:noFill/>
        <a:ln w="12700">
          <a:solidFill/>
        </a:ln>
      </c:spPr>
    </c:plotArea>
    <c:legend>
      <c:legendPos val="r"/>
      <c:layout>
        <c:manualLayout>
          <c:xMode val="edge"/>
          <c:yMode val="edge"/>
          <c:x val="0.6195"/>
          <c:y val="0.09425"/>
        </c:manualLayout>
      </c:layout>
      <c:overlay val="0"/>
    </c:legend>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
          <c:w val="0.875"/>
          <c:h val="0.97275"/>
        </c:manualLayout>
      </c:layout>
      <c:barChart>
        <c:barDir val="col"/>
        <c:grouping val="clustered"/>
        <c:varyColors val="0"/>
        <c:ser>
          <c:idx val="0"/>
          <c:order val="0"/>
          <c:tx>
            <c:strRef>
              <c:f>Data!$A$6</c:f>
              <c:strCache>
                <c:ptCount val="1"/>
                <c:pt idx="0">
                  <c:v>3% fat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Data!$B$2:$G$2</c:f>
              <c:strCache>
                <c:ptCount val="6"/>
                <c:pt idx="0">
                  <c:v>Diet 1</c:v>
                </c:pt>
                <c:pt idx="1">
                  <c:v>Diet 2</c:v>
                </c:pt>
                <c:pt idx="2">
                  <c:v>Diet 3</c:v>
                </c:pt>
                <c:pt idx="3">
                  <c:v>Diet 4</c:v>
                </c:pt>
                <c:pt idx="4">
                  <c:v>Diet 5</c:v>
                </c:pt>
                <c:pt idx="5">
                  <c:v>Diet 6</c:v>
                </c:pt>
              </c:strCache>
            </c:strRef>
          </c:cat>
          <c:val>
            <c:numRef>
              <c:f>Data!$B$14:$G$14</c:f>
              <c:numCache>
                <c:ptCount val="6"/>
                <c:pt idx="0">
                  <c:v>0.11486675223695109</c:v>
                </c:pt>
                <c:pt idx="1">
                  <c:v>0.2443517694903381</c:v>
                </c:pt>
                <c:pt idx="2">
                  <c:v>0.34374897504972424</c:v>
                </c:pt>
                <c:pt idx="3">
                  <c:v>0.4282319346484975</c:v>
                </c:pt>
                <c:pt idx="4">
                  <c:v>0.4912298036482152</c:v>
                </c:pt>
                <c:pt idx="5">
                  <c:v>0.29343308926023504</c:v>
                </c:pt>
              </c:numCache>
            </c:numRef>
          </c:val>
        </c:ser>
        <c:ser>
          <c:idx val="1"/>
          <c:order val="1"/>
          <c:tx>
            <c:strRef>
              <c:f>Data!$A$7</c:f>
              <c:strCache>
                <c:ptCount val="1"/>
                <c:pt idx="0">
                  <c:v>6% fat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Diet 1</c:v>
                </c:pt>
                <c:pt idx="1">
                  <c:v>Diet 2</c:v>
                </c:pt>
                <c:pt idx="2">
                  <c:v>Diet 3</c:v>
                </c:pt>
                <c:pt idx="3">
                  <c:v>Diet 4</c:v>
                </c:pt>
                <c:pt idx="4">
                  <c:v>Diet 5</c:v>
                </c:pt>
                <c:pt idx="5">
                  <c:v>Diet 6</c:v>
                </c:pt>
              </c:strCache>
            </c:strRef>
          </c:cat>
          <c:val>
            <c:numRef>
              <c:f>Data!$B$15:$G$15</c:f>
              <c:numCache>
                <c:ptCount val="6"/>
                <c:pt idx="0">
                  <c:v>0.2851814594491895</c:v>
                </c:pt>
                <c:pt idx="1">
                  <c:v>0.5770604582520882</c:v>
                </c:pt>
                <c:pt idx="2">
                  <c:v>0.7898543368236197</c:v>
                </c:pt>
                <c:pt idx="3">
                  <c:v>0.9720652960094203</c:v>
                </c:pt>
                <c:pt idx="4">
                  <c:v>1.1098321193877574</c:v>
                </c:pt>
                <c:pt idx="5">
                  <c:v>0.6921556110868927</c:v>
                </c:pt>
              </c:numCache>
            </c:numRef>
          </c:val>
        </c:ser>
        <c:axId val="26751323"/>
        <c:axId val="39435316"/>
      </c:barChart>
      <c:catAx>
        <c:axId val="26751323"/>
        <c:scaling>
          <c:orientation val="minMax"/>
        </c:scaling>
        <c:axPos val="b"/>
        <c:delete val="0"/>
        <c:numFmt formatCode="General" sourceLinked="1"/>
        <c:majorTickMark val="out"/>
        <c:minorTickMark val="none"/>
        <c:tickLblPos val="low"/>
        <c:txPr>
          <a:bodyPr vert="horz" rot="-2580000"/>
          <a:lstStyle/>
          <a:p>
            <a:pPr>
              <a:defRPr lang="en-US" cap="none" sz="1550" b="0" i="0" u="none" baseline="0">
                <a:latin typeface="Arial"/>
                <a:ea typeface="Arial"/>
                <a:cs typeface="Arial"/>
              </a:defRPr>
            </a:pPr>
          </a:p>
        </c:txPr>
        <c:crossAx val="39435316"/>
        <c:crosses val="autoZero"/>
        <c:auto val="1"/>
        <c:lblOffset val="100"/>
        <c:noMultiLvlLbl val="0"/>
      </c:catAx>
      <c:valAx>
        <c:axId val="39435316"/>
        <c:scaling>
          <c:orientation val="minMax"/>
          <c:min val="0"/>
        </c:scaling>
        <c:axPos val="l"/>
        <c:title>
          <c:tx>
            <c:rich>
              <a:bodyPr vert="horz" rot="-5400000" anchor="ctr"/>
              <a:lstStyle/>
              <a:p>
                <a:pPr algn="ctr">
                  <a:defRPr/>
                </a:pPr>
                <a:r>
                  <a:rPr lang="en-US" cap="none" sz="1550" b="0" i="0" u="none" baseline="0">
                    <a:latin typeface="Arial"/>
                    <a:ea typeface="Arial"/>
                    <a:cs typeface="Arial"/>
                  </a:rPr>
                  <a:t>Increase in feed cost, $/pig</a:t>
                </a:r>
              </a:p>
            </c:rich>
          </c:tx>
          <c:layout/>
          <c:overlay val="0"/>
          <c:spPr>
            <a:noFill/>
            <a:ln>
              <a:noFill/>
            </a:ln>
          </c:spPr>
        </c:title>
        <c:majorGridlines/>
        <c:delete val="0"/>
        <c:numFmt formatCode="General" sourceLinked="1"/>
        <c:majorTickMark val="out"/>
        <c:minorTickMark val="none"/>
        <c:tickLblPos val="nextTo"/>
        <c:crossAx val="26751323"/>
        <c:crossesAt val="1"/>
        <c:crossBetween val="between"/>
        <c:dispUnits/>
        <c:majorUnit val="0.1"/>
      </c:valAx>
      <c:spPr>
        <a:noFill/>
        <a:ln w="12700">
          <a:solidFill/>
        </a:ln>
      </c:spPr>
    </c:plotArea>
    <c:legend>
      <c:legendPos val="r"/>
      <c:layout>
        <c:manualLayout>
          <c:xMode val="edge"/>
          <c:yMode val="edge"/>
          <c:x val="0.4305"/>
          <c:y val="0.10525"/>
        </c:manualLayout>
      </c:layout>
      <c:overlay val="0"/>
    </c:legend>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
          <c:w val="0.87275"/>
          <c:h val="0.9755"/>
        </c:manualLayout>
      </c:layout>
      <c:barChart>
        <c:barDir val="col"/>
        <c:grouping val="clustered"/>
        <c:varyColors val="0"/>
        <c:ser>
          <c:idx val="0"/>
          <c:order val="0"/>
          <c:tx>
            <c:strRef>
              <c:f>Data!$A$6</c:f>
              <c:strCache>
                <c:ptCount val="1"/>
                <c:pt idx="0">
                  <c:v>3% fat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Data!$B$2:$G$2</c:f>
              <c:strCache>
                <c:ptCount val="6"/>
                <c:pt idx="0">
                  <c:v>Diet 1</c:v>
                </c:pt>
                <c:pt idx="1">
                  <c:v>Diet 2</c:v>
                </c:pt>
                <c:pt idx="2">
                  <c:v>Diet 3</c:v>
                </c:pt>
                <c:pt idx="3">
                  <c:v>Diet 4</c:v>
                </c:pt>
                <c:pt idx="4">
                  <c:v>Diet 5</c:v>
                </c:pt>
                <c:pt idx="5">
                  <c:v>Diet 6</c:v>
                </c:pt>
              </c:strCache>
            </c:strRef>
          </c:cat>
          <c:val>
            <c:numRef>
              <c:f>Data!$B$18:$G$18</c:f>
              <c:numCache>
                <c:ptCount val="6"/>
                <c:pt idx="0">
                  <c:v>0.712511307</c:v>
                </c:pt>
                <c:pt idx="1">
                  <c:v>0.8281387199999999</c:v>
                </c:pt>
                <c:pt idx="2">
                  <c:v>0.7248528959999998</c:v>
                </c:pt>
                <c:pt idx="3">
                  <c:v>0.6599686079999998</c:v>
                </c:pt>
                <c:pt idx="4">
                  <c:v>0.633485856</c:v>
                </c:pt>
                <c:pt idx="5">
                  <c:v>0.40015296937499995</c:v>
                </c:pt>
              </c:numCache>
            </c:numRef>
          </c:val>
        </c:ser>
        <c:ser>
          <c:idx val="1"/>
          <c:order val="1"/>
          <c:tx>
            <c:strRef>
              <c:f>Data!$A$7</c:f>
              <c:strCache>
                <c:ptCount val="1"/>
                <c:pt idx="0">
                  <c:v>6% fat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Diet 1</c:v>
                </c:pt>
                <c:pt idx="1">
                  <c:v>Diet 2</c:v>
                </c:pt>
                <c:pt idx="2">
                  <c:v>Diet 3</c:v>
                </c:pt>
                <c:pt idx="3">
                  <c:v>Diet 4</c:v>
                </c:pt>
                <c:pt idx="4">
                  <c:v>Diet 5</c:v>
                </c:pt>
                <c:pt idx="5">
                  <c:v>Diet 6</c:v>
                </c:pt>
              </c:strCache>
            </c:strRef>
          </c:cat>
          <c:val>
            <c:numRef>
              <c:f>Data!$B$19:$G$19</c:f>
              <c:numCache>
                <c:ptCount val="6"/>
                <c:pt idx="0">
                  <c:v>1.331602614</c:v>
                </c:pt>
                <c:pt idx="1">
                  <c:v>1.5317174399999998</c:v>
                </c:pt>
                <c:pt idx="2">
                  <c:v>1.3251457919999996</c:v>
                </c:pt>
                <c:pt idx="3">
                  <c:v>1.1953772159999996</c:v>
                </c:pt>
                <c:pt idx="4">
                  <c:v>1.142411712</c:v>
                </c:pt>
                <c:pt idx="5">
                  <c:v>0.7224559387499998</c:v>
                </c:pt>
              </c:numCache>
            </c:numRef>
          </c:val>
        </c:ser>
        <c:axId val="19373525"/>
        <c:axId val="40143998"/>
      </c:barChart>
      <c:catAx>
        <c:axId val="19373525"/>
        <c:scaling>
          <c:orientation val="minMax"/>
        </c:scaling>
        <c:axPos val="b"/>
        <c:delete val="0"/>
        <c:numFmt formatCode="General" sourceLinked="1"/>
        <c:majorTickMark val="out"/>
        <c:minorTickMark val="none"/>
        <c:tickLblPos val="low"/>
        <c:txPr>
          <a:bodyPr vert="horz" rot="-2580000"/>
          <a:lstStyle/>
          <a:p>
            <a:pPr>
              <a:defRPr lang="en-US" cap="none" sz="1700" b="0" i="0" u="none" baseline="0">
                <a:latin typeface="Arial"/>
                <a:ea typeface="Arial"/>
                <a:cs typeface="Arial"/>
              </a:defRPr>
            </a:pPr>
          </a:p>
        </c:txPr>
        <c:crossAx val="40143998"/>
        <c:crosses val="autoZero"/>
        <c:auto val="1"/>
        <c:lblOffset val="100"/>
        <c:noMultiLvlLbl val="0"/>
      </c:catAx>
      <c:valAx>
        <c:axId val="40143998"/>
        <c:scaling>
          <c:orientation val="minMax"/>
          <c:max val="3"/>
          <c:min val="0"/>
        </c:scaling>
        <c:axPos val="l"/>
        <c:title>
          <c:tx>
            <c:rich>
              <a:bodyPr vert="horz" rot="-5400000" anchor="ctr"/>
              <a:lstStyle/>
              <a:p>
                <a:pPr algn="ctr">
                  <a:defRPr/>
                </a:pPr>
                <a:r>
                  <a:rPr lang="en-US" cap="none" sz="1700" b="0" i="0" u="none" baseline="0">
                    <a:latin typeface="Arial"/>
                    <a:ea typeface="Arial"/>
                    <a:cs typeface="Arial"/>
                  </a:rPr>
                  <a:t>Increase in weight gain, lb/pig</a:t>
                </a:r>
              </a:p>
            </c:rich>
          </c:tx>
          <c:layout/>
          <c:overlay val="0"/>
          <c:spPr>
            <a:noFill/>
            <a:ln>
              <a:noFill/>
            </a:ln>
          </c:spPr>
        </c:title>
        <c:majorGridlines/>
        <c:delete val="0"/>
        <c:numFmt formatCode="0.0" sourceLinked="0"/>
        <c:majorTickMark val="out"/>
        <c:minorTickMark val="none"/>
        <c:tickLblPos val="nextTo"/>
        <c:crossAx val="19373525"/>
        <c:crossesAt val="1"/>
        <c:crossBetween val="between"/>
        <c:dispUnits/>
      </c:valAx>
      <c:spPr>
        <a:noFill/>
        <a:ln w="12700">
          <a:solidFill/>
        </a:ln>
      </c:spPr>
    </c:plotArea>
    <c:legend>
      <c:legendPos val="r"/>
      <c:layout>
        <c:manualLayout>
          <c:xMode val="edge"/>
          <c:yMode val="edge"/>
          <c:x val="0.39175"/>
          <c:y val="0.10675"/>
        </c:manualLayout>
      </c:layout>
      <c:overlay val="0"/>
    </c:legend>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7</xdr:row>
      <xdr:rowOff>66675</xdr:rowOff>
    </xdr:from>
    <xdr:to>
      <xdr:col>7</xdr:col>
      <xdr:colOff>619125</xdr:colOff>
      <xdr:row>25</xdr:row>
      <xdr:rowOff>161925</xdr:rowOff>
    </xdr:to>
    <xdr:graphicFrame>
      <xdr:nvGraphicFramePr>
        <xdr:cNvPr id="1" name="Chart 1"/>
        <xdr:cNvGraphicFramePr/>
      </xdr:nvGraphicFramePr>
      <xdr:xfrm>
        <a:off x="123825" y="1314450"/>
        <a:ext cx="5819775" cy="35242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27</xdr:row>
      <xdr:rowOff>85725</xdr:rowOff>
    </xdr:from>
    <xdr:to>
      <xdr:col>7</xdr:col>
      <xdr:colOff>628650</xdr:colOff>
      <xdr:row>45</xdr:row>
      <xdr:rowOff>180975</xdr:rowOff>
    </xdr:to>
    <xdr:graphicFrame>
      <xdr:nvGraphicFramePr>
        <xdr:cNvPr id="2" name="Chart 2"/>
        <xdr:cNvGraphicFramePr/>
      </xdr:nvGraphicFramePr>
      <xdr:xfrm>
        <a:off x="114300" y="5143500"/>
        <a:ext cx="5838825" cy="352425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47</xdr:row>
      <xdr:rowOff>57150</xdr:rowOff>
    </xdr:from>
    <xdr:to>
      <xdr:col>7</xdr:col>
      <xdr:colOff>714375</xdr:colOff>
      <xdr:row>67</xdr:row>
      <xdr:rowOff>171450</xdr:rowOff>
    </xdr:to>
    <xdr:graphicFrame>
      <xdr:nvGraphicFramePr>
        <xdr:cNvPr id="3" name="Chart 3"/>
        <xdr:cNvGraphicFramePr/>
      </xdr:nvGraphicFramePr>
      <xdr:xfrm>
        <a:off x="95250" y="8963025"/>
        <a:ext cx="5943600" cy="3924300"/>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69</xdr:row>
      <xdr:rowOff>38100</xdr:rowOff>
    </xdr:from>
    <xdr:to>
      <xdr:col>7</xdr:col>
      <xdr:colOff>619125</xdr:colOff>
      <xdr:row>78</xdr:row>
      <xdr:rowOff>171450</xdr:rowOff>
    </xdr:to>
    <xdr:sp>
      <xdr:nvSpPr>
        <xdr:cNvPr id="4" name="Rectangle 5"/>
        <xdr:cNvSpPr>
          <a:spLocks/>
        </xdr:cNvSpPr>
      </xdr:nvSpPr>
      <xdr:spPr>
        <a:xfrm>
          <a:off x="161925" y="13134975"/>
          <a:ext cx="5781675" cy="1847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latin typeface="Arial"/>
              <a:ea typeface="Arial"/>
              <a:cs typeface="Arial"/>
            </a:rPr>
            <a:t>The appropriate level of fat to use in each grow-finish diet will depend on the importance of growth rate. When extra weight gain is needed, the fat level should be determined by the Net Return per pig. This is usually the situation in the summer or any other time when market weights are below the desired level. 
When extra gain is not needed because the pigs could be kept on feed for a few more days to reach the same market weight, the decision should be made by the increase in feed cost per pig graph. This situation normally occurs in the winter or whenever extra space is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87"/>
  <sheetViews>
    <sheetView tabSelected="1" workbookViewId="0" topLeftCell="A1">
      <selection activeCell="C4" sqref="C4"/>
    </sheetView>
  </sheetViews>
  <sheetFormatPr defaultColWidth="9.140625" defaultRowHeight="12.75"/>
  <cols>
    <col min="1" max="1" width="3.57421875" style="127" customWidth="1"/>
    <col min="2" max="2" width="25.140625" style="127" customWidth="1"/>
    <col min="3" max="3" width="11.00390625" style="127" bestFit="1" customWidth="1"/>
    <col min="4" max="4" width="2.7109375" style="127" customWidth="1"/>
    <col min="5" max="5" width="15.421875" style="127" bestFit="1" customWidth="1"/>
    <col min="6" max="6" width="12.8515625" style="127" bestFit="1" customWidth="1"/>
    <col min="7" max="7" width="9.140625" style="127" customWidth="1"/>
    <col min="8" max="8" width="12.140625" style="127" customWidth="1"/>
    <col min="9" max="11" width="9.140625" style="127" customWidth="1"/>
    <col min="12" max="12" width="9.7109375" style="127" bestFit="1" customWidth="1"/>
    <col min="13" max="16384" width="9.140625" style="127" customWidth="1"/>
  </cols>
  <sheetData>
    <row r="1" spans="1:14" ht="15.75">
      <c r="A1" s="142"/>
      <c r="B1" s="142"/>
      <c r="C1" s="135"/>
      <c r="D1" s="149" t="s">
        <v>162</v>
      </c>
      <c r="E1" s="142"/>
      <c r="F1" s="135"/>
      <c r="G1" s="142"/>
      <c r="H1" s="142"/>
      <c r="I1" s="147"/>
      <c r="J1" s="147"/>
      <c r="K1" s="147"/>
      <c r="L1" s="147"/>
      <c r="M1" s="147"/>
      <c r="N1" s="147"/>
    </row>
    <row r="2" spans="1:14" ht="4.5" customHeight="1">
      <c r="A2" s="142"/>
      <c r="B2" s="142"/>
      <c r="C2" s="135"/>
      <c r="D2" s="142"/>
      <c r="E2" s="142"/>
      <c r="F2" s="135"/>
      <c r="G2" s="142"/>
      <c r="H2" s="142"/>
      <c r="I2" s="147"/>
      <c r="J2" s="147"/>
      <c r="K2" s="147"/>
      <c r="L2" s="147"/>
      <c r="M2" s="147"/>
      <c r="N2" s="147"/>
    </row>
    <row r="3" spans="1:28" ht="15">
      <c r="A3" s="142"/>
      <c r="B3" s="142"/>
      <c r="C3" s="135" t="s">
        <v>143</v>
      </c>
      <c r="D3" s="142"/>
      <c r="E3" s="142"/>
      <c r="F3" s="135" t="s">
        <v>143</v>
      </c>
      <c r="G3" s="142"/>
      <c r="H3" s="142"/>
      <c r="I3" s="147"/>
      <c r="J3" s="147"/>
      <c r="K3" s="147"/>
      <c r="L3" s="147"/>
      <c r="M3" s="147"/>
      <c r="N3" s="147"/>
      <c r="O3" s="146"/>
      <c r="P3" s="146"/>
      <c r="Q3" s="146"/>
      <c r="R3" s="146"/>
      <c r="S3" s="146"/>
      <c r="T3" s="146"/>
      <c r="U3" s="146"/>
      <c r="V3" s="146"/>
      <c r="W3" s="146"/>
      <c r="X3" s="146"/>
      <c r="Y3" s="146"/>
      <c r="Z3" s="146"/>
      <c r="AA3" s="146"/>
      <c r="AB3" s="146"/>
    </row>
    <row r="4" spans="1:28" ht="15.75">
      <c r="A4" s="142"/>
      <c r="B4" s="143" t="s">
        <v>0</v>
      </c>
      <c r="C4" s="148">
        <v>3.4</v>
      </c>
      <c r="D4" s="144"/>
      <c r="E4" s="143" t="s">
        <v>142</v>
      </c>
      <c r="F4" s="140">
        <v>60</v>
      </c>
      <c r="G4" s="142"/>
      <c r="H4" s="142"/>
      <c r="I4" s="147"/>
      <c r="J4" s="147"/>
      <c r="K4" s="147"/>
      <c r="L4" s="147"/>
      <c r="M4" s="147"/>
      <c r="N4" s="147"/>
      <c r="O4" s="146"/>
      <c r="P4" s="146"/>
      <c r="Q4" s="146"/>
      <c r="R4" s="146"/>
      <c r="S4" s="146"/>
      <c r="T4" s="146"/>
      <c r="U4" s="146"/>
      <c r="V4" s="146"/>
      <c r="W4" s="146"/>
      <c r="X4" s="146"/>
      <c r="Y4" s="146"/>
      <c r="Z4" s="146"/>
      <c r="AA4" s="146"/>
      <c r="AB4" s="146"/>
    </row>
    <row r="5" spans="1:28" ht="15.75">
      <c r="A5" s="142"/>
      <c r="B5" s="143" t="s">
        <v>1</v>
      </c>
      <c r="C5" s="140">
        <v>280</v>
      </c>
      <c r="D5" s="142"/>
      <c r="E5" s="143" t="s">
        <v>141</v>
      </c>
      <c r="F5" s="145">
        <f>(F4+2.5)*0.745</f>
        <v>46.5625</v>
      </c>
      <c r="G5" s="142"/>
      <c r="H5" s="142"/>
      <c r="I5" s="147"/>
      <c r="J5" s="147"/>
      <c r="K5" s="147"/>
      <c r="L5" s="147"/>
      <c r="M5" s="147"/>
      <c r="N5" s="147"/>
      <c r="O5" s="146"/>
      <c r="P5" s="146"/>
      <c r="Q5" s="146"/>
      <c r="R5" s="146"/>
      <c r="S5" s="146"/>
      <c r="T5" s="146"/>
      <c r="U5" s="146"/>
      <c r="V5" s="146"/>
      <c r="W5" s="146"/>
      <c r="X5" s="146"/>
      <c r="Y5" s="146"/>
      <c r="Z5" s="146"/>
      <c r="AA5" s="146"/>
      <c r="AB5" s="146"/>
    </row>
    <row r="6" spans="1:28" ht="15.75">
      <c r="A6" s="142"/>
      <c r="B6" s="143" t="s">
        <v>2</v>
      </c>
      <c r="C6" s="140">
        <v>28</v>
      </c>
      <c r="D6" s="142"/>
      <c r="E6" s="142"/>
      <c r="F6" s="142"/>
      <c r="G6" s="142"/>
      <c r="H6" s="142"/>
      <c r="I6" s="147"/>
      <c r="J6" s="147"/>
      <c r="K6" s="147"/>
      <c r="L6" s="147"/>
      <c r="M6" s="147"/>
      <c r="N6" s="147"/>
      <c r="O6" s="146"/>
      <c r="P6" s="146"/>
      <c r="Q6" s="146"/>
      <c r="R6" s="146"/>
      <c r="S6" s="146"/>
      <c r="T6" s="146"/>
      <c r="U6" s="146"/>
      <c r="V6" s="146"/>
      <c r="W6" s="146"/>
      <c r="X6" s="146"/>
      <c r="Y6" s="146"/>
      <c r="Z6" s="146"/>
      <c r="AA6" s="146"/>
      <c r="AB6" s="146"/>
    </row>
    <row r="7" spans="1:28" ht="15.75">
      <c r="A7" s="142"/>
      <c r="B7" s="143" t="s">
        <v>154</v>
      </c>
      <c r="C7" s="140">
        <v>12</v>
      </c>
      <c r="D7" s="142"/>
      <c r="E7" s="142"/>
      <c r="F7" s="142"/>
      <c r="G7" s="142"/>
      <c r="H7" s="142"/>
      <c r="I7" s="147"/>
      <c r="J7" s="147"/>
      <c r="K7" s="147"/>
      <c r="L7" s="147"/>
      <c r="M7" s="147"/>
      <c r="N7" s="147"/>
      <c r="O7" s="146"/>
      <c r="P7" s="146"/>
      <c r="Q7" s="146"/>
      <c r="R7" s="146"/>
      <c r="S7" s="146"/>
      <c r="T7" s="146"/>
      <c r="U7" s="146"/>
      <c r="V7" s="146"/>
      <c r="W7" s="146"/>
      <c r="X7" s="146"/>
      <c r="Y7" s="146"/>
      <c r="Z7" s="146"/>
      <c r="AA7" s="146"/>
      <c r="AB7" s="146"/>
    </row>
    <row r="8" spans="1:28" ht="15">
      <c r="A8" s="142"/>
      <c r="B8" s="142"/>
      <c r="C8" s="142"/>
      <c r="D8" s="142"/>
      <c r="E8" s="142"/>
      <c r="F8" s="142"/>
      <c r="G8" s="142"/>
      <c r="H8" s="142"/>
      <c r="I8" s="147"/>
      <c r="J8" s="147"/>
      <c r="K8" s="147"/>
      <c r="L8" s="147"/>
      <c r="M8" s="147"/>
      <c r="N8" s="147"/>
      <c r="O8" s="146"/>
      <c r="P8" s="146"/>
      <c r="Q8" s="146"/>
      <c r="R8" s="146"/>
      <c r="S8" s="146"/>
      <c r="T8" s="146"/>
      <c r="U8" s="146"/>
      <c r="V8" s="146"/>
      <c r="W8" s="146"/>
      <c r="X8" s="146"/>
      <c r="Y8" s="146"/>
      <c r="Z8" s="146"/>
      <c r="AA8" s="146"/>
      <c r="AB8" s="146"/>
    </row>
    <row r="9" spans="1:28" ht="15">
      <c r="A9" s="142"/>
      <c r="B9" s="142"/>
      <c r="C9" s="142"/>
      <c r="D9" s="142"/>
      <c r="E9" s="142"/>
      <c r="F9" s="142"/>
      <c r="G9" s="142"/>
      <c r="H9" s="142"/>
      <c r="I9" s="147"/>
      <c r="J9" s="147"/>
      <c r="K9" s="147"/>
      <c r="L9" s="147"/>
      <c r="M9" s="147"/>
      <c r="N9" s="147"/>
      <c r="O9" s="146"/>
      <c r="P9" s="146"/>
      <c r="Q9" s="146"/>
      <c r="R9" s="146"/>
      <c r="S9" s="146"/>
      <c r="T9" s="146"/>
      <c r="U9" s="146"/>
      <c r="V9" s="146"/>
      <c r="W9" s="146"/>
      <c r="X9" s="146"/>
      <c r="Y9" s="146"/>
      <c r="Z9" s="146"/>
      <c r="AA9" s="146"/>
      <c r="AB9" s="146"/>
    </row>
    <row r="10" spans="1:28" ht="15">
      <c r="A10" s="142"/>
      <c r="B10" s="142"/>
      <c r="C10" s="142"/>
      <c r="D10" s="142"/>
      <c r="E10" s="142"/>
      <c r="F10" s="142"/>
      <c r="G10" s="142"/>
      <c r="H10" s="142"/>
      <c r="I10" s="147"/>
      <c r="J10" s="147"/>
      <c r="K10" s="147"/>
      <c r="L10" s="147"/>
      <c r="M10" s="147"/>
      <c r="N10" s="147"/>
      <c r="O10" s="146"/>
      <c r="P10" s="146"/>
      <c r="Q10" s="146"/>
      <c r="R10" s="146"/>
      <c r="S10" s="146"/>
      <c r="T10" s="146"/>
      <c r="U10" s="146"/>
      <c r="V10" s="146"/>
      <c r="W10" s="146"/>
      <c r="X10" s="146"/>
      <c r="Y10" s="146"/>
      <c r="Z10" s="146"/>
      <c r="AA10" s="146"/>
      <c r="AB10" s="146"/>
    </row>
    <row r="11" spans="1:28" ht="15">
      <c r="A11" s="142"/>
      <c r="B11" s="142"/>
      <c r="C11" s="142"/>
      <c r="D11" s="142"/>
      <c r="E11" s="142"/>
      <c r="F11" s="142"/>
      <c r="G11" s="142"/>
      <c r="H11" s="142"/>
      <c r="I11" s="147"/>
      <c r="J11" s="147"/>
      <c r="K11" s="147"/>
      <c r="L11" s="147"/>
      <c r="M11" s="147"/>
      <c r="N11" s="147"/>
      <c r="O11" s="146"/>
      <c r="P11" s="146"/>
      <c r="Q11" s="146"/>
      <c r="R11" s="146"/>
      <c r="S11" s="146"/>
      <c r="T11" s="146"/>
      <c r="U11" s="146"/>
      <c r="V11" s="146"/>
      <c r="W11" s="146"/>
      <c r="X11" s="146"/>
      <c r="Y11" s="146"/>
      <c r="Z11" s="146"/>
      <c r="AA11" s="146"/>
      <c r="AB11" s="146"/>
    </row>
    <row r="12" spans="1:28" ht="15">
      <c r="A12" s="142"/>
      <c r="B12" s="142"/>
      <c r="C12" s="142"/>
      <c r="D12" s="142"/>
      <c r="E12" s="142"/>
      <c r="F12" s="142"/>
      <c r="G12" s="142"/>
      <c r="H12" s="142"/>
      <c r="I12" s="147"/>
      <c r="J12" s="147"/>
      <c r="K12" s="147"/>
      <c r="L12" s="147"/>
      <c r="M12" s="147"/>
      <c r="N12" s="147"/>
      <c r="O12" s="146"/>
      <c r="P12" s="146"/>
      <c r="Q12" s="146"/>
      <c r="R12" s="146"/>
      <c r="S12" s="146"/>
      <c r="T12" s="146"/>
      <c r="U12" s="146"/>
      <c r="V12" s="146"/>
      <c r="W12" s="146"/>
      <c r="X12" s="146"/>
      <c r="Y12" s="146"/>
      <c r="Z12" s="146"/>
      <c r="AA12" s="146"/>
      <c r="AB12" s="146"/>
    </row>
    <row r="13" spans="1:28" ht="15">
      <c r="A13" s="142"/>
      <c r="B13" s="142"/>
      <c r="C13" s="142"/>
      <c r="D13" s="142"/>
      <c r="E13" s="142"/>
      <c r="F13" s="142"/>
      <c r="G13" s="142"/>
      <c r="H13" s="142"/>
      <c r="I13" s="147" t="s">
        <v>163</v>
      </c>
      <c r="J13" s="147"/>
      <c r="K13" s="147"/>
      <c r="L13" s="147"/>
      <c r="M13" s="147"/>
      <c r="N13" s="147"/>
      <c r="O13" s="146"/>
      <c r="P13" s="146"/>
      <c r="Q13" s="146"/>
      <c r="R13" s="146"/>
      <c r="S13" s="146"/>
      <c r="T13" s="146"/>
      <c r="U13" s="146"/>
      <c r="V13" s="146"/>
      <c r="W13" s="146"/>
      <c r="X13" s="146"/>
      <c r="Y13" s="146"/>
      <c r="Z13" s="146"/>
      <c r="AA13" s="146"/>
      <c r="AB13" s="146"/>
    </row>
    <row r="14" spans="1:28" ht="15">
      <c r="A14" s="142"/>
      <c r="B14" s="142"/>
      <c r="C14" s="142"/>
      <c r="D14" s="142"/>
      <c r="E14" s="142"/>
      <c r="F14" s="142"/>
      <c r="G14" s="142"/>
      <c r="H14" s="142"/>
      <c r="I14" s="147"/>
      <c r="J14" s="147"/>
      <c r="K14" s="147"/>
      <c r="L14" s="147"/>
      <c r="M14" s="147"/>
      <c r="N14" s="147"/>
      <c r="O14" s="146"/>
      <c r="P14" s="146"/>
      <c r="Q14" s="146"/>
      <c r="R14" s="146"/>
      <c r="S14" s="146"/>
      <c r="T14" s="146"/>
      <c r="U14" s="146"/>
      <c r="V14" s="146"/>
      <c r="W14" s="146"/>
      <c r="X14" s="146"/>
      <c r="Y14" s="146"/>
      <c r="Z14" s="146"/>
      <c r="AA14" s="146"/>
      <c r="AB14" s="146"/>
    </row>
    <row r="15" spans="1:28" ht="15">
      <c r="A15" s="142"/>
      <c r="B15" s="142"/>
      <c r="C15" s="142"/>
      <c r="D15" s="142"/>
      <c r="E15" s="142"/>
      <c r="F15" s="142"/>
      <c r="G15" s="142"/>
      <c r="H15" s="142"/>
      <c r="I15" s="147"/>
      <c r="J15" s="147"/>
      <c r="K15" s="147"/>
      <c r="L15" s="147"/>
      <c r="M15" s="147"/>
      <c r="N15" s="147"/>
      <c r="O15" s="146"/>
      <c r="P15" s="146"/>
      <c r="Q15" s="146"/>
      <c r="R15" s="146"/>
      <c r="S15" s="146"/>
      <c r="T15" s="146"/>
      <c r="U15" s="146"/>
      <c r="V15" s="146"/>
      <c r="W15" s="146"/>
      <c r="X15" s="146"/>
      <c r="Y15" s="146"/>
      <c r="Z15" s="146"/>
      <c r="AA15" s="146"/>
      <c r="AB15" s="146"/>
    </row>
    <row r="16" spans="1:28" ht="15">
      <c r="A16" s="142"/>
      <c r="B16" s="142"/>
      <c r="C16" s="142"/>
      <c r="D16" s="142"/>
      <c r="E16" s="142"/>
      <c r="F16" s="142"/>
      <c r="G16" s="142"/>
      <c r="H16" s="142"/>
      <c r="I16" s="147"/>
      <c r="J16" s="147"/>
      <c r="K16" s="147"/>
      <c r="L16" s="147"/>
      <c r="M16" s="147"/>
      <c r="N16" s="147"/>
      <c r="O16" s="146"/>
      <c r="P16" s="146"/>
      <c r="Q16" s="146"/>
      <c r="R16" s="146"/>
      <c r="S16" s="146"/>
      <c r="T16" s="146"/>
      <c r="U16" s="146"/>
      <c r="V16" s="146"/>
      <c r="W16" s="146"/>
      <c r="X16" s="146"/>
      <c r="Y16" s="146"/>
      <c r="Z16" s="146"/>
      <c r="AA16" s="146"/>
      <c r="AB16" s="146"/>
    </row>
    <row r="17" spans="1:28" ht="15">
      <c r="A17" s="142"/>
      <c r="B17" s="142"/>
      <c r="C17" s="142"/>
      <c r="D17" s="142"/>
      <c r="E17" s="142"/>
      <c r="F17" s="142"/>
      <c r="G17" s="142"/>
      <c r="H17" s="142"/>
      <c r="I17" s="147"/>
      <c r="J17" s="147"/>
      <c r="K17" s="147"/>
      <c r="L17" s="147"/>
      <c r="M17" s="147"/>
      <c r="N17" s="147"/>
      <c r="O17" s="146"/>
      <c r="P17" s="146"/>
      <c r="Q17" s="146"/>
      <c r="R17" s="146"/>
      <c r="S17" s="146"/>
      <c r="T17" s="146"/>
      <c r="U17" s="146"/>
      <c r="V17" s="146"/>
      <c r="W17" s="146"/>
      <c r="X17" s="146"/>
      <c r="Y17" s="146"/>
      <c r="Z17" s="146"/>
      <c r="AA17" s="146"/>
      <c r="AB17" s="146"/>
    </row>
    <row r="18" spans="1:28" ht="15">
      <c r="A18" s="142"/>
      <c r="B18" s="142"/>
      <c r="C18" s="142"/>
      <c r="D18" s="142"/>
      <c r="E18" s="142"/>
      <c r="F18" s="142"/>
      <c r="G18" s="142"/>
      <c r="H18" s="142"/>
      <c r="I18" s="147"/>
      <c r="J18" s="147"/>
      <c r="K18" s="147"/>
      <c r="L18" s="147"/>
      <c r="M18" s="147"/>
      <c r="N18" s="147"/>
      <c r="O18" s="146"/>
      <c r="P18" s="146"/>
      <c r="Q18" s="146"/>
      <c r="R18" s="146"/>
      <c r="S18" s="146"/>
      <c r="T18" s="146"/>
      <c r="U18" s="146"/>
      <c r="V18" s="146"/>
      <c r="W18" s="146"/>
      <c r="X18" s="146"/>
      <c r="Y18" s="146"/>
      <c r="Z18" s="146"/>
      <c r="AA18" s="146"/>
      <c r="AB18" s="146"/>
    </row>
    <row r="19" spans="1:28" ht="15">
      <c r="A19" s="142"/>
      <c r="B19" s="142"/>
      <c r="C19" s="142"/>
      <c r="D19" s="142"/>
      <c r="E19" s="142"/>
      <c r="F19" s="142"/>
      <c r="G19" s="142"/>
      <c r="H19" s="142"/>
      <c r="I19" s="147"/>
      <c r="J19" s="147"/>
      <c r="K19" s="147"/>
      <c r="L19" s="147"/>
      <c r="M19" s="147"/>
      <c r="N19" s="147"/>
      <c r="O19" s="146"/>
      <c r="P19" s="146"/>
      <c r="Q19" s="146"/>
      <c r="R19" s="146"/>
      <c r="S19" s="146"/>
      <c r="T19" s="146"/>
      <c r="U19" s="146"/>
      <c r="V19" s="146"/>
      <c r="W19" s="146"/>
      <c r="X19" s="146"/>
      <c r="Y19" s="146"/>
      <c r="Z19" s="146"/>
      <c r="AA19" s="146"/>
      <c r="AB19" s="146"/>
    </row>
    <row r="20" spans="1:28" ht="15">
      <c r="A20" s="142"/>
      <c r="B20" s="142"/>
      <c r="C20" s="142"/>
      <c r="D20" s="142"/>
      <c r="E20" s="142"/>
      <c r="F20" s="142"/>
      <c r="G20" s="142"/>
      <c r="H20" s="142"/>
      <c r="I20" s="147"/>
      <c r="J20" s="147"/>
      <c r="K20" s="147"/>
      <c r="L20" s="147"/>
      <c r="M20" s="147"/>
      <c r="N20" s="147"/>
      <c r="O20" s="146"/>
      <c r="P20" s="146"/>
      <c r="Q20" s="146"/>
      <c r="R20" s="146"/>
      <c r="S20" s="146"/>
      <c r="T20" s="146"/>
      <c r="U20" s="146"/>
      <c r="V20" s="146"/>
      <c r="W20" s="146"/>
      <c r="X20" s="146"/>
      <c r="Y20" s="146"/>
      <c r="Z20" s="146"/>
      <c r="AA20" s="146"/>
      <c r="AB20" s="146"/>
    </row>
    <row r="21" spans="1:28" ht="15">
      <c r="A21" s="142"/>
      <c r="B21" s="142"/>
      <c r="C21" s="142"/>
      <c r="D21" s="142"/>
      <c r="E21" s="142"/>
      <c r="F21" s="142"/>
      <c r="G21" s="142"/>
      <c r="H21" s="142"/>
      <c r="I21" s="147"/>
      <c r="J21" s="147"/>
      <c r="K21" s="147"/>
      <c r="L21" s="147"/>
      <c r="M21" s="147"/>
      <c r="N21" s="147"/>
      <c r="O21" s="146"/>
      <c r="P21" s="146"/>
      <c r="Q21" s="146"/>
      <c r="R21" s="146"/>
      <c r="S21" s="146"/>
      <c r="T21" s="146"/>
      <c r="U21" s="146"/>
      <c r="V21" s="146"/>
      <c r="W21" s="146"/>
      <c r="X21" s="146"/>
      <c r="Y21" s="146"/>
      <c r="Z21" s="146"/>
      <c r="AA21" s="146"/>
      <c r="AB21" s="146"/>
    </row>
    <row r="22" spans="1:28" ht="15">
      <c r="A22" s="142"/>
      <c r="B22" s="142"/>
      <c r="C22" s="142"/>
      <c r="D22" s="142"/>
      <c r="E22" s="142"/>
      <c r="F22" s="142"/>
      <c r="G22" s="142"/>
      <c r="H22" s="142"/>
      <c r="I22" s="147"/>
      <c r="J22" s="147"/>
      <c r="K22" s="147"/>
      <c r="L22" s="147"/>
      <c r="M22" s="147"/>
      <c r="N22" s="147"/>
      <c r="O22" s="146"/>
      <c r="P22" s="146"/>
      <c r="Q22" s="146"/>
      <c r="R22" s="146"/>
      <c r="S22" s="146"/>
      <c r="T22" s="146"/>
      <c r="U22" s="146"/>
      <c r="V22" s="146"/>
      <c r="W22" s="146"/>
      <c r="X22" s="146"/>
      <c r="Y22" s="146"/>
      <c r="Z22" s="146"/>
      <c r="AA22" s="146"/>
      <c r="AB22" s="146"/>
    </row>
    <row r="23" spans="1:28" ht="15">
      <c r="A23" s="142"/>
      <c r="B23" s="142"/>
      <c r="C23" s="142"/>
      <c r="D23" s="142"/>
      <c r="E23" s="142"/>
      <c r="F23" s="142"/>
      <c r="G23" s="142"/>
      <c r="H23" s="142"/>
      <c r="I23" s="147"/>
      <c r="J23" s="147"/>
      <c r="K23" s="147"/>
      <c r="L23" s="147"/>
      <c r="M23" s="147"/>
      <c r="N23" s="147"/>
      <c r="O23" s="146"/>
      <c r="P23" s="146"/>
      <c r="Q23" s="146"/>
      <c r="R23" s="146"/>
      <c r="S23" s="146"/>
      <c r="T23" s="146"/>
      <c r="U23" s="146"/>
      <c r="V23" s="146"/>
      <c r="W23" s="146"/>
      <c r="X23" s="146"/>
      <c r="Y23" s="146"/>
      <c r="Z23" s="146"/>
      <c r="AA23" s="146"/>
      <c r="AB23" s="146"/>
    </row>
    <row r="24" spans="1:28" ht="15">
      <c r="A24" s="142"/>
      <c r="B24" s="142"/>
      <c r="C24" s="142"/>
      <c r="D24" s="142"/>
      <c r="E24" s="142"/>
      <c r="F24" s="142"/>
      <c r="G24" s="142"/>
      <c r="H24" s="142"/>
      <c r="I24" s="147"/>
      <c r="J24" s="147"/>
      <c r="K24" s="147"/>
      <c r="L24" s="147"/>
      <c r="M24" s="147"/>
      <c r="N24" s="147"/>
      <c r="O24" s="146"/>
      <c r="P24" s="146"/>
      <c r="Q24" s="146"/>
      <c r="R24" s="146"/>
      <c r="S24" s="146"/>
      <c r="T24" s="146"/>
      <c r="U24" s="146"/>
      <c r="V24" s="146"/>
      <c r="W24" s="146"/>
      <c r="X24" s="146"/>
      <c r="Y24" s="146"/>
      <c r="Z24" s="146"/>
      <c r="AA24" s="146"/>
      <c r="AB24" s="146"/>
    </row>
    <row r="25" spans="1:28" ht="15">
      <c r="A25" s="142"/>
      <c r="B25" s="142"/>
      <c r="C25" s="142"/>
      <c r="D25" s="142"/>
      <c r="E25" s="142"/>
      <c r="F25" s="142"/>
      <c r="G25" s="142"/>
      <c r="H25" s="142"/>
      <c r="I25" s="147"/>
      <c r="J25" s="147"/>
      <c r="K25" s="147"/>
      <c r="L25" s="147"/>
      <c r="M25" s="147"/>
      <c r="N25" s="147"/>
      <c r="O25" s="146"/>
      <c r="P25" s="146"/>
      <c r="Q25" s="146"/>
      <c r="R25" s="146"/>
      <c r="S25" s="146"/>
      <c r="T25" s="146"/>
      <c r="U25" s="146"/>
      <c r="V25" s="146"/>
      <c r="W25" s="146"/>
      <c r="X25" s="146"/>
      <c r="Y25" s="146"/>
      <c r="Z25" s="146"/>
      <c r="AA25" s="146"/>
      <c r="AB25" s="146"/>
    </row>
    <row r="26" spans="1:28" ht="15">
      <c r="A26" s="142"/>
      <c r="B26" s="142"/>
      <c r="C26" s="142"/>
      <c r="D26" s="142"/>
      <c r="E26" s="142"/>
      <c r="F26" s="142"/>
      <c r="G26" s="142"/>
      <c r="H26" s="142"/>
      <c r="I26" s="147"/>
      <c r="J26" s="147"/>
      <c r="K26" s="147"/>
      <c r="L26" s="147"/>
      <c r="M26" s="147"/>
      <c r="N26" s="147"/>
      <c r="O26" s="146"/>
      <c r="P26" s="146"/>
      <c r="Q26" s="146"/>
      <c r="R26" s="146"/>
      <c r="S26" s="146"/>
      <c r="T26" s="146"/>
      <c r="U26" s="146"/>
      <c r="V26" s="146"/>
      <c r="W26" s="146"/>
      <c r="X26" s="146"/>
      <c r="Y26" s="146"/>
      <c r="Z26" s="146"/>
      <c r="AA26" s="146"/>
      <c r="AB26" s="146"/>
    </row>
    <row r="27" spans="1:28" ht="15">
      <c r="A27" s="142"/>
      <c r="B27" s="153" t="s">
        <v>164</v>
      </c>
      <c r="C27" s="142"/>
      <c r="D27" s="142"/>
      <c r="E27" s="142"/>
      <c r="F27" s="142"/>
      <c r="G27" s="142"/>
      <c r="H27" s="142"/>
      <c r="I27" s="147"/>
      <c r="J27" s="147"/>
      <c r="K27" s="147"/>
      <c r="L27" s="147"/>
      <c r="M27" s="147"/>
      <c r="N27" s="147"/>
      <c r="O27" s="146"/>
      <c r="P27" s="146"/>
      <c r="Q27" s="146"/>
      <c r="R27" s="146"/>
      <c r="S27" s="146"/>
      <c r="T27" s="146"/>
      <c r="U27" s="146"/>
      <c r="V27" s="146"/>
      <c r="W27" s="146"/>
      <c r="X27" s="146"/>
      <c r="Y27" s="146"/>
      <c r="Z27" s="146"/>
      <c r="AA27" s="146"/>
      <c r="AB27" s="146"/>
    </row>
    <row r="28" spans="1:28" ht="15">
      <c r="A28" s="142"/>
      <c r="B28" s="142"/>
      <c r="C28" s="142"/>
      <c r="D28" s="142"/>
      <c r="E28" s="142"/>
      <c r="F28" s="142"/>
      <c r="G28" s="142"/>
      <c r="H28" s="142"/>
      <c r="I28" s="147"/>
      <c r="J28" s="147"/>
      <c r="K28" s="147"/>
      <c r="L28" s="147"/>
      <c r="M28" s="147"/>
      <c r="N28" s="147"/>
      <c r="O28" s="146"/>
      <c r="P28" s="146"/>
      <c r="Q28" s="146"/>
      <c r="R28" s="146"/>
      <c r="S28" s="146"/>
      <c r="T28" s="146"/>
      <c r="U28" s="146"/>
      <c r="V28" s="146"/>
      <c r="W28" s="146"/>
      <c r="X28" s="146"/>
      <c r="Y28" s="146"/>
      <c r="Z28" s="146"/>
      <c r="AA28" s="146"/>
      <c r="AB28" s="146"/>
    </row>
    <row r="29" spans="1:28" ht="15">
      <c r="A29" s="142"/>
      <c r="B29" s="142"/>
      <c r="C29" s="142"/>
      <c r="D29" s="142"/>
      <c r="E29" s="142"/>
      <c r="F29" s="142"/>
      <c r="G29" s="142"/>
      <c r="H29" s="142"/>
      <c r="I29" s="147"/>
      <c r="J29" s="147"/>
      <c r="K29" s="147"/>
      <c r="L29" s="147"/>
      <c r="M29" s="147"/>
      <c r="N29" s="147"/>
      <c r="O29" s="146"/>
      <c r="P29" s="146"/>
      <c r="Q29" s="146"/>
      <c r="R29" s="146"/>
      <c r="S29" s="146"/>
      <c r="T29" s="146"/>
      <c r="U29" s="146"/>
      <c r="V29" s="146"/>
      <c r="W29" s="146"/>
      <c r="X29" s="146"/>
      <c r="Y29" s="146"/>
      <c r="Z29" s="146"/>
      <c r="AA29" s="146"/>
      <c r="AB29" s="146"/>
    </row>
    <row r="30" spans="1:28" ht="15">
      <c r="A30" s="142"/>
      <c r="B30" s="142"/>
      <c r="C30" s="142"/>
      <c r="D30" s="142"/>
      <c r="E30" s="142"/>
      <c r="F30" s="142"/>
      <c r="G30" s="142"/>
      <c r="H30" s="142"/>
      <c r="I30" s="147"/>
      <c r="J30" s="147"/>
      <c r="K30" s="147"/>
      <c r="L30" s="147"/>
      <c r="M30" s="147"/>
      <c r="N30" s="147"/>
      <c r="O30" s="146"/>
      <c r="P30" s="146"/>
      <c r="Q30" s="146"/>
      <c r="R30" s="146"/>
      <c r="S30" s="146"/>
      <c r="T30" s="146"/>
      <c r="U30" s="146"/>
      <c r="V30" s="146"/>
      <c r="W30" s="146"/>
      <c r="X30" s="146"/>
      <c r="Y30" s="146"/>
      <c r="Z30" s="146"/>
      <c r="AA30" s="146"/>
      <c r="AB30" s="146"/>
    </row>
    <row r="31" spans="1:28" ht="15">
      <c r="A31" s="142"/>
      <c r="B31" s="142"/>
      <c r="C31" s="142"/>
      <c r="D31" s="142"/>
      <c r="E31" s="142"/>
      <c r="F31" s="142"/>
      <c r="G31" s="142"/>
      <c r="H31" s="142"/>
      <c r="I31" s="147"/>
      <c r="J31" s="147"/>
      <c r="K31" s="147"/>
      <c r="L31" s="147"/>
      <c r="M31" s="147"/>
      <c r="N31" s="147"/>
      <c r="O31" s="146"/>
      <c r="P31" s="146"/>
      <c r="Q31" s="146"/>
      <c r="R31" s="146"/>
      <c r="S31" s="146"/>
      <c r="T31" s="146"/>
      <c r="U31" s="146"/>
      <c r="V31" s="146"/>
      <c r="W31" s="146"/>
      <c r="X31" s="146"/>
      <c r="Y31" s="146"/>
      <c r="Z31" s="146"/>
      <c r="AA31" s="146"/>
      <c r="AB31" s="146"/>
    </row>
    <row r="32" spans="1:28" ht="15">
      <c r="A32" s="142"/>
      <c r="B32" s="142"/>
      <c r="C32" s="142"/>
      <c r="D32" s="142"/>
      <c r="E32" s="142"/>
      <c r="F32" s="142"/>
      <c r="G32" s="142"/>
      <c r="H32" s="142"/>
      <c r="I32" s="147"/>
      <c r="J32" s="147"/>
      <c r="K32" s="147"/>
      <c r="L32" s="147"/>
      <c r="M32" s="147"/>
      <c r="N32" s="147"/>
      <c r="O32" s="146"/>
      <c r="P32" s="146"/>
      <c r="Q32" s="146"/>
      <c r="R32" s="146"/>
      <c r="S32" s="146"/>
      <c r="T32" s="146"/>
      <c r="U32" s="146"/>
      <c r="V32" s="146"/>
      <c r="W32" s="146"/>
      <c r="X32" s="146"/>
      <c r="Y32" s="146"/>
      <c r="Z32" s="146"/>
      <c r="AA32" s="146"/>
      <c r="AB32" s="146"/>
    </row>
    <row r="33" spans="1:28" ht="15">
      <c r="A33" s="142"/>
      <c r="B33" s="142"/>
      <c r="C33" s="142"/>
      <c r="D33" s="142"/>
      <c r="E33" s="142"/>
      <c r="F33" s="142"/>
      <c r="G33" s="142"/>
      <c r="H33" s="142"/>
      <c r="I33" s="147"/>
      <c r="J33" s="147"/>
      <c r="K33" s="147"/>
      <c r="L33" s="147"/>
      <c r="M33" s="147"/>
      <c r="N33" s="147"/>
      <c r="O33" s="146"/>
      <c r="P33" s="146"/>
      <c r="Q33" s="146"/>
      <c r="R33" s="146"/>
      <c r="S33" s="146"/>
      <c r="T33" s="146"/>
      <c r="U33" s="146"/>
      <c r="V33" s="146"/>
      <c r="W33" s="146"/>
      <c r="X33" s="146"/>
      <c r="Y33" s="146"/>
      <c r="Z33" s="146"/>
      <c r="AA33" s="146"/>
      <c r="AB33" s="146"/>
    </row>
    <row r="34" spans="1:28" ht="15">
      <c r="A34" s="142"/>
      <c r="B34" s="142"/>
      <c r="C34" s="142"/>
      <c r="D34" s="142"/>
      <c r="E34" s="142"/>
      <c r="F34" s="142"/>
      <c r="G34" s="142"/>
      <c r="H34" s="142"/>
      <c r="I34" s="147"/>
      <c r="J34" s="147"/>
      <c r="K34" s="147"/>
      <c r="L34" s="147"/>
      <c r="M34" s="147"/>
      <c r="N34" s="147"/>
      <c r="O34" s="146"/>
      <c r="P34" s="146"/>
      <c r="Q34" s="146"/>
      <c r="R34" s="146"/>
      <c r="S34" s="146"/>
      <c r="T34" s="146"/>
      <c r="U34" s="146"/>
      <c r="V34" s="146"/>
      <c r="W34" s="146"/>
      <c r="X34" s="146"/>
      <c r="Y34" s="146"/>
      <c r="Z34" s="146"/>
      <c r="AA34" s="146"/>
      <c r="AB34" s="146"/>
    </row>
    <row r="35" spans="1:28" ht="15">
      <c r="A35" s="142"/>
      <c r="B35" s="142"/>
      <c r="C35" s="142"/>
      <c r="D35" s="142"/>
      <c r="E35" s="142"/>
      <c r="F35" s="142"/>
      <c r="G35" s="142"/>
      <c r="H35" s="142"/>
      <c r="I35" s="147"/>
      <c r="J35" s="147"/>
      <c r="K35" s="147"/>
      <c r="L35" s="147"/>
      <c r="M35" s="147"/>
      <c r="N35" s="147"/>
      <c r="O35" s="146"/>
      <c r="P35" s="146"/>
      <c r="Q35" s="146"/>
      <c r="R35" s="146"/>
      <c r="S35" s="146"/>
      <c r="T35" s="146"/>
      <c r="U35" s="146"/>
      <c r="V35" s="146"/>
      <c r="W35" s="146"/>
      <c r="X35" s="146"/>
      <c r="Y35" s="146"/>
      <c r="Z35" s="146"/>
      <c r="AA35" s="146"/>
      <c r="AB35" s="146"/>
    </row>
    <row r="36" spans="1:28" ht="15">
      <c r="A36" s="142"/>
      <c r="B36" s="142"/>
      <c r="C36" s="142"/>
      <c r="D36" s="142"/>
      <c r="E36" s="142"/>
      <c r="F36" s="142"/>
      <c r="G36" s="142"/>
      <c r="H36" s="142"/>
      <c r="I36" s="147"/>
      <c r="J36" s="147"/>
      <c r="K36" s="147"/>
      <c r="L36" s="147"/>
      <c r="M36" s="147"/>
      <c r="N36" s="147"/>
      <c r="O36" s="146"/>
      <c r="P36" s="146"/>
      <c r="Q36" s="146"/>
      <c r="R36" s="146"/>
      <c r="S36" s="146"/>
      <c r="T36" s="146"/>
      <c r="U36" s="146"/>
      <c r="V36" s="146"/>
      <c r="W36" s="146"/>
      <c r="X36" s="146"/>
      <c r="Y36" s="146"/>
      <c r="Z36" s="146"/>
      <c r="AA36" s="146"/>
      <c r="AB36" s="146"/>
    </row>
    <row r="37" spans="1:28" ht="15">
      <c r="A37" s="142"/>
      <c r="B37" s="142"/>
      <c r="C37" s="142"/>
      <c r="D37" s="142"/>
      <c r="E37" s="142"/>
      <c r="F37" s="142"/>
      <c r="G37" s="142"/>
      <c r="H37" s="142"/>
      <c r="I37" s="147"/>
      <c r="J37" s="147"/>
      <c r="K37" s="147"/>
      <c r="L37" s="147"/>
      <c r="M37" s="147"/>
      <c r="N37" s="147"/>
      <c r="O37" s="146"/>
      <c r="P37" s="146"/>
      <c r="Q37" s="146"/>
      <c r="R37" s="146"/>
      <c r="S37" s="146"/>
      <c r="T37" s="146"/>
      <c r="U37" s="146"/>
      <c r="V37" s="146"/>
      <c r="W37" s="146"/>
      <c r="X37" s="146"/>
      <c r="Y37" s="146"/>
      <c r="Z37" s="146"/>
      <c r="AA37" s="146"/>
      <c r="AB37" s="146"/>
    </row>
    <row r="38" spans="1:28" ht="15">
      <c r="A38" s="142"/>
      <c r="B38" s="142"/>
      <c r="C38" s="142"/>
      <c r="D38" s="142"/>
      <c r="E38" s="142"/>
      <c r="F38" s="142"/>
      <c r="G38" s="142"/>
      <c r="H38" s="142"/>
      <c r="I38" s="147"/>
      <c r="J38" s="147"/>
      <c r="K38" s="147"/>
      <c r="L38" s="147"/>
      <c r="M38" s="147"/>
      <c r="N38" s="147"/>
      <c r="O38" s="146"/>
      <c r="P38" s="146"/>
      <c r="Q38" s="146"/>
      <c r="R38" s="146"/>
      <c r="S38" s="146"/>
      <c r="T38" s="146"/>
      <c r="U38" s="146"/>
      <c r="V38" s="146"/>
      <c r="W38" s="146"/>
      <c r="X38" s="146"/>
      <c r="Y38" s="146"/>
      <c r="Z38" s="146"/>
      <c r="AA38" s="146"/>
      <c r="AB38" s="146"/>
    </row>
    <row r="39" spans="1:28" ht="15">
      <c r="A39" s="142"/>
      <c r="B39" s="142"/>
      <c r="C39" s="142"/>
      <c r="D39" s="142"/>
      <c r="E39" s="142"/>
      <c r="F39" s="142"/>
      <c r="G39" s="142"/>
      <c r="H39" s="142"/>
      <c r="I39" s="147"/>
      <c r="J39" s="147"/>
      <c r="K39" s="147"/>
      <c r="L39" s="147"/>
      <c r="M39" s="147"/>
      <c r="N39" s="147"/>
      <c r="O39" s="146"/>
      <c r="P39" s="146"/>
      <c r="Q39" s="146"/>
      <c r="R39" s="146"/>
      <c r="S39" s="146"/>
      <c r="T39" s="146"/>
      <c r="U39" s="146"/>
      <c r="V39" s="146"/>
      <c r="W39" s="146"/>
      <c r="X39" s="146"/>
      <c r="Y39" s="146"/>
      <c r="Z39" s="146"/>
      <c r="AA39" s="146"/>
      <c r="AB39" s="146"/>
    </row>
    <row r="40" spans="1:28" ht="15">
      <c r="A40" s="142"/>
      <c r="B40" s="142"/>
      <c r="C40" s="142"/>
      <c r="D40" s="142"/>
      <c r="E40" s="142"/>
      <c r="F40" s="142"/>
      <c r="G40" s="142"/>
      <c r="H40" s="142"/>
      <c r="I40" s="147"/>
      <c r="J40" s="147"/>
      <c r="K40" s="147"/>
      <c r="L40" s="147"/>
      <c r="M40" s="147"/>
      <c r="N40" s="147"/>
      <c r="O40" s="146"/>
      <c r="P40" s="146"/>
      <c r="Q40" s="146"/>
      <c r="R40" s="146"/>
      <c r="S40" s="146"/>
      <c r="T40" s="146"/>
      <c r="U40" s="146"/>
      <c r="V40" s="146"/>
      <c r="W40" s="146"/>
      <c r="X40" s="146"/>
      <c r="Y40" s="146"/>
      <c r="Z40" s="146"/>
      <c r="AA40" s="146"/>
      <c r="AB40" s="146"/>
    </row>
    <row r="41" spans="1:28" ht="15">
      <c r="A41" s="142"/>
      <c r="B41" s="142"/>
      <c r="C41" s="142"/>
      <c r="D41" s="142"/>
      <c r="E41" s="142"/>
      <c r="F41" s="142"/>
      <c r="G41" s="142"/>
      <c r="H41" s="142"/>
      <c r="I41" s="147"/>
      <c r="J41" s="147"/>
      <c r="K41" s="147"/>
      <c r="L41" s="147"/>
      <c r="M41" s="147"/>
      <c r="N41" s="147"/>
      <c r="O41" s="146"/>
      <c r="P41" s="146"/>
      <c r="Q41" s="146"/>
      <c r="R41" s="146"/>
      <c r="S41" s="146"/>
      <c r="T41" s="146"/>
      <c r="U41" s="146"/>
      <c r="V41" s="146"/>
      <c r="W41" s="146"/>
      <c r="X41" s="146"/>
      <c r="Y41" s="146"/>
      <c r="Z41" s="146"/>
      <c r="AA41" s="146"/>
      <c r="AB41" s="146"/>
    </row>
    <row r="42" spans="1:28" ht="15">
      <c r="A42" s="142"/>
      <c r="B42" s="142"/>
      <c r="C42" s="142"/>
      <c r="D42" s="142"/>
      <c r="E42" s="142"/>
      <c r="F42" s="142"/>
      <c r="G42" s="142"/>
      <c r="H42" s="142"/>
      <c r="I42" s="147"/>
      <c r="J42" s="147"/>
      <c r="K42" s="147"/>
      <c r="L42" s="147"/>
      <c r="M42" s="147"/>
      <c r="N42" s="147"/>
      <c r="O42" s="146"/>
      <c r="P42" s="146"/>
      <c r="Q42" s="146"/>
      <c r="R42" s="146"/>
      <c r="S42" s="146"/>
      <c r="T42" s="146"/>
      <c r="U42" s="146"/>
      <c r="V42" s="146"/>
      <c r="W42" s="146"/>
      <c r="X42" s="146"/>
      <c r="Y42" s="146"/>
      <c r="Z42" s="146"/>
      <c r="AA42" s="146"/>
      <c r="AB42" s="146"/>
    </row>
    <row r="43" spans="1:28" ht="15">
      <c r="A43" s="142"/>
      <c r="B43" s="142"/>
      <c r="C43" s="142"/>
      <c r="D43" s="142"/>
      <c r="E43" s="142"/>
      <c r="F43" s="142"/>
      <c r="G43" s="142"/>
      <c r="H43" s="142"/>
      <c r="I43" s="147"/>
      <c r="J43" s="147"/>
      <c r="K43" s="147"/>
      <c r="L43" s="147"/>
      <c r="M43" s="147"/>
      <c r="N43" s="147"/>
      <c r="O43" s="146"/>
      <c r="P43" s="146"/>
      <c r="Q43" s="146"/>
      <c r="R43" s="146"/>
      <c r="S43" s="146"/>
      <c r="T43" s="146"/>
      <c r="U43" s="146"/>
      <c r="V43" s="146"/>
      <c r="W43" s="146"/>
      <c r="X43" s="146"/>
      <c r="Y43" s="146"/>
      <c r="Z43" s="146"/>
      <c r="AA43" s="146"/>
      <c r="AB43" s="146"/>
    </row>
    <row r="44" spans="1:28" ht="15">
      <c r="A44" s="142"/>
      <c r="B44" s="142"/>
      <c r="C44" s="142"/>
      <c r="D44" s="142"/>
      <c r="E44" s="142"/>
      <c r="F44" s="142"/>
      <c r="G44" s="142"/>
      <c r="H44" s="142"/>
      <c r="I44" s="147"/>
      <c r="J44" s="147"/>
      <c r="K44" s="147"/>
      <c r="L44" s="147"/>
      <c r="M44" s="147"/>
      <c r="N44" s="147"/>
      <c r="O44" s="146"/>
      <c r="P44" s="146"/>
      <c r="Q44" s="146"/>
      <c r="R44" s="146"/>
      <c r="S44" s="146"/>
      <c r="T44" s="146"/>
      <c r="U44" s="146"/>
      <c r="V44" s="146"/>
      <c r="W44" s="146"/>
      <c r="X44" s="146"/>
      <c r="Y44" s="146"/>
      <c r="Z44" s="146"/>
      <c r="AA44" s="146"/>
      <c r="AB44" s="146"/>
    </row>
    <row r="45" spans="1:28" ht="15">
      <c r="A45" s="142"/>
      <c r="B45" s="142"/>
      <c r="C45" s="142"/>
      <c r="D45" s="142"/>
      <c r="E45" s="142"/>
      <c r="F45" s="142"/>
      <c r="G45" s="142"/>
      <c r="H45" s="142"/>
      <c r="I45" s="147"/>
      <c r="J45" s="147"/>
      <c r="K45" s="147"/>
      <c r="L45" s="147"/>
      <c r="M45" s="147"/>
      <c r="N45" s="147"/>
      <c r="O45" s="146"/>
      <c r="P45" s="146"/>
      <c r="Q45" s="146"/>
      <c r="R45" s="146"/>
      <c r="S45" s="146"/>
      <c r="T45" s="146"/>
      <c r="U45" s="146"/>
      <c r="V45" s="146"/>
      <c r="W45" s="146"/>
      <c r="X45" s="146"/>
      <c r="Y45" s="146"/>
      <c r="Z45" s="146"/>
      <c r="AA45" s="146"/>
      <c r="AB45" s="146"/>
    </row>
    <row r="46" spans="1:28" ht="15">
      <c r="A46" s="142"/>
      <c r="B46" s="142"/>
      <c r="C46" s="142"/>
      <c r="D46" s="142"/>
      <c r="E46" s="142"/>
      <c r="F46" s="142"/>
      <c r="G46" s="142"/>
      <c r="H46" s="142"/>
      <c r="I46" s="147"/>
      <c r="J46" s="147"/>
      <c r="K46" s="147"/>
      <c r="L46" s="147"/>
      <c r="M46" s="147"/>
      <c r="N46" s="147"/>
      <c r="O46" s="146"/>
      <c r="P46" s="146"/>
      <c r="Q46" s="146"/>
      <c r="R46" s="146"/>
      <c r="S46" s="146"/>
      <c r="T46" s="146"/>
      <c r="U46" s="146"/>
      <c r="V46" s="146"/>
      <c r="W46" s="146"/>
      <c r="X46" s="146"/>
      <c r="Y46" s="146"/>
      <c r="Z46" s="146"/>
      <c r="AA46" s="146"/>
      <c r="AB46" s="146"/>
    </row>
    <row r="47" spans="1:28" ht="18" customHeight="1">
      <c r="A47" s="142"/>
      <c r="B47" s="142" t="s">
        <v>165</v>
      </c>
      <c r="C47" s="142"/>
      <c r="D47" s="142"/>
      <c r="E47" s="142"/>
      <c r="F47" s="142"/>
      <c r="G47" s="142"/>
      <c r="H47" s="142"/>
      <c r="I47" s="147"/>
      <c r="J47" s="147"/>
      <c r="K47" s="147"/>
      <c r="L47" s="147"/>
      <c r="M47" s="147"/>
      <c r="N47" s="147"/>
      <c r="O47" s="146"/>
      <c r="P47" s="146"/>
      <c r="Q47" s="146"/>
      <c r="R47" s="146"/>
      <c r="S47" s="146"/>
      <c r="T47" s="146"/>
      <c r="U47" s="146"/>
      <c r="V47" s="146"/>
      <c r="W47" s="146"/>
      <c r="X47" s="146"/>
      <c r="Y47" s="146"/>
      <c r="Z47" s="146"/>
      <c r="AA47" s="146"/>
      <c r="AB47" s="146"/>
    </row>
    <row r="48" spans="1:28" ht="15">
      <c r="A48" s="142"/>
      <c r="B48" s="142"/>
      <c r="C48" s="142"/>
      <c r="D48" s="142"/>
      <c r="E48" s="142"/>
      <c r="F48" s="142"/>
      <c r="G48" s="142"/>
      <c r="H48" s="142"/>
      <c r="I48" s="147"/>
      <c r="J48" s="147"/>
      <c r="K48" s="147"/>
      <c r="L48" s="147"/>
      <c r="M48" s="147"/>
      <c r="N48" s="147"/>
      <c r="O48" s="146"/>
      <c r="P48" s="146"/>
      <c r="Q48" s="146"/>
      <c r="R48" s="146"/>
      <c r="S48" s="146"/>
      <c r="T48" s="146"/>
      <c r="U48" s="146"/>
      <c r="V48" s="146"/>
      <c r="W48" s="146"/>
      <c r="X48" s="146"/>
      <c r="Y48" s="146"/>
      <c r="Z48" s="146"/>
      <c r="AA48" s="146"/>
      <c r="AB48" s="146"/>
    </row>
    <row r="49" spans="1:28" ht="15">
      <c r="A49" s="142"/>
      <c r="B49" s="142"/>
      <c r="C49" s="142"/>
      <c r="D49" s="142"/>
      <c r="E49" s="142"/>
      <c r="F49" s="142"/>
      <c r="G49" s="142"/>
      <c r="H49" s="142"/>
      <c r="I49" s="147"/>
      <c r="J49" s="147"/>
      <c r="K49" s="147"/>
      <c r="L49" s="147"/>
      <c r="M49" s="147"/>
      <c r="N49" s="147"/>
      <c r="O49" s="146"/>
      <c r="P49" s="146"/>
      <c r="Q49" s="146"/>
      <c r="R49" s="146"/>
      <c r="S49" s="146"/>
      <c r="T49" s="146"/>
      <c r="U49" s="146"/>
      <c r="V49" s="146"/>
      <c r="W49" s="146"/>
      <c r="X49" s="146"/>
      <c r="Y49" s="146"/>
      <c r="Z49" s="146"/>
      <c r="AA49" s="146"/>
      <c r="AB49" s="146"/>
    </row>
    <row r="50" spans="1:28" ht="15">
      <c r="A50" s="142"/>
      <c r="B50" s="142"/>
      <c r="C50" s="142"/>
      <c r="D50" s="142"/>
      <c r="E50" s="142"/>
      <c r="F50" s="142"/>
      <c r="G50" s="142"/>
      <c r="H50" s="142"/>
      <c r="I50" s="147"/>
      <c r="J50" s="147"/>
      <c r="K50" s="147"/>
      <c r="L50" s="147"/>
      <c r="M50" s="147"/>
      <c r="N50" s="147"/>
      <c r="O50" s="146"/>
      <c r="P50" s="146"/>
      <c r="Q50" s="146"/>
      <c r="R50" s="146"/>
      <c r="S50" s="146"/>
      <c r="T50" s="146"/>
      <c r="U50" s="146"/>
      <c r="V50" s="146"/>
      <c r="W50" s="146"/>
      <c r="X50" s="146"/>
      <c r="Y50" s="146"/>
      <c r="Z50" s="146"/>
      <c r="AA50" s="146"/>
      <c r="AB50" s="146"/>
    </row>
    <row r="51" spans="1:28" ht="15">
      <c r="A51" s="142"/>
      <c r="B51" s="142"/>
      <c r="C51" s="142"/>
      <c r="D51" s="142"/>
      <c r="E51" s="142"/>
      <c r="F51" s="142"/>
      <c r="G51" s="142"/>
      <c r="H51" s="142"/>
      <c r="I51" s="147"/>
      <c r="J51" s="147"/>
      <c r="K51" s="147"/>
      <c r="L51" s="147"/>
      <c r="M51" s="147"/>
      <c r="N51" s="147"/>
      <c r="O51" s="146"/>
      <c r="P51" s="146"/>
      <c r="Q51" s="146"/>
      <c r="R51" s="146"/>
      <c r="S51" s="146"/>
      <c r="T51" s="146"/>
      <c r="U51" s="146"/>
      <c r="V51" s="146"/>
      <c r="W51" s="146"/>
      <c r="X51" s="146"/>
      <c r="Y51" s="146"/>
      <c r="Z51" s="146"/>
      <c r="AA51" s="146"/>
      <c r="AB51" s="146"/>
    </row>
    <row r="52" spans="1:28" ht="15">
      <c r="A52" s="142"/>
      <c r="B52" s="142"/>
      <c r="C52" s="142"/>
      <c r="D52" s="142"/>
      <c r="E52" s="142"/>
      <c r="F52" s="142"/>
      <c r="G52" s="142"/>
      <c r="H52" s="142"/>
      <c r="I52" s="147"/>
      <c r="J52" s="147"/>
      <c r="K52" s="147"/>
      <c r="L52" s="147"/>
      <c r="M52" s="147"/>
      <c r="N52" s="147"/>
      <c r="O52" s="146"/>
      <c r="P52" s="146"/>
      <c r="Q52" s="146"/>
      <c r="R52" s="146"/>
      <c r="S52" s="146"/>
      <c r="T52" s="146"/>
      <c r="U52" s="146"/>
      <c r="V52" s="146"/>
      <c r="W52" s="146"/>
      <c r="X52" s="146"/>
      <c r="Y52" s="146"/>
      <c r="Z52" s="146"/>
      <c r="AA52" s="146"/>
      <c r="AB52" s="146"/>
    </row>
    <row r="53" spans="1:28" ht="15">
      <c r="A53" s="142"/>
      <c r="B53" s="142"/>
      <c r="C53" s="142"/>
      <c r="D53" s="142"/>
      <c r="E53" s="142"/>
      <c r="F53" s="142"/>
      <c r="G53" s="142"/>
      <c r="H53" s="142"/>
      <c r="I53" s="147"/>
      <c r="J53" s="147"/>
      <c r="K53" s="147"/>
      <c r="L53" s="147"/>
      <c r="M53" s="147"/>
      <c r="N53" s="147"/>
      <c r="O53" s="146"/>
      <c r="P53" s="146"/>
      <c r="Q53" s="146"/>
      <c r="R53" s="146"/>
      <c r="S53" s="146"/>
      <c r="T53" s="146"/>
      <c r="U53" s="146"/>
      <c r="V53" s="146"/>
      <c r="W53" s="146"/>
      <c r="X53" s="146"/>
      <c r="Y53" s="146"/>
      <c r="Z53" s="146"/>
      <c r="AA53" s="146"/>
      <c r="AB53" s="146"/>
    </row>
    <row r="54" spans="1:28" ht="15">
      <c r="A54" s="142"/>
      <c r="B54" s="142"/>
      <c r="C54" s="142"/>
      <c r="D54" s="142"/>
      <c r="E54" s="142"/>
      <c r="F54" s="142"/>
      <c r="G54" s="142"/>
      <c r="H54" s="142"/>
      <c r="I54" s="147"/>
      <c r="J54" s="147"/>
      <c r="K54" s="147"/>
      <c r="L54" s="147"/>
      <c r="M54" s="147"/>
      <c r="N54" s="147"/>
      <c r="O54" s="146"/>
      <c r="P54" s="146"/>
      <c r="Q54" s="146"/>
      <c r="R54" s="146"/>
      <c r="S54" s="146"/>
      <c r="T54" s="146"/>
      <c r="U54" s="146"/>
      <c r="V54" s="146"/>
      <c r="W54" s="146"/>
      <c r="X54" s="146"/>
      <c r="Y54" s="146"/>
      <c r="Z54" s="146"/>
      <c r="AA54" s="146"/>
      <c r="AB54" s="146"/>
    </row>
    <row r="55" spans="1:28" ht="15">
      <c r="A55" s="142"/>
      <c r="B55" s="142"/>
      <c r="C55" s="142"/>
      <c r="D55" s="142"/>
      <c r="E55" s="142"/>
      <c r="F55" s="142"/>
      <c r="G55" s="142"/>
      <c r="H55" s="142"/>
      <c r="I55" s="147"/>
      <c r="J55" s="147"/>
      <c r="K55" s="147"/>
      <c r="L55" s="147"/>
      <c r="M55" s="147"/>
      <c r="N55" s="147"/>
      <c r="O55" s="146"/>
      <c r="P55" s="146"/>
      <c r="Q55" s="146"/>
      <c r="R55" s="146"/>
      <c r="S55" s="146"/>
      <c r="T55" s="146"/>
      <c r="U55" s="146"/>
      <c r="V55" s="146"/>
      <c r="W55" s="146"/>
      <c r="X55" s="146"/>
      <c r="Y55" s="146"/>
      <c r="Z55" s="146"/>
      <c r="AA55" s="146"/>
      <c r="AB55" s="146"/>
    </row>
    <row r="56" spans="1:28" ht="15">
      <c r="A56" s="142"/>
      <c r="B56" s="142"/>
      <c r="C56" s="142"/>
      <c r="D56" s="142"/>
      <c r="E56" s="142"/>
      <c r="F56" s="142"/>
      <c r="G56" s="142"/>
      <c r="H56" s="142"/>
      <c r="I56" s="147"/>
      <c r="J56" s="147"/>
      <c r="K56" s="147"/>
      <c r="L56" s="147"/>
      <c r="M56" s="147"/>
      <c r="N56" s="147"/>
      <c r="O56" s="146"/>
      <c r="P56" s="146"/>
      <c r="Q56" s="146"/>
      <c r="R56" s="146"/>
      <c r="S56" s="146"/>
      <c r="T56" s="146"/>
      <c r="U56" s="146"/>
      <c r="V56" s="146"/>
      <c r="W56" s="146"/>
      <c r="X56" s="146"/>
      <c r="Y56" s="146"/>
      <c r="Z56" s="146"/>
      <c r="AA56" s="146"/>
      <c r="AB56" s="146"/>
    </row>
    <row r="57" spans="1:28" ht="15">
      <c r="A57" s="142"/>
      <c r="B57" s="142"/>
      <c r="C57" s="142"/>
      <c r="D57" s="142"/>
      <c r="E57" s="142"/>
      <c r="F57" s="142"/>
      <c r="G57" s="142"/>
      <c r="H57" s="142"/>
      <c r="I57" s="147"/>
      <c r="J57" s="147"/>
      <c r="K57" s="147"/>
      <c r="L57" s="147"/>
      <c r="M57" s="147"/>
      <c r="N57" s="147"/>
      <c r="O57" s="146"/>
      <c r="P57" s="146"/>
      <c r="Q57" s="146"/>
      <c r="R57" s="146"/>
      <c r="S57" s="146"/>
      <c r="T57" s="146"/>
      <c r="U57" s="146"/>
      <c r="V57" s="146"/>
      <c r="W57" s="146"/>
      <c r="X57" s="146"/>
      <c r="Y57" s="146"/>
      <c r="Z57" s="146"/>
      <c r="AA57" s="146"/>
      <c r="AB57" s="146"/>
    </row>
    <row r="58" spans="1:28" ht="15">
      <c r="A58" s="142"/>
      <c r="B58" s="142"/>
      <c r="C58" s="142"/>
      <c r="D58" s="142"/>
      <c r="E58" s="142"/>
      <c r="F58" s="142"/>
      <c r="G58" s="142"/>
      <c r="H58" s="142"/>
      <c r="I58" s="147"/>
      <c r="J58" s="147"/>
      <c r="K58" s="147"/>
      <c r="L58" s="147"/>
      <c r="M58" s="147"/>
      <c r="N58" s="147"/>
      <c r="O58" s="146"/>
      <c r="P58" s="146"/>
      <c r="Q58" s="146"/>
      <c r="R58" s="146"/>
      <c r="S58" s="146"/>
      <c r="T58" s="146"/>
      <c r="U58" s="146"/>
      <c r="V58" s="146"/>
      <c r="W58" s="146"/>
      <c r="X58" s="146"/>
      <c r="Y58" s="146"/>
      <c r="Z58" s="146"/>
      <c r="AA58" s="146"/>
      <c r="AB58" s="146"/>
    </row>
    <row r="59" spans="1:28" ht="15">
      <c r="A59" s="142"/>
      <c r="B59" s="142"/>
      <c r="C59" s="142"/>
      <c r="D59" s="142"/>
      <c r="E59" s="142"/>
      <c r="F59" s="142"/>
      <c r="G59" s="142"/>
      <c r="H59" s="142"/>
      <c r="I59" s="147"/>
      <c r="J59" s="147"/>
      <c r="K59" s="147"/>
      <c r="L59" s="147"/>
      <c r="M59" s="147"/>
      <c r="N59" s="147"/>
      <c r="O59" s="146"/>
      <c r="P59" s="146"/>
      <c r="Q59" s="146"/>
      <c r="R59" s="146"/>
      <c r="S59" s="146"/>
      <c r="T59" s="146"/>
      <c r="U59" s="146"/>
      <c r="V59" s="146"/>
      <c r="W59" s="146"/>
      <c r="X59" s="146"/>
      <c r="Y59" s="146"/>
      <c r="Z59" s="146"/>
      <c r="AA59" s="146"/>
      <c r="AB59" s="146"/>
    </row>
    <row r="60" spans="1:28" ht="15">
      <c r="A60" s="142"/>
      <c r="B60" s="142"/>
      <c r="C60" s="142"/>
      <c r="D60" s="142"/>
      <c r="E60" s="142"/>
      <c r="F60" s="142"/>
      <c r="G60" s="142"/>
      <c r="H60" s="142"/>
      <c r="I60" s="147"/>
      <c r="J60" s="147"/>
      <c r="K60" s="147"/>
      <c r="L60" s="147"/>
      <c r="M60" s="147"/>
      <c r="N60" s="147"/>
      <c r="O60" s="146"/>
      <c r="P60" s="146"/>
      <c r="Q60" s="146"/>
      <c r="R60" s="146"/>
      <c r="S60" s="146"/>
      <c r="T60" s="146"/>
      <c r="U60" s="146"/>
      <c r="V60" s="146"/>
      <c r="W60" s="146"/>
      <c r="X60" s="146"/>
      <c r="Y60" s="146"/>
      <c r="Z60" s="146"/>
      <c r="AA60" s="146"/>
      <c r="AB60" s="146"/>
    </row>
    <row r="61" spans="1:28" ht="15">
      <c r="A61" s="142"/>
      <c r="B61" s="142"/>
      <c r="C61" s="142"/>
      <c r="D61" s="142"/>
      <c r="E61" s="142"/>
      <c r="F61" s="142"/>
      <c r="G61" s="142"/>
      <c r="H61" s="142"/>
      <c r="I61" s="147"/>
      <c r="J61" s="147"/>
      <c r="K61" s="147"/>
      <c r="L61" s="147"/>
      <c r="M61" s="147"/>
      <c r="N61" s="147"/>
      <c r="O61" s="146"/>
      <c r="P61" s="146"/>
      <c r="Q61" s="146"/>
      <c r="R61" s="146"/>
      <c r="S61" s="146"/>
      <c r="T61" s="146"/>
      <c r="U61" s="146"/>
      <c r="V61" s="146"/>
      <c r="W61" s="146"/>
      <c r="X61" s="146"/>
      <c r="Y61" s="146"/>
      <c r="Z61" s="146"/>
      <c r="AA61" s="146"/>
      <c r="AB61" s="146"/>
    </row>
    <row r="62" spans="1:28" ht="15">
      <c r="A62" s="142"/>
      <c r="B62" s="142"/>
      <c r="C62" s="142"/>
      <c r="D62" s="142"/>
      <c r="E62" s="142"/>
      <c r="F62" s="142"/>
      <c r="G62" s="142"/>
      <c r="H62" s="142"/>
      <c r="I62" s="147"/>
      <c r="J62" s="147"/>
      <c r="K62" s="147"/>
      <c r="L62" s="147"/>
      <c r="M62" s="147"/>
      <c r="N62" s="147"/>
      <c r="O62" s="146"/>
      <c r="P62" s="146"/>
      <c r="Q62" s="146"/>
      <c r="R62" s="146"/>
      <c r="S62" s="146"/>
      <c r="T62" s="146"/>
      <c r="U62" s="146"/>
      <c r="V62" s="146"/>
      <c r="W62" s="146"/>
      <c r="X62" s="146"/>
      <c r="Y62" s="146"/>
      <c r="Z62" s="146"/>
      <c r="AA62" s="146"/>
      <c r="AB62" s="146"/>
    </row>
    <row r="63" spans="1:28" ht="15">
      <c r="A63" s="142"/>
      <c r="B63" s="142"/>
      <c r="C63" s="142"/>
      <c r="D63" s="142"/>
      <c r="E63" s="142"/>
      <c r="F63" s="142"/>
      <c r="G63" s="142"/>
      <c r="H63" s="142"/>
      <c r="I63" s="147"/>
      <c r="J63" s="147"/>
      <c r="K63" s="147"/>
      <c r="L63" s="147"/>
      <c r="M63" s="147"/>
      <c r="N63" s="147"/>
      <c r="O63" s="146"/>
      <c r="P63" s="146"/>
      <c r="Q63" s="146"/>
      <c r="R63" s="146"/>
      <c r="S63" s="146"/>
      <c r="T63" s="146"/>
      <c r="U63" s="146"/>
      <c r="V63" s="146"/>
      <c r="W63" s="146"/>
      <c r="X63" s="146"/>
      <c r="Y63" s="146"/>
      <c r="Z63" s="146"/>
      <c r="AA63" s="146"/>
      <c r="AB63" s="146"/>
    </row>
    <row r="64" spans="1:28" ht="15">
      <c r="A64" s="142"/>
      <c r="B64" s="142"/>
      <c r="C64" s="142"/>
      <c r="D64" s="142"/>
      <c r="E64" s="142"/>
      <c r="F64" s="142"/>
      <c r="G64" s="142"/>
      <c r="H64" s="142"/>
      <c r="I64" s="147"/>
      <c r="J64" s="147"/>
      <c r="K64" s="147"/>
      <c r="L64" s="147"/>
      <c r="M64" s="147"/>
      <c r="N64" s="147"/>
      <c r="O64" s="146"/>
      <c r="P64" s="146"/>
      <c r="Q64" s="146"/>
      <c r="R64" s="146"/>
      <c r="S64" s="146"/>
      <c r="T64" s="146"/>
      <c r="U64" s="146"/>
      <c r="V64" s="146"/>
      <c r="W64" s="146"/>
      <c r="X64" s="146"/>
      <c r="Y64" s="146"/>
      <c r="Z64" s="146"/>
      <c r="AA64" s="146"/>
      <c r="AB64" s="146"/>
    </row>
    <row r="65" spans="1:28" ht="15">
      <c r="A65" s="142"/>
      <c r="B65" s="142"/>
      <c r="C65" s="142"/>
      <c r="D65" s="142"/>
      <c r="E65" s="142"/>
      <c r="F65" s="142"/>
      <c r="G65" s="142"/>
      <c r="H65" s="142"/>
      <c r="I65" s="147"/>
      <c r="J65" s="147"/>
      <c r="K65" s="147"/>
      <c r="L65" s="147"/>
      <c r="M65" s="147"/>
      <c r="N65" s="147"/>
      <c r="O65" s="146"/>
      <c r="P65" s="146"/>
      <c r="Q65" s="146"/>
      <c r="R65" s="146"/>
      <c r="S65" s="146"/>
      <c r="T65" s="146"/>
      <c r="U65" s="146"/>
      <c r="V65" s="146"/>
      <c r="W65" s="146"/>
      <c r="X65" s="146"/>
      <c r="Y65" s="146"/>
      <c r="Z65" s="146"/>
      <c r="AA65" s="146"/>
      <c r="AB65" s="146"/>
    </row>
    <row r="66" spans="1:28" ht="15">
      <c r="A66" s="142"/>
      <c r="B66" s="142"/>
      <c r="C66" s="142"/>
      <c r="D66" s="142"/>
      <c r="E66" s="142"/>
      <c r="F66" s="142"/>
      <c r="G66" s="142"/>
      <c r="H66" s="142"/>
      <c r="I66" s="147"/>
      <c r="J66" s="147"/>
      <c r="K66" s="147"/>
      <c r="L66" s="147"/>
      <c r="M66" s="147"/>
      <c r="N66" s="147"/>
      <c r="O66" s="146"/>
      <c r="P66" s="146"/>
      <c r="Q66" s="146"/>
      <c r="R66" s="146"/>
      <c r="S66" s="146"/>
      <c r="T66" s="146"/>
      <c r="U66" s="146"/>
      <c r="V66" s="146"/>
      <c r="W66" s="146"/>
      <c r="X66" s="146"/>
      <c r="Y66" s="146"/>
      <c r="Z66" s="146"/>
      <c r="AA66" s="146"/>
      <c r="AB66" s="146"/>
    </row>
    <row r="67" spans="1:28" ht="15">
      <c r="A67" s="142"/>
      <c r="B67" s="142"/>
      <c r="C67" s="142"/>
      <c r="D67" s="142"/>
      <c r="E67" s="142"/>
      <c r="F67" s="142"/>
      <c r="G67" s="142"/>
      <c r="H67" s="142"/>
      <c r="I67" s="147"/>
      <c r="J67" s="147"/>
      <c r="K67" s="147"/>
      <c r="L67" s="147"/>
      <c r="M67" s="147"/>
      <c r="N67" s="147"/>
      <c r="O67" s="146"/>
      <c r="P67" s="146"/>
      <c r="Q67" s="146"/>
      <c r="R67" s="146"/>
      <c r="S67" s="146"/>
      <c r="T67" s="146"/>
      <c r="U67" s="146"/>
      <c r="V67" s="146"/>
      <c r="W67" s="146"/>
      <c r="X67" s="146"/>
      <c r="Y67" s="146"/>
      <c r="Z67" s="146"/>
      <c r="AA67" s="146"/>
      <c r="AB67" s="146"/>
    </row>
    <row r="68" spans="1:14" ht="15">
      <c r="A68" s="142"/>
      <c r="B68" s="142"/>
      <c r="C68" s="142"/>
      <c r="D68" s="142"/>
      <c r="E68" s="142"/>
      <c r="F68" s="142"/>
      <c r="G68" s="142"/>
      <c r="H68" s="142"/>
      <c r="I68" s="147"/>
      <c r="J68" s="147"/>
      <c r="K68" s="147"/>
      <c r="L68" s="147"/>
      <c r="M68" s="147"/>
      <c r="N68" s="147"/>
    </row>
    <row r="69" spans="1:14" ht="15">
      <c r="A69" s="142"/>
      <c r="B69" s="142"/>
      <c r="C69" s="142"/>
      <c r="D69" s="142"/>
      <c r="E69" s="142"/>
      <c r="F69" s="142"/>
      <c r="G69" s="142"/>
      <c r="H69" s="142"/>
      <c r="I69" s="147"/>
      <c r="J69" s="147"/>
      <c r="K69" s="147"/>
      <c r="L69" s="147"/>
      <c r="M69" s="147"/>
      <c r="N69" s="147"/>
    </row>
    <row r="70" spans="1:14" ht="15">
      <c r="A70" s="142"/>
      <c r="B70" s="142"/>
      <c r="C70" s="142"/>
      <c r="D70" s="142"/>
      <c r="E70" s="142"/>
      <c r="F70" s="142"/>
      <c r="G70" s="142"/>
      <c r="H70" s="142"/>
      <c r="I70" s="147"/>
      <c r="J70" s="147"/>
      <c r="K70" s="147"/>
      <c r="L70" s="147"/>
      <c r="M70" s="147"/>
      <c r="N70" s="147"/>
    </row>
    <row r="71" spans="1:14" ht="15">
      <c r="A71" s="142"/>
      <c r="B71" s="142"/>
      <c r="C71" s="142"/>
      <c r="D71" s="142"/>
      <c r="E71" s="142"/>
      <c r="F71" s="142"/>
      <c r="G71" s="142"/>
      <c r="H71" s="142"/>
      <c r="I71" s="147"/>
      <c r="J71" s="147"/>
      <c r="K71" s="147"/>
      <c r="L71" s="147"/>
      <c r="M71" s="147"/>
      <c r="N71" s="147"/>
    </row>
    <row r="72" spans="1:14" ht="15">
      <c r="A72" s="142"/>
      <c r="B72" s="142"/>
      <c r="C72" s="142"/>
      <c r="D72" s="142"/>
      <c r="E72" s="142"/>
      <c r="F72" s="142"/>
      <c r="G72" s="142"/>
      <c r="H72" s="142"/>
      <c r="I72" s="147"/>
      <c r="J72" s="147"/>
      <c r="K72" s="147"/>
      <c r="L72" s="147"/>
      <c r="M72" s="147"/>
      <c r="N72" s="147"/>
    </row>
    <row r="73" spans="1:14" ht="15">
      <c r="A73" s="142"/>
      <c r="B73" s="142"/>
      <c r="C73" s="142"/>
      <c r="D73" s="142"/>
      <c r="E73" s="142"/>
      <c r="F73" s="142"/>
      <c r="G73" s="142"/>
      <c r="H73" s="142"/>
      <c r="I73" s="147"/>
      <c r="J73" s="147"/>
      <c r="K73" s="147"/>
      <c r="L73" s="147"/>
      <c r="M73" s="147"/>
      <c r="N73" s="147"/>
    </row>
    <row r="74" spans="1:14" ht="15">
      <c r="A74" s="142"/>
      <c r="B74" s="142"/>
      <c r="C74" s="142"/>
      <c r="D74" s="142"/>
      <c r="E74" s="142"/>
      <c r="F74" s="142"/>
      <c r="G74" s="142"/>
      <c r="H74" s="142"/>
      <c r="I74" s="147"/>
      <c r="J74" s="147"/>
      <c r="K74" s="147"/>
      <c r="L74" s="147"/>
      <c r="M74" s="147"/>
      <c r="N74" s="147"/>
    </row>
    <row r="75" spans="1:14" ht="15">
      <c r="A75" s="142"/>
      <c r="B75" s="142"/>
      <c r="C75" s="142"/>
      <c r="D75" s="142"/>
      <c r="E75" s="142"/>
      <c r="F75" s="142"/>
      <c r="G75" s="142"/>
      <c r="H75" s="142"/>
      <c r="I75" s="147"/>
      <c r="J75" s="147"/>
      <c r="K75" s="147"/>
      <c r="L75" s="147"/>
      <c r="M75" s="147"/>
      <c r="N75" s="147"/>
    </row>
    <row r="76" spans="1:14" ht="15">
      <c r="A76" s="142"/>
      <c r="B76" s="142"/>
      <c r="C76" s="142"/>
      <c r="D76" s="142"/>
      <c r="E76" s="142"/>
      <c r="F76" s="142"/>
      <c r="G76" s="142"/>
      <c r="H76" s="142"/>
      <c r="I76" s="147"/>
      <c r="J76" s="147"/>
      <c r="K76" s="147"/>
      <c r="L76" s="147"/>
      <c r="M76" s="147"/>
      <c r="N76" s="147"/>
    </row>
    <row r="77" spans="1:14" ht="15">
      <c r="A77" s="142"/>
      <c r="B77" s="142"/>
      <c r="C77" s="142"/>
      <c r="D77" s="142"/>
      <c r="E77" s="142"/>
      <c r="F77" s="142"/>
      <c r="G77" s="142"/>
      <c r="H77" s="142"/>
      <c r="I77" s="147"/>
      <c r="J77" s="147"/>
      <c r="K77" s="147"/>
      <c r="L77" s="147"/>
      <c r="M77" s="147"/>
      <c r="N77" s="147"/>
    </row>
    <row r="78" spans="1:14" ht="15">
      <c r="A78" s="142"/>
      <c r="B78" s="142"/>
      <c r="C78" s="142"/>
      <c r="D78" s="142"/>
      <c r="E78" s="142"/>
      <c r="F78" s="142"/>
      <c r="G78" s="142"/>
      <c r="H78" s="142"/>
      <c r="I78" s="147"/>
      <c r="J78" s="147"/>
      <c r="K78" s="147"/>
      <c r="L78" s="147"/>
      <c r="M78" s="147"/>
      <c r="N78" s="147"/>
    </row>
    <row r="79" spans="1:14" ht="15">
      <c r="A79" s="142"/>
      <c r="B79" s="142"/>
      <c r="C79" s="142"/>
      <c r="D79" s="142"/>
      <c r="E79" s="142"/>
      <c r="F79" s="142"/>
      <c r="G79" s="142"/>
      <c r="H79" s="142"/>
      <c r="I79" s="147"/>
      <c r="J79" s="147"/>
      <c r="K79" s="147"/>
      <c r="L79" s="147"/>
      <c r="M79" s="147"/>
      <c r="N79" s="147"/>
    </row>
    <row r="80" spans="1:14" ht="15">
      <c r="A80" s="142"/>
      <c r="B80" s="142"/>
      <c r="C80" s="142"/>
      <c r="D80" s="150" t="s">
        <v>160</v>
      </c>
      <c r="E80" s="142"/>
      <c r="F80" s="142"/>
      <c r="G80" s="142"/>
      <c r="H80" s="142"/>
      <c r="I80" s="147"/>
      <c r="J80" s="147"/>
      <c r="K80" s="147"/>
      <c r="L80" s="147"/>
      <c r="M80" s="147"/>
      <c r="N80" s="147"/>
    </row>
    <row r="81" spans="1:14" ht="15">
      <c r="A81" s="142"/>
      <c r="B81" s="151" t="s">
        <v>145</v>
      </c>
      <c r="C81" s="142">
        <f>'Gf diets (corn, 46.5%)'!B4</f>
        <v>50</v>
      </c>
      <c r="D81" s="142" t="s">
        <v>161</v>
      </c>
      <c r="E81" s="152">
        <f>'Gf diets (corn, 46.5%)'!C4</f>
        <v>80</v>
      </c>
      <c r="F81" s="142"/>
      <c r="G81" s="142"/>
      <c r="H81" s="142"/>
      <c r="I81" s="147"/>
      <c r="J81" s="147"/>
      <c r="K81" s="147"/>
      <c r="L81" s="147"/>
      <c r="M81" s="147"/>
      <c r="N81" s="147"/>
    </row>
    <row r="82" spans="1:8" ht="15">
      <c r="A82" s="142"/>
      <c r="B82" s="151" t="s">
        <v>146</v>
      </c>
      <c r="C82" s="142">
        <f>E81</f>
        <v>80</v>
      </c>
      <c r="D82" s="142" t="s">
        <v>161</v>
      </c>
      <c r="E82" s="152">
        <f>'Gf diets (corn, 46.5%)'!D4</f>
        <v>120</v>
      </c>
      <c r="F82" s="142"/>
      <c r="G82" s="142"/>
      <c r="H82" s="142"/>
    </row>
    <row r="83" spans="1:8" ht="15">
      <c r="A83" s="142"/>
      <c r="B83" s="151" t="s">
        <v>147</v>
      </c>
      <c r="C83" s="142">
        <f>E82</f>
        <v>120</v>
      </c>
      <c r="D83" s="142" t="s">
        <v>161</v>
      </c>
      <c r="E83" s="152">
        <f>'Gf diets (corn, 46.5%)'!E4</f>
        <v>160</v>
      </c>
      <c r="F83" s="142"/>
      <c r="G83" s="142"/>
      <c r="H83" s="142"/>
    </row>
    <row r="84" spans="1:8" ht="15">
      <c r="A84" s="142"/>
      <c r="B84" s="151" t="s">
        <v>148</v>
      </c>
      <c r="C84" s="142">
        <f>E83</f>
        <v>160</v>
      </c>
      <c r="D84" s="142" t="s">
        <v>161</v>
      </c>
      <c r="E84" s="152">
        <f>'Gf diets (corn, 46.5%)'!F4</f>
        <v>200</v>
      </c>
      <c r="F84" s="142"/>
      <c r="G84" s="142"/>
      <c r="H84" s="142"/>
    </row>
    <row r="85" spans="1:8" ht="15">
      <c r="A85" s="142"/>
      <c r="B85" s="151" t="s">
        <v>149</v>
      </c>
      <c r="C85" s="142">
        <f>E84</f>
        <v>200</v>
      </c>
      <c r="D85" s="142" t="s">
        <v>161</v>
      </c>
      <c r="E85" s="152">
        <f>'Gf diets (corn, 46.5%)'!G4</f>
        <v>240</v>
      </c>
      <c r="F85" s="142"/>
      <c r="G85" s="142"/>
      <c r="H85" s="142"/>
    </row>
    <row r="86" spans="1:8" ht="15">
      <c r="A86" s="142"/>
      <c r="B86" s="151" t="s">
        <v>150</v>
      </c>
      <c r="C86" s="142">
        <f>E85</f>
        <v>240</v>
      </c>
      <c r="D86" s="142" t="s">
        <v>161</v>
      </c>
      <c r="E86" s="152">
        <f>'Gf diets (corn, 46.5%)'!G5</f>
        <v>265</v>
      </c>
      <c r="F86" s="142"/>
      <c r="G86" s="142"/>
      <c r="H86" s="142"/>
    </row>
    <row r="87" spans="1:8" ht="15">
      <c r="A87" s="142"/>
      <c r="B87" s="142"/>
      <c r="C87" s="142"/>
      <c r="D87" s="142"/>
      <c r="E87" s="142"/>
      <c r="F87" s="142"/>
      <c r="G87" s="142"/>
      <c r="H87" s="142"/>
    </row>
  </sheetData>
  <sheetProtection sheet="1" objects="1" scenarios="1"/>
  <printOptions/>
  <pageMargins left="0.57" right="0.67" top="0.85" bottom="0.69" header="0.5" footer="0.67"/>
  <pageSetup horizontalDpi="600" verticalDpi="600" orientation="portrait" r:id="rId2"/>
  <headerFooter alignWithMargins="0">
    <oddHeader>&amp;CKSU Fat Economic Calculator - Version 1.0    &amp;D</oddHeader>
  </headerFooter>
  <drawing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1">
      <pane xSplit="1" ySplit="3" topLeftCell="B4" activePane="bottomRight" state="frozen"/>
      <selection pane="topLeft" activeCell="H16" sqref="H16"/>
      <selection pane="topRight" activeCell="H16" sqref="H16"/>
      <selection pane="bottomLeft" activeCell="H16" sqref="H16"/>
      <selection pane="bottomRight" activeCell="H16" sqref="H16"/>
    </sheetView>
  </sheetViews>
  <sheetFormatPr defaultColWidth="9.140625" defaultRowHeight="12.75"/>
  <cols>
    <col min="1" max="1" width="9.8515625" style="1" customWidth="1"/>
    <col min="8" max="8" width="9.7109375" style="0" bestFit="1" customWidth="1"/>
  </cols>
  <sheetData>
    <row r="1" ht="12.75">
      <c r="A1" s="3" t="s">
        <v>3</v>
      </c>
    </row>
    <row r="2" spans="1:8" ht="15.75">
      <c r="A2" s="141">
        <v>37843</v>
      </c>
      <c r="B2" s="128" t="s">
        <v>145</v>
      </c>
      <c r="C2" s="128" t="s">
        <v>146</v>
      </c>
      <c r="D2" s="128" t="s">
        <v>147</v>
      </c>
      <c r="E2" s="128" t="s">
        <v>148</v>
      </c>
      <c r="F2" s="128" t="s">
        <v>149</v>
      </c>
      <c r="G2" s="128" t="s">
        <v>150</v>
      </c>
      <c r="H2" s="127"/>
    </row>
    <row r="3" spans="1:8" ht="15">
      <c r="A3" s="127"/>
      <c r="B3" s="129" t="s">
        <v>74</v>
      </c>
      <c r="C3" s="129"/>
      <c r="D3" s="129"/>
      <c r="E3" s="129"/>
      <c r="F3" s="129"/>
      <c r="G3" s="129"/>
      <c r="H3" s="127"/>
    </row>
    <row r="4" spans="1:8" ht="15">
      <c r="A4" s="127"/>
      <c r="B4" s="135">
        <f>'Gf diets (corn, 46.5%)'!B4</f>
        <v>50</v>
      </c>
      <c r="C4" s="135">
        <f>'Gf diets (corn, 46.5%)'!C4</f>
        <v>80</v>
      </c>
      <c r="D4" s="135">
        <f>'Gf diets (corn, 46.5%)'!D4</f>
        <v>120</v>
      </c>
      <c r="E4" s="135">
        <f>'Gf diets (corn, 46.5%)'!E4</f>
        <v>160</v>
      </c>
      <c r="F4" s="135">
        <f>'Gf diets (corn, 46.5%)'!F4</f>
        <v>200</v>
      </c>
      <c r="G4" s="135">
        <f>'Gf diets (corn, 46.5%)'!G4</f>
        <v>240</v>
      </c>
      <c r="H4" s="127"/>
    </row>
    <row r="5" spans="1:8" ht="15">
      <c r="A5" s="127"/>
      <c r="B5" s="138">
        <f>'Gf diets (corn, 46.5%)'!B5</f>
        <v>80</v>
      </c>
      <c r="C5" s="138">
        <f>'Gf diets (corn, 46.5%)'!C5</f>
        <v>120</v>
      </c>
      <c r="D5" s="138">
        <f>'Gf diets (corn, 46.5%)'!D5</f>
        <v>160</v>
      </c>
      <c r="E5" s="138">
        <f>'Gf diets (corn, 46.5%)'!E5</f>
        <v>200</v>
      </c>
      <c r="F5" s="138">
        <f>'Gf diets (corn, 46.5%)'!F5</f>
        <v>240</v>
      </c>
      <c r="G5" s="138">
        <f>'Gf diets (corn, 46.5%)'!G5</f>
        <v>265</v>
      </c>
      <c r="H5" s="127"/>
    </row>
    <row r="6" spans="1:9" ht="15.75">
      <c r="A6" s="130" t="s">
        <v>144</v>
      </c>
      <c r="B6" s="131">
        <f>Data!B34-Data!B38-(Data!B11-Data!B10)</f>
        <v>0.06792999397996818</v>
      </c>
      <c r="C6" s="131">
        <f>Data!C34-Data!C38-(Data!C11-Data!C10)</f>
        <v>-0.04991967443620632</v>
      </c>
      <c r="D6" s="131">
        <f>Data!D34-Data!D38-(Data!D11-Data!D10)</f>
        <v>-0.18903668097563991</v>
      </c>
      <c r="E6" s="131">
        <f>Data!E34-Data!E38-(Data!E11-Data!E10)</f>
        <v>-0.30223718147998135</v>
      </c>
      <c r="F6" s="131">
        <f>Data!F34-Data!F38-(Data!F11-Data!F10)</f>
        <v>-0.3854213530797135</v>
      </c>
      <c r="G6" s="131">
        <f>Data!G34-Data!G38-(Data!G11-Data!G10)</f>
        <v>-0.2554289161625407</v>
      </c>
      <c r="H6" s="132">
        <f>SUM(B6:G6)</f>
        <v>-1.1141138121541136</v>
      </c>
      <c r="I6" s="93"/>
    </row>
    <row r="7" spans="1:9" ht="15.75">
      <c r="A7" s="133" t="s">
        <v>151</v>
      </c>
      <c r="B7" s="131">
        <f>Data!B33-Data!B37-(Data!B12-Data!B10)</f>
        <v>0.048885156659852935</v>
      </c>
      <c r="C7" s="131">
        <f>Data!C33-Data!C37-(Data!C12-Data!C10)</f>
        <v>-0.23018111111581252</v>
      </c>
      <c r="D7" s="131">
        <f>Data!D33-Data!D37-(Data!D12-Data!D10)</f>
        <v>-0.5217946482134956</v>
      </c>
      <c r="E7" s="131">
        <f>Data!E33-Data!E37-(Data!E12-Data!E10)</f>
        <v>-0.7601077171052919</v>
      </c>
      <c r="F7" s="131">
        <f>Data!F33-Data!F37-(Data!F12-Data!F10)</f>
        <v>-0.936687409004975</v>
      </c>
      <c r="G7" s="131">
        <f>Data!G33-Data!G37-(Data!G12-Data!G10)</f>
        <v>-0.6350633776955031</v>
      </c>
      <c r="H7" s="132">
        <f>SUM(B7:G7)</f>
        <v>-3.034949106475225</v>
      </c>
      <c r="I7" s="93"/>
    </row>
    <row r="8" spans="1:9" ht="15.75">
      <c r="A8" s="133"/>
      <c r="B8" s="131">
        <f aca="true" t="shared" si="0" ref="B8:G8">MAX(B6:B7)</f>
        <v>0.06792999397996818</v>
      </c>
      <c r="C8" s="131">
        <f t="shared" si="0"/>
        <v>-0.04991967443620632</v>
      </c>
      <c r="D8" s="131">
        <f t="shared" si="0"/>
        <v>-0.18903668097563991</v>
      </c>
      <c r="E8" s="131">
        <f t="shared" si="0"/>
        <v>-0.30223718147998135</v>
      </c>
      <c r="F8" s="131">
        <f t="shared" si="0"/>
        <v>-0.3854213530797135</v>
      </c>
      <c r="G8" s="131">
        <f t="shared" si="0"/>
        <v>-0.2554289161625407</v>
      </c>
      <c r="H8" s="132">
        <f>SUM(B8:G8)</f>
        <v>-1.1141138121541136</v>
      </c>
      <c r="I8" s="93"/>
    </row>
    <row r="9" spans="1:8" ht="15">
      <c r="A9" s="127"/>
      <c r="B9" s="129" t="s">
        <v>152</v>
      </c>
      <c r="C9" s="129"/>
      <c r="D9" s="129"/>
      <c r="E9" s="129"/>
      <c r="F9" s="129"/>
      <c r="G9" s="129"/>
      <c r="H9" s="139" t="s">
        <v>111</v>
      </c>
    </row>
    <row r="10" spans="1:8" ht="15">
      <c r="A10" s="127" t="s">
        <v>103</v>
      </c>
      <c r="B10" s="132">
        <f>Data!B23/2000*'Gf diets (corn, 46.5%)'!B$65</f>
        <v>6.1573002846135525</v>
      </c>
      <c r="C10" s="132">
        <f>Data!C23/2000*'Gf diets (corn, 46.5%)'!C$65</f>
        <v>8.989366776884026</v>
      </c>
      <c r="D10" s="132">
        <f>Data!D23/2000*'Gf diets (corn, 46.5%)'!D$65</f>
        <v>9.74366802415976</v>
      </c>
      <c r="E10" s="132">
        <f>Data!E23/2000*'Gf diets (corn, 46.5%)'!E$65</f>
        <v>10.560359203400528</v>
      </c>
      <c r="F10" s="132">
        <f>Data!F23/2000*'Gf diets (corn, 46.5%)'!F$65</f>
        <v>11.45274017389131</v>
      </c>
      <c r="G10" s="132">
        <f>Data!G23/2000*'Gf diets (corn, 46.5%)'!G$65</f>
        <v>8.972839100297476</v>
      </c>
      <c r="H10" s="132">
        <f>SUM(B10:G10)</f>
        <v>55.876273563246656</v>
      </c>
    </row>
    <row r="11" spans="1:8" ht="15">
      <c r="A11" s="127" t="s">
        <v>144</v>
      </c>
      <c r="B11" s="132">
        <f>Data!B25/2000*'Gf diets (corn, 46.5%)'!P$65</f>
        <v>6.272167036850504</v>
      </c>
      <c r="C11" s="132">
        <f>Data!C25/2000*'Gf diets (corn, 46.5%)'!Q$65</f>
        <v>9.233718546374364</v>
      </c>
      <c r="D11" s="132">
        <f>Data!D25/2000*'Gf diets (corn, 46.5%)'!R$65</f>
        <v>10.087416999209484</v>
      </c>
      <c r="E11" s="132">
        <f>Data!E25/2000*'Gf diets (corn, 46.5%)'!S$65</f>
        <v>10.988591138049026</v>
      </c>
      <c r="F11" s="132">
        <f>Data!F25/2000*'Gf diets (corn, 46.5%)'!T$65</f>
        <v>11.943969977539526</v>
      </c>
      <c r="G11" s="132">
        <f>Data!G25/2000*'Gf diets (corn, 46.5%)'!U$65</f>
        <v>9.26627218955771</v>
      </c>
      <c r="H11" s="132">
        <f>SUM(B11:G11)</f>
        <v>57.79213588758061</v>
      </c>
    </row>
    <row r="12" spans="1:8" ht="15">
      <c r="A12" s="127" t="s">
        <v>151</v>
      </c>
      <c r="B12" s="132">
        <f>Data!B24/2000*'Gf diets (corn, 46.5%)'!I$65</f>
        <v>6.442481744062742</v>
      </c>
      <c r="C12" s="132">
        <f>Data!C24/2000*'Gf diets (corn, 46.5%)'!J$65</f>
        <v>9.566427235136114</v>
      </c>
      <c r="D12" s="132">
        <f>Data!D24/2000*'Gf diets (corn, 46.5%)'!K$65</f>
        <v>10.53352236098338</v>
      </c>
      <c r="E12" s="132">
        <f>Data!E24/2000*'Gf diets (corn, 46.5%)'!L$65</f>
        <v>11.532424499409949</v>
      </c>
      <c r="F12" s="132">
        <f>Data!F24/2000*'Gf diets (corn, 46.5%)'!M$65</f>
        <v>12.562572293279068</v>
      </c>
      <c r="G12" s="132">
        <f>Data!G24/2000*'Gf diets (corn, 46.5%)'!N$65</f>
        <v>9.664994711384368</v>
      </c>
      <c r="H12" s="132">
        <f>SUM(B12:G12)</f>
        <v>60.302422844255624</v>
      </c>
    </row>
    <row r="13" spans="1:8" ht="15">
      <c r="A13" s="127"/>
      <c r="B13" s="129" t="s">
        <v>159</v>
      </c>
      <c r="C13" s="129"/>
      <c r="D13" s="129"/>
      <c r="E13" s="129"/>
      <c r="F13" s="129"/>
      <c r="G13" s="129"/>
      <c r="H13" s="127"/>
    </row>
    <row r="14" spans="1:8" ht="15.75">
      <c r="A14" s="130" t="s">
        <v>144</v>
      </c>
      <c r="B14" s="132">
        <f aca="true" t="shared" si="1" ref="B14:G14">B11-B10</f>
        <v>0.11486675223695109</v>
      </c>
      <c r="C14" s="132">
        <f t="shared" si="1"/>
        <v>0.2443517694903381</v>
      </c>
      <c r="D14" s="132">
        <f t="shared" si="1"/>
        <v>0.34374897504972424</v>
      </c>
      <c r="E14" s="132">
        <f t="shared" si="1"/>
        <v>0.4282319346484975</v>
      </c>
      <c r="F14" s="132">
        <f t="shared" si="1"/>
        <v>0.4912298036482152</v>
      </c>
      <c r="G14" s="132">
        <f t="shared" si="1"/>
        <v>0.29343308926023504</v>
      </c>
      <c r="H14" s="132">
        <f>SUM(B14:G14)</f>
        <v>1.9158623243339612</v>
      </c>
    </row>
    <row r="15" spans="1:8" ht="15.75">
      <c r="A15" s="133" t="s">
        <v>151</v>
      </c>
      <c r="B15" s="132">
        <f aca="true" t="shared" si="2" ref="B15:G15">B12-B10</f>
        <v>0.2851814594491895</v>
      </c>
      <c r="C15" s="132">
        <f t="shared" si="2"/>
        <v>0.5770604582520882</v>
      </c>
      <c r="D15" s="132">
        <f t="shared" si="2"/>
        <v>0.7898543368236197</v>
      </c>
      <c r="E15" s="132">
        <f t="shared" si="2"/>
        <v>0.9720652960094203</v>
      </c>
      <c r="F15" s="132">
        <f t="shared" si="2"/>
        <v>1.1098321193877574</v>
      </c>
      <c r="G15" s="132">
        <f t="shared" si="2"/>
        <v>0.6921556110868927</v>
      </c>
      <c r="H15" s="132">
        <f>SUM(B15:G15)</f>
        <v>4.426149281008968</v>
      </c>
    </row>
    <row r="16" spans="1:8" ht="15">
      <c r="A16" s="127"/>
      <c r="B16" s="132"/>
      <c r="C16" s="132"/>
      <c r="D16" s="132"/>
      <c r="E16" s="132"/>
      <c r="F16" s="132"/>
      <c r="G16" s="132"/>
      <c r="H16" s="132"/>
    </row>
    <row r="17" spans="1:8" ht="15">
      <c r="A17" s="127"/>
      <c r="B17" s="129" t="s">
        <v>153</v>
      </c>
      <c r="C17" s="129"/>
      <c r="D17" s="129"/>
      <c r="E17" s="129"/>
      <c r="F17" s="129"/>
      <c r="G17" s="129"/>
      <c r="H17" s="127"/>
    </row>
    <row r="18" spans="1:8" ht="15">
      <c r="A18" s="127" t="s">
        <v>144</v>
      </c>
      <c r="B18" s="136">
        <f>'Gf diets (corn, 46.5%)'!P71</f>
        <v>0.712511307</v>
      </c>
      <c r="C18" s="136">
        <f>'Gf diets (corn, 46.5%)'!Q71</f>
        <v>0.8281387199999999</v>
      </c>
      <c r="D18" s="136">
        <f>'Gf diets (corn, 46.5%)'!R71</f>
        <v>0.7248528959999998</v>
      </c>
      <c r="E18" s="136">
        <f>'Gf diets (corn, 46.5%)'!S71</f>
        <v>0.6599686079999998</v>
      </c>
      <c r="F18" s="136">
        <f>'Gf diets (corn, 46.5%)'!T71</f>
        <v>0.633485856</v>
      </c>
      <c r="G18" s="136">
        <f>'Gf diets (corn, 46.5%)'!U71</f>
        <v>0.40015296937499995</v>
      </c>
      <c r="H18" s="127"/>
    </row>
    <row r="19" spans="1:8" ht="15">
      <c r="A19" s="127" t="s">
        <v>151</v>
      </c>
      <c r="B19" s="136">
        <f>'Gf diets (corn, 46.5%)'!I71</f>
        <v>1.331602614</v>
      </c>
      <c r="C19" s="136">
        <f>'Gf diets (corn, 46.5%)'!J71</f>
        <v>1.5317174399999998</v>
      </c>
      <c r="D19" s="136">
        <f>'Gf diets (corn, 46.5%)'!K71</f>
        <v>1.3251457919999996</v>
      </c>
      <c r="E19" s="136">
        <f>'Gf diets (corn, 46.5%)'!L71</f>
        <v>1.1953772159999996</v>
      </c>
      <c r="F19" s="136">
        <f>'Gf diets (corn, 46.5%)'!M71</f>
        <v>1.142411712</v>
      </c>
      <c r="G19" s="136">
        <f>'Gf diets (corn, 46.5%)'!N71</f>
        <v>0.7224559387499998</v>
      </c>
      <c r="H19" s="127"/>
    </row>
    <row r="20" spans="1:8" ht="15">
      <c r="A20" s="127"/>
      <c r="B20" s="136"/>
      <c r="C20" s="136"/>
      <c r="D20" s="136"/>
      <c r="E20" s="136"/>
      <c r="F20" s="136"/>
      <c r="G20" s="136"/>
      <c r="H20" s="127"/>
    </row>
    <row r="21" ht="12.75">
      <c r="B21" t="s">
        <v>155</v>
      </c>
    </row>
    <row r="22" spans="1:7" ht="12.75">
      <c r="A22" s="5"/>
      <c r="B22" s="103" t="s">
        <v>105</v>
      </c>
      <c r="C22" s="103" t="s">
        <v>106</v>
      </c>
      <c r="D22" s="103" t="s">
        <v>107</v>
      </c>
      <c r="E22" s="103" t="s">
        <v>108</v>
      </c>
      <c r="F22" s="103" t="s">
        <v>109</v>
      </c>
      <c r="G22" s="103" t="s">
        <v>110</v>
      </c>
    </row>
    <row r="23" spans="1:9" ht="12.75">
      <c r="A23" s="137" t="s">
        <v>103</v>
      </c>
      <c r="B23" s="93">
        <f>'Fat analysis'!$C4/56*'Gf diets (corn, 46.5%)'!B$6+'Fat analysis'!$C5/2000*'Gf diets (corn, 46.5%)'!B$7+'Fat analysis'!$C6/100*'Gf diets (corn, 46.5%)'!B$8+'Gf diets (corn, 46.5%)'!B$64</f>
        <v>184.0255398618013</v>
      </c>
      <c r="C23" s="93">
        <f>'Fat analysis'!$C4/56*'Gf diets (corn, 46.5%)'!C$6+'Fat analysis'!$C5/2000*'Gf diets (corn, 46.5%)'!C$7+'Fat analysis'!$C6/100*'Gf diets (corn, 46.5%)'!C$8+'Gf diets (corn, 46.5%)'!C$64</f>
        <v>176.4413317872671</v>
      </c>
      <c r="D23" s="93">
        <f>'Fat analysis'!$C4/56*'Gf diets (corn, 46.5%)'!D$6+'Fat analysis'!$C5/2000*'Gf diets (corn, 46.5%)'!D$7+'Fat analysis'!$C6/100*'Gf diets (corn, 46.5%)'!D$8+'Gf diets (corn, 46.5%)'!D$64</f>
        <v>167.44678787655283</v>
      </c>
      <c r="E23" s="93">
        <f>'Fat analysis'!$C4/56*'Gf diets (corn, 46.5%)'!E$6+'Fat analysis'!$C5/2000*'Gf diets (corn, 46.5%)'!E$7+'Fat analysis'!$C6/100*'Gf diets (corn, 46.5%)'!E$8+'Gf diets (corn, 46.5%)'!E$64</f>
        <v>161.39666943167705</v>
      </c>
      <c r="F23" s="93">
        <f>'Fat analysis'!$C4/56*'Gf diets (corn, 46.5%)'!F$6+'Fat analysis'!$C5/2000*'Gf diets (corn, 46.5%)'!F$7+'Fat analysis'!$C6/100*'Gf diets (corn, 46.5%)'!F$8+'Gf diets (corn, 46.5%)'!F$64</f>
        <v>157.5937963775263</v>
      </c>
      <c r="G23" s="93">
        <f>'Fat analysis'!$C4/56*'Gf diets (corn, 46.5%)'!G$6+'Fat analysis'!$C5/2000*'Gf diets (corn, 46.5%)'!G$7+'Fat analysis'!$C6/100*'Gf diets (corn, 46.5%)'!G$8+'Gf diets (corn, 46.5%)'!G$64</f>
        <v>182.75503701164598</v>
      </c>
      <c r="I23" s="93"/>
    </row>
    <row r="24" spans="1:9" ht="15">
      <c r="A24" s="127" t="s">
        <v>151</v>
      </c>
      <c r="B24" s="93">
        <f>'Fat analysis'!$C4/56*'Gf diets (corn, 46.5%)'!I$6+'Fat analysis'!$C5/2000*'Gf diets (corn, 46.5%)'!I$7+'Fat analysis'!$C6/100*'Gf diets (corn, 46.5%)'!I$8+'Gf diets (corn, 46.5%)'!I$64</f>
        <v>216.78043403805822</v>
      </c>
      <c r="C24" s="93">
        <f>'Fat analysis'!$C4/56*'Gf diets (corn, 46.5%)'!J$6+'Fat analysis'!$C5/2000*'Gf diets (corn, 46.5%)'!J$7+'Fat analysis'!$C6/100*'Gf diets (corn, 46.5%)'!J$8+'Gf diets (corn, 46.5%)'!J$64</f>
        <v>208.69588674129378</v>
      </c>
      <c r="D24" s="93">
        <f>'Fat analysis'!$C4/56*'Gf diets (corn, 46.5%)'!K$6+'Fat analysis'!$C5/2000*'Gf diets (corn, 46.5%)'!K$7+'Fat analysis'!$C6/100*'Gf diets (corn, 46.5%)'!K$8+'Gf diets (corn, 46.5%)'!K$64</f>
        <v>199.0409034967893</v>
      </c>
      <c r="E24" s="93">
        <f>'Fat analysis'!$C4/56*'Gf diets (corn, 46.5%)'!L$6+'Fat analysis'!$C5/2000*'Gf diets (corn, 46.5%)'!L$7+'Fat analysis'!$C6/100*'Gf diets (corn, 46.5%)'!L$8+'Gf diets (corn, 46.5%)'!L$64</f>
        <v>192.50294809896127</v>
      </c>
      <c r="F24" s="93">
        <f>'Fat analysis'!$C4/56*'Gf diets (corn, 46.5%)'!M$6+'Fat analysis'!$C5/2000*'Gf diets (corn, 46.5%)'!M$7+'Fat analysis'!$C6/100*'Gf diets (corn, 46.5%)'!M$8+'Gf diets (corn, 46.5%)'!M$64</f>
        <v>188.28928926100048</v>
      </c>
      <c r="G24" s="93">
        <f>'Fat analysis'!$C4/56*'Gf diets (corn, 46.5%)'!N$6+'Fat analysis'!$C5/2000*'Gf diets (corn, 46.5%)'!N$7+'Fat analysis'!$C6/100*'Gf diets (corn, 46.5%)'!N$8+'Gf diets (corn, 46.5%)'!N$64</f>
        <v>214.56564559165082</v>
      </c>
      <c r="I24" s="93"/>
    </row>
    <row r="25" spans="1:9" ht="15">
      <c r="A25" s="127" t="s">
        <v>144</v>
      </c>
      <c r="B25" s="93">
        <f>'Fat analysis'!$C4/56*'Gf diets (corn, 46.5%)'!P$6+'Fat analysis'!$C5/2000*'Gf diets (corn, 46.5%)'!P$7+'Fat analysis'!$C6/100*'Gf diets (corn, 46.5%)'!P$8+'Gf diets (corn, 46.5%)'!P$64</f>
        <v>200.40298694992978</v>
      </c>
      <c r="C25" s="93">
        <f>'Fat analysis'!$C4/56*'Gf diets (corn, 46.5%)'!Q$6+'Fat analysis'!$C5/2000*'Gf diets (corn, 46.5%)'!Q$7+'Fat analysis'!$C6/100*'Gf diets (corn, 46.5%)'!Q$8+'Gf diets (corn, 46.5%)'!Q$64</f>
        <v>192.56860926428044</v>
      </c>
      <c r="D25" s="93">
        <f>'Fat analysis'!$C4/56*'Gf diets (corn, 46.5%)'!R$6+'Fat analysis'!$C5/2000*'Gf diets (corn, 46.5%)'!R$7+'Fat analysis'!$C6/100*'Gf diets (corn, 46.5%)'!R$8+'Gf diets (corn, 46.5%)'!R$64</f>
        <v>183.24384568667105</v>
      </c>
      <c r="E25" s="93">
        <f>'Fat analysis'!$C4/56*'Gf diets (corn, 46.5%)'!S$6+'Fat analysis'!$C5/2000*'Gf diets (corn, 46.5%)'!S$7+'Fat analysis'!$C6/100*'Gf diets (corn, 46.5%)'!S$8+'Gf diets (corn, 46.5%)'!S$64</f>
        <v>176.94980876531918</v>
      </c>
      <c r="F25" s="93">
        <f>'Fat analysis'!$C4/56*'Gf diets (corn, 46.5%)'!T$6+'Fat analysis'!$C5/2000*'Gf diets (corn, 46.5%)'!T$7+'Fat analysis'!$C6/100*'Gf diets (corn, 46.5%)'!T$8+'Gf diets (corn, 46.5%)'!T$64</f>
        <v>172.94154281926342</v>
      </c>
      <c r="G25" s="93">
        <f>'Fat analysis'!$C4/56*'Gf diets (corn, 46.5%)'!U$6+'Fat analysis'!$C5/2000*'Gf diets (corn, 46.5%)'!U$7+'Fat analysis'!$C6/100*'Gf diets (corn, 46.5%)'!U$8+'Gf diets (corn, 46.5%)'!U$64</f>
        <v>198.66034130164843</v>
      </c>
      <c r="I25" s="93"/>
    </row>
    <row r="27" ht="12.75">
      <c r="B27" t="s">
        <v>156</v>
      </c>
    </row>
    <row r="28" spans="1:8" ht="12.75">
      <c r="A28" s="137" t="s">
        <v>103</v>
      </c>
      <c r="B28" s="104">
        <f>Data!B10/('Gf diets (corn, 46.5%)'!B$5-'Gf diets (corn, 46.5%)'!B$4)</f>
        <v>0.20524334282045176</v>
      </c>
      <c r="C28" s="104">
        <f>Data!C10/('Gf diets (corn, 46.5%)'!C$5-'Gf diets (corn, 46.5%)'!C$4)</f>
        <v>0.22473416942210064</v>
      </c>
      <c r="D28" s="104">
        <f>Data!D10/('Gf diets (corn, 46.5%)'!D$5-'Gf diets (corn, 46.5%)'!D$4)</f>
        <v>0.243591700603994</v>
      </c>
      <c r="E28" s="104">
        <f>Data!E10/('Gf diets (corn, 46.5%)'!E$5-'Gf diets (corn, 46.5%)'!E$4)</f>
        <v>0.2640089800850132</v>
      </c>
      <c r="F28" s="104">
        <f>Data!F10/('Gf diets (corn, 46.5%)'!F$5-'Gf diets (corn, 46.5%)'!F$4)</f>
        <v>0.2863185043472828</v>
      </c>
      <c r="G28" s="104">
        <f>Data!G10/('Gf diets (corn, 46.5%)'!G$5-'Gf diets (corn, 46.5%)'!G$4)</f>
        <v>0.358913564011899</v>
      </c>
      <c r="H28" s="104">
        <f>Data!H10/('Gf diets (corn, 46.5%)'!G$5-'Gf diets (corn, 46.5%)'!B$4)</f>
        <v>0.259889644480217</v>
      </c>
    </row>
    <row r="29" spans="1:8" ht="15">
      <c r="A29" s="127" t="s">
        <v>151</v>
      </c>
      <c r="B29" s="104">
        <f>Data!B12/('Gf diets (corn, 46.5%)'!I$5-'Gf diets (corn, 46.5%)'!I$4)</f>
        <v>0.21474939146875807</v>
      </c>
      <c r="C29" s="104">
        <f>Data!C12/('Gf diets (corn, 46.5%)'!J$5-'Gf diets (corn, 46.5%)'!J$4)</f>
        <v>0.23916068087840286</v>
      </c>
      <c r="D29" s="104">
        <f>Data!D12/('Gf diets (corn, 46.5%)'!K$5-'Gf diets (corn, 46.5%)'!K$4)</f>
        <v>0.2633380590245845</v>
      </c>
      <c r="E29" s="104">
        <f>Data!E12/('Gf diets (corn, 46.5%)'!L$5-'Gf diets (corn, 46.5%)'!L$4)</f>
        <v>0.2883106124852487</v>
      </c>
      <c r="F29" s="104">
        <f>Data!F12/('Gf diets (corn, 46.5%)'!M$5-'Gf diets (corn, 46.5%)'!M$4)</f>
        <v>0.3140643073319767</v>
      </c>
      <c r="G29" s="104">
        <f>Data!G12/('Gf diets (corn, 46.5%)'!N$5-'Gf diets (corn, 46.5%)'!N$4)</f>
        <v>0.38659978845537474</v>
      </c>
      <c r="H29" s="104">
        <f>Data!H12/('Gf diets (corn, 46.5%)'!N$5-'Gf diets (corn, 46.5%)'!I$4)</f>
        <v>0.28047638532211916</v>
      </c>
    </row>
    <row r="30" spans="1:8" ht="15">
      <c r="A30" s="127" t="s">
        <v>144</v>
      </c>
      <c r="B30" s="104">
        <f>Data!B11/('Gf diets (corn, 46.5%)'!P$5-'Gf diets (corn, 46.5%)'!P$4)</f>
        <v>0.20907223456168345</v>
      </c>
      <c r="C30" s="104">
        <f>Data!C11/('Gf diets (corn, 46.5%)'!Q$5-'Gf diets (corn, 46.5%)'!Q$4)</f>
        <v>0.2308429636593591</v>
      </c>
      <c r="D30" s="104">
        <f>Data!D11/('Gf diets (corn, 46.5%)'!R$5-'Gf diets (corn, 46.5%)'!R$4)</f>
        <v>0.2521854249802371</v>
      </c>
      <c r="E30" s="104">
        <f>Data!E11/('Gf diets (corn, 46.5%)'!S$5-'Gf diets (corn, 46.5%)'!S$4)</f>
        <v>0.27471477845122566</v>
      </c>
      <c r="F30" s="104">
        <f>Data!F11/('Gf diets (corn, 46.5%)'!T$5-'Gf diets (corn, 46.5%)'!T$4)</f>
        <v>0.29859924943848815</v>
      </c>
      <c r="G30" s="104">
        <f>Data!G11/('Gf diets (corn, 46.5%)'!U$5-'Gf diets (corn, 46.5%)'!U$4)</f>
        <v>0.3706508875823084</v>
      </c>
      <c r="H30" s="104">
        <f>Data!H11/('Gf diets (corn, 46.5%)'!U$5-'Gf diets (corn, 46.5%)'!P$4)</f>
        <v>0.26880063203525867</v>
      </c>
    </row>
    <row r="32" ht="12.75">
      <c r="B32" t="s">
        <v>115</v>
      </c>
    </row>
    <row r="33" spans="1:8" ht="15">
      <c r="A33" s="127" t="s">
        <v>151</v>
      </c>
      <c r="B33" s="1">
        <f>'Gf diets (corn, 46.5%)'!I$71*'Fat analysis'!$F5/100</f>
        <v>0.6200274671437499</v>
      </c>
      <c r="C33" s="1">
        <f>'Gf diets (corn, 46.5%)'!J$71*'Fat analysis'!$F5/100</f>
        <v>0.7132059329999998</v>
      </c>
      <c r="D33" s="1">
        <f>'Gf diets (corn, 46.5%)'!K$71*'Fat analysis'!$F5/100</f>
        <v>0.6170210093999998</v>
      </c>
      <c r="E33" s="1">
        <f>'Gf diets (corn, 46.5%)'!L$71*'Fat analysis'!$F5/100</f>
        <v>0.5565975161999998</v>
      </c>
      <c r="F33" s="1">
        <f>'Gf diets (corn, 46.5%)'!M$71*'Fat analysis'!$F5/100</f>
        <v>0.5319354533999999</v>
      </c>
      <c r="G33" s="1">
        <f>'Gf diets (corn, 46.5%)'!N$71*'Fat analysis'!$F5/100</f>
        <v>0.3363935464804687</v>
      </c>
      <c r="H33" s="1">
        <f>'Gf diets (corn, 46.5%)'!O$71*'Fat analysis'!$F5/100</f>
        <v>3.3751809256242185</v>
      </c>
    </row>
    <row r="34" spans="1:8" ht="15">
      <c r="A34" s="127" t="s">
        <v>144</v>
      </c>
      <c r="B34" s="1">
        <f>'Gf diets (corn, 46.5%)'!P$71*'Fat analysis'!$F5/100</f>
        <v>0.33176307732187493</v>
      </c>
      <c r="C34" s="1">
        <f>'Gf diets (corn, 46.5%)'!Q$71*'Fat analysis'!$F5/100</f>
        <v>0.3856020914999999</v>
      </c>
      <c r="D34" s="1">
        <f>'Gf diets (corn, 46.5%)'!R$71*'Fat analysis'!$F5/100</f>
        <v>0.33750962969999987</v>
      </c>
      <c r="E34" s="1">
        <f>'Gf diets (corn, 46.5%)'!S$71*'Fat analysis'!$F5/100</f>
        <v>0.3072978830999999</v>
      </c>
      <c r="F34" s="1">
        <f>'Gf diets (corn, 46.5%)'!T$71*'Fat analysis'!$F5/100</f>
        <v>0.2949668517</v>
      </c>
      <c r="G34" s="1">
        <f>'Gf diets (corn, 46.5%)'!U$71*'Fat analysis'!$F5/100</f>
        <v>0.18632122636523435</v>
      </c>
      <c r="H34" s="1">
        <f>'Gf diets (corn, 46.5%)'!V$71*'Fat analysis'!$F5/100</f>
        <v>1.843460759687109</v>
      </c>
    </row>
    <row r="35" spans="2:7" ht="12.75">
      <c r="B35" s="93"/>
      <c r="C35" s="93"/>
      <c r="D35" s="93"/>
      <c r="E35" s="93"/>
      <c r="F35" s="93"/>
      <c r="G35" s="93"/>
    </row>
    <row r="36" ht="12.75">
      <c r="B36" t="s">
        <v>157</v>
      </c>
    </row>
    <row r="37" spans="1:8" ht="15">
      <c r="A37" s="127" t="s">
        <v>151</v>
      </c>
      <c r="B37" s="93">
        <f>B24/2000*'Gf diets (corn, 46.5%)'!I$72</f>
        <v>0.2859608510347075</v>
      </c>
      <c r="C37" s="93">
        <f>C24/2000*'Gf diets (corn, 46.5%)'!J$72</f>
        <v>0.36632658586372413</v>
      </c>
      <c r="D37" s="93">
        <f>D24/2000*'Gf diets (corn, 46.5%)'!K$72</f>
        <v>0.3489613207898757</v>
      </c>
      <c r="E37" s="93">
        <f>E24/2000*'Gf diets (corn, 46.5%)'!L$72</f>
        <v>0.34463993729587133</v>
      </c>
      <c r="F37" s="93">
        <f>F24/2000*'Gf diets (corn, 46.5%)'!M$72</f>
        <v>0.35879074301721764</v>
      </c>
      <c r="G37" s="93">
        <f>G24/2000*'Gf diets (corn, 46.5%)'!N$72</f>
        <v>0.27930131308907913</v>
      </c>
      <c r="H37" s="93">
        <f>SUM(B37:G37)</f>
        <v>1.9839807510904754</v>
      </c>
    </row>
    <row r="38" spans="1:8" ht="15">
      <c r="A38" s="127" t="s">
        <v>144</v>
      </c>
      <c r="B38" s="93">
        <f>B25/2000*'Gf diets (corn, 46.5%)'!P$72</f>
        <v>0.14896633110495566</v>
      </c>
      <c r="C38" s="93">
        <f>C25/2000*'Gf diets (corn, 46.5%)'!Q$72</f>
        <v>0.19116999644586813</v>
      </c>
      <c r="D38" s="93">
        <f>D25/2000*'Gf diets (corn, 46.5%)'!R$72</f>
        <v>0.18279733562591555</v>
      </c>
      <c r="E38" s="93">
        <f>E25/2000*'Gf diets (corn, 46.5%)'!S$72</f>
        <v>0.18130312993148376</v>
      </c>
      <c r="F38" s="93">
        <f>F25/2000*'Gf diets (corn, 46.5%)'!T$72</f>
        <v>0.1891584011314982</v>
      </c>
      <c r="G38" s="93">
        <f>G25/2000*'Gf diets (corn, 46.5%)'!U$72</f>
        <v>0.14831705326754002</v>
      </c>
      <c r="H38" s="93">
        <f>SUM(B38:G38)</f>
        <v>1.0417122475072613</v>
      </c>
    </row>
    <row r="39" spans="1:8" ht="12.75">
      <c r="A39" s="137"/>
      <c r="B39" s="93"/>
      <c r="C39" s="93"/>
      <c r="D39" s="93"/>
      <c r="E39" s="93"/>
      <c r="F39" s="93"/>
      <c r="G39" s="93"/>
      <c r="H39" s="93"/>
    </row>
    <row r="40" ht="12.75">
      <c r="B40" t="s">
        <v>158</v>
      </c>
    </row>
    <row r="41" spans="1:8" ht="15">
      <c r="A41" s="127" t="s">
        <v>151</v>
      </c>
      <c r="B41" s="110">
        <f aca="true" t="shared" si="3" ref="B41:H41">(B29-B28)*100</f>
        <v>0.9506048648306314</v>
      </c>
      <c r="C41" s="110">
        <f t="shared" si="3"/>
        <v>1.4426511456302222</v>
      </c>
      <c r="D41" s="110">
        <f t="shared" si="3"/>
        <v>1.9746358420590526</v>
      </c>
      <c r="E41" s="110">
        <f t="shared" si="3"/>
        <v>2.430163240023547</v>
      </c>
      <c r="F41" s="110">
        <f t="shared" si="3"/>
        <v>2.7745802984693926</v>
      </c>
      <c r="G41" s="110">
        <f t="shared" si="3"/>
        <v>2.7686224443475735</v>
      </c>
      <c r="H41" s="110">
        <f t="shared" si="3"/>
        <v>2.058674084190215</v>
      </c>
    </row>
    <row r="42" spans="1:8" ht="15">
      <c r="A42" s="127" t="s">
        <v>144</v>
      </c>
      <c r="B42" s="110">
        <f aca="true" t="shared" si="4" ref="B42:H42">(B30-B28)*100</f>
        <v>0.3828891741231688</v>
      </c>
      <c r="C42" s="110">
        <f t="shared" si="4"/>
        <v>0.6108794237258464</v>
      </c>
      <c r="D42" s="110">
        <f t="shared" si="4"/>
        <v>0.8593724376243117</v>
      </c>
      <c r="E42" s="110">
        <f t="shared" si="4"/>
        <v>1.0705798366212438</v>
      </c>
      <c r="F42" s="110">
        <f t="shared" si="4"/>
        <v>1.2280745091205358</v>
      </c>
      <c r="G42" s="110">
        <f t="shared" si="4"/>
        <v>1.1737323570409408</v>
      </c>
      <c r="H42" s="110">
        <f t="shared" si="4"/>
        <v>0.8910987555041661</v>
      </c>
    </row>
    <row r="44" ht="12.75">
      <c r="B44" t="s">
        <v>119</v>
      </c>
    </row>
    <row r="45" spans="1:8" ht="15">
      <c r="A45" s="127" t="s">
        <v>151</v>
      </c>
      <c r="B45" s="110">
        <f>B41*(75-50)/100</f>
        <v>0.23765121620765786</v>
      </c>
      <c r="C45" s="110">
        <f>C41*(120-75)/100</f>
        <v>0.6491930155336</v>
      </c>
      <c r="D45" s="110">
        <f>D41*(160-120)/100</f>
        <v>0.789854336823621</v>
      </c>
      <c r="E45" s="110">
        <f>E41*(195-160)/100</f>
        <v>0.8505571340082415</v>
      </c>
      <c r="F45" s="110">
        <f>F41*(230-195)/100</f>
        <v>0.9711031044642874</v>
      </c>
      <c r="G45" s="110">
        <f>G41*(265-230)/100</f>
        <v>0.9690178555216508</v>
      </c>
      <c r="H45" s="110">
        <f>SUM(B45:G45)</f>
        <v>4.467376662559058</v>
      </c>
    </row>
    <row r="46" spans="1:8" ht="15">
      <c r="A46" s="127" t="s">
        <v>144</v>
      </c>
      <c r="B46" s="110">
        <f>B42*(75-50)/100</f>
        <v>0.09572229353079219</v>
      </c>
      <c r="C46" s="110">
        <f>C42*(120-75)/100</f>
        <v>0.27489574067663086</v>
      </c>
      <c r="D46" s="110">
        <f>D42*(160-120)/100</f>
        <v>0.3437489750497247</v>
      </c>
      <c r="E46" s="110">
        <f>E42*(195-160)/100</f>
        <v>0.3747029428174353</v>
      </c>
      <c r="F46" s="110">
        <f>F42*(230-195)/100</f>
        <v>0.42982607819218754</v>
      </c>
      <c r="G46" s="110">
        <f>G42*(265-230)/100</f>
        <v>0.4108063249643293</v>
      </c>
      <c r="H46" s="110">
        <f>SUM(B46:G46)</f>
        <v>1.9297023552311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H68"/>
  <sheetViews>
    <sheetView workbookViewId="0" topLeftCell="A1">
      <pane xSplit="1" ySplit="1" topLeftCell="B2" activePane="bottomRight" state="frozen"/>
      <selection pane="topLeft" activeCell="H16" sqref="H16"/>
      <selection pane="topRight" activeCell="H16" sqref="H16"/>
      <selection pane="bottomLeft" activeCell="H16" sqref="H16"/>
      <selection pane="bottomRight" activeCell="H16" sqref="H16"/>
    </sheetView>
  </sheetViews>
  <sheetFormatPr defaultColWidth="9.140625" defaultRowHeight="12.75"/>
  <cols>
    <col min="1" max="1" width="28.7109375" style="18" customWidth="1"/>
    <col min="2" max="2" width="8.8515625" style="22" bestFit="1" customWidth="1"/>
    <col min="3" max="9" width="7.8515625" style="22" customWidth="1"/>
    <col min="10" max="10" width="9.57421875" style="22" customWidth="1"/>
    <col min="11" max="11" width="8.57421875" style="22" customWidth="1"/>
    <col min="12" max="12" width="7.8515625" style="22" customWidth="1"/>
    <col min="13" max="13" width="7.7109375" style="22" customWidth="1"/>
    <col min="14" max="14" width="8.421875" style="22" customWidth="1"/>
    <col min="15" max="15" width="9.00390625" style="22" customWidth="1"/>
    <col min="16" max="16" width="8.8515625" style="22" bestFit="1" customWidth="1"/>
    <col min="17" max="17" width="9.28125" style="22" customWidth="1"/>
    <col min="18" max="23" width="7.8515625" style="22" customWidth="1"/>
    <col min="24" max="24" width="8.7109375" style="22" bestFit="1" customWidth="1"/>
    <col min="25" max="34" width="7.8515625" style="22" customWidth="1"/>
    <col min="35" max="35" width="14.8515625" style="22" customWidth="1"/>
    <col min="36" max="41" width="7.8515625" style="22" customWidth="1"/>
    <col min="42" max="43" width="9.28125" style="22" customWidth="1"/>
    <col min="44" max="45" width="8.7109375" style="22" bestFit="1" customWidth="1"/>
    <col min="46" max="16384" width="7.8515625" style="22" customWidth="1"/>
  </cols>
  <sheetData>
    <row r="1" spans="1:45" s="12" customFormat="1" ht="53.25" customHeight="1">
      <c r="A1" s="9" t="s">
        <v>12</v>
      </c>
      <c r="B1" s="10" t="s">
        <v>13</v>
      </c>
      <c r="C1" s="10" t="s">
        <v>5</v>
      </c>
      <c r="D1" s="10" t="s">
        <v>14</v>
      </c>
      <c r="E1" s="11" t="s">
        <v>15</v>
      </c>
      <c r="F1" s="11" t="s">
        <v>16</v>
      </c>
      <c r="G1" s="12" t="s">
        <v>17</v>
      </c>
      <c r="H1" s="10" t="s">
        <v>18</v>
      </c>
      <c r="I1" s="10" t="s">
        <v>19</v>
      </c>
      <c r="J1" s="10" t="s">
        <v>20</v>
      </c>
      <c r="K1" s="10" t="s">
        <v>21</v>
      </c>
      <c r="L1" s="11" t="s">
        <v>22</v>
      </c>
      <c r="M1" s="11" t="s">
        <v>23</v>
      </c>
      <c r="N1" s="11" t="s">
        <v>7</v>
      </c>
      <c r="O1" s="10" t="s">
        <v>8</v>
      </c>
      <c r="P1" s="10" t="s">
        <v>10</v>
      </c>
      <c r="Q1" s="10" t="s">
        <v>24</v>
      </c>
      <c r="R1" s="10" t="s">
        <v>6</v>
      </c>
      <c r="S1" s="10" t="s">
        <v>25</v>
      </c>
      <c r="T1" s="13" t="s">
        <v>9</v>
      </c>
      <c r="U1" s="13" t="s">
        <v>26</v>
      </c>
      <c r="V1" s="13" t="s">
        <v>27</v>
      </c>
      <c r="W1" s="13" t="s">
        <v>28</v>
      </c>
      <c r="X1" s="14" t="s">
        <v>140</v>
      </c>
      <c r="Y1" s="14" t="s">
        <v>29</v>
      </c>
      <c r="Z1" s="14" t="s">
        <v>30</v>
      </c>
      <c r="AA1" s="14" t="s">
        <v>31</v>
      </c>
      <c r="AB1" s="14" t="s">
        <v>32</v>
      </c>
      <c r="AC1" s="10" t="s">
        <v>33</v>
      </c>
      <c r="AD1" s="14" t="s">
        <v>34</v>
      </c>
      <c r="AE1" s="14" t="s">
        <v>35</v>
      </c>
      <c r="AF1" s="14" t="s">
        <v>36</v>
      </c>
      <c r="AG1" s="14" t="s">
        <v>37</v>
      </c>
      <c r="AH1" s="14" t="s">
        <v>38</v>
      </c>
      <c r="AI1" s="15" t="s">
        <v>39</v>
      </c>
      <c r="AJ1" s="12" t="s">
        <v>40</v>
      </c>
      <c r="AK1" s="11" t="s">
        <v>16</v>
      </c>
      <c r="AL1" s="10" t="s">
        <v>33</v>
      </c>
      <c r="AM1" s="11" t="s">
        <v>41</v>
      </c>
      <c r="AN1" s="12" t="s">
        <v>42</v>
      </c>
      <c r="AO1" s="12" t="s">
        <v>43</v>
      </c>
      <c r="AP1" s="10" t="s">
        <v>44</v>
      </c>
      <c r="AQ1" s="10" t="s">
        <v>45</v>
      </c>
      <c r="AR1" s="12" t="s">
        <v>46</v>
      </c>
      <c r="AS1" s="12" t="s">
        <v>47</v>
      </c>
    </row>
    <row r="2" spans="1:43" s="12" customFormat="1" ht="17.25" customHeight="1">
      <c r="A2" s="16"/>
      <c r="B2" s="13"/>
      <c r="C2" s="13"/>
      <c r="D2" s="13"/>
      <c r="E2" s="17"/>
      <c r="F2" s="17">
        <v>46.5</v>
      </c>
      <c r="G2" s="17"/>
      <c r="H2" s="13"/>
      <c r="I2" s="13"/>
      <c r="J2" s="13"/>
      <c r="K2" s="13"/>
      <c r="L2" s="17"/>
      <c r="M2" s="17"/>
      <c r="N2" s="17"/>
      <c r="O2" s="13"/>
      <c r="P2" s="13"/>
      <c r="Q2" s="13"/>
      <c r="R2" s="13"/>
      <c r="S2" s="13"/>
      <c r="T2" s="13"/>
      <c r="U2" s="13"/>
      <c r="V2" s="13"/>
      <c r="W2" s="13"/>
      <c r="X2" s="14"/>
      <c r="Y2" s="14"/>
      <c r="Z2" s="14"/>
      <c r="AA2" s="14"/>
      <c r="AB2" s="14"/>
      <c r="AC2" s="14"/>
      <c r="AD2" s="14"/>
      <c r="AE2" s="14"/>
      <c r="AF2" s="14"/>
      <c r="AG2" s="14"/>
      <c r="AH2" s="14"/>
      <c r="AI2" s="14"/>
      <c r="AL2" s="13"/>
      <c r="AM2" s="17"/>
      <c r="AP2" s="13"/>
      <c r="AQ2" s="13"/>
    </row>
    <row r="3" spans="1:60" ht="12.75">
      <c r="A3" s="18" t="s">
        <v>48</v>
      </c>
      <c r="B3" s="19">
        <v>0.22</v>
      </c>
      <c r="C3" s="19">
        <v>0.26</v>
      </c>
      <c r="D3" s="19">
        <v>0.36</v>
      </c>
      <c r="E3" s="19">
        <v>0.34</v>
      </c>
      <c r="F3" s="19">
        <f aca="true" t="shared" si="0" ref="F3:F10">AK3/$AK$15*$F$2</f>
        <v>3.0199999999999996</v>
      </c>
      <c r="G3" s="19">
        <f>F3*$G$22/0.946</f>
        <v>3.019999999999999</v>
      </c>
      <c r="H3" s="19">
        <v>0.74</v>
      </c>
      <c r="I3" s="19">
        <v>8.51</v>
      </c>
      <c r="J3" s="19">
        <v>4.81</v>
      </c>
      <c r="K3" s="19">
        <v>6.84</v>
      </c>
      <c r="L3" s="19">
        <v>0.9</v>
      </c>
      <c r="M3" s="19"/>
      <c r="N3" s="19"/>
      <c r="O3" s="19"/>
      <c r="P3" s="19">
        <v>78.6</v>
      </c>
      <c r="Q3" s="19"/>
      <c r="R3" s="19"/>
      <c r="S3" s="19"/>
      <c r="T3" s="19"/>
      <c r="U3" s="19"/>
      <c r="V3" s="19"/>
      <c r="W3" s="19"/>
      <c r="X3" s="19"/>
      <c r="Y3" s="19"/>
      <c r="Z3" s="19"/>
      <c r="AA3" s="19"/>
      <c r="AB3" s="19">
        <v>0.2</v>
      </c>
      <c r="AC3" s="20">
        <f>0.0512*AC15+0.139</f>
        <v>0.71244</v>
      </c>
      <c r="AD3" s="19">
        <v>7.25</v>
      </c>
      <c r="AE3" s="19">
        <v>3.93</v>
      </c>
      <c r="AF3" s="19">
        <v>3.14</v>
      </c>
      <c r="AG3" s="19"/>
      <c r="AH3" s="19">
        <v>0.3</v>
      </c>
      <c r="AI3" s="19"/>
      <c r="AJ3" s="21">
        <v>0.64</v>
      </c>
      <c r="AK3" s="19">
        <v>3.02</v>
      </c>
      <c r="AL3" s="20">
        <f>0.0512*AL15+0.139</f>
        <v>0.71244</v>
      </c>
      <c r="AM3" s="19">
        <v>2.83</v>
      </c>
      <c r="AN3" s="21">
        <v>0.57</v>
      </c>
      <c r="AO3" s="21"/>
      <c r="AP3" s="19"/>
      <c r="AQ3" s="19"/>
      <c r="AR3" s="21"/>
      <c r="AS3" s="21"/>
      <c r="AT3" s="21"/>
      <c r="AU3" s="21"/>
      <c r="AV3" s="21"/>
      <c r="AW3" s="21"/>
      <c r="AX3" s="21"/>
      <c r="AY3" s="21"/>
      <c r="AZ3" s="21"/>
      <c r="BA3" s="21"/>
      <c r="BB3" s="21"/>
      <c r="BC3" s="21"/>
      <c r="BD3" s="21"/>
      <c r="BE3" s="21"/>
      <c r="BF3" s="21"/>
      <c r="BG3" s="21"/>
      <c r="BH3" s="21"/>
    </row>
    <row r="4" spans="1:60" ht="12.75">
      <c r="A4" s="18" t="s">
        <v>49</v>
      </c>
      <c r="B4" s="19">
        <v>0.37</v>
      </c>
      <c r="C4" s="19">
        <v>0.28</v>
      </c>
      <c r="D4" s="19">
        <v>0.37</v>
      </c>
      <c r="E4" s="19">
        <v>0.41</v>
      </c>
      <c r="F4" s="19">
        <f t="shared" si="0"/>
        <v>2.16</v>
      </c>
      <c r="G4" s="19">
        <f aca="true" t="shared" si="1" ref="G4:G10">F4*$G$22/0.946</f>
        <v>2.16</v>
      </c>
      <c r="H4" s="19">
        <v>0.68</v>
      </c>
      <c r="I4" s="19">
        <v>0.49</v>
      </c>
      <c r="J4" s="19">
        <v>2.57</v>
      </c>
      <c r="K4" s="19">
        <v>2.71</v>
      </c>
      <c r="L4" s="19">
        <v>0.62</v>
      </c>
      <c r="M4" s="19"/>
      <c r="N4" s="19"/>
      <c r="O4" s="19"/>
      <c r="P4" s="19"/>
      <c r="Q4" s="19"/>
      <c r="R4" s="19"/>
      <c r="S4" s="19"/>
      <c r="T4" s="19"/>
      <c r="U4" s="19"/>
      <c r="V4" s="19"/>
      <c r="W4" s="19"/>
      <c r="X4" s="19"/>
      <c r="Y4" s="19"/>
      <c r="Z4" s="19"/>
      <c r="AA4" s="19"/>
      <c r="AB4" s="19">
        <v>0.13</v>
      </c>
      <c r="AC4" s="23">
        <f>0.0452*AC15-0.08</f>
        <v>0.4262399999999999</v>
      </c>
      <c r="AD4" s="19"/>
      <c r="AE4" s="19"/>
      <c r="AF4" s="19"/>
      <c r="AG4" s="19"/>
      <c r="AH4" s="24">
        <v>0.27</v>
      </c>
      <c r="AI4" s="24"/>
      <c r="AJ4" s="21">
        <v>0.49</v>
      </c>
      <c r="AK4" s="19">
        <v>2.16</v>
      </c>
      <c r="AL4" s="23">
        <f>0.0452*AL15-0.08</f>
        <v>0.4262399999999999</v>
      </c>
      <c r="AM4" s="19">
        <v>1.99</v>
      </c>
      <c r="AN4" s="21">
        <v>0.53</v>
      </c>
      <c r="AO4" s="21"/>
      <c r="AP4" s="19"/>
      <c r="AQ4" s="19"/>
      <c r="AR4" s="21"/>
      <c r="AS4" s="21"/>
      <c r="AT4" s="21"/>
      <c r="AU4" s="21"/>
      <c r="AV4" s="21"/>
      <c r="AW4" s="21"/>
      <c r="AX4" s="21"/>
      <c r="AY4" s="21"/>
      <c r="AZ4" s="21"/>
      <c r="BA4" s="21"/>
      <c r="BB4" s="21"/>
      <c r="BC4" s="21"/>
      <c r="BD4" s="21"/>
      <c r="BE4" s="21"/>
      <c r="BF4" s="21"/>
      <c r="BG4" s="21"/>
      <c r="BH4" s="21"/>
    </row>
    <row r="5" spans="1:60" ht="12.75">
      <c r="A5" s="18" t="s">
        <v>50</v>
      </c>
      <c r="B5" s="19">
        <v>1.21</v>
      </c>
      <c r="C5" s="19">
        <v>0.99</v>
      </c>
      <c r="D5" s="19">
        <v>0.68</v>
      </c>
      <c r="E5" s="19">
        <v>0.86</v>
      </c>
      <c r="F5" s="19">
        <f t="shared" si="0"/>
        <v>3.6600000000000006</v>
      </c>
      <c r="G5" s="19">
        <f t="shared" si="1"/>
        <v>3.6600000000000006</v>
      </c>
      <c r="H5" s="19">
        <v>1.21</v>
      </c>
      <c r="I5" s="19">
        <v>12.7</v>
      </c>
      <c r="J5" s="19">
        <v>4.54</v>
      </c>
      <c r="K5" s="19">
        <v>7.61</v>
      </c>
      <c r="L5" s="19">
        <v>1.08</v>
      </c>
      <c r="M5" s="19"/>
      <c r="N5" s="19"/>
      <c r="O5" s="19"/>
      <c r="P5" s="19"/>
      <c r="Q5" s="19"/>
      <c r="R5" s="19"/>
      <c r="S5" s="19"/>
      <c r="T5" s="19"/>
      <c r="U5" s="19"/>
      <c r="V5" s="19"/>
      <c r="W5" s="19"/>
      <c r="X5" s="19"/>
      <c r="Y5" s="19"/>
      <c r="Z5" s="19"/>
      <c r="AA5" s="19"/>
      <c r="AB5" s="19">
        <v>0.22</v>
      </c>
      <c r="AC5" s="23">
        <f>0.077*AC15-0.145</f>
        <v>0.7173999999999999</v>
      </c>
      <c r="AD5" s="19"/>
      <c r="AE5" s="19"/>
      <c r="AF5" s="19"/>
      <c r="AG5" s="19"/>
      <c r="AH5" s="24">
        <v>1.14</v>
      </c>
      <c r="AI5" s="24"/>
      <c r="AJ5" s="21">
        <v>0.98</v>
      </c>
      <c r="AK5" s="19">
        <v>3.66</v>
      </c>
      <c r="AL5" s="23">
        <f>0.077*AL15-0.145</f>
        <v>0.7173999999999999</v>
      </c>
      <c r="AM5" s="19">
        <v>3.42</v>
      </c>
      <c r="AN5" s="21">
        <v>1.06</v>
      </c>
      <c r="AO5" s="21"/>
      <c r="AP5" s="19"/>
      <c r="AQ5" s="19"/>
      <c r="AR5" s="21"/>
      <c r="AS5" s="21"/>
      <c r="AT5" s="21"/>
      <c r="AU5" s="21"/>
      <c r="AV5" s="21"/>
      <c r="AW5" s="21"/>
      <c r="AX5" s="21"/>
      <c r="AY5" s="21"/>
      <c r="AZ5" s="21"/>
      <c r="BA5" s="21"/>
      <c r="BB5" s="21"/>
      <c r="BC5" s="21"/>
      <c r="BD5" s="21"/>
      <c r="BE5" s="21"/>
      <c r="BF5" s="21"/>
      <c r="BG5" s="21"/>
      <c r="BH5" s="21"/>
    </row>
    <row r="6" spans="1:60" ht="12.75">
      <c r="A6" s="25" t="s">
        <v>51</v>
      </c>
      <c r="B6" s="19">
        <v>0.17</v>
      </c>
      <c r="C6" s="19">
        <v>0.17</v>
      </c>
      <c r="D6" s="19">
        <v>0.17</v>
      </c>
      <c r="E6" s="19">
        <v>0.2</v>
      </c>
      <c r="F6" s="19">
        <f t="shared" si="0"/>
        <v>0.67</v>
      </c>
      <c r="G6" s="19">
        <f t="shared" si="1"/>
        <v>0.67</v>
      </c>
      <c r="H6" s="19">
        <v>0.25</v>
      </c>
      <c r="I6" s="19">
        <v>0.81</v>
      </c>
      <c r="J6" s="19">
        <v>1.77</v>
      </c>
      <c r="K6" s="19">
        <v>0.75</v>
      </c>
      <c r="L6" s="19">
        <v>0.17</v>
      </c>
      <c r="M6" s="19"/>
      <c r="N6" s="19"/>
      <c r="O6" s="19"/>
      <c r="P6" s="19"/>
      <c r="Q6" s="19">
        <v>99</v>
      </c>
      <c r="R6" s="19"/>
      <c r="S6" s="19"/>
      <c r="T6" s="19"/>
      <c r="U6" s="19"/>
      <c r="V6" s="19"/>
      <c r="W6" s="19"/>
      <c r="X6" s="19"/>
      <c r="Y6" s="19"/>
      <c r="Z6" s="19"/>
      <c r="AA6" s="19"/>
      <c r="AB6" s="19">
        <v>0.04</v>
      </c>
      <c r="AC6" s="23">
        <f>0.0154*AC15-0.046</f>
        <v>0.12647999999999998</v>
      </c>
      <c r="AD6" s="19">
        <v>5.3</v>
      </c>
      <c r="AE6" s="19"/>
      <c r="AF6" s="19"/>
      <c r="AG6" s="19"/>
      <c r="AH6" s="19">
        <v>0.19</v>
      </c>
      <c r="AI6" s="19"/>
      <c r="AJ6" s="21">
        <v>0.25</v>
      </c>
      <c r="AK6" s="19">
        <v>0.67</v>
      </c>
      <c r="AL6" s="23">
        <f>0.0154*AL15-0.046</f>
        <v>0.12647999999999998</v>
      </c>
      <c r="AM6" s="19">
        <v>0.61</v>
      </c>
      <c r="AN6" s="21">
        <v>0.26</v>
      </c>
      <c r="AO6" s="21"/>
      <c r="AP6" s="19">
        <v>88</v>
      </c>
      <c r="AQ6" s="19"/>
      <c r="AR6" s="21"/>
      <c r="AS6" s="21"/>
      <c r="AT6" s="21"/>
      <c r="AU6" s="21"/>
      <c r="AV6" s="21"/>
      <c r="AW6" s="21"/>
      <c r="AX6" s="21"/>
      <c r="AY6" s="21"/>
      <c r="AZ6" s="21"/>
      <c r="BA6" s="21"/>
      <c r="BB6" s="21"/>
      <c r="BC6" s="21"/>
      <c r="BD6" s="21"/>
      <c r="BE6" s="21"/>
      <c r="BF6" s="21"/>
      <c r="BG6" s="21"/>
      <c r="BH6" s="21"/>
    </row>
    <row r="7" spans="1:60" ht="12.75">
      <c r="A7" s="25" t="s">
        <v>52</v>
      </c>
      <c r="B7" s="19">
        <v>0.34</v>
      </c>
      <c r="C7" s="19">
        <v>0.36</v>
      </c>
      <c r="D7" s="19">
        <v>0.37</v>
      </c>
      <c r="E7" s="19">
        <v>0.49</v>
      </c>
      <c r="F7" s="19">
        <f t="shared" si="0"/>
        <v>1.41</v>
      </c>
      <c r="G7" s="19">
        <f t="shared" si="1"/>
        <v>1.41</v>
      </c>
      <c r="H7" s="19">
        <v>0.43</v>
      </c>
      <c r="I7" s="19">
        <v>1.42</v>
      </c>
      <c r="J7" s="19">
        <v>2.34</v>
      </c>
      <c r="K7" s="19">
        <v>3.38</v>
      </c>
      <c r="L7" s="19">
        <v>0.42</v>
      </c>
      <c r="M7" s="19"/>
      <c r="N7" s="19"/>
      <c r="O7" s="19"/>
      <c r="P7" s="19"/>
      <c r="Q7" s="19">
        <v>99</v>
      </c>
      <c r="R7" s="19"/>
      <c r="S7" s="19"/>
      <c r="T7" s="19"/>
      <c r="U7" s="19"/>
      <c r="V7" s="19"/>
      <c r="W7" s="19"/>
      <c r="X7" s="19"/>
      <c r="Y7" s="19"/>
      <c r="Z7" s="19"/>
      <c r="AA7" s="19"/>
      <c r="AB7" s="19">
        <v>0.09</v>
      </c>
      <c r="AC7" s="20">
        <f>AC6+0.2</f>
        <v>0.32648</v>
      </c>
      <c r="AD7" s="19">
        <v>5.3</v>
      </c>
      <c r="AE7" s="19"/>
      <c r="AF7" s="19"/>
      <c r="AG7" s="19"/>
      <c r="AH7" s="19">
        <v>0.39</v>
      </c>
      <c r="AI7" s="19"/>
      <c r="AJ7" s="21">
        <v>0.33</v>
      </c>
      <c r="AK7" s="19">
        <v>1.41</v>
      </c>
      <c r="AL7" s="20">
        <f>AL6+0.2</f>
        <v>0.32648</v>
      </c>
      <c r="AM7" s="19">
        <v>1.31</v>
      </c>
      <c r="AN7" s="21">
        <v>0.58</v>
      </c>
      <c r="AO7" s="21"/>
      <c r="AP7" s="19">
        <v>88</v>
      </c>
      <c r="AQ7" s="19"/>
      <c r="AR7" s="21"/>
      <c r="AS7" s="21"/>
      <c r="AT7" s="21"/>
      <c r="AU7" s="21"/>
      <c r="AV7" s="21"/>
      <c r="AW7" s="21"/>
      <c r="AX7" s="21"/>
      <c r="AY7" s="21"/>
      <c r="AZ7" s="21"/>
      <c r="BA7" s="21"/>
      <c r="BB7" s="21"/>
      <c r="BC7" s="21"/>
      <c r="BD7" s="21"/>
      <c r="BE7" s="21"/>
      <c r="BF7" s="21"/>
      <c r="BG7" s="21"/>
      <c r="BH7" s="21"/>
    </row>
    <row r="8" spans="1:60" ht="12.75">
      <c r="A8" s="25" t="s">
        <v>53</v>
      </c>
      <c r="B8" s="19">
        <v>0.31</v>
      </c>
      <c r="C8" s="19">
        <v>0.29</v>
      </c>
      <c r="D8" s="19">
        <v>0.34</v>
      </c>
      <c r="E8" s="19">
        <v>0.37</v>
      </c>
      <c r="F8" s="19">
        <f t="shared" si="0"/>
        <v>1.85</v>
      </c>
      <c r="G8" s="19">
        <f t="shared" si="1"/>
        <v>1.85</v>
      </c>
      <c r="H8" s="19">
        <v>0.7</v>
      </c>
      <c r="I8" s="19">
        <v>3.38</v>
      </c>
      <c r="J8" s="19">
        <v>2.64</v>
      </c>
      <c r="K8" s="19">
        <v>4.72</v>
      </c>
      <c r="L8" s="19">
        <v>0.72</v>
      </c>
      <c r="M8" s="19"/>
      <c r="N8" s="19"/>
      <c r="O8" s="19"/>
      <c r="P8" s="19"/>
      <c r="Q8" s="19"/>
      <c r="R8" s="19"/>
      <c r="S8" s="19"/>
      <c r="T8" s="19"/>
      <c r="U8" s="19"/>
      <c r="V8" s="19"/>
      <c r="W8" s="19"/>
      <c r="X8" s="19"/>
      <c r="Y8" s="19"/>
      <c r="Z8" s="19"/>
      <c r="AA8" s="19">
        <v>99</v>
      </c>
      <c r="AB8" s="19">
        <v>0.13</v>
      </c>
      <c r="AC8" s="23">
        <f>0.0381*AC15-0.025</f>
        <v>0.40171999999999997</v>
      </c>
      <c r="AD8" s="19">
        <v>4.3</v>
      </c>
      <c r="AE8" s="19"/>
      <c r="AF8" s="19"/>
      <c r="AG8" s="19"/>
      <c r="AH8" s="19">
        <v>0.32</v>
      </c>
      <c r="AI8" s="19"/>
      <c r="AJ8" s="21">
        <v>0.52</v>
      </c>
      <c r="AK8" s="19">
        <v>1.85</v>
      </c>
      <c r="AL8" s="23">
        <f>0.0381*AL15-0.025</f>
        <v>0.40171999999999997</v>
      </c>
      <c r="AM8" s="19">
        <v>1.73</v>
      </c>
      <c r="AN8" s="21">
        <v>0.51</v>
      </c>
      <c r="AO8" s="21"/>
      <c r="AP8" s="19"/>
      <c r="AQ8" s="19"/>
      <c r="AR8" s="21"/>
      <c r="AS8" s="21"/>
      <c r="AT8" s="21"/>
      <c r="AU8" s="21"/>
      <c r="AV8" s="21"/>
      <c r="AW8" s="21"/>
      <c r="AX8" s="21"/>
      <c r="AY8" s="21"/>
      <c r="AZ8" s="21"/>
      <c r="BA8" s="21"/>
      <c r="BB8" s="21"/>
      <c r="BC8" s="21"/>
      <c r="BD8" s="21"/>
      <c r="BE8" s="21"/>
      <c r="BF8" s="21"/>
      <c r="BG8" s="21"/>
      <c r="BH8" s="21"/>
    </row>
    <row r="9" spans="1:60" ht="12.75">
      <c r="A9" s="25" t="s">
        <v>54</v>
      </c>
      <c r="B9" s="19">
        <v>0.1</v>
      </c>
      <c r="C9" s="19">
        <v>0.06</v>
      </c>
      <c r="D9" s="19">
        <v>0.13</v>
      </c>
      <c r="E9" s="19">
        <v>0.15</v>
      </c>
      <c r="F9" s="19">
        <f t="shared" si="0"/>
        <v>0.65</v>
      </c>
      <c r="G9" s="19">
        <f t="shared" si="1"/>
        <v>0.65</v>
      </c>
      <c r="H9" s="19">
        <v>0.24</v>
      </c>
      <c r="I9" s="19">
        <v>1.37</v>
      </c>
      <c r="J9" s="19">
        <v>0.66</v>
      </c>
      <c r="K9" s="19">
        <v>1.36</v>
      </c>
      <c r="L9" s="19">
        <v>0.18</v>
      </c>
      <c r="M9" s="19"/>
      <c r="N9" s="19"/>
      <c r="O9" s="19"/>
      <c r="P9" s="19"/>
      <c r="Q9" s="19"/>
      <c r="R9" s="19"/>
      <c r="S9" s="19"/>
      <c r="T9" s="19"/>
      <c r="U9" s="19"/>
      <c r="V9" s="19"/>
      <c r="W9" s="19"/>
      <c r="X9" s="19"/>
      <c r="Y9" s="19"/>
      <c r="Z9" s="19"/>
      <c r="AA9" s="19"/>
      <c r="AB9" s="19">
        <v>0.13</v>
      </c>
      <c r="AC9" s="20">
        <v>0.72</v>
      </c>
      <c r="AD9" s="19"/>
      <c r="AE9" s="19"/>
      <c r="AF9" s="19"/>
      <c r="AG9" s="19"/>
      <c r="AH9" s="19">
        <v>0.06</v>
      </c>
      <c r="AI9" s="19"/>
      <c r="AJ9" s="21">
        <v>0.22</v>
      </c>
      <c r="AK9" s="19">
        <v>0.65</v>
      </c>
      <c r="AL9" s="20">
        <v>0.72</v>
      </c>
      <c r="AM9" s="19">
        <v>0.61</v>
      </c>
      <c r="AN9" s="21">
        <v>0.2</v>
      </c>
      <c r="AO9" s="21">
        <v>98.5</v>
      </c>
      <c r="AP9" s="19"/>
      <c r="AQ9" s="19"/>
      <c r="AR9" s="21"/>
      <c r="AS9" s="21"/>
      <c r="AT9" s="21"/>
      <c r="AU9" s="21"/>
      <c r="AV9" s="21"/>
      <c r="AW9" s="21"/>
      <c r="AX9" s="21"/>
      <c r="AY9" s="21"/>
      <c r="AZ9" s="21"/>
      <c r="BA9" s="21"/>
      <c r="BB9" s="21"/>
      <c r="BC9" s="21"/>
      <c r="BD9" s="21"/>
      <c r="BE9" s="21"/>
      <c r="BF9" s="21"/>
      <c r="BG9" s="21"/>
      <c r="BH9" s="21"/>
    </row>
    <row r="10" spans="1:60" ht="12.75">
      <c r="A10" s="25" t="s">
        <v>55</v>
      </c>
      <c r="B10" s="19">
        <v>0.46</v>
      </c>
      <c r="C10" s="19">
        <v>0.39</v>
      </c>
      <c r="D10" s="19">
        <v>0.49</v>
      </c>
      <c r="E10" s="19">
        <v>0.54</v>
      </c>
      <c r="F10" s="19">
        <f t="shared" si="0"/>
        <v>2.268</v>
      </c>
      <c r="G10" s="19">
        <f t="shared" si="1"/>
        <v>2.268</v>
      </c>
      <c r="H10" s="19">
        <v>0.86</v>
      </c>
      <c r="I10" s="19">
        <v>8.5</v>
      </c>
      <c r="J10" s="19">
        <v>3.03</v>
      </c>
      <c r="K10" s="19">
        <v>4.94</v>
      </c>
      <c r="L10" s="19">
        <v>0.6</v>
      </c>
      <c r="M10" s="19"/>
      <c r="N10" s="19"/>
      <c r="O10" s="19"/>
      <c r="P10" s="19"/>
      <c r="Q10" s="19"/>
      <c r="R10" s="19"/>
      <c r="S10" s="19"/>
      <c r="T10" s="19"/>
      <c r="U10" s="19"/>
      <c r="V10" s="19"/>
      <c r="W10" s="19"/>
      <c r="X10" s="19"/>
      <c r="Y10" s="19"/>
      <c r="Z10" s="19"/>
      <c r="AA10" s="19"/>
      <c r="AB10" s="19">
        <v>0.13</v>
      </c>
      <c r="AC10" s="23">
        <f>0.047*AC15-0.017</f>
        <v>0.5094</v>
      </c>
      <c r="AD10" s="19"/>
      <c r="AE10" s="19"/>
      <c r="AF10" s="19"/>
      <c r="AG10" s="19"/>
      <c r="AH10" s="24">
        <v>0.45</v>
      </c>
      <c r="AI10" s="24"/>
      <c r="AJ10" s="21">
        <v>0.72</v>
      </c>
      <c r="AK10" s="19">
        <v>2.268</v>
      </c>
      <c r="AL10" s="23">
        <f>0.047*AL15-0.017</f>
        <v>0.5094</v>
      </c>
      <c r="AM10" s="19">
        <f>AL10*44/46.5</f>
        <v>0.4820129032258064</v>
      </c>
      <c r="AN10" s="21">
        <v>0.75</v>
      </c>
      <c r="AO10" s="21"/>
      <c r="AP10" s="19"/>
      <c r="AQ10" s="19"/>
      <c r="AR10" s="21"/>
      <c r="AS10" s="21"/>
      <c r="AT10" s="21"/>
      <c r="AU10" s="21"/>
      <c r="AV10" s="21"/>
      <c r="AW10" s="21"/>
      <c r="AX10" s="21"/>
      <c r="AY10" s="21"/>
      <c r="AZ10" s="21"/>
      <c r="BA10" s="21"/>
      <c r="BB10" s="21"/>
      <c r="BC10" s="21"/>
      <c r="BD10" s="21"/>
      <c r="BE10" s="21"/>
      <c r="BF10" s="21"/>
      <c r="BG10" s="21"/>
      <c r="BH10" s="21"/>
    </row>
    <row r="11" spans="1:43" s="28" customFormat="1" ht="12.75">
      <c r="A11" s="26" t="s">
        <v>56</v>
      </c>
      <c r="B11" s="27">
        <v>3340</v>
      </c>
      <c r="C11" s="27">
        <v>3420</v>
      </c>
      <c r="D11" s="27">
        <v>2910</v>
      </c>
      <c r="E11" s="27">
        <v>3210</v>
      </c>
      <c r="F11" s="27">
        <v>3380</v>
      </c>
      <c r="G11" s="28">
        <f>3843*G22/0.946</f>
        <v>3843</v>
      </c>
      <c r="H11" s="27">
        <v>1650</v>
      </c>
      <c r="I11" s="27">
        <v>2945</v>
      </c>
      <c r="J11" s="27">
        <v>3360</v>
      </c>
      <c r="K11" s="29">
        <f>1767*2.2046</f>
        <v>3895.5282</v>
      </c>
      <c r="L11" s="27">
        <v>3190</v>
      </c>
      <c r="M11" s="27"/>
      <c r="N11" s="27"/>
      <c r="O11" s="27"/>
      <c r="P11" s="29">
        <v>4340</v>
      </c>
      <c r="Q11" s="29">
        <v>5350</v>
      </c>
      <c r="R11" s="27">
        <v>7955</v>
      </c>
      <c r="S11" s="27">
        <v>3435</v>
      </c>
      <c r="T11" s="27">
        <v>100</v>
      </c>
      <c r="U11" s="27"/>
      <c r="V11" s="27"/>
      <c r="W11" s="27"/>
      <c r="X11" s="27"/>
      <c r="Y11" s="27"/>
      <c r="Z11" s="27"/>
      <c r="AA11" s="29">
        <v>3770</v>
      </c>
      <c r="AB11" s="27">
        <v>3260</v>
      </c>
      <c r="AC11" s="29">
        <v>1200</v>
      </c>
      <c r="AD11" s="27"/>
      <c r="AE11" s="27"/>
      <c r="AF11" s="27"/>
      <c r="AG11" s="27"/>
      <c r="AH11" s="27">
        <v>3574</v>
      </c>
      <c r="AI11" s="27"/>
      <c r="AJ11" s="28">
        <v>2275</v>
      </c>
      <c r="AK11" s="27">
        <v>3380</v>
      </c>
      <c r="AL11" s="29">
        <v>1200</v>
      </c>
      <c r="AM11" s="27">
        <v>3180</v>
      </c>
      <c r="AN11" s="28">
        <v>3025</v>
      </c>
      <c r="AO11" s="30">
        <v>6170</v>
      </c>
      <c r="AP11" s="29">
        <v>4730</v>
      </c>
      <c r="AQ11" s="31">
        <v>3985</v>
      </c>
    </row>
    <row r="12" spans="1:43" s="28" customFormat="1" ht="12.75">
      <c r="A12" s="32" t="s">
        <v>57</v>
      </c>
      <c r="B12" s="27">
        <v>2620</v>
      </c>
      <c r="C12" s="27">
        <v>2650</v>
      </c>
      <c r="D12" s="27">
        <v>2280</v>
      </c>
      <c r="E12" s="27">
        <v>2450</v>
      </c>
      <c r="F12" s="27">
        <v>2000</v>
      </c>
      <c r="G12" s="30">
        <f>$F12/$F$11*$G$11</f>
        <v>2273.96449704142</v>
      </c>
      <c r="H12" s="29">
        <v>840</v>
      </c>
      <c r="I12" s="29">
        <f>I14</f>
        <v>2070</v>
      </c>
      <c r="J12" s="27">
        <v>2190</v>
      </c>
      <c r="K12" s="29">
        <v>2027.337080405933</v>
      </c>
      <c r="L12" s="27">
        <v>2840</v>
      </c>
      <c r="M12" s="27"/>
      <c r="N12" s="27"/>
      <c r="O12" s="27"/>
      <c r="P12" s="27">
        <v>3380</v>
      </c>
      <c r="Q12" s="27">
        <v>4130</v>
      </c>
      <c r="R12" s="27">
        <v>7110</v>
      </c>
      <c r="S12" s="29">
        <v>3038.7358916478556</v>
      </c>
      <c r="T12" s="27"/>
      <c r="U12" s="27"/>
      <c r="V12" s="27"/>
      <c r="W12" s="27"/>
      <c r="X12" s="27"/>
      <c r="Y12" s="27"/>
      <c r="Z12" s="27"/>
      <c r="AA12" s="27">
        <v>2930</v>
      </c>
      <c r="AB12" s="29">
        <v>2840</v>
      </c>
      <c r="AC12" s="27">
        <v>1000</v>
      </c>
      <c r="AD12" s="27"/>
      <c r="AE12" s="27"/>
      <c r="AF12" s="27"/>
      <c r="AG12" s="27"/>
      <c r="AH12" s="27"/>
      <c r="AI12" s="27"/>
      <c r="AJ12" s="28">
        <v>1430</v>
      </c>
      <c r="AK12" s="27">
        <v>2000</v>
      </c>
      <c r="AL12" s="27">
        <v>1000</v>
      </c>
      <c r="AM12" s="27">
        <v>1920</v>
      </c>
      <c r="AN12" s="28">
        <v>1850</v>
      </c>
      <c r="AO12" s="28">
        <v>4770</v>
      </c>
      <c r="AP12" s="27">
        <v>3650</v>
      </c>
      <c r="AQ12" s="27">
        <v>2920</v>
      </c>
    </row>
    <row r="13" spans="1:43" s="28" customFormat="1" ht="12.75">
      <c r="A13" s="32" t="s">
        <v>58</v>
      </c>
      <c r="B13" s="27">
        <v>2650</v>
      </c>
      <c r="C13" s="27">
        <v>2730</v>
      </c>
      <c r="D13" s="27">
        <v>2320</v>
      </c>
      <c r="E13" s="27">
        <v>2490</v>
      </c>
      <c r="F13" s="27">
        <v>2120</v>
      </c>
      <c r="G13" s="30">
        <f>$F13/$F$11*$G$11</f>
        <v>2410.402366863905</v>
      </c>
      <c r="H13" s="29">
        <v>840</v>
      </c>
      <c r="I13" s="29">
        <f>I14</f>
        <v>2070</v>
      </c>
      <c r="J13" s="27">
        <v>2180</v>
      </c>
      <c r="K13" s="29">
        <v>2027.337080405933</v>
      </c>
      <c r="L13" s="27">
        <v>2800</v>
      </c>
      <c r="M13" s="27"/>
      <c r="N13" s="27"/>
      <c r="O13" s="27"/>
      <c r="P13" s="27">
        <v>3380</v>
      </c>
      <c r="Q13" s="27">
        <v>4130</v>
      </c>
      <c r="R13" s="27">
        <v>7110</v>
      </c>
      <c r="S13" s="29">
        <v>2995.936794582393</v>
      </c>
      <c r="T13" s="27"/>
      <c r="U13" s="27"/>
      <c r="V13" s="27"/>
      <c r="W13" s="27"/>
      <c r="X13" s="27"/>
      <c r="Y13" s="27"/>
      <c r="Z13" s="27"/>
      <c r="AA13" s="27">
        <v>2930</v>
      </c>
      <c r="AB13" s="29">
        <v>2800</v>
      </c>
      <c r="AC13" s="27">
        <v>1430</v>
      </c>
      <c r="AD13" s="27"/>
      <c r="AE13" s="27"/>
      <c r="AF13" s="27"/>
      <c r="AG13" s="27"/>
      <c r="AH13" s="27"/>
      <c r="AI13" s="27"/>
      <c r="AJ13" s="28">
        <v>1570</v>
      </c>
      <c r="AK13" s="27">
        <v>2120</v>
      </c>
      <c r="AL13" s="27">
        <v>1430</v>
      </c>
      <c r="AM13" s="27">
        <v>2070</v>
      </c>
      <c r="AN13" s="28">
        <v>1950</v>
      </c>
      <c r="AO13" s="28">
        <v>4770</v>
      </c>
      <c r="AP13" s="27">
        <v>3650</v>
      </c>
      <c r="AQ13" s="27">
        <v>2920</v>
      </c>
    </row>
    <row r="14" spans="1:43" s="28" customFormat="1" ht="12.75">
      <c r="A14" s="32" t="s">
        <v>59</v>
      </c>
      <c r="B14" s="27">
        <v>2255</v>
      </c>
      <c r="C14" s="27">
        <v>2395</v>
      </c>
      <c r="D14" s="27">
        <v>2310</v>
      </c>
      <c r="E14" s="27">
        <v>2225</v>
      </c>
      <c r="F14" s="27">
        <v>2020</v>
      </c>
      <c r="G14" s="30">
        <f>$F14/$F$11*$G$11</f>
        <v>2296.7041420118344</v>
      </c>
      <c r="H14" s="27">
        <v>910</v>
      </c>
      <c r="I14" s="27">
        <v>2070</v>
      </c>
      <c r="J14" s="27">
        <v>2335</v>
      </c>
      <c r="K14" s="29">
        <v>2027.337080405933</v>
      </c>
      <c r="L14" s="27">
        <v>2215</v>
      </c>
      <c r="M14" s="27"/>
      <c r="N14" s="27"/>
      <c r="O14" s="27"/>
      <c r="P14" s="29">
        <f>P12</f>
        <v>3380</v>
      </c>
      <c r="Q14" s="29">
        <f>Q12</f>
        <v>4130</v>
      </c>
      <c r="R14" s="27">
        <v>5095</v>
      </c>
      <c r="S14" s="27">
        <v>2370</v>
      </c>
      <c r="T14" s="27"/>
      <c r="U14" s="27"/>
      <c r="V14" s="27"/>
      <c r="W14" s="27"/>
      <c r="X14" s="27"/>
      <c r="Y14" s="27"/>
      <c r="Z14" s="27"/>
      <c r="AA14" s="29">
        <f>AA12</f>
        <v>2930</v>
      </c>
      <c r="AB14" s="29">
        <v>2215</v>
      </c>
      <c r="AC14" s="29">
        <v>1000</v>
      </c>
      <c r="AD14" s="27"/>
      <c r="AE14" s="27"/>
      <c r="AF14" s="27"/>
      <c r="AG14" s="27"/>
      <c r="AH14" s="27"/>
      <c r="AI14" s="27"/>
      <c r="AJ14" s="28">
        <v>1400</v>
      </c>
      <c r="AK14" s="27">
        <v>2020</v>
      </c>
      <c r="AL14" s="29">
        <v>1000</v>
      </c>
      <c r="AM14" s="27">
        <v>1935</v>
      </c>
      <c r="AN14" s="28">
        <v>1560</v>
      </c>
      <c r="AO14" s="30">
        <f>AO12</f>
        <v>4770</v>
      </c>
      <c r="AP14" s="29">
        <f>AP12</f>
        <v>3650</v>
      </c>
      <c r="AQ14" s="31">
        <v>2505</v>
      </c>
    </row>
    <row r="15" spans="1:60" ht="12.75">
      <c r="A15" s="33" t="s">
        <v>60</v>
      </c>
      <c r="B15" s="19">
        <v>9.2</v>
      </c>
      <c r="C15" s="19">
        <v>8.5</v>
      </c>
      <c r="D15" s="19">
        <v>10.5</v>
      </c>
      <c r="E15" s="19">
        <v>13.5</v>
      </c>
      <c r="F15" s="19">
        <f>F2</f>
        <v>46.5</v>
      </c>
      <c r="G15" s="19">
        <f>F15*$G$22/0.946</f>
        <v>46.5</v>
      </c>
      <c r="H15" s="19">
        <v>17</v>
      </c>
      <c r="I15" s="19">
        <v>92</v>
      </c>
      <c r="J15" s="19">
        <v>62.9</v>
      </c>
      <c r="K15" s="19">
        <v>78</v>
      </c>
      <c r="L15" s="19">
        <v>12.1</v>
      </c>
      <c r="M15" s="19"/>
      <c r="N15" s="19"/>
      <c r="O15" s="19"/>
      <c r="P15" s="19"/>
      <c r="Q15" s="19"/>
      <c r="R15" s="19"/>
      <c r="S15" s="19"/>
      <c r="T15" s="19"/>
      <c r="U15" s="19"/>
      <c r="V15" s="19"/>
      <c r="W15" s="19"/>
      <c r="X15" s="19"/>
      <c r="Y15" s="19"/>
      <c r="Z15" s="19"/>
      <c r="AA15" s="19"/>
      <c r="AB15" s="19">
        <v>5</v>
      </c>
      <c r="AC15" s="19">
        <v>11.2</v>
      </c>
      <c r="AD15" s="19">
        <f>AD8+AD7+AD3</f>
        <v>16.85</v>
      </c>
      <c r="AE15" s="19"/>
      <c r="AF15" s="19"/>
      <c r="AG15" s="19"/>
      <c r="AH15" s="19">
        <v>9.01</v>
      </c>
      <c r="AI15" s="19"/>
      <c r="AJ15" s="21">
        <v>15.7</v>
      </c>
      <c r="AK15" s="19">
        <v>46.5</v>
      </c>
      <c r="AL15" s="19">
        <v>11.2</v>
      </c>
      <c r="AM15" s="19">
        <v>43.8</v>
      </c>
      <c r="AN15" s="21">
        <v>15.9</v>
      </c>
      <c r="AO15" s="21"/>
      <c r="AP15" s="19"/>
      <c r="AQ15" s="19"/>
      <c r="AR15" s="21"/>
      <c r="AS15" s="21"/>
      <c r="AT15" s="21"/>
      <c r="AU15" s="21"/>
      <c r="AV15" s="21"/>
      <c r="AW15" s="21"/>
      <c r="AX15" s="21"/>
      <c r="AY15" s="21"/>
      <c r="AZ15" s="21"/>
      <c r="BA15" s="21"/>
      <c r="BB15" s="21"/>
      <c r="BC15" s="21"/>
      <c r="BD15" s="21"/>
      <c r="BE15" s="21"/>
      <c r="BF15" s="21"/>
      <c r="BG15" s="21"/>
      <c r="BH15" s="21"/>
    </row>
    <row r="16" spans="1:60" ht="12.75">
      <c r="A16" s="33" t="s">
        <v>61</v>
      </c>
      <c r="B16" s="19">
        <v>0.03</v>
      </c>
      <c r="C16" s="19">
        <v>0.03</v>
      </c>
      <c r="D16" s="19">
        <v>0.06</v>
      </c>
      <c r="E16" s="19">
        <v>0.06</v>
      </c>
      <c r="F16" s="19">
        <v>0.34</v>
      </c>
      <c r="G16" s="19">
        <f>F16</f>
        <v>0.34</v>
      </c>
      <c r="H16" s="19">
        <v>1.53</v>
      </c>
      <c r="I16" s="19">
        <v>0.02</v>
      </c>
      <c r="J16" s="19">
        <v>5.21</v>
      </c>
      <c r="K16" s="19">
        <v>0.15</v>
      </c>
      <c r="L16" s="19">
        <v>0.75</v>
      </c>
      <c r="M16" s="19">
        <v>18.5</v>
      </c>
      <c r="N16" s="19">
        <v>21</v>
      </c>
      <c r="O16" s="19">
        <v>38</v>
      </c>
      <c r="P16" s="19"/>
      <c r="Q16" s="19"/>
      <c r="R16" s="19"/>
      <c r="S16" s="19"/>
      <c r="T16" s="19"/>
      <c r="U16" s="19"/>
      <c r="V16" s="19"/>
      <c r="W16" s="19"/>
      <c r="X16" s="19"/>
      <c r="Y16" s="19"/>
      <c r="Z16" s="19"/>
      <c r="AA16" s="19"/>
      <c r="AB16" s="34">
        <v>0.52</v>
      </c>
      <c r="AC16" s="19">
        <v>0.54</v>
      </c>
      <c r="AD16" s="34">
        <v>17</v>
      </c>
      <c r="AE16" s="34">
        <v>19.4</v>
      </c>
      <c r="AF16" s="34">
        <v>19.6</v>
      </c>
      <c r="AG16" s="34">
        <v>16.5</v>
      </c>
      <c r="AH16" s="19">
        <v>0.03</v>
      </c>
      <c r="AI16" s="19"/>
      <c r="AJ16" s="21">
        <v>0.16</v>
      </c>
      <c r="AK16" s="19">
        <v>0.34</v>
      </c>
      <c r="AL16" s="19">
        <v>0.54</v>
      </c>
      <c r="AM16" s="19">
        <v>0.32</v>
      </c>
      <c r="AN16" s="21">
        <v>0.12</v>
      </c>
      <c r="AO16" s="21"/>
      <c r="AP16" s="19"/>
      <c r="AQ16" s="19"/>
      <c r="AR16" s="21"/>
      <c r="AS16" s="21"/>
      <c r="AT16" s="21"/>
      <c r="AU16" s="21"/>
      <c r="AV16" s="21"/>
      <c r="AW16" s="21"/>
      <c r="AX16" s="21"/>
      <c r="AY16" s="21"/>
      <c r="AZ16" s="21"/>
      <c r="BA16" s="21"/>
      <c r="BB16" s="21"/>
      <c r="BC16" s="21"/>
      <c r="BD16" s="21"/>
      <c r="BE16" s="21"/>
      <c r="BF16" s="21"/>
      <c r="BG16" s="21"/>
      <c r="BH16" s="21"/>
    </row>
    <row r="17" spans="1:60" ht="12.75">
      <c r="A17" s="33" t="s">
        <v>62</v>
      </c>
      <c r="B17" s="19">
        <v>0.29</v>
      </c>
      <c r="C17" s="19">
        <v>0.28</v>
      </c>
      <c r="D17" s="19">
        <v>0.36</v>
      </c>
      <c r="E17" s="19">
        <v>0.37</v>
      </c>
      <c r="F17" s="19">
        <v>0.69</v>
      </c>
      <c r="G17" s="19">
        <f>F17</f>
        <v>0.69</v>
      </c>
      <c r="H17" s="19">
        <v>0.26</v>
      </c>
      <c r="I17" s="19">
        <v>0.37</v>
      </c>
      <c r="J17" s="19">
        <v>3.04</v>
      </c>
      <c r="K17" s="19">
        <v>1.71</v>
      </c>
      <c r="L17" s="19">
        <v>0.72</v>
      </c>
      <c r="M17" s="19">
        <v>21</v>
      </c>
      <c r="N17" s="19">
        <v>18.5</v>
      </c>
      <c r="O17" s="19"/>
      <c r="P17" s="19"/>
      <c r="Q17" s="19"/>
      <c r="R17" s="19"/>
      <c r="S17" s="19"/>
      <c r="T17" s="19"/>
      <c r="U17" s="19"/>
      <c r="V17" s="19"/>
      <c r="W17" s="19"/>
      <c r="X17" s="19"/>
      <c r="Y17" s="19"/>
      <c r="Z17" s="19"/>
      <c r="AA17" s="19"/>
      <c r="AB17" s="34">
        <v>0.63</v>
      </c>
      <c r="AC17" s="19">
        <v>0.16</v>
      </c>
      <c r="AD17" s="34">
        <v>6.62</v>
      </c>
      <c r="AE17" s="34">
        <v>7</v>
      </c>
      <c r="AF17" s="34">
        <v>10</v>
      </c>
      <c r="AG17" s="34">
        <v>9</v>
      </c>
      <c r="AH17" s="19">
        <v>0.3</v>
      </c>
      <c r="AI17" s="19"/>
      <c r="AJ17" s="21">
        <v>1.2</v>
      </c>
      <c r="AK17" s="19">
        <v>0.69</v>
      </c>
      <c r="AL17" s="19">
        <v>0.16</v>
      </c>
      <c r="AM17" s="19">
        <v>0.65</v>
      </c>
      <c r="AN17" s="21">
        <v>0.93</v>
      </c>
      <c r="AO17" s="21"/>
      <c r="AP17" s="19"/>
      <c r="AQ17" s="19"/>
      <c r="AR17" s="21"/>
      <c r="AS17" s="21"/>
      <c r="AT17" s="21"/>
      <c r="AU17" s="21"/>
      <c r="AV17" s="21"/>
      <c r="AW17" s="21"/>
      <c r="AX17" s="21"/>
      <c r="AY17" s="21"/>
      <c r="AZ17" s="21"/>
      <c r="BA17" s="21"/>
      <c r="BB17" s="21"/>
      <c r="BC17" s="21"/>
      <c r="BD17" s="21"/>
      <c r="BE17" s="21"/>
      <c r="BF17" s="21"/>
      <c r="BG17" s="21"/>
      <c r="BH17" s="21"/>
    </row>
    <row r="18" spans="1:60" ht="12.75">
      <c r="A18" s="35" t="s">
        <v>63</v>
      </c>
      <c r="B18" s="19">
        <f>B17*B23/100</f>
        <v>0.057999999999999996</v>
      </c>
      <c r="C18" s="19">
        <f>C17*C23/100</f>
        <v>0.039200000000000006</v>
      </c>
      <c r="D18" s="19">
        <f aca="true" t="shared" si="2" ref="D18:O18">D17*D23/100</f>
        <v>0.10799999999999998</v>
      </c>
      <c r="E18" s="19">
        <f t="shared" si="2"/>
        <v>0.185</v>
      </c>
      <c r="F18" s="19">
        <f t="shared" si="2"/>
        <v>0.15869999999999998</v>
      </c>
      <c r="G18" s="19">
        <f t="shared" si="2"/>
        <v>0.15869999999999998</v>
      </c>
      <c r="H18" s="19">
        <f t="shared" si="2"/>
        <v>0.26</v>
      </c>
      <c r="I18" s="19">
        <f t="shared" si="2"/>
        <v>0.3404</v>
      </c>
      <c r="J18" s="19">
        <f t="shared" si="2"/>
        <v>2.8575999999999997</v>
      </c>
      <c r="K18" s="19">
        <f t="shared" si="2"/>
        <v>1.5732</v>
      </c>
      <c r="L18" s="19">
        <f t="shared" si="2"/>
        <v>0.6984</v>
      </c>
      <c r="M18" s="19">
        <f t="shared" si="2"/>
        <v>21</v>
      </c>
      <c r="N18" s="19">
        <f t="shared" si="2"/>
        <v>18.5</v>
      </c>
      <c r="O18" s="19">
        <f t="shared" si="2"/>
        <v>0</v>
      </c>
      <c r="P18" s="19"/>
      <c r="Q18" s="19"/>
      <c r="R18" s="19"/>
      <c r="S18" s="19"/>
      <c r="T18" s="19"/>
      <c r="U18" s="19"/>
      <c r="V18" s="19"/>
      <c r="W18" s="19"/>
      <c r="X18" s="19"/>
      <c r="Y18" s="19"/>
      <c r="Z18" s="19"/>
      <c r="AA18" s="19"/>
      <c r="AB18" s="34">
        <f>AB23*AB17</f>
        <v>0.63</v>
      </c>
      <c r="AC18" s="19">
        <v>0.0496</v>
      </c>
      <c r="AD18" s="34">
        <f>AD23*AD17</f>
        <v>6.62</v>
      </c>
      <c r="AE18" s="34">
        <f>AE23*AE17</f>
        <v>7</v>
      </c>
      <c r="AF18" s="34">
        <f>AF23*AF17</f>
        <v>10</v>
      </c>
      <c r="AG18" s="34">
        <f>AG23*AG17</f>
        <v>9</v>
      </c>
      <c r="AH18" s="19">
        <f>AH23*AH17</f>
        <v>0.042</v>
      </c>
      <c r="AI18" s="19"/>
      <c r="AJ18" s="19">
        <f>AJ17*AJ23</f>
        <v>0.348</v>
      </c>
      <c r="AK18" s="19">
        <f>AK17*AK23</f>
        <v>0.1587</v>
      </c>
      <c r="AL18" s="19">
        <f>AL17*AL23</f>
        <v>0.0368</v>
      </c>
      <c r="AM18" s="19">
        <f>AM17*AM23</f>
        <v>0.2015</v>
      </c>
      <c r="AN18" s="19">
        <f>AN17*AN23</f>
        <v>0.3813</v>
      </c>
      <c r="AO18" s="19"/>
      <c r="AP18" s="19"/>
      <c r="AQ18" s="19"/>
      <c r="AR18" s="21"/>
      <c r="AS18" s="21"/>
      <c r="AT18" s="21"/>
      <c r="AU18" s="21"/>
      <c r="AV18" s="21"/>
      <c r="AW18" s="21"/>
      <c r="AX18" s="21"/>
      <c r="AY18" s="21"/>
      <c r="AZ18" s="21"/>
      <c r="BA18" s="21"/>
      <c r="BB18" s="21"/>
      <c r="BC18" s="21"/>
      <c r="BD18" s="21"/>
      <c r="BE18" s="21"/>
      <c r="BF18" s="21"/>
      <c r="BG18" s="21"/>
      <c r="BH18" s="21"/>
    </row>
    <row r="20" spans="1:45" ht="12.75">
      <c r="A20" s="18" t="s">
        <v>64</v>
      </c>
      <c r="B20" s="36">
        <f aca="true" t="shared" si="3" ref="B20:R20">B21*2000</f>
        <v>80</v>
      </c>
      <c r="C20" s="36">
        <f t="shared" si="3"/>
        <v>0</v>
      </c>
      <c r="D20" s="36">
        <f t="shared" si="3"/>
        <v>100</v>
      </c>
      <c r="E20" s="36">
        <f t="shared" si="3"/>
        <v>120</v>
      </c>
      <c r="F20" s="36">
        <f t="shared" si="3"/>
        <v>0</v>
      </c>
      <c r="G20" s="36">
        <f t="shared" si="3"/>
        <v>18</v>
      </c>
      <c r="H20" s="36">
        <f t="shared" si="3"/>
        <v>112</v>
      </c>
      <c r="I20" s="36">
        <f t="shared" si="3"/>
        <v>900</v>
      </c>
      <c r="J20" s="36">
        <f t="shared" si="3"/>
        <v>560</v>
      </c>
      <c r="K20" s="36">
        <f t="shared" si="3"/>
        <v>2800</v>
      </c>
      <c r="L20" s="36">
        <f t="shared" si="3"/>
        <v>440</v>
      </c>
      <c r="M20" s="36">
        <f t="shared" si="3"/>
        <v>250</v>
      </c>
      <c r="N20" s="36">
        <f t="shared" si="3"/>
        <v>240</v>
      </c>
      <c r="O20" s="36">
        <f t="shared" si="3"/>
        <v>50</v>
      </c>
      <c r="P20" s="36">
        <f t="shared" si="3"/>
        <v>1800</v>
      </c>
      <c r="Q20" s="36">
        <f t="shared" si="3"/>
        <v>2800</v>
      </c>
      <c r="R20" s="36">
        <f t="shared" si="3"/>
        <v>0</v>
      </c>
      <c r="S20" s="36">
        <f aca="true" t="shared" si="4" ref="S20:AK20">S21*2000</f>
        <v>460</v>
      </c>
      <c r="T20" s="36">
        <f t="shared" si="4"/>
        <v>80</v>
      </c>
      <c r="U20" s="36">
        <f t="shared" si="4"/>
        <v>2020</v>
      </c>
      <c r="V20" s="36">
        <f t="shared" si="4"/>
        <v>500</v>
      </c>
      <c r="W20" s="36">
        <f t="shared" si="4"/>
        <v>900</v>
      </c>
      <c r="X20" s="36">
        <f t="shared" si="4"/>
        <v>52000</v>
      </c>
      <c r="Y20" s="36">
        <f t="shared" si="4"/>
        <v>900</v>
      </c>
      <c r="Z20" s="36">
        <f t="shared" si="4"/>
        <v>900</v>
      </c>
      <c r="AA20" s="36">
        <f t="shared" si="4"/>
        <v>2400</v>
      </c>
      <c r="AB20" s="36">
        <f t="shared" si="4"/>
        <v>360</v>
      </c>
      <c r="AC20" s="36">
        <f t="shared" si="4"/>
        <v>80</v>
      </c>
      <c r="AD20" s="36">
        <f t="shared" si="4"/>
        <v>630</v>
      </c>
      <c r="AE20" s="36">
        <f t="shared" si="4"/>
        <v>350</v>
      </c>
      <c r="AF20" s="36">
        <f t="shared" si="4"/>
        <v>400</v>
      </c>
      <c r="AG20" s="36">
        <f t="shared" si="4"/>
        <v>400</v>
      </c>
      <c r="AH20" s="36">
        <f t="shared" si="4"/>
        <v>96</v>
      </c>
      <c r="AI20" s="36"/>
      <c r="AJ20" s="36">
        <f t="shared" si="4"/>
        <v>100</v>
      </c>
      <c r="AK20" s="36">
        <f t="shared" si="4"/>
        <v>160</v>
      </c>
      <c r="AL20" s="36">
        <f>AL21*2000</f>
        <v>50</v>
      </c>
      <c r="AM20" s="36">
        <f>AM21*2000</f>
        <v>150</v>
      </c>
      <c r="AN20" s="36">
        <f>AN21*2000</f>
        <v>120</v>
      </c>
      <c r="AO20" s="36"/>
      <c r="AP20" s="36">
        <f>AP21*2000</f>
        <v>2800</v>
      </c>
      <c r="AQ20" s="36">
        <f>AQ21*2000</f>
        <v>2800</v>
      </c>
      <c r="AR20" s="37">
        <f>AR21*2000</f>
        <v>650</v>
      </c>
      <c r="AS20" s="37">
        <f>AS21*2000</f>
        <v>440</v>
      </c>
    </row>
    <row r="21" spans="1:45" ht="12.75">
      <c r="A21" s="18" t="s">
        <v>65</v>
      </c>
      <c r="B21" s="38">
        <v>0.04</v>
      </c>
      <c r="C21" s="39"/>
      <c r="D21" s="38">
        <v>0.05</v>
      </c>
      <c r="E21" s="38">
        <v>0.06</v>
      </c>
      <c r="F21" s="39"/>
      <c r="G21" s="39">
        <f>(F21*2000+18)/2000</f>
        <v>0.009</v>
      </c>
      <c r="H21" s="39">
        <v>0.056</v>
      </c>
      <c r="I21" s="38">
        <v>0.45</v>
      </c>
      <c r="J21" s="38">
        <v>0.28</v>
      </c>
      <c r="K21" s="38">
        <v>1.4</v>
      </c>
      <c r="L21" s="38">
        <v>0.22</v>
      </c>
      <c r="M21" s="38">
        <v>0.125</v>
      </c>
      <c r="N21" s="38">
        <v>0.12</v>
      </c>
      <c r="O21" s="38">
        <v>0.025</v>
      </c>
      <c r="P21" s="38">
        <v>0.9</v>
      </c>
      <c r="Q21" s="38">
        <v>1.4</v>
      </c>
      <c r="R21" s="38"/>
      <c r="S21" s="38">
        <v>0.23</v>
      </c>
      <c r="T21" s="38">
        <v>0.04</v>
      </c>
      <c r="U21" s="38">
        <v>1.01</v>
      </c>
      <c r="V21" s="38">
        <v>0.25</v>
      </c>
      <c r="W21" s="38">
        <v>0.45</v>
      </c>
      <c r="X21" s="38">
        <v>26</v>
      </c>
      <c r="Y21" s="38">
        <v>0.45</v>
      </c>
      <c r="Z21" s="38">
        <v>0.45</v>
      </c>
      <c r="AA21" s="38">
        <v>1.2</v>
      </c>
      <c r="AB21" s="38">
        <v>0.18</v>
      </c>
      <c r="AC21" s="38">
        <v>0.04</v>
      </c>
      <c r="AD21" s="39">
        <v>0.315</v>
      </c>
      <c r="AE21" s="38">
        <v>0.175</v>
      </c>
      <c r="AF21" s="38">
        <v>0.2</v>
      </c>
      <c r="AG21" s="38">
        <v>0.2</v>
      </c>
      <c r="AH21" s="39">
        <v>0.048</v>
      </c>
      <c r="AI21" s="40"/>
      <c r="AJ21" s="39">
        <v>0.05</v>
      </c>
      <c r="AK21" s="39">
        <v>0.08</v>
      </c>
      <c r="AL21" s="40">
        <v>0.025</v>
      </c>
      <c r="AM21" s="40">
        <v>0.075</v>
      </c>
      <c r="AN21" s="40">
        <v>0.06</v>
      </c>
      <c r="AO21" s="40"/>
      <c r="AP21" s="38">
        <v>1.4</v>
      </c>
      <c r="AQ21" s="38">
        <v>1.4</v>
      </c>
      <c r="AR21" s="39">
        <v>0.325</v>
      </c>
      <c r="AS21" s="39">
        <v>0.22</v>
      </c>
    </row>
    <row r="22" spans="2:43" ht="12.75">
      <c r="B22" s="41"/>
      <c r="C22" s="41"/>
      <c r="D22" s="41"/>
      <c r="E22" s="41"/>
      <c r="F22" s="41"/>
      <c r="G22" s="42">
        <v>0.946</v>
      </c>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M22" s="41"/>
      <c r="AP22" s="41"/>
      <c r="AQ22" s="41"/>
    </row>
    <row r="23" spans="1:43" ht="12.75">
      <c r="A23" s="18" t="s">
        <v>66</v>
      </c>
      <c r="B23" s="41">
        <v>20</v>
      </c>
      <c r="C23" s="41">
        <v>14</v>
      </c>
      <c r="D23" s="41">
        <v>30</v>
      </c>
      <c r="E23" s="41">
        <v>50</v>
      </c>
      <c r="F23" s="41">
        <v>23</v>
      </c>
      <c r="G23" s="41">
        <v>23</v>
      </c>
      <c r="H23" s="41">
        <v>100</v>
      </c>
      <c r="I23" s="41">
        <v>92</v>
      </c>
      <c r="J23" s="41">
        <v>94</v>
      </c>
      <c r="K23" s="41">
        <v>92</v>
      </c>
      <c r="L23" s="41">
        <v>97</v>
      </c>
      <c r="M23" s="41">
        <v>100</v>
      </c>
      <c r="N23" s="41">
        <v>100</v>
      </c>
      <c r="O23" s="41"/>
      <c r="P23" s="41"/>
      <c r="Q23" s="41"/>
      <c r="R23" s="41"/>
      <c r="S23" s="41"/>
      <c r="T23" s="41"/>
      <c r="U23" s="41"/>
      <c r="V23" s="41"/>
      <c r="W23" s="41"/>
      <c r="X23" s="41"/>
      <c r="Y23" s="41"/>
      <c r="Z23" s="41"/>
      <c r="AA23" s="41"/>
      <c r="AB23" s="43">
        <v>1</v>
      </c>
      <c r="AC23" s="41">
        <v>30</v>
      </c>
      <c r="AD23" s="43">
        <v>1</v>
      </c>
      <c r="AE23" s="43">
        <v>1</v>
      </c>
      <c r="AF23" s="43">
        <v>1</v>
      </c>
      <c r="AG23" s="43">
        <v>1</v>
      </c>
      <c r="AH23" s="43">
        <v>0.14</v>
      </c>
      <c r="AI23" s="43"/>
      <c r="AJ23" s="44">
        <v>0.29</v>
      </c>
      <c r="AK23" s="43">
        <v>0.23</v>
      </c>
      <c r="AL23" s="43">
        <v>0.23</v>
      </c>
      <c r="AM23" s="43">
        <v>0.31</v>
      </c>
      <c r="AN23" s="44">
        <v>0.41</v>
      </c>
      <c r="AO23" s="44"/>
      <c r="AP23" s="41"/>
      <c r="AQ23" s="41"/>
    </row>
    <row r="25" spans="1:4" ht="12.75">
      <c r="A25" s="18" t="s">
        <v>67</v>
      </c>
      <c r="C25" s="45">
        <f>'Fat analysis'!C7</f>
        <v>12</v>
      </c>
      <c r="D25" s="46" t="s">
        <v>68</v>
      </c>
    </row>
    <row r="27" spans="1:36" ht="12.75">
      <c r="A27" s="18" t="s">
        <v>69</v>
      </c>
      <c r="AJ27" s="47"/>
    </row>
    <row r="28" spans="1:43" ht="12.75">
      <c r="A28" s="18" t="s">
        <v>48</v>
      </c>
      <c r="B28" s="43">
        <v>0.62</v>
      </c>
      <c r="C28" s="43">
        <v>0.66</v>
      </c>
      <c r="D28" s="48">
        <v>0.68</v>
      </c>
      <c r="E28" s="48">
        <v>0.73</v>
      </c>
      <c r="F28" s="43">
        <v>0.85</v>
      </c>
      <c r="G28" s="43">
        <v>0.85</v>
      </c>
      <c r="H28" s="43">
        <v>0.5</v>
      </c>
      <c r="I28" s="43">
        <v>0.91</v>
      </c>
      <c r="J28" s="43">
        <v>0.89</v>
      </c>
      <c r="K28" s="43">
        <v>0.87</v>
      </c>
      <c r="L28" s="43">
        <v>0.82</v>
      </c>
      <c r="M28" s="41"/>
      <c r="N28" s="41"/>
      <c r="O28" s="41"/>
      <c r="P28" s="43">
        <v>1</v>
      </c>
      <c r="Q28" s="43"/>
      <c r="R28" s="41"/>
      <c r="S28" s="41"/>
      <c r="T28" s="41"/>
      <c r="U28" s="41"/>
      <c r="V28" s="41"/>
      <c r="W28" s="41"/>
      <c r="X28" s="41"/>
      <c r="Y28" s="41"/>
      <c r="Z28" s="41"/>
      <c r="AA28" s="41"/>
      <c r="AB28" s="49">
        <f aca="true" t="shared" si="5" ref="AB28:AB35">L28</f>
        <v>0.82</v>
      </c>
      <c r="AC28" s="41"/>
      <c r="AD28" s="43">
        <v>1</v>
      </c>
      <c r="AE28" s="41"/>
      <c r="AF28" s="41"/>
      <c r="AG28" s="41"/>
      <c r="AH28" s="48">
        <v>0.66</v>
      </c>
      <c r="AI28" s="48"/>
      <c r="AJ28" s="50">
        <v>0.69</v>
      </c>
      <c r="AK28" s="43">
        <v>0.85</v>
      </c>
      <c r="AL28" s="51">
        <v>0.85</v>
      </c>
      <c r="AM28" s="43">
        <v>0.85</v>
      </c>
      <c r="AN28" s="44">
        <v>0.75</v>
      </c>
      <c r="AO28" s="41"/>
      <c r="AP28" s="43"/>
      <c r="AQ28" s="43"/>
    </row>
    <row r="29" spans="1:43" ht="12.75">
      <c r="A29" s="18" t="s">
        <v>49</v>
      </c>
      <c r="B29" s="43">
        <v>0.8</v>
      </c>
      <c r="C29" s="43">
        <v>0.79</v>
      </c>
      <c r="D29" s="48">
        <v>0.75</v>
      </c>
      <c r="E29" s="48">
        <v>0.84</v>
      </c>
      <c r="F29" s="43">
        <v>0.84</v>
      </c>
      <c r="G29" s="43">
        <v>0.84</v>
      </c>
      <c r="H29" s="43">
        <v>0.59</v>
      </c>
      <c r="I29" s="43">
        <v>0.71</v>
      </c>
      <c r="J29" s="43">
        <v>0.87</v>
      </c>
      <c r="K29" s="43">
        <v>0.85</v>
      </c>
      <c r="L29" s="43">
        <v>0.85</v>
      </c>
      <c r="M29" s="41"/>
      <c r="N29" s="41"/>
      <c r="O29" s="41"/>
      <c r="P29" s="43"/>
      <c r="Q29" s="43"/>
      <c r="R29" s="41"/>
      <c r="S29" s="41"/>
      <c r="T29" s="41"/>
      <c r="U29" s="41"/>
      <c r="V29" s="41"/>
      <c r="W29" s="41"/>
      <c r="X29" s="41"/>
      <c r="Y29" s="41"/>
      <c r="Z29" s="41"/>
      <c r="AA29" s="41"/>
      <c r="AB29" s="49">
        <f t="shared" si="5"/>
        <v>0.85</v>
      </c>
      <c r="AC29" s="41"/>
      <c r="AD29" s="43"/>
      <c r="AE29" s="41"/>
      <c r="AF29" s="41"/>
      <c r="AG29" s="41"/>
      <c r="AH29" s="48">
        <v>0.79</v>
      </c>
      <c r="AI29" s="48"/>
      <c r="AJ29" s="50">
        <v>0.69</v>
      </c>
      <c r="AK29" s="43">
        <v>0.84</v>
      </c>
      <c r="AL29" s="51">
        <v>0.84</v>
      </c>
      <c r="AM29" s="43">
        <v>0.84</v>
      </c>
      <c r="AN29" s="44">
        <v>0.77</v>
      </c>
      <c r="AO29" s="41"/>
      <c r="AP29" s="43"/>
      <c r="AQ29" s="43"/>
    </row>
    <row r="30" spans="1:43" ht="12.75">
      <c r="A30" s="18" t="s">
        <v>50</v>
      </c>
      <c r="B30" s="43">
        <v>0.86</v>
      </c>
      <c r="C30" s="43">
        <v>0.88</v>
      </c>
      <c r="D30" s="48">
        <v>0.78</v>
      </c>
      <c r="E30" s="48">
        <v>0.85</v>
      </c>
      <c r="F30" s="43">
        <v>0.84</v>
      </c>
      <c r="G30" s="43">
        <v>0.84</v>
      </c>
      <c r="H30" s="43">
        <v>0.63</v>
      </c>
      <c r="I30" s="43">
        <v>0.91</v>
      </c>
      <c r="J30" s="43">
        <v>0.88</v>
      </c>
      <c r="K30" s="43">
        <v>0.84</v>
      </c>
      <c r="L30" s="43">
        <v>0.89</v>
      </c>
      <c r="M30" s="41"/>
      <c r="N30" s="41"/>
      <c r="O30" s="41"/>
      <c r="P30" s="43"/>
      <c r="Q30" s="43"/>
      <c r="R30" s="41"/>
      <c r="S30" s="41"/>
      <c r="T30" s="41"/>
      <c r="U30" s="41"/>
      <c r="V30" s="41"/>
      <c r="W30" s="41"/>
      <c r="X30" s="41"/>
      <c r="Y30" s="41"/>
      <c r="Z30" s="41"/>
      <c r="AA30" s="41"/>
      <c r="AB30" s="49">
        <f t="shared" si="5"/>
        <v>0.89</v>
      </c>
      <c r="AC30" s="41"/>
      <c r="AD30" s="43"/>
      <c r="AE30" s="41"/>
      <c r="AF30" s="41"/>
      <c r="AG30" s="41"/>
      <c r="AH30" s="48">
        <v>0.88</v>
      </c>
      <c r="AI30" s="48"/>
      <c r="AJ30" s="50">
        <v>0.71</v>
      </c>
      <c r="AK30" s="43">
        <v>0.84</v>
      </c>
      <c r="AL30" s="51">
        <v>0.84</v>
      </c>
      <c r="AM30" s="43">
        <v>0.84</v>
      </c>
      <c r="AN30" s="44">
        <v>0.78</v>
      </c>
      <c r="AO30" s="41"/>
      <c r="AP30" s="43"/>
      <c r="AQ30" s="43"/>
    </row>
    <row r="31" spans="1:43" ht="12.75">
      <c r="A31" s="18" t="s">
        <v>51</v>
      </c>
      <c r="B31" s="43">
        <v>0.81</v>
      </c>
      <c r="C31" s="43">
        <v>0.86</v>
      </c>
      <c r="D31" s="48">
        <v>0.8</v>
      </c>
      <c r="E31" s="48">
        <v>0.85</v>
      </c>
      <c r="F31" s="43">
        <v>0.86</v>
      </c>
      <c r="G31" s="43">
        <v>0.86</v>
      </c>
      <c r="H31" s="43">
        <v>0.64</v>
      </c>
      <c r="I31" s="43">
        <v>0.85</v>
      </c>
      <c r="J31" s="43">
        <v>0.88</v>
      </c>
      <c r="K31" s="43">
        <v>0.94</v>
      </c>
      <c r="L31" s="43">
        <v>0.84</v>
      </c>
      <c r="M31" s="41"/>
      <c r="N31" s="41"/>
      <c r="O31" s="41"/>
      <c r="P31" s="41"/>
      <c r="Q31" s="43">
        <v>1</v>
      </c>
      <c r="R31" s="41"/>
      <c r="S31" s="41"/>
      <c r="T31" s="41"/>
      <c r="U31" s="41"/>
      <c r="V31" s="41"/>
      <c r="W31" s="41"/>
      <c r="X31" s="41"/>
      <c r="Y31" s="41"/>
      <c r="Z31" s="41"/>
      <c r="AA31" s="41"/>
      <c r="AB31" s="49">
        <f t="shared" si="5"/>
        <v>0.84</v>
      </c>
      <c r="AC31" s="41"/>
      <c r="AD31" s="43">
        <v>1</v>
      </c>
      <c r="AE31" s="41"/>
      <c r="AF31" s="41"/>
      <c r="AG31" s="41"/>
      <c r="AH31" s="48">
        <v>0.86</v>
      </c>
      <c r="AI31" s="48"/>
      <c r="AJ31" s="50">
        <v>0.76</v>
      </c>
      <c r="AK31" s="43">
        <v>0.86</v>
      </c>
      <c r="AL31" s="51">
        <v>0.86</v>
      </c>
      <c r="AM31" s="43">
        <v>0.86</v>
      </c>
      <c r="AN31" s="44">
        <v>0.82</v>
      </c>
      <c r="AO31" s="41"/>
      <c r="AP31" s="43">
        <v>1</v>
      </c>
      <c r="AQ31" s="43">
        <v>1</v>
      </c>
    </row>
    <row r="32" spans="1:43" ht="12.75">
      <c r="A32" s="18" t="s">
        <v>70</v>
      </c>
      <c r="B32" s="43">
        <v>0.79</v>
      </c>
      <c r="C32" s="43">
        <v>0.78</v>
      </c>
      <c r="D32" s="48">
        <v>0.76</v>
      </c>
      <c r="E32" s="48">
        <v>0.84</v>
      </c>
      <c r="F32" s="43">
        <v>0.79</v>
      </c>
      <c r="G32" s="43">
        <v>0.77</v>
      </c>
      <c r="H32" s="43">
        <v>0.2</v>
      </c>
      <c r="I32" s="43">
        <v>0.81</v>
      </c>
      <c r="J32" s="43">
        <v>0.73</v>
      </c>
      <c r="K32" s="48">
        <v>0.8</v>
      </c>
      <c r="L32" s="43">
        <v>0.86</v>
      </c>
      <c r="M32" s="41"/>
      <c r="N32" s="41"/>
      <c r="O32" s="41"/>
      <c r="P32" s="41"/>
      <c r="Q32" s="43">
        <v>1</v>
      </c>
      <c r="R32" s="41"/>
      <c r="S32" s="41"/>
      <c r="T32" s="41"/>
      <c r="U32" s="41"/>
      <c r="V32" s="41"/>
      <c r="W32" s="41"/>
      <c r="X32" s="41"/>
      <c r="Y32" s="41"/>
      <c r="Z32" s="41"/>
      <c r="AA32" s="41"/>
      <c r="AB32" s="49">
        <f t="shared" si="5"/>
        <v>0.86</v>
      </c>
      <c r="AC32" s="41"/>
      <c r="AD32" s="43">
        <v>1</v>
      </c>
      <c r="AE32" s="41"/>
      <c r="AF32" s="41"/>
      <c r="AG32" s="41"/>
      <c r="AH32" s="48">
        <v>0.78</v>
      </c>
      <c r="AI32" s="48"/>
      <c r="AJ32" s="50">
        <v>0.7</v>
      </c>
      <c r="AK32" s="43">
        <v>0.79</v>
      </c>
      <c r="AL32" s="51">
        <v>0.79</v>
      </c>
      <c r="AM32" s="43">
        <v>0.77</v>
      </c>
      <c r="AN32" s="44">
        <v>0.82</v>
      </c>
      <c r="AO32" s="41"/>
      <c r="AP32" s="43">
        <v>1</v>
      </c>
      <c r="AQ32" s="43">
        <v>1</v>
      </c>
    </row>
    <row r="33" spans="1:43" ht="12.75">
      <c r="A33" s="18" t="s">
        <v>53</v>
      </c>
      <c r="B33" s="43">
        <v>0.68</v>
      </c>
      <c r="C33" s="43">
        <v>0.69</v>
      </c>
      <c r="D33" s="48">
        <v>0.66</v>
      </c>
      <c r="E33" s="48">
        <v>0.72</v>
      </c>
      <c r="F33" s="43">
        <v>0.78</v>
      </c>
      <c r="G33" s="43">
        <v>0.78</v>
      </c>
      <c r="H33" s="43">
        <v>0.51</v>
      </c>
      <c r="I33" s="43">
        <v>0.86</v>
      </c>
      <c r="J33" s="43">
        <v>0.85</v>
      </c>
      <c r="K33" s="43">
        <v>0.82</v>
      </c>
      <c r="L33" s="43">
        <v>0.79</v>
      </c>
      <c r="M33" s="41"/>
      <c r="N33" s="41"/>
      <c r="O33" s="41"/>
      <c r="P33" s="41"/>
      <c r="Q33" s="43"/>
      <c r="R33" s="41"/>
      <c r="S33" s="41"/>
      <c r="T33" s="41"/>
      <c r="U33" s="41"/>
      <c r="V33" s="41"/>
      <c r="W33" s="41"/>
      <c r="X33" s="41"/>
      <c r="Y33" s="41"/>
      <c r="Z33" s="41"/>
      <c r="AA33" s="49">
        <v>1</v>
      </c>
      <c r="AB33" s="49">
        <f t="shared" si="5"/>
        <v>0.79</v>
      </c>
      <c r="AC33" s="41"/>
      <c r="AD33" s="43">
        <v>1</v>
      </c>
      <c r="AE33" s="41"/>
      <c r="AF33" s="41"/>
      <c r="AG33" s="41"/>
      <c r="AH33" s="48">
        <v>0.69</v>
      </c>
      <c r="AI33" s="48"/>
      <c r="AJ33" s="50">
        <v>0.6</v>
      </c>
      <c r="AK33" s="43">
        <v>0.78</v>
      </c>
      <c r="AL33" s="51">
        <v>0.78</v>
      </c>
      <c r="AM33" s="43">
        <v>0.78</v>
      </c>
      <c r="AN33" s="44">
        <v>0.69</v>
      </c>
      <c r="AO33" s="49"/>
      <c r="AP33" s="43"/>
      <c r="AQ33" s="43"/>
    </row>
    <row r="34" spans="1:43" ht="12.75">
      <c r="A34" s="18" t="s">
        <v>54</v>
      </c>
      <c r="B34" s="43">
        <v>0.75</v>
      </c>
      <c r="C34" s="43">
        <v>0.64</v>
      </c>
      <c r="D34" s="48">
        <v>0.7</v>
      </c>
      <c r="E34" s="48">
        <v>0.81</v>
      </c>
      <c r="F34" s="43">
        <v>0.81</v>
      </c>
      <c r="G34" s="43">
        <v>0.8</v>
      </c>
      <c r="H34" s="43">
        <v>0.39</v>
      </c>
      <c r="I34" s="43">
        <v>0.88</v>
      </c>
      <c r="J34" s="43">
        <v>0.79</v>
      </c>
      <c r="K34" s="43">
        <v>0.92</v>
      </c>
      <c r="L34" s="43">
        <v>0.78</v>
      </c>
      <c r="M34" s="41"/>
      <c r="N34" s="41"/>
      <c r="O34" s="41"/>
      <c r="P34" s="43"/>
      <c r="Q34" s="43"/>
      <c r="R34" s="41"/>
      <c r="S34" s="41"/>
      <c r="T34" s="41"/>
      <c r="U34" s="41"/>
      <c r="V34" s="41"/>
      <c r="W34" s="41"/>
      <c r="X34" s="41"/>
      <c r="Y34" s="41"/>
      <c r="Z34" s="41"/>
      <c r="AA34" s="41"/>
      <c r="AB34" s="49">
        <f t="shared" si="5"/>
        <v>0.78</v>
      </c>
      <c r="AC34" s="41"/>
      <c r="AD34" s="43"/>
      <c r="AE34" s="41"/>
      <c r="AF34" s="41"/>
      <c r="AG34" s="41"/>
      <c r="AH34" s="48">
        <v>0.64</v>
      </c>
      <c r="AI34" s="48"/>
      <c r="AJ34" s="50">
        <v>0.65</v>
      </c>
      <c r="AK34" s="43">
        <v>0.81</v>
      </c>
      <c r="AL34" s="51">
        <v>0.81</v>
      </c>
      <c r="AM34" s="43">
        <v>0.8</v>
      </c>
      <c r="AN34" s="44">
        <v>0.77</v>
      </c>
      <c r="AO34" s="43">
        <v>1</v>
      </c>
      <c r="AP34" s="43"/>
      <c r="AQ34" s="43"/>
    </row>
    <row r="35" spans="1:43" ht="12.75">
      <c r="A35" s="18" t="s">
        <v>55</v>
      </c>
      <c r="B35" s="43">
        <v>0.78</v>
      </c>
      <c r="C35" s="43">
        <v>0.79</v>
      </c>
      <c r="D35" s="48">
        <v>0.73</v>
      </c>
      <c r="E35" s="48">
        <v>0.8</v>
      </c>
      <c r="F35" s="43">
        <v>0.81</v>
      </c>
      <c r="G35" s="43">
        <v>0.81</v>
      </c>
      <c r="H35" s="43">
        <v>0.55</v>
      </c>
      <c r="I35" s="43">
        <v>0.9</v>
      </c>
      <c r="J35" s="43">
        <v>0.85</v>
      </c>
      <c r="K35" s="43">
        <v>0.86</v>
      </c>
      <c r="L35" s="43">
        <v>0.81</v>
      </c>
      <c r="M35" s="41"/>
      <c r="N35" s="41"/>
      <c r="O35" s="41"/>
      <c r="P35" s="43"/>
      <c r="Q35" s="43"/>
      <c r="R35" s="41"/>
      <c r="S35" s="41"/>
      <c r="T35" s="41"/>
      <c r="U35" s="41"/>
      <c r="V35" s="41"/>
      <c r="W35" s="41"/>
      <c r="X35" s="41"/>
      <c r="Y35" s="41"/>
      <c r="Z35" s="41"/>
      <c r="AA35" s="41"/>
      <c r="AB35" s="49">
        <f t="shared" si="5"/>
        <v>0.81</v>
      </c>
      <c r="AC35" s="41"/>
      <c r="AD35" s="43"/>
      <c r="AE35" s="41"/>
      <c r="AF35" s="41"/>
      <c r="AG35" s="41"/>
      <c r="AH35" s="48">
        <v>0.79</v>
      </c>
      <c r="AI35" s="48"/>
      <c r="AJ35" s="50">
        <v>0.7</v>
      </c>
      <c r="AK35" s="43">
        <v>0.81</v>
      </c>
      <c r="AL35" s="51">
        <v>0.81</v>
      </c>
      <c r="AM35" s="43">
        <v>0.81</v>
      </c>
      <c r="AN35" s="44">
        <v>0.76</v>
      </c>
      <c r="AO35" s="41"/>
      <c r="AP35" s="43"/>
      <c r="AQ35" s="43"/>
    </row>
    <row r="36" spans="2:43" ht="12.75">
      <c r="B36" s="43"/>
      <c r="C36" s="43"/>
      <c r="D36" s="43"/>
      <c r="E36" s="43"/>
      <c r="F36" s="43"/>
      <c r="G36" s="43"/>
      <c r="H36" s="41"/>
      <c r="I36" s="43"/>
      <c r="J36" s="43"/>
      <c r="K36" s="43"/>
      <c r="L36" s="43"/>
      <c r="M36" s="41"/>
      <c r="N36" s="41"/>
      <c r="O36" s="41"/>
      <c r="P36" s="43"/>
      <c r="Q36" s="43"/>
      <c r="R36" s="41"/>
      <c r="S36" s="41"/>
      <c r="T36" s="41"/>
      <c r="U36" s="41"/>
      <c r="V36" s="41"/>
      <c r="W36" s="41"/>
      <c r="X36" s="41"/>
      <c r="Y36" s="41"/>
      <c r="Z36" s="41"/>
      <c r="AA36" s="41"/>
      <c r="AB36" s="49"/>
      <c r="AC36" s="41"/>
      <c r="AD36" s="43"/>
      <c r="AE36" s="41"/>
      <c r="AF36" s="41"/>
      <c r="AG36" s="41"/>
      <c r="AH36" s="52"/>
      <c r="AI36" s="52"/>
      <c r="AJ36" s="53"/>
      <c r="AK36" s="43"/>
      <c r="AL36" s="51"/>
      <c r="AM36" s="43"/>
      <c r="AN36" s="44"/>
      <c r="AO36" s="41"/>
      <c r="AP36" s="43"/>
      <c r="AQ36" s="43"/>
    </row>
    <row r="37" spans="1:43" ht="12.75">
      <c r="A37" s="18" t="s">
        <v>71</v>
      </c>
      <c r="B37" s="43"/>
      <c r="C37" s="43"/>
      <c r="D37" s="43"/>
      <c r="E37" s="43"/>
      <c r="F37" s="43"/>
      <c r="G37" s="43"/>
      <c r="H37" s="41"/>
      <c r="I37" s="43"/>
      <c r="J37" s="43"/>
      <c r="K37" s="43"/>
      <c r="L37" s="43"/>
      <c r="M37" s="41"/>
      <c r="N37" s="41"/>
      <c r="O37" s="41"/>
      <c r="P37" s="43"/>
      <c r="Q37" s="43"/>
      <c r="R37" s="41"/>
      <c r="S37" s="41"/>
      <c r="T37" s="41"/>
      <c r="U37" s="41"/>
      <c r="V37" s="41"/>
      <c r="W37" s="41"/>
      <c r="X37" s="41"/>
      <c r="Y37" s="41"/>
      <c r="Z37" s="41"/>
      <c r="AA37" s="41"/>
      <c r="AB37" s="49"/>
      <c r="AC37" s="41"/>
      <c r="AD37" s="43"/>
      <c r="AE37" s="41"/>
      <c r="AF37" s="41"/>
      <c r="AG37" s="41"/>
      <c r="AH37" s="52"/>
      <c r="AI37" s="52"/>
      <c r="AJ37" s="53"/>
      <c r="AK37" s="43"/>
      <c r="AL37" s="51"/>
      <c r="AM37" s="43"/>
      <c r="AN37" s="44"/>
      <c r="AO37" s="41"/>
      <c r="AP37" s="43"/>
      <c r="AQ37" s="43"/>
    </row>
    <row r="38" spans="1:43" ht="12.75">
      <c r="A38" s="18" t="s">
        <v>48</v>
      </c>
      <c r="B38" s="43">
        <v>0.81</v>
      </c>
      <c r="C38" s="43">
        <v>0.78</v>
      </c>
      <c r="D38" s="48">
        <v>0.79</v>
      </c>
      <c r="E38" s="48">
        <v>0.81</v>
      </c>
      <c r="F38" s="43">
        <v>0.9</v>
      </c>
      <c r="G38" s="43">
        <v>0.89</v>
      </c>
      <c r="H38" s="43">
        <v>0.56</v>
      </c>
      <c r="I38" s="43">
        <v>0.94</v>
      </c>
      <c r="J38" s="43">
        <v>0.95</v>
      </c>
      <c r="K38" s="43"/>
      <c r="L38" s="43">
        <v>0.87</v>
      </c>
      <c r="M38" s="41"/>
      <c r="N38" s="41"/>
      <c r="O38" s="41"/>
      <c r="P38" s="43">
        <v>1</v>
      </c>
      <c r="Q38" s="43"/>
      <c r="R38" s="41"/>
      <c r="S38" s="41"/>
      <c r="T38" s="41"/>
      <c r="U38" s="41"/>
      <c r="V38" s="41"/>
      <c r="W38" s="41"/>
      <c r="X38" s="41"/>
      <c r="Y38" s="41"/>
      <c r="Z38" s="41"/>
      <c r="AA38" s="41"/>
      <c r="AB38" s="49">
        <f aca="true" t="shared" si="6" ref="AB38:AB45">L38</f>
        <v>0.87</v>
      </c>
      <c r="AC38" s="41"/>
      <c r="AD38" s="43">
        <v>1</v>
      </c>
      <c r="AE38" s="41"/>
      <c r="AF38" s="41"/>
      <c r="AG38" s="41"/>
      <c r="AH38" s="48">
        <v>0.78</v>
      </c>
      <c r="AI38" s="48"/>
      <c r="AJ38" s="50">
        <v>0.71</v>
      </c>
      <c r="AK38" s="43">
        <v>0.9</v>
      </c>
      <c r="AL38" s="51">
        <v>0.9</v>
      </c>
      <c r="AM38" s="43">
        <v>0.89</v>
      </c>
      <c r="AN38" s="44">
        <v>0.89</v>
      </c>
      <c r="AO38" s="41"/>
      <c r="AP38" s="43"/>
      <c r="AQ38" s="43"/>
    </row>
    <row r="39" spans="1:43" ht="12.75">
      <c r="A39" s="18" t="s">
        <v>49</v>
      </c>
      <c r="B39" s="43">
        <v>0.87</v>
      </c>
      <c r="C39" s="43">
        <v>0.87</v>
      </c>
      <c r="D39" s="48">
        <v>0.84</v>
      </c>
      <c r="E39" s="48">
        <v>0.89</v>
      </c>
      <c r="F39" s="43">
        <v>0.89</v>
      </c>
      <c r="G39" s="43">
        <v>0.88</v>
      </c>
      <c r="H39" s="43">
        <v>0.68</v>
      </c>
      <c r="I39" s="43">
        <v>0.88</v>
      </c>
      <c r="J39" s="43">
        <v>0.94</v>
      </c>
      <c r="K39" s="43"/>
      <c r="L39" s="43">
        <v>0.83</v>
      </c>
      <c r="M39" s="41"/>
      <c r="N39" s="41"/>
      <c r="O39" s="41"/>
      <c r="P39" s="43"/>
      <c r="Q39" s="43"/>
      <c r="R39" s="41"/>
      <c r="S39" s="41"/>
      <c r="T39" s="41"/>
      <c r="U39" s="41"/>
      <c r="V39" s="41"/>
      <c r="W39" s="41"/>
      <c r="X39" s="41"/>
      <c r="Y39" s="41"/>
      <c r="Z39" s="41"/>
      <c r="AA39" s="41"/>
      <c r="AB39" s="49">
        <f t="shared" si="6"/>
        <v>0.83</v>
      </c>
      <c r="AC39" s="41"/>
      <c r="AD39" s="43"/>
      <c r="AE39" s="41"/>
      <c r="AF39" s="41"/>
      <c r="AG39" s="41"/>
      <c r="AH39" s="48">
        <v>0.87</v>
      </c>
      <c r="AI39" s="48"/>
      <c r="AJ39" s="50">
        <v>0.76</v>
      </c>
      <c r="AK39" s="43">
        <v>0.89</v>
      </c>
      <c r="AL39" s="51">
        <v>0.89</v>
      </c>
      <c r="AM39" s="43">
        <v>0.88</v>
      </c>
      <c r="AN39" s="44">
        <v>0.92</v>
      </c>
      <c r="AO39" s="41"/>
      <c r="AP39" s="43"/>
      <c r="AQ39" s="43"/>
    </row>
    <row r="40" spans="1:43" ht="12.75">
      <c r="A40" s="18" t="s">
        <v>50</v>
      </c>
      <c r="B40" s="43">
        <v>0.9</v>
      </c>
      <c r="C40" s="43">
        <v>0.92</v>
      </c>
      <c r="D40" s="48">
        <v>0.86</v>
      </c>
      <c r="E40" s="48">
        <v>0.89</v>
      </c>
      <c r="F40" s="43">
        <v>0.89</v>
      </c>
      <c r="G40" s="43">
        <v>0.88</v>
      </c>
      <c r="H40" s="43">
        <v>0.71</v>
      </c>
      <c r="I40" s="43">
        <v>0.92</v>
      </c>
      <c r="J40" s="43">
        <v>0.94</v>
      </c>
      <c r="K40" s="43"/>
      <c r="L40" s="43">
        <v>0.87</v>
      </c>
      <c r="M40" s="41"/>
      <c r="N40" s="41"/>
      <c r="O40" s="41"/>
      <c r="P40" s="43"/>
      <c r="Q40" s="43"/>
      <c r="R40" s="41"/>
      <c r="S40" s="41"/>
      <c r="T40" s="41"/>
      <c r="U40" s="41"/>
      <c r="V40" s="41"/>
      <c r="W40" s="41"/>
      <c r="X40" s="41"/>
      <c r="Y40" s="41"/>
      <c r="Z40" s="41"/>
      <c r="AA40" s="41"/>
      <c r="AB40" s="49">
        <f t="shared" si="6"/>
        <v>0.87</v>
      </c>
      <c r="AC40" s="41"/>
      <c r="AD40" s="43"/>
      <c r="AE40" s="41"/>
      <c r="AF40" s="41"/>
      <c r="AG40" s="41"/>
      <c r="AH40" s="48">
        <v>0.92</v>
      </c>
      <c r="AI40" s="48"/>
      <c r="AJ40" s="50">
        <v>0.78</v>
      </c>
      <c r="AK40" s="43">
        <v>0.89</v>
      </c>
      <c r="AL40" s="51">
        <v>0.89</v>
      </c>
      <c r="AM40" s="43">
        <v>0.88</v>
      </c>
      <c r="AN40" s="44">
        <v>0.93</v>
      </c>
      <c r="AO40" s="41"/>
      <c r="AP40" s="43"/>
      <c r="AQ40" s="43"/>
    </row>
    <row r="41" spans="1:43" ht="12.75">
      <c r="A41" s="18" t="s">
        <v>51</v>
      </c>
      <c r="B41" s="43">
        <v>0.89</v>
      </c>
      <c r="C41" s="43">
        <v>0.9</v>
      </c>
      <c r="D41" s="48">
        <v>0.86</v>
      </c>
      <c r="E41" s="48">
        <v>0.9</v>
      </c>
      <c r="F41" s="43">
        <v>0.91</v>
      </c>
      <c r="G41" s="43">
        <v>0.91</v>
      </c>
      <c r="H41" s="43">
        <v>0.71</v>
      </c>
      <c r="I41" s="43">
        <v>0.96</v>
      </c>
      <c r="J41" s="43">
        <v>0.94</v>
      </c>
      <c r="K41" s="43"/>
      <c r="L41" s="43">
        <v>0.81</v>
      </c>
      <c r="M41" s="41"/>
      <c r="N41" s="41"/>
      <c r="O41" s="41"/>
      <c r="P41" s="41"/>
      <c r="Q41" s="43">
        <v>1</v>
      </c>
      <c r="R41" s="41"/>
      <c r="S41" s="41"/>
      <c r="T41" s="41"/>
      <c r="U41" s="41"/>
      <c r="V41" s="41"/>
      <c r="W41" s="41"/>
      <c r="X41" s="41"/>
      <c r="Y41" s="41"/>
      <c r="Z41" s="41"/>
      <c r="AA41" s="41"/>
      <c r="AB41" s="49">
        <f t="shared" si="6"/>
        <v>0.81</v>
      </c>
      <c r="AC41" s="41"/>
      <c r="AD41" s="43">
        <v>1</v>
      </c>
      <c r="AE41" s="41"/>
      <c r="AF41" s="41"/>
      <c r="AG41" s="41"/>
      <c r="AH41" s="48">
        <v>0.9</v>
      </c>
      <c r="AI41" s="48"/>
      <c r="AJ41" s="50">
        <v>0.79</v>
      </c>
      <c r="AK41" s="43">
        <v>0.91</v>
      </c>
      <c r="AL41" s="51">
        <v>0.91</v>
      </c>
      <c r="AM41" s="43">
        <v>0.91</v>
      </c>
      <c r="AN41" s="44">
        <v>0.93</v>
      </c>
      <c r="AO41" s="41"/>
      <c r="AP41" s="43">
        <v>1</v>
      </c>
      <c r="AQ41" s="43">
        <v>1</v>
      </c>
    </row>
    <row r="42" spans="1:43" ht="12.75">
      <c r="A42" s="18" t="s">
        <v>70</v>
      </c>
      <c r="B42" s="54">
        <v>0.83</v>
      </c>
      <c r="C42" s="43">
        <v>0.86</v>
      </c>
      <c r="D42" s="48">
        <v>0.86</v>
      </c>
      <c r="E42" s="48">
        <v>0.9</v>
      </c>
      <c r="F42" s="43">
        <v>0.87</v>
      </c>
      <c r="G42" s="43">
        <v>0.84</v>
      </c>
      <c r="H42" s="43">
        <v>0.37</v>
      </c>
      <c r="I42" s="43">
        <v>0.91</v>
      </c>
      <c r="J42" s="43">
        <v>0.88</v>
      </c>
      <c r="K42" s="43"/>
      <c r="L42" s="43">
        <v>0.85</v>
      </c>
      <c r="M42" s="41"/>
      <c r="N42" s="41"/>
      <c r="O42" s="41"/>
      <c r="P42" s="41"/>
      <c r="Q42" s="43">
        <v>1</v>
      </c>
      <c r="R42" s="41"/>
      <c r="S42" s="41"/>
      <c r="T42" s="41"/>
      <c r="U42" s="41"/>
      <c r="V42" s="41"/>
      <c r="W42" s="41"/>
      <c r="X42" s="41"/>
      <c r="Y42" s="41"/>
      <c r="Z42" s="41"/>
      <c r="AA42" s="41"/>
      <c r="AB42" s="49">
        <f t="shared" si="6"/>
        <v>0.85</v>
      </c>
      <c r="AC42" s="41"/>
      <c r="AD42" s="43">
        <v>1</v>
      </c>
      <c r="AE42" s="41"/>
      <c r="AF42" s="41"/>
      <c r="AG42" s="41"/>
      <c r="AH42" s="48">
        <v>0.86</v>
      </c>
      <c r="AI42" s="48"/>
      <c r="AJ42" s="50">
        <v>0.77</v>
      </c>
      <c r="AK42" s="43">
        <v>0.87</v>
      </c>
      <c r="AL42" s="51">
        <v>0.87</v>
      </c>
      <c r="AM42" s="43">
        <v>0.84</v>
      </c>
      <c r="AN42" s="44">
        <v>0.91</v>
      </c>
      <c r="AO42" s="41"/>
      <c r="AP42" s="43">
        <v>1</v>
      </c>
      <c r="AQ42" s="43">
        <v>1</v>
      </c>
    </row>
    <row r="43" spans="1:43" ht="12.75">
      <c r="A43" s="18" t="s">
        <v>53</v>
      </c>
      <c r="B43" s="43">
        <v>0.84</v>
      </c>
      <c r="C43" s="43">
        <v>0.82</v>
      </c>
      <c r="D43" s="48">
        <v>0.81</v>
      </c>
      <c r="E43" s="48">
        <v>0.84</v>
      </c>
      <c r="F43" s="43">
        <v>0.87</v>
      </c>
      <c r="G43" s="43">
        <v>0.85</v>
      </c>
      <c r="H43" s="43">
        <v>0.63</v>
      </c>
      <c r="I43" s="43">
        <v>0.94</v>
      </c>
      <c r="J43" s="43">
        <v>0.88</v>
      </c>
      <c r="K43" s="43"/>
      <c r="L43" s="43">
        <v>0.79</v>
      </c>
      <c r="M43" s="41"/>
      <c r="N43" s="41"/>
      <c r="O43" s="41"/>
      <c r="P43" s="41"/>
      <c r="Q43" s="43"/>
      <c r="R43" s="41"/>
      <c r="S43" s="41"/>
      <c r="T43" s="41"/>
      <c r="U43" s="41"/>
      <c r="V43" s="41"/>
      <c r="W43" s="41"/>
      <c r="X43" s="41"/>
      <c r="Y43" s="41"/>
      <c r="Z43" s="41"/>
      <c r="AA43" s="49">
        <v>1</v>
      </c>
      <c r="AB43" s="49">
        <f t="shared" si="6"/>
        <v>0.79</v>
      </c>
      <c r="AC43" s="41"/>
      <c r="AD43" s="43">
        <v>1</v>
      </c>
      <c r="AE43" s="41"/>
      <c r="AF43" s="41"/>
      <c r="AG43" s="41"/>
      <c r="AH43" s="48">
        <v>0.82</v>
      </c>
      <c r="AI43" s="48"/>
      <c r="AJ43" s="50">
        <v>0.7</v>
      </c>
      <c r="AK43" s="43">
        <v>0.87</v>
      </c>
      <c r="AL43" s="51">
        <v>0.87</v>
      </c>
      <c r="AM43" s="43">
        <v>0.85</v>
      </c>
      <c r="AN43" s="44">
        <v>0.88</v>
      </c>
      <c r="AO43" s="49"/>
      <c r="AP43" s="43"/>
      <c r="AQ43" s="43"/>
    </row>
    <row r="44" spans="1:43" ht="12.75">
      <c r="A44" s="18" t="s">
        <v>54</v>
      </c>
      <c r="B44" s="54">
        <v>0.83</v>
      </c>
      <c r="C44" s="43">
        <v>0.84</v>
      </c>
      <c r="D44" s="48">
        <v>0.8</v>
      </c>
      <c r="E44" s="48">
        <v>0.9</v>
      </c>
      <c r="F44" s="54">
        <v>0.9</v>
      </c>
      <c r="G44" s="43">
        <v>0.87</v>
      </c>
      <c r="H44" s="43">
        <v>0.46</v>
      </c>
      <c r="I44" s="43">
        <v>0.94</v>
      </c>
      <c r="J44" s="43">
        <v>0.9</v>
      </c>
      <c r="K44" s="43"/>
      <c r="L44" s="43">
        <v>0.79</v>
      </c>
      <c r="M44" s="41"/>
      <c r="N44" s="41"/>
      <c r="O44" s="41"/>
      <c r="P44" s="43"/>
      <c r="Q44" s="43"/>
      <c r="R44" s="41"/>
      <c r="S44" s="41"/>
      <c r="T44" s="41"/>
      <c r="U44" s="41"/>
      <c r="V44" s="41"/>
      <c r="W44" s="41"/>
      <c r="X44" s="41"/>
      <c r="Y44" s="41"/>
      <c r="Z44" s="41"/>
      <c r="AA44" s="41"/>
      <c r="AB44" s="49">
        <f t="shared" si="6"/>
        <v>0.79</v>
      </c>
      <c r="AC44" s="41"/>
      <c r="AD44" s="43"/>
      <c r="AE44" s="41"/>
      <c r="AF44" s="41"/>
      <c r="AG44" s="41"/>
      <c r="AH44" s="48">
        <v>0.84</v>
      </c>
      <c r="AI44" s="48"/>
      <c r="AJ44" s="50">
        <v>0.74</v>
      </c>
      <c r="AK44" s="54">
        <v>0.9</v>
      </c>
      <c r="AL44" s="51">
        <v>0.9</v>
      </c>
      <c r="AM44" s="43">
        <v>0.87</v>
      </c>
      <c r="AN44" s="44">
        <v>0.91</v>
      </c>
      <c r="AO44" s="43">
        <v>1</v>
      </c>
      <c r="AP44" s="43"/>
      <c r="AQ44" s="43"/>
    </row>
    <row r="45" spans="1:43" ht="12.75">
      <c r="A45" s="18" t="s">
        <v>55</v>
      </c>
      <c r="B45" s="43">
        <v>0.87</v>
      </c>
      <c r="C45" s="43">
        <v>0.87</v>
      </c>
      <c r="D45" s="48">
        <v>0.82</v>
      </c>
      <c r="E45" s="48">
        <v>0.86</v>
      </c>
      <c r="F45" s="43">
        <v>0.88</v>
      </c>
      <c r="G45" s="43">
        <v>0.86</v>
      </c>
      <c r="H45" s="43">
        <v>0.64</v>
      </c>
      <c r="I45" s="43">
        <v>0.91</v>
      </c>
      <c r="J45" s="43">
        <v>0.93</v>
      </c>
      <c r="K45" s="43"/>
      <c r="L45" s="43">
        <v>0.77</v>
      </c>
      <c r="M45" s="41"/>
      <c r="N45" s="41"/>
      <c r="O45" s="41"/>
      <c r="P45" s="43"/>
      <c r="Q45" s="43"/>
      <c r="R45" s="41"/>
      <c r="S45" s="41"/>
      <c r="T45" s="41"/>
      <c r="U45" s="41"/>
      <c r="V45" s="41"/>
      <c r="W45" s="41"/>
      <c r="X45" s="41"/>
      <c r="Y45" s="41"/>
      <c r="Z45" s="41"/>
      <c r="AA45" s="41"/>
      <c r="AB45" s="49">
        <f t="shared" si="6"/>
        <v>0.77</v>
      </c>
      <c r="AC45" s="41"/>
      <c r="AD45" s="43"/>
      <c r="AE45" s="41"/>
      <c r="AF45" s="41"/>
      <c r="AG45" s="41"/>
      <c r="AH45" s="48">
        <v>0.87</v>
      </c>
      <c r="AI45" s="48"/>
      <c r="AJ45" s="50">
        <v>0.75</v>
      </c>
      <c r="AK45" s="43">
        <v>0.88</v>
      </c>
      <c r="AL45" s="51">
        <v>0.88</v>
      </c>
      <c r="AM45" s="43">
        <v>0.86</v>
      </c>
      <c r="AN45" s="44">
        <v>0.9</v>
      </c>
      <c r="AO45" s="41"/>
      <c r="AP45" s="43"/>
      <c r="AQ45" s="43"/>
    </row>
    <row r="47" ht="12.75">
      <c r="A47" s="18" t="s">
        <v>72</v>
      </c>
    </row>
    <row r="48" spans="1:43" ht="12.75">
      <c r="A48" s="18" t="s">
        <v>48</v>
      </c>
      <c r="B48" s="55">
        <f aca="true" t="shared" si="7" ref="B48:K48">B3*B28</f>
        <v>0.1364</v>
      </c>
      <c r="C48" s="55">
        <f t="shared" si="7"/>
        <v>0.1716</v>
      </c>
      <c r="D48" s="55">
        <f t="shared" si="7"/>
        <v>0.24480000000000002</v>
      </c>
      <c r="E48" s="55">
        <f t="shared" si="7"/>
        <v>0.2482</v>
      </c>
      <c r="F48" s="55">
        <f t="shared" si="7"/>
        <v>2.5669999999999997</v>
      </c>
      <c r="G48" s="55">
        <f t="shared" si="7"/>
        <v>2.5669999999999993</v>
      </c>
      <c r="H48" s="55">
        <f t="shared" si="7"/>
        <v>0.37</v>
      </c>
      <c r="I48" s="55">
        <f t="shared" si="7"/>
        <v>7.7441</v>
      </c>
      <c r="J48" s="55">
        <f t="shared" si="7"/>
        <v>4.2809</v>
      </c>
      <c r="K48" s="55">
        <f t="shared" si="7"/>
        <v>5.9508</v>
      </c>
      <c r="L48" s="55">
        <f aca="true" t="shared" si="8" ref="L48:AB48">L3*L28</f>
        <v>0.738</v>
      </c>
      <c r="M48" s="55">
        <f t="shared" si="8"/>
        <v>0</v>
      </c>
      <c r="N48" s="55">
        <f t="shared" si="8"/>
        <v>0</v>
      </c>
      <c r="O48" s="55">
        <f t="shared" si="8"/>
        <v>0</v>
      </c>
      <c r="P48" s="55">
        <f t="shared" si="8"/>
        <v>78.6</v>
      </c>
      <c r="Q48" s="55">
        <f t="shared" si="8"/>
        <v>0</v>
      </c>
      <c r="R48" s="55">
        <f t="shared" si="8"/>
        <v>0</v>
      </c>
      <c r="S48" s="55">
        <f t="shared" si="8"/>
        <v>0</v>
      </c>
      <c r="T48" s="55">
        <f t="shared" si="8"/>
        <v>0</v>
      </c>
      <c r="U48" s="55">
        <f t="shared" si="8"/>
        <v>0</v>
      </c>
      <c r="V48" s="55">
        <f t="shared" si="8"/>
        <v>0</v>
      </c>
      <c r="W48" s="55">
        <f t="shared" si="8"/>
        <v>0</v>
      </c>
      <c r="X48" s="55">
        <f t="shared" si="8"/>
        <v>0</v>
      </c>
      <c r="Y48" s="55">
        <f t="shared" si="8"/>
        <v>0</v>
      </c>
      <c r="Z48" s="55">
        <f t="shared" si="8"/>
        <v>0</v>
      </c>
      <c r="AA48" s="55">
        <f t="shared" si="8"/>
        <v>0</v>
      </c>
      <c r="AB48" s="55">
        <f t="shared" si="8"/>
        <v>0.164</v>
      </c>
      <c r="AC48" s="55">
        <f aca="true" t="shared" si="9" ref="AC48:AH51">AC3*AC28</f>
        <v>0</v>
      </c>
      <c r="AD48" s="55">
        <f t="shared" si="9"/>
        <v>7.25</v>
      </c>
      <c r="AE48" s="55">
        <f t="shared" si="9"/>
        <v>0</v>
      </c>
      <c r="AF48" s="55">
        <f t="shared" si="9"/>
        <v>0</v>
      </c>
      <c r="AG48" s="55">
        <f t="shared" si="9"/>
        <v>0</v>
      </c>
      <c r="AH48" s="55">
        <f t="shared" si="9"/>
        <v>0.198</v>
      </c>
      <c r="AI48" s="55"/>
      <c r="AJ48" s="55">
        <f aca="true" t="shared" si="10" ref="AJ48:AL51">AJ3*AJ28</f>
        <v>0.4416</v>
      </c>
      <c r="AK48" s="55">
        <f t="shared" si="10"/>
        <v>2.5669999999999997</v>
      </c>
      <c r="AL48" s="55">
        <f t="shared" si="10"/>
        <v>0.605574</v>
      </c>
      <c r="AM48" s="55">
        <f aca="true" t="shared" si="11" ref="AM48:AO51">AM3*AM28</f>
        <v>2.4055</v>
      </c>
      <c r="AN48" s="55">
        <f t="shared" si="11"/>
        <v>0.4275</v>
      </c>
      <c r="AO48" s="55">
        <f t="shared" si="11"/>
        <v>0</v>
      </c>
      <c r="AP48" s="55">
        <f aca="true" t="shared" si="12" ref="AP48:AQ51">AP3*AP28</f>
        <v>0</v>
      </c>
      <c r="AQ48" s="55">
        <f t="shared" si="12"/>
        <v>0</v>
      </c>
    </row>
    <row r="49" spans="1:43" ht="12.75">
      <c r="A49" s="18" t="s">
        <v>49</v>
      </c>
      <c r="B49" s="55">
        <f aca="true" t="shared" si="13" ref="B49:K49">B4*B29</f>
        <v>0.296</v>
      </c>
      <c r="C49" s="55">
        <f t="shared" si="13"/>
        <v>0.22120000000000004</v>
      </c>
      <c r="D49" s="55">
        <f t="shared" si="13"/>
        <v>0.27749999999999997</v>
      </c>
      <c r="E49" s="55">
        <f t="shared" si="13"/>
        <v>0.3444</v>
      </c>
      <c r="F49" s="55">
        <f t="shared" si="13"/>
        <v>1.8144</v>
      </c>
      <c r="G49" s="55">
        <f>G4*G29</f>
        <v>1.8144</v>
      </c>
      <c r="H49" s="55">
        <f t="shared" si="13"/>
        <v>0.4012</v>
      </c>
      <c r="I49" s="55">
        <f t="shared" si="13"/>
        <v>0.3479</v>
      </c>
      <c r="J49" s="55">
        <f t="shared" si="13"/>
        <v>2.2359</v>
      </c>
      <c r="K49" s="55">
        <f t="shared" si="13"/>
        <v>2.3035</v>
      </c>
      <c r="L49" s="55">
        <f aca="true" t="shared" si="14" ref="L49:AB49">L4*L29</f>
        <v>0.527</v>
      </c>
      <c r="M49" s="55">
        <f t="shared" si="14"/>
        <v>0</v>
      </c>
      <c r="N49" s="55">
        <f t="shared" si="14"/>
        <v>0</v>
      </c>
      <c r="O49" s="55">
        <f t="shared" si="14"/>
        <v>0</v>
      </c>
      <c r="P49" s="55">
        <f t="shared" si="14"/>
        <v>0</v>
      </c>
      <c r="Q49" s="55">
        <f t="shared" si="14"/>
        <v>0</v>
      </c>
      <c r="R49" s="55">
        <f t="shared" si="14"/>
        <v>0</v>
      </c>
      <c r="S49" s="55">
        <f t="shared" si="14"/>
        <v>0</v>
      </c>
      <c r="T49" s="55">
        <f t="shared" si="14"/>
        <v>0</v>
      </c>
      <c r="U49" s="55">
        <f t="shared" si="14"/>
        <v>0</v>
      </c>
      <c r="V49" s="55">
        <f t="shared" si="14"/>
        <v>0</v>
      </c>
      <c r="W49" s="55">
        <f t="shared" si="14"/>
        <v>0</v>
      </c>
      <c r="X49" s="55">
        <f t="shared" si="14"/>
        <v>0</v>
      </c>
      <c r="Y49" s="55">
        <f t="shared" si="14"/>
        <v>0</v>
      </c>
      <c r="Z49" s="55">
        <f t="shared" si="14"/>
        <v>0</v>
      </c>
      <c r="AA49" s="55">
        <f t="shared" si="14"/>
        <v>0</v>
      </c>
      <c r="AB49" s="55">
        <f t="shared" si="14"/>
        <v>0.1105</v>
      </c>
      <c r="AC49" s="55">
        <f t="shared" si="9"/>
        <v>0</v>
      </c>
      <c r="AD49" s="55">
        <f t="shared" si="9"/>
        <v>0</v>
      </c>
      <c r="AE49" s="55">
        <f t="shared" si="9"/>
        <v>0</v>
      </c>
      <c r="AF49" s="55">
        <f t="shared" si="9"/>
        <v>0</v>
      </c>
      <c r="AG49" s="55">
        <f t="shared" si="9"/>
        <v>0</v>
      </c>
      <c r="AH49" s="55">
        <f t="shared" si="9"/>
        <v>0.21330000000000002</v>
      </c>
      <c r="AI49" s="55"/>
      <c r="AJ49" s="55">
        <f t="shared" si="10"/>
        <v>0.33809999999999996</v>
      </c>
      <c r="AK49" s="55">
        <f t="shared" si="10"/>
        <v>1.8144</v>
      </c>
      <c r="AL49" s="55">
        <f t="shared" si="10"/>
        <v>0.3580415999999999</v>
      </c>
      <c r="AM49" s="55">
        <f t="shared" si="11"/>
        <v>1.6716</v>
      </c>
      <c r="AN49" s="55">
        <f t="shared" si="11"/>
        <v>0.4081</v>
      </c>
      <c r="AO49" s="55">
        <f t="shared" si="11"/>
        <v>0</v>
      </c>
      <c r="AP49" s="55">
        <f t="shared" si="12"/>
        <v>0</v>
      </c>
      <c r="AQ49" s="55">
        <f t="shared" si="12"/>
        <v>0</v>
      </c>
    </row>
    <row r="50" spans="1:43" ht="12.75">
      <c r="A50" s="18" t="s">
        <v>50</v>
      </c>
      <c r="B50" s="55">
        <f aca="true" t="shared" si="15" ref="B50:K50">B5*B30</f>
        <v>1.0406</v>
      </c>
      <c r="C50" s="55">
        <f t="shared" si="15"/>
        <v>0.8712</v>
      </c>
      <c r="D50" s="55">
        <f t="shared" si="15"/>
        <v>0.5304000000000001</v>
      </c>
      <c r="E50" s="55">
        <f t="shared" si="15"/>
        <v>0.731</v>
      </c>
      <c r="F50" s="55">
        <f t="shared" si="15"/>
        <v>3.0744000000000002</v>
      </c>
      <c r="G50" s="55">
        <f>G5*G30</f>
        <v>3.0744000000000002</v>
      </c>
      <c r="H50" s="55">
        <f t="shared" si="15"/>
        <v>0.7623</v>
      </c>
      <c r="I50" s="55">
        <f t="shared" si="15"/>
        <v>11.557</v>
      </c>
      <c r="J50" s="55">
        <f t="shared" si="15"/>
        <v>3.9952</v>
      </c>
      <c r="K50" s="55">
        <f t="shared" si="15"/>
        <v>6.3924</v>
      </c>
      <c r="L50" s="55">
        <f aca="true" t="shared" si="16" ref="L50:AB50">L5*L30</f>
        <v>0.9612</v>
      </c>
      <c r="M50" s="55">
        <f t="shared" si="16"/>
        <v>0</v>
      </c>
      <c r="N50" s="55">
        <f t="shared" si="16"/>
        <v>0</v>
      </c>
      <c r="O50" s="55">
        <f t="shared" si="16"/>
        <v>0</v>
      </c>
      <c r="P50" s="55">
        <f t="shared" si="16"/>
        <v>0</v>
      </c>
      <c r="Q50" s="55">
        <f t="shared" si="16"/>
        <v>0</v>
      </c>
      <c r="R50" s="55">
        <f t="shared" si="16"/>
        <v>0</v>
      </c>
      <c r="S50" s="55">
        <f t="shared" si="16"/>
        <v>0</v>
      </c>
      <c r="T50" s="55">
        <f t="shared" si="16"/>
        <v>0</v>
      </c>
      <c r="U50" s="55">
        <f t="shared" si="16"/>
        <v>0</v>
      </c>
      <c r="V50" s="55">
        <f t="shared" si="16"/>
        <v>0</v>
      </c>
      <c r="W50" s="55">
        <f t="shared" si="16"/>
        <v>0</v>
      </c>
      <c r="X50" s="55">
        <f t="shared" si="16"/>
        <v>0</v>
      </c>
      <c r="Y50" s="55">
        <f t="shared" si="16"/>
        <v>0</v>
      </c>
      <c r="Z50" s="55">
        <f t="shared" si="16"/>
        <v>0</v>
      </c>
      <c r="AA50" s="55">
        <f t="shared" si="16"/>
        <v>0</v>
      </c>
      <c r="AB50" s="55">
        <f t="shared" si="16"/>
        <v>0.1958</v>
      </c>
      <c r="AC50" s="55">
        <f t="shared" si="9"/>
        <v>0</v>
      </c>
      <c r="AD50" s="55">
        <f t="shared" si="9"/>
        <v>0</v>
      </c>
      <c r="AE50" s="55">
        <f t="shared" si="9"/>
        <v>0</v>
      </c>
      <c r="AF50" s="55">
        <f t="shared" si="9"/>
        <v>0</v>
      </c>
      <c r="AG50" s="55">
        <f t="shared" si="9"/>
        <v>0</v>
      </c>
      <c r="AH50" s="55">
        <f t="shared" si="9"/>
        <v>1.0031999999999999</v>
      </c>
      <c r="AI50" s="55"/>
      <c r="AJ50" s="55">
        <f t="shared" si="10"/>
        <v>0.6958</v>
      </c>
      <c r="AK50" s="55">
        <f t="shared" si="10"/>
        <v>3.0744</v>
      </c>
      <c r="AL50" s="55">
        <f t="shared" si="10"/>
        <v>0.6026159999999999</v>
      </c>
      <c r="AM50" s="55">
        <f t="shared" si="11"/>
        <v>2.8728</v>
      </c>
      <c r="AN50" s="55">
        <f t="shared" si="11"/>
        <v>0.8268000000000001</v>
      </c>
      <c r="AO50" s="55">
        <f t="shared" si="11"/>
        <v>0</v>
      </c>
      <c r="AP50" s="55">
        <f t="shared" si="12"/>
        <v>0</v>
      </c>
      <c r="AQ50" s="55">
        <f t="shared" si="12"/>
        <v>0</v>
      </c>
    </row>
    <row r="51" spans="1:43" ht="12.75">
      <c r="A51" s="18" t="s">
        <v>51</v>
      </c>
      <c r="B51" s="55">
        <f aca="true" t="shared" si="17" ref="B51:K51">B6*B31</f>
        <v>0.13770000000000002</v>
      </c>
      <c r="C51" s="55">
        <f t="shared" si="17"/>
        <v>0.1462</v>
      </c>
      <c r="D51" s="55">
        <f t="shared" si="17"/>
        <v>0.136</v>
      </c>
      <c r="E51" s="55">
        <f t="shared" si="17"/>
        <v>0.17</v>
      </c>
      <c r="F51" s="55">
        <f t="shared" si="17"/>
        <v>0.5762</v>
      </c>
      <c r="G51" s="55">
        <f>G6*G31</f>
        <v>0.5762</v>
      </c>
      <c r="H51" s="55">
        <f t="shared" si="17"/>
        <v>0.16</v>
      </c>
      <c r="I51" s="55">
        <f t="shared" si="17"/>
        <v>0.6885</v>
      </c>
      <c r="J51" s="55">
        <f t="shared" si="17"/>
        <v>1.5576</v>
      </c>
      <c r="K51" s="55">
        <f t="shared" si="17"/>
        <v>0.705</v>
      </c>
      <c r="L51" s="55">
        <f aca="true" t="shared" si="18" ref="L51:AB51">L6*L31</f>
        <v>0.1428</v>
      </c>
      <c r="M51" s="55">
        <f t="shared" si="18"/>
        <v>0</v>
      </c>
      <c r="N51" s="55">
        <f t="shared" si="18"/>
        <v>0</v>
      </c>
      <c r="O51" s="55">
        <f t="shared" si="18"/>
        <v>0</v>
      </c>
      <c r="P51" s="55">
        <f t="shared" si="18"/>
        <v>0</v>
      </c>
      <c r="Q51" s="55">
        <f t="shared" si="18"/>
        <v>99</v>
      </c>
      <c r="R51" s="55">
        <f t="shared" si="18"/>
        <v>0</v>
      </c>
      <c r="S51" s="55">
        <f t="shared" si="18"/>
        <v>0</v>
      </c>
      <c r="T51" s="55">
        <f t="shared" si="18"/>
        <v>0</v>
      </c>
      <c r="U51" s="55">
        <f t="shared" si="18"/>
        <v>0</v>
      </c>
      <c r="V51" s="55">
        <f t="shared" si="18"/>
        <v>0</v>
      </c>
      <c r="W51" s="55">
        <f t="shared" si="18"/>
        <v>0</v>
      </c>
      <c r="X51" s="55">
        <f t="shared" si="18"/>
        <v>0</v>
      </c>
      <c r="Y51" s="55">
        <f t="shared" si="18"/>
        <v>0</v>
      </c>
      <c r="Z51" s="55">
        <f t="shared" si="18"/>
        <v>0</v>
      </c>
      <c r="AA51" s="55">
        <f t="shared" si="18"/>
        <v>0</v>
      </c>
      <c r="AB51" s="55">
        <f t="shared" si="18"/>
        <v>0.0336</v>
      </c>
      <c r="AC51" s="55">
        <f t="shared" si="9"/>
        <v>0</v>
      </c>
      <c r="AD51" s="55">
        <f t="shared" si="9"/>
        <v>5.3</v>
      </c>
      <c r="AE51" s="55">
        <f t="shared" si="9"/>
        <v>0</v>
      </c>
      <c r="AF51" s="55">
        <f t="shared" si="9"/>
        <v>0</v>
      </c>
      <c r="AG51" s="55">
        <f t="shared" si="9"/>
        <v>0</v>
      </c>
      <c r="AH51" s="55">
        <f t="shared" si="9"/>
        <v>0.1634</v>
      </c>
      <c r="AI51" s="55"/>
      <c r="AJ51" s="55">
        <f t="shared" si="10"/>
        <v>0.19</v>
      </c>
      <c r="AK51" s="55">
        <f t="shared" si="10"/>
        <v>0.5762</v>
      </c>
      <c r="AL51" s="55">
        <f t="shared" si="10"/>
        <v>0.10877279999999999</v>
      </c>
      <c r="AM51" s="55">
        <f t="shared" si="11"/>
        <v>0.5246</v>
      </c>
      <c r="AN51" s="55">
        <f t="shared" si="11"/>
        <v>0.2132</v>
      </c>
      <c r="AO51" s="55">
        <f t="shared" si="11"/>
        <v>0</v>
      </c>
      <c r="AP51" s="55">
        <f t="shared" si="12"/>
        <v>88</v>
      </c>
      <c r="AQ51" s="55">
        <f t="shared" si="12"/>
        <v>0</v>
      </c>
    </row>
    <row r="52" spans="1:43" ht="12.75">
      <c r="A52" s="18" t="s">
        <v>70</v>
      </c>
      <c r="B52" s="56">
        <f>(B7-B6)*B32+B51</f>
        <v>0.272</v>
      </c>
      <c r="C52" s="56">
        <f aca="true" t="shared" si="19" ref="C52:AL52">(C7-C6)*C32+C51</f>
        <v>0.2944</v>
      </c>
      <c r="D52" s="56">
        <f t="shared" si="19"/>
        <v>0.28800000000000003</v>
      </c>
      <c r="E52" s="56">
        <f t="shared" si="19"/>
        <v>0.41359999999999997</v>
      </c>
      <c r="F52" s="56">
        <f t="shared" si="19"/>
        <v>1.1608</v>
      </c>
      <c r="G52" s="56">
        <f t="shared" si="19"/>
        <v>1.146</v>
      </c>
      <c r="H52" s="56">
        <f t="shared" si="19"/>
        <v>0.196</v>
      </c>
      <c r="I52" s="56">
        <f t="shared" si="19"/>
        <v>1.1825999999999999</v>
      </c>
      <c r="J52" s="56">
        <f t="shared" si="19"/>
        <v>1.9737</v>
      </c>
      <c r="K52" s="56">
        <f t="shared" si="19"/>
        <v>2.809</v>
      </c>
      <c r="L52" s="56">
        <f t="shared" si="19"/>
        <v>0.3578</v>
      </c>
      <c r="M52" s="56">
        <f t="shared" si="19"/>
        <v>0</v>
      </c>
      <c r="N52" s="56">
        <f t="shared" si="19"/>
        <v>0</v>
      </c>
      <c r="O52" s="56">
        <f t="shared" si="19"/>
        <v>0</v>
      </c>
      <c r="P52" s="56">
        <f t="shared" si="19"/>
        <v>0</v>
      </c>
      <c r="Q52" s="56">
        <f t="shared" si="19"/>
        <v>99</v>
      </c>
      <c r="R52" s="56">
        <f t="shared" si="19"/>
        <v>0</v>
      </c>
      <c r="S52" s="56">
        <f t="shared" si="19"/>
        <v>0</v>
      </c>
      <c r="T52" s="56">
        <f t="shared" si="19"/>
        <v>0</v>
      </c>
      <c r="U52" s="56">
        <f t="shared" si="19"/>
        <v>0</v>
      </c>
      <c r="V52" s="56">
        <f t="shared" si="19"/>
        <v>0</v>
      </c>
      <c r="W52" s="56">
        <f t="shared" si="19"/>
        <v>0</v>
      </c>
      <c r="X52" s="56">
        <f t="shared" si="19"/>
        <v>0</v>
      </c>
      <c r="Y52" s="56">
        <f t="shared" si="19"/>
        <v>0</v>
      </c>
      <c r="Z52" s="56">
        <f t="shared" si="19"/>
        <v>0</v>
      </c>
      <c r="AA52" s="56">
        <f t="shared" si="19"/>
        <v>0</v>
      </c>
      <c r="AB52" s="56">
        <f t="shared" si="19"/>
        <v>0.0766</v>
      </c>
      <c r="AC52" s="56">
        <f t="shared" si="19"/>
        <v>0</v>
      </c>
      <c r="AD52" s="56">
        <f t="shared" si="19"/>
        <v>5.3</v>
      </c>
      <c r="AE52" s="56">
        <f t="shared" si="19"/>
        <v>0</v>
      </c>
      <c r="AF52" s="56">
        <f t="shared" si="19"/>
        <v>0</v>
      </c>
      <c r="AG52" s="56">
        <f t="shared" si="19"/>
        <v>0</v>
      </c>
      <c r="AH52" s="56">
        <f t="shared" si="19"/>
        <v>0.3194</v>
      </c>
      <c r="AI52" s="56"/>
      <c r="AJ52" s="56">
        <f t="shared" si="19"/>
        <v>0.246</v>
      </c>
      <c r="AK52" s="56">
        <f t="shared" si="19"/>
        <v>1.1608</v>
      </c>
      <c r="AL52" s="56">
        <f t="shared" si="19"/>
        <v>0.26677280000000003</v>
      </c>
      <c r="AM52" s="56">
        <f>(AM7-AM6)*AM32+AM51</f>
        <v>1.0636</v>
      </c>
      <c r="AN52" s="56">
        <f>(AN7-AN6)*AN32+AN51</f>
        <v>0.47559999999999997</v>
      </c>
      <c r="AO52" s="56">
        <f>(AO7-AO6)*AO32+AO51</f>
        <v>0</v>
      </c>
      <c r="AP52" s="56">
        <f>(AP7-AP6)*AP32+AP51</f>
        <v>88</v>
      </c>
      <c r="AQ52" s="56">
        <f>(AQ7-AQ6)*AQ32+AQ51</f>
        <v>0</v>
      </c>
    </row>
    <row r="53" spans="1:43" ht="12.75">
      <c r="A53" s="18" t="s">
        <v>53</v>
      </c>
      <c r="B53" s="55">
        <f aca="true" t="shared" si="20" ref="B53:AH53">B8*B33</f>
        <v>0.21080000000000002</v>
      </c>
      <c r="C53" s="55">
        <f t="shared" si="20"/>
        <v>0.20009999999999997</v>
      </c>
      <c r="D53" s="55">
        <f t="shared" si="20"/>
        <v>0.22440000000000002</v>
      </c>
      <c r="E53" s="55">
        <f t="shared" si="20"/>
        <v>0.26639999999999997</v>
      </c>
      <c r="F53" s="55">
        <f t="shared" si="20"/>
        <v>1.443</v>
      </c>
      <c r="G53" s="55">
        <f t="shared" si="20"/>
        <v>1.443</v>
      </c>
      <c r="H53" s="55">
        <f t="shared" si="20"/>
        <v>0.357</v>
      </c>
      <c r="I53" s="55">
        <f t="shared" si="20"/>
        <v>2.9068</v>
      </c>
      <c r="J53" s="55">
        <f t="shared" si="20"/>
        <v>2.244</v>
      </c>
      <c r="K53" s="55">
        <f t="shared" si="20"/>
        <v>3.8703999999999996</v>
      </c>
      <c r="L53" s="55">
        <f t="shared" si="20"/>
        <v>0.5688</v>
      </c>
      <c r="M53" s="55">
        <f t="shared" si="20"/>
        <v>0</v>
      </c>
      <c r="N53" s="55">
        <f t="shared" si="20"/>
        <v>0</v>
      </c>
      <c r="O53" s="55">
        <f t="shared" si="20"/>
        <v>0</v>
      </c>
      <c r="P53" s="55">
        <f t="shared" si="20"/>
        <v>0</v>
      </c>
      <c r="Q53" s="55">
        <f t="shared" si="20"/>
        <v>0</v>
      </c>
      <c r="R53" s="55">
        <f t="shared" si="20"/>
        <v>0</v>
      </c>
      <c r="S53" s="55">
        <f t="shared" si="20"/>
        <v>0</v>
      </c>
      <c r="T53" s="55">
        <f t="shared" si="20"/>
        <v>0</v>
      </c>
      <c r="U53" s="55">
        <f t="shared" si="20"/>
        <v>0</v>
      </c>
      <c r="V53" s="55">
        <f t="shared" si="20"/>
        <v>0</v>
      </c>
      <c r="W53" s="55">
        <f t="shared" si="20"/>
        <v>0</v>
      </c>
      <c r="X53" s="55">
        <f t="shared" si="20"/>
        <v>0</v>
      </c>
      <c r="Y53" s="55">
        <f t="shared" si="20"/>
        <v>0</v>
      </c>
      <c r="Z53" s="55">
        <f t="shared" si="20"/>
        <v>0</v>
      </c>
      <c r="AA53" s="55">
        <f t="shared" si="20"/>
        <v>99</v>
      </c>
      <c r="AB53" s="55">
        <f t="shared" si="20"/>
        <v>0.10270000000000001</v>
      </c>
      <c r="AC53" s="55">
        <f t="shared" si="20"/>
        <v>0</v>
      </c>
      <c r="AD53" s="55">
        <f t="shared" si="20"/>
        <v>4.3</v>
      </c>
      <c r="AE53" s="55">
        <f t="shared" si="20"/>
        <v>0</v>
      </c>
      <c r="AF53" s="55">
        <f t="shared" si="20"/>
        <v>0</v>
      </c>
      <c r="AG53" s="55">
        <f t="shared" si="20"/>
        <v>0</v>
      </c>
      <c r="AH53" s="55">
        <f t="shared" si="20"/>
        <v>0.2208</v>
      </c>
      <c r="AI53" s="55"/>
      <c r="AJ53" s="55">
        <f aca="true" t="shared" si="21" ref="AJ53:AL55">AJ8*AJ33</f>
        <v>0.312</v>
      </c>
      <c r="AK53" s="55">
        <f t="shared" si="21"/>
        <v>1.443</v>
      </c>
      <c r="AL53" s="55">
        <f t="shared" si="21"/>
        <v>0.3133416</v>
      </c>
      <c r="AM53" s="55">
        <f aca="true" t="shared" si="22" ref="AM53:AO55">AM8*AM33</f>
        <v>1.3494</v>
      </c>
      <c r="AN53" s="55">
        <f t="shared" si="22"/>
        <v>0.3519</v>
      </c>
      <c r="AO53" s="55">
        <f t="shared" si="22"/>
        <v>0</v>
      </c>
      <c r="AP53" s="55">
        <f aca="true" t="shared" si="23" ref="AP53:AQ55">AP8*AP33</f>
        <v>0</v>
      </c>
      <c r="AQ53" s="55">
        <f t="shared" si="23"/>
        <v>0</v>
      </c>
    </row>
    <row r="54" spans="1:43" ht="12.75">
      <c r="A54" s="18" t="s">
        <v>54</v>
      </c>
      <c r="B54" s="55">
        <f aca="true" t="shared" si="24" ref="B54:AH54">B9*B34</f>
        <v>0.07500000000000001</v>
      </c>
      <c r="C54" s="55">
        <f t="shared" si="24"/>
        <v>0.0384</v>
      </c>
      <c r="D54" s="55">
        <f t="shared" si="24"/>
        <v>0.091</v>
      </c>
      <c r="E54" s="55">
        <f t="shared" si="24"/>
        <v>0.1215</v>
      </c>
      <c r="F54" s="55">
        <f t="shared" si="24"/>
        <v>0.5265000000000001</v>
      </c>
      <c r="G54" s="55">
        <f t="shared" si="24"/>
        <v>0.52</v>
      </c>
      <c r="H54" s="55">
        <f t="shared" si="24"/>
        <v>0.0936</v>
      </c>
      <c r="I54" s="55">
        <f t="shared" si="24"/>
        <v>1.2056</v>
      </c>
      <c r="J54" s="55">
        <f t="shared" si="24"/>
        <v>0.5214000000000001</v>
      </c>
      <c r="K54" s="55">
        <f t="shared" si="24"/>
        <v>1.2512</v>
      </c>
      <c r="L54" s="55">
        <f t="shared" si="24"/>
        <v>0.1404</v>
      </c>
      <c r="M54" s="55">
        <f t="shared" si="24"/>
        <v>0</v>
      </c>
      <c r="N54" s="55">
        <f t="shared" si="24"/>
        <v>0</v>
      </c>
      <c r="O54" s="55">
        <f t="shared" si="24"/>
        <v>0</v>
      </c>
      <c r="P54" s="55">
        <f t="shared" si="24"/>
        <v>0</v>
      </c>
      <c r="Q54" s="55">
        <f t="shared" si="24"/>
        <v>0</v>
      </c>
      <c r="R54" s="55">
        <f t="shared" si="24"/>
        <v>0</v>
      </c>
      <c r="S54" s="55">
        <f t="shared" si="24"/>
        <v>0</v>
      </c>
      <c r="T54" s="55">
        <f t="shared" si="24"/>
        <v>0</v>
      </c>
      <c r="U54" s="55">
        <f t="shared" si="24"/>
        <v>0</v>
      </c>
      <c r="V54" s="55">
        <f t="shared" si="24"/>
        <v>0</v>
      </c>
      <c r="W54" s="55">
        <f t="shared" si="24"/>
        <v>0</v>
      </c>
      <c r="X54" s="55">
        <f t="shared" si="24"/>
        <v>0</v>
      </c>
      <c r="Y54" s="55">
        <f t="shared" si="24"/>
        <v>0</v>
      </c>
      <c r="Z54" s="55">
        <f t="shared" si="24"/>
        <v>0</v>
      </c>
      <c r="AA54" s="55">
        <f t="shared" si="24"/>
        <v>0</v>
      </c>
      <c r="AB54" s="55">
        <f t="shared" si="24"/>
        <v>0.1014</v>
      </c>
      <c r="AC54" s="55">
        <f t="shared" si="24"/>
        <v>0</v>
      </c>
      <c r="AD54" s="55">
        <f t="shared" si="24"/>
        <v>0</v>
      </c>
      <c r="AE54" s="55">
        <f t="shared" si="24"/>
        <v>0</v>
      </c>
      <c r="AF54" s="55">
        <f t="shared" si="24"/>
        <v>0</v>
      </c>
      <c r="AG54" s="55">
        <f t="shared" si="24"/>
        <v>0</v>
      </c>
      <c r="AH54" s="55">
        <f t="shared" si="24"/>
        <v>0.0384</v>
      </c>
      <c r="AI54" s="55"/>
      <c r="AJ54" s="55">
        <f t="shared" si="21"/>
        <v>0.14300000000000002</v>
      </c>
      <c r="AK54" s="55">
        <f t="shared" si="21"/>
        <v>0.5265000000000001</v>
      </c>
      <c r="AL54" s="55">
        <f t="shared" si="21"/>
        <v>0.5832</v>
      </c>
      <c r="AM54" s="55">
        <f t="shared" si="22"/>
        <v>0.488</v>
      </c>
      <c r="AN54" s="55">
        <f t="shared" si="22"/>
        <v>0.15400000000000003</v>
      </c>
      <c r="AO54" s="55">
        <f t="shared" si="22"/>
        <v>98.5</v>
      </c>
      <c r="AP54" s="55">
        <f t="shared" si="23"/>
        <v>0</v>
      </c>
      <c r="AQ54" s="55">
        <f t="shared" si="23"/>
        <v>0</v>
      </c>
    </row>
    <row r="55" spans="1:43" ht="12.75">
      <c r="A55" s="18" t="s">
        <v>55</v>
      </c>
      <c r="B55" s="55">
        <f aca="true" t="shared" si="25" ref="B55:AH55">B10*B35</f>
        <v>0.3588</v>
      </c>
      <c r="C55" s="55">
        <f t="shared" si="25"/>
        <v>0.30810000000000004</v>
      </c>
      <c r="D55" s="55">
        <f t="shared" si="25"/>
        <v>0.35769999999999996</v>
      </c>
      <c r="E55" s="55">
        <f t="shared" si="25"/>
        <v>0.43200000000000005</v>
      </c>
      <c r="F55" s="55">
        <f t="shared" si="25"/>
        <v>1.83708</v>
      </c>
      <c r="G55" s="55">
        <f t="shared" si="25"/>
        <v>1.83708</v>
      </c>
      <c r="H55" s="55">
        <f t="shared" si="25"/>
        <v>0.47300000000000003</v>
      </c>
      <c r="I55" s="55">
        <f t="shared" si="25"/>
        <v>7.65</v>
      </c>
      <c r="J55" s="55">
        <f t="shared" si="25"/>
        <v>2.5755</v>
      </c>
      <c r="K55" s="55">
        <f t="shared" si="25"/>
        <v>4.2484</v>
      </c>
      <c r="L55" s="55">
        <f t="shared" si="25"/>
        <v>0.486</v>
      </c>
      <c r="M55" s="55">
        <f t="shared" si="25"/>
        <v>0</v>
      </c>
      <c r="N55" s="55">
        <f t="shared" si="25"/>
        <v>0</v>
      </c>
      <c r="O55" s="55">
        <f t="shared" si="25"/>
        <v>0</v>
      </c>
      <c r="P55" s="55">
        <f t="shared" si="25"/>
        <v>0</v>
      </c>
      <c r="Q55" s="55">
        <f t="shared" si="25"/>
        <v>0</v>
      </c>
      <c r="R55" s="55">
        <f t="shared" si="25"/>
        <v>0</v>
      </c>
      <c r="S55" s="55">
        <f t="shared" si="25"/>
        <v>0</v>
      </c>
      <c r="T55" s="55">
        <f t="shared" si="25"/>
        <v>0</v>
      </c>
      <c r="U55" s="55">
        <f t="shared" si="25"/>
        <v>0</v>
      </c>
      <c r="V55" s="55">
        <f t="shared" si="25"/>
        <v>0</v>
      </c>
      <c r="W55" s="55">
        <f t="shared" si="25"/>
        <v>0</v>
      </c>
      <c r="X55" s="55">
        <f t="shared" si="25"/>
        <v>0</v>
      </c>
      <c r="Y55" s="55">
        <f t="shared" si="25"/>
        <v>0</v>
      </c>
      <c r="Z55" s="55">
        <f t="shared" si="25"/>
        <v>0</v>
      </c>
      <c r="AA55" s="55">
        <f t="shared" si="25"/>
        <v>0</v>
      </c>
      <c r="AB55" s="55">
        <f t="shared" si="25"/>
        <v>0.1053</v>
      </c>
      <c r="AC55" s="55">
        <f t="shared" si="25"/>
        <v>0</v>
      </c>
      <c r="AD55" s="55">
        <f t="shared" si="25"/>
        <v>0</v>
      </c>
      <c r="AE55" s="55">
        <f t="shared" si="25"/>
        <v>0</v>
      </c>
      <c r="AF55" s="55">
        <f t="shared" si="25"/>
        <v>0</v>
      </c>
      <c r="AG55" s="55">
        <f t="shared" si="25"/>
        <v>0</v>
      </c>
      <c r="AH55" s="55">
        <f t="shared" si="25"/>
        <v>0.35550000000000004</v>
      </c>
      <c r="AI55" s="55"/>
      <c r="AJ55" s="55">
        <f t="shared" si="21"/>
        <v>0.504</v>
      </c>
      <c r="AK55" s="55">
        <f t="shared" si="21"/>
        <v>1.83708</v>
      </c>
      <c r="AL55" s="55">
        <f t="shared" si="21"/>
        <v>0.412614</v>
      </c>
      <c r="AM55" s="55">
        <f t="shared" si="22"/>
        <v>0.39043045161290324</v>
      </c>
      <c r="AN55" s="55">
        <f t="shared" si="22"/>
        <v>0.5700000000000001</v>
      </c>
      <c r="AO55" s="55">
        <f t="shared" si="22"/>
        <v>0</v>
      </c>
      <c r="AP55" s="55">
        <f t="shared" si="23"/>
        <v>0</v>
      </c>
      <c r="AQ55" s="55">
        <f t="shared" si="23"/>
        <v>0</v>
      </c>
    </row>
    <row r="56" ht="12.75">
      <c r="K56" s="55"/>
    </row>
    <row r="57" spans="1:11" ht="12.75">
      <c r="A57" s="18" t="s">
        <v>73</v>
      </c>
      <c r="K57" s="55"/>
    </row>
    <row r="58" spans="1:43" ht="12.75">
      <c r="A58" s="18" t="s">
        <v>48</v>
      </c>
      <c r="B58" s="55">
        <f aca="true" t="shared" si="26" ref="B58:J58">B3*B38</f>
        <v>0.17820000000000003</v>
      </c>
      <c r="C58" s="55">
        <f t="shared" si="26"/>
        <v>0.2028</v>
      </c>
      <c r="D58" s="55">
        <f t="shared" si="26"/>
        <v>0.2844</v>
      </c>
      <c r="E58" s="55">
        <f t="shared" si="26"/>
        <v>0.27540000000000003</v>
      </c>
      <c r="F58" s="55">
        <f t="shared" si="26"/>
        <v>2.7179999999999995</v>
      </c>
      <c r="G58" s="55">
        <f t="shared" si="26"/>
        <v>2.6877999999999993</v>
      </c>
      <c r="H58" s="55">
        <f t="shared" si="26"/>
        <v>0.41440000000000005</v>
      </c>
      <c r="I58" s="55">
        <f t="shared" si="26"/>
        <v>7.9994</v>
      </c>
      <c r="J58" s="55">
        <f t="shared" si="26"/>
        <v>4.5695</v>
      </c>
      <c r="K58" s="55">
        <f aca="true" t="shared" si="27" ref="K58:AB58">K3*K38</f>
        <v>0</v>
      </c>
      <c r="L58" s="55">
        <f t="shared" si="27"/>
        <v>0.783</v>
      </c>
      <c r="M58" s="55">
        <f t="shared" si="27"/>
        <v>0</v>
      </c>
      <c r="N58" s="55">
        <f t="shared" si="27"/>
        <v>0</v>
      </c>
      <c r="O58" s="55">
        <f t="shared" si="27"/>
        <v>0</v>
      </c>
      <c r="P58" s="55">
        <f t="shared" si="27"/>
        <v>78.6</v>
      </c>
      <c r="Q58" s="55">
        <f t="shared" si="27"/>
        <v>0</v>
      </c>
      <c r="R58" s="55">
        <f t="shared" si="27"/>
        <v>0</v>
      </c>
      <c r="S58" s="55">
        <f t="shared" si="27"/>
        <v>0</v>
      </c>
      <c r="T58" s="55">
        <f t="shared" si="27"/>
        <v>0</v>
      </c>
      <c r="U58" s="55">
        <f t="shared" si="27"/>
        <v>0</v>
      </c>
      <c r="V58" s="55">
        <f t="shared" si="27"/>
        <v>0</v>
      </c>
      <c r="W58" s="55">
        <f t="shared" si="27"/>
        <v>0</v>
      </c>
      <c r="X58" s="55">
        <f t="shared" si="27"/>
        <v>0</v>
      </c>
      <c r="Y58" s="55">
        <f t="shared" si="27"/>
        <v>0</v>
      </c>
      <c r="Z58" s="55">
        <f t="shared" si="27"/>
        <v>0</v>
      </c>
      <c r="AA58" s="55">
        <f t="shared" si="27"/>
        <v>0</v>
      </c>
      <c r="AB58" s="55">
        <f t="shared" si="27"/>
        <v>0.17400000000000002</v>
      </c>
      <c r="AC58" s="55">
        <f aca="true" t="shared" si="28" ref="AC58:AH61">AC3*AC38</f>
        <v>0</v>
      </c>
      <c r="AD58" s="55">
        <f t="shared" si="28"/>
        <v>7.25</v>
      </c>
      <c r="AE58" s="55">
        <f t="shared" si="28"/>
        <v>0</v>
      </c>
      <c r="AF58" s="55">
        <f t="shared" si="28"/>
        <v>0</v>
      </c>
      <c r="AG58" s="55">
        <f t="shared" si="28"/>
        <v>0</v>
      </c>
      <c r="AH58" s="55">
        <f t="shared" si="28"/>
        <v>0.23399999999999999</v>
      </c>
      <c r="AI58" s="55"/>
      <c r="AJ58" s="55">
        <f aca="true" t="shared" si="29" ref="AJ58:AL61">AJ3*AJ38</f>
        <v>0.45439999999999997</v>
      </c>
      <c r="AK58" s="55">
        <f t="shared" si="29"/>
        <v>2.718</v>
      </c>
      <c r="AL58" s="55">
        <f t="shared" si="29"/>
        <v>0.641196</v>
      </c>
      <c r="AM58" s="55">
        <f aca="true" t="shared" si="30" ref="AM58:AO61">AM3*AM38</f>
        <v>2.5187</v>
      </c>
      <c r="AN58" s="55">
        <f t="shared" si="30"/>
        <v>0.5073</v>
      </c>
      <c r="AO58" s="55">
        <f t="shared" si="30"/>
        <v>0</v>
      </c>
      <c r="AP58" s="55">
        <f aca="true" t="shared" si="31" ref="AP58:AQ61">AP3*AP38</f>
        <v>0</v>
      </c>
      <c r="AQ58" s="55">
        <f t="shared" si="31"/>
        <v>0</v>
      </c>
    </row>
    <row r="59" spans="1:43" ht="12.75">
      <c r="A59" s="18" t="s">
        <v>49</v>
      </c>
      <c r="B59" s="55">
        <f aca="true" t="shared" si="32" ref="B59:J59">B4*B39</f>
        <v>0.3219</v>
      </c>
      <c r="C59" s="55">
        <f t="shared" si="32"/>
        <v>0.2436</v>
      </c>
      <c r="D59" s="55">
        <f t="shared" si="32"/>
        <v>0.31079999999999997</v>
      </c>
      <c r="E59" s="55">
        <f t="shared" si="32"/>
        <v>0.3649</v>
      </c>
      <c r="F59" s="55">
        <f t="shared" si="32"/>
        <v>1.9224</v>
      </c>
      <c r="G59" s="55">
        <f>G4*G39</f>
        <v>1.9008</v>
      </c>
      <c r="H59" s="55">
        <f t="shared" si="32"/>
        <v>0.4624000000000001</v>
      </c>
      <c r="I59" s="55">
        <f t="shared" si="32"/>
        <v>0.43119999999999997</v>
      </c>
      <c r="J59" s="55">
        <f t="shared" si="32"/>
        <v>2.4157999999999995</v>
      </c>
      <c r="K59" s="55">
        <f aca="true" t="shared" si="33" ref="K59:AB59">K4*K39</f>
        <v>0</v>
      </c>
      <c r="L59" s="55">
        <f t="shared" si="33"/>
        <v>0.5146</v>
      </c>
      <c r="M59" s="55">
        <f t="shared" si="33"/>
        <v>0</v>
      </c>
      <c r="N59" s="55">
        <f t="shared" si="33"/>
        <v>0</v>
      </c>
      <c r="O59" s="55">
        <f t="shared" si="33"/>
        <v>0</v>
      </c>
      <c r="P59" s="55">
        <f t="shared" si="33"/>
        <v>0</v>
      </c>
      <c r="Q59" s="55">
        <f t="shared" si="33"/>
        <v>0</v>
      </c>
      <c r="R59" s="55">
        <f t="shared" si="33"/>
        <v>0</v>
      </c>
      <c r="S59" s="55">
        <f t="shared" si="33"/>
        <v>0</v>
      </c>
      <c r="T59" s="55">
        <f t="shared" si="33"/>
        <v>0</v>
      </c>
      <c r="U59" s="55">
        <f t="shared" si="33"/>
        <v>0</v>
      </c>
      <c r="V59" s="55">
        <f t="shared" si="33"/>
        <v>0</v>
      </c>
      <c r="W59" s="55">
        <f t="shared" si="33"/>
        <v>0</v>
      </c>
      <c r="X59" s="55">
        <f t="shared" si="33"/>
        <v>0</v>
      </c>
      <c r="Y59" s="55">
        <f t="shared" si="33"/>
        <v>0</v>
      </c>
      <c r="Z59" s="55">
        <f t="shared" si="33"/>
        <v>0</v>
      </c>
      <c r="AA59" s="55">
        <f t="shared" si="33"/>
        <v>0</v>
      </c>
      <c r="AB59" s="55">
        <f t="shared" si="33"/>
        <v>0.1079</v>
      </c>
      <c r="AC59" s="55">
        <f t="shared" si="28"/>
        <v>0</v>
      </c>
      <c r="AD59" s="55">
        <f t="shared" si="28"/>
        <v>0</v>
      </c>
      <c r="AE59" s="55">
        <f t="shared" si="28"/>
        <v>0</v>
      </c>
      <c r="AF59" s="55">
        <f t="shared" si="28"/>
        <v>0</v>
      </c>
      <c r="AG59" s="55">
        <f t="shared" si="28"/>
        <v>0</v>
      </c>
      <c r="AH59" s="55">
        <f t="shared" si="28"/>
        <v>0.23490000000000003</v>
      </c>
      <c r="AI59" s="55"/>
      <c r="AJ59" s="55">
        <f t="shared" si="29"/>
        <v>0.3724</v>
      </c>
      <c r="AK59" s="55">
        <f t="shared" si="29"/>
        <v>1.9224</v>
      </c>
      <c r="AL59" s="55">
        <f t="shared" si="29"/>
        <v>0.3793535999999999</v>
      </c>
      <c r="AM59" s="55">
        <f t="shared" si="30"/>
        <v>1.7512</v>
      </c>
      <c r="AN59" s="55">
        <f t="shared" si="30"/>
        <v>0.48760000000000003</v>
      </c>
      <c r="AO59" s="55">
        <f t="shared" si="30"/>
        <v>0</v>
      </c>
      <c r="AP59" s="55">
        <f t="shared" si="31"/>
        <v>0</v>
      </c>
      <c r="AQ59" s="55">
        <f t="shared" si="31"/>
        <v>0</v>
      </c>
    </row>
    <row r="60" spans="1:43" ht="12.75">
      <c r="A60" s="18" t="s">
        <v>50</v>
      </c>
      <c r="B60" s="55">
        <f aca="true" t="shared" si="34" ref="B60:J60">B5*B40</f>
        <v>1.089</v>
      </c>
      <c r="C60" s="55">
        <f t="shared" si="34"/>
        <v>0.9108</v>
      </c>
      <c r="D60" s="55">
        <f t="shared" si="34"/>
        <v>0.5848</v>
      </c>
      <c r="E60" s="55">
        <f t="shared" si="34"/>
        <v>0.7654</v>
      </c>
      <c r="F60" s="55">
        <f t="shared" si="34"/>
        <v>3.2574000000000005</v>
      </c>
      <c r="G60" s="55">
        <f>G5*G40</f>
        <v>3.2208000000000006</v>
      </c>
      <c r="H60" s="55">
        <f t="shared" si="34"/>
        <v>0.8591</v>
      </c>
      <c r="I60" s="55">
        <f t="shared" si="34"/>
        <v>11.684</v>
      </c>
      <c r="J60" s="55">
        <f t="shared" si="34"/>
        <v>4.2676</v>
      </c>
      <c r="K60" s="55">
        <f aca="true" t="shared" si="35" ref="K60:AB60">K5*K40</f>
        <v>0</v>
      </c>
      <c r="L60" s="55">
        <f t="shared" si="35"/>
        <v>0.9396000000000001</v>
      </c>
      <c r="M60" s="55">
        <f t="shared" si="35"/>
        <v>0</v>
      </c>
      <c r="N60" s="55">
        <f t="shared" si="35"/>
        <v>0</v>
      </c>
      <c r="O60" s="55">
        <f t="shared" si="35"/>
        <v>0</v>
      </c>
      <c r="P60" s="55">
        <f t="shared" si="35"/>
        <v>0</v>
      </c>
      <c r="Q60" s="55">
        <f t="shared" si="35"/>
        <v>0</v>
      </c>
      <c r="R60" s="55">
        <f t="shared" si="35"/>
        <v>0</v>
      </c>
      <c r="S60" s="55">
        <f t="shared" si="35"/>
        <v>0</v>
      </c>
      <c r="T60" s="55">
        <f t="shared" si="35"/>
        <v>0</v>
      </c>
      <c r="U60" s="55">
        <f t="shared" si="35"/>
        <v>0</v>
      </c>
      <c r="V60" s="55">
        <f t="shared" si="35"/>
        <v>0</v>
      </c>
      <c r="W60" s="55">
        <f t="shared" si="35"/>
        <v>0</v>
      </c>
      <c r="X60" s="55">
        <f t="shared" si="35"/>
        <v>0</v>
      </c>
      <c r="Y60" s="55">
        <f t="shared" si="35"/>
        <v>0</v>
      </c>
      <c r="Z60" s="55">
        <f t="shared" si="35"/>
        <v>0</v>
      </c>
      <c r="AA60" s="55">
        <f t="shared" si="35"/>
        <v>0</v>
      </c>
      <c r="AB60" s="55">
        <f t="shared" si="35"/>
        <v>0.1914</v>
      </c>
      <c r="AC60" s="55">
        <f t="shared" si="28"/>
        <v>0</v>
      </c>
      <c r="AD60" s="55">
        <f t="shared" si="28"/>
        <v>0</v>
      </c>
      <c r="AE60" s="55">
        <f t="shared" si="28"/>
        <v>0</v>
      </c>
      <c r="AF60" s="55">
        <f t="shared" si="28"/>
        <v>0</v>
      </c>
      <c r="AG60" s="55">
        <f t="shared" si="28"/>
        <v>0</v>
      </c>
      <c r="AH60" s="55">
        <f t="shared" si="28"/>
        <v>1.0488</v>
      </c>
      <c r="AI60" s="55"/>
      <c r="AJ60" s="55">
        <f t="shared" si="29"/>
        <v>0.7644</v>
      </c>
      <c r="AK60" s="55">
        <f t="shared" si="29"/>
        <v>3.2574</v>
      </c>
      <c r="AL60" s="55">
        <f t="shared" si="29"/>
        <v>0.638486</v>
      </c>
      <c r="AM60" s="55">
        <f t="shared" si="30"/>
        <v>3.0096</v>
      </c>
      <c r="AN60" s="55">
        <f t="shared" si="30"/>
        <v>0.9858000000000001</v>
      </c>
      <c r="AO60" s="55">
        <f t="shared" si="30"/>
        <v>0</v>
      </c>
      <c r="AP60" s="55">
        <f t="shared" si="31"/>
        <v>0</v>
      </c>
      <c r="AQ60" s="55">
        <f t="shared" si="31"/>
        <v>0</v>
      </c>
    </row>
    <row r="61" spans="1:43" ht="12.75">
      <c r="A61" s="18" t="s">
        <v>51</v>
      </c>
      <c r="B61" s="55">
        <f aca="true" t="shared" si="36" ref="B61:J61">B6*B41</f>
        <v>0.15130000000000002</v>
      </c>
      <c r="C61" s="55">
        <f t="shared" si="36"/>
        <v>0.15300000000000002</v>
      </c>
      <c r="D61" s="55">
        <f t="shared" si="36"/>
        <v>0.1462</v>
      </c>
      <c r="E61" s="55">
        <f t="shared" si="36"/>
        <v>0.18000000000000002</v>
      </c>
      <c r="F61" s="55">
        <f t="shared" si="36"/>
        <v>0.6097</v>
      </c>
      <c r="G61" s="55">
        <f>G6*G41</f>
        <v>0.6097</v>
      </c>
      <c r="H61" s="55">
        <f t="shared" si="36"/>
        <v>0.1775</v>
      </c>
      <c r="I61" s="55">
        <f t="shared" si="36"/>
        <v>0.7776000000000001</v>
      </c>
      <c r="J61" s="55">
        <f t="shared" si="36"/>
        <v>1.6638</v>
      </c>
      <c r="K61" s="55">
        <f aca="true" t="shared" si="37" ref="K61:AB61">K6*K41</f>
        <v>0</v>
      </c>
      <c r="L61" s="55">
        <f t="shared" si="37"/>
        <v>0.13770000000000002</v>
      </c>
      <c r="M61" s="55">
        <f t="shared" si="37"/>
        <v>0</v>
      </c>
      <c r="N61" s="55">
        <f t="shared" si="37"/>
        <v>0</v>
      </c>
      <c r="O61" s="55">
        <f t="shared" si="37"/>
        <v>0</v>
      </c>
      <c r="P61" s="55">
        <f t="shared" si="37"/>
        <v>0</v>
      </c>
      <c r="Q61" s="55">
        <f t="shared" si="37"/>
        <v>99</v>
      </c>
      <c r="R61" s="55">
        <f t="shared" si="37"/>
        <v>0</v>
      </c>
      <c r="S61" s="55">
        <f t="shared" si="37"/>
        <v>0</v>
      </c>
      <c r="T61" s="55">
        <f t="shared" si="37"/>
        <v>0</v>
      </c>
      <c r="U61" s="55">
        <f t="shared" si="37"/>
        <v>0</v>
      </c>
      <c r="V61" s="55">
        <f t="shared" si="37"/>
        <v>0</v>
      </c>
      <c r="W61" s="55">
        <f t="shared" si="37"/>
        <v>0</v>
      </c>
      <c r="X61" s="55">
        <f t="shared" si="37"/>
        <v>0</v>
      </c>
      <c r="Y61" s="55">
        <f t="shared" si="37"/>
        <v>0</v>
      </c>
      <c r="Z61" s="55">
        <f t="shared" si="37"/>
        <v>0</v>
      </c>
      <c r="AA61" s="55">
        <f t="shared" si="37"/>
        <v>0</v>
      </c>
      <c r="AB61" s="55">
        <f t="shared" si="37"/>
        <v>0.032400000000000005</v>
      </c>
      <c r="AC61" s="55">
        <f t="shared" si="28"/>
        <v>0</v>
      </c>
      <c r="AD61" s="55">
        <f t="shared" si="28"/>
        <v>5.3</v>
      </c>
      <c r="AE61" s="55">
        <f t="shared" si="28"/>
        <v>0</v>
      </c>
      <c r="AF61" s="55">
        <f t="shared" si="28"/>
        <v>0</v>
      </c>
      <c r="AG61" s="55">
        <f t="shared" si="28"/>
        <v>0</v>
      </c>
      <c r="AH61" s="55">
        <f t="shared" si="28"/>
        <v>0.171</v>
      </c>
      <c r="AI61" s="55"/>
      <c r="AJ61" s="55">
        <f t="shared" si="29"/>
        <v>0.1975</v>
      </c>
      <c r="AK61" s="55">
        <f t="shared" si="29"/>
        <v>0.6097</v>
      </c>
      <c r="AL61" s="55">
        <f t="shared" si="29"/>
        <v>0.11509679999999999</v>
      </c>
      <c r="AM61" s="55">
        <f t="shared" si="30"/>
        <v>0.5551</v>
      </c>
      <c r="AN61" s="55">
        <f t="shared" si="30"/>
        <v>0.24180000000000001</v>
      </c>
      <c r="AO61" s="55">
        <f t="shared" si="30"/>
        <v>0</v>
      </c>
      <c r="AP61" s="55">
        <f t="shared" si="31"/>
        <v>88</v>
      </c>
      <c r="AQ61" s="55">
        <f t="shared" si="31"/>
        <v>0</v>
      </c>
    </row>
    <row r="62" spans="1:43" ht="12.75">
      <c r="A62" s="18" t="s">
        <v>70</v>
      </c>
      <c r="B62" s="56">
        <f>(B7-B6)*B42+B61</f>
        <v>0.2924</v>
      </c>
      <c r="C62" s="56">
        <f aca="true" t="shared" si="38" ref="C62:M62">(C7-C6)*C42+C61</f>
        <v>0.3164</v>
      </c>
      <c r="D62" s="56">
        <f t="shared" si="38"/>
        <v>0.3182</v>
      </c>
      <c r="E62" s="56">
        <f t="shared" si="38"/>
        <v>0.44100000000000006</v>
      </c>
      <c r="F62" s="56">
        <f t="shared" si="38"/>
        <v>1.2534999999999998</v>
      </c>
      <c r="G62" s="56">
        <f t="shared" si="38"/>
        <v>1.2313</v>
      </c>
      <c r="H62" s="56">
        <f t="shared" si="38"/>
        <v>0.24409999999999998</v>
      </c>
      <c r="I62" s="56">
        <f t="shared" si="38"/>
        <v>1.3327</v>
      </c>
      <c r="J62" s="56">
        <f t="shared" si="38"/>
        <v>2.1654</v>
      </c>
      <c r="K62" s="56">
        <f t="shared" si="38"/>
        <v>0</v>
      </c>
      <c r="L62" s="56">
        <f t="shared" si="38"/>
        <v>0.35019999999999996</v>
      </c>
      <c r="M62" s="56">
        <f t="shared" si="38"/>
        <v>0</v>
      </c>
      <c r="N62" s="56">
        <f aca="true" t="shared" si="39" ref="N62:AL62">(N7-N6)*N42+N61</f>
        <v>0</v>
      </c>
      <c r="O62" s="56">
        <f t="shared" si="39"/>
        <v>0</v>
      </c>
      <c r="P62" s="56">
        <f t="shared" si="39"/>
        <v>0</v>
      </c>
      <c r="Q62" s="56">
        <f t="shared" si="39"/>
        <v>99</v>
      </c>
      <c r="R62" s="56">
        <f t="shared" si="39"/>
        <v>0</v>
      </c>
      <c r="S62" s="56">
        <f t="shared" si="39"/>
        <v>0</v>
      </c>
      <c r="T62" s="56">
        <f t="shared" si="39"/>
        <v>0</v>
      </c>
      <c r="U62" s="56">
        <f t="shared" si="39"/>
        <v>0</v>
      </c>
      <c r="V62" s="56">
        <f t="shared" si="39"/>
        <v>0</v>
      </c>
      <c r="W62" s="56">
        <f t="shared" si="39"/>
        <v>0</v>
      </c>
      <c r="X62" s="56">
        <f t="shared" si="39"/>
        <v>0</v>
      </c>
      <c r="Y62" s="56">
        <f t="shared" si="39"/>
        <v>0</v>
      </c>
      <c r="Z62" s="56">
        <f t="shared" si="39"/>
        <v>0</v>
      </c>
      <c r="AA62" s="56">
        <f t="shared" si="39"/>
        <v>0</v>
      </c>
      <c r="AB62" s="56">
        <f t="shared" si="39"/>
        <v>0.0749</v>
      </c>
      <c r="AC62" s="56">
        <f t="shared" si="39"/>
        <v>0</v>
      </c>
      <c r="AD62" s="56">
        <f t="shared" si="39"/>
        <v>5.3</v>
      </c>
      <c r="AE62" s="56">
        <f t="shared" si="39"/>
        <v>0</v>
      </c>
      <c r="AF62" s="56">
        <f t="shared" si="39"/>
        <v>0</v>
      </c>
      <c r="AG62" s="56">
        <f t="shared" si="39"/>
        <v>0</v>
      </c>
      <c r="AH62" s="56">
        <f t="shared" si="39"/>
        <v>0.343</v>
      </c>
      <c r="AI62" s="56"/>
      <c r="AJ62" s="56">
        <f t="shared" si="39"/>
        <v>0.2591</v>
      </c>
      <c r="AK62" s="56">
        <f t="shared" si="39"/>
        <v>1.2534999999999998</v>
      </c>
      <c r="AL62" s="56">
        <f t="shared" si="39"/>
        <v>0.2890968</v>
      </c>
      <c r="AM62" s="56">
        <f>(AM7-AM6)*AM42+AM61</f>
        <v>1.1431</v>
      </c>
      <c r="AN62" s="56">
        <f>(AN7-AN6)*AN42+AN61</f>
        <v>0.5329999999999999</v>
      </c>
      <c r="AO62" s="56">
        <f>(AO7-AO6)*AO42+AO61</f>
        <v>0</v>
      </c>
      <c r="AP62" s="56">
        <f>(AP7-AP6)*AP42+AP61</f>
        <v>88</v>
      </c>
      <c r="AQ62" s="56">
        <f>(AQ7-AQ6)*AQ42+AQ61</f>
        <v>0</v>
      </c>
    </row>
    <row r="63" spans="1:43" ht="12.75">
      <c r="A63" s="18" t="s">
        <v>53</v>
      </c>
      <c r="B63" s="55">
        <f aca="true" t="shared" si="40" ref="B63:AH63">B8*B43</f>
        <v>0.26039999999999996</v>
      </c>
      <c r="C63" s="55">
        <f t="shared" si="40"/>
        <v>0.23779999999999996</v>
      </c>
      <c r="D63" s="55">
        <f t="shared" si="40"/>
        <v>0.27540000000000003</v>
      </c>
      <c r="E63" s="55">
        <f t="shared" si="40"/>
        <v>0.31079999999999997</v>
      </c>
      <c r="F63" s="55">
        <f t="shared" si="40"/>
        <v>1.6095000000000002</v>
      </c>
      <c r="G63" s="55">
        <f t="shared" si="40"/>
        <v>1.5725</v>
      </c>
      <c r="H63" s="55">
        <f t="shared" si="40"/>
        <v>0.44099999999999995</v>
      </c>
      <c r="I63" s="55">
        <f t="shared" si="40"/>
        <v>3.1771999999999996</v>
      </c>
      <c r="J63" s="55">
        <f t="shared" si="40"/>
        <v>2.3232</v>
      </c>
      <c r="K63" s="55">
        <f t="shared" si="40"/>
        <v>0</v>
      </c>
      <c r="L63" s="55">
        <f t="shared" si="40"/>
        <v>0.5688</v>
      </c>
      <c r="M63" s="55">
        <f t="shared" si="40"/>
        <v>0</v>
      </c>
      <c r="N63" s="55">
        <f t="shared" si="40"/>
        <v>0</v>
      </c>
      <c r="O63" s="55">
        <f t="shared" si="40"/>
        <v>0</v>
      </c>
      <c r="P63" s="55">
        <f t="shared" si="40"/>
        <v>0</v>
      </c>
      <c r="Q63" s="55">
        <f t="shared" si="40"/>
        <v>0</v>
      </c>
      <c r="R63" s="55">
        <f t="shared" si="40"/>
        <v>0</v>
      </c>
      <c r="S63" s="55">
        <f t="shared" si="40"/>
        <v>0</v>
      </c>
      <c r="T63" s="55">
        <f t="shared" si="40"/>
        <v>0</v>
      </c>
      <c r="U63" s="55">
        <f t="shared" si="40"/>
        <v>0</v>
      </c>
      <c r="V63" s="55">
        <f t="shared" si="40"/>
        <v>0</v>
      </c>
      <c r="W63" s="55">
        <f t="shared" si="40"/>
        <v>0</v>
      </c>
      <c r="X63" s="55">
        <f t="shared" si="40"/>
        <v>0</v>
      </c>
      <c r="Y63" s="55">
        <f t="shared" si="40"/>
        <v>0</v>
      </c>
      <c r="Z63" s="55">
        <f t="shared" si="40"/>
        <v>0</v>
      </c>
      <c r="AA63" s="55">
        <f t="shared" si="40"/>
        <v>99</v>
      </c>
      <c r="AB63" s="55">
        <f t="shared" si="40"/>
        <v>0.10270000000000001</v>
      </c>
      <c r="AC63" s="55">
        <f t="shared" si="40"/>
        <v>0</v>
      </c>
      <c r="AD63" s="55">
        <f t="shared" si="40"/>
        <v>4.3</v>
      </c>
      <c r="AE63" s="55">
        <f t="shared" si="40"/>
        <v>0</v>
      </c>
      <c r="AF63" s="55">
        <f t="shared" si="40"/>
        <v>0</v>
      </c>
      <c r="AG63" s="55">
        <f t="shared" si="40"/>
        <v>0</v>
      </c>
      <c r="AH63" s="55">
        <f t="shared" si="40"/>
        <v>0.26239999999999997</v>
      </c>
      <c r="AI63" s="55"/>
      <c r="AJ63" s="55">
        <f aca="true" t="shared" si="41" ref="AJ63:AL65">AJ8*AJ43</f>
        <v>0.364</v>
      </c>
      <c r="AK63" s="55">
        <f t="shared" si="41"/>
        <v>1.6095000000000002</v>
      </c>
      <c r="AL63" s="55">
        <f t="shared" si="41"/>
        <v>0.3494964</v>
      </c>
      <c r="AM63" s="55">
        <f aca="true" t="shared" si="42" ref="AM63:AO65">AM8*AM43</f>
        <v>1.4705</v>
      </c>
      <c r="AN63" s="55">
        <f t="shared" si="42"/>
        <v>0.44880000000000003</v>
      </c>
      <c r="AO63" s="55">
        <f t="shared" si="42"/>
        <v>0</v>
      </c>
      <c r="AP63" s="55">
        <f aca="true" t="shared" si="43" ref="AP63:AQ65">AP8*AP43</f>
        <v>0</v>
      </c>
      <c r="AQ63" s="55">
        <f t="shared" si="43"/>
        <v>0</v>
      </c>
    </row>
    <row r="64" spans="1:43" ht="12.75">
      <c r="A64" s="18" t="s">
        <v>54</v>
      </c>
      <c r="B64" s="55">
        <f aca="true" t="shared" si="44" ref="B64:AH64">B9*B44</f>
        <v>0.083</v>
      </c>
      <c r="C64" s="55">
        <f t="shared" si="44"/>
        <v>0.05039999999999999</v>
      </c>
      <c r="D64" s="55">
        <f t="shared" si="44"/>
        <v>0.10400000000000001</v>
      </c>
      <c r="E64" s="55">
        <f t="shared" si="44"/>
        <v>0.135</v>
      </c>
      <c r="F64" s="55">
        <f t="shared" si="44"/>
        <v>0.5850000000000001</v>
      </c>
      <c r="G64" s="55">
        <f t="shared" si="44"/>
        <v>0.5655</v>
      </c>
      <c r="H64" s="55">
        <f t="shared" si="44"/>
        <v>0.1104</v>
      </c>
      <c r="I64" s="55">
        <f t="shared" si="44"/>
        <v>1.2878</v>
      </c>
      <c r="J64" s="55">
        <f t="shared" si="44"/>
        <v>0.5940000000000001</v>
      </c>
      <c r="K64" s="55">
        <f t="shared" si="44"/>
        <v>0</v>
      </c>
      <c r="L64" s="55">
        <f t="shared" si="44"/>
        <v>0.1422</v>
      </c>
      <c r="M64" s="55">
        <f t="shared" si="44"/>
        <v>0</v>
      </c>
      <c r="N64" s="55">
        <f t="shared" si="44"/>
        <v>0</v>
      </c>
      <c r="O64" s="55">
        <f t="shared" si="44"/>
        <v>0</v>
      </c>
      <c r="P64" s="55">
        <f t="shared" si="44"/>
        <v>0</v>
      </c>
      <c r="Q64" s="55">
        <f t="shared" si="44"/>
        <v>0</v>
      </c>
      <c r="R64" s="55">
        <f t="shared" si="44"/>
        <v>0</v>
      </c>
      <c r="S64" s="55">
        <f t="shared" si="44"/>
        <v>0</v>
      </c>
      <c r="T64" s="55">
        <f t="shared" si="44"/>
        <v>0</v>
      </c>
      <c r="U64" s="55">
        <f t="shared" si="44"/>
        <v>0</v>
      </c>
      <c r="V64" s="55">
        <f t="shared" si="44"/>
        <v>0</v>
      </c>
      <c r="W64" s="55">
        <f t="shared" si="44"/>
        <v>0</v>
      </c>
      <c r="X64" s="55">
        <f t="shared" si="44"/>
        <v>0</v>
      </c>
      <c r="Y64" s="55">
        <f t="shared" si="44"/>
        <v>0</v>
      </c>
      <c r="Z64" s="55">
        <f t="shared" si="44"/>
        <v>0</v>
      </c>
      <c r="AA64" s="55">
        <f t="shared" si="44"/>
        <v>0</v>
      </c>
      <c r="AB64" s="55">
        <f t="shared" si="44"/>
        <v>0.10270000000000001</v>
      </c>
      <c r="AC64" s="55">
        <f t="shared" si="44"/>
        <v>0</v>
      </c>
      <c r="AD64" s="55">
        <f t="shared" si="44"/>
        <v>0</v>
      </c>
      <c r="AE64" s="55">
        <f t="shared" si="44"/>
        <v>0</v>
      </c>
      <c r="AF64" s="55">
        <f t="shared" si="44"/>
        <v>0</v>
      </c>
      <c r="AG64" s="55">
        <f t="shared" si="44"/>
        <v>0</v>
      </c>
      <c r="AH64" s="55">
        <f t="shared" si="44"/>
        <v>0.05039999999999999</v>
      </c>
      <c r="AI64" s="55"/>
      <c r="AJ64" s="55">
        <f t="shared" si="41"/>
        <v>0.1628</v>
      </c>
      <c r="AK64" s="55">
        <f t="shared" si="41"/>
        <v>0.5850000000000001</v>
      </c>
      <c r="AL64" s="55">
        <f t="shared" si="41"/>
        <v>0.648</v>
      </c>
      <c r="AM64" s="55">
        <f t="shared" si="42"/>
        <v>0.5307</v>
      </c>
      <c r="AN64" s="55">
        <f t="shared" si="42"/>
        <v>0.18200000000000002</v>
      </c>
      <c r="AO64" s="55">
        <f t="shared" si="42"/>
        <v>98.5</v>
      </c>
      <c r="AP64" s="55">
        <f t="shared" si="43"/>
        <v>0</v>
      </c>
      <c r="AQ64" s="55">
        <f t="shared" si="43"/>
        <v>0</v>
      </c>
    </row>
    <row r="65" spans="1:43" ht="12.75">
      <c r="A65" s="18" t="s">
        <v>55</v>
      </c>
      <c r="B65" s="55">
        <f aca="true" t="shared" si="45" ref="B65:AH65">B10*B45</f>
        <v>0.4002</v>
      </c>
      <c r="C65" s="55">
        <f t="shared" si="45"/>
        <v>0.3393</v>
      </c>
      <c r="D65" s="55">
        <f t="shared" si="45"/>
        <v>0.4018</v>
      </c>
      <c r="E65" s="55">
        <f t="shared" si="45"/>
        <v>0.46440000000000003</v>
      </c>
      <c r="F65" s="55">
        <f t="shared" si="45"/>
        <v>1.9958399999999998</v>
      </c>
      <c r="G65" s="55">
        <f t="shared" si="45"/>
        <v>1.9504799999999998</v>
      </c>
      <c r="H65" s="55">
        <f t="shared" si="45"/>
        <v>0.5504</v>
      </c>
      <c r="I65" s="55">
        <f t="shared" si="45"/>
        <v>7.735</v>
      </c>
      <c r="J65" s="55">
        <f t="shared" si="45"/>
        <v>2.8179</v>
      </c>
      <c r="K65" s="55">
        <f t="shared" si="45"/>
        <v>0</v>
      </c>
      <c r="L65" s="55">
        <f t="shared" si="45"/>
        <v>0.46199999999999997</v>
      </c>
      <c r="M65" s="55">
        <f t="shared" si="45"/>
        <v>0</v>
      </c>
      <c r="N65" s="55">
        <f t="shared" si="45"/>
        <v>0</v>
      </c>
      <c r="O65" s="55">
        <f t="shared" si="45"/>
        <v>0</v>
      </c>
      <c r="P65" s="55">
        <f t="shared" si="45"/>
        <v>0</v>
      </c>
      <c r="Q65" s="55">
        <f t="shared" si="45"/>
        <v>0</v>
      </c>
      <c r="R65" s="55">
        <f t="shared" si="45"/>
        <v>0</v>
      </c>
      <c r="S65" s="55">
        <f t="shared" si="45"/>
        <v>0</v>
      </c>
      <c r="T65" s="55">
        <f t="shared" si="45"/>
        <v>0</v>
      </c>
      <c r="U65" s="55">
        <f t="shared" si="45"/>
        <v>0</v>
      </c>
      <c r="V65" s="55">
        <f t="shared" si="45"/>
        <v>0</v>
      </c>
      <c r="W65" s="55">
        <f t="shared" si="45"/>
        <v>0</v>
      </c>
      <c r="X65" s="55">
        <f t="shared" si="45"/>
        <v>0</v>
      </c>
      <c r="Y65" s="55">
        <f t="shared" si="45"/>
        <v>0</v>
      </c>
      <c r="Z65" s="55">
        <f t="shared" si="45"/>
        <v>0</v>
      </c>
      <c r="AA65" s="55">
        <f t="shared" si="45"/>
        <v>0</v>
      </c>
      <c r="AB65" s="55">
        <f t="shared" si="45"/>
        <v>0.10010000000000001</v>
      </c>
      <c r="AC65" s="55">
        <f t="shared" si="45"/>
        <v>0</v>
      </c>
      <c r="AD65" s="55">
        <f t="shared" si="45"/>
        <v>0</v>
      </c>
      <c r="AE65" s="55">
        <f t="shared" si="45"/>
        <v>0</v>
      </c>
      <c r="AF65" s="55">
        <f t="shared" si="45"/>
        <v>0</v>
      </c>
      <c r="AG65" s="55">
        <f t="shared" si="45"/>
        <v>0</v>
      </c>
      <c r="AH65" s="55">
        <f t="shared" si="45"/>
        <v>0.3915</v>
      </c>
      <c r="AI65" s="55"/>
      <c r="AJ65" s="55">
        <f t="shared" si="41"/>
        <v>0.54</v>
      </c>
      <c r="AK65" s="55">
        <f t="shared" si="41"/>
        <v>1.9958399999999998</v>
      </c>
      <c r="AL65" s="55">
        <f t="shared" si="41"/>
        <v>0.44827199999999995</v>
      </c>
      <c r="AM65" s="55">
        <f t="shared" si="42"/>
        <v>0.41453109677419353</v>
      </c>
      <c r="AN65" s="55">
        <f t="shared" si="42"/>
        <v>0.675</v>
      </c>
      <c r="AO65" s="55">
        <f t="shared" si="42"/>
        <v>0</v>
      </c>
      <c r="AP65" s="55">
        <f t="shared" si="43"/>
        <v>0</v>
      </c>
      <c r="AQ65" s="55">
        <f t="shared" si="43"/>
        <v>0</v>
      </c>
    </row>
    <row r="67" spans="1:43" ht="12.75">
      <c r="A67" s="18" t="s">
        <v>64</v>
      </c>
      <c r="B67" s="36">
        <f aca="true" t="shared" si="46" ref="B67:R67">B68*2000</f>
        <v>80</v>
      </c>
      <c r="C67" s="36">
        <f t="shared" si="46"/>
        <v>87.50000000000001</v>
      </c>
      <c r="D67" s="36">
        <f t="shared" si="46"/>
        <v>0</v>
      </c>
      <c r="E67" s="36">
        <f t="shared" si="46"/>
        <v>0</v>
      </c>
      <c r="F67" s="36">
        <f t="shared" si="46"/>
        <v>164</v>
      </c>
      <c r="G67" s="36">
        <f t="shared" si="46"/>
        <v>0</v>
      </c>
      <c r="H67" s="36">
        <f t="shared" si="46"/>
        <v>0</v>
      </c>
      <c r="I67" s="36">
        <f t="shared" si="46"/>
        <v>1000</v>
      </c>
      <c r="J67" s="36">
        <f t="shared" si="46"/>
        <v>620</v>
      </c>
      <c r="K67" s="36">
        <f t="shared" si="46"/>
        <v>3200</v>
      </c>
      <c r="L67" s="36">
        <f t="shared" si="46"/>
        <v>600</v>
      </c>
      <c r="M67" s="36">
        <f t="shared" si="46"/>
        <v>322</v>
      </c>
      <c r="N67" s="36">
        <f t="shared" si="46"/>
        <v>240</v>
      </c>
      <c r="O67" s="36">
        <f t="shared" si="46"/>
        <v>61.199999999999996</v>
      </c>
      <c r="P67" s="36">
        <f t="shared" si="46"/>
        <v>2465</v>
      </c>
      <c r="Q67" s="36">
        <f t="shared" si="46"/>
        <v>3398</v>
      </c>
      <c r="R67" s="36">
        <f t="shared" si="46"/>
        <v>360</v>
      </c>
      <c r="S67" s="36">
        <f aca="true" t="shared" si="47" ref="S67:Z67">S68*2000</f>
        <v>460</v>
      </c>
      <c r="T67" s="36">
        <f t="shared" si="47"/>
        <v>120.80000000000001</v>
      </c>
      <c r="U67" s="36">
        <f t="shared" si="47"/>
        <v>2017.9999999999998</v>
      </c>
      <c r="V67" s="36">
        <f t="shared" si="47"/>
        <v>530</v>
      </c>
      <c r="W67" s="36">
        <f t="shared" si="47"/>
        <v>1066</v>
      </c>
      <c r="X67" s="36">
        <f t="shared" si="47"/>
        <v>10153</v>
      </c>
      <c r="Y67" s="36">
        <f t="shared" si="47"/>
        <v>1100</v>
      </c>
      <c r="Z67" s="36">
        <f t="shared" si="47"/>
        <v>1061</v>
      </c>
      <c r="AM67" s="36">
        <f>AM68*2000</f>
        <v>0</v>
      </c>
      <c r="AN67" s="36">
        <f>AN68*2000</f>
        <v>0</v>
      </c>
      <c r="AO67" s="36"/>
      <c r="AP67" s="36">
        <f>AP68*2000</f>
        <v>3398</v>
      </c>
      <c r="AQ67" s="36">
        <f>AQ68*2000</f>
        <v>3398</v>
      </c>
    </row>
    <row r="68" spans="1:43" ht="12.75">
      <c r="A68" s="18" t="s">
        <v>65</v>
      </c>
      <c r="B68" s="57">
        <v>0.04</v>
      </c>
      <c r="C68" s="58">
        <f>2.45/56</f>
        <v>0.043750000000000004</v>
      </c>
      <c r="D68" s="57"/>
      <c r="E68" s="57"/>
      <c r="F68" s="58">
        <v>0.082</v>
      </c>
      <c r="G68" s="57"/>
      <c r="H68" s="57"/>
      <c r="I68" s="57">
        <v>0.5</v>
      </c>
      <c r="J68" s="57">
        <v>0.31</v>
      </c>
      <c r="K68" s="57">
        <v>1.6</v>
      </c>
      <c r="L68" s="57">
        <v>0.3</v>
      </c>
      <c r="M68" s="57">
        <v>0.161</v>
      </c>
      <c r="N68" s="57">
        <v>0.12</v>
      </c>
      <c r="O68" s="57">
        <v>0.0306</v>
      </c>
      <c r="P68" s="57">
        <v>1.2325</v>
      </c>
      <c r="Q68" s="57">
        <v>1.699</v>
      </c>
      <c r="R68" s="57">
        <v>0.18</v>
      </c>
      <c r="S68" s="57">
        <v>0.23</v>
      </c>
      <c r="T68" s="57">
        <v>0.0604</v>
      </c>
      <c r="U68" s="57">
        <v>1.009</v>
      </c>
      <c r="V68" s="57">
        <v>0.265</v>
      </c>
      <c r="W68" s="57">
        <v>0.533</v>
      </c>
      <c r="X68" s="22">
        <v>5.0765</v>
      </c>
      <c r="Y68" s="22">
        <v>0.55</v>
      </c>
      <c r="Z68" s="22">
        <v>0.5305</v>
      </c>
      <c r="AM68" s="57"/>
      <c r="AP68" s="57">
        <v>1.699</v>
      </c>
      <c r="AQ68" s="57">
        <v>1.699</v>
      </c>
    </row>
  </sheetData>
  <sheetProtection sheet="1" objects="1" scenarios="1"/>
  <printOptions/>
  <pageMargins left="0.75" right="0.75" top="0.83"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V111"/>
  <sheetViews>
    <sheetView workbookViewId="0" topLeftCell="A1">
      <pane xSplit="1" ySplit="5" topLeftCell="N6" activePane="bottomRight" state="frozen"/>
      <selection pane="topLeft" activeCell="H16" sqref="H16"/>
      <selection pane="topRight" activeCell="H16" sqref="H16"/>
      <selection pane="bottomLeft" activeCell="H16" sqref="H16"/>
      <selection pane="bottomRight" activeCell="H16" sqref="H16"/>
    </sheetView>
  </sheetViews>
  <sheetFormatPr defaultColWidth="9.140625" defaultRowHeight="12.75"/>
  <cols>
    <col min="1" max="1" width="28.140625" style="0" bestFit="1" customWidth="1"/>
    <col min="2" max="22" width="8.7109375" style="0" customWidth="1"/>
  </cols>
  <sheetData>
    <row r="1" spans="2:19" ht="12.75">
      <c r="B1" s="59"/>
      <c r="C1" s="60"/>
      <c r="D1" s="60"/>
      <c r="E1" s="61"/>
      <c r="F1" s="60"/>
      <c r="G1" s="60"/>
      <c r="I1" s="59"/>
      <c r="J1" s="60"/>
      <c r="K1" s="59"/>
      <c r="L1" s="61"/>
      <c r="P1" s="59"/>
      <c r="Q1" s="60"/>
      <c r="R1" s="59"/>
      <c r="S1" s="61"/>
    </row>
    <row r="2" spans="1:21" ht="15.75">
      <c r="A2" s="62"/>
      <c r="B2" s="63" t="s">
        <v>103</v>
      </c>
      <c r="C2" s="63"/>
      <c r="D2" s="63"/>
      <c r="E2" s="63"/>
      <c r="F2" s="63"/>
      <c r="G2" s="63"/>
      <c r="H2" s="22"/>
      <c r="I2" s="63" t="s">
        <v>104</v>
      </c>
      <c r="J2" s="63"/>
      <c r="K2" s="63"/>
      <c r="L2" s="63"/>
      <c r="M2" s="63"/>
      <c r="N2" s="63"/>
      <c r="P2" s="63" t="s">
        <v>104</v>
      </c>
      <c r="Q2" s="63"/>
      <c r="R2" s="63"/>
      <c r="S2" s="63"/>
      <c r="T2" s="63"/>
      <c r="U2" s="63"/>
    </row>
    <row r="3" spans="1:21" ht="12.75">
      <c r="A3" s="2"/>
      <c r="B3" s="64" t="s">
        <v>74</v>
      </c>
      <c r="C3" s="64"/>
      <c r="D3" s="64"/>
      <c r="E3" s="64"/>
      <c r="F3" s="64"/>
      <c r="G3" s="64"/>
      <c r="I3" s="64" t="s">
        <v>74</v>
      </c>
      <c r="J3" s="64"/>
      <c r="K3" s="64"/>
      <c r="L3" s="64"/>
      <c r="M3" s="64"/>
      <c r="N3" s="64"/>
      <c r="P3" s="64" t="s">
        <v>74</v>
      </c>
      <c r="Q3" s="64"/>
      <c r="R3" s="64"/>
      <c r="S3" s="64"/>
      <c r="T3" s="64"/>
      <c r="U3" s="64"/>
    </row>
    <row r="4" spans="1:21" ht="12.75">
      <c r="A4" s="2"/>
      <c r="B4" s="65">
        <v>50</v>
      </c>
      <c r="C4" s="66">
        <v>80</v>
      </c>
      <c r="D4" s="66">
        <v>120</v>
      </c>
      <c r="E4" s="66">
        <v>160</v>
      </c>
      <c r="F4" s="66">
        <v>200</v>
      </c>
      <c r="G4" s="66">
        <v>240</v>
      </c>
      <c r="H4" s="67"/>
      <c r="I4" s="65">
        <v>50</v>
      </c>
      <c r="J4" s="66">
        <v>80</v>
      </c>
      <c r="K4" s="66">
        <v>120</v>
      </c>
      <c r="L4" s="66">
        <v>160</v>
      </c>
      <c r="M4" s="66">
        <v>200</v>
      </c>
      <c r="N4" s="66">
        <v>240</v>
      </c>
      <c r="P4" s="65">
        <v>50</v>
      </c>
      <c r="Q4" s="66">
        <v>80</v>
      </c>
      <c r="R4" s="66">
        <v>120</v>
      </c>
      <c r="S4" s="66">
        <v>160</v>
      </c>
      <c r="T4" s="66">
        <v>200</v>
      </c>
      <c r="U4" s="66">
        <v>240</v>
      </c>
    </row>
    <row r="5" spans="1:21" ht="13.5" thickBot="1">
      <c r="A5" s="7" t="s">
        <v>4</v>
      </c>
      <c r="B5" s="68">
        <v>80</v>
      </c>
      <c r="C5" s="68">
        <v>120</v>
      </c>
      <c r="D5" s="68">
        <v>160</v>
      </c>
      <c r="E5" s="68">
        <v>200</v>
      </c>
      <c r="F5" s="68">
        <v>240</v>
      </c>
      <c r="G5" s="68">
        <v>265</v>
      </c>
      <c r="H5" s="67"/>
      <c r="I5" s="68">
        <v>80</v>
      </c>
      <c r="J5" s="68">
        <v>120</v>
      </c>
      <c r="K5" s="68">
        <v>160</v>
      </c>
      <c r="L5" s="68">
        <v>200</v>
      </c>
      <c r="M5" s="68">
        <v>240</v>
      </c>
      <c r="N5" s="68">
        <v>265</v>
      </c>
      <c r="P5" s="68">
        <v>80</v>
      </c>
      <c r="Q5" s="68">
        <v>120</v>
      </c>
      <c r="R5" s="68">
        <v>160</v>
      </c>
      <c r="S5" s="68">
        <v>200</v>
      </c>
      <c r="T5" s="68">
        <v>240</v>
      </c>
      <c r="U5" s="68">
        <v>265</v>
      </c>
    </row>
    <row r="6" spans="1:21" ht="12.75">
      <c r="A6" t="str">
        <f>Nutrients!$C$1</f>
        <v>Corn</v>
      </c>
      <c r="B6" s="69">
        <f>IF(B4="","",((((B43-B44)*2000)+(SUM(B8:B38)*Nutrients!$F$3)-(2000*Nutrients!$F$3))/(Nutrients!$C$3-Nutrients!$F$3)))</f>
        <v>1374.4527891304344</v>
      </c>
      <c r="C6" s="69">
        <f>IF(C4="","",((((C43-C44)*2000)+(SUM(C8:C38)*Nutrients!$F$3)-(2000*Nutrients!$F$3))/(Nutrients!$C$3-Nutrients!$F$3)))</f>
        <v>1471.9382963768112</v>
      </c>
      <c r="D6" s="69">
        <f>IF(D4="","",((((D43-D44)*2000)+(SUM(D8:D38)*Nutrients!$F$3)-(2000*Nutrients!$F$3))/(Nutrients!$C$3-Nutrients!$F$3)))</f>
        <v>1582.3664547101446</v>
      </c>
      <c r="E6" s="69">
        <f>IF(E4="","",((((E43-E44)*2000)+(SUM(E8:E38)*Nutrients!$F$3)-(2000*Nutrients!$F$3))/(Nutrients!$C$3-Nutrients!$F$3)))</f>
        <v>1655.4685260869562</v>
      </c>
      <c r="F6" s="69">
        <f>IF(F4="","",((((F43-F44)*2000)+(SUM(F8:F38)*Nutrients!$F$3)-(2000*Nutrients!$F$3))/(Nutrients!$C$3-Nutrients!$F$3)))</f>
        <v>1700.037772715884</v>
      </c>
      <c r="G6" s="69">
        <f>IF(G4="","",((((G43-G44)*2000)+(SUM(G8:G38)*Nutrients!$F$3)-(2000*Nutrients!$F$3))/(Nutrients!$C$3-Nutrients!$F$3)))</f>
        <v>1545.7698728260866</v>
      </c>
      <c r="H6" s="70"/>
      <c r="I6" s="69">
        <f>IF(I4="","",((((I43-I44)*2000)+(SUM(I8:I38)*Nutrients!$F$3)-(2000*Nutrients!$F$3))/(Nutrients!$C$3-Nutrients!$F$3)))</f>
        <v>1172.8856779925813</v>
      </c>
      <c r="J6" s="69">
        <f>IF(J4="","",((((J43-J44)*2000)+(SUM(J8:J38)*Nutrients!$F$3)-(2000*Nutrients!$F$3))/(Nutrients!$C$3-Nutrients!$F$3)))</f>
        <v>1276.706844216443</v>
      </c>
      <c r="K6" s="69">
        <f>IF(K4="","",((((K43-K44)*2000)+(SUM(K8:K38)*Nutrients!$F$3)-(2000*Nutrients!$F$3))/(Nutrients!$C$3-Nutrients!$F$3)))</f>
        <v>1395.4779846887077</v>
      </c>
      <c r="L6" s="69">
        <f>IF(L4="","",((((L43-L44)*2000)+(SUM(L8:L38)*Nutrients!$F$3)-(2000*Nutrients!$F$3))/(Nutrients!$C$3-Nutrients!$F$3)))</f>
        <v>1474.7997728092485</v>
      </c>
      <c r="M6" s="69">
        <f>IF(M4="","",((((M43-M44)*2000)+(SUM(M8:M38)*Nutrients!$F$3)-(2000*Nutrients!$F$3))/(Nutrients!$C$3-Nutrients!$F$3)))</f>
        <v>1524.5552389010247</v>
      </c>
      <c r="N6" s="69">
        <f>IF(N4="","",((((N43-N44)*2000)+(SUM(N8:N38)*Nutrients!$F$3)-(2000*Nutrients!$F$3))/(Nutrients!$C$3-Nutrients!$F$3)))</f>
        <v>1356.1780041064171</v>
      </c>
      <c r="P6" s="69">
        <f>IF(P4="","",((((P43-P44)*2000)+(SUM(P8:P38)*Nutrients!$F$3)-(2000*Nutrients!$F$3))/(Nutrients!$C$3-Nutrients!$F$3)))</f>
        <v>1273.669233561508</v>
      </c>
      <c r="Q6" s="69">
        <f>IF(Q4="","",((((Q43-Q44)*2000)+(SUM(Q8:Q38)*Nutrients!$F$3)-(2000*Nutrients!$F$3))/(Nutrients!$C$3-Nutrients!$F$3)))</f>
        <v>1374.3225702966274</v>
      </c>
      <c r="R6" s="69">
        <f>IF(R4="","",((((R43-R44)*2000)+(SUM(R8:R38)*Nutrients!$F$3)-(2000*Nutrients!$F$3))/(Nutrients!$C$3-Nutrients!$F$3)))</f>
        <v>1488.9222196994263</v>
      </c>
      <c r="S6" s="69">
        <f>IF(S4="","",((((S43-S44)*2000)+(SUM(S8:S38)*Nutrients!$F$3)-(2000*Nutrients!$F$3))/(Nutrients!$C$3-Nutrients!$F$3)))</f>
        <v>1565.1341494481023</v>
      </c>
      <c r="T6" s="69">
        <f>IF(T4="","",((((T43-T44)*2000)+(SUM(T8:T38)*Nutrients!$F$3)-(2000*Nutrients!$F$3))/(Nutrients!$C$3-Nutrients!$F$3)))</f>
        <v>1612.2965058084546</v>
      </c>
      <c r="U6" s="69">
        <f>IF(U4="","",((((U43-U44)*2000)+(SUM(U8:U38)*Nutrients!$F$3)-(2000*Nutrients!$F$3))/(Nutrients!$C$3-Nutrients!$F$3)))</f>
        <v>1450.9739384662519</v>
      </c>
    </row>
    <row r="7" spans="1:21" ht="12.75">
      <c r="A7" t="str">
        <f>Nutrients!$F$1</f>
        <v>Soybean meal, 46.5%</v>
      </c>
      <c r="B7" s="69">
        <f aca="true" t="shared" si="0" ref="B7:G7">IF(B4="","",2000-SUM(B8:B38)-B6)</f>
        <v>585.0471108695656</v>
      </c>
      <c r="C7" s="69">
        <f t="shared" si="0"/>
        <v>490.56160362318883</v>
      </c>
      <c r="D7" s="69">
        <f t="shared" si="0"/>
        <v>381.7167952898553</v>
      </c>
      <c r="E7" s="69">
        <f t="shared" si="0"/>
        <v>309.1980739130438</v>
      </c>
      <c r="F7" s="69">
        <f t="shared" si="0"/>
        <v>264.2121772841158</v>
      </c>
      <c r="G7" s="69">
        <f t="shared" si="0"/>
        <v>417.9800771739133</v>
      </c>
      <c r="H7" s="70"/>
      <c r="I7" s="69">
        <f aca="true" t="shared" si="1" ref="I7:N7">IF(I4="","",2000-SUM(I8:I38)-I6)</f>
        <v>664.8476748863741</v>
      </c>
      <c r="J7" s="69">
        <f t="shared" si="1"/>
        <v>564.1590436805309</v>
      </c>
      <c r="K7" s="69">
        <f t="shared" si="1"/>
        <v>447.04058416613</v>
      </c>
      <c r="L7" s="69">
        <f t="shared" si="1"/>
        <v>368.65532816086375</v>
      </c>
      <c r="M7" s="69">
        <f t="shared" si="1"/>
        <v>318.5103674520433</v>
      </c>
      <c r="N7" s="69">
        <f t="shared" si="1"/>
        <v>486.1507356137463</v>
      </c>
      <c r="P7" s="69">
        <f aca="true" t="shared" si="2" ref="P7:U7">IF(P4="","",2000-SUM(P8:P38)-P6)</f>
        <v>624.9473928779698</v>
      </c>
      <c r="Q7" s="69">
        <f t="shared" si="2"/>
        <v>527.3603236518595</v>
      </c>
      <c r="R7" s="69">
        <f t="shared" si="2"/>
        <v>414.37868972799265</v>
      </c>
      <c r="S7" s="69">
        <f t="shared" si="2"/>
        <v>338.9267010369538</v>
      </c>
      <c r="T7" s="69">
        <f t="shared" si="2"/>
        <v>291.3612723680794</v>
      </c>
      <c r="U7" s="69">
        <f t="shared" si="2"/>
        <v>452.0654063938298</v>
      </c>
    </row>
    <row r="8" spans="1:21" ht="12.75">
      <c r="A8" t="str">
        <f>Nutrients!$R$1</f>
        <v>Choice White Grease</v>
      </c>
      <c r="B8" s="67"/>
      <c r="C8" s="67"/>
      <c r="D8" s="67"/>
      <c r="E8" s="67"/>
      <c r="F8" s="67"/>
      <c r="G8" s="67"/>
      <c r="H8" s="67"/>
      <c r="I8" s="67">
        <v>120</v>
      </c>
      <c r="J8" s="67">
        <v>120</v>
      </c>
      <c r="K8" s="67">
        <v>120</v>
      </c>
      <c r="L8" s="67">
        <v>120</v>
      </c>
      <c r="M8" s="67">
        <v>120</v>
      </c>
      <c r="N8" s="67">
        <v>120</v>
      </c>
      <c r="P8" s="67">
        <f aca="true" t="shared" si="3" ref="P8:P13">(B8+I8)/2</f>
        <v>60</v>
      </c>
      <c r="Q8" s="67">
        <f aca="true" t="shared" si="4" ref="Q8:U13">(C8+J8)/2</f>
        <v>60</v>
      </c>
      <c r="R8" s="67">
        <f t="shared" si="4"/>
        <v>60</v>
      </c>
      <c r="S8" s="67">
        <f t="shared" si="4"/>
        <v>60</v>
      </c>
      <c r="T8" s="67">
        <f t="shared" si="4"/>
        <v>60</v>
      </c>
      <c r="U8" s="67">
        <f t="shared" si="4"/>
        <v>60</v>
      </c>
    </row>
    <row r="9" spans="1:21" ht="12.75" hidden="1">
      <c r="A9" t="str">
        <f>Nutrients!$G$1</f>
        <v>NCKP soybean meal</v>
      </c>
      <c r="P9" s="67">
        <f t="shared" si="3"/>
        <v>0</v>
      </c>
      <c r="Q9" s="67">
        <f t="shared" si="4"/>
        <v>0</v>
      </c>
      <c r="R9" s="67">
        <f t="shared" si="4"/>
        <v>0</v>
      </c>
      <c r="S9" s="67">
        <f t="shared" si="4"/>
        <v>0</v>
      </c>
      <c r="T9" s="67">
        <f t="shared" si="4"/>
        <v>0</v>
      </c>
      <c r="U9" s="67">
        <f t="shared" si="4"/>
        <v>0</v>
      </c>
    </row>
    <row r="10" spans="1:21" ht="12.75" hidden="1">
      <c r="A10" t="str">
        <f>Nutrients!$B$1</f>
        <v>Milo</v>
      </c>
      <c r="P10" s="67">
        <f t="shared" si="3"/>
        <v>0</v>
      </c>
      <c r="Q10" s="67">
        <f t="shared" si="4"/>
        <v>0</v>
      </c>
      <c r="R10" s="67">
        <f t="shared" si="4"/>
        <v>0</v>
      </c>
      <c r="S10" s="67">
        <f t="shared" si="4"/>
        <v>0</v>
      </c>
      <c r="T10" s="67">
        <f t="shared" si="4"/>
        <v>0</v>
      </c>
      <c r="U10" s="67">
        <f t="shared" si="4"/>
        <v>0</v>
      </c>
    </row>
    <row r="11" spans="1:21" ht="12.75" hidden="1">
      <c r="A11" t="str">
        <f>Nutrients!$D$1</f>
        <v>Barley</v>
      </c>
      <c r="B11" s="71"/>
      <c r="C11" s="72"/>
      <c r="D11" s="72"/>
      <c r="E11" s="72"/>
      <c r="F11" s="72"/>
      <c r="G11" s="72"/>
      <c r="I11" s="72"/>
      <c r="J11" s="72"/>
      <c r="K11" s="72"/>
      <c r="L11" s="72"/>
      <c r="M11" s="72"/>
      <c r="N11" s="72"/>
      <c r="P11" s="67">
        <f t="shared" si="3"/>
        <v>0</v>
      </c>
      <c r="Q11" s="67">
        <f t="shared" si="4"/>
        <v>0</v>
      </c>
      <c r="R11" s="67">
        <f t="shared" si="4"/>
        <v>0</v>
      </c>
      <c r="S11" s="67">
        <f t="shared" si="4"/>
        <v>0</v>
      </c>
      <c r="T11" s="67">
        <f t="shared" si="4"/>
        <v>0</v>
      </c>
      <c r="U11" s="67">
        <f t="shared" si="4"/>
        <v>0</v>
      </c>
    </row>
    <row r="12" spans="1:21" ht="12.75" hidden="1">
      <c r="A12" t="str">
        <f>Nutrients!$E$1</f>
        <v>Hard Red Winter Wheat</v>
      </c>
      <c r="B12" s="71"/>
      <c r="C12" s="72"/>
      <c r="D12" s="72"/>
      <c r="E12" s="72"/>
      <c r="F12" s="72"/>
      <c r="G12" s="72"/>
      <c r="I12" s="72"/>
      <c r="J12" s="72"/>
      <c r="K12" s="72"/>
      <c r="L12" s="72"/>
      <c r="M12" s="72"/>
      <c r="N12" s="72"/>
      <c r="P12" s="67">
        <f t="shared" si="3"/>
        <v>0</v>
      </c>
      <c r="Q12" s="67">
        <f t="shared" si="4"/>
        <v>0</v>
      </c>
      <c r="R12" s="67">
        <f t="shared" si="4"/>
        <v>0</v>
      </c>
      <c r="S12" s="67">
        <f t="shared" si="4"/>
        <v>0</v>
      </c>
      <c r="T12" s="67">
        <f t="shared" si="4"/>
        <v>0</v>
      </c>
      <c r="U12" s="67">
        <f t="shared" si="4"/>
        <v>0</v>
      </c>
    </row>
    <row r="13" spans="1:21" ht="12.75">
      <c r="A13" s="46" t="str">
        <f>Nutrients!$M$1</f>
        <v>Monocalcium Phosphate, 21% P</v>
      </c>
      <c r="B13" s="67">
        <v>10</v>
      </c>
      <c r="C13" s="67">
        <v>8</v>
      </c>
      <c r="D13" s="67">
        <v>7</v>
      </c>
      <c r="E13" s="67">
        <v>7</v>
      </c>
      <c r="F13" s="67">
        <v>8</v>
      </c>
      <c r="G13" s="67">
        <v>8</v>
      </c>
      <c r="H13" s="67"/>
      <c r="I13" s="125">
        <v>11.766547121044509</v>
      </c>
      <c r="J13" s="125">
        <v>9.634012103026166</v>
      </c>
      <c r="K13" s="125">
        <v>8.564681145162247</v>
      </c>
      <c r="L13" s="125">
        <v>8.211499029887776</v>
      </c>
      <c r="M13" s="125">
        <v>9.184343646931918</v>
      </c>
      <c r="N13" s="125">
        <v>9.421210279836677</v>
      </c>
      <c r="P13" s="125">
        <f t="shared" si="3"/>
        <v>10.883273560522255</v>
      </c>
      <c r="Q13" s="125">
        <f t="shared" si="4"/>
        <v>8.817006051513083</v>
      </c>
      <c r="R13" s="125">
        <f t="shared" si="4"/>
        <v>7.782340572581123</v>
      </c>
      <c r="S13" s="125">
        <f t="shared" si="4"/>
        <v>7.605749514943888</v>
      </c>
      <c r="T13" s="125">
        <f t="shared" si="4"/>
        <v>8.592171823465959</v>
      </c>
      <c r="U13" s="125">
        <f t="shared" si="4"/>
        <v>8.71060513991834</v>
      </c>
    </row>
    <row r="14" spans="1:21" ht="12.75" hidden="1">
      <c r="A14" s="46" t="str">
        <f>Nutrients!$N$1</f>
        <v>Dicalcium Phosphate, 18.5% P</v>
      </c>
      <c r="B14" s="67"/>
      <c r="C14" s="67"/>
      <c r="D14" s="67"/>
      <c r="E14" s="67"/>
      <c r="F14" s="67"/>
      <c r="G14" s="67"/>
      <c r="H14" s="67"/>
      <c r="I14" s="67"/>
      <c r="J14" s="67"/>
      <c r="K14" s="67"/>
      <c r="L14" s="67"/>
      <c r="M14" s="67"/>
      <c r="N14" s="67"/>
      <c r="P14" s="67"/>
      <c r="Q14" s="67"/>
      <c r="R14" s="67"/>
      <c r="S14" s="67"/>
      <c r="T14" s="67"/>
      <c r="U14" s="67"/>
    </row>
    <row r="15" spans="1:21" ht="12.75">
      <c r="A15" t="str">
        <f>Nutrients!$O$1</f>
        <v>Limestone</v>
      </c>
      <c r="B15" s="67">
        <v>17</v>
      </c>
      <c r="C15" s="67">
        <v>16</v>
      </c>
      <c r="D15" s="67">
        <v>16</v>
      </c>
      <c r="E15" s="67">
        <v>16</v>
      </c>
      <c r="F15" s="67">
        <v>16</v>
      </c>
      <c r="G15" s="67">
        <v>16</v>
      </c>
      <c r="H15" s="67"/>
      <c r="I15" s="67">
        <v>17</v>
      </c>
      <c r="J15" s="67">
        <v>16</v>
      </c>
      <c r="K15" s="67">
        <v>16</v>
      </c>
      <c r="L15" s="67">
        <v>16</v>
      </c>
      <c r="M15" s="67">
        <v>16</v>
      </c>
      <c r="N15" s="67">
        <v>16</v>
      </c>
      <c r="P15" s="67">
        <v>17</v>
      </c>
      <c r="Q15" s="67">
        <v>16</v>
      </c>
      <c r="R15" s="67">
        <v>16</v>
      </c>
      <c r="S15" s="67">
        <v>16</v>
      </c>
      <c r="T15" s="67">
        <v>16</v>
      </c>
      <c r="U15" s="67">
        <v>16</v>
      </c>
    </row>
    <row r="16" spans="1:21" ht="12.75">
      <c r="A16" t="str">
        <f>Nutrients!$T$1</f>
        <v>Salt</v>
      </c>
      <c r="B16" s="67">
        <v>7</v>
      </c>
      <c r="C16" s="67">
        <v>7</v>
      </c>
      <c r="D16" s="67">
        <v>7</v>
      </c>
      <c r="E16" s="67">
        <v>7</v>
      </c>
      <c r="F16" s="67">
        <v>7</v>
      </c>
      <c r="G16" s="67">
        <v>7</v>
      </c>
      <c r="H16" s="67"/>
      <c r="I16" s="67">
        <v>7</v>
      </c>
      <c r="J16" s="67">
        <v>7</v>
      </c>
      <c r="K16" s="67">
        <v>7</v>
      </c>
      <c r="L16" s="67">
        <v>7</v>
      </c>
      <c r="M16" s="67">
        <v>7</v>
      </c>
      <c r="N16" s="67">
        <v>7</v>
      </c>
      <c r="P16" s="67">
        <v>7</v>
      </c>
      <c r="Q16" s="67">
        <v>7</v>
      </c>
      <c r="R16" s="67">
        <v>7</v>
      </c>
      <c r="S16" s="67">
        <v>7</v>
      </c>
      <c r="T16" s="67">
        <v>7</v>
      </c>
      <c r="U16" s="67">
        <v>7</v>
      </c>
    </row>
    <row r="17" spans="1:21" ht="12.75">
      <c r="A17" t="str">
        <f>Nutrients!$U$1</f>
        <v>Vitamin premix with phytase</v>
      </c>
      <c r="B17" s="67">
        <v>1.5</v>
      </c>
      <c r="C17" s="67">
        <v>1.5</v>
      </c>
      <c r="D17" s="67">
        <v>1.25</v>
      </c>
      <c r="E17" s="67">
        <v>1</v>
      </c>
      <c r="F17" s="67">
        <v>0.75</v>
      </c>
      <c r="G17" s="67">
        <v>0.75</v>
      </c>
      <c r="H17" s="67"/>
      <c r="I17" s="67">
        <v>1.5</v>
      </c>
      <c r="J17" s="67">
        <v>1.5</v>
      </c>
      <c r="K17" s="67">
        <v>1.25</v>
      </c>
      <c r="L17" s="67">
        <v>1</v>
      </c>
      <c r="M17" s="67">
        <v>0.75</v>
      </c>
      <c r="N17" s="67">
        <v>0.75</v>
      </c>
      <c r="P17" s="67">
        <v>1.5</v>
      </c>
      <c r="Q17" s="67">
        <v>1.5</v>
      </c>
      <c r="R17" s="67">
        <v>1.25</v>
      </c>
      <c r="S17" s="67">
        <v>1</v>
      </c>
      <c r="T17" s="67">
        <v>0.75</v>
      </c>
      <c r="U17" s="67">
        <v>0.75</v>
      </c>
    </row>
    <row r="18" spans="1:21" ht="12.75">
      <c r="A18" t="str">
        <f>Nutrients!$V$1</f>
        <v>Trace mineral premix</v>
      </c>
      <c r="B18" s="125">
        <v>2.0000999999999998</v>
      </c>
      <c r="C18" s="125">
        <v>2.0000999999999998</v>
      </c>
      <c r="D18" s="125">
        <v>1.66675</v>
      </c>
      <c r="E18" s="125">
        <v>1.3334</v>
      </c>
      <c r="F18" s="125">
        <v>1.0000499999999999</v>
      </c>
      <c r="G18" s="125">
        <v>1.0000499999999999</v>
      </c>
      <c r="H18" s="67"/>
      <c r="I18" s="125">
        <v>2.0000999999999998</v>
      </c>
      <c r="J18" s="125">
        <v>2.0000999999999998</v>
      </c>
      <c r="K18" s="125">
        <v>1.66675</v>
      </c>
      <c r="L18" s="125">
        <v>1.3334</v>
      </c>
      <c r="M18" s="125">
        <v>1.0000499999999999</v>
      </c>
      <c r="N18" s="125">
        <v>1.0000499999999999</v>
      </c>
      <c r="P18" s="125">
        <v>2.0000999999999998</v>
      </c>
      <c r="Q18" s="125">
        <v>2.0000999999999998</v>
      </c>
      <c r="R18" s="125">
        <v>1.66675</v>
      </c>
      <c r="S18" s="125">
        <v>1.3334</v>
      </c>
      <c r="T18" s="125">
        <v>1.0000499999999999</v>
      </c>
      <c r="U18" s="125">
        <v>1.0000499999999999</v>
      </c>
    </row>
    <row r="19" spans="1:21" ht="12.75" hidden="1">
      <c r="A19" t="str">
        <f>Nutrients!$W$1</f>
        <v>Sow add pack</v>
      </c>
      <c r="B19" s="67"/>
      <c r="C19" s="67"/>
      <c r="D19" s="67"/>
      <c r="E19" s="67"/>
      <c r="F19" s="67"/>
      <c r="G19" s="67"/>
      <c r="H19" s="67"/>
      <c r="I19" s="67"/>
      <c r="J19" s="67"/>
      <c r="K19" s="67"/>
      <c r="L19" s="67"/>
      <c r="M19" s="67"/>
      <c r="N19" s="67"/>
      <c r="P19" s="67"/>
      <c r="Q19" s="67"/>
      <c r="R19" s="67"/>
      <c r="S19" s="67"/>
      <c r="T19" s="67"/>
      <c r="U19" s="67"/>
    </row>
    <row r="20" spans="1:21" ht="12.75">
      <c r="A20" t="str">
        <f>Nutrients!$X$1</f>
        <v>paylean</v>
      </c>
      <c r="B20" s="67"/>
      <c r="C20" s="67"/>
      <c r="D20" s="67"/>
      <c r="E20" s="67"/>
      <c r="F20" s="67"/>
      <c r="G20" s="67">
        <v>0.5</v>
      </c>
      <c r="H20" s="67"/>
      <c r="I20" s="67"/>
      <c r="J20" s="67"/>
      <c r="K20" s="67"/>
      <c r="L20" s="67"/>
      <c r="M20" s="67"/>
      <c r="N20" s="67">
        <v>0.5</v>
      </c>
      <c r="P20" s="67"/>
      <c r="Q20" s="67"/>
      <c r="R20" s="67"/>
      <c r="S20" s="67"/>
      <c r="T20" s="67"/>
      <c r="U20" s="67">
        <v>0.5</v>
      </c>
    </row>
    <row r="21" spans="1:21" ht="12.75" hidden="1">
      <c r="A21" t="str">
        <f>Nutrients!$Y$1</f>
        <v>Copper sulfate</v>
      </c>
      <c r="B21" s="67"/>
      <c r="C21" s="67"/>
      <c r="D21" s="67"/>
      <c r="E21" s="67"/>
      <c r="F21" s="67"/>
      <c r="G21" s="67"/>
      <c r="H21" s="67"/>
      <c r="I21" s="67"/>
      <c r="J21" s="67"/>
      <c r="K21" s="67"/>
      <c r="L21" s="67"/>
      <c r="M21" s="67"/>
      <c r="N21" s="67"/>
      <c r="P21" s="67"/>
      <c r="Q21" s="67"/>
      <c r="R21" s="67"/>
      <c r="S21" s="67"/>
      <c r="T21" s="67"/>
      <c r="U21" s="67"/>
    </row>
    <row r="22" spans="1:21" ht="12.75" hidden="1">
      <c r="A22" t="str">
        <f>Nutrients!$Z$1</f>
        <v>Zinc oxide</v>
      </c>
      <c r="B22" s="67"/>
      <c r="C22" s="67"/>
      <c r="D22" s="67"/>
      <c r="E22" s="67"/>
      <c r="F22" s="67"/>
      <c r="G22" s="67"/>
      <c r="H22" s="67"/>
      <c r="I22" s="67"/>
      <c r="J22" s="67"/>
      <c r="K22" s="67"/>
      <c r="L22" s="67"/>
      <c r="M22" s="67"/>
      <c r="N22" s="67"/>
      <c r="P22" s="67"/>
      <c r="Q22" s="67"/>
      <c r="R22" s="67"/>
      <c r="S22" s="67"/>
      <c r="T22" s="67"/>
      <c r="U22" s="67"/>
    </row>
    <row r="23" spans="1:21" ht="12.75" hidden="1">
      <c r="A23" t="str">
        <f>Nutrients!$AA$1</f>
        <v>L-Threonine</v>
      </c>
      <c r="B23" s="67"/>
      <c r="C23" s="67"/>
      <c r="D23" s="67"/>
      <c r="E23" s="67"/>
      <c r="F23" s="67"/>
      <c r="G23" s="67"/>
      <c r="H23" s="67"/>
      <c r="I23" s="67"/>
      <c r="J23" s="67"/>
      <c r="K23" s="67"/>
      <c r="L23" s="67"/>
      <c r="M23" s="67"/>
      <c r="N23" s="67"/>
      <c r="P23" s="67"/>
      <c r="Q23" s="67"/>
      <c r="R23" s="67"/>
      <c r="S23" s="67"/>
      <c r="T23" s="67"/>
      <c r="U23" s="67"/>
    </row>
    <row r="24" spans="1:21" ht="12.75" hidden="1">
      <c r="A24" t="str">
        <f>Nutrients!$AB$1</f>
        <v>DairyLac 80 or deproteinized whey</v>
      </c>
      <c r="B24" s="67"/>
      <c r="C24" s="67"/>
      <c r="D24" s="67"/>
      <c r="E24" s="67"/>
      <c r="F24" s="67"/>
      <c r="G24" s="67"/>
      <c r="H24" s="67"/>
      <c r="I24" s="67"/>
      <c r="J24" s="67"/>
      <c r="K24" s="67"/>
      <c r="L24" s="67"/>
      <c r="M24" s="67"/>
      <c r="N24" s="67"/>
      <c r="P24" s="67"/>
      <c r="Q24" s="67"/>
      <c r="R24" s="67"/>
      <c r="S24" s="67"/>
      <c r="T24" s="67"/>
      <c r="U24" s="67"/>
    </row>
    <row r="25" spans="1:21" ht="12.75" hidden="1">
      <c r="A25" t="str">
        <f>Nutrients!$AC$1</f>
        <v>Soy Hulls</v>
      </c>
      <c r="B25" s="67"/>
      <c r="C25" s="67"/>
      <c r="D25" s="67"/>
      <c r="E25" s="67"/>
      <c r="F25" s="67"/>
      <c r="G25" s="67"/>
      <c r="H25" s="67"/>
      <c r="I25" s="67"/>
      <c r="J25" s="67"/>
      <c r="K25" s="67"/>
      <c r="L25" s="67"/>
      <c r="M25" s="67"/>
      <c r="N25" s="67"/>
      <c r="P25" s="67"/>
      <c r="Q25" s="67"/>
      <c r="R25" s="67"/>
      <c r="S25" s="67"/>
      <c r="T25" s="67"/>
      <c r="U25" s="67"/>
    </row>
    <row r="26" spans="1:21" ht="12.75" hidden="1">
      <c r="A26" t="str">
        <f>Nutrients!$AD$1</f>
        <v>Starter base mix</v>
      </c>
      <c r="B26" s="67"/>
      <c r="C26" s="67"/>
      <c r="D26" s="67"/>
      <c r="E26" s="67"/>
      <c r="F26" s="67"/>
      <c r="G26" s="67"/>
      <c r="H26" s="67"/>
      <c r="I26" s="67"/>
      <c r="J26" s="67"/>
      <c r="K26" s="67"/>
      <c r="L26" s="67"/>
      <c r="M26" s="67"/>
      <c r="N26" s="67"/>
      <c r="P26" s="67"/>
      <c r="Q26" s="67"/>
      <c r="R26" s="67"/>
      <c r="S26" s="67"/>
      <c r="T26" s="67"/>
      <c r="U26" s="67"/>
    </row>
    <row r="27" spans="1:21" ht="12.75" hidden="1">
      <c r="A27" t="str">
        <f>Nutrients!$AE$1</f>
        <v>Grow-finish base mix</v>
      </c>
      <c r="B27" s="67"/>
      <c r="C27" s="67"/>
      <c r="D27" s="67"/>
      <c r="E27" s="67"/>
      <c r="F27" s="67"/>
      <c r="G27" s="67"/>
      <c r="H27" s="67"/>
      <c r="I27" s="67"/>
      <c r="J27" s="67"/>
      <c r="K27" s="67"/>
      <c r="L27" s="67"/>
      <c r="M27" s="67"/>
      <c r="N27" s="67"/>
      <c r="P27" s="67"/>
      <c r="Q27" s="67"/>
      <c r="R27" s="67"/>
      <c r="S27" s="67"/>
      <c r="T27" s="67"/>
      <c r="U27" s="67"/>
    </row>
    <row r="28" spans="1:21" ht="12.75" hidden="1">
      <c r="A28" t="str">
        <f>Nutrients!$AF$1</f>
        <v>Developer base mix</v>
      </c>
      <c r="B28" s="67"/>
      <c r="C28" s="67"/>
      <c r="D28" s="67"/>
      <c r="E28" s="67"/>
      <c r="F28" s="67"/>
      <c r="G28" s="67"/>
      <c r="H28" s="67"/>
      <c r="I28" s="67"/>
      <c r="J28" s="67"/>
      <c r="K28" s="67"/>
      <c r="L28" s="67"/>
      <c r="M28" s="67"/>
      <c r="N28" s="67"/>
      <c r="P28" s="67"/>
      <c r="Q28" s="67"/>
      <c r="R28" s="67"/>
      <c r="S28" s="67"/>
      <c r="T28" s="67"/>
      <c r="U28" s="67"/>
    </row>
    <row r="29" spans="1:21" ht="12.75" hidden="1">
      <c r="A29" t="str">
        <f>Nutrients!$AG$1</f>
        <v>Sow base mix</v>
      </c>
      <c r="B29" s="67"/>
      <c r="C29" s="67"/>
      <c r="D29" s="67"/>
      <c r="E29" s="67"/>
      <c r="F29" s="67"/>
      <c r="G29" s="67"/>
      <c r="H29" s="67"/>
      <c r="I29" s="67"/>
      <c r="J29" s="67"/>
      <c r="K29" s="67"/>
      <c r="L29" s="67"/>
      <c r="M29" s="67"/>
      <c r="N29" s="67"/>
      <c r="P29" s="67"/>
      <c r="Q29" s="67"/>
      <c r="R29" s="67"/>
      <c r="S29" s="67"/>
      <c r="T29" s="67"/>
      <c r="U29" s="67"/>
    </row>
    <row r="30" spans="1:21" ht="12.75" hidden="1">
      <c r="A30" t="str">
        <f>Nutrients!$AH$1</f>
        <v>High oil corn</v>
      </c>
      <c r="B30" s="67"/>
      <c r="C30" s="67"/>
      <c r="D30" s="67"/>
      <c r="E30" s="67"/>
      <c r="F30" s="67"/>
      <c r="G30" s="67"/>
      <c r="H30" s="67"/>
      <c r="I30" s="67"/>
      <c r="J30" s="67"/>
      <c r="K30" s="67"/>
      <c r="L30" s="67"/>
      <c r="M30" s="67"/>
      <c r="N30" s="67"/>
      <c r="P30" s="67"/>
      <c r="Q30" s="67"/>
      <c r="R30" s="67"/>
      <c r="S30" s="67"/>
      <c r="T30" s="67"/>
      <c r="U30" s="67"/>
    </row>
    <row r="31" spans="1:21" ht="13.5" thickBot="1">
      <c r="A31" t="str">
        <f>Nutrients!$P$1</f>
        <v>Lysine HCl</v>
      </c>
      <c r="B31" s="67">
        <v>3</v>
      </c>
      <c r="C31" s="67">
        <v>3</v>
      </c>
      <c r="D31" s="67">
        <v>3</v>
      </c>
      <c r="E31" s="67">
        <v>3</v>
      </c>
      <c r="F31" s="67">
        <v>3</v>
      </c>
      <c r="G31" s="67">
        <v>3</v>
      </c>
      <c r="H31" s="67"/>
      <c r="I31" s="67">
        <v>3</v>
      </c>
      <c r="J31" s="67">
        <v>3</v>
      </c>
      <c r="K31" s="67">
        <v>3</v>
      </c>
      <c r="L31" s="67">
        <v>3</v>
      </c>
      <c r="M31" s="67">
        <v>3</v>
      </c>
      <c r="N31" s="67">
        <v>3</v>
      </c>
      <c r="P31" s="67">
        <v>3</v>
      </c>
      <c r="Q31" s="67">
        <v>3</v>
      </c>
      <c r="R31" s="67">
        <v>3</v>
      </c>
      <c r="S31" s="67">
        <v>3</v>
      </c>
      <c r="T31" s="67">
        <v>3</v>
      </c>
      <c r="U31" s="67">
        <v>3</v>
      </c>
    </row>
    <row r="32" spans="1:21" ht="13.5" hidden="1" thickBot="1">
      <c r="A32" s="46" t="str">
        <f>Nutrients!$Q$1</f>
        <v>DL-Methionine</v>
      </c>
      <c r="B32" s="67"/>
      <c r="C32" s="67">
        <v>0</v>
      </c>
      <c r="D32" s="67">
        <v>0</v>
      </c>
      <c r="E32" s="67">
        <v>0</v>
      </c>
      <c r="F32" s="67">
        <v>0</v>
      </c>
      <c r="G32" s="67">
        <v>0</v>
      </c>
      <c r="H32" s="67"/>
      <c r="I32" s="67"/>
      <c r="J32" s="67">
        <v>0</v>
      </c>
      <c r="K32" s="67">
        <v>0</v>
      </c>
      <c r="L32" s="67">
        <v>0</v>
      </c>
      <c r="M32" s="67">
        <v>0</v>
      </c>
      <c r="N32" s="67">
        <v>0</v>
      </c>
      <c r="P32" s="67"/>
      <c r="Q32" s="67">
        <v>0</v>
      </c>
      <c r="R32" s="67">
        <v>0</v>
      </c>
      <c r="S32" s="67">
        <v>0</v>
      </c>
      <c r="T32" s="67">
        <v>0</v>
      </c>
      <c r="U32" s="67">
        <v>0</v>
      </c>
    </row>
    <row r="33" ht="13.5" hidden="1" thickBot="1">
      <c r="A33" s="46" t="str">
        <f>Nutrients!$K$1</f>
        <v>Spray-dried Porcine plasma</v>
      </c>
    </row>
    <row r="34" ht="13.5" hidden="1" thickBot="1">
      <c r="A34" t="str">
        <f>Nutrients!$J$1</f>
        <v>Select Menhaden Fish Meal</v>
      </c>
    </row>
    <row r="35" ht="13.5" hidden="1" thickBot="1">
      <c r="A35" t="str">
        <f>Nutrients!$S$1</f>
        <v>Lactose</v>
      </c>
    </row>
    <row r="36" ht="13.5" hidden="1" thickBot="1">
      <c r="A36" t="str">
        <f>Nutrients!$H$1</f>
        <v>Alfalfa meal</v>
      </c>
    </row>
    <row r="37" ht="13.5" hidden="1" thickBot="1">
      <c r="A37" t="str">
        <f>Nutrients!$I$1</f>
        <v>Spray-dried blood meal</v>
      </c>
    </row>
    <row r="38" ht="13.5" hidden="1" thickBot="1">
      <c r="A38" t="str">
        <f>Nutrients!$L$1</f>
        <v>Spray Dried Whey</v>
      </c>
    </row>
    <row r="39" spans="1:21" ht="12.75">
      <c r="A39" s="73" t="s">
        <v>11</v>
      </c>
      <c r="B39" s="73">
        <f aca="true" t="shared" si="5" ref="B39:G39">SUM(B6:B38)</f>
        <v>2000</v>
      </c>
      <c r="C39" s="73">
        <f t="shared" si="5"/>
        <v>2000</v>
      </c>
      <c r="D39" s="73">
        <f t="shared" si="5"/>
        <v>2000</v>
      </c>
      <c r="E39" s="73">
        <f t="shared" si="5"/>
        <v>2000</v>
      </c>
      <c r="F39" s="73">
        <f t="shared" si="5"/>
        <v>2000</v>
      </c>
      <c r="G39" s="73">
        <f t="shared" si="5"/>
        <v>2000</v>
      </c>
      <c r="I39" s="73">
        <f aca="true" t="shared" si="6" ref="I39:N39">SUM(I6:I38)</f>
        <v>2000</v>
      </c>
      <c r="J39" s="73">
        <f t="shared" si="6"/>
        <v>2000</v>
      </c>
      <c r="K39" s="73">
        <f t="shared" si="6"/>
        <v>2000</v>
      </c>
      <c r="L39" s="73">
        <f t="shared" si="6"/>
        <v>2000</v>
      </c>
      <c r="M39" s="73">
        <f t="shared" si="6"/>
        <v>2000</v>
      </c>
      <c r="N39" s="73">
        <f t="shared" si="6"/>
        <v>2000.0000000000002</v>
      </c>
      <c r="P39" s="73">
        <f aca="true" t="shared" si="7" ref="P39:U39">SUM(P6:P38)</f>
        <v>2000</v>
      </c>
      <c r="Q39" s="73">
        <f t="shared" si="7"/>
        <v>2000</v>
      </c>
      <c r="R39" s="73">
        <f t="shared" si="7"/>
        <v>2000.0000000000002</v>
      </c>
      <c r="S39" s="73">
        <f t="shared" si="7"/>
        <v>2000</v>
      </c>
      <c r="T39" s="73">
        <f t="shared" si="7"/>
        <v>2000.0000000000002</v>
      </c>
      <c r="U39" s="73">
        <f t="shared" si="7"/>
        <v>2000</v>
      </c>
    </row>
    <row r="40" spans="1:21" ht="12.75">
      <c r="A40" s="74"/>
      <c r="B40" s="21"/>
      <c r="C40" s="21"/>
      <c r="D40" s="21"/>
      <c r="E40" s="21"/>
      <c r="F40" s="21"/>
      <c r="G40" s="21"/>
      <c r="I40" s="21"/>
      <c r="J40" s="21"/>
      <c r="K40" s="21"/>
      <c r="L40" s="21"/>
      <c r="M40" s="21"/>
      <c r="N40" s="21"/>
      <c r="P40" s="21"/>
      <c r="Q40" s="21"/>
      <c r="R40" s="21"/>
      <c r="S40" s="21"/>
      <c r="T40" s="21"/>
      <c r="U40" s="21"/>
    </row>
    <row r="41" spans="1:21" ht="12.75">
      <c r="A41" s="75" t="s">
        <v>75</v>
      </c>
      <c r="B41" s="76">
        <f aca="true" t="shared" si="8" ref="B41:G41">0.000025*((B4+B5)/2)^2-0.016*((B4+B5)/2)+4.53</f>
        <v>3.595625</v>
      </c>
      <c r="C41" s="76">
        <f t="shared" si="8"/>
        <v>3.18</v>
      </c>
      <c r="D41" s="76">
        <f t="shared" si="8"/>
        <v>2.7800000000000002</v>
      </c>
      <c r="E41" s="76">
        <f t="shared" si="8"/>
        <v>2.4600000000000004</v>
      </c>
      <c r="F41" s="76">
        <f t="shared" si="8"/>
        <v>2.22</v>
      </c>
      <c r="G41" s="76">
        <f t="shared" si="8"/>
        <v>2.08390625</v>
      </c>
      <c r="I41" s="76">
        <f aca="true" t="shared" si="9" ref="I41:N41">0.000025*((I4+I5)/2)^2-0.016*((I4+I5)/2)+4.53</f>
        <v>3.595625</v>
      </c>
      <c r="J41" s="76">
        <f t="shared" si="9"/>
        <v>3.18</v>
      </c>
      <c r="K41" s="76">
        <f t="shared" si="9"/>
        <v>2.7800000000000002</v>
      </c>
      <c r="L41" s="76">
        <f t="shared" si="9"/>
        <v>2.4600000000000004</v>
      </c>
      <c r="M41" s="76">
        <f t="shared" si="9"/>
        <v>2.22</v>
      </c>
      <c r="N41" s="76">
        <f t="shared" si="9"/>
        <v>2.08390625</v>
      </c>
      <c r="P41" s="76">
        <f aca="true" t="shared" si="10" ref="P41:U41">0.000025*((P4+P5)/2)^2-0.016*((P4+P5)/2)+4.53</f>
        <v>3.595625</v>
      </c>
      <c r="Q41" s="76">
        <f t="shared" si="10"/>
        <v>3.18</v>
      </c>
      <c r="R41" s="76">
        <f t="shared" si="10"/>
        <v>2.7800000000000002</v>
      </c>
      <c r="S41" s="76">
        <f t="shared" si="10"/>
        <v>2.4600000000000004</v>
      </c>
      <c r="T41" s="76">
        <f t="shared" si="10"/>
        <v>2.22</v>
      </c>
      <c r="U41" s="76">
        <f t="shared" si="10"/>
        <v>2.08390625</v>
      </c>
    </row>
    <row r="42" spans="1:21" ht="12.75">
      <c r="A42" s="46" t="s">
        <v>76</v>
      </c>
      <c r="B42" s="77">
        <f aca="true" t="shared" si="11" ref="B42:G42">IF(B41="","",B52*2.2046*B41/10000)</f>
        <v>1.2030615662912718</v>
      </c>
      <c r="C42" s="77">
        <f t="shared" si="11"/>
        <v>1.0662297038229567</v>
      </c>
      <c r="D42" s="77">
        <f t="shared" si="11"/>
        <v>0.9334706300031885</v>
      </c>
      <c r="E42" s="77">
        <f t="shared" si="11"/>
        <v>0.826622957432348</v>
      </c>
      <c r="F42" s="77">
        <f t="shared" si="11"/>
        <v>0.7460183839518584</v>
      </c>
      <c r="G42" s="77">
        <f t="shared" si="11"/>
        <v>0.6994658029125178</v>
      </c>
      <c r="I42" s="77">
        <f aca="true" t="shared" si="12" ref="I42:N42">IF(I41="","",I52*2.2046*I41/10000)</f>
        <v>1.299238491925636</v>
      </c>
      <c r="J42" s="77">
        <f t="shared" si="12"/>
        <v>1.1514008810028085</v>
      </c>
      <c r="K42" s="77">
        <f t="shared" si="12"/>
        <v>1.0080074116142492</v>
      </c>
      <c r="L42" s="77">
        <f t="shared" si="12"/>
        <v>0.8927573985595362</v>
      </c>
      <c r="M42" s="77">
        <f t="shared" si="12"/>
        <v>0.8057338994522648</v>
      </c>
      <c r="N42" s="77">
        <f t="shared" si="12"/>
        <v>0.7553783240562527</v>
      </c>
      <c r="P42" s="77">
        <f aca="true" t="shared" si="13" ref="P42:U42">IF(P41="","",P52*2.2046*P41/10000)</f>
        <v>1.2511500291084539</v>
      </c>
      <c r="Q42" s="77">
        <f t="shared" si="13"/>
        <v>1.1088152924128825</v>
      </c>
      <c r="R42" s="77">
        <f t="shared" si="13"/>
        <v>0.970739020808719</v>
      </c>
      <c r="S42" s="77">
        <f t="shared" si="13"/>
        <v>0.859690177995942</v>
      </c>
      <c r="T42" s="77">
        <f t="shared" si="13"/>
        <v>0.7758761417020619</v>
      </c>
      <c r="U42" s="77">
        <f t="shared" si="13"/>
        <v>0.7274220634843851</v>
      </c>
    </row>
    <row r="43" spans="1:21" ht="12.75">
      <c r="A43" t="s">
        <v>77</v>
      </c>
      <c r="B43" s="78">
        <v>1.18</v>
      </c>
      <c r="C43" s="78">
        <v>1.05</v>
      </c>
      <c r="D43" s="78">
        <v>0.9</v>
      </c>
      <c r="E43" s="78">
        <v>0.8</v>
      </c>
      <c r="F43" s="78">
        <v>0.7378652981520796</v>
      </c>
      <c r="G43" s="78">
        <v>0.95</v>
      </c>
      <c r="H43" s="67"/>
      <c r="I43" s="78">
        <v>1.27429512721746</v>
      </c>
      <c r="J43" s="78">
        <v>1.1357520457057388</v>
      </c>
      <c r="K43" s="78">
        <v>0.9743434201003881</v>
      </c>
      <c r="L43" s="78">
        <v>0.8662935159881064</v>
      </c>
      <c r="M43" s="78">
        <v>0.7970428359097181</v>
      </c>
      <c r="N43" s="78">
        <v>1.028290751310591</v>
      </c>
      <c r="P43" s="78">
        <f aca="true" t="shared" si="14" ref="P43:U43">(B43+I43)/2</f>
        <v>1.22714756360873</v>
      </c>
      <c r="Q43" s="78">
        <f t="shared" si="14"/>
        <v>1.0928760228528693</v>
      </c>
      <c r="R43" s="78">
        <f t="shared" si="14"/>
        <v>0.9371717100501941</v>
      </c>
      <c r="S43" s="78">
        <f t="shared" si="14"/>
        <v>0.8331467579940532</v>
      </c>
      <c r="T43" s="78">
        <f t="shared" si="14"/>
        <v>0.7674540670308989</v>
      </c>
      <c r="U43" s="78">
        <f t="shared" si="14"/>
        <v>0.9891453756552955</v>
      </c>
    </row>
    <row r="44" spans="1:21" ht="12.75" hidden="1">
      <c r="A44" s="79" t="s">
        <v>78</v>
      </c>
      <c r="B44" s="80">
        <f>IF(B$4="","",(B$10*Nutrients!$B3/2000+B$11*Nutrients!$D3/2000+B$12*Nutrients!$E3/2000+B$9*Nutrients!$G3/2000+B$8*Nutrients!$R3/2000+B$13*Nutrients!$M3/2000+B$14*Nutrients!$N3/2000+B$15*Nutrients!$O3/2000+B$16*Nutrients!$T3/2000+B$17*Nutrients!$U3/2000+B$18*Nutrients!$V3/2000+B$19*Nutrients!$W3/2000+B$20*Nutrients!$X3/2000+B$21*Nutrients!$Y3/2000+B$22*Nutrients!$Z3/2000+B$23*Nutrients!$AA3/2000+B$24*Nutrients!$AB3/2000+B$25*Nutrients!$AC3/2000+B$26*Nutrients!$AD3/2000+B$27*Nutrients!$AE3/2000+B$28*Nutrients!$AF3/2000+B$29*Nutrients!$AG3/2000+B$30*Nutrients!$AH3/2000+B$31*Nutrients!$P3/2000+B$32*Nutrients!$Q3/2000+B$33*Nutrients!$K3/2000+B$34*Nutrients!$J3/2000+B$35*Nutrients!$S3/2000+B$36/2000*Nutrients!$H3+B$37/2000*Nutrients!$I3+B$38/2000*Nutrients!$L3))</f>
        <v>0.11789999999999999</v>
      </c>
      <c r="C44" s="80">
        <f>IF(C$4="","",(C$10*Nutrients!$B3/2000+C$11*Nutrients!$D3/2000+C$12*Nutrients!$E3/2000+C$9*Nutrients!$G3/2000+C$8*Nutrients!$R3/2000+C$13*Nutrients!$M3/2000+C$14*Nutrients!$N3/2000+C$15*Nutrients!$O3/2000+C$16*Nutrients!$T3/2000+C$17*Nutrients!$U3/2000+C$18*Nutrients!$V3/2000+C$19*Nutrients!$W3/2000+C$20*Nutrients!$X3/2000+C$21*Nutrients!$Y3/2000+C$22*Nutrients!$Z3/2000+C$23*Nutrients!$AA3/2000+C$24*Nutrients!$AB3/2000+C$25*Nutrients!$AC3/2000+C$26*Nutrients!$AD3/2000+C$27*Nutrients!$AE3/2000+C$28*Nutrients!$AF3/2000+C$29*Nutrients!$AG3/2000+C$30*Nutrients!$AH3/2000+C$31*Nutrients!$P3/2000+C$32*Nutrients!$Q3/2000+C$33*Nutrients!$K3/2000+C$34*Nutrients!$J3/2000+C$35*Nutrients!$S3/2000+C$36/2000*Nutrients!$H3+C$37/2000*Nutrients!$I3+C$38/2000*Nutrients!$L3))</f>
        <v>0.11789999999999999</v>
      </c>
      <c r="D44" s="80">
        <f>IF(D$4="","",(D$10*Nutrients!$B3/2000+D$11*Nutrients!$D3/2000+D$12*Nutrients!$E3/2000+D$9*Nutrients!$G3/2000+D$8*Nutrients!$R3/2000+D$13*Nutrients!$M3/2000+D$14*Nutrients!$N3/2000+D$15*Nutrients!$O3/2000+D$16*Nutrients!$T3/2000+D$17*Nutrients!$U3/2000+D$18*Nutrients!$V3/2000+D$19*Nutrients!$W3/2000+D$20*Nutrients!$X3/2000+D$21*Nutrients!$Y3/2000+D$22*Nutrients!$Z3/2000+D$23*Nutrients!$AA3/2000+D$24*Nutrients!$AB3/2000+D$25*Nutrients!$AC3/2000+D$26*Nutrients!$AD3/2000+D$27*Nutrients!$AE3/2000+D$28*Nutrients!$AF3/2000+D$29*Nutrients!$AG3/2000+D$30*Nutrients!$AH3/2000+D$31*Nutrients!$P3/2000+D$32*Nutrients!$Q3/2000+D$33*Nutrients!$K3/2000+D$34*Nutrients!$J3/2000+D$35*Nutrients!$S3/2000+D$36/2000*Nutrients!$H3+D$37/2000*Nutrients!$I3+D$38/2000*Nutrients!$L3))</f>
        <v>0.11789999999999999</v>
      </c>
      <c r="E44" s="80">
        <f>IF(E$4="","",(E$10*Nutrients!$B3/2000+E$11*Nutrients!$D3/2000+E$12*Nutrients!$E3/2000+E$9*Nutrients!$G3/2000+E$8*Nutrients!$R3/2000+E$13*Nutrients!$M3/2000+E$14*Nutrients!$N3/2000+E$15*Nutrients!$O3/2000+E$16*Nutrients!$T3/2000+E$17*Nutrients!$U3/2000+E$18*Nutrients!$V3/2000+E$19*Nutrients!$W3/2000+E$20*Nutrients!$X3/2000+E$21*Nutrients!$Y3/2000+E$22*Nutrients!$Z3/2000+E$23*Nutrients!$AA3/2000+E$24*Nutrients!$AB3/2000+E$25*Nutrients!$AC3/2000+E$26*Nutrients!$AD3/2000+E$27*Nutrients!$AE3/2000+E$28*Nutrients!$AF3/2000+E$29*Nutrients!$AG3/2000+E$30*Nutrients!$AH3/2000+E$31*Nutrients!$P3/2000+E$32*Nutrients!$Q3/2000+E$33*Nutrients!$K3/2000+E$34*Nutrients!$J3/2000+E$35*Nutrients!$S3/2000+E$36/2000*Nutrients!$H3+E$37/2000*Nutrients!$I3+E$38/2000*Nutrients!$L3))</f>
        <v>0.11789999999999999</v>
      </c>
      <c r="F44" s="80">
        <f>IF(F$4="","",(F$10*Nutrients!$B3/2000+F$11*Nutrients!$D3/2000+F$12*Nutrients!$E3/2000+F$9*Nutrients!$G3/2000+F$8*Nutrients!$R3/2000+F$13*Nutrients!$M3/2000+F$14*Nutrients!$N3/2000+F$15*Nutrients!$O3/2000+F$16*Nutrients!$T3/2000+F$17*Nutrients!$U3/2000+F$18*Nutrients!$V3/2000+F$19*Nutrients!$W3/2000+F$20*Nutrients!$X3/2000+F$21*Nutrients!$Y3/2000+F$22*Nutrients!$Z3/2000+F$23*Nutrients!$AA3/2000+F$24*Nutrients!$AB3/2000+F$25*Nutrients!$AC3/2000+F$26*Nutrients!$AD3/2000+F$27*Nutrients!$AE3/2000+F$28*Nutrients!$AF3/2000+F$29*Nutrients!$AG3/2000+F$30*Nutrients!$AH3/2000+F$31*Nutrients!$P3/2000+F$32*Nutrients!$Q3/2000+F$33*Nutrients!$K3/2000+F$34*Nutrients!$J3/2000+F$35*Nutrients!$S3/2000+F$36/2000*Nutrients!$H3+F$37/2000*Nutrients!$I3+F$38/2000*Nutrients!$L3))</f>
        <v>0.11789999999999999</v>
      </c>
      <c r="G44" s="80">
        <f>IF(G$4="","",(G$10*Nutrients!$B3/2000+G$11*Nutrients!$D3/2000+G$12*Nutrients!$E3/2000+G$9*Nutrients!$G3/2000+G$8*Nutrients!$R3/2000+G$13*Nutrients!$M3/2000+G$14*Nutrients!$N3/2000+G$15*Nutrients!$O3/2000+G$16*Nutrients!$T3/2000+G$17*Nutrients!$U3/2000+G$18*Nutrients!$V3/2000+G$19*Nutrients!$W3/2000+G$20*Nutrients!$X3/2000+G$21*Nutrients!$Y3/2000+G$22*Nutrients!$Z3/2000+G$23*Nutrients!$AA3/2000+G$24*Nutrients!$AB3/2000+G$25*Nutrients!$AC3/2000+G$26*Nutrients!$AD3/2000+G$27*Nutrients!$AE3/2000+G$28*Nutrients!$AF3/2000+G$29*Nutrients!$AG3/2000+G$30*Nutrients!$AH3/2000+G$31*Nutrients!$P3/2000+G$32*Nutrients!$Q3/2000+G$33*Nutrients!$K3/2000+G$34*Nutrients!$J3/2000+G$35*Nutrients!$S3/2000+G$36/2000*Nutrients!$H3+G$37/2000*Nutrients!$I3+G$38/2000*Nutrients!$L3))</f>
        <v>0.11789999999999999</v>
      </c>
      <c r="H44" s="81"/>
      <c r="I44" s="80">
        <f>IF(I$4="","",(I$10*Nutrients!$B3/2000+I$11*Nutrients!$D3/2000+I$12*Nutrients!$E3/2000+I$9*Nutrients!$G3/2000+I$8*Nutrients!$R3/2000+I$13*Nutrients!$M3/2000+I$14*Nutrients!$N3/2000+I$15*Nutrients!$O3/2000+I$16*Nutrients!$T3/2000+I$17*Nutrients!$U3/2000+I$18*Nutrients!$V3/2000+I$19*Nutrients!$W3/2000+I$20*Nutrients!$X3/2000+I$21*Nutrients!$Y3/2000+I$22*Nutrients!$Z3/2000+I$23*Nutrients!$AA3/2000+I$24*Nutrients!$AB3/2000+I$25*Nutrients!$AC3/2000+I$26*Nutrients!$AD3/2000+I$27*Nutrients!$AE3/2000+I$28*Nutrients!$AF3/2000+I$29*Nutrients!$AG3/2000+I$30*Nutrients!$AH3/2000+I$31*Nutrients!$P3/2000+I$32*Nutrients!$Q3/2000+I$33*Nutrients!$K3/2000+I$34*Nutrients!$J3/2000+I$35*Nutrients!$S3/2000+I$36/2000*Nutrients!$H3+I$37/2000*Nutrients!$I3+I$38/2000*Nutrients!$L3))</f>
        <v>0.11789999999999999</v>
      </c>
      <c r="J44" s="80">
        <f>IF(J$4="","",(J$10*Nutrients!$B3/2000+J$11*Nutrients!$D3/2000+J$12*Nutrients!$E3/2000+J$9*Nutrients!$G3/2000+J$8*Nutrients!$R3/2000+J$13*Nutrients!$M3/2000+J$14*Nutrients!$N3/2000+J$15*Nutrients!$O3/2000+J$16*Nutrients!$T3/2000+J$17*Nutrients!$U3/2000+J$18*Nutrients!$V3/2000+J$19*Nutrients!$W3/2000+J$20*Nutrients!$X3/2000+J$21*Nutrients!$Y3/2000+J$22*Nutrients!$Z3/2000+J$23*Nutrients!$AA3/2000+J$24*Nutrients!$AB3/2000+J$25*Nutrients!$AC3/2000+J$26*Nutrients!$AD3/2000+J$27*Nutrients!$AE3/2000+J$28*Nutrients!$AF3/2000+J$29*Nutrients!$AG3/2000+J$30*Nutrients!$AH3/2000+J$31*Nutrients!$P3/2000+J$32*Nutrients!$Q3/2000+J$33*Nutrients!$K3/2000+J$34*Nutrients!$J3/2000+J$35*Nutrients!$S3/2000+J$36/2000*Nutrients!$H3+J$37/2000*Nutrients!$I3+J$38/2000*Nutrients!$L3))</f>
        <v>0.11789999999999999</v>
      </c>
      <c r="K44" s="80">
        <f>IF(K$4="","",(K$10*Nutrients!$B3/2000+K$11*Nutrients!$D3/2000+K$12*Nutrients!$E3/2000+K$9*Nutrients!$G3/2000+K$8*Nutrients!$R3/2000+K$13*Nutrients!$M3/2000+K$14*Nutrients!$N3/2000+K$15*Nutrients!$O3/2000+K$16*Nutrients!$T3/2000+K$17*Nutrients!$U3/2000+K$18*Nutrients!$V3/2000+K$19*Nutrients!$W3/2000+K$20*Nutrients!$X3/2000+K$21*Nutrients!$Y3/2000+K$22*Nutrients!$Z3/2000+K$23*Nutrients!$AA3/2000+K$24*Nutrients!$AB3/2000+K$25*Nutrients!$AC3/2000+K$26*Nutrients!$AD3/2000+K$27*Nutrients!$AE3/2000+K$28*Nutrients!$AF3/2000+K$29*Nutrients!$AG3/2000+K$30*Nutrients!$AH3/2000+K$31*Nutrients!$P3/2000+K$32*Nutrients!$Q3/2000+K$33*Nutrients!$K3/2000+K$34*Nutrients!$J3/2000+K$35*Nutrients!$S3/2000+K$36/2000*Nutrients!$H3+K$37/2000*Nutrients!$I3+K$38/2000*Nutrients!$L3))</f>
        <v>0.11789999999999999</v>
      </c>
      <c r="L44" s="80">
        <f>IF(L$4="","",(L$10*Nutrients!$B3/2000+L$11*Nutrients!$D3/2000+L$12*Nutrients!$E3/2000+L$9*Nutrients!$G3/2000+L$8*Nutrients!$R3/2000+L$13*Nutrients!$M3/2000+L$14*Nutrients!$N3/2000+L$15*Nutrients!$O3/2000+L$16*Nutrients!$T3/2000+L$17*Nutrients!$U3/2000+L$18*Nutrients!$V3/2000+L$19*Nutrients!$W3/2000+L$20*Nutrients!$X3/2000+L$21*Nutrients!$Y3/2000+L$22*Nutrients!$Z3/2000+L$23*Nutrients!$AA3/2000+L$24*Nutrients!$AB3/2000+L$25*Nutrients!$AC3/2000+L$26*Nutrients!$AD3/2000+L$27*Nutrients!$AE3/2000+L$28*Nutrients!$AF3/2000+L$29*Nutrients!$AG3/2000+L$30*Nutrients!$AH3/2000+L$31*Nutrients!$P3/2000+L$32*Nutrients!$Q3/2000+L$33*Nutrients!$K3/2000+L$34*Nutrients!$J3/2000+L$35*Nutrients!$S3/2000+L$36/2000*Nutrients!$H3+L$37/2000*Nutrients!$I3+L$38/2000*Nutrients!$L3))</f>
        <v>0.11789999999999999</v>
      </c>
      <c r="M44" s="80">
        <f>IF(M$4="","",(M$10*Nutrients!$B3/2000+M$11*Nutrients!$D3/2000+M$12*Nutrients!$E3/2000+M$9*Nutrients!$G3/2000+M$8*Nutrients!$R3/2000+M$13*Nutrients!$M3/2000+M$14*Nutrients!$N3/2000+M$15*Nutrients!$O3/2000+M$16*Nutrients!$T3/2000+M$17*Nutrients!$U3/2000+M$18*Nutrients!$V3/2000+M$19*Nutrients!$W3/2000+M$20*Nutrients!$X3/2000+M$21*Nutrients!$Y3/2000+M$22*Nutrients!$Z3/2000+M$23*Nutrients!$AA3/2000+M$24*Nutrients!$AB3/2000+M$25*Nutrients!$AC3/2000+M$26*Nutrients!$AD3/2000+M$27*Nutrients!$AE3/2000+M$28*Nutrients!$AF3/2000+M$29*Nutrients!$AG3/2000+M$30*Nutrients!$AH3/2000+M$31*Nutrients!$P3/2000+M$32*Nutrients!$Q3/2000+M$33*Nutrients!$K3/2000+M$34*Nutrients!$J3/2000+M$35*Nutrients!$S3/2000+M$36/2000*Nutrients!$H3+M$37/2000*Nutrients!$I3+M$38/2000*Nutrients!$L3))</f>
        <v>0.11789999999999999</v>
      </c>
      <c r="N44" s="80">
        <f>IF(N$4="","",(N$10*Nutrients!$B3/2000+N$11*Nutrients!$D3/2000+N$12*Nutrients!$E3/2000+N$9*Nutrients!$G3/2000+N$8*Nutrients!$R3/2000+N$13*Nutrients!$M3/2000+N$14*Nutrients!$N3/2000+N$15*Nutrients!$O3/2000+N$16*Nutrients!$T3/2000+N$17*Nutrients!$U3/2000+N$18*Nutrients!$V3/2000+N$19*Nutrients!$W3/2000+N$20*Nutrients!$X3/2000+N$21*Nutrients!$Y3/2000+N$22*Nutrients!$Z3/2000+N$23*Nutrients!$AA3/2000+N$24*Nutrients!$AB3/2000+N$25*Nutrients!$AC3/2000+N$26*Nutrients!$AD3/2000+N$27*Nutrients!$AE3/2000+N$28*Nutrients!$AF3/2000+N$29*Nutrients!$AG3/2000+N$30*Nutrients!$AH3/2000+N$31*Nutrients!$P3/2000+N$32*Nutrients!$Q3/2000+N$33*Nutrients!$K3/2000+N$34*Nutrients!$J3/2000+N$35*Nutrients!$S3/2000+N$36/2000*Nutrients!$H3+N$37/2000*Nutrients!$I3+N$38/2000*Nutrients!$L3))</f>
        <v>0.11789999999999999</v>
      </c>
      <c r="P44" s="80">
        <f>IF(P$4="","",(P$10*Nutrients!$B3/2000+P$11*Nutrients!$D3/2000+P$12*Nutrients!$E3/2000+P$9*Nutrients!$G3/2000+P$8*Nutrients!$R3/2000+P$13*Nutrients!$M3/2000+P$14*Nutrients!$N3/2000+P$15*Nutrients!$O3/2000+P$16*Nutrients!$T3/2000+P$17*Nutrients!$U3/2000+P$18*Nutrients!$V3/2000+P$19*Nutrients!$W3/2000+P$20*Nutrients!$X3/2000+P$21*Nutrients!$Y3/2000+P$22*Nutrients!$Z3/2000+P$23*Nutrients!$AA3/2000+P$24*Nutrients!$AB3/2000+P$25*Nutrients!$AC3/2000+P$26*Nutrients!$AD3/2000+P$27*Nutrients!$AE3/2000+P$28*Nutrients!$AF3/2000+P$29*Nutrients!$AG3/2000+P$30*Nutrients!$AH3/2000+P$31*Nutrients!$P3/2000+P$32*Nutrients!$Q3/2000+P$33*Nutrients!$K3/2000+P$34*Nutrients!$J3/2000+P$35*Nutrients!$S3/2000+P$36/2000*Nutrients!$H3+P$37/2000*Nutrients!$I3+P$38/2000*Nutrients!$L3))</f>
        <v>0.11789999999999999</v>
      </c>
      <c r="Q44" s="80">
        <f>IF(Q$4="","",(Q$10*Nutrients!$B3/2000+Q$11*Nutrients!$D3/2000+Q$12*Nutrients!$E3/2000+Q$9*Nutrients!$G3/2000+Q$8*Nutrients!$R3/2000+Q$13*Nutrients!$M3/2000+Q$14*Nutrients!$N3/2000+Q$15*Nutrients!$O3/2000+Q$16*Nutrients!$T3/2000+Q$17*Nutrients!$U3/2000+Q$18*Nutrients!$V3/2000+Q$19*Nutrients!$W3/2000+Q$20*Nutrients!$X3/2000+Q$21*Nutrients!$Y3/2000+Q$22*Nutrients!$Z3/2000+Q$23*Nutrients!$AA3/2000+Q$24*Nutrients!$AB3/2000+Q$25*Nutrients!$AC3/2000+Q$26*Nutrients!$AD3/2000+Q$27*Nutrients!$AE3/2000+Q$28*Nutrients!$AF3/2000+Q$29*Nutrients!$AG3/2000+Q$30*Nutrients!$AH3/2000+Q$31*Nutrients!$P3/2000+Q$32*Nutrients!$Q3/2000+Q$33*Nutrients!$K3/2000+Q$34*Nutrients!$J3/2000+Q$35*Nutrients!$S3/2000+Q$36/2000*Nutrients!$H3+Q$37/2000*Nutrients!$I3+Q$38/2000*Nutrients!$L3))</f>
        <v>0.11789999999999999</v>
      </c>
      <c r="R44" s="80">
        <f>IF(R$4="","",(R$10*Nutrients!$B3/2000+R$11*Nutrients!$D3/2000+R$12*Nutrients!$E3/2000+R$9*Nutrients!$G3/2000+R$8*Nutrients!$R3/2000+R$13*Nutrients!$M3/2000+R$14*Nutrients!$N3/2000+R$15*Nutrients!$O3/2000+R$16*Nutrients!$T3/2000+R$17*Nutrients!$U3/2000+R$18*Nutrients!$V3/2000+R$19*Nutrients!$W3/2000+R$20*Nutrients!$X3/2000+R$21*Nutrients!$Y3/2000+R$22*Nutrients!$Z3/2000+R$23*Nutrients!$AA3/2000+R$24*Nutrients!$AB3/2000+R$25*Nutrients!$AC3/2000+R$26*Nutrients!$AD3/2000+R$27*Nutrients!$AE3/2000+R$28*Nutrients!$AF3/2000+R$29*Nutrients!$AG3/2000+R$30*Nutrients!$AH3/2000+R$31*Nutrients!$P3/2000+R$32*Nutrients!$Q3/2000+R$33*Nutrients!$K3/2000+R$34*Nutrients!$J3/2000+R$35*Nutrients!$S3/2000+R$36/2000*Nutrients!$H3+R$37/2000*Nutrients!$I3+R$38/2000*Nutrients!$L3))</f>
        <v>0.11789999999999999</v>
      </c>
      <c r="S44" s="80">
        <f>IF(S$4="","",(S$10*Nutrients!$B3/2000+S$11*Nutrients!$D3/2000+S$12*Nutrients!$E3/2000+S$9*Nutrients!$G3/2000+S$8*Nutrients!$R3/2000+S$13*Nutrients!$M3/2000+S$14*Nutrients!$N3/2000+S$15*Nutrients!$O3/2000+S$16*Nutrients!$T3/2000+S$17*Nutrients!$U3/2000+S$18*Nutrients!$V3/2000+S$19*Nutrients!$W3/2000+S$20*Nutrients!$X3/2000+S$21*Nutrients!$Y3/2000+S$22*Nutrients!$Z3/2000+S$23*Nutrients!$AA3/2000+S$24*Nutrients!$AB3/2000+S$25*Nutrients!$AC3/2000+S$26*Nutrients!$AD3/2000+S$27*Nutrients!$AE3/2000+S$28*Nutrients!$AF3/2000+S$29*Nutrients!$AG3/2000+S$30*Nutrients!$AH3/2000+S$31*Nutrients!$P3/2000+S$32*Nutrients!$Q3/2000+S$33*Nutrients!$K3/2000+S$34*Nutrients!$J3/2000+S$35*Nutrients!$S3/2000+S$36/2000*Nutrients!$H3+S$37/2000*Nutrients!$I3+S$38/2000*Nutrients!$L3))</f>
        <v>0.11789999999999999</v>
      </c>
      <c r="T44" s="80">
        <f>IF(T$4="","",(T$10*Nutrients!$B3/2000+T$11*Nutrients!$D3/2000+T$12*Nutrients!$E3/2000+T$9*Nutrients!$G3/2000+T$8*Nutrients!$R3/2000+T$13*Nutrients!$M3/2000+T$14*Nutrients!$N3/2000+T$15*Nutrients!$O3/2000+T$16*Nutrients!$T3/2000+T$17*Nutrients!$U3/2000+T$18*Nutrients!$V3/2000+T$19*Nutrients!$W3/2000+T$20*Nutrients!$X3/2000+T$21*Nutrients!$Y3/2000+T$22*Nutrients!$Z3/2000+T$23*Nutrients!$AA3/2000+T$24*Nutrients!$AB3/2000+T$25*Nutrients!$AC3/2000+T$26*Nutrients!$AD3/2000+T$27*Nutrients!$AE3/2000+T$28*Nutrients!$AF3/2000+T$29*Nutrients!$AG3/2000+T$30*Nutrients!$AH3/2000+T$31*Nutrients!$P3/2000+T$32*Nutrients!$Q3/2000+T$33*Nutrients!$K3/2000+T$34*Nutrients!$J3/2000+T$35*Nutrients!$S3/2000+T$36/2000*Nutrients!$H3+T$37/2000*Nutrients!$I3+T$38/2000*Nutrients!$L3))</f>
        <v>0.11789999999999999</v>
      </c>
      <c r="U44" s="80">
        <f>IF(U$4="","",(U$10*Nutrients!$B3/2000+U$11*Nutrients!$D3/2000+U$12*Nutrients!$E3/2000+U$9*Nutrients!$G3/2000+U$8*Nutrients!$R3/2000+U$13*Nutrients!$M3/2000+U$14*Nutrients!$N3/2000+U$15*Nutrients!$O3/2000+U$16*Nutrients!$T3/2000+U$17*Nutrients!$U3/2000+U$18*Nutrients!$V3/2000+U$19*Nutrients!$W3/2000+U$20*Nutrients!$X3/2000+U$21*Nutrients!$Y3/2000+U$22*Nutrients!$Z3/2000+U$23*Nutrients!$AA3/2000+U$24*Nutrients!$AB3/2000+U$25*Nutrients!$AC3/2000+U$26*Nutrients!$AD3/2000+U$27*Nutrients!$AE3/2000+U$28*Nutrients!$AF3/2000+U$29*Nutrients!$AG3/2000+U$30*Nutrients!$AH3/2000+U$31*Nutrients!$P3/2000+U$32*Nutrients!$Q3/2000+U$33*Nutrients!$K3/2000+U$34*Nutrients!$J3/2000+U$35*Nutrients!$S3/2000+U$36/2000*Nutrients!$H3+U$37/2000*Nutrients!$I3+U$38/2000*Nutrients!$L3))</f>
        <v>0.11789999999999999</v>
      </c>
    </row>
    <row r="45" spans="1:21" ht="12.75">
      <c r="A45" s="6" t="s">
        <v>79</v>
      </c>
      <c r="B45" s="82">
        <f>IF(B$4="","",(B$10*Nutrients!$B4/2000+B$6*Nutrients!$C4/2000+B$11*Nutrients!$D4/2000+B$12*Nutrients!$E4/2000+B$7*Nutrients!$F4/2000+B$9*Nutrients!$G4/2000+B$8*Nutrients!$R4/2000+B$13*Nutrients!$M4/2000+B$14*Nutrients!$N4/2000+B$15*Nutrients!$O4/2000+B$16*Nutrients!$T4/2000+B$17*Nutrients!$U4/2000+B$18*Nutrients!$V4/2000+B$19*Nutrients!$W4/2000+B$20*Nutrients!$X4/2000+B$21*Nutrients!$Y4/2000+B$22*Nutrients!$Z4/2000+B$23*Nutrients!$AA4/2000+B$24*Nutrients!$AB4/2000+B$25*Nutrients!$AC4/2000+B$26*Nutrients!$AD4/2000+B$27*Nutrients!$AE4/2000+B$28*Nutrients!$AF4/2000+B$29*Nutrients!$AG4/2000+B$30*Nutrients!$AH4/2000+B$31*Nutrients!$P4/2000+B$32*Nutrients!$Q4/2000+B$33*Nutrients!$K4/2000+B$34*Nutrients!$J4/2000+B$35*Nutrients!$S4/2000+B$36/2000*Nutrients!$H4+B$37/2000*Nutrients!$I4+B$38/2000*Nutrients!$L4)/B$43)</f>
        <v>0.6985375171333829</v>
      </c>
      <c r="C45" s="82">
        <f>IF(C$4="","",(C$10*Nutrients!$B4/2000+C$6*Nutrients!$C4/2000+C$11*Nutrients!$D4/2000+C$12*Nutrients!$E4/2000+C$7*Nutrients!$F4/2000+C$9*Nutrients!$G4/2000+C$8*Nutrients!$R4/2000+C$13*Nutrients!$M4/2000+C$14*Nutrients!$N4/2000+C$15*Nutrients!$O4/2000+C$16*Nutrients!$T4/2000+C$17*Nutrients!$U4/2000+C$18*Nutrients!$V4/2000+C$19*Nutrients!$W4/2000+C$20*Nutrients!$X4/2000+C$21*Nutrients!$Y4/2000+C$22*Nutrients!$Z4/2000+C$23*Nutrients!$AA4/2000+C$24*Nutrients!$AB4/2000+C$25*Nutrients!$AC4/2000+C$26*Nutrients!$AD4/2000+C$27*Nutrients!$AE4/2000+C$28*Nutrients!$AF4/2000+C$29*Nutrients!$AG4/2000+C$30*Nutrients!$AH4/2000+C$31*Nutrients!$P4/2000+C$32*Nutrients!$Q4/2000+C$33*Nutrients!$K4/2000+C$34*Nutrients!$J4/2000+C$35*Nutrients!$S4/2000+C$36/2000*Nutrients!$H4+C$37/2000*Nutrients!$I4+C$38/2000*Nutrients!$L4)/C$43)</f>
        <v>0.7008360889579024</v>
      </c>
      <c r="D45" s="82">
        <f>IF(D$4="","",(D$10*Nutrients!$B4/2000+D$6*Nutrients!$C4/2000+D$11*Nutrients!$D4/2000+D$12*Nutrients!$E4/2000+D$7*Nutrients!$F4/2000+D$9*Nutrients!$G4/2000+D$8*Nutrients!$R4/2000+D$13*Nutrients!$M4/2000+D$14*Nutrients!$N4/2000+D$15*Nutrients!$O4/2000+D$16*Nutrients!$T4/2000+D$17*Nutrients!$U4/2000+D$18*Nutrients!$V4/2000+D$19*Nutrients!$W4/2000+D$20*Nutrients!$X4/2000+D$21*Nutrients!$Y4/2000+D$22*Nutrients!$Z4/2000+D$23*Nutrients!$AA4/2000+D$24*Nutrients!$AB4/2000+D$25*Nutrients!$AC4/2000+D$26*Nutrients!$AD4/2000+D$27*Nutrients!$AE4/2000+D$28*Nutrients!$AF4/2000+D$29*Nutrients!$AG4/2000+D$30*Nutrients!$AH4/2000+D$31*Nutrients!$P4/2000+D$32*Nutrients!$Q4/2000+D$33*Nutrients!$K4/2000+D$34*Nutrients!$J4/2000+D$35*Nutrients!$S4/2000+D$36/2000*Nutrients!$H4+D$37/2000*Nutrients!$I4+D$38/2000*Nutrients!$L4)/D$43)</f>
        <v>0.7042060473027378</v>
      </c>
      <c r="E45" s="82">
        <f>IF(E$4="","",(E$10*Nutrients!$B4/2000+E$6*Nutrients!$C4/2000+E$11*Nutrients!$D4/2000+E$12*Nutrients!$E4/2000+E$7*Nutrients!$F4/2000+E$9*Nutrients!$G4/2000+E$8*Nutrients!$R4/2000+E$13*Nutrients!$M4/2000+E$14*Nutrients!$N4/2000+E$15*Nutrients!$O4/2000+E$16*Nutrients!$T4/2000+E$17*Nutrients!$U4/2000+E$18*Nutrients!$V4/2000+E$19*Nutrients!$W4/2000+E$20*Nutrients!$X4/2000+E$21*Nutrients!$Y4/2000+E$22*Nutrients!$Z4/2000+E$23*Nutrients!$AA4/2000+E$24*Nutrients!$AB4/2000+E$25*Nutrients!$AC4/2000+E$26*Nutrients!$AD4/2000+E$27*Nutrients!$AE4/2000+E$28*Nutrients!$AF4/2000+E$29*Nutrients!$AG4/2000+E$30*Nutrients!$AH4/2000+E$31*Nutrients!$P4/2000+E$32*Nutrients!$Q4/2000+E$33*Nutrients!$K4/2000+E$34*Nutrients!$J4/2000+E$35*Nutrients!$S4/2000+E$36/2000*Nutrients!$H4+E$37/2000*Nutrients!$I4+E$38/2000*Nutrients!$L4)/E$43)</f>
        <v>0.7071243918478265</v>
      </c>
      <c r="F45" s="82">
        <f>IF(F$4="","",(F$10*Nutrients!$B4/2000+F$6*Nutrients!$C4/2000+F$11*Nutrients!$D4/2000+F$12*Nutrients!$E4/2000+F$7*Nutrients!$F4/2000+F$9*Nutrients!$G4/2000+F$8*Nutrients!$R4/2000+F$13*Nutrients!$M4/2000+F$14*Nutrients!$N4/2000+F$15*Nutrients!$O4/2000+F$16*Nutrients!$T4/2000+F$17*Nutrients!$U4/2000+F$18*Nutrients!$V4/2000+F$19*Nutrients!$W4/2000+F$20*Nutrients!$X4/2000+F$21*Nutrients!$Y4/2000+F$22*Nutrients!$Z4/2000+F$23*Nutrients!$AA4/2000+F$24*Nutrients!$AB4/2000+F$25*Nutrients!$AC4/2000+F$26*Nutrients!$AD4/2000+F$27*Nutrients!$AE4/2000+F$28*Nutrients!$AF4/2000+F$29*Nutrients!$AG4/2000+F$30*Nutrients!$AH4/2000+F$31*Nutrients!$P4/2000+F$32*Nutrients!$Q4/2000+F$33*Nutrients!$K4/2000+F$34*Nutrients!$J4/2000+F$35*Nutrients!$S4/2000+F$36/2000*Nutrients!$H4+F$37/2000*Nutrients!$I4+F$38/2000*Nutrients!$L4)/F$43)</f>
        <v>0.709281817369329</v>
      </c>
      <c r="G45" s="82">
        <f>IF(G$4="","",(G$10*Nutrients!$B4/2000+G$6*Nutrients!$C4/2000+G$11*Nutrients!$D4/2000+G$12*Nutrients!$E4/2000+G$7*Nutrients!$F4/2000+G$9*Nutrients!$G4/2000+G$8*Nutrients!$R4/2000+G$13*Nutrients!$M4/2000+G$14*Nutrients!$N4/2000+G$15*Nutrients!$O4/2000+G$16*Nutrients!$T4/2000+G$17*Nutrients!$U4/2000+G$18*Nutrients!$V4/2000+G$19*Nutrients!$W4/2000+G$20*Nutrients!$X4/2000+G$21*Nutrients!$Y4/2000+G$22*Nutrients!$Z4/2000+G$23*Nutrients!$AA4/2000+G$24*Nutrients!$AB4/2000+G$25*Nutrients!$AC4/2000+G$26*Nutrients!$AD4/2000+G$27*Nutrients!$AE4/2000+G$28*Nutrients!$AF4/2000+G$29*Nutrients!$AG4/2000+G$30*Nutrients!$AH4/2000+G$31*Nutrients!$P4/2000+G$32*Nutrients!$Q4/2000+G$33*Nutrients!$K4/2000+G$34*Nutrients!$J4/2000+G$35*Nutrients!$S4/2000+G$36/2000*Nutrients!$H4+G$37/2000*Nutrients!$I4+G$38/2000*Nutrients!$L4)/G$43)</f>
        <v>0.7029750163615565</v>
      </c>
      <c r="H45" s="81"/>
      <c r="I45" s="82">
        <f>IF(I$4="","",(I$10*Nutrients!$B4/2000+I$6*Nutrients!$C4/2000+I$11*Nutrients!$D4/2000+I$12*Nutrients!$E4/2000+I$7*Nutrients!$F4/2000+I$9*Nutrients!$G4/2000+I$8*Nutrients!$R4/2000+I$13*Nutrients!$M4/2000+I$14*Nutrients!$N4/2000+I$15*Nutrients!$O4/2000+I$16*Nutrients!$T4/2000+I$17*Nutrients!$U4/2000+I$18*Nutrients!$V4/2000+I$19*Nutrients!$W4/2000+I$20*Nutrients!$X4/2000+I$21*Nutrients!$Y4/2000+I$22*Nutrients!$Z4/2000+I$23*Nutrients!$AA4/2000+I$24*Nutrients!$AB4/2000+I$25*Nutrients!$AC4/2000+I$26*Nutrients!$AD4/2000+I$27*Nutrients!$AE4/2000+I$28*Nutrients!$AF4/2000+I$29*Nutrients!$AG4/2000+I$30*Nutrients!$AH4/2000+I$31*Nutrients!$P4/2000+I$32*Nutrients!$Q4/2000+I$33*Nutrients!$K4/2000+I$34*Nutrients!$J4/2000+I$35*Nutrients!$S4/2000+I$36/2000*Nutrients!$H4+I$37/2000*Nutrients!$I4+I$38/2000*Nutrients!$L4)/I$43)</f>
        <v>0.6923352879192877</v>
      </c>
      <c r="J45" s="82">
        <f>IF(J$4="","",(J$10*Nutrients!$B4/2000+J$6*Nutrients!$C4/2000+J$11*Nutrients!$D4/2000+J$12*Nutrients!$E4/2000+J$7*Nutrients!$F4/2000+J$9*Nutrients!$G4/2000+J$8*Nutrients!$R4/2000+J$13*Nutrients!$M4/2000+J$14*Nutrients!$N4/2000+J$15*Nutrients!$O4/2000+J$16*Nutrients!$T4/2000+J$17*Nutrients!$U4/2000+J$18*Nutrients!$V4/2000+J$19*Nutrients!$W4/2000+J$20*Nutrients!$X4/2000+J$21*Nutrients!$Y4/2000+J$22*Nutrients!$Z4/2000+J$23*Nutrients!$AA4/2000+J$24*Nutrients!$AB4/2000+J$25*Nutrients!$AC4/2000+J$26*Nutrients!$AD4/2000+J$27*Nutrients!$AE4/2000+J$28*Nutrients!$AF4/2000+J$29*Nutrients!$AG4/2000+J$30*Nutrients!$AH4/2000+J$31*Nutrients!$P4/2000+J$32*Nutrients!$Q4/2000+J$33*Nutrients!$K4/2000+J$34*Nutrients!$J4/2000+J$35*Nutrients!$S4/2000+J$36/2000*Nutrients!$H4+J$37/2000*Nutrients!$I4+J$38/2000*Nutrients!$L4)/J$43)</f>
        <v>0.6938404631053122</v>
      </c>
      <c r="K45" s="82">
        <f>IF(K$4="","",(K$10*Nutrients!$B4/2000+K$6*Nutrients!$C4/2000+K$11*Nutrients!$D4/2000+K$12*Nutrients!$E4/2000+K$7*Nutrients!$F4/2000+K$9*Nutrients!$G4/2000+K$8*Nutrients!$R4/2000+K$13*Nutrients!$M4/2000+K$14*Nutrients!$N4/2000+K$15*Nutrients!$O4/2000+K$16*Nutrients!$T4/2000+K$17*Nutrients!$U4/2000+K$18*Nutrients!$V4/2000+K$19*Nutrients!$W4/2000+K$20*Nutrients!$X4/2000+K$21*Nutrients!$Y4/2000+K$22*Nutrients!$Z4/2000+K$23*Nutrients!$AA4/2000+K$24*Nutrients!$AB4/2000+K$25*Nutrients!$AC4/2000+K$26*Nutrients!$AD4/2000+K$27*Nutrients!$AE4/2000+K$28*Nutrients!$AF4/2000+K$29*Nutrients!$AG4/2000+K$30*Nutrients!$AH4/2000+K$31*Nutrients!$P4/2000+K$32*Nutrients!$Q4/2000+K$33*Nutrients!$K4/2000+K$34*Nutrients!$J4/2000+K$35*Nutrients!$S4/2000+K$36/2000*Nutrients!$H4+K$37/2000*Nutrients!$I4+K$38/2000*Nutrients!$L4)/K$43)</f>
        <v>0.6960284585141104</v>
      </c>
      <c r="L45" s="82">
        <f>IF(L$4="","",(L$10*Nutrients!$B4/2000+L$6*Nutrients!$C4/2000+L$11*Nutrients!$D4/2000+L$12*Nutrients!$E4/2000+L$7*Nutrients!$F4/2000+L$9*Nutrients!$G4/2000+L$8*Nutrients!$R4/2000+L$13*Nutrients!$M4/2000+L$14*Nutrients!$N4/2000+L$15*Nutrients!$O4/2000+L$16*Nutrients!$T4/2000+L$17*Nutrients!$U4/2000+L$18*Nutrients!$V4/2000+L$19*Nutrients!$W4/2000+L$20*Nutrients!$X4/2000+L$21*Nutrients!$Y4/2000+L$22*Nutrients!$Z4/2000+L$23*Nutrients!$AA4/2000+L$24*Nutrients!$AB4/2000+L$25*Nutrients!$AC4/2000+L$26*Nutrients!$AD4/2000+L$27*Nutrients!$AE4/2000+L$28*Nutrients!$AF4/2000+L$29*Nutrients!$AG4/2000+L$30*Nutrients!$AH4/2000+L$31*Nutrients!$P4/2000+L$32*Nutrients!$Q4/2000+L$33*Nutrients!$K4/2000+L$34*Nutrients!$J4/2000+L$35*Nutrients!$S4/2000+L$36/2000*Nutrients!$H4+L$37/2000*Nutrients!$I4+L$38/2000*Nutrients!$L4)/L$43)</f>
        <v>0.6979386448684082</v>
      </c>
      <c r="M45" s="82">
        <f>IF(M$4="","",(M$10*Nutrients!$B4/2000+M$6*Nutrients!$C4/2000+M$11*Nutrients!$D4/2000+M$12*Nutrients!$E4/2000+M$7*Nutrients!$F4/2000+M$9*Nutrients!$G4/2000+M$8*Nutrients!$R4/2000+M$13*Nutrients!$M4/2000+M$14*Nutrients!$N4/2000+M$15*Nutrients!$O4/2000+M$16*Nutrients!$T4/2000+M$17*Nutrients!$U4/2000+M$18*Nutrients!$V4/2000+M$19*Nutrients!$W4/2000+M$20*Nutrients!$X4/2000+M$21*Nutrients!$Y4/2000+M$22*Nutrients!$Z4/2000+M$23*Nutrients!$AA4/2000+M$24*Nutrients!$AB4/2000+M$25*Nutrients!$AC4/2000+M$26*Nutrients!$AD4/2000+M$27*Nutrients!$AE4/2000+M$28*Nutrients!$AF4/2000+M$29*Nutrients!$AG4/2000+M$30*Nutrients!$AH4/2000+M$31*Nutrients!$P4/2000+M$32*Nutrients!$Q4/2000+M$33*Nutrients!$K4/2000+M$34*Nutrients!$J4/2000+M$35*Nutrients!$S4/2000+M$36/2000*Nutrients!$H4+M$37/2000*Nutrients!$I4+M$38/2000*Nutrients!$L4)/M$43)</f>
        <v>0.6993713576988864</v>
      </c>
      <c r="N45" s="82">
        <f>IF(N$4="","",(N$10*Nutrients!$B4/2000+N$6*Nutrients!$C4/2000+N$11*Nutrients!$D4/2000+N$12*Nutrients!$E4/2000+N$7*Nutrients!$F4/2000+N$9*Nutrients!$G4/2000+N$8*Nutrients!$R4/2000+N$13*Nutrients!$M4/2000+N$14*Nutrients!$N4/2000+N$15*Nutrients!$O4/2000+N$16*Nutrients!$T4/2000+N$17*Nutrients!$U4/2000+N$18*Nutrients!$V4/2000+N$19*Nutrients!$W4/2000+N$20*Nutrients!$X4/2000+N$21*Nutrients!$Y4/2000+N$22*Nutrients!$Z4/2000+N$23*Nutrients!$AA4/2000+N$24*Nutrients!$AB4/2000+N$25*Nutrients!$AC4/2000+N$26*Nutrients!$AD4/2000+N$27*Nutrients!$AE4/2000+N$28*Nutrients!$AF4/2000+N$29*Nutrients!$AG4/2000+N$30*Nutrients!$AH4/2000+N$31*Nutrients!$P4/2000+N$32*Nutrients!$Q4/2000+N$33*Nutrients!$K4/2000+N$34*Nutrients!$J4/2000+N$35*Nutrients!$S4/2000+N$36/2000*Nutrients!$H4+N$37/2000*Nutrients!$I4+N$38/2000*Nutrients!$L4)/N$43)</f>
        <v>0.6952388846506404</v>
      </c>
      <c r="P45" s="82">
        <f>IF(P$4="","",(P$10*Nutrients!$B4/2000+P$6*Nutrients!$C4/2000+P$11*Nutrients!$D4/2000+P$12*Nutrients!$E4/2000+P$7*Nutrients!$F4/2000+P$9*Nutrients!$G4/2000+P$8*Nutrients!$R4/2000+P$13*Nutrients!$M4/2000+P$14*Nutrients!$N4/2000+P$15*Nutrients!$O4/2000+P$16*Nutrients!$T4/2000+P$17*Nutrients!$U4/2000+P$18*Nutrients!$V4/2000+P$19*Nutrients!$W4/2000+P$20*Nutrients!$X4/2000+P$21*Nutrients!$Y4/2000+P$22*Nutrients!$Z4/2000+P$23*Nutrients!$AA4/2000+P$24*Nutrients!$AB4/2000+P$25*Nutrients!$AC4/2000+P$26*Nutrients!$AD4/2000+P$27*Nutrients!$AE4/2000+P$28*Nutrients!$AF4/2000+P$29*Nutrients!$AG4/2000+P$30*Nutrients!$AH4/2000+P$31*Nutrients!$P4/2000+P$32*Nutrients!$Q4/2000+P$33*Nutrients!$K4/2000+P$34*Nutrients!$J4/2000+P$35*Nutrients!$S4/2000+P$36/2000*Nutrients!$H4+P$37/2000*Nutrients!$I4+P$38/2000*Nutrients!$L4)/P$43)</f>
        <v>0.6953172563025807</v>
      </c>
      <c r="Q45" s="82">
        <f>IF(Q$4="","",(Q$10*Nutrients!$B4/2000+Q$6*Nutrients!$C4/2000+Q$11*Nutrients!$D4/2000+Q$12*Nutrients!$E4/2000+Q$7*Nutrients!$F4/2000+Q$9*Nutrients!$G4/2000+Q$8*Nutrients!$R4/2000+Q$13*Nutrients!$M4/2000+Q$14*Nutrients!$N4/2000+Q$15*Nutrients!$O4/2000+Q$16*Nutrients!$T4/2000+Q$17*Nutrients!$U4/2000+Q$18*Nutrients!$V4/2000+Q$19*Nutrients!$W4/2000+Q$20*Nutrients!$X4/2000+Q$21*Nutrients!$Y4/2000+Q$22*Nutrients!$Z4/2000+Q$23*Nutrients!$AA4/2000+Q$24*Nutrients!$AB4/2000+Q$25*Nutrients!$AC4/2000+Q$26*Nutrients!$AD4/2000+Q$27*Nutrients!$AE4/2000+Q$28*Nutrients!$AF4/2000+Q$29*Nutrients!$AG4/2000+Q$30*Nutrients!$AH4/2000+Q$31*Nutrients!$P4/2000+Q$32*Nutrients!$Q4/2000+Q$33*Nutrients!$K4/2000+Q$34*Nutrients!$J4/2000+Q$35*Nutrients!$S4/2000+Q$36/2000*Nutrients!$H4+Q$37/2000*Nutrients!$I4+Q$38/2000*Nutrients!$L4)/Q$43)</f>
        <v>0.6972010488403915</v>
      </c>
      <c r="R45" s="82">
        <f>IF(R$4="","",(R$10*Nutrients!$B4/2000+R$6*Nutrients!$C4/2000+R$11*Nutrients!$D4/2000+R$12*Nutrients!$E4/2000+R$7*Nutrients!$F4/2000+R$9*Nutrients!$G4/2000+R$8*Nutrients!$R4/2000+R$13*Nutrients!$M4/2000+R$14*Nutrients!$N4/2000+R$15*Nutrients!$O4/2000+R$16*Nutrients!$T4/2000+R$17*Nutrients!$U4/2000+R$18*Nutrients!$V4/2000+R$19*Nutrients!$W4/2000+R$20*Nutrients!$X4/2000+R$21*Nutrients!$Y4/2000+R$22*Nutrients!$Z4/2000+R$23*Nutrients!$AA4/2000+R$24*Nutrients!$AB4/2000+R$25*Nutrients!$AC4/2000+R$26*Nutrients!$AD4/2000+R$27*Nutrients!$AE4/2000+R$28*Nutrients!$AF4/2000+R$29*Nutrients!$AG4/2000+R$30*Nutrients!$AH4/2000+R$31*Nutrients!$P4/2000+R$32*Nutrients!$Q4/2000+R$33*Nutrients!$K4/2000+R$34*Nutrients!$J4/2000+R$35*Nutrients!$S4/2000+R$36/2000*Nutrients!$H4+R$37/2000*Nutrients!$I4+R$38/2000*Nutrients!$L4)/R$43)</f>
        <v>0.699955076139695</v>
      </c>
      <c r="S45" s="82">
        <f>IF(S$4="","",(S$10*Nutrients!$B4/2000+S$6*Nutrients!$C4/2000+S$11*Nutrients!$D4/2000+S$12*Nutrients!$E4/2000+S$7*Nutrients!$F4/2000+S$9*Nutrients!$G4/2000+S$8*Nutrients!$R4/2000+S$13*Nutrients!$M4/2000+S$14*Nutrients!$N4/2000+S$15*Nutrients!$O4/2000+S$16*Nutrients!$T4/2000+S$17*Nutrients!$U4/2000+S$18*Nutrients!$V4/2000+S$19*Nutrients!$W4/2000+S$20*Nutrients!$X4/2000+S$21*Nutrients!$Y4/2000+S$22*Nutrients!$Z4/2000+S$23*Nutrients!$AA4/2000+S$24*Nutrients!$AB4/2000+S$25*Nutrients!$AC4/2000+S$26*Nutrients!$AD4/2000+S$27*Nutrients!$AE4/2000+S$28*Nutrients!$AF4/2000+S$29*Nutrients!$AG4/2000+S$30*Nutrients!$AH4/2000+S$31*Nutrients!$P4/2000+S$32*Nutrients!$Q4/2000+S$33*Nutrients!$K4/2000+S$34*Nutrients!$J4/2000+S$35*Nutrients!$S4/2000+S$36/2000*Nutrients!$H4+S$37/2000*Nutrients!$I4+S$38/2000*Nutrients!$L4)/S$43)</f>
        <v>0.7023487908078989</v>
      </c>
      <c r="T45" s="82">
        <f>IF(T$4="","",(T$10*Nutrients!$B4/2000+T$6*Nutrients!$C4/2000+T$11*Nutrients!$D4/2000+T$12*Nutrients!$E4/2000+T$7*Nutrients!$F4/2000+T$9*Nutrients!$G4/2000+T$8*Nutrients!$R4/2000+T$13*Nutrients!$M4/2000+T$14*Nutrients!$N4/2000+T$15*Nutrients!$O4/2000+T$16*Nutrients!$T4/2000+T$17*Nutrients!$U4/2000+T$18*Nutrients!$V4/2000+T$19*Nutrients!$W4/2000+T$20*Nutrients!$X4/2000+T$21*Nutrients!$Y4/2000+T$22*Nutrients!$Z4/2000+T$23*Nutrients!$AA4/2000+T$24*Nutrients!$AB4/2000+T$25*Nutrients!$AC4/2000+T$26*Nutrients!$AD4/2000+T$27*Nutrients!$AE4/2000+T$28*Nutrients!$AF4/2000+T$29*Nutrients!$AG4/2000+T$30*Nutrients!$AH4/2000+T$31*Nutrients!$P4/2000+T$32*Nutrients!$Q4/2000+T$33*Nutrients!$K4/2000+T$34*Nutrients!$J4/2000+T$35*Nutrients!$S4/2000+T$36/2000*Nutrients!$H4+T$37/2000*Nutrients!$I4+T$38/2000*Nutrients!$L4)/T$43)</f>
        <v>0.7041355413769048</v>
      </c>
      <c r="U45" s="82">
        <f>IF(U$4="","",(U$10*Nutrients!$B4/2000+U$6*Nutrients!$C4/2000+U$11*Nutrients!$D4/2000+U$12*Nutrients!$E4/2000+U$7*Nutrients!$F4/2000+U$9*Nutrients!$G4/2000+U$8*Nutrients!$R4/2000+U$13*Nutrients!$M4/2000+U$14*Nutrients!$N4/2000+U$15*Nutrients!$O4/2000+U$16*Nutrients!$T4/2000+U$17*Nutrients!$U4/2000+U$18*Nutrients!$V4/2000+U$19*Nutrients!$W4/2000+U$20*Nutrients!$X4/2000+U$21*Nutrients!$Y4/2000+U$22*Nutrients!$Z4/2000+U$23*Nutrients!$AA4/2000+U$24*Nutrients!$AB4/2000+U$25*Nutrients!$AC4/2000+U$26*Nutrients!$AD4/2000+U$27*Nutrients!$AE4/2000+U$28*Nutrients!$AF4/2000+U$29*Nutrients!$AG4/2000+U$30*Nutrients!$AH4/2000+U$31*Nutrients!$P4/2000+U$32*Nutrients!$Q4/2000+U$33*Nutrients!$K4/2000+U$34*Nutrients!$J4/2000+U$35*Nutrients!$S4/2000+U$36/2000*Nutrients!$H4+U$37/2000*Nutrients!$I4+U$38/2000*Nutrients!$L4)/U$43)</f>
        <v>0.698953872005508</v>
      </c>
    </row>
    <row r="46" spans="1:21" ht="12.75">
      <c r="A46" s="6" t="s">
        <v>80</v>
      </c>
      <c r="B46" s="82">
        <f>IF(B$4="","",(B$10*Nutrients!$B5/2000+B$6*Nutrients!$C5/2000+B$11*Nutrients!$D5/2000+B$12*Nutrients!$E5/2000+B$7*Nutrients!$F5/2000+B$9*Nutrients!$G5/2000+B$8*Nutrients!$R5/2000+B$13*Nutrients!$M5/2000+B$14*Nutrients!$N5/2000+B$15*Nutrients!$O5/2000+B$16*Nutrients!$T5/2000+B$17*Nutrients!$U5/2000+B$18*Nutrients!$V5/2000+B$19*Nutrients!$W5/2000+B$20*Nutrients!$X5/2000+B$21*Nutrients!$Y5/2000+B$22*Nutrients!$Z5/2000+B$23*Nutrients!$AA5/2000+B$24*Nutrients!$AB5/2000+B$25*Nutrients!$AC5/2000+B$26*Nutrients!$AD5/2000+B$27*Nutrients!$AE5/2000+B$28*Nutrients!$AF5/2000+B$29*Nutrients!$AG5/2000+B$30*Nutrients!$AH5/2000+B$31*Nutrients!$P5/2000+B$32*Nutrients!$Q5/2000+B$33*Nutrients!$K5/2000+B$34*Nutrients!$J5/2000+B$35*Nutrients!$S5/2000+B$36/2000*Nutrients!$H5+B$37/2000*Nutrients!$I5+B$38/2000*Nutrients!$L5)/B$43)</f>
        <v>1.4838901216193816</v>
      </c>
      <c r="C46" s="82">
        <f>IF(C$4="","",(C$10*Nutrients!$B5/2000+C$6*Nutrients!$C5/2000+C$11*Nutrients!$D5/2000+C$12*Nutrients!$E5/2000+C$7*Nutrients!$F5/2000+C$9*Nutrients!$G5/2000+C$8*Nutrients!$R5/2000+C$13*Nutrients!$M5/2000+C$14*Nutrients!$N5/2000+C$15*Nutrients!$O5/2000+C$16*Nutrients!$T5/2000+C$17*Nutrients!$U5/2000+C$18*Nutrients!$V5/2000+C$19*Nutrients!$W5/2000+C$20*Nutrients!$X5/2000+C$21*Nutrients!$Y5/2000+C$22*Nutrients!$Z5/2000+C$23*Nutrients!$AA5/2000+C$24*Nutrients!$AB5/2000+C$25*Nutrients!$AC5/2000+C$26*Nutrients!$AD5/2000+C$27*Nutrients!$AE5/2000+C$28*Nutrients!$AF5/2000+C$29*Nutrients!$AG5/2000+C$30*Nutrients!$AH5/2000+C$31*Nutrients!$P5/2000+C$32*Nutrients!$Q5/2000+C$33*Nutrients!$K5/2000+C$34*Nutrients!$J5/2000+C$35*Nutrients!$S5/2000+C$36/2000*Nutrients!$H5+C$37/2000*Nutrients!$I5+C$38/2000*Nutrients!$L5)/C$43)</f>
        <v>1.5488925631780546</v>
      </c>
      <c r="D46" s="82">
        <f>IF(D$4="","",(D$10*Nutrients!$B5/2000+D$6*Nutrients!$C5/2000+D$11*Nutrients!$D5/2000+D$12*Nutrients!$E5/2000+D$7*Nutrients!$F5/2000+D$9*Nutrients!$G5/2000+D$8*Nutrients!$R5/2000+D$13*Nutrients!$M5/2000+D$14*Nutrients!$N5/2000+D$15*Nutrients!$O5/2000+D$16*Nutrients!$T5/2000+D$17*Nutrients!$U5/2000+D$18*Nutrients!$V5/2000+D$19*Nutrients!$W5/2000+D$20*Nutrients!$X5/2000+D$21*Nutrients!$Y5/2000+D$22*Nutrients!$Z5/2000+D$23*Nutrients!$AA5/2000+D$24*Nutrients!$AB5/2000+D$25*Nutrients!$AC5/2000+D$26*Nutrients!$AD5/2000+D$27*Nutrients!$AE5/2000+D$28*Nutrients!$AF5/2000+D$29*Nutrients!$AG5/2000+D$30*Nutrients!$AH5/2000+D$31*Nutrients!$P5/2000+D$32*Nutrients!$Q5/2000+D$33*Nutrients!$K5/2000+D$34*Nutrients!$J5/2000+D$35*Nutrients!$S5/2000+D$36/2000*Nutrients!$H5+D$37/2000*Nutrients!$I5+D$38/2000*Nutrients!$L5)/D$43)</f>
        <v>1.646459033846619</v>
      </c>
      <c r="E46" s="82">
        <f>IF(E$4="","",(E$10*Nutrients!$B5/2000+E$6*Nutrients!$C5/2000+E$11*Nutrients!$D5/2000+E$12*Nutrients!$E5/2000+E$7*Nutrients!$F5/2000+E$9*Nutrients!$G5/2000+E$8*Nutrients!$R5/2000+E$13*Nutrients!$M5/2000+E$14*Nutrients!$N5/2000+E$15*Nutrients!$O5/2000+E$16*Nutrients!$T5/2000+E$17*Nutrients!$U5/2000+E$18*Nutrients!$V5/2000+E$19*Nutrients!$W5/2000+E$20*Nutrients!$X5/2000+E$21*Nutrients!$Y5/2000+E$22*Nutrients!$Z5/2000+E$23*Nutrients!$AA5/2000+E$24*Nutrients!$AB5/2000+E$25*Nutrients!$AC5/2000+E$26*Nutrients!$AD5/2000+E$27*Nutrients!$AE5/2000+E$28*Nutrients!$AF5/2000+E$29*Nutrients!$AG5/2000+E$30*Nutrients!$AH5/2000+E$31*Nutrients!$P5/2000+E$32*Nutrients!$Q5/2000+E$33*Nutrients!$K5/2000+E$34*Nutrients!$J5/2000+E$35*Nutrients!$S5/2000+E$36/2000*Nutrients!$H5+E$37/2000*Nutrients!$I5+E$38/2000*Nutrients!$L5)/E$43)</f>
        <v>1.731611744592392</v>
      </c>
      <c r="F46" s="82">
        <f>IF(F$4="","",(F$10*Nutrients!$B5/2000+F$6*Nutrients!$C5/2000+F$11*Nutrients!$D5/2000+F$12*Nutrients!$E5/2000+F$7*Nutrients!$F5/2000+F$9*Nutrients!$G5/2000+F$8*Nutrients!$R5/2000+F$13*Nutrients!$M5/2000+F$14*Nutrients!$N5/2000+F$15*Nutrients!$O5/2000+F$16*Nutrients!$T5/2000+F$17*Nutrients!$U5/2000+F$18*Nutrients!$V5/2000+F$19*Nutrients!$W5/2000+F$20*Nutrients!$X5/2000+F$21*Nutrients!$Y5/2000+F$22*Nutrients!$Z5/2000+F$23*Nutrients!$AA5/2000+F$24*Nutrients!$AB5/2000+F$25*Nutrients!$AC5/2000+F$26*Nutrients!$AD5/2000+F$27*Nutrients!$AE5/2000+F$28*Nutrients!$AF5/2000+F$29*Nutrients!$AG5/2000+F$30*Nutrients!$AH5/2000+F$31*Nutrients!$P5/2000+F$32*Nutrients!$Q5/2000+F$33*Nutrients!$K5/2000+F$34*Nutrients!$J5/2000+F$35*Nutrients!$S5/2000+F$36/2000*Nutrients!$H5+F$37/2000*Nutrients!$I5+F$38/2000*Nutrients!$L5)/F$43)</f>
        <v>1.7957572815020724</v>
      </c>
      <c r="G46" s="82">
        <f>IF(G$4="","",(G$10*Nutrients!$B5/2000+G$6*Nutrients!$C5/2000+G$11*Nutrients!$D5/2000+G$12*Nutrients!$E5/2000+G$7*Nutrients!$F5/2000+G$9*Nutrients!$G5/2000+G$8*Nutrients!$R5/2000+G$13*Nutrients!$M5/2000+G$14*Nutrients!$N5/2000+G$15*Nutrients!$O5/2000+G$16*Nutrients!$T5/2000+G$17*Nutrients!$U5/2000+G$18*Nutrients!$V5/2000+G$19*Nutrients!$W5/2000+G$20*Nutrients!$X5/2000+G$21*Nutrients!$Y5/2000+G$22*Nutrients!$Z5/2000+G$23*Nutrients!$AA5/2000+G$24*Nutrients!$AB5/2000+G$25*Nutrients!$AC5/2000+G$26*Nutrients!$AD5/2000+G$27*Nutrients!$AE5/2000+G$28*Nutrients!$AF5/2000+G$29*Nutrients!$AG5/2000+G$30*Nutrients!$AH5/2000+G$31*Nutrients!$P5/2000+G$32*Nutrients!$Q5/2000+G$33*Nutrients!$K5/2000+G$34*Nutrients!$J5/2000+G$35*Nutrients!$S5/2000+G$36/2000*Nutrients!$H5+G$37/2000*Nutrients!$I5+G$38/2000*Nutrients!$L5)/G$43)</f>
        <v>1.6105890823970257</v>
      </c>
      <c r="H46" s="81"/>
      <c r="I46" s="82">
        <f>IF(I$4="","",(I$10*Nutrients!$B5/2000+I$6*Nutrients!$C5/2000+I$11*Nutrients!$D5/2000+I$12*Nutrients!$E5/2000+I$7*Nutrients!$F5/2000+I$9*Nutrients!$G5/2000+I$8*Nutrients!$R5/2000+I$13*Nutrients!$M5/2000+I$14*Nutrients!$N5/2000+I$15*Nutrients!$O5/2000+I$16*Nutrients!$T5/2000+I$17*Nutrients!$U5/2000+I$18*Nutrients!$V5/2000+I$19*Nutrients!$W5/2000+I$20*Nutrients!$X5/2000+I$21*Nutrients!$Y5/2000+I$22*Nutrients!$Z5/2000+I$23*Nutrients!$AA5/2000+I$24*Nutrients!$AB5/2000+I$25*Nutrients!$AC5/2000+I$26*Nutrients!$AD5/2000+I$27*Nutrients!$AE5/2000+I$28*Nutrients!$AF5/2000+I$29*Nutrients!$AG5/2000+I$30*Nutrients!$AH5/2000+I$31*Nutrients!$P5/2000+I$32*Nutrients!$Q5/2000+I$33*Nutrients!$K5/2000+I$34*Nutrients!$J5/2000+I$35*Nutrients!$S5/2000+I$36/2000*Nutrients!$H5+I$37/2000*Nutrients!$I5+I$38/2000*Nutrients!$L5)/I$43)</f>
        <v>1.4103872935407449</v>
      </c>
      <c r="J46" s="82">
        <f>IF(J$4="","",(J$10*Nutrients!$B5/2000+J$6*Nutrients!$C5/2000+J$11*Nutrients!$D5/2000+J$12*Nutrients!$E5/2000+J$7*Nutrients!$F5/2000+J$9*Nutrients!$G5/2000+J$8*Nutrients!$R5/2000+J$13*Nutrients!$M5/2000+J$14*Nutrients!$N5/2000+J$15*Nutrients!$O5/2000+J$16*Nutrients!$T5/2000+J$17*Nutrients!$U5/2000+J$18*Nutrients!$V5/2000+J$19*Nutrients!$W5/2000+J$20*Nutrients!$X5/2000+J$21*Nutrients!$Y5/2000+J$22*Nutrients!$Z5/2000+J$23*Nutrients!$AA5/2000+J$24*Nutrients!$AB5/2000+J$25*Nutrients!$AC5/2000+J$26*Nutrients!$AD5/2000+J$27*Nutrients!$AE5/2000+J$28*Nutrients!$AF5/2000+J$29*Nutrients!$AG5/2000+J$30*Nutrients!$AH5/2000+J$31*Nutrients!$P5/2000+J$32*Nutrients!$Q5/2000+J$33*Nutrients!$K5/2000+J$34*Nutrients!$J5/2000+J$35*Nutrients!$S5/2000+J$36/2000*Nutrients!$H5+J$37/2000*Nutrients!$I5+J$38/2000*Nutrients!$L5)/J$43)</f>
        <v>1.4654439268813204</v>
      </c>
      <c r="K46" s="82">
        <f>IF(K$4="","",(K$10*Nutrients!$B5/2000+K$6*Nutrients!$C5/2000+K$11*Nutrients!$D5/2000+K$12*Nutrients!$E5/2000+K$7*Nutrients!$F5/2000+K$9*Nutrients!$G5/2000+K$8*Nutrients!$R5/2000+K$13*Nutrients!$M5/2000+K$14*Nutrients!$N5/2000+K$15*Nutrients!$O5/2000+K$16*Nutrients!$T5/2000+K$17*Nutrients!$U5/2000+K$18*Nutrients!$V5/2000+K$19*Nutrients!$W5/2000+K$20*Nutrients!$X5/2000+K$21*Nutrients!$Y5/2000+K$22*Nutrients!$Z5/2000+K$23*Nutrients!$AA5/2000+K$24*Nutrients!$AB5/2000+K$25*Nutrients!$AC5/2000+K$26*Nutrients!$AD5/2000+K$27*Nutrients!$AE5/2000+K$28*Nutrients!$AF5/2000+K$29*Nutrients!$AG5/2000+K$30*Nutrients!$AH5/2000+K$31*Nutrients!$P5/2000+K$32*Nutrients!$Q5/2000+K$33*Nutrients!$K5/2000+K$34*Nutrients!$J5/2000+K$35*Nutrients!$S5/2000+K$36/2000*Nutrients!$H5+K$37/2000*Nutrients!$I5+K$38/2000*Nutrients!$L5)/K$43)</f>
        <v>1.5485770625817634</v>
      </c>
      <c r="L46" s="82">
        <f>IF(L$4="","",(L$10*Nutrients!$B5/2000+L$6*Nutrients!$C5/2000+L$11*Nutrients!$D5/2000+L$12*Nutrients!$E5/2000+L$7*Nutrients!$F5/2000+L$9*Nutrients!$G5/2000+L$8*Nutrients!$R5/2000+L$13*Nutrients!$M5/2000+L$14*Nutrients!$N5/2000+L$15*Nutrients!$O5/2000+L$16*Nutrients!$T5/2000+L$17*Nutrients!$U5/2000+L$18*Nutrients!$V5/2000+L$19*Nutrients!$W5/2000+L$20*Nutrients!$X5/2000+L$21*Nutrients!$Y5/2000+L$22*Nutrients!$Z5/2000+L$23*Nutrients!$AA5/2000+L$24*Nutrients!$AB5/2000+L$25*Nutrients!$AC5/2000+L$26*Nutrients!$AD5/2000+L$27*Nutrients!$AE5/2000+L$28*Nutrients!$AF5/2000+L$29*Nutrients!$AG5/2000+L$30*Nutrients!$AH5/2000+L$31*Nutrients!$P5/2000+L$32*Nutrients!$Q5/2000+L$33*Nutrients!$K5/2000+L$34*Nutrients!$J5/2000+L$35*Nutrients!$S5/2000+L$36/2000*Nutrients!$H5+L$37/2000*Nutrients!$I5+L$38/2000*Nutrients!$L5)/L$43)</f>
        <v>1.6214656027671845</v>
      </c>
      <c r="M46" s="82">
        <f>IF(M$4="","",(M$10*Nutrients!$B5/2000+M$6*Nutrients!$C5/2000+M$11*Nutrients!$D5/2000+M$12*Nutrients!$E5/2000+M$7*Nutrients!$F5/2000+M$9*Nutrients!$G5/2000+M$8*Nutrients!$R5/2000+M$13*Nutrients!$M5/2000+M$14*Nutrients!$N5/2000+M$15*Nutrients!$O5/2000+M$16*Nutrients!$T5/2000+M$17*Nutrients!$U5/2000+M$18*Nutrients!$V5/2000+M$19*Nutrients!$W5/2000+M$20*Nutrients!$X5/2000+M$21*Nutrients!$Y5/2000+M$22*Nutrients!$Z5/2000+M$23*Nutrients!$AA5/2000+M$24*Nutrients!$AB5/2000+M$25*Nutrients!$AC5/2000+M$26*Nutrients!$AD5/2000+M$27*Nutrients!$AE5/2000+M$28*Nutrients!$AF5/2000+M$29*Nutrients!$AG5/2000+M$30*Nutrients!$AH5/2000+M$31*Nutrients!$P5/2000+M$32*Nutrients!$Q5/2000+M$33*Nutrients!$K5/2000+M$34*Nutrients!$J5/2000+M$35*Nutrients!$S5/2000+M$36/2000*Nutrients!$H5+M$37/2000*Nutrients!$I5+M$38/2000*Nutrients!$L5)/M$43)</f>
        <v>1.6781140930357097</v>
      </c>
      <c r="N46" s="82">
        <f>IF(N$4="","",(N$10*Nutrients!$B5/2000+N$6*Nutrients!$C5/2000+N$11*Nutrients!$D5/2000+N$12*Nutrients!$E5/2000+N$7*Nutrients!$F5/2000+N$9*Nutrients!$G5/2000+N$8*Nutrients!$R5/2000+N$13*Nutrients!$M5/2000+N$14*Nutrients!$N5/2000+N$15*Nutrients!$O5/2000+N$16*Nutrients!$T5/2000+N$17*Nutrients!$U5/2000+N$18*Nutrients!$V5/2000+N$19*Nutrients!$W5/2000+N$20*Nutrients!$X5/2000+N$21*Nutrients!$Y5/2000+N$22*Nutrients!$Z5/2000+N$23*Nutrients!$AA5/2000+N$24*Nutrients!$AB5/2000+N$25*Nutrients!$AC5/2000+N$26*Nutrients!$AD5/2000+N$27*Nutrients!$AE5/2000+N$28*Nutrients!$AF5/2000+N$29*Nutrients!$AG5/2000+N$30*Nutrients!$AH5/2000+N$31*Nutrients!$P5/2000+N$32*Nutrients!$Q5/2000+N$33*Nutrients!$K5/2000+N$34*Nutrients!$J5/2000+N$35*Nutrients!$S5/2000+N$36/2000*Nutrients!$H5+N$37/2000*Nutrients!$I5+N$38/2000*Nutrients!$L5)/N$43)</f>
        <v>1.5180180860484562</v>
      </c>
      <c r="P46" s="82">
        <f>IF(P$4="","",(P$10*Nutrients!$B5/2000+P$6*Nutrients!$C5/2000+P$11*Nutrients!$D5/2000+P$12*Nutrients!$E5/2000+P$7*Nutrients!$F5/2000+P$9*Nutrients!$G5/2000+P$8*Nutrients!$R5/2000+P$13*Nutrients!$M5/2000+P$14*Nutrients!$N5/2000+P$15*Nutrients!$O5/2000+P$16*Nutrients!$T5/2000+P$17*Nutrients!$U5/2000+P$18*Nutrients!$V5/2000+P$19*Nutrients!$W5/2000+P$20*Nutrients!$X5/2000+P$21*Nutrients!$Y5/2000+P$22*Nutrients!$Z5/2000+P$23*Nutrients!$AA5/2000+P$24*Nutrients!$AB5/2000+P$25*Nutrients!$AC5/2000+P$26*Nutrients!$AD5/2000+P$27*Nutrients!$AE5/2000+P$28*Nutrients!$AF5/2000+P$29*Nutrients!$AG5/2000+P$30*Nutrients!$AH5/2000+P$31*Nutrients!$P5/2000+P$32*Nutrients!$Q5/2000+P$33*Nutrients!$K5/2000+P$34*Nutrients!$J5/2000+P$35*Nutrients!$S5/2000+P$36/2000*Nutrients!$H5+P$37/2000*Nutrients!$I5+P$38/2000*Nutrients!$L5)/P$43)</f>
        <v>1.4457267016546846</v>
      </c>
      <c r="Q46" s="82">
        <f>IF(Q$4="","",(Q$10*Nutrients!$B5/2000+Q$6*Nutrients!$C5/2000+Q$11*Nutrients!$D5/2000+Q$12*Nutrients!$E5/2000+Q$7*Nutrients!$F5/2000+Q$9*Nutrients!$G5/2000+Q$8*Nutrients!$R5/2000+Q$13*Nutrients!$M5/2000+Q$14*Nutrients!$N5/2000+Q$15*Nutrients!$O5/2000+Q$16*Nutrients!$T5/2000+Q$17*Nutrients!$U5/2000+Q$18*Nutrients!$V5/2000+Q$19*Nutrients!$W5/2000+Q$20*Nutrients!$X5/2000+Q$21*Nutrients!$Y5/2000+Q$22*Nutrients!$Z5/2000+Q$23*Nutrients!$AA5/2000+Q$24*Nutrients!$AB5/2000+Q$25*Nutrients!$AC5/2000+Q$26*Nutrients!$AD5/2000+Q$27*Nutrients!$AE5/2000+Q$28*Nutrients!$AF5/2000+Q$29*Nutrients!$AG5/2000+Q$30*Nutrients!$AH5/2000+Q$31*Nutrients!$P5/2000+Q$32*Nutrients!$Q5/2000+Q$33*Nutrients!$K5/2000+Q$34*Nutrients!$J5/2000+Q$35*Nutrients!$S5/2000+Q$36/2000*Nutrients!$H5+Q$37/2000*Nutrients!$I5+Q$38/2000*Nutrients!$L5)/Q$43)</f>
        <v>1.5055313047171164</v>
      </c>
      <c r="R46" s="82">
        <f>IF(R$4="","",(R$10*Nutrients!$B5/2000+R$6*Nutrients!$C5/2000+R$11*Nutrients!$D5/2000+R$12*Nutrients!$E5/2000+R$7*Nutrients!$F5/2000+R$9*Nutrients!$G5/2000+R$8*Nutrients!$R5/2000+R$13*Nutrients!$M5/2000+R$14*Nutrients!$N5/2000+R$15*Nutrients!$O5/2000+R$16*Nutrients!$T5/2000+R$17*Nutrients!$U5/2000+R$18*Nutrients!$V5/2000+R$19*Nutrients!$W5/2000+R$20*Nutrients!$X5/2000+R$21*Nutrients!$Y5/2000+R$22*Nutrients!$Z5/2000+R$23*Nutrients!$AA5/2000+R$24*Nutrients!$AB5/2000+R$25*Nutrients!$AC5/2000+R$26*Nutrients!$AD5/2000+R$27*Nutrients!$AE5/2000+R$28*Nutrients!$AF5/2000+R$29*Nutrients!$AG5/2000+R$30*Nutrients!$AH5/2000+R$31*Nutrients!$P5/2000+R$32*Nutrients!$Q5/2000+R$33*Nutrients!$K5/2000+R$34*Nutrients!$J5/2000+R$35*Nutrients!$S5/2000+R$36/2000*Nutrients!$H5+R$37/2000*Nutrients!$I5+R$38/2000*Nutrients!$L5)/R$43)</f>
        <v>1.5955768669898862</v>
      </c>
      <c r="S46" s="82">
        <f>IF(S$4="","",(S$10*Nutrients!$B5/2000+S$6*Nutrients!$C5/2000+S$11*Nutrients!$D5/2000+S$12*Nutrients!$E5/2000+S$7*Nutrients!$F5/2000+S$9*Nutrients!$G5/2000+S$8*Nutrients!$R5/2000+S$13*Nutrients!$M5/2000+S$14*Nutrients!$N5/2000+S$15*Nutrients!$O5/2000+S$16*Nutrients!$T5/2000+S$17*Nutrients!$U5/2000+S$18*Nutrients!$V5/2000+S$19*Nutrients!$W5/2000+S$20*Nutrients!$X5/2000+S$21*Nutrients!$Y5/2000+S$22*Nutrients!$Z5/2000+S$23*Nutrients!$AA5/2000+S$24*Nutrients!$AB5/2000+S$25*Nutrients!$AC5/2000+S$26*Nutrients!$AD5/2000+S$27*Nutrients!$AE5/2000+S$28*Nutrients!$AF5/2000+S$29*Nutrients!$AG5/2000+S$30*Nutrients!$AH5/2000+S$31*Nutrients!$P5/2000+S$32*Nutrients!$Q5/2000+S$33*Nutrients!$K5/2000+S$34*Nutrients!$J5/2000+S$35*Nutrients!$S5/2000+S$36/2000*Nutrients!$H5+S$37/2000*Nutrients!$I5+S$38/2000*Nutrients!$L5)/S$43)</f>
        <v>1.674347590613073</v>
      </c>
      <c r="T46" s="82">
        <f>IF(T$4="","",(T$10*Nutrients!$B5/2000+T$6*Nutrients!$C5/2000+T$11*Nutrients!$D5/2000+T$12*Nutrients!$E5/2000+T$7*Nutrients!$F5/2000+T$9*Nutrients!$G5/2000+T$8*Nutrients!$R5/2000+T$13*Nutrients!$M5/2000+T$14*Nutrients!$N5/2000+T$15*Nutrients!$O5/2000+T$16*Nutrients!$T5/2000+T$17*Nutrients!$U5/2000+T$18*Nutrients!$V5/2000+T$19*Nutrients!$W5/2000+T$20*Nutrients!$X5/2000+T$21*Nutrients!$Y5/2000+T$22*Nutrients!$Z5/2000+T$23*Nutrients!$AA5/2000+T$24*Nutrients!$AB5/2000+T$25*Nutrients!$AC5/2000+T$26*Nutrients!$AD5/2000+T$27*Nutrients!$AE5/2000+T$28*Nutrients!$AF5/2000+T$29*Nutrients!$AG5/2000+T$30*Nutrients!$AH5/2000+T$31*Nutrients!$P5/2000+T$32*Nutrients!$Q5/2000+T$33*Nutrients!$K5/2000+T$34*Nutrients!$J5/2000+T$35*Nutrients!$S5/2000+T$36/2000*Nutrients!$H5+T$37/2000*Nutrients!$I5+T$38/2000*Nutrients!$L5)/T$43)</f>
        <v>1.734667853099241</v>
      </c>
      <c r="U46" s="82">
        <f>IF(U$4="","",(U$10*Nutrients!$B5/2000+U$6*Nutrients!$C5/2000+U$11*Nutrients!$D5/2000+U$12*Nutrients!$E5/2000+U$7*Nutrients!$F5/2000+U$9*Nutrients!$G5/2000+U$8*Nutrients!$R5/2000+U$13*Nutrients!$M5/2000+U$14*Nutrients!$N5/2000+U$15*Nutrients!$O5/2000+U$16*Nutrients!$T5/2000+U$17*Nutrients!$U5/2000+U$18*Nutrients!$V5/2000+U$19*Nutrients!$W5/2000+U$20*Nutrients!$X5/2000+U$21*Nutrients!$Y5/2000+U$22*Nutrients!$Z5/2000+U$23*Nutrients!$AA5/2000+U$24*Nutrients!$AB5/2000+U$25*Nutrients!$AC5/2000+U$26*Nutrients!$AD5/2000+U$27*Nutrients!$AE5/2000+U$28*Nutrients!$AF5/2000+U$29*Nutrients!$AG5/2000+U$30*Nutrients!$AH5/2000+U$31*Nutrients!$P5/2000+U$32*Nutrients!$Q5/2000+U$33*Nutrients!$K5/2000+U$34*Nutrients!$J5/2000+U$35*Nutrients!$S5/2000+U$36/2000*Nutrients!$H5+U$37/2000*Nutrients!$I5+U$38/2000*Nutrients!$L5)/U$43)</f>
        <v>1.562471838093185</v>
      </c>
    </row>
    <row r="47" spans="1:21" ht="12.75">
      <c r="A47" s="79" t="s">
        <v>81</v>
      </c>
      <c r="B47" s="82">
        <f>IF(B$4="","",(B$10*Nutrients!$B6/2000+B$6*Nutrients!$C6/2000+B$11*Nutrients!$D6/2000+B$12*Nutrients!$E6/2000+B$7*Nutrients!$F6/2000+B$9*Nutrients!$G6/2000+B$8*Nutrients!$R6/2000+B$13*Nutrients!$M6/2000+B$14*Nutrients!$N6/2000+B$15*Nutrients!$O6/2000+B$16*Nutrients!$T6/2000+B$17*Nutrients!$U6/2000+B$18*Nutrients!$V6/2000+B$19*Nutrients!$W6/2000+B$20*Nutrients!$X6/2000+B$21*Nutrients!$Y6/2000+B$22*Nutrients!$Z6/2000+B$23*Nutrients!$AA6/2000+B$24*Nutrients!$AB6/2000+B$25*Nutrients!$AC6/2000+B$26*Nutrients!$AD6/2000+B$27*Nutrients!$AE6/2000+B$28*Nutrients!$AF6/2000+B$29*Nutrients!$AG6/2000+B$30*Nutrients!$AH6/2000+B$31*Nutrients!$P6/2000+B$32*Nutrients!$Q6/2000+B$33*Nutrients!$K6/2000+B$34*Nutrients!$J6/2000+B$35*Nutrients!$S6/2000+B$36/2000*Nutrients!$H6+B$37/2000*Nutrients!$I6+B$38/2000*Nutrients!$L6)/B$43)</f>
        <v>0.26510107560795887</v>
      </c>
      <c r="C47" s="82">
        <f>IF(C$4="","",(C$10*Nutrients!$B6/2000+C$6*Nutrients!$C6/2000+C$11*Nutrients!$D6/2000+C$12*Nutrients!$E6/2000+C$7*Nutrients!$F6/2000+C$9*Nutrients!$G6/2000+C$8*Nutrients!$R6/2000+C$13*Nutrients!$M6/2000+C$14*Nutrients!$N6/2000+C$15*Nutrients!$O6/2000+C$16*Nutrients!$T6/2000+C$17*Nutrients!$U6/2000+C$18*Nutrients!$V6/2000+C$19*Nutrients!$W6/2000+C$20*Nutrients!$X6/2000+C$21*Nutrients!$Y6/2000+C$22*Nutrients!$Z6/2000+C$23*Nutrients!$AA6/2000+C$24*Nutrients!$AB6/2000+C$25*Nutrients!$AC6/2000+C$26*Nutrients!$AD6/2000+C$27*Nutrients!$AE6/2000+C$28*Nutrients!$AF6/2000+C$29*Nutrients!$AG6/2000+C$30*Nutrients!$AH6/2000+C$31*Nutrients!$P6/2000+C$32*Nutrients!$Q6/2000+C$33*Nutrients!$K6/2000+C$34*Nutrients!$J6/2000+C$35*Nutrients!$S6/2000+C$36/2000*Nutrients!$H6+C$37/2000*Nutrients!$I6+C$38/2000*Nutrients!$L6)/C$43)</f>
        <v>0.2756694213388545</v>
      </c>
      <c r="D47" s="82">
        <f>IF(D$4="","",(D$10*Nutrients!$B6/2000+D$6*Nutrients!$C6/2000+D$11*Nutrients!$D6/2000+D$12*Nutrients!$E6/2000+D$7*Nutrients!$F6/2000+D$9*Nutrients!$G6/2000+D$8*Nutrients!$R6/2000+D$13*Nutrients!$M6/2000+D$14*Nutrients!$N6/2000+D$15*Nutrients!$O6/2000+D$16*Nutrients!$T6/2000+D$17*Nutrients!$U6/2000+D$18*Nutrients!$V6/2000+D$19*Nutrients!$W6/2000+D$20*Nutrients!$X6/2000+D$21*Nutrients!$Y6/2000+D$22*Nutrients!$Z6/2000+D$23*Nutrients!$AA6/2000+D$24*Nutrients!$AB6/2000+D$25*Nutrients!$AC6/2000+D$26*Nutrients!$AD6/2000+D$27*Nutrients!$AE6/2000+D$28*Nutrients!$AF6/2000+D$29*Nutrients!$AG6/2000+D$30*Nutrients!$AH6/2000+D$31*Nutrients!$P6/2000+D$32*Nutrients!$Q6/2000+D$33*Nutrients!$K6/2000+D$34*Nutrients!$J6/2000+D$35*Nutrients!$S6/2000+D$36/2000*Nutrients!$H6+D$37/2000*Nutrients!$I6+D$38/2000*Nutrients!$L6)/D$43)</f>
        <v>0.29152919452495984</v>
      </c>
      <c r="E47" s="82">
        <f>IF(E$4="","",(E$10*Nutrients!$B6/2000+E$6*Nutrients!$C6/2000+E$11*Nutrients!$D6/2000+E$12*Nutrients!$E6/2000+E$7*Nutrients!$F6/2000+E$9*Nutrients!$G6/2000+E$8*Nutrients!$R6/2000+E$13*Nutrients!$M6/2000+E$14*Nutrients!$N6/2000+E$15*Nutrients!$O6/2000+E$16*Nutrients!$T6/2000+E$17*Nutrients!$U6/2000+E$18*Nutrients!$V6/2000+E$19*Nutrients!$W6/2000+E$20*Nutrients!$X6/2000+E$21*Nutrients!$Y6/2000+E$22*Nutrients!$Z6/2000+E$23*Nutrients!$AA6/2000+E$24*Nutrients!$AB6/2000+E$25*Nutrients!$AC6/2000+E$26*Nutrients!$AD6/2000+E$27*Nutrients!$AE6/2000+E$28*Nutrients!$AF6/2000+E$29*Nutrients!$AG6/2000+E$30*Nutrients!$AH6/2000+E$31*Nutrients!$P6/2000+E$32*Nutrients!$Q6/2000+E$33*Nutrients!$K6/2000+E$34*Nutrients!$J6/2000+E$35*Nutrients!$S6/2000+E$36/2000*Nutrients!$H6+E$37/2000*Nutrients!$I6+E$38/2000*Nutrients!$L6)/E$43)</f>
        <v>0.3053702243478261</v>
      </c>
      <c r="F47" s="82">
        <f>IF(F$4="","",(F$10*Nutrients!$B6/2000+F$6*Nutrients!$C6/2000+F$11*Nutrients!$D6/2000+F$12*Nutrients!$E6/2000+F$7*Nutrients!$F6/2000+F$9*Nutrients!$G6/2000+F$8*Nutrients!$R6/2000+F$13*Nutrients!$M6/2000+F$14*Nutrients!$N6/2000+F$15*Nutrients!$O6/2000+F$16*Nutrients!$T6/2000+F$17*Nutrients!$U6/2000+F$18*Nutrients!$V6/2000+F$19*Nutrients!$W6/2000+F$20*Nutrients!$X6/2000+F$21*Nutrients!$Y6/2000+F$22*Nutrients!$Z6/2000+F$23*Nutrients!$AA6/2000+F$24*Nutrients!$AB6/2000+F$25*Nutrients!$AC6/2000+F$26*Nutrients!$AD6/2000+F$27*Nutrients!$AE6/2000+F$28*Nutrients!$AF6/2000+F$29*Nutrients!$AG6/2000+F$30*Nutrients!$AH6/2000+F$31*Nutrients!$P6/2000+F$32*Nutrients!$Q6/2000+F$33*Nutrients!$K6/2000+F$34*Nutrients!$J6/2000+F$35*Nutrients!$S6/2000+F$36/2000*Nutrients!$H6+F$37/2000*Nutrients!$I6+F$38/2000*Nutrients!$L6)/F$43)</f>
        <v>0.315795160247532</v>
      </c>
      <c r="G47" s="82">
        <f>IF(G$4="","",(G$10*Nutrients!$B6/2000+G$6*Nutrients!$C6/2000+G$11*Nutrients!$D6/2000+G$12*Nutrients!$E6/2000+G$7*Nutrients!$F6/2000+G$9*Nutrients!$G6/2000+G$8*Nutrients!$R6/2000+G$13*Nutrients!$M6/2000+G$14*Nutrients!$N6/2000+G$15*Nutrients!$O6/2000+G$16*Nutrients!$T6/2000+G$17*Nutrients!$U6/2000+G$18*Nutrients!$V6/2000+G$19*Nutrients!$W6/2000+G$20*Nutrients!$X6/2000+G$21*Nutrients!$Y6/2000+G$22*Nutrients!$Z6/2000+G$23*Nutrients!$AA6/2000+G$24*Nutrients!$AB6/2000+G$25*Nutrients!$AC6/2000+G$26*Nutrients!$AD6/2000+G$27*Nutrients!$AE6/2000+G$28*Nutrients!$AF6/2000+G$29*Nutrients!$AG6/2000+G$30*Nutrients!$AH6/2000+G$31*Nutrients!$P6/2000+G$32*Nutrients!$Q6/2000+G$33*Nutrients!$K6/2000+G$34*Nutrients!$J6/2000+G$35*Nutrients!$S6/2000+G$36/2000*Nutrients!$H6+G$37/2000*Nutrients!$I6+G$38/2000*Nutrients!$L6)/G$43)</f>
        <v>0.2856987000457667</v>
      </c>
      <c r="H47" s="83"/>
      <c r="I47" s="82">
        <f>IF(I$4="","",(I$10*Nutrients!$B6/2000+I$6*Nutrients!$C6/2000+I$11*Nutrients!$D6/2000+I$12*Nutrients!$E6/2000+I$7*Nutrients!$F6/2000+I$9*Nutrients!$G6/2000+I$8*Nutrients!$R6/2000+I$13*Nutrients!$M6/2000+I$14*Nutrients!$N6/2000+I$15*Nutrients!$O6/2000+I$16*Nutrients!$T6/2000+I$17*Nutrients!$U6/2000+I$18*Nutrients!$V6/2000+I$19*Nutrients!$W6/2000+I$20*Nutrients!$X6/2000+I$21*Nutrients!$Y6/2000+I$22*Nutrients!$Z6/2000+I$23*Nutrients!$AA6/2000+I$24*Nutrients!$AB6/2000+I$25*Nutrients!$AC6/2000+I$26*Nutrients!$AD6/2000+I$27*Nutrients!$AE6/2000+I$28*Nutrients!$AF6/2000+I$29*Nutrients!$AG6/2000+I$30*Nutrients!$AH6/2000+I$31*Nutrients!$P6/2000+I$32*Nutrients!$Q6/2000+I$33*Nutrients!$K6/2000+I$34*Nutrients!$J6/2000+I$35*Nutrients!$S6/2000+I$36/2000*Nutrients!$H6+I$37/2000*Nutrients!$I6+I$38/2000*Nutrients!$L6)/I$43)</f>
        <v>0.25301772472467715</v>
      </c>
      <c r="J47" s="82">
        <f>IF(J$4="","",(J$10*Nutrients!$B6/2000+J$6*Nutrients!$C6/2000+J$11*Nutrients!$D6/2000+J$12*Nutrients!$E6/2000+J$7*Nutrients!$F6/2000+J$9*Nutrients!$G6/2000+J$8*Nutrients!$R6/2000+J$13*Nutrients!$M6/2000+J$14*Nutrients!$N6/2000+J$15*Nutrients!$O6/2000+J$16*Nutrients!$T6/2000+J$17*Nutrients!$U6/2000+J$18*Nutrients!$V6/2000+J$19*Nutrients!$W6/2000+J$20*Nutrients!$X6/2000+J$21*Nutrients!$Y6/2000+J$22*Nutrients!$Z6/2000+J$23*Nutrients!$AA6/2000+J$24*Nutrients!$AB6/2000+J$25*Nutrients!$AC6/2000+J$26*Nutrients!$AD6/2000+J$27*Nutrients!$AE6/2000+J$28*Nutrients!$AF6/2000+J$29*Nutrients!$AG6/2000+J$30*Nutrients!$AH6/2000+J$31*Nutrients!$P6/2000+J$32*Nutrients!$Q6/2000+J$33*Nutrients!$K6/2000+J$34*Nutrients!$J6/2000+J$35*Nutrients!$S6/2000+J$36/2000*Nutrients!$H6+J$37/2000*Nutrients!$I6+J$38/2000*Nutrients!$L6)/J$43)</f>
        <v>0.2619527409316752</v>
      </c>
      <c r="K47" s="82">
        <f>IF(K$4="","",(K$10*Nutrients!$B6/2000+K$6*Nutrients!$C6/2000+K$11*Nutrients!$D6/2000+K$12*Nutrients!$E6/2000+K$7*Nutrients!$F6/2000+K$9*Nutrients!$G6/2000+K$8*Nutrients!$R6/2000+K$13*Nutrients!$M6/2000+K$14*Nutrients!$N6/2000+K$15*Nutrients!$O6/2000+K$16*Nutrients!$T6/2000+K$17*Nutrients!$U6/2000+K$18*Nutrients!$V6/2000+K$19*Nutrients!$W6/2000+K$20*Nutrients!$X6/2000+K$21*Nutrients!$Y6/2000+K$22*Nutrients!$Z6/2000+K$23*Nutrients!$AA6/2000+K$24*Nutrients!$AB6/2000+K$25*Nutrients!$AC6/2000+K$26*Nutrients!$AD6/2000+K$27*Nutrients!$AE6/2000+K$28*Nutrients!$AF6/2000+K$29*Nutrients!$AG6/2000+K$30*Nutrients!$AH6/2000+K$31*Nutrients!$P6/2000+K$32*Nutrients!$Q6/2000+K$33*Nutrients!$K6/2000+K$34*Nutrients!$J6/2000+K$35*Nutrients!$S6/2000+K$36/2000*Nutrients!$H6+K$37/2000*Nutrients!$I6+K$38/2000*Nutrients!$L6)/K$43)</f>
        <v>0.27544110100989105</v>
      </c>
      <c r="L47" s="82">
        <f>IF(L$4="","",(L$10*Nutrients!$B6/2000+L$6*Nutrients!$C6/2000+L$11*Nutrients!$D6/2000+L$12*Nutrients!$E6/2000+L$7*Nutrients!$F6/2000+L$9*Nutrients!$G6/2000+L$8*Nutrients!$R6/2000+L$13*Nutrients!$M6/2000+L$14*Nutrients!$N6/2000+L$15*Nutrients!$O6/2000+L$16*Nutrients!$T6/2000+L$17*Nutrients!$U6/2000+L$18*Nutrients!$V6/2000+L$19*Nutrients!$W6/2000+L$20*Nutrients!$X6/2000+L$21*Nutrients!$Y6/2000+L$22*Nutrients!$Z6/2000+L$23*Nutrients!$AA6/2000+L$24*Nutrients!$AB6/2000+L$25*Nutrients!$AC6/2000+L$26*Nutrients!$AD6/2000+L$27*Nutrients!$AE6/2000+L$28*Nutrients!$AF6/2000+L$29*Nutrients!$AG6/2000+L$30*Nutrients!$AH6/2000+L$31*Nutrients!$P6/2000+L$32*Nutrients!$Q6/2000+L$33*Nutrients!$K6/2000+L$34*Nutrients!$J6/2000+L$35*Nutrients!$S6/2000+L$36/2000*Nutrients!$H6+L$37/2000*Nutrients!$I6+L$38/2000*Nutrients!$L6)/L$43)</f>
        <v>0.28726697248660016</v>
      </c>
      <c r="M47" s="82">
        <f>IF(M$4="","",(M$10*Nutrients!$B6/2000+M$6*Nutrients!$C6/2000+M$11*Nutrients!$D6/2000+M$12*Nutrients!$E6/2000+M$7*Nutrients!$F6/2000+M$9*Nutrients!$G6/2000+M$8*Nutrients!$R6/2000+M$13*Nutrients!$M6/2000+M$14*Nutrients!$N6/2000+M$15*Nutrients!$O6/2000+M$16*Nutrients!$T6/2000+M$17*Nutrients!$U6/2000+M$18*Nutrients!$V6/2000+M$19*Nutrients!$W6/2000+M$20*Nutrients!$X6/2000+M$21*Nutrients!$Y6/2000+M$22*Nutrients!$Z6/2000+M$23*Nutrients!$AA6/2000+M$24*Nutrients!$AB6/2000+M$25*Nutrients!$AC6/2000+M$26*Nutrients!$AD6/2000+M$27*Nutrients!$AE6/2000+M$28*Nutrients!$AF6/2000+M$29*Nutrients!$AG6/2000+M$30*Nutrients!$AH6/2000+M$31*Nutrients!$P6/2000+M$32*Nutrients!$Q6/2000+M$33*Nutrients!$K6/2000+M$34*Nutrients!$J6/2000+M$35*Nutrients!$S6/2000+M$36/2000*Nutrients!$H6+M$37/2000*Nutrients!$I6+M$38/2000*Nutrients!$L6)/M$43)</f>
        <v>0.29645604697435135</v>
      </c>
      <c r="N47" s="82">
        <f>IF(N$4="","",(N$10*Nutrients!$B6/2000+N$6*Nutrients!$C6/2000+N$11*Nutrients!$D6/2000+N$12*Nutrients!$E6/2000+N$7*Nutrients!$F6/2000+N$9*Nutrients!$G6/2000+N$8*Nutrients!$R6/2000+N$13*Nutrients!$M6/2000+N$14*Nutrients!$N6/2000+N$15*Nutrients!$O6/2000+N$16*Nutrients!$T6/2000+N$17*Nutrients!$U6/2000+N$18*Nutrients!$V6/2000+N$19*Nutrients!$W6/2000+N$20*Nutrients!$X6/2000+N$21*Nutrients!$Y6/2000+N$22*Nutrients!$Z6/2000+N$23*Nutrients!$AA6/2000+N$24*Nutrients!$AB6/2000+N$25*Nutrients!$AC6/2000+N$26*Nutrients!$AD6/2000+N$27*Nutrients!$AE6/2000+N$28*Nutrients!$AF6/2000+N$29*Nutrients!$AG6/2000+N$30*Nutrients!$AH6/2000+N$31*Nutrients!$P6/2000+N$32*Nutrients!$Q6/2000+N$33*Nutrients!$K6/2000+N$34*Nutrients!$J6/2000+N$35*Nutrients!$S6/2000+N$36/2000*Nutrients!$H6+N$37/2000*Nutrients!$I6+N$38/2000*Nutrients!$L6)/N$43)</f>
        <v>0.27048344685115305</v>
      </c>
      <c r="P47" s="82">
        <f>IF(P$4="","",(P$10*Nutrients!$B6/2000+P$6*Nutrients!$C6/2000+P$11*Nutrients!$D6/2000+P$12*Nutrients!$E6/2000+P$7*Nutrients!$F6/2000+P$9*Nutrients!$G6/2000+P$8*Nutrients!$R6/2000+P$13*Nutrients!$M6/2000+P$14*Nutrients!$N6/2000+P$15*Nutrients!$O6/2000+P$16*Nutrients!$T6/2000+P$17*Nutrients!$U6/2000+P$18*Nutrients!$V6/2000+P$19*Nutrients!$W6/2000+P$20*Nutrients!$X6/2000+P$21*Nutrients!$Y6/2000+P$22*Nutrients!$Z6/2000+P$23*Nutrients!$AA6/2000+P$24*Nutrients!$AB6/2000+P$25*Nutrients!$AC6/2000+P$26*Nutrients!$AD6/2000+P$27*Nutrients!$AE6/2000+P$28*Nutrients!$AF6/2000+P$29*Nutrients!$AG6/2000+P$30*Nutrients!$AH6/2000+P$31*Nutrients!$P6/2000+P$32*Nutrients!$Q6/2000+P$33*Nutrients!$K6/2000+P$34*Nutrients!$J6/2000+P$35*Nutrients!$S6/2000+P$36/2000*Nutrients!$H6+P$37/2000*Nutrients!$I6+P$38/2000*Nutrients!$L6)/P$43)</f>
        <v>0.25882727626725704</v>
      </c>
      <c r="Q47" s="82">
        <f>IF(Q$4="","",(Q$10*Nutrients!$B6/2000+Q$6*Nutrients!$C6/2000+Q$11*Nutrients!$D6/2000+Q$12*Nutrients!$E6/2000+Q$7*Nutrients!$F6/2000+Q$9*Nutrients!$G6/2000+Q$8*Nutrients!$R6/2000+Q$13*Nutrients!$M6/2000+Q$14*Nutrients!$N6/2000+Q$15*Nutrients!$O6/2000+Q$16*Nutrients!$T6/2000+Q$17*Nutrients!$U6/2000+Q$18*Nutrients!$V6/2000+Q$19*Nutrients!$W6/2000+Q$20*Nutrients!$X6/2000+Q$21*Nutrients!$Y6/2000+Q$22*Nutrients!$Z6/2000+Q$23*Nutrients!$AA6/2000+Q$24*Nutrients!$AB6/2000+Q$25*Nutrients!$AC6/2000+Q$26*Nutrients!$AD6/2000+Q$27*Nutrients!$AE6/2000+Q$28*Nutrients!$AF6/2000+Q$29*Nutrients!$AG6/2000+Q$30*Nutrients!$AH6/2000+Q$31*Nutrients!$P6/2000+Q$32*Nutrients!$Q6/2000+Q$33*Nutrients!$K6/2000+Q$34*Nutrients!$J6/2000+Q$35*Nutrients!$S6/2000+Q$36/2000*Nutrients!$H6+Q$37/2000*Nutrients!$I6+Q$38/2000*Nutrients!$L6)/Q$43)</f>
        <v>0.2685420127824481</v>
      </c>
      <c r="R47" s="82">
        <f>IF(R$4="","",(R$10*Nutrients!$B6/2000+R$6*Nutrients!$C6/2000+R$11*Nutrients!$D6/2000+R$12*Nutrients!$E6/2000+R$7*Nutrients!$F6/2000+R$9*Nutrients!$G6/2000+R$8*Nutrients!$R6/2000+R$13*Nutrients!$M6/2000+R$14*Nutrients!$N6/2000+R$15*Nutrients!$O6/2000+R$16*Nutrients!$T6/2000+R$17*Nutrients!$U6/2000+R$18*Nutrients!$V6/2000+R$19*Nutrients!$W6/2000+R$20*Nutrients!$X6/2000+R$21*Nutrients!$Y6/2000+R$22*Nutrients!$Z6/2000+R$23*Nutrients!$AA6/2000+R$24*Nutrients!$AB6/2000+R$25*Nutrients!$AC6/2000+R$26*Nutrients!$AD6/2000+R$27*Nutrients!$AE6/2000+R$28*Nutrients!$AF6/2000+R$29*Nutrients!$AG6/2000+R$30*Nutrients!$AH6/2000+R$31*Nutrients!$P6/2000+R$32*Nutrients!$Q6/2000+R$33*Nutrients!$K6/2000+R$34*Nutrients!$J6/2000+R$35*Nutrients!$S6/2000+R$36/2000*Nutrients!$H6+R$37/2000*Nutrients!$I6+R$38/2000*Nutrients!$L6)/R$43)</f>
        <v>0.28316609100280626</v>
      </c>
      <c r="S47" s="82">
        <f>IF(S$4="","",(S$10*Nutrients!$B6/2000+S$6*Nutrients!$C6/2000+S$11*Nutrients!$D6/2000+S$12*Nutrients!$E6/2000+S$7*Nutrients!$F6/2000+S$9*Nutrients!$G6/2000+S$8*Nutrients!$R6/2000+S$13*Nutrients!$M6/2000+S$14*Nutrients!$N6/2000+S$15*Nutrients!$O6/2000+S$16*Nutrients!$T6/2000+S$17*Nutrients!$U6/2000+S$18*Nutrients!$V6/2000+S$19*Nutrients!$W6/2000+S$20*Nutrients!$X6/2000+S$21*Nutrients!$Y6/2000+S$22*Nutrients!$Z6/2000+S$23*Nutrients!$AA6/2000+S$24*Nutrients!$AB6/2000+S$25*Nutrients!$AC6/2000+S$26*Nutrients!$AD6/2000+S$27*Nutrients!$AE6/2000+S$28*Nutrients!$AF6/2000+S$29*Nutrients!$AG6/2000+S$30*Nutrients!$AH6/2000+S$31*Nutrients!$P6/2000+S$32*Nutrients!$Q6/2000+S$33*Nutrients!$K6/2000+S$34*Nutrients!$J6/2000+S$35*Nutrients!$S6/2000+S$36/2000*Nutrients!$H6+S$37/2000*Nutrients!$I6+S$38/2000*Nutrients!$L6)/S$43)</f>
        <v>0.2959584793249933</v>
      </c>
      <c r="T47" s="82">
        <f>IF(T$4="","",(T$10*Nutrients!$B6/2000+T$6*Nutrients!$C6/2000+T$11*Nutrients!$D6/2000+T$12*Nutrients!$E6/2000+T$7*Nutrients!$F6/2000+T$9*Nutrients!$G6/2000+T$8*Nutrients!$R6/2000+T$13*Nutrients!$M6/2000+T$14*Nutrients!$N6/2000+T$15*Nutrients!$O6/2000+T$16*Nutrients!$T6/2000+T$17*Nutrients!$U6/2000+T$18*Nutrients!$V6/2000+T$19*Nutrients!$W6/2000+T$20*Nutrients!$X6/2000+T$21*Nutrients!$Y6/2000+T$22*Nutrients!$Z6/2000+T$23*Nutrients!$AA6/2000+T$24*Nutrients!$AB6/2000+T$25*Nutrients!$AC6/2000+T$26*Nutrients!$AD6/2000+T$27*Nutrients!$AE6/2000+T$28*Nutrients!$AF6/2000+T$29*Nutrients!$AG6/2000+T$30*Nutrients!$AH6/2000+T$31*Nutrients!$P6/2000+T$32*Nutrients!$Q6/2000+T$33*Nutrients!$K6/2000+T$34*Nutrients!$J6/2000+T$35*Nutrients!$S6/2000+T$36/2000*Nutrients!$H6+T$37/2000*Nutrients!$I6+T$38/2000*Nutrients!$L6)/T$43)</f>
        <v>0.3057527991803291</v>
      </c>
      <c r="U47" s="82">
        <f>IF(U$4="","",(U$10*Nutrients!$B6/2000+U$6*Nutrients!$C6/2000+U$11*Nutrients!$D6/2000+U$12*Nutrients!$E6/2000+U$7*Nutrients!$F6/2000+U$9*Nutrients!$G6/2000+U$8*Nutrients!$R6/2000+U$13*Nutrients!$M6/2000+U$14*Nutrients!$N6/2000+U$15*Nutrients!$O6/2000+U$16*Nutrients!$T6/2000+U$17*Nutrients!$U6/2000+U$18*Nutrients!$V6/2000+U$19*Nutrients!$W6/2000+U$20*Nutrients!$X6/2000+U$21*Nutrients!$Y6/2000+U$22*Nutrients!$Z6/2000+U$23*Nutrients!$AA6/2000+U$24*Nutrients!$AB6/2000+U$25*Nutrients!$AC6/2000+U$26*Nutrients!$AD6/2000+U$27*Nutrients!$AE6/2000+U$28*Nutrients!$AF6/2000+U$29*Nutrients!$AG6/2000+U$30*Nutrients!$AH6/2000+U$31*Nutrients!$P6/2000+U$32*Nutrients!$Q6/2000+U$33*Nutrients!$K6/2000+U$34*Nutrients!$J6/2000+U$35*Nutrients!$S6/2000+U$36/2000*Nutrients!$H6+U$37/2000*Nutrients!$I6+U$38/2000*Nutrients!$L6)/U$43)</f>
        <v>0.27779000203031823</v>
      </c>
    </row>
    <row r="48" spans="1:21" ht="12.75">
      <c r="A48" s="79" t="s">
        <v>82</v>
      </c>
      <c r="B48" s="82">
        <f>IF(B$4="","",(B$10*Nutrients!$B7/2000+B$6*Nutrients!$C7/2000+B$11*Nutrients!$D7/2000+B$12*Nutrients!$E7/2000+B$7*Nutrients!$F7/2000+B$9*Nutrients!$G7/2000+B$8*Nutrients!$R7/2000+B$13*Nutrients!$M7/2000+B$14*Nutrients!$N7/2000+B$15*Nutrients!$O7/2000+B$16*Nutrients!$T7/2000+B$17*Nutrients!$U7/2000+B$18*Nutrients!$V7/2000+B$19*Nutrients!$W7/2000+B$20*Nutrients!$X7/2000+B$21*Nutrients!$Y7/2000+B$22*Nutrients!$Z7/2000+B$23*Nutrients!$AA7/2000+B$24*Nutrients!$AB7/2000+B$25*Nutrients!$AC7/2000+B$26*Nutrients!$AD7/2000+B$27*Nutrients!$AE7/2000+B$28*Nutrients!$AF7/2000+B$29*Nutrients!$AG7/2000+B$30*Nutrients!$AH7/2000+B$31*Nutrients!$P7/2000+B$32*Nutrients!$Q7/2000+B$33*Nutrients!$K7/2000+B$34*Nutrients!$J7/2000+B$35*Nutrients!$S7/2000+B$36/2000*Nutrients!$H7+B$37/2000*Nutrients!$I7+B$38/2000*Nutrients!$L7)/B$43)</f>
        <v>0.5592031484801033</v>
      </c>
      <c r="C48" s="82">
        <f>IF(C$4="","",(C$10*Nutrients!$B7/2000+C$6*Nutrients!$C7/2000+C$11*Nutrients!$D7/2000+C$12*Nutrients!$E7/2000+C$7*Nutrients!$F7/2000+C$9*Nutrients!$G7/2000+C$8*Nutrients!$R7/2000+C$13*Nutrients!$M7/2000+C$14*Nutrients!$N7/2000+C$15*Nutrients!$O7/2000+C$16*Nutrients!$T7/2000+C$17*Nutrients!$U7/2000+C$18*Nutrients!$V7/2000+C$19*Nutrients!$W7/2000+C$20*Nutrients!$X7/2000+C$21*Nutrients!$Y7/2000+C$22*Nutrients!$Z7/2000+C$23*Nutrients!$AA7/2000+C$24*Nutrients!$AB7/2000+C$25*Nutrients!$AC7/2000+C$26*Nutrients!$AD7/2000+C$27*Nutrients!$AE7/2000+C$28*Nutrients!$AF7/2000+C$29*Nutrients!$AG7/2000+C$30*Nutrients!$AH7/2000+C$31*Nutrients!$P7/2000+C$32*Nutrients!$Q7/2000+C$33*Nutrients!$K7/2000+C$34*Nutrients!$J7/2000+C$35*Nutrients!$S7/2000+C$36/2000*Nutrients!$H7+C$37/2000*Nutrients!$I7+C$38/2000*Nutrients!$L7)/C$43)</f>
        <v>0.5817093560973087</v>
      </c>
      <c r="D48" s="82">
        <f>IF(D$4="","",(D$10*Nutrients!$B7/2000+D$6*Nutrients!$C7/2000+D$11*Nutrients!$D7/2000+D$12*Nutrients!$E7/2000+D$7*Nutrients!$F7/2000+D$9*Nutrients!$G7/2000+D$8*Nutrients!$R7/2000+D$13*Nutrients!$M7/2000+D$14*Nutrients!$N7/2000+D$15*Nutrients!$O7/2000+D$16*Nutrients!$T7/2000+D$17*Nutrients!$U7/2000+D$18*Nutrients!$V7/2000+D$19*Nutrients!$W7/2000+D$20*Nutrients!$X7/2000+D$21*Nutrients!$Y7/2000+D$22*Nutrients!$Z7/2000+D$23*Nutrients!$AA7/2000+D$24*Nutrients!$AB7/2000+D$25*Nutrients!$AC7/2000+D$26*Nutrients!$AD7/2000+D$27*Nutrients!$AE7/2000+D$28*Nutrients!$AF7/2000+D$29*Nutrients!$AG7/2000+D$30*Nutrients!$AH7/2000+D$31*Nutrients!$P7/2000+D$32*Nutrients!$Q7/2000+D$33*Nutrients!$K7/2000+D$34*Nutrients!$J7/2000+D$35*Nutrients!$S7/2000+D$36/2000*Nutrients!$H7+D$37/2000*Nutrients!$I7+D$38/2000*Nutrients!$L7)/D$43)</f>
        <v>0.6154847805857488</v>
      </c>
      <c r="E48" s="82">
        <f>IF(E$4="","",(E$10*Nutrients!$B7/2000+E$6*Nutrients!$C7/2000+E$11*Nutrients!$D7/2000+E$12*Nutrients!$E7/2000+E$7*Nutrients!$F7/2000+E$9*Nutrients!$G7/2000+E$8*Nutrients!$R7/2000+E$13*Nutrients!$M7/2000+E$14*Nutrients!$N7/2000+E$15*Nutrients!$O7/2000+E$16*Nutrients!$T7/2000+E$17*Nutrients!$U7/2000+E$18*Nutrients!$V7/2000+E$19*Nutrients!$W7/2000+E$20*Nutrients!$X7/2000+E$21*Nutrients!$Y7/2000+E$22*Nutrients!$Z7/2000+E$23*Nutrients!$AA7/2000+E$24*Nutrients!$AB7/2000+E$25*Nutrients!$AC7/2000+E$26*Nutrients!$AD7/2000+E$27*Nutrients!$AE7/2000+E$28*Nutrients!$AF7/2000+E$29*Nutrients!$AG7/2000+E$30*Nutrients!$AH7/2000+E$31*Nutrients!$P7/2000+E$32*Nutrients!$Q7/2000+E$33*Nutrients!$K7/2000+E$34*Nutrients!$J7/2000+E$35*Nutrients!$S7/2000+E$36/2000*Nutrients!$H7+E$37/2000*Nutrients!$I7+E$38/2000*Nutrients!$L7)/E$43)</f>
        <v>0.6449612210054348</v>
      </c>
      <c r="F48" s="82">
        <f>IF(F$4="","",(F$10*Nutrients!$B7/2000+F$6*Nutrients!$C7/2000+F$11*Nutrients!$D7/2000+F$12*Nutrients!$E7/2000+F$7*Nutrients!$F7/2000+F$9*Nutrients!$G7/2000+F$8*Nutrients!$R7/2000+F$13*Nutrients!$M7/2000+F$14*Nutrients!$N7/2000+F$15*Nutrients!$O7/2000+F$16*Nutrients!$T7/2000+F$17*Nutrients!$U7/2000+F$18*Nutrients!$V7/2000+F$19*Nutrients!$W7/2000+F$20*Nutrients!$X7/2000+F$21*Nutrients!$Y7/2000+F$22*Nutrients!$Z7/2000+F$23*Nutrients!$AA7/2000+F$24*Nutrients!$AB7/2000+F$25*Nutrients!$AC7/2000+F$26*Nutrients!$AD7/2000+F$27*Nutrients!$AE7/2000+F$28*Nutrients!$AF7/2000+F$29*Nutrients!$AG7/2000+F$30*Nutrients!$AH7/2000+F$31*Nutrients!$P7/2000+F$32*Nutrients!$Q7/2000+F$33*Nutrients!$K7/2000+F$34*Nutrients!$J7/2000+F$35*Nutrients!$S7/2000+F$36/2000*Nutrients!$H7+F$37/2000*Nutrients!$I7+F$38/2000*Nutrients!$L7)/F$43)</f>
        <v>0.6671629433001183</v>
      </c>
      <c r="G48" s="82">
        <f>IF(G$4="","",(G$10*Nutrients!$B7/2000+G$6*Nutrients!$C7/2000+G$11*Nutrients!$D7/2000+G$12*Nutrients!$E7/2000+G$7*Nutrients!$F7/2000+G$9*Nutrients!$G7/2000+G$8*Nutrients!$R7/2000+G$13*Nutrients!$M7/2000+G$14*Nutrients!$N7/2000+G$15*Nutrients!$O7/2000+G$16*Nutrients!$T7/2000+G$17*Nutrients!$U7/2000+G$18*Nutrients!$V7/2000+G$19*Nutrients!$W7/2000+G$20*Nutrients!$X7/2000+G$21*Nutrients!$Y7/2000+G$22*Nutrients!$Z7/2000+G$23*Nutrients!$AA7/2000+G$24*Nutrients!$AB7/2000+G$25*Nutrients!$AC7/2000+G$26*Nutrients!$AD7/2000+G$27*Nutrients!$AE7/2000+G$28*Nutrients!$AF7/2000+G$29*Nutrients!$AG7/2000+G$30*Nutrients!$AH7/2000+G$31*Nutrients!$P7/2000+G$32*Nutrients!$Q7/2000+G$33*Nutrients!$K7/2000+G$34*Nutrients!$J7/2000+G$35*Nutrients!$S7/2000+G$36/2000*Nutrients!$H7+G$37/2000*Nutrients!$I7+G$38/2000*Nutrients!$L7)/G$43)</f>
        <v>0.6030679279118994</v>
      </c>
      <c r="H48" s="81"/>
      <c r="I48" s="82">
        <f>IF(I$4="","",(I$10*Nutrients!$B7/2000+I$6*Nutrients!$C7/2000+I$11*Nutrients!$D7/2000+I$12*Nutrients!$E7/2000+I$7*Nutrients!$F7/2000+I$9*Nutrients!$G7/2000+I$8*Nutrients!$R7/2000+I$13*Nutrients!$M7/2000+I$14*Nutrients!$N7/2000+I$15*Nutrients!$O7/2000+I$16*Nutrients!$T7/2000+I$17*Nutrients!$U7/2000+I$18*Nutrients!$V7/2000+I$19*Nutrients!$W7/2000+I$20*Nutrients!$X7/2000+I$21*Nutrients!$Y7/2000+I$22*Nutrients!$Z7/2000+I$23*Nutrients!$AA7/2000+I$24*Nutrients!$AB7/2000+I$25*Nutrients!$AC7/2000+I$26*Nutrients!$AD7/2000+I$27*Nutrients!$AE7/2000+I$28*Nutrients!$AF7/2000+I$29*Nutrients!$AG7/2000+I$30*Nutrients!$AH7/2000+I$31*Nutrients!$P7/2000+I$32*Nutrients!$Q7/2000+I$33*Nutrients!$K7/2000+I$34*Nutrients!$J7/2000+I$35*Nutrients!$S7/2000+I$36/2000*Nutrients!$H7+I$37/2000*Nutrients!$I7+I$38/2000*Nutrients!$L7)/I$43)</f>
        <v>0.5335004570864559</v>
      </c>
      <c r="J48" s="82">
        <f>IF(J$4="","",(J$10*Nutrients!$B7/2000+J$6*Nutrients!$C7/2000+J$11*Nutrients!$D7/2000+J$12*Nutrients!$E7/2000+J$7*Nutrients!$F7/2000+J$9*Nutrients!$G7/2000+J$8*Nutrients!$R7/2000+J$13*Nutrients!$M7/2000+J$14*Nutrients!$N7/2000+J$15*Nutrients!$O7/2000+J$16*Nutrients!$T7/2000+J$17*Nutrients!$U7/2000+J$18*Nutrients!$V7/2000+J$19*Nutrients!$W7/2000+J$20*Nutrients!$X7/2000+J$21*Nutrients!$Y7/2000+J$22*Nutrients!$Z7/2000+J$23*Nutrients!$AA7/2000+J$24*Nutrients!$AB7/2000+J$25*Nutrients!$AC7/2000+J$26*Nutrients!$AD7/2000+J$27*Nutrients!$AE7/2000+J$28*Nutrients!$AF7/2000+J$29*Nutrients!$AG7/2000+J$30*Nutrients!$AH7/2000+J$31*Nutrients!$P7/2000+J$32*Nutrients!$Q7/2000+J$33*Nutrients!$K7/2000+J$34*Nutrients!$J7/2000+J$35*Nutrients!$S7/2000+J$36/2000*Nutrients!$H7+J$37/2000*Nutrients!$I7+J$38/2000*Nutrients!$L7)/J$43)</f>
        <v>0.5525320074275462</v>
      </c>
      <c r="K48" s="82">
        <f>IF(K$4="","",(K$10*Nutrients!$B7/2000+K$6*Nutrients!$C7/2000+K$11*Nutrients!$D7/2000+K$12*Nutrients!$E7/2000+K$7*Nutrients!$F7/2000+K$9*Nutrients!$G7/2000+K$8*Nutrients!$R7/2000+K$13*Nutrients!$M7/2000+K$14*Nutrients!$N7/2000+K$15*Nutrients!$O7/2000+K$16*Nutrients!$T7/2000+K$17*Nutrients!$U7/2000+K$18*Nutrients!$V7/2000+K$19*Nutrients!$W7/2000+K$20*Nutrients!$X7/2000+K$21*Nutrients!$Y7/2000+K$22*Nutrients!$Z7/2000+K$23*Nutrients!$AA7/2000+K$24*Nutrients!$AB7/2000+K$25*Nutrients!$AC7/2000+K$26*Nutrients!$AD7/2000+K$27*Nutrients!$AE7/2000+K$28*Nutrients!$AF7/2000+K$29*Nutrients!$AG7/2000+K$30*Nutrients!$AH7/2000+K$31*Nutrients!$P7/2000+K$32*Nutrients!$Q7/2000+K$33*Nutrients!$K7/2000+K$34*Nutrients!$J7/2000+K$35*Nutrients!$S7/2000+K$36/2000*Nutrients!$H7+K$37/2000*Nutrients!$I7+K$38/2000*Nutrients!$L7)/K$43)</f>
        <v>0.5812628662517545</v>
      </c>
      <c r="L48" s="82">
        <f>IF(L$4="","",(L$10*Nutrients!$B7/2000+L$6*Nutrients!$C7/2000+L$11*Nutrients!$D7/2000+L$12*Nutrients!$E7/2000+L$7*Nutrients!$F7/2000+L$9*Nutrients!$G7/2000+L$8*Nutrients!$R7/2000+L$13*Nutrients!$M7/2000+L$14*Nutrients!$N7/2000+L$15*Nutrients!$O7/2000+L$16*Nutrients!$T7/2000+L$17*Nutrients!$U7/2000+L$18*Nutrients!$V7/2000+L$19*Nutrients!$W7/2000+L$20*Nutrients!$X7/2000+L$21*Nutrients!$Y7/2000+L$22*Nutrients!$Z7/2000+L$23*Nutrients!$AA7/2000+L$24*Nutrients!$AB7/2000+L$25*Nutrients!$AC7/2000+L$26*Nutrients!$AD7/2000+L$27*Nutrients!$AE7/2000+L$28*Nutrients!$AF7/2000+L$29*Nutrients!$AG7/2000+L$30*Nutrients!$AH7/2000+L$31*Nutrients!$P7/2000+L$32*Nutrients!$Q7/2000+L$33*Nutrients!$K7/2000+L$34*Nutrients!$J7/2000+L$35*Nutrients!$S7/2000+L$36/2000*Nutrients!$H7+L$37/2000*Nutrients!$I7+L$38/2000*Nutrients!$L7)/L$43)</f>
        <v>0.6064526119185296</v>
      </c>
      <c r="M48" s="82">
        <f>IF(M$4="","",(M$10*Nutrients!$B7/2000+M$6*Nutrients!$C7/2000+M$11*Nutrients!$D7/2000+M$12*Nutrients!$E7/2000+M$7*Nutrients!$F7/2000+M$9*Nutrients!$G7/2000+M$8*Nutrients!$R7/2000+M$13*Nutrients!$M7/2000+M$14*Nutrients!$N7/2000+M$15*Nutrients!$O7/2000+M$16*Nutrients!$T7/2000+M$17*Nutrients!$U7/2000+M$18*Nutrients!$V7/2000+M$19*Nutrients!$W7/2000+M$20*Nutrients!$X7/2000+M$21*Nutrients!$Y7/2000+M$22*Nutrients!$Z7/2000+M$23*Nutrients!$AA7/2000+M$24*Nutrients!$AB7/2000+M$25*Nutrients!$AC7/2000+M$26*Nutrients!$AD7/2000+M$27*Nutrients!$AE7/2000+M$28*Nutrients!$AF7/2000+M$29*Nutrients!$AG7/2000+M$30*Nutrients!$AH7/2000+M$31*Nutrients!$P7/2000+M$32*Nutrients!$Q7/2000+M$33*Nutrients!$K7/2000+M$34*Nutrients!$J7/2000+M$35*Nutrients!$S7/2000+M$36/2000*Nutrients!$H7+M$37/2000*Nutrients!$I7+M$38/2000*Nutrients!$L7)/M$43)</f>
        <v>0.626026268069228</v>
      </c>
      <c r="N48" s="82">
        <f>IF(N$4="","",(N$10*Nutrients!$B7/2000+N$6*Nutrients!$C7/2000+N$11*Nutrients!$D7/2000+N$12*Nutrients!$E7/2000+N$7*Nutrients!$F7/2000+N$9*Nutrients!$G7/2000+N$8*Nutrients!$R7/2000+N$13*Nutrients!$M7/2000+N$14*Nutrients!$N7/2000+N$15*Nutrients!$O7/2000+N$16*Nutrients!$T7/2000+N$17*Nutrients!$U7/2000+N$18*Nutrients!$V7/2000+N$19*Nutrients!$W7/2000+N$20*Nutrients!$X7/2000+N$21*Nutrients!$Y7/2000+N$22*Nutrients!$Z7/2000+N$23*Nutrients!$AA7/2000+N$24*Nutrients!$AB7/2000+N$25*Nutrients!$AC7/2000+N$26*Nutrients!$AD7/2000+N$27*Nutrients!$AE7/2000+N$28*Nutrients!$AF7/2000+N$29*Nutrients!$AG7/2000+N$30*Nutrients!$AH7/2000+N$31*Nutrients!$P7/2000+N$32*Nutrients!$Q7/2000+N$33*Nutrients!$K7/2000+N$34*Nutrients!$J7/2000+N$35*Nutrients!$S7/2000+N$36/2000*Nutrients!$H7+N$37/2000*Nutrients!$I7+N$38/2000*Nutrients!$L7)/N$43)</f>
        <v>0.5707027011561548</v>
      </c>
      <c r="P48" s="82">
        <f>IF(P$4="","",(P$10*Nutrients!$B7/2000+P$6*Nutrients!$C7/2000+P$11*Nutrients!$D7/2000+P$12*Nutrients!$E7/2000+P$7*Nutrients!$F7/2000+P$9*Nutrients!$G7/2000+P$8*Nutrients!$R7/2000+P$13*Nutrients!$M7/2000+P$14*Nutrients!$N7/2000+P$15*Nutrients!$O7/2000+P$16*Nutrients!$T7/2000+P$17*Nutrients!$U7/2000+P$18*Nutrients!$V7/2000+P$19*Nutrients!$W7/2000+P$20*Nutrients!$X7/2000+P$21*Nutrients!$Y7/2000+P$22*Nutrients!$Z7/2000+P$23*Nutrients!$AA7/2000+P$24*Nutrients!$AB7/2000+P$25*Nutrients!$AC7/2000+P$26*Nutrients!$AD7/2000+P$27*Nutrients!$AE7/2000+P$28*Nutrients!$AF7/2000+P$29*Nutrients!$AG7/2000+P$30*Nutrients!$AH7/2000+P$31*Nutrients!$P7/2000+P$32*Nutrients!$Q7/2000+P$33*Nutrients!$K7/2000+P$34*Nutrients!$J7/2000+P$35*Nutrients!$S7/2000+P$36/2000*Nutrients!$H7+P$37/2000*Nutrients!$I7+P$38/2000*Nutrients!$L7)/P$43)</f>
        <v>0.5458580482775729</v>
      </c>
      <c r="Q48" s="82">
        <f>IF(Q$4="","",(Q$10*Nutrients!$B7/2000+Q$6*Nutrients!$C7/2000+Q$11*Nutrients!$D7/2000+Q$12*Nutrients!$E7/2000+Q$7*Nutrients!$F7/2000+Q$9*Nutrients!$G7/2000+Q$8*Nutrients!$R7/2000+Q$13*Nutrients!$M7/2000+Q$14*Nutrients!$N7/2000+Q$15*Nutrients!$O7/2000+Q$16*Nutrients!$T7/2000+Q$17*Nutrients!$U7/2000+Q$18*Nutrients!$V7/2000+Q$19*Nutrients!$W7/2000+Q$20*Nutrients!$X7/2000+Q$21*Nutrients!$Y7/2000+Q$22*Nutrients!$Z7/2000+Q$23*Nutrients!$AA7/2000+Q$24*Nutrients!$AB7/2000+Q$25*Nutrients!$AC7/2000+Q$26*Nutrients!$AD7/2000+Q$27*Nutrients!$AE7/2000+Q$28*Nutrients!$AF7/2000+Q$29*Nutrients!$AG7/2000+Q$30*Nutrients!$AH7/2000+Q$31*Nutrients!$P7/2000+Q$32*Nutrients!$Q7/2000+Q$33*Nutrients!$K7/2000+Q$34*Nutrients!$J7/2000+Q$35*Nutrients!$S7/2000+Q$36/2000*Nutrients!$H7+Q$37/2000*Nutrients!$I7+Q$38/2000*Nutrients!$L7)/Q$43)</f>
        <v>0.5665483347430987</v>
      </c>
      <c r="R48" s="82">
        <f>IF(R$4="","",(R$10*Nutrients!$B7/2000+R$6*Nutrients!$C7/2000+R$11*Nutrients!$D7/2000+R$12*Nutrients!$E7/2000+R$7*Nutrients!$F7/2000+R$9*Nutrients!$G7/2000+R$8*Nutrients!$R7/2000+R$13*Nutrients!$M7/2000+R$14*Nutrients!$N7/2000+R$15*Nutrients!$O7/2000+R$16*Nutrients!$T7/2000+R$17*Nutrients!$U7/2000+R$18*Nutrients!$V7/2000+R$19*Nutrients!$W7/2000+R$20*Nutrients!$X7/2000+R$21*Nutrients!$Y7/2000+R$22*Nutrients!$Z7/2000+R$23*Nutrients!$AA7/2000+R$24*Nutrients!$AB7/2000+R$25*Nutrients!$AC7/2000+R$26*Nutrients!$AD7/2000+R$27*Nutrients!$AE7/2000+R$28*Nutrients!$AF7/2000+R$29*Nutrients!$AG7/2000+R$30*Nutrients!$AH7/2000+R$31*Nutrients!$P7/2000+R$32*Nutrients!$Q7/2000+R$33*Nutrients!$K7/2000+R$34*Nutrients!$J7/2000+R$35*Nutrients!$S7/2000+R$36/2000*Nutrients!$H7+R$37/2000*Nutrients!$I7+R$38/2000*Nutrients!$L7)/R$43)</f>
        <v>0.5976951393188457</v>
      </c>
      <c r="S48" s="82">
        <f>IF(S$4="","",(S$10*Nutrients!$B7/2000+S$6*Nutrients!$C7/2000+S$11*Nutrients!$D7/2000+S$12*Nutrients!$E7/2000+S$7*Nutrients!$F7/2000+S$9*Nutrients!$G7/2000+S$8*Nutrients!$R7/2000+S$13*Nutrients!$M7/2000+S$14*Nutrients!$N7/2000+S$15*Nutrients!$O7/2000+S$16*Nutrients!$T7/2000+S$17*Nutrients!$U7/2000+S$18*Nutrients!$V7/2000+S$19*Nutrients!$W7/2000+S$20*Nutrients!$X7/2000+S$21*Nutrients!$Y7/2000+S$22*Nutrients!$Z7/2000+S$23*Nutrients!$AA7/2000+S$24*Nutrients!$AB7/2000+S$25*Nutrients!$AC7/2000+S$26*Nutrients!$AD7/2000+S$27*Nutrients!$AE7/2000+S$28*Nutrients!$AF7/2000+S$29*Nutrients!$AG7/2000+S$30*Nutrients!$AH7/2000+S$31*Nutrients!$P7/2000+S$32*Nutrients!$Q7/2000+S$33*Nutrients!$K7/2000+S$34*Nutrients!$J7/2000+S$35*Nutrients!$S7/2000+S$36/2000*Nutrients!$H7+S$37/2000*Nutrients!$I7+S$38/2000*Nutrients!$L7)/S$43)</f>
        <v>0.6249408836269241</v>
      </c>
      <c r="T48" s="82">
        <f>IF(T$4="","",(T$10*Nutrients!$B7/2000+T$6*Nutrients!$C7/2000+T$11*Nutrients!$D7/2000+T$12*Nutrients!$E7/2000+T$7*Nutrients!$F7/2000+T$9*Nutrients!$G7/2000+T$8*Nutrients!$R7/2000+T$13*Nutrients!$M7/2000+T$14*Nutrients!$N7/2000+T$15*Nutrients!$O7/2000+T$16*Nutrients!$T7/2000+T$17*Nutrients!$U7/2000+T$18*Nutrients!$V7/2000+T$19*Nutrients!$W7/2000+T$20*Nutrients!$X7/2000+T$21*Nutrients!$Y7/2000+T$22*Nutrients!$Z7/2000+T$23*Nutrients!$AA7/2000+T$24*Nutrients!$AB7/2000+T$25*Nutrients!$AC7/2000+T$26*Nutrients!$AD7/2000+T$27*Nutrients!$AE7/2000+T$28*Nutrients!$AF7/2000+T$29*Nutrients!$AG7/2000+T$30*Nutrients!$AH7/2000+T$31*Nutrients!$P7/2000+T$32*Nutrients!$Q7/2000+T$33*Nutrients!$K7/2000+T$34*Nutrients!$J7/2000+T$35*Nutrients!$S7/2000+T$36/2000*Nutrients!$H7+T$37/2000*Nutrients!$I7+T$38/2000*Nutrients!$L7)/T$43)</f>
        <v>0.6458016047559276</v>
      </c>
      <c r="U48" s="82">
        <f>IF(U$4="","",(U$10*Nutrients!$B7/2000+U$6*Nutrients!$C7/2000+U$11*Nutrients!$D7/2000+U$12*Nutrients!$E7/2000+U$7*Nutrients!$F7/2000+U$9*Nutrients!$G7/2000+U$8*Nutrients!$R7/2000+U$13*Nutrients!$M7/2000+U$14*Nutrients!$N7/2000+U$15*Nutrients!$O7/2000+U$16*Nutrients!$T7/2000+U$17*Nutrients!$U7/2000+U$18*Nutrients!$V7/2000+U$19*Nutrients!$W7/2000+U$20*Nutrients!$X7/2000+U$21*Nutrients!$Y7/2000+U$22*Nutrients!$Z7/2000+U$23*Nutrients!$AA7/2000+U$24*Nutrients!$AB7/2000+U$25*Nutrients!$AC7/2000+U$26*Nutrients!$AD7/2000+U$27*Nutrients!$AE7/2000+U$28*Nutrients!$AF7/2000+U$29*Nutrients!$AG7/2000+U$30*Nutrients!$AH7/2000+U$31*Nutrients!$P7/2000+U$32*Nutrients!$Q7/2000+U$33*Nutrients!$K7/2000+U$34*Nutrients!$J7/2000+U$35*Nutrients!$S7/2000+U$36/2000*Nutrients!$H7+U$37/2000*Nutrients!$I7+U$38/2000*Nutrients!$L7)/U$43)</f>
        <v>0.5862448884699195</v>
      </c>
    </row>
    <row r="49" spans="1:21" ht="12.75">
      <c r="A49" s="84" t="s">
        <v>83</v>
      </c>
      <c r="B49" s="82">
        <f>IF(B$4="","",(B$10*Nutrients!$B8/2000+B$6*Nutrients!$C8/2000+B$11*Nutrients!$D8/2000+B$12*Nutrients!$E8/2000+B$7*Nutrients!$F8/2000+B$9*Nutrients!$G8/2000+B$8*Nutrients!$R8/2000+B$13*Nutrients!$M8/2000+B$14*Nutrients!$N8/2000+B$15*Nutrients!$O8/2000+B$16*Nutrients!$T8/2000+B$17*Nutrients!$U8/2000+B$18*Nutrients!$V8/2000+B$19*Nutrients!$W8/2000+B$20*Nutrients!$X8/2000+B$21*Nutrients!$Y8/2000+B$22*Nutrients!$Z8/2000+B$23*Nutrients!$AA8/2000+B$24*Nutrients!$AB8/2000+B$25*Nutrients!$AC8/2000+B$26*Nutrients!$AD8/2000+B$27*Nutrients!$AE8/2000+B$28*Nutrients!$AF8/2000+B$29*Nutrients!$AG8/2000+B$30*Nutrients!$AH8/2000+B$31*Nutrients!$P8/2000+B$32*Nutrients!$Q8/2000+B$33*Nutrients!$K8/2000+B$34*Nutrients!$J8/2000+B$35*Nutrients!$S8/2000+B$36/2000*Nutrients!$H8+B$37/2000*Nutrients!$I8+B$38/2000*Nutrients!$L8)/B$43)</f>
        <v>0.6275120609985265</v>
      </c>
      <c r="C49" s="82">
        <f>IF(C$4="","",(C$10*Nutrients!$B8/2000+C$6*Nutrients!$C8/2000+C$11*Nutrients!$D8/2000+C$12*Nutrients!$E8/2000+C$7*Nutrients!$F8/2000+C$9*Nutrients!$G8/2000+C$8*Nutrients!$R8/2000+C$13*Nutrients!$M8/2000+C$14*Nutrients!$N8/2000+C$15*Nutrients!$O8/2000+C$16*Nutrients!$T8/2000+C$17*Nutrients!$U8/2000+C$18*Nutrients!$V8/2000+C$19*Nutrients!$W8/2000+C$20*Nutrients!$X8/2000+C$21*Nutrients!$Y8/2000+C$22*Nutrients!$Z8/2000+C$23*Nutrients!$AA8/2000+C$24*Nutrients!$AB8/2000+C$25*Nutrients!$AC8/2000+C$26*Nutrients!$AD8/2000+C$27*Nutrients!$AE8/2000+C$28*Nutrients!$AF8/2000+C$29*Nutrients!$AG8/2000+C$30*Nutrients!$AH8/2000+C$31*Nutrients!$P8/2000+C$32*Nutrients!$Q8/2000+C$33*Nutrients!$K8/2000+C$34*Nutrients!$J8/2000+C$35*Nutrients!$S8/2000+C$36/2000*Nutrients!$H8+C$37/2000*Nutrients!$I8+C$38/2000*Nutrients!$L8)/C$43)</f>
        <v>0.6354290822153212</v>
      </c>
      <c r="D49" s="82">
        <f>IF(D$4="","",(D$10*Nutrients!$B8/2000+D$6*Nutrients!$C8/2000+D$11*Nutrients!$D8/2000+D$12*Nutrients!$E8/2000+D$7*Nutrients!$F8/2000+D$9*Nutrients!$G8/2000+D$8*Nutrients!$R8/2000+D$13*Nutrients!$M8/2000+D$14*Nutrients!$N8/2000+D$15*Nutrients!$O8/2000+D$16*Nutrients!$T8/2000+D$17*Nutrients!$U8/2000+D$18*Nutrients!$V8/2000+D$19*Nutrients!$W8/2000+D$20*Nutrients!$X8/2000+D$21*Nutrients!$Y8/2000+D$22*Nutrients!$Z8/2000+D$23*Nutrients!$AA8/2000+D$24*Nutrients!$AB8/2000+D$25*Nutrients!$AC8/2000+D$26*Nutrients!$AD8/2000+D$27*Nutrients!$AE8/2000+D$28*Nutrients!$AF8/2000+D$29*Nutrients!$AG8/2000+D$30*Nutrients!$AH8/2000+D$31*Nutrients!$P8/2000+D$32*Nutrients!$Q8/2000+D$33*Nutrients!$K8/2000+D$34*Nutrients!$J8/2000+D$35*Nutrients!$S8/2000+D$36/2000*Nutrients!$H8+D$37/2000*Nutrients!$I8+D$38/2000*Nutrients!$L8)/D$43)</f>
        <v>0.6472568573067635</v>
      </c>
      <c r="E49" s="82">
        <f>IF(E$4="","",(E$10*Nutrients!$B8/2000+E$6*Nutrients!$C8/2000+E$11*Nutrients!$D8/2000+E$12*Nutrients!$E8/2000+E$7*Nutrients!$F8/2000+E$9*Nutrients!$G8/2000+E$8*Nutrients!$R8/2000+E$13*Nutrients!$M8/2000+E$14*Nutrients!$N8/2000+E$15*Nutrients!$O8/2000+E$16*Nutrients!$T8/2000+E$17*Nutrients!$U8/2000+E$18*Nutrients!$V8/2000+E$19*Nutrients!$W8/2000+E$20*Nutrients!$X8/2000+E$21*Nutrients!$Y8/2000+E$22*Nutrients!$Z8/2000+E$23*Nutrients!$AA8/2000+E$24*Nutrients!$AB8/2000+E$25*Nutrients!$AC8/2000+E$26*Nutrients!$AD8/2000+E$27*Nutrients!$AE8/2000+E$28*Nutrients!$AF8/2000+E$29*Nutrients!$AG8/2000+E$30*Nutrients!$AH8/2000+E$31*Nutrients!$P8/2000+E$32*Nutrients!$Q8/2000+E$33*Nutrients!$K8/2000+E$34*Nutrients!$J8/2000+E$35*Nutrients!$S8/2000+E$36/2000*Nutrients!$H8+E$37/2000*Nutrients!$I8+E$38/2000*Nutrients!$L8)/E$43)</f>
        <v>0.6575639433152177</v>
      </c>
      <c r="F49" s="82">
        <f>IF(F$4="","",(F$10*Nutrients!$B8/2000+F$6*Nutrients!$C8/2000+F$11*Nutrients!$D8/2000+F$12*Nutrients!$E8/2000+F$7*Nutrients!$F8/2000+F$9*Nutrients!$G8/2000+F$8*Nutrients!$R8/2000+F$13*Nutrients!$M8/2000+F$14*Nutrients!$N8/2000+F$15*Nutrients!$O8/2000+F$16*Nutrients!$T8/2000+F$17*Nutrients!$U8/2000+F$18*Nutrients!$V8/2000+F$19*Nutrients!$W8/2000+F$20*Nutrients!$X8/2000+F$21*Nutrients!$Y8/2000+F$22*Nutrients!$Z8/2000+F$23*Nutrients!$AA8/2000+F$24*Nutrients!$AB8/2000+F$25*Nutrients!$AC8/2000+F$26*Nutrients!$AD8/2000+F$27*Nutrients!$AE8/2000+F$28*Nutrients!$AF8/2000+F$29*Nutrients!$AG8/2000+F$30*Nutrients!$AH8/2000+F$31*Nutrients!$P8/2000+F$32*Nutrients!$Q8/2000+F$33*Nutrients!$K8/2000+F$34*Nutrients!$J8/2000+F$35*Nutrients!$S8/2000+F$36/2000*Nutrients!$H8+F$37/2000*Nutrients!$I8+F$38/2000*Nutrients!$L8)/F$43)</f>
        <v>0.6652999433108342</v>
      </c>
      <c r="G49" s="82">
        <f>IF(G$4="","",(G$10*Nutrients!$B8/2000+G$6*Nutrients!$C8/2000+G$11*Nutrients!$D8/2000+G$12*Nutrients!$E8/2000+G$7*Nutrients!$F8/2000+G$9*Nutrients!$G8/2000+G$8*Nutrients!$R8/2000+G$13*Nutrients!$M8/2000+G$14*Nutrients!$N8/2000+G$15*Nutrients!$O8/2000+G$16*Nutrients!$T8/2000+G$17*Nutrients!$U8/2000+G$18*Nutrients!$V8/2000+G$19*Nutrients!$W8/2000+G$20*Nutrients!$X8/2000+G$21*Nutrients!$Y8/2000+G$22*Nutrients!$Z8/2000+G$23*Nutrients!$AA8/2000+G$24*Nutrients!$AB8/2000+G$25*Nutrients!$AC8/2000+G$26*Nutrients!$AD8/2000+G$27*Nutrients!$AE8/2000+G$28*Nutrients!$AF8/2000+G$29*Nutrients!$AG8/2000+G$30*Nutrients!$AH8/2000+G$31*Nutrients!$P8/2000+G$32*Nutrients!$Q8/2000+G$33*Nutrients!$K8/2000+G$34*Nutrients!$J8/2000+G$35*Nutrients!$S8/2000+G$36/2000*Nutrients!$H8+G$37/2000*Nutrients!$I8+G$38/2000*Nutrients!$L8)/G$43)</f>
        <v>0.6429138978375287</v>
      </c>
      <c r="H49" s="81"/>
      <c r="I49" s="82">
        <f>IF(I$4="","",(I$10*Nutrients!$B8/2000+I$6*Nutrients!$C8/2000+I$11*Nutrients!$D8/2000+I$12*Nutrients!$E8/2000+I$7*Nutrients!$F8/2000+I$9*Nutrients!$G8/2000+I$8*Nutrients!$R8/2000+I$13*Nutrients!$M8/2000+I$14*Nutrients!$N8/2000+I$15*Nutrients!$O8/2000+I$16*Nutrients!$T8/2000+I$17*Nutrients!$U8/2000+I$18*Nutrients!$V8/2000+I$19*Nutrients!$W8/2000+I$20*Nutrients!$X8/2000+I$21*Nutrients!$Y8/2000+I$22*Nutrients!$Z8/2000+I$23*Nutrients!$AA8/2000+I$24*Nutrients!$AB8/2000+I$25*Nutrients!$AC8/2000+I$26*Nutrients!$AD8/2000+I$27*Nutrients!$AE8/2000+I$28*Nutrients!$AF8/2000+I$29*Nutrients!$AG8/2000+I$30*Nutrients!$AH8/2000+I$31*Nutrients!$P8/2000+I$32*Nutrients!$Q8/2000+I$33*Nutrients!$K8/2000+I$34*Nutrients!$J8/2000+I$35*Nutrients!$S8/2000+I$36/2000*Nutrients!$H8+I$37/2000*Nutrients!$I8+I$38/2000*Nutrients!$L8)/I$43)</f>
        <v>0.6160680566149964</v>
      </c>
      <c r="J49" s="82">
        <f>IF(J$4="","",(J$10*Nutrients!$B8/2000+J$6*Nutrients!$C8/2000+J$11*Nutrients!$D8/2000+J$12*Nutrients!$E8/2000+J$7*Nutrients!$F8/2000+J$9*Nutrients!$G8/2000+J$8*Nutrients!$R8/2000+J$13*Nutrients!$M8/2000+J$14*Nutrients!$N8/2000+J$15*Nutrients!$O8/2000+J$16*Nutrients!$T8/2000+J$17*Nutrients!$U8/2000+J$18*Nutrients!$V8/2000+J$19*Nutrients!$W8/2000+J$20*Nutrients!$X8/2000+J$21*Nutrients!$Y8/2000+J$22*Nutrients!$Z8/2000+J$23*Nutrients!$AA8/2000+J$24*Nutrients!$AB8/2000+J$25*Nutrients!$AC8/2000+J$26*Nutrients!$AD8/2000+J$27*Nutrients!$AE8/2000+J$28*Nutrients!$AF8/2000+J$29*Nutrients!$AG8/2000+J$30*Nutrients!$AH8/2000+J$31*Nutrients!$P8/2000+J$32*Nutrients!$Q8/2000+J$33*Nutrients!$K8/2000+J$34*Nutrients!$J8/2000+J$35*Nutrients!$S8/2000+J$36/2000*Nutrients!$H8+J$37/2000*Nutrients!$I8+J$38/2000*Nutrients!$L8)/J$43)</f>
        <v>0.6224682671617601</v>
      </c>
      <c r="K49" s="82">
        <f>IF(K$4="","",(K$10*Nutrients!$B8/2000+K$6*Nutrients!$C8/2000+K$11*Nutrients!$D8/2000+K$12*Nutrients!$E8/2000+K$7*Nutrients!$F8/2000+K$9*Nutrients!$G8/2000+K$8*Nutrients!$R8/2000+K$13*Nutrients!$M8/2000+K$14*Nutrients!$N8/2000+K$15*Nutrients!$O8/2000+K$16*Nutrients!$T8/2000+K$17*Nutrients!$U8/2000+K$18*Nutrients!$V8/2000+K$19*Nutrients!$W8/2000+K$20*Nutrients!$X8/2000+K$21*Nutrients!$Y8/2000+K$22*Nutrients!$Z8/2000+K$23*Nutrients!$AA8/2000+K$24*Nutrients!$AB8/2000+K$25*Nutrients!$AC8/2000+K$26*Nutrients!$AD8/2000+K$27*Nutrients!$AE8/2000+K$28*Nutrients!$AF8/2000+K$29*Nutrients!$AG8/2000+K$30*Nutrients!$AH8/2000+K$31*Nutrients!$P8/2000+K$32*Nutrients!$Q8/2000+K$33*Nutrients!$K8/2000+K$34*Nutrients!$J8/2000+K$35*Nutrients!$S8/2000+K$36/2000*Nutrients!$H8+K$37/2000*Nutrients!$I8+K$38/2000*Nutrients!$L8)/K$43)</f>
        <v>0.632073697454723</v>
      </c>
      <c r="L49" s="82">
        <f>IF(L$4="","",(L$10*Nutrients!$B8/2000+L$6*Nutrients!$C8/2000+L$11*Nutrients!$D8/2000+L$12*Nutrients!$E8/2000+L$7*Nutrients!$F8/2000+L$9*Nutrients!$G8/2000+L$8*Nutrients!$R8/2000+L$13*Nutrients!$M8/2000+L$14*Nutrients!$N8/2000+L$15*Nutrients!$O8/2000+L$16*Nutrients!$T8/2000+L$17*Nutrients!$U8/2000+L$18*Nutrients!$V8/2000+L$19*Nutrients!$W8/2000+L$20*Nutrients!$X8/2000+L$21*Nutrients!$Y8/2000+L$22*Nutrients!$Z8/2000+L$23*Nutrients!$AA8/2000+L$24*Nutrients!$AB8/2000+L$25*Nutrients!$AC8/2000+L$26*Nutrients!$AD8/2000+L$27*Nutrients!$AE8/2000+L$28*Nutrients!$AF8/2000+L$29*Nutrients!$AG8/2000+L$30*Nutrients!$AH8/2000+L$31*Nutrients!$P8/2000+L$32*Nutrients!$Q8/2000+L$33*Nutrients!$K8/2000+L$34*Nutrients!$J8/2000+L$35*Nutrients!$S8/2000+L$36/2000*Nutrients!$H8+L$37/2000*Nutrients!$I8+L$38/2000*Nutrients!$L8)/L$43)</f>
        <v>0.6404897824650896</v>
      </c>
      <c r="M49" s="82">
        <f>IF(M$4="","",(M$10*Nutrients!$B8/2000+M$6*Nutrients!$C8/2000+M$11*Nutrients!$D8/2000+M$12*Nutrients!$E8/2000+M$7*Nutrients!$F8/2000+M$9*Nutrients!$G8/2000+M$8*Nutrients!$R8/2000+M$13*Nutrients!$M8/2000+M$14*Nutrients!$N8/2000+M$15*Nutrients!$O8/2000+M$16*Nutrients!$T8/2000+M$17*Nutrients!$U8/2000+M$18*Nutrients!$V8/2000+M$19*Nutrients!$W8/2000+M$20*Nutrients!$X8/2000+M$21*Nutrients!$Y8/2000+M$22*Nutrients!$Z8/2000+M$23*Nutrients!$AA8/2000+M$24*Nutrients!$AB8/2000+M$25*Nutrients!$AC8/2000+M$26*Nutrients!$AD8/2000+M$27*Nutrients!$AE8/2000+M$28*Nutrients!$AF8/2000+M$29*Nutrients!$AG8/2000+M$30*Nutrients!$AH8/2000+M$31*Nutrients!$P8/2000+M$32*Nutrients!$Q8/2000+M$33*Nutrients!$K8/2000+M$34*Nutrients!$J8/2000+M$35*Nutrients!$S8/2000+M$36/2000*Nutrients!$H8+M$37/2000*Nutrients!$I8+M$38/2000*Nutrients!$L8)/M$43)</f>
        <v>0.6469948367896762</v>
      </c>
      <c r="N49" s="82">
        <f>IF(N$4="","",(N$10*Nutrients!$B8/2000+N$6*Nutrients!$C8/2000+N$11*Nutrients!$D8/2000+N$12*Nutrients!$E8/2000+N$7*Nutrients!$F8/2000+N$9*Nutrients!$G8/2000+N$8*Nutrients!$R8/2000+N$13*Nutrients!$M8/2000+N$14*Nutrients!$N8/2000+N$15*Nutrients!$O8/2000+N$16*Nutrients!$T8/2000+N$17*Nutrients!$U8/2000+N$18*Nutrients!$V8/2000+N$19*Nutrients!$W8/2000+N$20*Nutrients!$X8/2000+N$21*Nutrients!$Y8/2000+N$22*Nutrients!$Z8/2000+N$23*Nutrients!$AA8/2000+N$24*Nutrients!$AB8/2000+N$25*Nutrients!$AC8/2000+N$26*Nutrients!$AD8/2000+N$27*Nutrients!$AE8/2000+N$28*Nutrients!$AF8/2000+N$29*Nutrients!$AG8/2000+N$30*Nutrients!$AH8/2000+N$31*Nutrients!$P8/2000+N$32*Nutrients!$Q8/2000+N$33*Nutrients!$K8/2000+N$34*Nutrients!$J8/2000+N$35*Nutrients!$S8/2000+N$36/2000*Nutrients!$H8+N$37/2000*Nutrients!$I8+N$38/2000*Nutrients!$L8)/N$43)</f>
        <v>0.6285530043077504</v>
      </c>
      <c r="P49" s="82">
        <f>IF(P$4="","",(P$10*Nutrients!$B8/2000+P$6*Nutrients!$C8/2000+P$11*Nutrients!$D8/2000+P$12*Nutrients!$E8/2000+P$7*Nutrients!$F8/2000+P$9*Nutrients!$G8/2000+P$8*Nutrients!$R8/2000+P$13*Nutrients!$M8/2000+P$14*Nutrients!$N8/2000+P$15*Nutrients!$O8/2000+P$16*Nutrients!$T8/2000+P$17*Nutrients!$U8/2000+P$18*Nutrients!$V8/2000+P$19*Nutrients!$W8/2000+P$20*Nutrients!$X8/2000+P$21*Nutrients!$Y8/2000+P$22*Nutrients!$Z8/2000+P$23*Nutrients!$AA8/2000+P$24*Nutrients!$AB8/2000+P$25*Nutrients!$AC8/2000+P$26*Nutrients!$AD8/2000+P$27*Nutrients!$AE8/2000+P$28*Nutrients!$AF8/2000+P$29*Nutrients!$AG8/2000+P$30*Nutrients!$AH8/2000+P$31*Nutrients!$P8/2000+P$32*Nutrients!$Q8/2000+P$33*Nutrients!$K8/2000+P$34*Nutrients!$J8/2000+P$35*Nutrients!$S8/2000+P$36/2000*Nutrients!$H8+P$37/2000*Nutrients!$I8+P$38/2000*Nutrients!$L8)/P$43)</f>
        <v>0.6215702168983344</v>
      </c>
      <c r="Q49" s="82">
        <f>IF(Q$4="","",(Q$10*Nutrients!$B8/2000+Q$6*Nutrients!$C8/2000+Q$11*Nutrients!$D8/2000+Q$12*Nutrients!$E8/2000+Q$7*Nutrients!$F8/2000+Q$9*Nutrients!$G8/2000+Q$8*Nutrients!$R8/2000+Q$13*Nutrients!$M8/2000+Q$14*Nutrients!$N8/2000+Q$15*Nutrients!$O8/2000+Q$16*Nutrients!$T8/2000+Q$17*Nutrients!$U8/2000+Q$18*Nutrients!$V8/2000+Q$19*Nutrients!$W8/2000+Q$20*Nutrients!$X8/2000+Q$21*Nutrients!$Y8/2000+Q$22*Nutrients!$Z8/2000+Q$23*Nutrients!$AA8/2000+Q$24*Nutrients!$AB8/2000+Q$25*Nutrients!$AC8/2000+Q$26*Nutrients!$AD8/2000+Q$27*Nutrients!$AE8/2000+Q$28*Nutrients!$AF8/2000+Q$29*Nutrients!$AG8/2000+Q$30*Nutrients!$AH8/2000+Q$31*Nutrients!$P8/2000+Q$32*Nutrients!$Q8/2000+Q$33*Nutrients!$K8/2000+Q$34*Nutrients!$J8/2000+Q$35*Nutrients!$S8/2000+Q$36/2000*Nutrients!$H8+Q$37/2000*Nutrients!$I8+Q$38/2000*Nutrients!$L8)/Q$43)</f>
        <v>0.6286944334979534</v>
      </c>
      <c r="R49" s="82">
        <f>IF(R$4="","",(R$10*Nutrients!$B8/2000+R$6*Nutrients!$C8/2000+R$11*Nutrients!$D8/2000+R$12*Nutrients!$E8/2000+R$7*Nutrients!$F8/2000+R$9*Nutrients!$G8/2000+R$8*Nutrients!$R8/2000+R$13*Nutrients!$M8/2000+R$14*Nutrients!$N8/2000+R$15*Nutrients!$O8/2000+R$16*Nutrients!$T8/2000+R$17*Nutrients!$U8/2000+R$18*Nutrients!$V8/2000+R$19*Nutrients!$W8/2000+R$20*Nutrients!$X8/2000+R$21*Nutrients!$Y8/2000+R$22*Nutrients!$Z8/2000+R$23*Nutrients!$AA8/2000+R$24*Nutrients!$AB8/2000+R$25*Nutrients!$AC8/2000+R$26*Nutrients!$AD8/2000+R$27*Nutrients!$AE8/2000+R$28*Nutrients!$AF8/2000+R$29*Nutrients!$AG8/2000+R$30*Nutrients!$AH8/2000+R$31*Nutrients!$P8/2000+R$32*Nutrients!$Q8/2000+R$33*Nutrients!$K8/2000+R$34*Nutrients!$J8/2000+R$35*Nutrients!$S8/2000+R$36/2000*Nutrients!$H8+R$37/2000*Nutrients!$I8+R$38/2000*Nutrients!$L8)/R$43)</f>
        <v>0.6393641671308214</v>
      </c>
      <c r="S49" s="82">
        <f>IF(S$4="","",(S$10*Nutrients!$B8/2000+S$6*Nutrients!$C8/2000+S$11*Nutrients!$D8/2000+S$12*Nutrients!$E8/2000+S$7*Nutrients!$F8/2000+S$9*Nutrients!$G8/2000+S$8*Nutrients!$R8/2000+S$13*Nutrients!$M8/2000+S$14*Nutrients!$N8/2000+S$15*Nutrients!$O8/2000+S$16*Nutrients!$T8/2000+S$17*Nutrients!$U8/2000+S$18*Nutrients!$V8/2000+S$19*Nutrients!$W8/2000+S$20*Nutrients!$X8/2000+S$21*Nutrients!$Y8/2000+S$22*Nutrients!$Z8/2000+S$23*Nutrients!$AA8/2000+S$24*Nutrients!$AB8/2000+S$25*Nutrients!$AC8/2000+S$26*Nutrients!$AD8/2000+S$27*Nutrients!$AE8/2000+S$28*Nutrients!$AF8/2000+S$29*Nutrients!$AG8/2000+S$30*Nutrients!$AH8/2000+S$31*Nutrients!$P8/2000+S$32*Nutrients!$Q8/2000+S$33*Nutrients!$K8/2000+S$34*Nutrients!$J8/2000+S$35*Nutrients!$S8/2000+S$36/2000*Nutrients!$H8+S$37/2000*Nutrients!$I8+S$38/2000*Nutrients!$L8)/S$43)</f>
        <v>0.6486872149996588</v>
      </c>
      <c r="T49" s="82">
        <f>IF(T$4="","",(T$10*Nutrients!$B8/2000+T$6*Nutrients!$C8/2000+T$11*Nutrients!$D8/2000+T$12*Nutrients!$E8/2000+T$7*Nutrients!$F8/2000+T$9*Nutrients!$G8/2000+T$8*Nutrients!$R8/2000+T$13*Nutrients!$M8/2000+T$14*Nutrients!$N8/2000+T$15*Nutrients!$O8/2000+T$16*Nutrients!$T8/2000+T$17*Nutrients!$U8/2000+T$18*Nutrients!$V8/2000+T$19*Nutrients!$W8/2000+T$20*Nutrients!$X8/2000+T$21*Nutrients!$Y8/2000+T$22*Nutrients!$Z8/2000+T$23*Nutrients!$AA8/2000+T$24*Nutrients!$AB8/2000+T$25*Nutrients!$AC8/2000+T$26*Nutrients!$AD8/2000+T$27*Nutrients!$AE8/2000+T$28*Nutrients!$AF8/2000+T$29*Nutrients!$AG8/2000+T$30*Nutrients!$AH8/2000+T$31*Nutrients!$P8/2000+T$32*Nutrients!$Q8/2000+T$33*Nutrients!$K8/2000+T$34*Nutrients!$J8/2000+T$35*Nutrients!$S8/2000+T$36/2000*Nutrients!$H8+T$37/2000*Nutrients!$I8+T$38/2000*Nutrients!$L8)/T$43)</f>
        <v>0.6557945184000648</v>
      </c>
      <c r="U49" s="82">
        <f>IF(U$4="","",(U$10*Nutrients!$B8/2000+U$6*Nutrients!$C8/2000+U$11*Nutrients!$D8/2000+U$12*Nutrients!$E8/2000+U$7*Nutrients!$F8/2000+U$9*Nutrients!$G8/2000+U$8*Nutrients!$R8/2000+U$13*Nutrients!$M8/2000+U$14*Nutrients!$N8/2000+U$15*Nutrients!$O8/2000+U$16*Nutrients!$T8/2000+U$17*Nutrients!$U8/2000+U$18*Nutrients!$V8/2000+U$19*Nutrients!$W8/2000+U$20*Nutrients!$X8/2000+U$21*Nutrients!$Y8/2000+U$22*Nutrients!$Z8/2000+U$23*Nutrients!$AA8/2000+U$24*Nutrients!$AB8/2000+U$25*Nutrients!$AC8/2000+U$26*Nutrients!$AD8/2000+U$27*Nutrients!$AE8/2000+U$28*Nutrients!$AF8/2000+U$29*Nutrients!$AG8/2000+U$30*Nutrients!$AH8/2000+U$31*Nutrients!$P8/2000+U$32*Nutrients!$Q8/2000+U$33*Nutrients!$K8/2000+U$34*Nutrients!$J8/2000+U$35*Nutrients!$S8/2000+U$36/2000*Nutrients!$H8+U$37/2000*Nutrients!$I8+U$38/2000*Nutrients!$L8)/U$43)</f>
        <v>0.6354492852736555</v>
      </c>
    </row>
    <row r="50" spans="1:21" ht="12.75">
      <c r="A50" s="84" t="s">
        <v>84</v>
      </c>
      <c r="B50" s="82">
        <f>IF(B$4="","",(B$10*Nutrients!$B9/2000+B$6*Nutrients!$C9/2000+B$11*Nutrients!$D9/2000+B$12*Nutrients!$E9/2000+B$7*Nutrients!$F9/2000+B$9*Nutrients!$G9/2000+B$8*Nutrients!$R9/2000+B$13*Nutrients!$M9/2000+B$14*Nutrients!$N9/2000+B$15*Nutrients!$O9/2000+B$16*Nutrients!$T9/2000+B$17*Nutrients!$U9/2000+B$18*Nutrients!$V9/2000+B$19*Nutrients!$W9/2000+B$20*Nutrients!$X9/2000+B$21*Nutrients!$Y9/2000+B$22*Nutrients!$Z9/2000+B$23*Nutrients!$AA9/2000+B$24*Nutrients!$AB9/2000+B$25*Nutrients!$AC9/2000+B$26*Nutrients!$AD9/2000+B$27*Nutrients!$AE9/2000+B$28*Nutrients!$AF9/2000+B$29*Nutrients!$AG9/2000+B$30*Nutrients!$AH9/2000+B$31*Nutrients!$P9/2000+B$32*Nutrients!$Q9/2000+B$33*Nutrients!$K9/2000+B$34*Nutrients!$J9/2000+B$35*Nutrients!$S9/2000+B$36/2000*Nutrients!$H9+B$37/2000*Nutrients!$I9+B$38/2000*Nutrients!$L9)/B$43)</f>
        <v>0.196079571785188</v>
      </c>
      <c r="C50" s="82">
        <f>IF(C$4="","",(C$10*Nutrients!$B9/2000+C$6*Nutrients!$C9/2000+C$11*Nutrients!$D9/2000+C$12*Nutrients!$E9/2000+C$7*Nutrients!$F9/2000+C$9*Nutrients!$G9/2000+C$8*Nutrients!$R9/2000+C$13*Nutrients!$M9/2000+C$14*Nutrients!$N9/2000+C$15*Nutrients!$O9/2000+C$16*Nutrients!$T9/2000+C$17*Nutrients!$U9/2000+C$18*Nutrients!$V9/2000+C$19*Nutrients!$W9/2000+C$20*Nutrients!$X9/2000+C$21*Nutrients!$Y9/2000+C$22*Nutrients!$Z9/2000+C$23*Nutrients!$AA9/2000+C$24*Nutrients!$AB9/2000+C$25*Nutrients!$AC9/2000+C$26*Nutrients!$AD9/2000+C$27*Nutrients!$AE9/2000+C$28*Nutrients!$AF9/2000+C$29*Nutrients!$AG9/2000+C$30*Nutrients!$AH9/2000+C$31*Nutrients!$P9/2000+C$32*Nutrients!$Q9/2000+C$33*Nutrients!$K9/2000+C$34*Nutrients!$J9/2000+C$35*Nutrients!$S9/2000+C$36/2000*Nutrients!$H9+C$37/2000*Nutrients!$I9+C$38/2000*Nutrients!$L9)/C$43)</f>
        <v>0.1938958762560388</v>
      </c>
      <c r="D50" s="82">
        <f>IF(D$4="","",(D$10*Nutrients!$B9/2000+D$6*Nutrients!$C9/2000+D$11*Nutrients!$D9/2000+D$12*Nutrients!$E9/2000+D$7*Nutrients!$F9/2000+D$9*Nutrients!$G9/2000+D$8*Nutrients!$R9/2000+D$13*Nutrients!$M9/2000+D$14*Nutrients!$N9/2000+D$15*Nutrients!$O9/2000+D$16*Nutrients!$T9/2000+D$17*Nutrients!$U9/2000+D$18*Nutrients!$V9/2000+D$19*Nutrients!$W9/2000+D$20*Nutrients!$X9/2000+D$21*Nutrients!$Y9/2000+D$22*Nutrients!$Z9/2000+D$23*Nutrients!$AA9/2000+D$24*Nutrients!$AB9/2000+D$25*Nutrients!$AC9/2000+D$26*Nutrients!$AD9/2000+D$27*Nutrients!$AE9/2000+D$28*Nutrients!$AF9/2000+D$29*Nutrients!$AG9/2000+D$30*Nutrients!$AH9/2000+D$31*Nutrients!$P9/2000+D$32*Nutrients!$Q9/2000+D$33*Nutrients!$K9/2000+D$34*Nutrients!$J9/2000+D$35*Nutrients!$S9/2000+D$36/2000*Nutrients!$H9+D$37/2000*Nutrients!$I9+D$38/2000*Nutrients!$L9)/D$43)</f>
        <v>0.19058772456723036</v>
      </c>
      <c r="E50" s="82">
        <f>IF(E$4="","",(E$10*Nutrients!$B9/2000+E$6*Nutrients!$C9/2000+E$11*Nutrients!$D9/2000+E$12*Nutrients!$E9/2000+E$7*Nutrients!$F9/2000+E$9*Nutrients!$G9/2000+E$8*Nutrients!$R9/2000+E$13*Nutrients!$M9/2000+E$14*Nutrients!$N9/2000+E$15*Nutrients!$O9/2000+E$16*Nutrients!$T9/2000+E$17*Nutrients!$U9/2000+E$18*Nutrients!$V9/2000+E$19*Nutrients!$W9/2000+E$20*Nutrients!$X9/2000+E$21*Nutrients!$Y9/2000+E$22*Nutrients!$Z9/2000+E$23*Nutrients!$AA9/2000+E$24*Nutrients!$AB9/2000+E$25*Nutrients!$AC9/2000+E$26*Nutrients!$AD9/2000+E$27*Nutrients!$AE9/2000+E$28*Nutrients!$AF9/2000+E$29*Nutrients!$AG9/2000+E$30*Nutrients!$AH9/2000+E$31*Nutrients!$P9/2000+E$32*Nutrients!$Q9/2000+E$33*Nutrients!$K9/2000+E$34*Nutrients!$J9/2000+E$35*Nutrients!$S9/2000+E$36/2000*Nutrients!$H9+E$37/2000*Nutrients!$I9+E$38/2000*Nutrients!$L9)/E$43)</f>
        <v>0.1876917872554349</v>
      </c>
      <c r="F50" s="82">
        <f>IF(F$4="","",(F$10*Nutrients!$B9/2000+F$6*Nutrients!$C9/2000+F$11*Nutrients!$D9/2000+F$12*Nutrients!$E9/2000+F$7*Nutrients!$F9/2000+F$9*Nutrients!$G9/2000+F$8*Nutrients!$R9/2000+F$13*Nutrients!$M9/2000+F$14*Nutrients!$N9/2000+F$15*Nutrients!$O9/2000+F$16*Nutrients!$T9/2000+F$17*Nutrients!$U9/2000+F$18*Nutrients!$V9/2000+F$19*Nutrients!$W9/2000+F$20*Nutrients!$X9/2000+F$21*Nutrients!$Y9/2000+F$22*Nutrients!$Z9/2000+F$23*Nutrients!$AA9/2000+F$24*Nutrients!$AB9/2000+F$25*Nutrients!$AC9/2000+F$26*Nutrients!$AD9/2000+F$27*Nutrients!$AE9/2000+F$28*Nutrients!$AF9/2000+F$29*Nutrients!$AG9/2000+F$30*Nutrients!$AH9/2000+F$31*Nutrients!$P9/2000+F$32*Nutrients!$Q9/2000+F$33*Nutrients!$K9/2000+F$34*Nutrients!$J9/2000+F$35*Nutrients!$S9/2000+F$36/2000*Nutrients!$H9+F$37/2000*Nutrients!$I9+F$38/2000*Nutrients!$L9)/F$43)</f>
        <v>0.18549468465530713</v>
      </c>
      <c r="G50" s="82">
        <f>IF(G$4="","",(G$10*Nutrients!$B9/2000+G$6*Nutrients!$C9/2000+G$11*Nutrients!$D9/2000+G$12*Nutrients!$E9/2000+G$7*Nutrients!$F9/2000+G$9*Nutrients!$G9/2000+G$8*Nutrients!$R9/2000+G$13*Nutrients!$M9/2000+G$14*Nutrients!$N9/2000+G$15*Nutrients!$O9/2000+G$16*Nutrients!$T9/2000+G$17*Nutrients!$U9/2000+G$18*Nutrients!$V9/2000+G$19*Nutrients!$W9/2000+G$20*Nutrients!$X9/2000+G$21*Nutrients!$Y9/2000+G$22*Nutrients!$Z9/2000+G$23*Nutrients!$AA9/2000+G$24*Nutrients!$AB9/2000+G$25*Nutrients!$AC9/2000+G$26*Nutrients!$AD9/2000+G$27*Nutrients!$AE9/2000+G$28*Nutrients!$AF9/2000+G$29*Nutrients!$AG9/2000+G$30*Nutrients!$AH9/2000+G$31*Nutrients!$P9/2000+G$32*Nutrients!$Q9/2000+G$33*Nutrients!$K9/2000+G$34*Nutrients!$J9/2000+G$35*Nutrients!$S9/2000+G$36/2000*Nutrients!$H9+G$37/2000*Nutrients!$I9+G$38/2000*Nutrients!$L9)/G$43)</f>
        <v>0.19180696975400463</v>
      </c>
      <c r="H50" s="81"/>
      <c r="I50" s="82">
        <f>IF(I$4="","",(I$10*Nutrients!$B9/2000+I$6*Nutrients!$C9/2000+I$11*Nutrients!$D9/2000+I$12*Nutrients!$E9/2000+I$7*Nutrients!$F9/2000+I$9*Nutrients!$G9/2000+I$8*Nutrients!$R9/2000+I$13*Nutrients!$M9/2000+I$14*Nutrients!$N9/2000+I$15*Nutrients!$O9/2000+I$16*Nutrients!$T9/2000+I$17*Nutrients!$U9/2000+I$18*Nutrients!$V9/2000+I$19*Nutrients!$W9/2000+I$20*Nutrients!$X9/2000+I$21*Nutrients!$Y9/2000+I$22*Nutrients!$Z9/2000+I$23*Nutrients!$AA9/2000+I$24*Nutrients!$AB9/2000+I$25*Nutrients!$AC9/2000+I$26*Nutrients!$AD9/2000+I$27*Nutrients!$AE9/2000+I$28*Nutrients!$AF9/2000+I$29*Nutrients!$AG9/2000+I$30*Nutrients!$AH9/2000+I$31*Nutrients!$P9/2000+I$32*Nutrients!$Q9/2000+I$33*Nutrients!$K9/2000+I$34*Nutrients!$J9/2000+I$35*Nutrients!$S9/2000+I$36/2000*Nutrients!$H9+I$37/2000*Nutrients!$I9+I$38/2000*Nutrients!$L9)/I$43)</f>
        <v>0.19717729379261048</v>
      </c>
      <c r="J50" s="82">
        <f>IF(J$4="","",(J$10*Nutrients!$B9/2000+J$6*Nutrients!$C9/2000+J$11*Nutrients!$D9/2000+J$12*Nutrients!$E9/2000+J$7*Nutrients!$F9/2000+J$9*Nutrients!$G9/2000+J$8*Nutrients!$R9/2000+J$13*Nutrients!$M9/2000+J$14*Nutrients!$N9/2000+J$15*Nutrients!$O9/2000+J$16*Nutrients!$T9/2000+J$17*Nutrients!$U9/2000+J$18*Nutrients!$V9/2000+J$19*Nutrients!$W9/2000+J$20*Nutrients!$X9/2000+J$21*Nutrients!$Y9/2000+J$22*Nutrients!$Z9/2000+J$23*Nutrients!$AA9/2000+J$24*Nutrients!$AB9/2000+J$25*Nutrients!$AC9/2000+J$26*Nutrients!$AD9/2000+J$27*Nutrients!$AE9/2000+J$28*Nutrients!$AF9/2000+J$29*Nutrients!$AG9/2000+J$30*Nutrients!$AH9/2000+J$31*Nutrients!$P9/2000+J$32*Nutrients!$Q9/2000+J$33*Nutrients!$K9/2000+J$34*Nutrients!$J9/2000+J$35*Nutrients!$S9/2000+J$36/2000*Nutrients!$H9+J$37/2000*Nutrients!$I9+J$38/2000*Nutrients!$L9)/J$43)</f>
        <v>0.19515958202385109</v>
      </c>
      <c r="K50" s="82">
        <f>IF(K$4="","",(K$10*Nutrients!$B9/2000+K$6*Nutrients!$C9/2000+K$11*Nutrients!$D9/2000+K$12*Nutrients!$E9/2000+K$7*Nutrients!$F9/2000+K$9*Nutrients!$G9/2000+K$8*Nutrients!$R9/2000+K$13*Nutrients!$M9/2000+K$14*Nutrients!$N9/2000+K$15*Nutrients!$O9/2000+K$16*Nutrients!$T9/2000+K$17*Nutrients!$U9/2000+K$18*Nutrients!$V9/2000+K$19*Nutrients!$W9/2000+K$20*Nutrients!$X9/2000+K$21*Nutrients!$Y9/2000+K$22*Nutrients!$Z9/2000+K$23*Nutrients!$AA9/2000+K$24*Nutrients!$AB9/2000+K$25*Nutrients!$AC9/2000+K$26*Nutrients!$AD9/2000+K$27*Nutrients!$AE9/2000+K$28*Nutrients!$AF9/2000+K$29*Nutrients!$AG9/2000+K$30*Nutrients!$AH9/2000+K$31*Nutrients!$P9/2000+K$32*Nutrients!$Q9/2000+K$33*Nutrients!$K9/2000+K$34*Nutrients!$J9/2000+K$35*Nutrients!$S9/2000+K$36/2000*Nutrients!$H9+K$37/2000*Nutrients!$I9+K$38/2000*Nutrients!$L9)/K$43)</f>
        <v>0.19208066225291573</v>
      </c>
      <c r="L50" s="82">
        <f>IF(L$4="","",(L$10*Nutrients!$B9/2000+L$6*Nutrients!$C9/2000+L$11*Nutrients!$D9/2000+L$12*Nutrients!$E9/2000+L$7*Nutrients!$F9/2000+L$9*Nutrients!$G9/2000+L$8*Nutrients!$R9/2000+L$13*Nutrients!$M9/2000+L$14*Nutrients!$N9/2000+L$15*Nutrients!$O9/2000+L$16*Nutrients!$T9/2000+L$17*Nutrients!$U9/2000+L$18*Nutrients!$V9/2000+L$19*Nutrients!$W9/2000+L$20*Nutrients!$X9/2000+L$21*Nutrients!$Y9/2000+L$22*Nutrients!$Z9/2000+L$23*Nutrients!$AA9/2000+L$24*Nutrients!$AB9/2000+L$25*Nutrients!$AC9/2000+L$26*Nutrients!$AD9/2000+L$27*Nutrients!$AE9/2000+L$28*Nutrients!$AF9/2000+L$29*Nutrients!$AG9/2000+L$30*Nutrients!$AH9/2000+L$31*Nutrients!$P9/2000+L$32*Nutrients!$Q9/2000+L$33*Nutrients!$K9/2000+L$34*Nutrients!$J9/2000+L$35*Nutrients!$S9/2000+L$36/2000*Nutrients!$H9+L$37/2000*Nutrients!$I9+L$38/2000*Nutrients!$L9)/L$43)</f>
        <v>0.18937804775028533</v>
      </c>
      <c r="M50" s="82">
        <f>IF(M$4="","",(M$10*Nutrients!$B9/2000+M$6*Nutrients!$C9/2000+M$11*Nutrients!$D9/2000+M$12*Nutrients!$E9/2000+M$7*Nutrients!$F9/2000+M$9*Nutrients!$G9/2000+M$8*Nutrients!$R9/2000+M$13*Nutrients!$M9/2000+M$14*Nutrients!$N9/2000+M$15*Nutrients!$O9/2000+M$16*Nutrients!$T9/2000+M$17*Nutrients!$U9/2000+M$18*Nutrients!$V9/2000+M$19*Nutrients!$W9/2000+M$20*Nutrients!$X9/2000+M$21*Nutrients!$Y9/2000+M$22*Nutrients!$Z9/2000+M$23*Nutrients!$AA9/2000+M$24*Nutrients!$AB9/2000+M$25*Nutrients!$AC9/2000+M$26*Nutrients!$AD9/2000+M$27*Nutrients!$AE9/2000+M$28*Nutrients!$AF9/2000+M$29*Nutrients!$AG9/2000+M$30*Nutrients!$AH9/2000+M$31*Nutrients!$P9/2000+M$32*Nutrients!$Q9/2000+M$33*Nutrients!$K9/2000+M$34*Nutrients!$J9/2000+M$35*Nutrients!$S9/2000+M$36/2000*Nutrients!$H9+M$37/2000*Nutrients!$I9+M$38/2000*Nutrients!$L9)/M$43)</f>
        <v>0.18725784846757068</v>
      </c>
      <c r="N50" s="82">
        <f>IF(N$4="","",(N$10*Nutrients!$B9/2000+N$6*Nutrients!$C9/2000+N$11*Nutrients!$D9/2000+N$12*Nutrients!$E9/2000+N$7*Nutrients!$F9/2000+N$9*Nutrients!$G9/2000+N$8*Nutrients!$R9/2000+N$13*Nutrients!$M9/2000+N$14*Nutrients!$N9/2000+N$15*Nutrients!$O9/2000+N$16*Nutrients!$T9/2000+N$17*Nutrients!$U9/2000+N$18*Nutrients!$V9/2000+N$19*Nutrients!$W9/2000+N$20*Nutrients!$X9/2000+N$21*Nutrients!$Y9/2000+N$22*Nutrients!$Z9/2000+N$23*Nutrients!$AA9/2000+N$24*Nutrients!$AB9/2000+N$25*Nutrients!$AC9/2000+N$26*Nutrients!$AD9/2000+N$27*Nutrients!$AE9/2000+N$28*Nutrients!$AF9/2000+N$29*Nutrients!$AG9/2000+N$30*Nutrients!$AH9/2000+N$31*Nutrients!$P9/2000+N$32*Nutrients!$Q9/2000+N$33*Nutrients!$K9/2000+N$34*Nutrients!$J9/2000+N$35*Nutrients!$S9/2000+N$36/2000*Nutrients!$H9+N$37/2000*Nutrients!$I9+N$38/2000*Nutrients!$L9)/N$43)</f>
        <v>0.19321804552304903</v>
      </c>
      <c r="P50" s="82">
        <f>IF(P$4="","",(P$10*Nutrients!$B9/2000+P$6*Nutrients!$C9/2000+P$11*Nutrients!$D9/2000+P$12*Nutrients!$E9/2000+P$7*Nutrients!$F9/2000+P$9*Nutrients!$G9/2000+P$8*Nutrients!$R9/2000+P$13*Nutrients!$M9/2000+P$14*Nutrients!$N9/2000+P$15*Nutrients!$O9/2000+P$16*Nutrients!$T9/2000+P$17*Nutrients!$U9/2000+P$18*Nutrients!$V9/2000+P$19*Nutrients!$W9/2000+P$20*Nutrients!$X9/2000+P$21*Nutrients!$Y9/2000+P$22*Nutrients!$Z9/2000+P$23*Nutrients!$AA9/2000+P$24*Nutrients!$AB9/2000+P$25*Nutrients!$AC9/2000+P$26*Nutrients!$AD9/2000+P$27*Nutrients!$AE9/2000+P$28*Nutrients!$AF9/2000+P$29*Nutrients!$AG9/2000+P$30*Nutrients!$AH9/2000+P$31*Nutrients!$P9/2000+P$32*Nutrients!$Q9/2000+P$33*Nutrients!$K9/2000+P$34*Nutrients!$J9/2000+P$35*Nutrients!$S9/2000+P$36/2000*Nutrients!$H9+P$37/2000*Nutrients!$I9+P$38/2000*Nutrients!$L9)/P$43)</f>
        <v>0.19664952027654314</v>
      </c>
      <c r="Q50" s="82">
        <f>IF(Q$4="","",(Q$10*Nutrients!$B9/2000+Q$6*Nutrients!$C9/2000+Q$11*Nutrients!$D9/2000+Q$12*Nutrients!$E9/2000+Q$7*Nutrients!$F9/2000+Q$9*Nutrients!$G9/2000+Q$8*Nutrients!$R9/2000+Q$13*Nutrients!$M9/2000+Q$14*Nutrients!$N9/2000+Q$15*Nutrients!$O9/2000+Q$16*Nutrients!$T9/2000+Q$17*Nutrients!$U9/2000+Q$18*Nutrients!$V9/2000+Q$19*Nutrients!$W9/2000+Q$20*Nutrients!$X9/2000+Q$21*Nutrients!$Y9/2000+Q$22*Nutrients!$Z9/2000+Q$23*Nutrients!$AA9/2000+Q$24*Nutrients!$AB9/2000+Q$25*Nutrients!$AC9/2000+Q$26*Nutrients!$AD9/2000+Q$27*Nutrients!$AE9/2000+Q$28*Nutrients!$AF9/2000+Q$29*Nutrients!$AG9/2000+Q$30*Nutrients!$AH9/2000+Q$31*Nutrients!$P9/2000+Q$32*Nutrients!$Q9/2000+Q$33*Nutrients!$K9/2000+Q$34*Nutrients!$J9/2000+Q$35*Nutrients!$S9/2000+Q$36/2000*Nutrients!$H9+Q$37/2000*Nutrients!$I9+Q$38/2000*Nutrients!$L9)/Q$43)</f>
        <v>0.1945525181719334</v>
      </c>
      <c r="R50" s="82">
        <f>IF(R$4="","",(R$10*Nutrients!$B9/2000+R$6*Nutrients!$C9/2000+R$11*Nutrients!$D9/2000+R$12*Nutrients!$E9/2000+R$7*Nutrients!$F9/2000+R$9*Nutrients!$G9/2000+R$8*Nutrients!$R9/2000+R$13*Nutrients!$M9/2000+R$14*Nutrients!$N9/2000+R$15*Nutrients!$O9/2000+R$16*Nutrients!$T9/2000+R$17*Nutrients!$U9/2000+R$18*Nutrients!$V9/2000+R$19*Nutrients!$W9/2000+R$20*Nutrients!$X9/2000+R$21*Nutrients!$Y9/2000+R$22*Nutrients!$Z9/2000+R$23*Nutrients!$AA9/2000+R$24*Nutrients!$AB9/2000+R$25*Nutrients!$AC9/2000+R$26*Nutrients!$AD9/2000+R$27*Nutrients!$AE9/2000+R$28*Nutrients!$AF9/2000+R$29*Nutrients!$AG9/2000+R$30*Nutrients!$AH9/2000+R$31*Nutrients!$P9/2000+R$32*Nutrients!$Q9/2000+R$33*Nutrients!$K9/2000+R$34*Nutrients!$J9/2000+R$35*Nutrients!$S9/2000+R$36/2000*Nutrients!$H9+R$37/2000*Nutrients!$I9+R$38/2000*Nutrients!$L9)/R$43)</f>
        <v>0.19136380113626675</v>
      </c>
      <c r="S50" s="82">
        <f>IF(S$4="","",(S$10*Nutrients!$B9/2000+S$6*Nutrients!$C9/2000+S$11*Nutrients!$D9/2000+S$12*Nutrients!$E9/2000+S$7*Nutrients!$F9/2000+S$9*Nutrients!$G9/2000+S$8*Nutrients!$R9/2000+S$13*Nutrients!$M9/2000+S$14*Nutrients!$N9/2000+S$15*Nutrients!$O9/2000+S$16*Nutrients!$T9/2000+S$17*Nutrients!$U9/2000+S$18*Nutrients!$V9/2000+S$19*Nutrients!$W9/2000+S$20*Nutrients!$X9/2000+S$21*Nutrients!$Y9/2000+S$22*Nutrients!$Z9/2000+S$23*Nutrients!$AA9/2000+S$24*Nutrients!$AB9/2000+S$25*Nutrients!$AC9/2000+S$26*Nutrients!$AD9/2000+S$27*Nutrients!$AE9/2000+S$28*Nutrients!$AF9/2000+S$29*Nutrients!$AG9/2000+S$30*Nutrients!$AH9/2000+S$31*Nutrients!$P9/2000+S$32*Nutrients!$Q9/2000+S$33*Nutrients!$K9/2000+S$34*Nutrients!$J9/2000+S$35*Nutrients!$S9/2000+S$36/2000*Nutrients!$H9+S$37/2000*Nutrients!$I9+S$38/2000*Nutrients!$L9)/S$43)</f>
        <v>0.18856846145415165</v>
      </c>
      <c r="T50" s="82">
        <f>IF(T$4="","",(T$10*Nutrients!$B9/2000+T$6*Nutrients!$C9/2000+T$11*Nutrients!$D9/2000+T$12*Nutrients!$E9/2000+T$7*Nutrients!$F9/2000+T$9*Nutrients!$G9/2000+T$8*Nutrients!$R9/2000+T$13*Nutrients!$M9/2000+T$14*Nutrients!$N9/2000+T$15*Nutrients!$O9/2000+T$16*Nutrients!$T9/2000+T$17*Nutrients!$U9/2000+T$18*Nutrients!$V9/2000+T$19*Nutrients!$W9/2000+T$20*Nutrients!$X9/2000+T$21*Nutrients!$Y9/2000+T$22*Nutrients!$Z9/2000+T$23*Nutrients!$AA9/2000+T$24*Nutrients!$AB9/2000+T$25*Nutrients!$AC9/2000+T$26*Nutrients!$AD9/2000+T$27*Nutrients!$AE9/2000+T$28*Nutrients!$AF9/2000+T$29*Nutrients!$AG9/2000+T$30*Nutrients!$AH9/2000+T$31*Nutrients!$P9/2000+T$32*Nutrients!$Q9/2000+T$33*Nutrients!$K9/2000+T$34*Nutrients!$J9/2000+T$35*Nutrients!$S9/2000+T$36/2000*Nutrients!$H9+T$37/2000*Nutrients!$I9+T$38/2000*Nutrients!$L9)/T$43)</f>
        <v>0.18641025546629825</v>
      </c>
      <c r="U50" s="82">
        <f>IF(U$4="","",(U$10*Nutrients!$B9/2000+U$6*Nutrients!$C9/2000+U$11*Nutrients!$D9/2000+U$12*Nutrients!$E9/2000+U$7*Nutrients!$F9/2000+U$9*Nutrients!$G9/2000+U$8*Nutrients!$R9/2000+U$13*Nutrients!$M9/2000+U$14*Nutrients!$N9/2000+U$15*Nutrients!$O9/2000+U$16*Nutrients!$T9/2000+U$17*Nutrients!$U9/2000+U$18*Nutrients!$V9/2000+U$19*Nutrients!$W9/2000+U$20*Nutrients!$X9/2000+U$21*Nutrients!$Y9/2000+U$22*Nutrients!$Z9/2000+U$23*Nutrients!$AA9/2000+U$24*Nutrients!$AB9/2000+U$25*Nutrients!$AC9/2000+U$26*Nutrients!$AD9/2000+U$27*Nutrients!$AE9/2000+U$28*Nutrients!$AF9/2000+U$29*Nutrients!$AG9/2000+U$30*Nutrients!$AH9/2000+U$31*Nutrients!$P9/2000+U$32*Nutrients!$Q9/2000+U$33*Nutrients!$K9/2000+U$34*Nutrients!$J9/2000+U$35*Nutrients!$S9/2000+U$36/2000*Nutrients!$H9+U$37/2000*Nutrients!$I9+U$38/2000*Nutrients!$L9)/U$43)</f>
        <v>0.19254042926279807</v>
      </c>
    </row>
    <row r="51" spans="1:21" ht="12.75">
      <c r="A51" s="84" t="s">
        <v>85</v>
      </c>
      <c r="B51" s="82">
        <f>IF(B$4="","",(B$10*Nutrients!$B10/2000+B$6*Nutrients!$C10/2000+B$11*Nutrients!$D10/2000+B$12*Nutrients!$E10/2000+B$7*Nutrients!$F10/2000+B$9*Nutrients!$G10/2000+B$8*Nutrients!$R10/2000+B$13*Nutrients!$M10/2000+B$14*Nutrients!$N10/2000+B$15*Nutrients!$O10/2000+B$16*Nutrients!$T10/2000+B$17*Nutrients!$U10/2000+B$18*Nutrients!$V10/2000+B$19*Nutrients!$W10/2000+B$20*Nutrients!$X10/2000+B$21*Nutrients!$Y10/2000+B$22*Nutrients!$Z10/2000+B$23*Nutrients!$AA10/2000+B$24*Nutrients!$AB10/2000+B$25*Nutrients!$AC10/2000+B$26*Nutrients!$AD10/2000+B$27*Nutrients!$AE10/2000+B$28*Nutrients!$AF10/2000+B$29*Nutrients!$AG10/2000+B$30*Nutrients!$AH10/2000+B$31*Nutrients!$P10/2000+B$32*Nutrients!$Q10/2000+B$33*Nutrients!$K10/2000+B$34*Nutrients!$J10/2000+B$35*Nutrients!$S10/2000+B$36/2000*Nutrients!$H10+B$37/2000*Nutrients!$I10+B$38/2000*Nutrients!$L10)/B$43)</f>
        <v>0.7893743369546797</v>
      </c>
      <c r="C51" s="82">
        <f>IF(C$4="","",(C$10*Nutrients!$B10/2000+C$6*Nutrients!$C10/2000+C$11*Nutrients!$D10/2000+C$12*Nutrients!$E10/2000+C$7*Nutrients!$F10/2000+C$9*Nutrients!$G10/2000+C$8*Nutrients!$R10/2000+C$13*Nutrients!$M10/2000+C$14*Nutrients!$N10/2000+C$15*Nutrients!$O10/2000+C$16*Nutrients!$T10/2000+C$17*Nutrients!$U10/2000+C$18*Nutrients!$V10/2000+C$19*Nutrients!$W10/2000+C$20*Nutrients!$X10/2000+C$21*Nutrients!$Y10/2000+C$22*Nutrients!$Z10/2000+C$23*Nutrients!$AA10/2000+C$24*Nutrients!$AB10/2000+C$25*Nutrients!$AC10/2000+C$26*Nutrients!$AD10/2000+C$27*Nutrients!$AE10/2000+C$28*Nutrients!$AF10/2000+C$29*Nutrients!$AG10/2000+C$30*Nutrients!$AH10/2000+C$31*Nutrients!$P10/2000+C$32*Nutrients!$Q10/2000+C$33*Nutrients!$K10/2000+C$34*Nutrients!$J10/2000+C$35*Nutrients!$S10/2000+C$36/2000*Nutrients!$H10+C$37/2000*Nutrients!$I10+C$38/2000*Nutrients!$L10)/C$43)</f>
        <v>0.803166501240166</v>
      </c>
      <c r="D51" s="82">
        <f>IF(D$4="","",(D$10*Nutrients!$B10/2000+D$6*Nutrients!$C10/2000+D$11*Nutrients!$D10/2000+D$12*Nutrients!$E10/2000+D$7*Nutrients!$F10/2000+D$9*Nutrients!$G10/2000+D$8*Nutrients!$R10/2000+D$13*Nutrients!$M10/2000+D$14*Nutrients!$N10/2000+D$15*Nutrients!$O10/2000+D$16*Nutrients!$T10/2000+D$17*Nutrients!$U10/2000+D$18*Nutrients!$V10/2000+D$19*Nutrients!$W10/2000+D$20*Nutrients!$X10/2000+D$21*Nutrients!$Y10/2000+D$22*Nutrients!$Z10/2000+D$23*Nutrients!$AA10/2000+D$24*Nutrients!$AB10/2000+D$25*Nutrients!$AC10/2000+D$26*Nutrients!$AD10/2000+D$27*Nutrients!$AE10/2000+D$28*Nutrients!$AF10/2000+D$29*Nutrients!$AG10/2000+D$30*Nutrients!$AH10/2000+D$31*Nutrients!$P10/2000+D$32*Nutrients!$Q10/2000+D$33*Nutrients!$K10/2000+D$34*Nutrients!$J10/2000+D$35*Nutrients!$S10/2000+D$36/2000*Nutrients!$H10+D$37/2000*Nutrients!$I10+D$38/2000*Nutrients!$L10)/D$43)</f>
        <v>0.8238092272524157</v>
      </c>
      <c r="E51" s="82">
        <f>IF(E$4="","",(E$10*Nutrients!$B10/2000+E$6*Nutrients!$C10/2000+E$11*Nutrients!$D10/2000+E$12*Nutrients!$E10/2000+E$7*Nutrients!$F10/2000+E$9*Nutrients!$G10/2000+E$8*Nutrients!$R10/2000+E$13*Nutrients!$M10/2000+E$14*Nutrients!$N10/2000+E$15*Nutrients!$O10/2000+E$16*Nutrients!$T10/2000+E$17*Nutrients!$U10/2000+E$18*Nutrients!$V10/2000+E$19*Nutrients!$W10/2000+E$20*Nutrients!$X10/2000+E$21*Nutrients!$Y10/2000+E$22*Nutrients!$Z10/2000+E$23*Nutrients!$AA10/2000+E$24*Nutrients!$AB10/2000+E$25*Nutrients!$AC10/2000+E$26*Nutrients!$AD10/2000+E$27*Nutrients!$AE10/2000+E$28*Nutrients!$AF10/2000+E$29*Nutrients!$AG10/2000+E$30*Nutrients!$AH10/2000+E$31*Nutrients!$P10/2000+E$32*Nutrients!$Q10/2000+E$33*Nutrients!$K10/2000+E$34*Nutrients!$J10/2000+E$35*Nutrients!$S10/2000+E$36/2000*Nutrients!$H10+E$37/2000*Nutrients!$I10+E$38/2000*Nutrients!$L10)/E$43)</f>
        <v>0.8418087230054351</v>
      </c>
      <c r="F51" s="82">
        <f>IF(F$4="","",(F$10*Nutrients!$B10/2000+F$6*Nutrients!$C10/2000+F$11*Nutrients!$D10/2000+F$12*Nutrients!$E10/2000+F$7*Nutrients!$F10/2000+F$9*Nutrients!$G10/2000+F$8*Nutrients!$R10/2000+F$13*Nutrients!$M10/2000+F$14*Nutrients!$N10/2000+F$15*Nutrients!$O10/2000+F$16*Nutrients!$T10/2000+F$17*Nutrients!$U10/2000+F$18*Nutrients!$V10/2000+F$19*Nutrients!$W10/2000+F$20*Nutrients!$X10/2000+F$21*Nutrients!$Y10/2000+F$22*Nutrients!$Z10/2000+F$23*Nutrients!$AA10/2000+F$24*Nutrients!$AB10/2000+F$25*Nutrients!$AC10/2000+F$26*Nutrients!$AD10/2000+F$27*Nutrients!$AE10/2000+F$28*Nutrients!$AF10/2000+F$29*Nutrients!$AG10/2000+F$30*Nutrients!$AH10/2000+F$31*Nutrients!$P10/2000+F$32*Nutrients!$Q10/2000+F$33*Nutrients!$K10/2000+F$34*Nutrients!$J10/2000+F$35*Nutrients!$S10/2000+F$36/2000*Nutrients!$H10+F$37/2000*Nutrients!$I10+F$38/2000*Nutrients!$L10)/F$43)</f>
        <v>0.8553376562095828</v>
      </c>
      <c r="G51" s="82">
        <f>IF(G$4="","",(G$10*Nutrients!$B10/2000+G$6*Nutrients!$C10/2000+G$11*Nutrients!$D10/2000+G$12*Nutrients!$E10/2000+G$7*Nutrients!$F10/2000+G$9*Nutrients!$G10/2000+G$8*Nutrients!$R10/2000+G$13*Nutrients!$M10/2000+G$14*Nutrients!$N10/2000+G$15*Nutrients!$O10/2000+G$16*Nutrients!$T10/2000+G$17*Nutrients!$U10/2000+G$18*Nutrients!$V10/2000+G$19*Nutrients!$W10/2000+G$20*Nutrients!$X10/2000+G$21*Nutrients!$Y10/2000+G$22*Nutrients!$Z10/2000+G$23*Nutrients!$AA10/2000+G$24*Nutrients!$AB10/2000+G$25*Nutrients!$AC10/2000+G$26*Nutrients!$AD10/2000+G$27*Nutrients!$AE10/2000+G$28*Nutrients!$AF10/2000+G$29*Nutrients!$AG10/2000+G$30*Nutrients!$AH10/2000+G$31*Nutrients!$P10/2000+G$32*Nutrients!$Q10/2000+G$33*Nutrients!$K10/2000+G$34*Nutrients!$J10/2000+G$35*Nutrients!$S10/2000+G$36/2000*Nutrients!$H10+G$37/2000*Nutrients!$I10+G$38/2000*Nutrients!$L10)/G$43)</f>
        <v>0.8162258239118996</v>
      </c>
      <c r="H51" s="81"/>
      <c r="I51" s="82">
        <f>IF(I$4="","",(I$10*Nutrients!$B10/2000+I$6*Nutrients!$C10/2000+I$11*Nutrients!$D10/2000+I$12*Nutrients!$E10/2000+I$7*Nutrients!$F10/2000+I$9*Nutrients!$G10/2000+I$8*Nutrients!$R10/2000+I$13*Nutrients!$M10/2000+I$14*Nutrients!$N10/2000+I$15*Nutrients!$O10/2000+I$16*Nutrients!$T10/2000+I$17*Nutrients!$U10/2000+I$18*Nutrients!$V10/2000+I$19*Nutrients!$W10/2000+I$20*Nutrients!$X10/2000+I$21*Nutrients!$Y10/2000+I$22*Nutrients!$Z10/2000+I$23*Nutrients!$AA10/2000+I$24*Nutrients!$AB10/2000+I$25*Nutrients!$AC10/2000+I$26*Nutrients!$AD10/2000+I$27*Nutrients!$AE10/2000+I$28*Nutrients!$AF10/2000+I$29*Nutrients!$AG10/2000+I$30*Nutrients!$AH10/2000+I$31*Nutrients!$P10/2000+I$32*Nutrients!$Q10/2000+I$33*Nutrients!$K10/2000+I$34*Nutrients!$J10/2000+I$35*Nutrients!$S10/2000+I$36/2000*Nutrients!$H10+I$37/2000*Nutrients!$I10+I$38/2000*Nutrients!$L10)/I$43)</f>
        <v>0.7711321730276154</v>
      </c>
      <c r="J51" s="82">
        <f>IF(J$4="","",(J$10*Nutrients!$B10/2000+J$6*Nutrients!$C10/2000+J$11*Nutrients!$D10/2000+J$12*Nutrients!$E10/2000+J$7*Nutrients!$F10/2000+J$9*Nutrients!$G10/2000+J$8*Nutrients!$R10/2000+J$13*Nutrients!$M10/2000+J$14*Nutrients!$N10/2000+J$15*Nutrients!$O10/2000+J$16*Nutrients!$T10/2000+J$17*Nutrients!$U10/2000+J$18*Nutrients!$V10/2000+J$19*Nutrients!$W10/2000+J$20*Nutrients!$X10/2000+J$21*Nutrients!$Y10/2000+J$22*Nutrients!$Z10/2000+J$23*Nutrients!$AA10/2000+J$24*Nutrients!$AB10/2000+J$25*Nutrients!$AC10/2000+J$26*Nutrients!$AD10/2000+J$27*Nutrients!$AE10/2000+J$28*Nutrients!$AF10/2000+J$29*Nutrients!$AG10/2000+J$30*Nutrients!$AH10/2000+J$31*Nutrients!$P10/2000+J$32*Nutrients!$Q10/2000+J$33*Nutrients!$K10/2000+J$34*Nutrients!$J10/2000+J$35*Nutrients!$S10/2000+J$36/2000*Nutrients!$H10+J$37/2000*Nutrients!$I10+J$38/2000*Nutrients!$L10)/J$43)</f>
        <v>0.7824896230793887</v>
      </c>
      <c r="K51" s="82">
        <f>IF(K$4="","",(K$10*Nutrients!$B10/2000+K$6*Nutrients!$C10/2000+K$11*Nutrients!$D10/2000+K$12*Nutrients!$E10/2000+K$7*Nutrients!$F10/2000+K$9*Nutrients!$G10/2000+K$8*Nutrients!$R10/2000+K$13*Nutrients!$M10/2000+K$14*Nutrients!$N10/2000+K$15*Nutrients!$O10/2000+K$16*Nutrients!$T10/2000+K$17*Nutrients!$U10/2000+K$18*Nutrients!$V10/2000+K$19*Nutrients!$W10/2000+K$20*Nutrients!$X10/2000+K$21*Nutrients!$Y10/2000+K$22*Nutrients!$Z10/2000+K$23*Nutrients!$AA10/2000+K$24*Nutrients!$AB10/2000+K$25*Nutrients!$AC10/2000+K$26*Nutrients!$AD10/2000+K$27*Nutrients!$AE10/2000+K$28*Nutrients!$AF10/2000+K$29*Nutrients!$AG10/2000+K$30*Nutrients!$AH10/2000+K$31*Nutrients!$P10/2000+K$32*Nutrients!$Q10/2000+K$33*Nutrients!$K10/2000+K$34*Nutrients!$J10/2000+K$35*Nutrients!$S10/2000+K$36/2000*Nutrients!$H10+K$37/2000*Nutrients!$I10+K$38/2000*Nutrients!$L10)/K$43)</f>
        <v>0.7995766311824852</v>
      </c>
      <c r="L51" s="82">
        <f>IF(L$4="","",(L$10*Nutrients!$B10/2000+L$6*Nutrients!$C10/2000+L$11*Nutrients!$D10/2000+L$12*Nutrients!$E10/2000+L$7*Nutrients!$F10/2000+L$9*Nutrients!$G10/2000+L$8*Nutrients!$R10/2000+L$13*Nutrients!$M10/2000+L$14*Nutrients!$N10/2000+L$15*Nutrients!$O10/2000+L$16*Nutrients!$T10/2000+L$17*Nutrients!$U10/2000+L$18*Nutrients!$V10/2000+L$19*Nutrients!$W10/2000+L$20*Nutrients!$X10/2000+L$21*Nutrients!$Y10/2000+L$22*Nutrients!$Z10/2000+L$23*Nutrients!$AA10/2000+L$24*Nutrients!$AB10/2000+L$25*Nutrients!$AC10/2000+L$26*Nutrients!$AD10/2000+L$27*Nutrients!$AE10/2000+L$28*Nutrients!$AF10/2000+L$29*Nutrients!$AG10/2000+L$30*Nutrients!$AH10/2000+L$31*Nutrients!$P10/2000+L$32*Nutrients!$Q10/2000+L$33*Nutrients!$K10/2000+L$34*Nutrients!$J10/2000+L$35*Nutrients!$S10/2000+L$36/2000*Nutrients!$H10+L$37/2000*Nutrients!$I10+L$38/2000*Nutrients!$L10)/L$43)</f>
        <v>0.8145519789875824</v>
      </c>
      <c r="M51" s="82">
        <f>IF(M$4="","",(M$10*Nutrients!$B10/2000+M$6*Nutrients!$C10/2000+M$11*Nutrients!$D10/2000+M$12*Nutrients!$E10/2000+M$7*Nutrients!$F10/2000+M$9*Nutrients!$G10/2000+M$8*Nutrients!$R10/2000+M$13*Nutrients!$M10/2000+M$14*Nutrients!$N10/2000+M$15*Nutrients!$O10/2000+M$16*Nutrients!$T10/2000+M$17*Nutrients!$U10/2000+M$18*Nutrients!$V10/2000+M$19*Nutrients!$W10/2000+M$20*Nutrients!$X10/2000+M$21*Nutrients!$Y10/2000+M$22*Nutrients!$Z10/2000+M$23*Nutrients!$AA10/2000+M$24*Nutrients!$AB10/2000+M$25*Nutrients!$AC10/2000+M$26*Nutrients!$AD10/2000+M$27*Nutrients!$AE10/2000+M$28*Nutrients!$AF10/2000+M$29*Nutrients!$AG10/2000+M$30*Nutrients!$AH10/2000+M$31*Nutrients!$P10/2000+M$32*Nutrients!$Q10/2000+M$33*Nutrients!$K10/2000+M$34*Nutrients!$J10/2000+M$35*Nutrients!$S10/2000+M$36/2000*Nutrients!$H10+M$37/2000*Nutrients!$I10+M$38/2000*Nutrients!$L10)/M$43)</f>
        <v>0.8261526214268657</v>
      </c>
      <c r="N51" s="82">
        <f>IF(N$4="","",(N$10*Nutrients!$B10/2000+N$6*Nutrients!$C10/2000+N$11*Nutrients!$D10/2000+N$12*Nutrients!$E10/2000+N$7*Nutrients!$F10/2000+N$9*Nutrients!$G10/2000+N$8*Nutrients!$R10/2000+N$13*Nutrients!$M10/2000+N$14*Nutrients!$N10/2000+N$15*Nutrients!$O10/2000+N$16*Nutrients!$T10/2000+N$17*Nutrients!$U10/2000+N$18*Nutrients!$V10/2000+N$19*Nutrients!$W10/2000+N$20*Nutrients!$X10/2000+N$21*Nutrients!$Y10/2000+N$22*Nutrients!$Z10/2000+N$23*Nutrients!$AA10/2000+N$24*Nutrients!$AB10/2000+N$25*Nutrients!$AC10/2000+N$26*Nutrients!$AD10/2000+N$27*Nutrients!$AE10/2000+N$28*Nutrients!$AF10/2000+N$29*Nutrients!$AG10/2000+N$30*Nutrients!$AH10/2000+N$31*Nutrients!$P10/2000+N$32*Nutrients!$Q10/2000+N$33*Nutrients!$K10/2000+N$34*Nutrients!$J10/2000+N$35*Nutrients!$S10/2000+N$36/2000*Nutrients!$H10+N$37/2000*Nutrients!$I10+N$38/2000*Nutrients!$L10)/N$43)</f>
        <v>0.793306410611045</v>
      </c>
      <c r="P51" s="82">
        <f>IF(P$4="","",(P$10*Nutrients!$B10/2000+P$6*Nutrients!$C10/2000+P$11*Nutrients!$D10/2000+P$12*Nutrients!$E10/2000+P$7*Nutrients!$F10/2000+P$9*Nutrients!$G10/2000+P$8*Nutrients!$R10/2000+P$13*Nutrients!$M10/2000+P$14*Nutrients!$N10/2000+P$15*Nutrients!$O10/2000+P$16*Nutrients!$T10/2000+P$17*Nutrients!$U10/2000+P$18*Nutrients!$V10/2000+P$19*Nutrients!$W10/2000+P$20*Nutrients!$X10/2000+P$21*Nutrients!$Y10/2000+P$22*Nutrients!$Z10/2000+P$23*Nutrients!$AA10/2000+P$24*Nutrients!$AB10/2000+P$25*Nutrients!$AC10/2000+P$26*Nutrients!$AD10/2000+P$27*Nutrients!$AE10/2000+P$28*Nutrients!$AF10/2000+P$29*Nutrients!$AG10/2000+P$30*Nutrients!$AH10/2000+P$31*Nutrients!$P10/2000+P$32*Nutrients!$Q10/2000+P$33*Nutrients!$K10/2000+P$34*Nutrients!$J10/2000+P$35*Nutrients!$S10/2000+P$36/2000*Nutrients!$H10+P$37/2000*Nutrients!$I10+P$38/2000*Nutrients!$L10)/P$43)</f>
        <v>0.7799028189027677</v>
      </c>
      <c r="Q51" s="82">
        <f>IF(Q$4="","",(Q$10*Nutrients!$B10/2000+Q$6*Nutrients!$C10/2000+Q$11*Nutrients!$D10/2000+Q$12*Nutrients!$E10/2000+Q$7*Nutrients!$F10/2000+Q$9*Nutrients!$G10/2000+Q$8*Nutrients!$R10/2000+Q$13*Nutrients!$M10/2000+Q$14*Nutrients!$N10/2000+Q$15*Nutrients!$O10/2000+Q$16*Nutrients!$T10/2000+Q$17*Nutrients!$U10/2000+Q$18*Nutrients!$V10/2000+Q$19*Nutrients!$W10/2000+Q$20*Nutrients!$X10/2000+Q$21*Nutrients!$Y10/2000+Q$22*Nutrients!$Z10/2000+Q$23*Nutrients!$AA10/2000+Q$24*Nutrients!$AB10/2000+Q$25*Nutrients!$AC10/2000+Q$26*Nutrients!$AD10/2000+Q$27*Nutrients!$AE10/2000+Q$28*Nutrients!$AF10/2000+Q$29*Nutrients!$AG10/2000+Q$30*Nutrients!$AH10/2000+Q$31*Nutrients!$P10/2000+Q$32*Nutrients!$Q10/2000+Q$33*Nutrients!$K10/2000+Q$34*Nutrients!$J10/2000+Q$35*Nutrients!$S10/2000+Q$36/2000*Nutrients!$H10+Q$37/2000*Nutrients!$I10+Q$38/2000*Nutrients!$L10)/Q$43)</f>
        <v>0.7924224615783712</v>
      </c>
      <c r="R51" s="82">
        <f>IF(R$4="","",(R$10*Nutrients!$B10/2000+R$6*Nutrients!$C10/2000+R$11*Nutrients!$D10/2000+R$12*Nutrients!$E10/2000+R$7*Nutrients!$F10/2000+R$9*Nutrients!$G10/2000+R$8*Nutrients!$R10/2000+R$13*Nutrients!$M10/2000+R$14*Nutrients!$N10/2000+R$15*Nutrients!$O10/2000+R$16*Nutrients!$T10/2000+R$17*Nutrients!$U10/2000+R$18*Nutrients!$V10/2000+R$19*Nutrients!$W10/2000+R$20*Nutrients!$X10/2000+R$21*Nutrients!$Y10/2000+R$22*Nutrients!$Z10/2000+R$23*Nutrients!$AA10/2000+R$24*Nutrients!$AB10/2000+R$25*Nutrients!$AC10/2000+R$26*Nutrients!$AD10/2000+R$27*Nutrients!$AE10/2000+R$28*Nutrients!$AF10/2000+R$29*Nutrients!$AG10/2000+R$30*Nutrients!$AH10/2000+R$31*Nutrients!$P10/2000+R$32*Nutrients!$Q10/2000+R$33*Nutrients!$K10/2000+R$34*Nutrients!$J10/2000+R$35*Nutrients!$S10/2000+R$36/2000*Nutrients!$H10+R$37/2000*Nutrients!$I10+R$38/2000*Nutrients!$L10)/R$43)</f>
        <v>0.8112123518455477</v>
      </c>
      <c r="S51" s="82">
        <f>IF(S$4="","",(S$10*Nutrients!$B10/2000+S$6*Nutrients!$C10/2000+S$11*Nutrients!$D10/2000+S$12*Nutrients!$E10/2000+S$7*Nutrients!$F10/2000+S$9*Nutrients!$G10/2000+S$8*Nutrients!$R10/2000+S$13*Nutrients!$M10/2000+S$14*Nutrients!$N10/2000+S$15*Nutrients!$O10/2000+S$16*Nutrients!$T10/2000+S$17*Nutrients!$U10/2000+S$18*Nutrients!$V10/2000+S$19*Nutrients!$W10/2000+S$20*Nutrients!$X10/2000+S$21*Nutrients!$Y10/2000+S$22*Nutrients!$Z10/2000+S$23*Nutrients!$AA10/2000+S$24*Nutrients!$AB10/2000+S$25*Nutrients!$AC10/2000+S$26*Nutrients!$AD10/2000+S$27*Nutrients!$AE10/2000+S$28*Nutrients!$AF10/2000+S$29*Nutrients!$AG10/2000+S$30*Nutrients!$AH10/2000+S$31*Nutrients!$P10/2000+S$32*Nutrients!$Q10/2000+S$33*Nutrients!$K10/2000+S$34*Nutrients!$J10/2000+S$35*Nutrients!$S10/2000+S$36/2000*Nutrients!$H10+S$37/2000*Nutrients!$I10+S$38/2000*Nutrients!$L10)/S$43)</f>
        <v>0.8276381459834082</v>
      </c>
      <c r="T51" s="82">
        <f>IF(T$4="","",(T$10*Nutrients!$B10/2000+T$6*Nutrients!$C10/2000+T$11*Nutrients!$D10/2000+T$12*Nutrients!$E10/2000+T$7*Nutrients!$F10/2000+T$9*Nutrients!$G10/2000+T$8*Nutrients!$R10/2000+T$13*Nutrients!$M10/2000+T$14*Nutrients!$N10/2000+T$15*Nutrients!$O10/2000+T$16*Nutrients!$T10/2000+T$17*Nutrients!$U10/2000+T$18*Nutrients!$V10/2000+T$19*Nutrients!$W10/2000+T$20*Nutrients!$X10/2000+T$21*Nutrients!$Y10/2000+T$22*Nutrients!$Z10/2000+T$23*Nutrients!$AA10/2000+T$24*Nutrients!$AB10/2000+T$25*Nutrients!$AC10/2000+T$26*Nutrients!$AD10/2000+T$27*Nutrients!$AE10/2000+T$28*Nutrients!$AF10/2000+T$29*Nutrients!$AG10/2000+T$30*Nutrients!$AH10/2000+T$31*Nutrients!$P10/2000+T$32*Nutrients!$Q10/2000+T$33*Nutrients!$K10/2000+T$34*Nutrients!$J10/2000+T$35*Nutrients!$S10/2000+T$36/2000*Nutrients!$H10+T$37/2000*Nutrients!$I10+T$38/2000*Nutrients!$L10)/T$43)</f>
        <v>0.8401825323470338</v>
      </c>
      <c r="U51" s="82">
        <f>IF(U$4="","",(U$10*Nutrients!$B10/2000+U$6*Nutrients!$C10/2000+U$11*Nutrients!$D10/2000+U$12*Nutrients!$E10/2000+U$7*Nutrients!$F10/2000+U$9*Nutrients!$G10/2000+U$8*Nutrients!$R10/2000+U$13*Nutrients!$M10/2000+U$14*Nutrients!$N10/2000+U$15*Nutrients!$O10/2000+U$16*Nutrients!$T10/2000+U$17*Nutrients!$U10/2000+U$18*Nutrients!$V10/2000+U$19*Nutrients!$W10/2000+U$20*Nutrients!$X10/2000+U$21*Nutrients!$Y10/2000+U$22*Nutrients!$Z10/2000+U$23*Nutrients!$AA10/2000+U$24*Nutrients!$AB10/2000+U$25*Nutrients!$AC10/2000+U$26*Nutrients!$AD10/2000+U$27*Nutrients!$AE10/2000+U$28*Nutrients!$AF10/2000+U$29*Nutrients!$AG10/2000+U$30*Nutrients!$AH10/2000+U$31*Nutrients!$P10/2000+U$32*Nutrients!$Q10/2000+U$33*Nutrients!$K10/2000+U$34*Nutrients!$J10/2000+U$35*Nutrients!$S10/2000+U$36/2000*Nutrients!$H10+U$37/2000*Nutrients!$I10+U$38/2000*Nutrients!$L10)/U$43)</f>
        <v>0.8043125999800177</v>
      </c>
    </row>
    <row r="52" spans="1:21" ht="12.75">
      <c r="A52" s="79" t="s">
        <v>86</v>
      </c>
      <c r="B52" s="85">
        <f>IF(B$4="","",(B$10*Nutrients!$B11/2000+B$6*Nutrients!$C11/2000+B$11*Nutrients!$D11/2000+B$12*Nutrients!$E11/2000+B$7*Nutrients!$F11/2000+B$9*Nutrients!$G11/2000+B$8*Nutrients!$R11/2000+B$13*Nutrients!$M11/2000+B$14*Nutrients!$N11/2000+B$15*Nutrients!$O11/2000+B$16*Nutrients!$T11/2000+B$17*Nutrients!$U11/2000+B$18*Nutrients!$V11/2000+B$19*Nutrients!$W11/2000+B$20*Nutrients!$X11/2000+B$21*Nutrients!$Y11/2000+B$22*Nutrients!$Z11/2000+B$23*Nutrients!$AA11/2000+B$24*Nutrients!$AB11/2000+B$25*Nutrients!$AC11/2000+B$26*Nutrients!$AD11/2000+B$27*Nutrients!$AE11/2000+B$28*Nutrients!$AF11/2000+B$29*Nutrients!$AG11/2000+B$30*Nutrients!$AH11/2000+B$31*Nutrients!$P11/2000+B$32*Nutrients!$Q11/2000+B$33*Nutrients!$K11/2000+B$34*Nutrients!$J11/2000+B$35*Nutrients!$S11/2000+B$36/2000*Nutrients!$H11+B$37/2000*Nutrients!$I11+B$38/2000*Nutrients!$L11)/2.2046)</f>
        <v>1517.692046984763</v>
      </c>
      <c r="C52" s="85">
        <f>IF(C$4="","",(C$10*Nutrients!$B11/2000+C$6*Nutrients!$C11/2000+C$11*Nutrients!$D11/2000+C$12*Nutrients!$E11/2000+C$7*Nutrients!$F11/2000+C$9*Nutrients!$G11/2000+C$8*Nutrients!$R11/2000+C$13*Nutrients!$M11/2000+C$14*Nutrients!$N11/2000+C$15*Nutrients!$O11/2000+C$16*Nutrients!$T11/2000+C$17*Nutrients!$U11/2000+C$18*Nutrients!$V11/2000+C$19*Nutrients!$W11/2000+C$20*Nutrients!$X11/2000+C$21*Nutrients!$Y11/2000+C$22*Nutrients!$Z11/2000+C$23*Nutrients!$AA11/2000+C$24*Nutrients!$AB11/2000+C$25*Nutrients!$AC11/2000+C$26*Nutrients!$AD11/2000+C$27*Nutrients!$AE11/2000+C$28*Nutrients!$AF11/2000+C$29*Nutrients!$AG11/2000+C$30*Nutrients!$AH11/2000+C$31*Nutrients!$P11/2000+C$32*Nutrients!$Q11/2000+C$33*Nutrients!$K11/2000+C$34*Nutrients!$J11/2000+C$35*Nutrients!$S11/2000+C$36/2000*Nutrients!$H11+C$37/2000*Nutrients!$I11+C$38/2000*Nutrients!$L11)/2.2046)</f>
        <v>1520.8761666186774</v>
      </c>
      <c r="D52" s="85">
        <f>IF(D$4="","",(D$10*Nutrients!$B11/2000+D$6*Nutrients!$C11/2000+D$11*Nutrients!$D11/2000+D$12*Nutrients!$E11/2000+D$7*Nutrients!$F11/2000+D$9*Nutrients!$G11/2000+D$8*Nutrients!$R11/2000+D$13*Nutrients!$M11/2000+D$14*Nutrients!$N11/2000+D$15*Nutrients!$O11/2000+D$16*Nutrients!$T11/2000+D$17*Nutrients!$U11/2000+D$18*Nutrients!$V11/2000+D$19*Nutrients!$W11/2000+D$20*Nutrients!$X11/2000+D$21*Nutrients!$Y11/2000+D$22*Nutrients!$Z11/2000+D$23*Nutrients!$AA11/2000+D$24*Nutrients!$AB11/2000+D$25*Nutrients!$AC11/2000+D$26*Nutrients!$AD11/2000+D$27*Nutrients!$AE11/2000+D$28*Nutrients!$AF11/2000+D$29*Nutrients!$AG11/2000+D$30*Nutrients!$AH11/2000+D$31*Nutrients!$P11/2000+D$32*Nutrients!$Q11/2000+D$33*Nutrients!$K11/2000+D$34*Nutrients!$J11/2000+D$35*Nutrients!$S11/2000+D$36/2000*Nutrients!$H11+D$37/2000*Nutrients!$I11+D$38/2000*Nutrients!$L11)/2.2046)</f>
        <v>1523.0917271134003</v>
      </c>
      <c r="E52" s="85">
        <f>IF(E$4="","",(E$10*Nutrients!$B11/2000+E$6*Nutrients!$C11/2000+E$11*Nutrients!$D11/2000+E$12*Nutrients!$E11/2000+E$7*Nutrients!$F11/2000+E$9*Nutrients!$G11/2000+E$8*Nutrients!$R11/2000+E$13*Nutrients!$M11/2000+E$14*Nutrients!$N11/2000+E$15*Nutrients!$O11/2000+E$16*Nutrients!$T11/2000+E$17*Nutrients!$U11/2000+E$18*Nutrients!$V11/2000+E$19*Nutrients!$W11/2000+E$20*Nutrients!$X11/2000+E$21*Nutrients!$Y11/2000+E$22*Nutrients!$Z11/2000+E$23*Nutrients!$AA11/2000+E$24*Nutrients!$AB11/2000+E$25*Nutrients!$AC11/2000+E$26*Nutrients!$AD11/2000+E$27*Nutrients!$AE11/2000+E$28*Nutrients!$AF11/2000+E$29*Nutrients!$AG11/2000+E$30*Nutrients!$AH11/2000+E$31*Nutrients!$P11/2000+E$32*Nutrients!$Q11/2000+E$33*Nutrients!$K11/2000+E$34*Nutrients!$J11/2000+E$35*Nutrients!$S11/2000+E$36/2000*Nutrients!$H11+E$37/2000*Nutrients!$I11+E$38/2000*Nutrients!$L11)/2.2046)</f>
        <v>1524.2020885973598</v>
      </c>
      <c r="F52" s="85">
        <f>IF(F$4="","",(F$10*Nutrients!$B11/2000+F$6*Nutrients!$C11/2000+F$11*Nutrients!$D11/2000+F$12*Nutrients!$E11/2000+F$7*Nutrients!$F11/2000+F$9*Nutrients!$G11/2000+F$8*Nutrients!$R11/2000+F$13*Nutrients!$M11/2000+F$14*Nutrients!$N11/2000+F$15*Nutrients!$O11/2000+F$16*Nutrients!$T11/2000+F$17*Nutrients!$U11/2000+F$18*Nutrients!$V11/2000+F$19*Nutrients!$W11/2000+F$20*Nutrients!$X11/2000+F$21*Nutrients!$Y11/2000+F$22*Nutrients!$Z11/2000+F$23*Nutrients!$AA11/2000+F$24*Nutrients!$AB11/2000+F$25*Nutrients!$AC11/2000+F$26*Nutrients!$AD11/2000+F$27*Nutrients!$AE11/2000+F$28*Nutrients!$AF11/2000+F$29*Nutrients!$AG11/2000+F$30*Nutrients!$AH11/2000+F$31*Nutrients!$P11/2000+F$32*Nutrients!$Q11/2000+F$33*Nutrients!$K11/2000+F$34*Nutrients!$J11/2000+F$35*Nutrients!$S11/2000+F$36/2000*Nutrients!$H11+F$37/2000*Nutrients!$I11+F$38/2000*Nutrients!$L11)/2.2046)</f>
        <v>1524.2870230220071</v>
      </c>
      <c r="G52" s="85">
        <f>IF(G$4="","",(G$10*Nutrients!$B11/2000+G$6*Nutrients!$C11/2000+G$11*Nutrients!$D11/2000+G$12*Nutrients!$E11/2000+G$7*Nutrients!$F11/2000+G$9*Nutrients!$G11/2000+G$8*Nutrients!$R11/2000+G$13*Nutrients!$M11/2000+G$14*Nutrients!$N11/2000+G$15*Nutrients!$O11/2000+G$16*Nutrients!$T11/2000+G$17*Nutrients!$U11/2000+G$18*Nutrients!$V11/2000+G$19*Nutrients!$W11/2000+G$20*Nutrients!$X11/2000+G$21*Nutrients!$Y11/2000+G$22*Nutrients!$Z11/2000+G$23*Nutrients!$AA11/2000+G$24*Nutrients!$AB11/2000+G$25*Nutrients!$AC11/2000+G$26*Nutrients!$AD11/2000+G$27*Nutrients!$AE11/2000+G$28*Nutrients!$AF11/2000+G$29*Nutrients!$AG11/2000+G$30*Nutrients!$AH11/2000+G$31*Nutrients!$P11/2000+G$32*Nutrients!$Q11/2000+G$33*Nutrients!$K11/2000+G$34*Nutrients!$J11/2000+G$35*Nutrients!$S11/2000+G$36/2000*Nutrients!$H11+G$37/2000*Nutrients!$I11+G$38/2000*Nutrients!$L11)/2.2046)</f>
        <v>1522.5042243293667</v>
      </c>
      <c r="H52" s="81"/>
      <c r="I52" s="85">
        <f>IF(I$4="","",(I$10*Nutrients!$B11/2000+I$6*Nutrients!$C11/2000+I$11*Nutrients!$D11/2000+I$12*Nutrients!$E11/2000+I$7*Nutrients!$F11/2000+I$9*Nutrients!$G11/2000+I$8*Nutrients!$R11/2000+I$13*Nutrients!$M11/2000+I$14*Nutrients!$N11/2000+I$15*Nutrients!$O11/2000+I$16*Nutrients!$T11/2000+I$17*Nutrients!$U11/2000+I$18*Nutrients!$V11/2000+I$19*Nutrients!$W11/2000+I$20*Nutrients!$X11/2000+I$21*Nutrients!$Y11/2000+I$22*Nutrients!$Z11/2000+I$23*Nutrients!$AA11/2000+I$24*Nutrients!$AB11/2000+I$25*Nutrients!$AC11/2000+I$26*Nutrients!$AD11/2000+I$27*Nutrients!$AE11/2000+I$28*Nutrients!$AF11/2000+I$29*Nutrients!$AG11/2000+I$30*Nutrients!$AH11/2000+I$31*Nutrients!$P11/2000+I$32*Nutrients!$Q11/2000+I$33*Nutrients!$K11/2000+I$34*Nutrients!$J11/2000+I$35*Nutrients!$S11/2000+I$36/2000*Nutrients!$H11+I$37/2000*Nutrients!$I11+I$38/2000*Nutrients!$L11)/2.2046)</f>
        <v>1639.0216274722338</v>
      </c>
      <c r="J52" s="85">
        <f>IF(J$4="","",(J$10*Nutrients!$B11/2000+J$6*Nutrients!$C11/2000+J$11*Nutrients!$D11/2000+J$12*Nutrients!$E11/2000+J$7*Nutrients!$F11/2000+J$9*Nutrients!$G11/2000+J$8*Nutrients!$R11/2000+J$13*Nutrients!$M11/2000+J$14*Nutrients!$N11/2000+J$15*Nutrients!$O11/2000+J$16*Nutrients!$T11/2000+J$17*Nutrients!$U11/2000+J$18*Nutrients!$V11/2000+J$19*Nutrients!$W11/2000+J$20*Nutrients!$X11/2000+J$21*Nutrients!$Y11/2000+J$22*Nutrients!$Z11/2000+J$23*Nutrients!$AA11/2000+J$24*Nutrients!$AB11/2000+J$25*Nutrients!$AC11/2000+J$26*Nutrients!$AD11/2000+J$27*Nutrients!$AE11/2000+J$28*Nutrients!$AF11/2000+J$29*Nutrients!$AG11/2000+J$30*Nutrients!$AH11/2000+J$31*Nutrients!$P11/2000+J$32*Nutrients!$Q11/2000+J$33*Nutrients!$K11/2000+J$34*Nutrients!$J11/2000+J$35*Nutrients!$S11/2000+J$36/2000*Nutrients!$H11+J$37/2000*Nutrients!$I11+J$38/2000*Nutrients!$L11)/2.2046)</f>
        <v>1642.3648223851105</v>
      </c>
      <c r="K52" s="85">
        <f>IF(K$4="","",(K$10*Nutrients!$B11/2000+K$6*Nutrients!$C11/2000+K$11*Nutrients!$D11/2000+K$12*Nutrients!$E11/2000+K$7*Nutrients!$F11/2000+K$9*Nutrients!$G11/2000+K$8*Nutrients!$R11/2000+K$13*Nutrients!$M11/2000+K$14*Nutrients!$N11/2000+K$15*Nutrients!$O11/2000+K$16*Nutrients!$T11/2000+K$17*Nutrients!$U11/2000+K$18*Nutrients!$V11/2000+K$19*Nutrients!$W11/2000+K$20*Nutrients!$X11/2000+K$21*Nutrients!$Y11/2000+K$22*Nutrients!$Z11/2000+K$23*Nutrients!$AA11/2000+K$24*Nutrients!$AB11/2000+K$25*Nutrients!$AC11/2000+K$26*Nutrients!$AD11/2000+K$27*Nutrients!$AE11/2000+K$28*Nutrients!$AF11/2000+K$29*Nutrients!$AG11/2000+K$30*Nutrients!$AH11/2000+K$31*Nutrients!$P11/2000+K$32*Nutrients!$Q11/2000+K$33*Nutrients!$K11/2000+K$34*Nutrients!$J11/2000+K$35*Nutrients!$S11/2000+K$36/2000*Nutrients!$H11+K$37/2000*Nutrients!$I11+K$38/2000*Nutrients!$L11)/2.2046)</f>
        <v>1644.7092175716455</v>
      </c>
      <c r="L52" s="85">
        <f>IF(L$4="","",(L$10*Nutrients!$B11/2000+L$6*Nutrients!$C11/2000+L$11*Nutrients!$D11/2000+L$12*Nutrients!$E11/2000+L$7*Nutrients!$F11/2000+L$9*Nutrients!$G11/2000+L$8*Nutrients!$R11/2000+L$13*Nutrients!$M11/2000+L$14*Nutrients!$N11/2000+L$15*Nutrients!$O11/2000+L$16*Nutrients!$T11/2000+L$17*Nutrients!$U11/2000+L$18*Nutrients!$V11/2000+L$19*Nutrients!$W11/2000+L$20*Nutrients!$X11/2000+L$21*Nutrients!$Y11/2000+L$22*Nutrients!$Z11/2000+L$23*Nutrients!$AA11/2000+L$24*Nutrients!$AB11/2000+L$25*Nutrients!$AC11/2000+L$26*Nutrients!$AD11/2000+L$27*Nutrients!$AE11/2000+L$28*Nutrients!$AF11/2000+L$29*Nutrients!$AG11/2000+L$30*Nutrients!$AH11/2000+L$31*Nutrients!$P11/2000+L$32*Nutrients!$Q11/2000+L$33*Nutrients!$K11/2000+L$34*Nutrients!$J11/2000+L$35*Nutrients!$S11/2000+L$36/2000*Nutrients!$H11+L$37/2000*Nutrients!$I11+L$38/2000*Nutrients!$L11)/2.2046)</f>
        <v>1646.1467459383446</v>
      </c>
      <c r="M52" s="85">
        <f>IF(M$4="","",(M$10*Nutrients!$B11/2000+M$6*Nutrients!$C11/2000+M$11*Nutrients!$D11/2000+M$12*Nutrients!$E11/2000+M$7*Nutrients!$F11/2000+M$9*Nutrients!$G11/2000+M$8*Nutrients!$R11/2000+M$13*Nutrients!$M11/2000+M$14*Nutrients!$N11/2000+M$15*Nutrients!$O11/2000+M$16*Nutrients!$T11/2000+M$17*Nutrients!$U11/2000+M$18*Nutrients!$V11/2000+M$19*Nutrients!$W11/2000+M$20*Nutrients!$X11/2000+M$21*Nutrients!$Y11/2000+M$22*Nutrients!$Z11/2000+M$23*Nutrients!$AA11/2000+M$24*Nutrients!$AB11/2000+M$25*Nutrients!$AC11/2000+M$26*Nutrients!$AD11/2000+M$27*Nutrients!$AE11/2000+M$28*Nutrients!$AF11/2000+M$29*Nutrients!$AG11/2000+M$30*Nutrients!$AH11/2000+M$31*Nutrients!$P11/2000+M$32*Nutrients!$Q11/2000+M$33*Nutrients!$K11/2000+M$34*Nutrients!$J11/2000+M$35*Nutrients!$S11/2000+M$36/2000*Nutrients!$H11+M$37/2000*Nutrients!$I11+M$38/2000*Nutrients!$L11)/2.2046)</f>
        <v>1646.2995461828477</v>
      </c>
      <c r="N52" s="85">
        <f>IF(N$4="","",(N$10*Nutrients!$B11/2000+N$6*Nutrients!$C11/2000+N$11*Nutrients!$D11/2000+N$12*Nutrients!$E11/2000+N$7*Nutrients!$F11/2000+N$9*Nutrients!$G11/2000+N$8*Nutrients!$R11/2000+N$13*Nutrients!$M11/2000+N$14*Nutrients!$N11/2000+N$15*Nutrients!$O11/2000+N$16*Nutrients!$T11/2000+N$17*Nutrients!$U11/2000+N$18*Nutrients!$V11/2000+N$19*Nutrients!$W11/2000+N$20*Nutrients!$X11/2000+N$21*Nutrients!$Y11/2000+N$22*Nutrients!$Z11/2000+N$23*Nutrients!$AA11/2000+N$24*Nutrients!$AB11/2000+N$25*Nutrients!$AC11/2000+N$26*Nutrients!$AD11/2000+N$27*Nutrients!$AE11/2000+N$28*Nutrients!$AF11/2000+N$29*Nutrients!$AG11/2000+N$30*Nutrients!$AH11/2000+N$31*Nutrients!$P11/2000+N$32*Nutrients!$Q11/2000+N$33*Nutrients!$K11/2000+N$34*Nutrients!$J11/2000+N$35*Nutrients!$S11/2000+N$36/2000*Nutrients!$H11+N$37/2000*Nutrients!$I11+N$38/2000*Nutrients!$L11)/2.2046)</f>
        <v>1644.2071714638505</v>
      </c>
      <c r="P52" s="85">
        <f>IF(P$4="","",(P$10*Nutrients!$B11/2000+P$6*Nutrients!$C11/2000+P$11*Nutrients!$D11/2000+P$12*Nutrients!$E11/2000+P$7*Nutrients!$F11/2000+P$9*Nutrients!$G11/2000+P$8*Nutrients!$R11/2000+P$13*Nutrients!$M11/2000+P$14*Nutrients!$N11/2000+P$15*Nutrients!$O11/2000+P$16*Nutrients!$T11/2000+P$17*Nutrients!$U11/2000+P$18*Nutrients!$V11/2000+P$19*Nutrients!$W11/2000+P$20*Nutrients!$X11/2000+P$21*Nutrients!$Y11/2000+P$22*Nutrients!$Z11/2000+P$23*Nutrients!$AA11/2000+P$24*Nutrients!$AB11/2000+P$25*Nutrients!$AC11/2000+P$26*Nutrients!$AD11/2000+P$27*Nutrients!$AE11/2000+P$28*Nutrients!$AF11/2000+P$29*Nutrients!$AG11/2000+P$30*Nutrients!$AH11/2000+P$31*Nutrients!$P11/2000+P$32*Nutrients!$Q11/2000+P$33*Nutrients!$K11/2000+P$34*Nutrients!$J11/2000+P$35*Nutrients!$S11/2000+P$36/2000*Nutrients!$H11+P$37/2000*Nutrients!$I11+P$38/2000*Nutrients!$L11)/2.2046)</f>
        <v>1578.3568372284985</v>
      </c>
      <c r="Q52" s="85">
        <f>IF(Q$4="","",(Q$10*Nutrients!$B11/2000+Q$6*Nutrients!$C11/2000+Q$11*Nutrients!$D11/2000+Q$12*Nutrients!$E11/2000+Q$7*Nutrients!$F11/2000+Q$9*Nutrients!$G11/2000+Q$8*Nutrients!$R11/2000+Q$13*Nutrients!$M11/2000+Q$14*Nutrients!$N11/2000+Q$15*Nutrients!$O11/2000+Q$16*Nutrients!$T11/2000+Q$17*Nutrients!$U11/2000+Q$18*Nutrients!$V11/2000+Q$19*Nutrients!$W11/2000+Q$20*Nutrients!$X11/2000+Q$21*Nutrients!$Y11/2000+Q$22*Nutrients!$Z11/2000+Q$23*Nutrients!$AA11/2000+Q$24*Nutrients!$AB11/2000+Q$25*Nutrients!$AC11/2000+Q$26*Nutrients!$AD11/2000+Q$27*Nutrients!$AE11/2000+Q$28*Nutrients!$AF11/2000+Q$29*Nutrients!$AG11/2000+Q$30*Nutrients!$AH11/2000+Q$31*Nutrients!$P11/2000+Q$32*Nutrients!$Q11/2000+Q$33*Nutrients!$K11/2000+Q$34*Nutrients!$J11/2000+Q$35*Nutrients!$S11/2000+Q$36/2000*Nutrients!$H11+Q$37/2000*Nutrients!$I11+Q$38/2000*Nutrients!$L11)/2.2046)</f>
        <v>1581.620494501894</v>
      </c>
      <c r="R52" s="85">
        <f>IF(R$4="","",(R$10*Nutrients!$B11/2000+R$6*Nutrients!$C11/2000+R$11*Nutrients!$D11/2000+R$12*Nutrients!$E11/2000+R$7*Nutrients!$F11/2000+R$9*Nutrients!$G11/2000+R$8*Nutrients!$R11/2000+R$13*Nutrients!$M11/2000+R$14*Nutrients!$N11/2000+R$15*Nutrients!$O11/2000+R$16*Nutrients!$T11/2000+R$17*Nutrients!$U11/2000+R$18*Nutrients!$V11/2000+R$19*Nutrients!$W11/2000+R$20*Nutrients!$X11/2000+R$21*Nutrients!$Y11/2000+R$22*Nutrients!$Z11/2000+R$23*Nutrients!$AA11/2000+R$24*Nutrients!$AB11/2000+R$25*Nutrients!$AC11/2000+R$26*Nutrients!$AD11/2000+R$27*Nutrients!$AE11/2000+R$28*Nutrients!$AF11/2000+R$29*Nutrients!$AG11/2000+R$30*Nutrients!$AH11/2000+R$31*Nutrients!$P11/2000+R$32*Nutrients!$Q11/2000+R$33*Nutrients!$K11/2000+R$34*Nutrients!$J11/2000+R$35*Nutrients!$S11/2000+R$36/2000*Nutrients!$H11+R$37/2000*Nutrients!$I11+R$38/2000*Nutrients!$L11)/2.2046)</f>
        <v>1583.9004723425232</v>
      </c>
      <c r="S52" s="85">
        <f>IF(S$4="","",(S$10*Nutrients!$B11/2000+S$6*Nutrients!$C11/2000+S$11*Nutrients!$D11/2000+S$12*Nutrients!$E11/2000+S$7*Nutrients!$F11/2000+S$9*Nutrients!$G11/2000+S$8*Nutrients!$R11/2000+S$13*Nutrients!$M11/2000+S$14*Nutrients!$N11/2000+S$15*Nutrients!$O11/2000+S$16*Nutrients!$T11/2000+S$17*Nutrients!$U11/2000+S$18*Nutrients!$V11/2000+S$19*Nutrients!$W11/2000+S$20*Nutrients!$X11/2000+S$21*Nutrients!$Y11/2000+S$22*Nutrients!$Z11/2000+S$23*Nutrients!$AA11/2000+S$24*Nutrients!$AB11/2000+S$25*Nutrients!$AC11/2000+S$26*Nutrients!$AD11/2000+S$27*Nutrients!$AE11/2000+S$28*Nutrients!$AF11/2000+S$29*Nutrients!$AG11/2000+S$30*Nutrients!$AH11/2000+S$31*Nutrients!$P11/2000+S$32*Nutrients!$Q11/2000+S$33*Nutrients!$K11/2000+S$34*Nutrients!$J11/2000+S$35*Nutrients!$S11/2000+S$36/2000*Nutrients!$H11+S$37/2000*Nutrients!$I11+S$38/2000*Nutrients!$L11)/2.2046)</f>
        <v>1585.174417267852</v>
      </c>
      <c r="T52" s="85">
        <f>IF(T$4="","",(T$10*Nutrients!$B11/2000+T$6*Nutrients!$C11/2000+T$11*Nutrients!$D11/2000+T$12*Nutrients!$E11/2000+T$7*Nutrients!$F11/2000+T$9*Nutrients!$G11/2000+T$8*Nutrients!$R11/2000+T$13*Nutrients!$M11/2000+T$14*Nutrients!$N11/2000+T$15*Nutrients!$O11/2000+T$16*Nutrients!$T11/2000+T$17*Nutrients!$U11/2000+T$18*Nutrients!$V11/2000+T$19*Nutrients!$W11/2000+T$20*Nutrients!$X11/2000+T$21*Nutrients!$Y11/2000+T$22*Nutrients!$Z11/2000+T$23*Nutrients!$AA11/2000+T$24*Nutrients!$AB11/2000+T$25*Nutrients!$AC11/2000+T$26*Nutrients!$AD11/2000+T$27*Nutrients!$AE11/2000+T$28*Nutrients!$AF11/2000+T$29*Nutrients!$AG11/2000+T$30*Nutrients!$AH11/2000+T$31*Nutrients!$P11/2000+T$32*Nutrients!$Q11/2000+T$33*Nutrients!$K11/2000+T$34*Nutrients!$J11/2000+T$35*Nutrients!$S11/2000+T$36/2000*Nutrients!$H11+T$37/2000*Nutrients!$I11+T$38/2000*Nutrients!$L11)/2.2046)</f>
        <v>1585.2932846024278</v>
      </c>
      <c r="U52" s="85">
        <f>IF(U$4="","",(U$10*Nutrients!$B11/2000+U$6*Nutrients!$C11/2000+U$11*Nutrients!$D11/2000+U$12*Nutrients!$E11/2000+U$7*Nutrients!$F11/2000+U$9*Nutrients!$G11/2000+U$8*Nutrients!$R11/2000+U$13*Nutrients!$M11/2000+U$14*Nutrients!$N11/2000+U$15*Nutrients!$O11/2000+U$16*Nutrients!$T11/2000+U$17*Nutrients!$U11/2000+U$18*Nutrients!$V11/2000+U$19*Nutrients!$W11/2000+U$20*Nutrients!$X11/2000+U$21*Nutrients!$Y11/2000+U$22*Nutrients!$Z11/2000+U$23*Nutrients!$AA11/2000+U$24*Nutrients!$AB11/2000+U$25*Nutrients!$AC11/2000+U$26*Nutrients!$AD11/2000+U$27*Nutrients!$AE11/2000+U$28*Nutrients!$AF11/2000+U$29*Nutrients!$AG11/2000+U$30*Nutrients!$AH11/2000+U$31*Nutrients!$P11/2000+U$32*Nutrients!$Q11/2000+U$33*Nutrients!$K11/2000+U$34*Nutrients!$J11/2000+U$35*Nutrients!$S11/2000+U$36/2000*Nutrients!$H11+U$37/2000*Nutrients!$I11+U$38/2000*Nutrients!$L11)/2.2046)</f>
        <v>1583.3556978966085</v>
      </c>
    </row>
    <row r="53" spans="1:21" ht="12.75">
      <c r="A53" s="84" t="s">
        <v>87</v>
      </c>
      <c r="B53" s="85">
        <f>IF(B$4="","",(B$10*Nutrients!$B12/2000+B$6*Nutrients!$C12/2000+B$11*Nutrients!$D12/2000+B$12*Nutrients!$E12/2000+B$7*Nutrients!$F12/2000+B$9*Nutrients!$G12/2000+B$8*Nutrients!$R12/2000+B$13*Nutrients!$M12/2000+B$14*Nutrients!$N12/2000+B$15*Nutrients!$O12/2000+B$16*Nutrients!$T12/2000+B$17*Nutrients!$U12/2000+B$18*Nutrients!$V12/2000+B$19*Nutrients!$W12/2000+B$20*Nutrients!$X12/2000+B$21*Nutrients!$Y12/2000+B$22*Nutrients!$Z12/2000+B$23*Nutrients!$AA12/2000+B$24*Nutrients!$AB12/2000+B$25*Nutrients!$AC12/2000+B$26*Nutrients!$AD12/2000+B$27*Nutrients!$AE12/2000+B$28*Nutrients!$AF12/2000+B$29*Nutrients!$AG12/2000+B$30*Nutrients!$AH12/2000+B$31*Nutrients!$P12/2000+B$32*Nutrients!$Q12/2000+B$33*Nutrients!$K12/2000+B$34*Nutrients!$J12/2000+B$35*Nutrients!$S12/2000+B$36/2000*Nutrients!$H12+B$37/2000*Nutrients!$I12+B$38/2000*Nutrients!$L12)/2.2046)</f>
        <v>1093.743561855843</v>
      </c>
      <c r="C53" s="85">
        <f>IF(C$4="","",(C$10*Nutrients!$B12/2000+C$6*Nutrients!$C12/2000+C$11*Nutrients!$D12/2000+C$12*Nutrients!$E12/2000+C$7*Nutrients!$F12/2000+C$9*Nutrients!$G12/2000+C$8*Nutrients!$R12/2000+C$13*Nutrients!$M12/2000+C$14*Nutrients!$N12/2000+C$15*Nutrients!$O12/2000+C$16*Nutrients!$T12/2000+C$17*Nutrients!$U12/2000+C$18*Nutrients!$V12/2000+C$19*Nutrients!$W12/2000+C$20*Nutrients!$X12/2000+C$21*Nutrients!$Y12/2000+C$22*Nutrients!$Z12/2000+C$23*Nutrients!$AA12/2000+C$24*Nutrients!$AB12/2000+C$25*Nutrients!$AC12/2000+C$26*Nutrients!$AD12/2000+C$27*Nutrients!$AE12/2000+C$28*Nutrients!$AF12/2000+C$29*Nutrients!$AG12/2000+C$30*Nutrients!$AH12/2000+C$31*Nutrients!$P12/2000+C$32*Nutrients!$Q12/2000+C$33*Nutrients!$K12/2000+C$34*Nutrients!$J12/2000+C$35*Nutrients!$S12/2000+C$36/2000*Nutrients!$H12+C$37/2000*Nutrients!$I12+C$38/2000*Nutrients!$L12)/2.2046)</f>
        <v>1109.4755721321164</v>
      </c>
      <c r="D53" s="85">
        <f>IF(D$4="","",(D$10*Nutrients!$B12/2000+D$6*Nutrients!$C12/2000+D$11*Nutrients!$D12/2000+D$12*Nutrients!$E12/2000+D$7*Nutrients!$F12/2000+D$9*Nutrients!$G12/2000+D$8*Nutrients!$R12/2000+D$13*Nutrients!$M12/2000+D$14*Nutrients!$N12/2000+D$15*Nutrients!$O12/2000+D$16*Nutrients!$T12/2000+D$17*Nutrients!$U12/2000+D$18*Nutrients!$V12/2000+D$19*Nutrients!$W12/2000+D$20*Nutrients!$X12/2000+D$21*Nutrients!$Y12/2000+D$22*Nutrients!$Z12/2000+D$23*Nutrients!$AA12/2000+D$24*Nutrients!$AB12/2000+D$25*Nutrients!$AC12/2000+D$26*Nutrients!$AD12/2000+D$27*Nutrients!$AE12/2000+D$28*Nutrients!$AF12/2000+D$29*Nutrients!$AG12/2000+D$30*Nutrients!$AH12/2000+D$31*Nutrients!$P12/2000+D$32*Nutrients!$Q12/2000+D$33*Nutrients!$K12/2000+D$34*Nutrients!$J12/2000+D$35*Nutrients!$S12/2000+D$36/2000*Nutrients!$H12+D$37/2000*Nutrients!$I12+D$38/2000*Nutrients!$L12)/2.2046)</f>
        <v>1126.4729872905727</v>
      </c>
      <c r="E53" s="85">
        <f>IF(E$4="","",(E$10*Nutrients!$B12/2000+E$6*Nutrients!$C12/2000+E$11*Nutrients!$D12/2000+E$12*Nutrients!$E12/2000+E$7*Nutrients!$F12/2000+E$9*Nutrients!$G12/2000+E$8*Nutrients!$R12/2000+E$13*Nutrients!$M12/2000+E$14*Nutrients!$N12/2000+E$15*Nutrients!$O12/2000+E$16*Nutrients!$T12/2000+E$17*Nutrients!$U12/2000+E$18*Nutrients!$V12/2000+E$19*Nutrients!$W12/2000+E$20*Nutrients!$X12/2000+E$21*Nutrients!$Y12/2000+E$22*Nutrients!$Z12/2000+E$23*Nutrients!$AA12/2000+E$24*Nutrients!$AB12/2000+E$25*Nutrients!$AC12/2000+E$26*Nutrients!$AD12/2000+E$27*Nutrients!$AE12/2000+E$28*Nutrients!$AF12/2000+E$29*Nutrients!$AG12/2000+E$30*Nutrients!$AH12/2000+E$31*Nutrients!$P12/2000+E$32*Nutrients!$Q12/2000+E$33*Nutrients!$K12/2000+E$34*Nutrients!$J12/2000+E$35*Nutrients!$S12/2000+E$36/2000*Nutrients!$H12+E$37/2000*Nutrients!$I12+E$38/2000*Nutrients!$L12)/2.2046)</f>
        <v>1137.5142297823918</v>
      </c>
      <c r="F53" s="85">
        <f>IF(F$4="","",(F$10*Nutrients!$B12/2000+F$6*Nutrients!$C12/2000+F$11*Nutrients!$D12/2000+F$12*Nutrients!$E12/2000+F$7*Nutrients!$F12/2000+F$9*Nutrients!$G12/2000+F$8*Nutrients!$R12/2000+F$13*Nutrients!$M12/2000+F$14*Nutrients!$N12/2000+F$15*Nutrients!$O12/2000+F$16*Nutrients!$T12/2000+F$17*Nutrients!$U12/2000+F$18*Nutrients!$V12/2000+F$19*Nutrients!$W12/2000+F$20*Nutrients!$X12/2000+F$21*Nutrients!$Y12/2000+F$22*Nutrients!$Z12/2000+F$23*Nutrients!$AA12/2000+F$24*Nutrients!$AB12/2000+F$25*Nutrients!$AC12/2000+F$26*Nutrients!$AD12/2000+F$27*Nutrients!$AE12/2000+F$28*Nutrients!$AF12/2000+F$29*Nutrients!$AG12/2000+F$30*Nutrients!$AH12/2000+F$31*Nutrients!$P12/2000+F$32*Nutrients!$Q12/2000+F$33*Nutrients!$K12/2000+F$34*Nutrients!$J12/2000+F$35*Nutrients!$S12/2000+F$36/2000*Nutrients!$H12+F$37/2000*Nutrients!$I12+F$38/2000*Nutrients!$L12)/2.2046)</f>
        <v>1143.8955938186803</v>
      </c>
      <c r="G53" s="85">
        <f>IF(G$4="","",(G$10*Nutrients!$B12/2000+G$6*Nutrients!$C12/2000+G$11*Nutrients!$D12/2000+G$12*Nutrients!$E12/2000+G$7*Nutrients!$F12/2000+G$9*Nutrients!$G12/2000+G$8*Nutrients!$R12/2000+G$13*Nutrients!$M12/2000+G$14*Nutrients!$N12/2000+G$15*Nutrients!$O12/2000+G$16*Nutrients!$T12/2000+G$17*Nutrients!$U12/2000+G$18*Nutrients!$V12/2000+G$19*Nutrients!$W12/2000+G$20*Nutrients!$X12/2000+G$21*Nutrients!$Y12/2000+G$22*Nutrients!$Z12/2000+G$23*Nutrients!$AA12/2000+G$24*Nutrients!$AB12/2000+G$25*Nutrients!$AC12/2000+G$26*Nutrients!$AD12/2000+G$27*Nutrients!$AE12/2000+G$28*Nutrients!$AF12/2000+G$29*Nutrients!$AG12/2000+G$30*Nutrients!$AH12/2000+G$31*Nutrients!$P12/2000+G$32*Nutrients!$Q12/2000+G$33*Nutrients!$K12/2000+G$34*Nutrients!$J12/2000+G$35*Nutrients!$S12/2000+G$36/2000*Nutrients!$H12+G$37/2000*Nutrients!$I12+G$38/2000*Nutrients!$L12)/2.2046)</f>
        <v>1120.9267706924059</v>
      </c>
      <c r="H53" s="81"/>
      <c r="I53" s="85">
        <f>IF(I$4="","",(I$10*Nutrients!$B12/2000+I$6*Nutrients!$C12/2000+I$11*Nutrients!$D12/2000+I$12*Nutrients!$E12/2000+I$7*Nutrients!$F12/2000+I$9*Nutrients!$G12/2000+I$8*Nutrients!$R12/2000+I$13*Nutrients!$M12/2000+I$14*Nutrients!$N12/2000+I$15*Nutrients!$O12/2000+I$16*Nutrients!$T12/2000+I$17*Nutrients!$U12/2000+I$18*Nutrients!$V12/2000+I$19*Nutrients!$W12/2000+I$20*Nutrients!$X12/2000+I$21*Nutrients!$Y12/2000+I$22*Nutrients!$Z12/2000+I$23*Nutrients!$AA12/2000+I$24*Nutrients!$AB12/2000+I$25*Nutrients!$AC12/2000+I$26*Nutrients!$AD12/2000+I$27*Nutrients!$AE12/2000+I$28*Nutrients!$AF12/2000+I$29*Nutrients!$AG12/2000+I$30*Nutrients!$AH12/2000+I$31*Nutrients!$P12/2000+I$32*Nutrients!$Q12/2000+I$33*Nutrients!$K12/2000+I$34*Nutrients!$J12/2000+I$35*Nutrients!$S12/2000+I$36/2000*Nutrients!$H12+I$37/2000*Nutrients!$I12+I$38/2000*Nutrients!$L12)/2.2046)</f>
        <v>1202.3002804257208</v>
      </c>
      <c r="J53" s="85">
        <f>IF(J$4="","",(J$10*Nutrients!$B12/2000+J$6*Nutrients!$C12/2000+J$11*Nutrients!$D12/2000+J$12*Nutrients!$E12/2000+J$7*Nutrients!$F12/2000+J$9*Nutrients!$G12/2000+J$8*Nutrients!$R12/2000+J$13*Nutrients!$M12/2000+J$14*Nutrients!$N12/2000+J$15*Nutrients!$O12/2000+J$16*Nutrients!$T12/2000+J$17*Nutrients!$U12/2000+J$18*Nutrients!$V12/2000+J$19*Nutrients!$W12/2000+J$20*Nutrients!$X12/2000+J$21*Nutrients!$Y12/2000+J$22*Nutrients!$Z12/2000+J$23*Nutrients!$AA12/2000+J$24*Nutrients!$AB12/2000+J$25*Nutrients!$AC12/2000+J$26*Nutrients!$AD12/2000+J$27*Nutrients!$AE12/2000+J$28*Nutrients!$AF12/2000+J$29*Nutrients!$AG12/2000+J$30*Nutrients!$AH12/2000+J$31*Nutrients!$P12/2000+J$32*Nutrients!$Q12/2000+J$33*Nutrients!$K12/2000+J$34*Nutrients!$J12/2000+J$35*Nutrients!$S12/2000+J$36/2000*Nutrients!$H12+J$37/2000*Nutrients!$I12+J$38/2000*Nutrients!$L12)/2.2046)</f>
        <v>1219.026404911239</v>
      </c>
      <c r="K53" s="85">
        <f>IF(K$4="","",(K$10*Nutrients!$B12/2000+K$6*Nutrients!$C12/2000+K$11*Nutrients!$D12/2000+K$12*Nutrients!$E12/2000+K$7*Nutrients!$F12/2000+K$9*Nutrients!$G12/2000+K$8*Nutrients!$R12/2000+K$13*Nutrients!$M12/2000+K$14*Nutrients!$N12/2000+K$15*Nutrients!$O12/2000+K$16*Nutrients!$T12/2000+K$17*Nutrients!$U12/2000+K$18*Nutrients!$V12/2000+K$19*Nutrients!$W12/2000+K$20*Nutrients!$X12/2000+K$21*Nutrients!$Y12/2000+K$22*Nutrients!$Z12/2000+K$23*Nutrients!$AA12/2000+K$24*Nutrients!$AB12/2000+K$25*Nutrients!$AC12/2000+K$26*Nutrients!$AD12/2000+K$27*Nutrients!$AE12/2000+K$28*Nutrients!$AF12/2000+K$29*Nutrients!$AG12/2000+K$30*Nutrients!$AH12/2000+K$31*Nutrients!$P12/2000+K$32*Nutrients!$Q12/2000+K$33*Nutrients!$K12/2000+K$34*Nutrients!$J12/2000+K$35*Nutrients!$S12/2000+K$36/2000*Nutrients!$H12+K$37/2000*Nutrients!$I12+K$38/2000*Nutrients!$L12)/2.2046)</f>
        <v>1237.2851827445647</v>
      </c>
      <c r="L53" s="85">
        <f>IF(L$4="","",(L$10*Nutrients!$B12/2000+L$6*Nutrients!$C12/2000+L$11*Nutrients!$D12/2000+L$12*Nutrients!$E12/2000+L$7*Nutrients!$F12/2000+L$9*Nutrients!$G12/2000+L$8*Nutrients!$R12/2000+L$13*Nutrients!$M12/2000+L$14*Nutrients!$N12/2000+L$15*Nutrients!$O12/2000+L$16*Nutrients!$T12/2000+L$17*Nutrients!$U12/2000+L$18*Nutrients!$V12/2000+L$19*Nutrients!$W12/2000+L$20*Nutrients!$X12/2000+L$21*Nutrients!$Y12/2000+L$22*Nutrients!$Z12/2000+L$23*Nutrients!$AA12/2000+L$24*Nutrients!$AB12/2000+L$25*Nutrients!$AC12/2000+L$26*Nutrients!$AD12/2000+L$27*Nutrients!$AE12/2000+L$28*Nutrients!$AF12/2000+L$29*Nutrients!$AG12/2000+L$30*Nutrients!$AH12/2000+L$31*Nutrients!$P12/2000+L$32*Nutrients!$Q12/2000+L$33*Nutrients!$K12/2000+L$34*Nutrients!$J12/2000+L$35*Nutrients!$S12/2000+L$36/2000*Nutrients!$H12+L$37/2000*Nutrients!$I12+L$38/2000*Nutrients!$L12)/2.2046)</f>
        <v>1249.403532220411</v>
      </c>
      <c r="M53" s="85">
        <f>IF(M$4="","",(M$10*Nutrients!$B12/2000+M$6*Nutrients!$C12/2000+M$11*Nutrients!$D12/2000+M$12*Nutrients!$E12/2000+M$7*Nutrients!$F12/2000+M$9*Nutrients!$G12/2000+M$8*Nutrients!$R12/2000+M$13*Nutrients!$M12/2000+M$14*Nutrients!$N12/2000+M$15*Nutrients!$O12/2000+M$16*Nutrients!$T12/2000+M$17*Nutrients!$U12/2000+M$18*Nutrients!$V12/2000+M$19*Nutrients!$W12/2000+M$20*Nutrients!$X12/2000+M$21*Nutrients!$Y12/2000+M$22*Nutrients!$Z12/2000+M$23*Nutrients!$AA12/2000+M$24*Nutrients!$AB12/2000+M$25*Nutrients!$AC12/2000+M$26*Nutrients!$AD12/2000+M$27*Nutrients!$AE12/2000+M$28*Nutrients!$AF12/2000+M$29*Nutrients!$AG12/2000+M$30*Nutrients!$AH12/2000+M$31*Nutrients!$P12/2000+M$32*Nutrients!$Q12/2000+M$33*Nutrients!$K12/2000+M$34*Nutrients!$J12/2000+M$35*Nutrients!$S12/2000+M$36/2000*Nutrients!$H12+M$37/2000*Nutrients!$I12+M$38/2000*Nutrients!$L12)/2.2046)</f>
        <v>1256.5617613153865</v>
      </c>
      <c r="N53" s="85">
        <f>IF(N$4="","",(N$10*Nutrients!$B12/2000+N$6*Nutrients!$C12/2000+N$11*Nutrients!$D12/2000+N$12*Nutrients!$E12/2000+N$7*Nutrients!$F12/2000+N$9*Nutrients!$G12/2000+N$8*Nutrients!$R12/2000+N$13*Nutrients!$M12/2000+N$14*Nutrients!$N12/2000+N$15*Nutrients!$O12/2000+N$16*Nutrients!$T12/2000+N$17*Nutrients!$U12/2000+N$18*Nutrients!$V12/2000+N$19*Nutrients!$W12/2000+N$20*Nutrients!$X12/2000+N$21*Nutrients!$Y12/2000+N$22*Nutrients!$Z12/2000+N$23*Nutrients!$AA12/2000+N$24*Nutrients!$AB12/2000+N$25*Nutrients!$AC12/2000+N$26*Nutrients!$AD12/2000+N$27*Nutrients!$AE12/2000+N$28*Nutrients!$AF12/2000+N$29*Nutrients!$AG12/2000+N$30*Nutrients!$AH12/2000+N$31*Nutrients!$P12/2000+N$32*Nutrients!$Q12/2000+N$33*Nutrients!$K12/2000+N$34*Nutrients!$J12/2000+N$35*Nutrients!$S12/2000+N$36/2000*Nutrients!$H12+N$37/2000*Nutrients!$I12+N$38/2000*Nutrients!$L12)/2.2046)</f>
        <v>1231.4055116822776</v>
      </c>
      <c r="P53" s="85">
        <f>IF(P$4="","",(P$10*Nutrients!$B12/2000+P$6*Nutrients!$C12/2000+P$11*Nutrients!$D12/2000+P$12*Nutrients!$E12/2000+P$7*Nutrients!$F12/2000+P$9*Nutrients!$G12/2000+P$8*Nutrients!$R12/2000+P$13*Nutrients!$M12/2000+P$14*Nutrients!$N12/2000+P$15*Nutrients!$O12/2000+P$16*Nutrients!$T12/2000+P$17*Nutrients!$U12/2000+P$18*Nutrients!$V12/2000+P$19*Nutrients!$W12/2000+P$20*Nutrients!$X12/2000+P$21*Nutrients!$Y12/2000+P$22*Nutrients!$Z12/2000+P$23*Nutrients!$AA12/2000+P$24*Nutrients!$AB12/2000+P$25*Nutrients!$AC12/2000+P$26*Nutrients!$AD12/2000+P$27*Nutrients!$AE12/2000+P$28*Nutrients!$AF12/2000+P$29*Nutrients!$AG12/2000+P$30*Nutrients!$AH12/2000+P$31*Nutrients!$P12/2000+P$32*Nutrients!$Q12/2000+P$33*Nutrients!$K12/2000+P$34*Nutrients!$J12/2000+P$35*Nutrients!$S12/2000+P$36/2000*Nutrients!$H12+P$37/2000*Nutrients!$I12+P$38/2000*Nutrients!$L12)/2.2046)</f>
        <v>1148.021921140782</v>
      </c>
      <c r="Q53" s="85">
        <f>IF(Q$4="","",(Q$10*Nutrients!$B12/2000+Q$6*Nutrients!$C12/2000+Q$11*Nutrients!$D12/2000+Q$12*Nutrients!$E12/2000+Q$7*Nutrients!$F12/2000+Q$9*Nutrients!$G12/2000+Q$8*Nutrients!$R12/2000+Q$13*Nutrients!$M12/2000+Q$14*Nutrients!$N12/2000+Q$15*Nutrients!$O12/2000+Q$16*Nutrients!$T12/2000+Q$17*Nutrients!$U12/2000+Q$18*Nutrients!$V12/2000+Q$19*Nutrients!$W12/2000+Q$20*Nutrients!$X12/2000+Q$21*Nutrients!$Y12/2000+Q$22*Nutrients!$Z12/2000+Q$23*Nutrients!$AA12/2000+Q$24*Nutrients!$AB12/2000+Q$25*Nutrients!$AC12/2000+Q$26*Nutrients!$AD12/2000+Q$27*Nutrients!$AE12/2000+Q$28*Nutrients!$AF12/2000+Q$29*Nutrients!$AG12/2000+Q$30*Nutrients!$AH12/2000+Q$31*Nutrients!$P12/2000+Q$32*Nutrients!$Q12/2000+Q$33*Nutrients!$K12/2000+Q$34*Nutrients!$J12/2000+Q$35*Nutrients!$S12/2000+Q$36/2000*Nutrients!$H12+Q$37/2000*Nutrients!$I12+Q$38/2000*Nutrients!$L12)/2.2046)</f>
        <v>1164.2509885216778</v>
      </c>
      <c r="R53" s="85">
        <f>IF(R$4="","",(R$10*Nutrients!$B12/2000+R$6*Nutrients!$C12/2000+R$11*Nutrients!$D12/2000+R$12*Nutrients!$E12/2000+R$7*Nutrients!$F12/2000+R$9*Nutrients!$G12/2000+R$8*Nutrients!$R12/2000+R$13*Nutrients!$M12/2000+R$14*Nutrients!$N12/2000+R$15*Nutrients!$O12/2000+R$16*Nutrients!$T12/2000+R$17*Nutrients!$U12/2000+R$18*Nutrients!$V12/2000+R$19*Nutrients!$W12/2000+R$20*Nutrients!$X12/2000+R$21*Nutrients!$Y12/2000+R$22*Nutrients!$Z12/2000+R$23*Nutrients!$AA12/2000+R$24*Nutrients!$AB12/2000+R$25*Nutrients!$AC12/2000+R$26*Nutrients!$AD12/2000+R$27*Nutrients!$AE12/2000+R$28*Nutrients!$AF12/2000+R$29*Nutrients!$AG12/2000+R$30*Nutrients!$AH12/2000+R$31*Nutrients!$P12/2000+R$32*Nutrients!$Q12/2000+R$33*Nutrients!$K12/2000+R$34*Nutrients!$J12/2000+R$35*Nutrients!$S12/2000+R$36/2000*Nutrients!$H12+R$37/2000*Nutrients!$I12+R$38/2000*Nutrients!$L12)/2.2046)</f>
        <v>1181.879085017569</v>
      </c>
      <c r="S53" s="85">
        <f>IF(S$4="","",(S$10*Nutrients!$B12/2000+S$6*Nutrients!$C12/2000+S$11*Nutrients!$D12/2000+S$12*Nutrients!$E12/2000+S$7*Nutrients!$F12/2000+S$9*Nutrients!$G12/2000+S$8*Nutrients!$R12/2000+S$13*Nutrients!$M12/2000+S$14*Nutrients!$N12/2000+S$15*Nutrients!$O12/2000+S$16*Nutrients!$T12/2000+S$17*Nutrients!$U12/2000+S$18*Nutrients!$V12/2000+S$19*Nutrients!$W12/2000+S$20*Nutrients!$X12/2000+S$21*Nutrients!$Y12/2000+S$22*Nutrients!$Z12/2000+S$23*Nutrients!$AA12/2000+S$24*Nutrients!$AB12/2000+S$25*Nutrients!$AC12/2000+S$26*Nutrients!$AD12/2000+S$27*Nutrients!$AE12/2000+S$28*Nutrients!$AF12/2000+S$29*Nutrients!$AG12/2000+S$30*Nutrients!$AH12/2000+S$31*Nutrients!$P12/2000+S$32*Nutrients!$Q12/2000+S$33*Nutrients!$K12/2000+S$34*Nutrients!$J12/2000+S$35*Nutrients!$S12/2000+S$36/2000*Nutrients!$H12+S$37/2000*Nutrients!$I12+S$38/2000*Nutrients!$L12)/2.2046)</f>
        <v>1193.4588810014016</v>
      </c>
      <c r="T53" s="85">
        <f>IF(T$4="","",(T$10*Nutrients!$B12/2000+T$6*Nutrients!$C12/2000+T$11*Nutrients!$D12/2000+T$12*Nutrients!$E12/2000+T$7*Nutrients!$F12/2000+T$9*Nutrients!$G12/2000+T$8*Nutrients!$R12/2000+T$13*Nutrients!$M12/2000+T$14*Nutrients!$N12/2000+T$15*Nutrients!$O12/2000+T$16*Nutrients!$T12/2000+T$17*Nutrients!$U12/2000+T$18*Nutrients!$V12/2000+T$19*Nutrients!$W12/2000+T$20*Nutrients!$X12/2000+T$21*Nutrients!$Y12/2000+T$22*Nutrients!$Z12/2000+T$23*Nutrients!$AA12/2000+T$24*Nutrients!$AB12/2000+T$25*Nutrients!$AC12/2000+T$26*Nutrients!$AD12/2000+T$27*Nutrients!$AE12/2000+T$28*Nutrients!$AF12/2000+T$29*Nutrients!$AG12/2000+T$30*Nutrients!$AH12/2000+T$31*Nutrients!$P12/2000+T$32*Nutrients!$Q12/2000+T$33*Nutrients!$K12/2000+T$34*Nutrients!$J12/2000+T$35*Nutrients!$S12/2000+T$36/2000*Nutrients!$H12+T$37/2000*Nutrients!$I12+T$38/2000*Nutrients!$L12)/2.2046)</f>
        <v>1200.2286775670334</v>
      </c>
      <c r="U53" s="85">
        <f>IF(U$4="","",(U$10*Nutrients!$B12/2000+U$6*Nutrients!$C12/2000+U$11*Nutrients!$D12/2000+U$12*Nutrients!$E12/2000+U$7*Nutrients!$F12/2000+U$9*Nutrients!$G12/2000+U$8*Nutrients!$R12/2000+U$13*Nutrients!$M12/2000+U$14*Nutrients!$N12/2000+U$15*Nutrients!$O12/2000+U$16*Nutrients!$T12/2000+U$17*Nutrients!$U12/2000+U$18*Nutrients!$V12/2000+U$19*Nutrients!$W12/2000+U$20*Nutrients!$X12/2000+U$21*Nutrients!$Y12/2000+U$22*Nutrients!$Z12/2000+U$23*Nutrients!$AA12/2000+U$24*Nutrients!$AB12/2000+U$25*Nutrients!$AC12/2000+U$26*Nutrients!$AD12/2000+U$27*Nutrients!$AE12/2000+U$28*Nutrients!$AF12/2000+U$29*Nutrients!$AG12/2000+U$30*Nutrients!$AH12/2000+U$31*Nutrients!$P12/2000+U$32*Nutrients!$Q12/2000+U$33*Nutrients!$K12/2000+U$34*Nutrients!$J12/2000+U$35*Nutrients!$S12/2000+U$36/2000*Nutrients!$H12+U$37/2000*Nutrients!$I12+U$38/2000*Nutrients!$L12)/2.2046)</f>
        <v>1176.1661411873417</v>
      </c>
    </row>
    <row r="54" spans="1:21" ht="12.75" hidden="1">
      <c r="A54" s="84" t="s">
        <v>88</v>
      </c>
      <c r="B54" s="85">
        <f>IF(B$4="","",(B$10*Nutrients!$B13/2000+B$6*Nutrients!$C13/2000+B$11*Nutrients!$D13/2000+B$12*Nutrients!$E13/2000+B$7*Nutrients!$F13/2000+B$9*Nutrients!$G13/2000+B$8*Nutrients!$R13/2000+B$13*Nutrients!$M13/2000+B$14*Nutrients!$N13/2000+B$15*Nutrients!$O13/2000+B$16*Nutrients!$T13/2000+B$17*Nutrients!$U13/2000+B$18*Nutrients!$V13/2000+B$19*Nutrients!$W13/2000+B$20*Nutrients!$X13/2000+B$21*Nutrients!$Y13/2000+B$22*Nutrients!$Z13/2000+B$23*Nutrients!$AA13/2000+B$24*Nutrients!$AB13/2000+B$25*Nutrients!$AC13/2000+B$26*Nutrients!$AD13/2000+B$27*Nutrients!$AE13/2000+B$28*Nutrients!$AF13/2000+B$29*Nutrients!$AG13/2000+B$30*Nutrients!$AH13/2000+B$31*Nutrients!$P13/2000+B$32*Nutrients!$Q13/2000+B$33*Nutrients!$K13/2000+B$34*Nutrients!$J13/2000+B$35*Nutrients!$S13/2000+B$36/2000*Nutrients!$H13+B$37/2000*Nutrients!$I13+B$38/2000*Nutrients!$L13)/2.2046)</f>
        <v>1134.6040073867289</v>
      </c>
      <c r="C54" s="85">
        <f>IF(C$4="","",(C$10*Nutrients!$B13/2000+C$6*Nutrients!$C13/2000+C$11*Nutrients!$D13/2000+C$12*Nutrients!$E13/2000+C$7*Nutrients!$F13/2000+C$9*Nutrients!$G13/2000+C$8*Nutrients!$R13/2000+C$13*Nutrients!$M13/2000+C$14*Nutrients!$N13/2000+C$15*Nutrients!$O13/2000+C$16*Nutrients!$T13/2000+C$17*Nutrients!$U13/2000+C$18*Nutrients!$V13/2000+C$19*Nutrients!$W13/2000+C$20*Nutrients!$X13/2000+C$21*Nutrients!$Y13/2000+C$22*Nutrients!$Z13/2000+C$23*Nutrients!$AA13/2000+C$24*Nutrients!$AB13/2000+C$25*Nutrients!$AC13/2000+C$26*Nutrients!$AD13/2000+C$27*Nutrients!$AE13/2000+C$28*Nutrients!$AF13/2000+C$29*Nutrients!$AG13/2000+C$30*Nutrients!$AH13/2000+C$31*Nutrients!$P13/2000+C$32*Nutrients!$Q13/2000+C$33*Nutrients!$K13/2000+C$34*Nutrients!$J13/2000+C$35*Nutrients!$S13/2000+C$36/2000*Nutrients!$H13+C$37/2000*Nutrients!$I13+C$38/2000*Nutrients!$L13)/2.2046)</f>
        <v>1149.5332824072066</v>
      </c>
      <c r="D54" s="85">
        <f>IF(D$4="","",(D$10*Nutrients!$B13/2000+D$6*Nutrients!$C13/2000+D$11*Nutrients!$D13/2000+D$12*Nutrients!$E13/2000+D$7*Nutrients!$F13/2000+D$9*Nutrients!$G13/2000+D$8*Nutrients!$R13/2000+D$13*Nutrients!$M13/2000+D$14*Nutrients!$N13/2000+D$15*Nutrients!$O13/2000+D$16*Nutrients!$T13/2000+D$17*Nutrients!$U13/2000+D$18*Nutrients!$V13/2000+D$19*Nutrients!$W13/2000+D$20*Nutrients!$X13/2000+D$21*Nutrients!$Y13/2000+D$22*Nutrients!$Z13/2000+D$23*Nutrients!$AA13/2000+D$24*Nutrients!$AB13/2000+D$25*Nutrients!$AC13/2000+D$26*Nutrients!$AD13/2000+D$27*Nutrients!$AE13/2000+D$28*Nutrients!$AF13/2000+D$29*Nutrients!$AG13/2000+D$30*Nutrients!$AH13/2000+D$31*Nutrients!$P13/2000+D$32*Nutrients!$Q13/2000+D$33*Nutrients!$K13/2000+D$34*Nutrients!$J13/2000+D$35*Nutrients!$S13/2000+D$36/2000*Nutrients!$H13+D$37/2000*Nutrients!$I13+D$38/2000*Nutrients!$L13)/2.2046)</f>
        <v>1165.571992055971</v>
      </c>
      <c r="E54" s="85">
        <f>IF(E$4="","",(E$10*Nutrients!$B13/2000+E$6*Nutrients!$C13/2000+E$11*Nutrients!$D13/2000+E$12*Nutrients!$E13/2000+E$7*Nutrients!$F13/2000+E$9*Nutrients!$G13/2000+E$8*Nutrients!$R13/2000+E$13*Nutrients!$M13/2000+E$14*Nutrients!$N13/2000+E$15*Nutrients!$O13/2000+E$16*Nutrients!$T13/2000+E$17*Nutrients!$U13/2000+E$18*Nutrients!$V13/2000+E$19*Nutrients!$W13/2000+E$20*Nutrients!$X13/2000+E$21*Nutrients!$Y13/2000+E$22*Nutrients!$Z13/2000+E$23*Nutrients!$AA13/2000+E$24*Nutrients!$AB13/2000+E$25*Nutrients!$AC13/2000+E$26*Nutrients!$AD13/2000+E$27*Nutrients!$AE13/2000+E$28*Nutrients!$AF13/2000+E$29*Nutrients!$AG13/2000+E$30*Nutrients!$AH13/2000+E$31*Nutrients!$P13/2000+E$32*Nutrients!$Q13/2000+E$33*Nutrients!$K13/2000+E$34*Nutrients!$J13/2000+E$35*Nutrients!$S13/2000+E$36/2000*Nutrients!$H13+E$37/2000*Nutrients!$I13+E$38/2000*Nutrients!$L13)/2.2046)</f>
        <v>1175.9659332561562</v>
      </c>
      <c r="F54" s="85">
        <f>IF(F$4="","",(F$10*Nutrients!$B13/2000+F$6*Nutrients!$C13/2000+F$11*Nutrients!$D13/2000+F$12*Nutrients!$E13/2000+F$7*Nutrients!$F13/2000+F$9*Nutrients!$G13/2000+F$8*Nutrients!$R13/2000+F$13*Nutrients!$M13/2000+F$14*Nutrients!$N13/2000+F$15*Nutrients!$O13/2000+F$16*Nutrients!$T13/2000+F$17*Nutrients!$U13/2000+F$18*Nutrients!$V13/2000+F$19*Nutrients!$W13/2000+F$20*Nutrients!$X13/2000+F$21*Nutrients!$Y13/2000+F$22*Nutrients!$Z13/2000+F$23*Nutrients!$AA13/2000+F$24*Nutrients!$AB13/2000+F$25*Nutrients!$AC13/2000+F$26*Nutrients!$AD13/2000+F$27*Nutrients!$AE13/2000+F$28*Nutrients!$AF13/2000+F$29*Nutrients!$AG13/2000+F$30*Nutrients!$AH13/2000+F$31*Nutrients!$P13/2000+F$32*Nutrients!$Q13/2000+F$33*Nutrients!$K13/2000+F$34*Nutrients!$J13/2000+F$35*Nutrients!$S13/2000+F$36/2000*Nutrients!$H13+F$37/2000*Nutrients!$I13+F$38/2000*Nutrients!$L13)/2.2046)</f>
        <v>1181.9316282674158</v>
      </c>
      <c r="G54" s="85">
        <f>IF(G$4="","",(G$10*Nutrients!$B13/2000+G$6*Nutrients!$C13/2000+G$11*Nutrients!$D13/2000+G$12*Nutrients!$E13/2000+G$7*Nutrients!$F13/2000+G$9*Nutrients!$G13/2000+G$8*Nutrients!$R13/2000+G$13*Nutrients!$M13/2000+G$14*Nutrients!$N13/2000+G$15*Nutrients!$O13/2000+G$16*Nutrients!$T13/2000+G$17*Nutrients!$U13/2000+G$18*Nutrients!$V13/2000+G$19*Nutrients!$W13/2000+G$20*Nutrients!$X13/2000+G$21*Nutrients!$Y13/2000+G$22*Nutrients!$Z13/2000+G$23*Nutrients!$AA13/2000+G$24*Nutrients!$AB13/2000+G$25*Nutrients!$AC13/2000+G$26*Nutrients!$AD13/2000+G$27*Nutrients!$AE13/2000+G$28*Nutrients!$AF13/2000+G$29*Nutrients!$AG13/2000+G$30*Nutrients!$AH13/2000+G$31*Nutrients!$P13/2000+G$32*Nutrients!$Q13/2000+G$33*Nutrients!$K13/2000+G$34*Nutrients!$J13/2000+G$35*Nutrients!$S13/2000+G$36/2000*Nutrients!$H13+G$37/2000*Nutrients!$I13+G$38/2000*Nutrients!$L13)/2.2046)</f>
        <v>1160.3487064374292</v>
      </c>
      <c r="H54" s="81"/>
      <c r="I54" s="85">
        <f>IF(I$4="","",(I$10*Nutrients!$B13/2000+I$6*Nutrients!$C13/2000+I$11*Nutrients!$D13/2000+I$12*Nutrients!$E13/2000+I$7*Nutrients!$F13/2000+I$9*Nutrients!$G13/2000+I$8*Nutrients!$R13/2000+I$13*Nutrients!$M13/2000+I$14*Nutrients!$N13/2000+I$15*Nutrients!$O13/2000+I$16*Nutrients!$T13/2000+I$17*Nutrients!$U13/2000+I$18*Nutrients!$V13/2000+I$19*Nutrients!$W13/2000+I$20*Nutrients!$X13/2000+I$21*Nutrients!$Y13/2000+I$22*Nutrients!$Z13/2000+I$23*Nutrients!$AA13/2000+I$24*Nutrients!$AB13/2000+I$25*Nutrients!$AC13/2000+I$26*Nutrients!$AD13/2000+I$27*Nutrients!$AE13/2000+I$28*Nutrients!$AF13/2000+I$29*Nutrients!$AG13/2000+I$30*Nutrients!$AH13/2000+I$31*Nutrients!$P13/2000+I$32*Nutrients!$Q13/2000+I$33*Nutrients!$K13/2000+I$34*Nutrients!$J13/2000+I$35*Nutrients!$S13/2000+I$36/2000*Nutrients!$H13+I$37/2000*Nutrients!$I13+I$38/2000*Nutrients!$L13)/2.2046)</f>
        <v>1241.675354186442</v>
      </c>
      <c r="J54" s="85">
        <f>IF(J$4="","",(J$10*Nutrients!$B13/2000+J$6*Nutrients!$C13/2000+J$11*Nutrients!$D13/2000+J$12*Nutrients!$E13/2000+J$7*Nutrients!$F13/2000+J$9*Nutrients!$G13/2000+J$8*Nutrients!$R13/2000+J$13*Nutrients!$M13/2000+J$14*Nutrients!$N13/2000+J$15*Nutrients!$O13/2000+J$16*Nutrients!$T13/2000+J$17*Nutrients!$U13/2000+J$18*Nutrients!$V13/2000+J$19*Nutrients!$W13/2000+J$20*Nutrients!$X13/2000+J$21*Nutrients!$Y13/2000+J$22*Nutrients!$Z13/2000+J$23*Nutrients!$AA13/2000+J$24*Nutrients!$AB13/2000+J$25*Nutrients!$AC13/2000+J$26*Nutrients!$AD13/2000+J$27*Nutrients!$AE13/2000+J$28*Nutrients!$AF13/2000+J$29*Nutrients!$AG13/2000+J$30*Nutrients!$AH13/2000+J$31*Nutrients!$P13/2000+J$32*Nutrients!$Q13/2000+J$33*Nutrients!$K13/2000+J$34*Nutrients!$J13/2000+J$35*Nutrients!$S13/2000+J$36/2000*Nutrients!$H13+J$37/2000*Nutrients!$I13+J$38/2000*Nutrients!$L13)/2.2046)</f>
        <v>1257.544873744356</v>
      </c>
      <c r="K54" s="85">
        <f>IF(K$4="","",(K$10*Nutrients!$B13/2000+K$6*Nutrients!$C13/2000+K$11*Nutrients!$D13/2000+K$12*Nutrients!$E13/2000+K$7*Nutrients!$F13/2000+K$9*Nutrients!$G13/2000+K$8*Nutrients!$R13/2000+K$13*Nutrients!$M13/2000+K$14*Nutrients!$N13/2000+K$15*Nutrients!$O13/2000+K$16*Nutrients!$T13/2000+K$17*Nutrients!$U13/2000+K$18*Nutrients!$V13/2000+K$19*Nutrients!$W13/2000+K$20*Nutrients!$X13/2000+K$21*Nutrients!$Y13/2000+K$22*Nutrients!$Z13/2000+K$23*Nutrients!$AA13/2000+K$24*Nutrients!$AB13/2000+K$25*Nutrients!$AC13/2000+K$26*Nutrients!$AD13/2000+K$27*Nutrients!$AE13/2000+K$28*Nutrients!$AF13/2000+K$29*Nutrients!$AG13/2000+K$30*Nutrients!$AH13/2000+K$31*Nutrients!$P13/2000+K$32*Nutrients!$Q13/2000+K$33*Nutrients!$K13/2000+K$34*Nutrients!$J13/2000+K$35*Nutrients!$S13/2000+K$36/2000*Nutrients!$H13+K$37/2000*Nutrients!$I13+K$38/2000*Nutrients!$L13)/2.2046)</f>
        <v>1274.7711459295037</v>
      </c>
      <c r="L54" s="85">
        <f>IF(L$4="","",(L$10*Nutrients!$B13/2000+L$6*Nutrients!$C13/2000+L$11*Nutrients!$D13/2000+L$12*Nutrients!$E13/2000+L$7*Nutrients!$F13/2000+L$9*Nutrients!$G13/2000+L$8*Nutrients!$R13/2000+L$13*Nutrients!$M13/2000+L$14*Nutrients!$N13/2000+L$15*Nutrients!$O13/2000+L$16*Nutrients!$T13/2000+L$17*Nutrients!$U13/2000+L$18*Nutrients!$V13/2000+L$19*Nutrients!$W13/2000+L$20*Nutrients!$X13/2000+L$21*Nutrients!$Y13/2000+L$22*Nutrients!$Z13/2000+L$23*Nutrients!$AA13/2000+L$24*Nutrients!$AB13/2000+L$25*Nutrients!$AC13/2000+L$26*Nutrients!$AD13/2000+L$27*Nutrients!$AE13/2000+L$28*Nutrients!$AF13/2000+L$29*Nutrients!$AG13/2000+L$30*Nutrients!$AH13/2000+L$31*Nutrients!$P13/2000+L$32*Nutrients!$Q13/2000+L$33*Nutrients!$K13/2000+L$34*Nutrients!$J13/2000+L$35*Nutrients!$S13/2000+L$36/2000*Nutrients!$H13+L$37/2000*Nutrients!$I13+L$38/2000*Nutrients!$L13)/2.2046)</f>
        <v>1286.1953813549576</v>
      </c>
      <c r="M54" s="85">
        <f>IF(M$4="","",(M$10*Nutrients!$B13/2000+M$6*Nutrients!$C13/2000+M$11*Nutrients!$D13/2000+M$12*Nutrients!$E13/2000+M$7*Nutrients!$F13/2000+M$9*Nutrients!$G13/2000+M$8*Nutrients!$R13/2000+M$13*Nutrients!$M13/2000+M$14*Nutrients!$N13/2000+M$15*Nutrients!$O13/2000+M$16*Nutrients!$T13/2000+M$17*Nutrients!$U13/2000+M$18*Nutrients!$V13/2000+M$19*Nutrients!$W13/2000+M$20*Nutrients!$X13/2000+M$21*Nutrients!$Y13/2000+M$22*Nutrients!$Z13/2000+M$23*Nutrients!$AA13/2000+M$24*Nutrients!$AB13/2000+M$25*Nutrients!$AC13/2000+M$26*Nutrients!$AD13/2000+M$27*Nutrients!$AE13/2000+M$28*Nutrients!$AF13/2000+M$29*Nutrients!$AG13/2000+M$30*Nutrients!$AH13/2000+M$31*Nutrients!$P13/2000+M$32*Nutrients!$Q13/2000+M$33*Nutrients!$K13/2000+M$34*Nutrients!$J13/2000+M$35*Nutrients!$S13/2000+M$36/2000*Nutrients!$H13+M$37/2000*Nutrients!$I13+M$38/2000*Nutrients!$L13)/2.2046)</f>
        <v>1292.8916314066337</v>
      </c>
      <c r="N54" s="85">
        <f>IF(N$4="","",(N$10*Nutrients!$B13/2000+N$6*Nutrients!$C13/2000+N$11*Nutrients!$D13/2000+N$12*Nutrients!$E13/2000+N$7*Nutrients!$F13/2000+N$9*Nutrients!$G13/2000+N$8*Nutrients!$R13/2000+N$13*Nutrients!$M13/2000+N$14*Nutrients!$N13/2000+N$15*Nutrients!$O13/2000+N$16*Nutrients!$T13/2000+N$17*Nutrients!$U13/2000+N$18*Nutrients!$V13/2000+N$19*Nutrients!$W13/2000+N$20*Nutrients!$X13/2000+N$21*Nutrients!$Y13/2000+N$22*Nutrients!$Z13/2000+N$23*Nutrients!$AA13/2000+N$24*Nutrients!$AB13/2000+N$25*Nutrients!$AC13/2000+N$26*Nutrients!$AD13/2000+N$27*Nutrients!$AE13/2000+N$28*Nutrients!$AF13/2000+N$29*Nutrients!$AG13/2000+N$30*Nutrients!$AH13/2000+N$31*Nutrients!$P13/2000+N$32*Nutrients!$Q13/2000+N$33*Nutrients!$K13/2000+N$34*Nutrients!$J13/2000+N$35*Nutrients!$S13/2000+N$36/2000*Nutrients!$H13+N$37/2000*Nutrients!$I13+N$38/2000*Nutrients!$L13)/2.2046)</f>
        <v>1269.242835596403</v>
      </c>
      <c r="P54" s="85">
        <f>IF(P$4="","",(P$10*Nutrients!$B13/2000+P$6*Nutrients!$C13/2000+P$11*Nutrients!$D13/2000+P$12*Nutrients!$E13/2000+P$7*Nutrients!$F13/2000+P$9*Nutrients!$G13/2000+P$8*Nutrients!$R13/2000+P$13*Nutrients!$M13/2000+P$14*Nutrients!$N13/2000+P$15*Nutrients!$O13/2000+P$16*Nutrients!$T13/2000+P$17*Nutrients!$U13/2000+P$18*Nutrients!$V13/2000+P$19*Nutrients!$W13/2000+P$20*Nutrients!$X13/2000+P$21*Nutrients!$Y13/2000+P$22*Nutrients!$Z13/2000+P$23*Nutrients!$AA13/2000+P$24*Nutrients!$AB13/2000+P$25*Nutrients!$AC13/2000+P$26*Nutrients!$AD13/2000+P$27*Nutrients!$AE13/2000+P$28*Nutrients!$AF13/2000+P$29*Nutrients!$AG13/2000+P$30*Nutrients!$AH13/2000+P$31*Nutrients!$P13/2000+P$32*Nutrients!$Q13/2000+P$33*Nutrients!$K13/2000+P$34*Nutrients!$J13/2000+P$35*Nutrients!$S13/2000+P$36/2000*Nutrients!$H13+P$37/2000*Nutrients!$I13+P$38/2000*Nutrients!$L13)/2.2046)</f>
        <v>1188.1396807865856</v>
      </c>
      <c r="Q54" s="85">
        <f>IF(Q$4="","",(Q$10*Nutrients!$B13/2000+Q$6*Nutrients!$C13/2000+Q$11*Nutrients!$D13/2000+Q$12*Nutrients!$E13/2000+Q$7*Nutrients!$F13/2000+Q$9*Nutrients!$G13/2000+Q$8*Nutrients!$R13/2000+Q$13*Nutrients!$M13/2000+Q$14*Nutrients!$N13/2000+Q$15*Nutrients!$O13/2000+Q$16*Nutrients!$T13/2000+Q$17*Nutrients!$U13/2000+Q$18*Nutrients!$V13/2000+Q$19*Nutrients!$W13/2000+Q$20*Nutrients!$X13/2000+Q$21*Nutrients!$Y13/2000+Q$22*Nutrients!$Z13/2000+Q$23*Nutrients!$AA13/2000+Q$24*Nutrients!$AB13/2000+Q$25*Nutrients!$AC13/2000+Q$26*Nutrients!$AD13/2000+Q$27*Nutrients!$AE13/2000+Q$28*Nutrients!$AF13/2000+Q$29*Nutrients!$AG13/2000+Q$30*Nutrients!$AH13/2000+Q$31*Nutrients!$P13/2000+Q$32*Nutrients!$Q13/2000+Q$33*Nutrients!$K13/2000+Q$34*Nutrients!$J13/2000+Q$35*Nutrients!$S13/2000+Q$36/2000*Nutrients!$H13+Q$37/2000*Nutrients!$I13+Q$38/2000*Nutrients!$L13)/2.2046)</f>
        <v>1203.5390780757814</v>
      </c>
      <c r="R54" s="85">
        <f>IF(R$4="","",(R$10*Nutrients!$B13/2000+R$6*Nutrients!$C13/2000+R$11*Nutrients!$D13/2000+R$12*Nutrients!$E13/2000+R$7*Nutrients!$F13/2000+R$9*Nutrients!$G13/2000+R$8*Nutrients!$R13/2000+R$13*Nutrients!$M13/2000+R$14*Nutrients!$N13/2000+R$15*Nutrients!$O13/2000+R$16*Nutrients!$T13/2000+R$17*Nutrients!$U13/2000+R$18*Nutrients!$V13/2000+R$19*Nutrients!$W13/2000+R$20*Nutrients!$X13/2000+R$21*Nutrients!$Y13/2000+R$22*Nutrients!$Z13/2000+R$23*Nutrients!$AA13/2000+R$24*Nutrients!$AB13/2000+R$25*Nutrients!$AC13/2000+R$26*Nutrients!$AD13/2000+R$27*Nutrients!$AE13/2000+R$28*Nutrients!$AF13/2000+R$29*Nutrients!$AG13/2000+R$30*Nutrients!$AH13/2000+R$31*Nutrients!$P13/2000+R$32*Nutrients!$Q13/2000+R$33*Nutrients!$K13/2000+R$34*Nutrients!$J13/2000+R$35*Nutrients!$S13/2000+R$36/2000*Nutrients!$H13+R$37/2000*Nutrients!$I13+R$38/2000*Nutrients!$L13)/2.2046)</f>
        <v>1220.1715689927375</v>
      </c>
      <c r="S54" s="85">
        <f>IF(S$4="","",(S$10*Nutrients!$B13/2000+S$6*Nutrients!$C13/2000+S$11*Nutrients!$D13/2000+S$12*Nutrients!$E13/2000+S$7*Nutrients!$F13/2000+S$9*Nutrients!$G13/2000+S$8*Nutrients!$R13/2000+S$13*Nutrients!$M13/2000+S$14*Nutrients!$N13/2000+S$15*Nutrients!$O13/2000+S$16*Nutrients!$T13/2000+S$17*Nutrients!$U13/2000+S$18*Nutrients!$V13/2000+S$19*Nutrients!$W13/2000+S$20*Nutrients!$X13/2000+S$21*Nutrients!$Y13/2000+S$22*Nutrients!$Z13/2000+S$23*Nutrients!$AA13/2000+S$24*Nutrients!$AB13/2000+S$25*Nutrients!$AC13/2000+S$26*Nutrients!$AD13/2000+S$27*Nutrients!$AE13/2000+S$28*Nutrients!$AF13/2000+S$29*Nutrients!$AG13/2000+S$30*Nutrients!$AH13/2000+S$31*Nutrients!$P13/2000+S$32*Nutrients!$Q13/2000+S$33*Nutrients!$K13/2000+S$34*Nutrients!$J13/2000+S$35*Nutrients!$S13/2000+S$36/2000*Nutrients!$H13+S$37/2000*Nutrients!$I13+S$38/2000*Nutrients!$L13)/2.2046)</f>
        <v>1231.080657305557</v>
      </c>
      <c r="T54" s="85">
        <f>IF(T$4="","",(T$10*Nutrients!$B13/2000+T$6*Nutrients!$C13/2000+T$11*Nutrients!$D13/2000+T$12*Nutrients!$E13/2000+T$7*Nutrients!$F13/2000+T$9*Nutrients!$G13/2000+T$8*Nutrients!$R13/2000+T$13*Nutrients!$M13/2000+T$14*Nutrients!$N13/2000+T$15*Nutrients!$O13/2000+T$16*Nutrients!$T13/2000+T$17*Nutrients!$U13/2000+T$18*Nutrients!$V13/2000+T$19*Nutrients!$W13/2000+T$20*Nutrients!$X13/2000+T$21*Nutrients!$Y13/2000+T$22*Nutrients!$Z13/2000+T$23*Nutrients!$AA13/2000+T$24*Nutrients!$AB13/2000+T$25*Nutrients!$AC13/2000+T$26*Nutrients!$AD13/2000+T$27*Nutrients!$AE13/2000+T$28*Nutrients!$AF13/2000+T$29*Nutrients!$AG13/2000+T$30*Nutrients!$AH13/2000+T$31*Nutrients!$P13/2000+T$32*Nutrients!$Q13/2000+T$33*Nutrients!$K13/2000+T$34*Nutrients!$J13/2000+T$35*Nutrients!$S13/2000+T$36/2000*Nutrients!$H13+T$37/2000*Nutrients!$I13+T$38/2000*Nutrients!$L13)/2.2046)</f>
        <v>1237.411629837025</v>
      </c>
      <c r="U54" s="85">
        <f>IF(U$4="","",(U$10*Nutrients!$B13/2000+U$6*Nutrients!$C13/2000+U$11*Nutrients!$D13/2000+U$12*Nutrients!$E13/2000+U$7*Nutrients!$F13/2000+U$9*Nutrients!$G13/2000+U$8*Nutrients!$R13/2000+U$13*Nutrients!$M13/2000+U$14*Nutrients!$N13/2000+U$15*Nutrients!$O13/2000+U$16*Nutrients!$T13/2000+U$17*Nutrients!$U13/2000+U$18*Nutrients!$V13/2000+U$19*Nutrients!$W13/2000+U$20*Nutrients!$X13/2000+U$21*Nutrients!$Y13/2000+U$22*Nutrients!$Z13/2000+U$23*Nutrients!$AA13/2000+U$24*Nutrients!$AB13/2000+U$25*Nutrients!$AC13/2000+U$26*Nutrients!$AD13/2000+U$27*Nutrients!$AE13/2000+U$28*Nutrients!$AF13/2000+U$29*Nutrients!$AG13/2000+U$30*Nutrients!$AH13/2000+U$31*Nutrients!$P13/2000+U$32*Nutrients!$Q13/2000+U$33*Nutrients!$K13/2000+U$34*Nutrients!$J13/2000+U$35*Nutrients!$S13/2000+U$36/2000*Nutrients!$H13+U$37/2000*Nutrients!$I13+U$38/2000*Nutrients!$L13)/2.2046)</f>
        <v>1214.7957710169162</v>
      </c>
    </row>
    <row r="55" spans="1:21" ht="12.75">
      <c r="A55" s="84" t="s">
        <v>89</v>
      </c>
      <c r="B55" s="85">
        <f>IF(B$4="","",(B$10*Nutrients!$B14/2000+B$6*Nutrients!$C14/2000+B$11*Nutrients!$D14/2000+B$12*Nutrients!$E14/2000+B$7*Nutrients!$F14/2000+B$9*Nutrients!$G14/2000+B$8*Nutrients!$R14/2000+B$13*Nutrients!$M14/2000+B$14*Nutrients!$N14/2000+B$15*Nutrients!$O14/2000+B$16*Nutrients!$T14/2000+B$17*Nutrients!$U14/2000+B$18*Nutrients!$V14/2000+B$19*Nutrients!$W14/2000+B$20*Nutrients!$X14/2000+B$21*Nutrients!$Y14/2000+B$22*Nutrients!$Z14/2000+B$23*Nutrients!$AA14/2000+B$24*Nutrients!$AB14/2000+B$25*Nutrients!$AC14/2000+B$26*Nutrients!$AD14/2000+B$27*Nutrients!$AE14/2000+B$28*Nutrients!$AF14/2000+B$29*Nutrients!$AG14/2000+B$30*Nutrients!$AH14/2000+B$31*Nutrients!$P14/2000+B$32*Nutrients!$Q14/2000+B$33*Nutrients!$K14/2000+B$34*Nutrients!$J14/2000+B$35*Nutrients!$S14/2000+B$36/2000*Nutrients!$H14+B$37/2000*Nutrients!$I14+B$38/2000*Nutrients!$L14)/2.2046)</f>
        <v>1016.9077369871889</v>
      </c>
      <c r="C55" s="85">
        <f>IF(C$4="","",(C$10*Nutrients!$B14/2000+C$6*Nutrients!$C14/2000+C$11*Nutrients!$D14/2000+C$12*Nutrients!$E14/2000+C$7*Nutrients!$F14/2000+C$9*Nutrients!$G14/2000+C$8*Nutrients!$R14/2000+C$13*Nutrients!$M14/2000+C$14*Nutrients!$N14/2000+C$15*Nutrients!$O14/2000+C$16*Nutrients!$T14/2000+C$17*Nutrients!$U14/2000+C$18*Nutrients!$V14/2000+C$19*Nutrients!$W14/2000+C$20*Nutrients!$X14/2000+C$21*Nutrients!$Y14/2000+C$22*Nutrients!$Z14/2000+C$23*Nutrients!$AA14/2000+C$24*Nutrients!$AB14/2000+C$25*Nutrients!$AC14/2000+C$26*Nutrients!$AD14/2000+C$27*Nutrients!$AE14/2000+C$28*Nutrients!$AF14/2000+C$29*Nutrients!$AG14/2000+C$30*Nutrients!$AH14/2000+C$31*Nutrients!$P14/2000+C$32*Nutrients!$Q14/2000+C$33*Nutrients!$K14/2000+C$34*Nutrients!$J14/2000+C$35*Nutrients!$S14/2000+C$36/2000*Nutrients!$H14+C$37/2000*Nutrients!$I14+C$38/2000*Nutrients!$L14)/2.2046)</f>
        <v>1026.5732239728986</v>
      </c>
      <c r="D55" s="85">
        <f>IF(D$4="","",(D$10*Nutrients!$B14/2000+D$6*Nutrients!$C14/2000+D$11*Nutrients!$D14/2000+D$12*Nutrients!$E14/2000+D$7*Nutrients!$F14/2000+D$9*Nutrients!$G14/2000+D$8*Nutrients!$R14/2000+D$13*Nutrients!$M14/2000+D$14*Nutrients!$N14/2000+D$15*Nutrients!$O14/2000+D$16*Nutrients!$T14/2000+D$17*Nutrients!$U14/2000+D$18*Nutrients!$V14/2000+D$19*Nutrients!$W14/2000+D$20*Nutrients!$X14/2000+D$21*Nutrients!$Y14/2000+D$22*Nutrients!$Z14/2000+D$23*Nutrients!$AA14/2000+D$24*Nutrients!$AB14/2000+D$25*Nutrients!$AC14/2000+D$26*Nutrients!$AD14/2000+D$27*Nutrients!$AE14/2000+D$28*Nutrients!$AF14/2000+D$29*Nutrients!$AG14/2000+D$30*Nutrients!$AH14/2000+D$31*Nutrients!$P14/2000+D$32*Nutrients!$Q14/2000+D$33*Nutrients!$K14/2000+D$34*Nutrients!$J14/2000+D$35*Nutrients!$S14/2000+D$36/2000*Nutrients!$H14+D$37/2000*Nutrients!$I14+D$38/2000*Nutrients!$L14)/2.2046)</f>
        <v>1036.6904621056665</v>
      </c>
      <c r="E55" s="85">
        <f>IF(E$4="","",(E$10*Nutrients!$B14/2000+E$6*Nutrients!$C14/2000+E$11*Nutrients!$D14/2000+E$12*Nutrients!$E14/2000+E$7*Nutrients!$F14/2000+E$9*Nutrients!$G14/2000+E$8*Nutrients!$R14/2000+E$13*Nutrients!$M14/2000+E$14*Nutrients!$N14/2000+E$15*Nutrients!$O14/2000+E$16*Nutrients!$T14/2000+E$17*Nutrients!$U14/2000+E$18*Nutrients!$V14/2000+E$19*Nutrients!$W14/2000+E$20*Nutrients!$X14/2000+E$21*Nutrients!$Y14/2000+E$22*Nutrients!$Z14/2000+E$23*Nutrients!$AA14/2000+E$24*Nutrients!$AB14/2000+E$25*Nutrients!$AC14/2000+E$26*Nutrients!$AD14/2000+E$27*Nutrients!$AE14/2000+E$28*Nutrients!$AF14/2000+E$29*Nutrients!$AG14/2000+E$30*Nutrients!$AH14/2000+E$31*Nutrients!$P14/2000+E$32*Nutrients!$Q14/2000+E$33*Nutrients!$K14/2000+E$34*Nutrients!$J14/2000+E$35*Nutrients!$S14/2000+E$36/2000*Nutrients!$H14+E$37/2000*Nutrients!$I14+E$38/2000*Nutrients!$L14)/2.2046)</f>
        <v>1043.175004373267</v>
      </c>
      <c r="F55" s="85">
        <f>IF(F$4="","",(F$10*Nutrients!$B14/2000+F$6*Nutrients!$C14/2000+F$11*Nutrients!$D14/2000+F$12*Nutrients!$E14/2000+F$7*Nutrients!$F14/2000+F$9*Nutrients!$G14/2000+F$8*Nutrients!$R14/2000+F$13*Nutrients!$M14/2000+F$14*Nutrients!$N14/2000+F$15*Nutrients!$O14/2000+F$16*Nutrients!$T14/2000+F$17*Nutrients!$U14/2000+F$18*Nutrients!$V14/2000+F$19*Nutrients!$W14/2000+F$20*Nutrients!$X14/2000+F$21*Nutrients!$Y14/2000+F$22*Nutrients!$Z14/2000+F$23*Nutrients!$AA14/2000+F$24*Nutrients!$AB14/2000+F$25*Nutrients!$AC14/2000+F$26*Nutrients!$AD14/2000+F$27*Nutrients!$AE14/2000+F$28*Nutrients!$AF14/2000+F$29*Nutrients!$AG14/2000+F$30*Nutrients!$AH14/2000+F$31*Nutrients!$P14/2000+F$32*Nutrients!$Q14/2000+F$33*Nutrients!$K14/2000+F$34*Nutrients!$J14/2000+F$35*Nutrients!$S14/2000+F$36/2000*Nutrients!$H14+F$37/2000*Nutrients!$I14+F$38/2000*Nutrients!$L14)/2.2046)</f>
        <v>1046.7747128205697</v>
      </c>
      <c r="G55" s="85">
        <f>IF(G$4="","",(G$10*Nutrients!$B14/2000+G$6*Nutrients!$C14/2000+G$11*Nutrients!$D14/2000+G$12*Nutrients!$E14/2000+G$7*Nutrients!$F14/2000+G$9*Nutrients!$G14/2000+G$8*Nutrients!$R14/2000+G$13*Nutrients!$M14/2000+G$14*Nutrients!$N14/2000+G$15*Nutrients!$O14/2000+G$16*Nutrients!$T14/2000+G$17*Nutrients!$U14/2000+G$18*Nutrients!$V14/2000+G$19*Nutrients!$W14/2000+G$20*Nutrients!$X14/2000+G$21*Nutrients!$Y14/2000+G$22*Nutrients!$Z14/2000+G$23*Nutrients!$AA14/2000+G$24*Nutrients!$AB14/2000+G$25*Nutrients!$AC14/2000+G$26*Nutrients!$AD14/2000+G$27*Nutrients!$AE14/2000+G$28*Nutrients!$AF14/2000+G$29*Nutrients!$AG14/2000+G$30*Nutrients!$AH14/2000+G$31*Nutrients!$P14/2000+G$32*Nutrients!$Q14/2000+G$33*Nutrients!$K14/2000+G$34*Nutrients!$J14/2000+G$35*Nutrients!$S14/2000+G$36/2000*Nutrients!$H14+G$37/2000*Nutrients!$I14+G$38/2000*Nutrients!$L14)/2.2046)</f>
        <v>1033.4252475074352</v>
      </c>
      <c r="H55" s="81"/>
      <c r="I55" s="85">
        <f>IF(I$4="","",(I$10*Nutrients!$B14/2000+I$6*Nutrients!$C14/2000+I$11*Nutrients!$D14/2000+I$12*Nutrients!$E14/2000+I$7*Nutrients!$F14/2000+I$9*Nutrients!$G14/2000+I$8*Nutrients!$R14/2000+I$13*Nutrients!$M14/2000+I$14*Nutrients!$N14/2000+I$15*Nutrients!$O14/2000+I$16*Nutrients!$T14/2000+I$17*Nutrients!$U14/2000+I$18*Nutrients!$V14/2000+I$19*Nutrients!$W14/2000+I$20*Nutrients!$X14/2000+I$21*Nutrients!$Y14/2000+I$22*Nutrients!$Z14/2000+I$23*Nutrients!$AA14/2000+I$24*Nutrients!$AB14/2000+I$25*Nutrients!$AC14/2000+I$26*Nutrients!$AD14/2000+I$27*Nutrients!$AE14/2000+I$28*Nutrients!$AF14/2000+I$29*Nutrients!$AG14/2000+I$30*Nutrients!$AH14/2000+I$31*Nutrients!$P14/2000+I$32*Nutrients!$Q14/2000+I$33*Nutrients!$K14/2000+I$34*Nutrients!$J14/2000+I$35*Nutrients!$S14/2000+I$36/2000*Nutrients!$H14+I$37/2000*Nutrients!$I14+I$38/2000*Nutrients!$L14)/2.2046)</f>
        <v>1082.643904123811</v>
      </c>
      <c r="J55" s="85">
        <f>IF(J$4="","",(J$10*Nutrients!$B14/2000+J$6*Nutrients!$C14/2000+J$11*Nutrients!$D14/2000+J$12*Nutrients!$E14/2000+J$7*Nutrients!$F14/2000+J$9*Nutrients!$G14/2000+J$8*Nutrients!$R14/2000+J$13*Nutrients!$M14/2000+J$14*Nutrients!$N14/2000+J$15*Nutrients!$O14/2000+J$16*Nutrients!$T14/2000+J$17*Nutrients!$U14/2000+J$18*Nutrients!$V14/2000+J$19*Nutrients!$W14/2000+J$20*Nutrients!$X14/2000+J$21*Nutrients!$Y14/2000+J$22*Nutrients!$Z14/2000+J$23*Nutrients!$AA14/2000+J$24*Nutrients!$AB14/2000+J$25*Nutrients!$AC14/2000+J$26*Nutrients!$AD14/2000+J$27*Nutrients!$AE14/2000+J$28*Nutrients!$AF14/2000+J$29*Nutrients!$AG14/2000+J$30*Nutrients!$AH14/2000+J$31*Nutrients!$P14/2000+J$32*Nutrients!$Q14/2000+J$33*Nutrients!$K14/2000+J$34*Nutrients!$J14/2000+J$35*Nutrients!$S14/2000+J$36/2000*Nutrients!$H14+J$37/2000*Nutrients!$I14+J$38/2000*Nutrients!$L14)/2.2046)</f>
        <v>1092.908954035438</v>
      </c>
      <c r="K55" s="85">
        <f>IF(K$4="","",(K$10*Nutrients!$B14/2000+K$6*Nutrients!$C14/2000+K$11*Nutrients!$D14/2000+K$12*Nutrients!$E14/2000+K$7*Nutrients!$F14/2000+K$9*Nutrients!$G14/2000+K$8*Nutrients!$R14/2000+K$13*Nutrients!$M14/2000+K$14*Nutrients!$N14/2000+K$15*Nutrients!$O14/2000+K$16*Nutrients!$T14/2000+K$17*Nutrients!$U14/2000+K$18*Nutrients!$V14/2000+K$19*Nutrients!$W14/2000+K$20*Nutrients!$X14/2000+K$21*Nutrients!$Y14/2000+K$22*Nutrients!$Z14/2000+K$23*Nutrients!$AA14/2000+K$24*Nutrients!$AB14/2000+K$25*Nutrients!$AC14/2000+K$26*Nutrients!$AD14/2000+K$27*Nutrients!$AE14/2000+K$28*Nutrients!$AF14/2000+K$29*Nutrients!$AG14/2000+K$30*Nutrients!$AH14/2000+K$31*Nutrients!$P14/2000+K$32*Nutrients!$Q14/2000+K$33*Nutrients!$K14/2000+K$34*Nutrients!$J14/2000+K$35*Nutrients!$S14/2000+K$36/2000*Nutrients!$H14+K$37/2000*Nutrients!$I14+K$38/2000*Nutrients!$L14)/2.2046)</f>
        <v>1103.767520943717</v>
      </c>
      <c r="L55" s="85">
        <f>IF(L$4="","",(L$10*Nutrients!$B14/2000+L$6*Nutrients!$C14/2000+L$11*Nutrients!$D14/2000+L$12*Nutrients!$E14/2000+L$7*Nutrients!$F14/2000+L$9*Nutrients!$G14/2000+L$8*Nutrients!$R14/2000+L$13*Nutrients!$M14/2000+L$14*Nutrients!$N14/2000+L$15*Nutrients!$O14/2000+L$16*Nutrients!$T14/2000+L$17*Nutrients!$U14/2000+L$18*Nutrients!$V14/2000+L$19*Nutrients!$W14/2000+L$20*Nutrients!$X14/2000+L$21*Nutrients!$Y14/2000+L$22*Nutrients!$Z14/2000+L$23*Nutrients!$AA14/2000+L$24*Nutrients!$AB14/2000+L$25*Nutrients!$AC14/2000+L$26*Nutrients!$AD14/2000+L$27*Nutrients!$AE14/2000+L$28*Nutrients!$AF14/2000+L$29*Nutrients!$AG14/2000+L$30*Nutrients!$AH14/2000+L$31*Nutrients!$P14/2000+L$32*Nutrients!$Q14/2000+L$33*Nutrients!$K14/2000+L$34*Nutrients!$J14/2000+L$35*Nutrients!$S14/2000+L$36/2000*Nutrients!$H14+L$37/2000*Nutrients!$I14+L$38/2000*Nutrients!$L14)/2.2046)</f>
        <v>1110.9428510303671</v>
      </c>
      <c r="M55" s="85">
        <f>IF(M$4="","",(M$10*Nutrients!$B14/2000+M$6*Nutrients!$C14/2000+M$11*Nutrients!$D14/2000+M$12*Nutrients!$E14/2000+M$7*Nutrients!$F14/2000+M$9*Nutrients!$G14/2000+M$8*Nutrients!$R14/2000+M$13*Nutrients!$M14/2000+M$14*Nutrients!$N14/2000+M$15*Nutrients!$O14/2000+M$16*Nutrients!$T14/2000+M$17*Nutrients!$U14/2000+M$18*Nutrients!$V14/2000+M$19*Nutrients!$W14/2000+M$20*Nutrients!$X14/2000+M$21*Nutrients!$Y14/2000+M$22*Nutrients!$Z14/2000+M$23*Nutrients!$AA14/2000+M$24*Nutrients!$AB14/2000+M$25*Nutrients!$AC14/2000+M$26*Nutrients!$AD14/2000+M$27*Nutrients!$AE14/2000+M$28*Nutrients!$AF14/2000+M$29*Nutrients!$AG14/2000+M$30*Nutrients!$AH14/2000+M$31*Nutrients!$P14/2000+M$32*Nutrients!$Q14/2000+M$33*Nutrients!$K14/2000+M$34*Nutrients!$J14/2000+M$35*Nutrients!$S14/2000+M$36/2000*Nutrients!$H14+M$37/2000*Nutrients!$I14+M$38/2000*Nutrients!$L14)/2.2046)</f>
        <v>1114.9960853263815</v>
      </c>
      <c r="N55" s="85">
        <f>IF(N$4="","",(N$10*Nutrients!$B14/2000+N$6*Nutrients!$C14/2000+N$11*Nutrients!$D14/2000+N$12*Nutrients!$E14/2000+N$7*Nutrients!$F14/2000+N$9*Nutrients!$G14/2000+N$8*Nutrients!$R14/2000+N$13*Nutrients!$M14/2000+N$14*Nutrients!$N14/2000+N$15*Nutrients!$O14/2000+N$16*Nutrients!$T14/2000+N$17*Nutrients!$U14/2000+N$18*Nutrients!$V14/2000+N$19*Nutrients!$W14/2000+N$20*Nutrients!$X14/2000+N$21*Nutrients!$Y14/2000+N$22*Nutrients!$Z14/2000+N$23*Nutrients!$AA14/2000+N$24*Nutrients!$AB14/2000+N$25*Nutrients!$AC14/2000+N$26*Nutrients!$AD14/2000+N$27*Nutrients!$AE14/2000+N$28*Nutrients!$AF14/2000+N$29*Nutrients!$AG14/2000+N$30*Nutrients!$AH14/2000+N$31*Nutrients!$P14/2000+N$32*Nutrients!$Q14/2000+N$33*Nutrients!$K14/2000+N$34*Nutrients!$J14/2000+N$35*Nutrients!$S14/2000+N$36/2000*Nutrients!$H14+N$37/2000*Nutrients!$I14+N$38/2000*Nutrients!$L14)/2.2046)</f>
        <v>1100.3381125316691</v>
      </c>
      <c r="P55" s="85">
        <f>IF(P$4="","",(P$10*Nutrients!$B14/2000+P$6*Nutrients!$C14/2000+P$11*Nutrients!$D14/2000+P$12*Nutrients!$E14/2000+P$7*Nutrients!$F14/2000+P$9*Nutrients!$G14/2000+P$8*Nutrients!$R14/2000+P$13*Nutrients!$M14/2000+P$14*Nutrients!$N14/2000+P$15*Nutrients!$O14/2000+P$16*Nutrients!$T14/2000+P$17*Nutrients!$U14/2000+P$18*Nutrients!$V14/2000+P$19*Nutrients!$W14/2000+P$20*Nutrients!$X14/2000+P$21*Nutrients!$Y14/2000+P$22*Nutrients!$Z14/2000+P$23*Nutrients!$AA14/2000+P$24*Nutrients!$AB14/2000+P$25*Nutrients!$AC14/2000+P$26*Nutrients!$AD14/2000+P$27*Nutrients!$AE14/2000+P$28*Nutrients!$AF14/2000+P$29*Nutrients!$AG14/2000+P$30*Nutrients!$AH14/2000+P$31*Nutrients!$P14/2000+P$32*Nutrients!$Q14/2000+P$33*Nutrients!$K14/2000+P$34*Nutrients!$J14/2000+P$35*Nutrients!$S14/2000+P$36/2000*Nutrients!$H14+P$37/2000*Nutrients!$I14+P$38/2000*Nutrients!$L14)/2.2046)</f>
        <v>1049.7758205555</v>
      </c>
      <c r="Q55" s="85">
        <f>IF(Q$4="","",(Q$10*Nutrients!$B14/2000+Q$6*Nutrients!$C14/2000+Q$11*Nutrients!$D14/2000+Q$12*Nutrients!$E14/2000+Q$7*Nutrients!$F14/2000+Q$9*Nutrients!$G14/2000+Q$8*Nutrients!$R14/2000+Q$13*Nutrients!$M14/2000+Q$14*Nutrients!$N14/2000+Q$15*Nutrients!$O14/2000+Q$16*Nutrients!$T14/2000+Q$17*Nutrients!$U14/2000+Q$18*Nutrients!$V14/2000+Q$19*Nutrients!$W14/2000+Q$20*Nutrients!$X14/2000+Q$21*Nutrients!$Y14/2000+Q$22*Nutrients!$Z14/2000+Q$23*Nutrients!$AA14/2000+Q$24*Nutrients!$AB14/2000+Q$25*Nutrients!$AC14/2000+Q$26*Nutrients!$AD14/2000+Q$27*Nutrients!$AE14/2000+Q$28*Nutrients!$AF14/2000+Q$29*Nutrients!$AG14/2000+Q$30*Nutrients!$AH14/2000+Q$31*Nutrients!$P14/2000+Q$32*Nutrients!$Q14/2000+Q$33*Nutrients!$K14/2000+Q$34*Nutrients!$J14/2000+Q$35*Nutrients!$S14/2000+Q$36/2000*Nutrients!$H14+Q$37/2000*Nutrients!$I14+Q$38/2000*Nutrients!$L14)/2.2046)</f>
        <v>1059.7410890041683</v>
      </c>
      <c r="R55" s="85">
        <f>IF(R$4="","",(R$10*Nutrients!$B14/2000+R$6*Nutrients!$C14/2000+R$11*Nutrients!$D14/2000+R$12*Nutrients!$E14/2000+R$7*Nutrients!$F14/2000+R$9*Nutrients!$G14/2000+R$8*Nutrients!$R14/2000+R$13*Nutrients!$M14/2000+R$14*Nutrients!$N14/2000+R$15*Nutrients!$O14/2000+R$16*Nutrients!$T14/2000+R$17*Nutrients!$U14/2000+R$18*Nutrients!$V14/2000+R$19*Nutrients!$W14/2000+R$20*Nutrients!$X14/2000+R$21*Nutrients!$Y14/2000+R$22*Nutrients!$Z14/2000+R$23*Nutrients!$AA14/2000+R$24*Nutrients!$AB14/2000+R$25*Nutrients!$AC14/2000+R$26*Nutrients!$AD14/2000+R$27*Nutrients!$AE14/2000+R$28*Nutrients!$AF14/2000+R$29*Nutrients!$AG14/2000+R$30*Nutrients!$AH14/2000+R$31*Nutrients!$P14/2000+R$32*Nutrients!$Q14/2000+R$33*Nutrients!$K14/2000+R$34*Nutrients!$J14/2000+R$35*Nutrients!$S14/2000+R$36/2000*Nutrients!$H14+R$37/2000*Nutrients!$I14+R$38/2000*Nutrients!$L14)/2.2046)</f>
        <v>1070.2289915246918</v>
      </c>
      <c r="S55" s="85">
        <f>IF(S$4="","",(S$10*Nutrients!$B14/2000+S$6*Nutrients!$C14/2000+S$11*Nutrients!$D14/2000+S$12*Nutrients!$E14/2000+S$7*Nutrients!$F14/2000+S$9*Nutrients!$G14/2000+S$8*Nutrients!$R14/2000+S$13*Nutrients!$M14/2000+S$14*Nutrients!$N14/2000+S$15*Nutrients!$O14/2000+S$16*Nutrients!$T14/2000+S$17*Nutrients!$U14/2000+S$18*Nutrients!$V14/2000+S$19*Nutrients!$W14/2000+S$20*Nutrients!$X14/2000+S$21*Nutrients!$Y14/2000+S$22*Nutrients!$Z14/2000+S$23*Nutrients!$AA14/2000+S$24*Nutrients!$AB14/2000+S$25*Nutrients!$AC14/2000+S$26*Nutrients!$AD14/2000+S$27*Nutrients!$AE14/2000+S$28*Nutrients!$AF14/2000+S$29*Nutrients!$AG14/2000+S$30*Nutrients!$AH14/2000+S$31*Nutrients!$P14/2000+S$32*Nutrients!$Q14/2000+S$33*Nutrients!$K14/2000+S$34*Nutrients!$J14/2000+S$35*Nutrients!$S14/2000+S$36/2000*Nutrients!$H14+S$37/2000*Nutrients!$I14+S$38/2000*Nutrients!$L14)/2.2046)</f>
        <v>1077.0589277018169</v>
      </c>
      <c r="T55" s="85">
        <f>IF(T$4="","",(T$10*Nutrients!$B14/2000+T$6*Nutrients!$C14/2000+T$11*Nutrients!$D14/2000+T$12*Nutrients!$E14/2000+T$7*Nutrients!$F14/2000+T$9*Nutrients!$G14/2000+T$8*Nutrients!$R14/2000+T$13*Nutrients!$M14/2000+T$14*Nutrients!$N14/2000+T$15*Nutrients!$O14/2000+T$16*Nutrients!$T14/2000+T$17*Nutrients!$U14/2000+T$18*Nutrients!$V14/2000+T$19*Nutrients!$W14/2000+T$20*Nutrients!$X14/2000+T$21*Nutrients!$Y14/2000+T$22*Nutrients!$Z14/2000+T$23*Nutrients!$AA14/2000+T$24*Nutrients!$AB14/2000+T$25*Nutrients!$AC14/2000+T$26*Nutrients!$AD14/2000+T$27*Nutrients!$AE14/2000+T$28*Nutrients!$AF14/2000+T$29*Nutrients!$AG14/2000+T$30*Nutrients!$AH14/2000+T$31*Nutrients!$P14/2000+T$32*Nutrients!$Q14/2000+T$33*Nutrients!$K14/2000+T$34*Nutrients!$J14/2000+T$35*Nutrients!$S14/2000+T$36/2000*Nutrients!$H14+T$37/2000*Nutrients!$I14+T$38/2000*Nutrients!$L14)/2.2046)</f>
        <v>1080.8853990734758</v>
      </c>
      <c r="U55" s="85">
        <f>IF(U$4="","",(U$10*Nutrients!$B14/2000+U$6*Nutrients!$C14/2000+U$11*Nutrients!$D14/2000+U$12*Nutrients!$E14/2000+U$7*Nutrients!$F14/2000+U$9*Nutrients!$G14/2000+U$8*Nutrients!$R14/2000+U$13*Nutrients!$M14/2000+U$14*Nutrients!$N14/2000+U$15*Nutrients!$O14/2000+U$16*Nutrients!$T14/2000+U$17*Nutrients!$U14/2000+U$18*Nutrients!$V14/2000+U$19*Nutrients!$W14/2000+U$20*Nutrients!$X14/2000+U$21*Nutrients!$Y14/2000+U$22*Nutrients!$Z14/2000+U$23*Nutrients!$AA14/2000+U$24*Nutrients!$AB14/2000+U$25*Nutrients!$AC14/2000+U$26*Nutrients!$AD14/2000+U$27*Nutrients!$AE14/2000+U$28*Nutrients!$AF14/2000+U$29*Nutrients!$AG14/2000+U$30*Nutrients!$AH14/2000+U$31*Nutrients!$P14/2000+U$32*Nutrients!$Q14/2000+U$33*Nutrients!$K14/2000+U$34*Nutrients!$J14/2000+U$35*Nutrients!$S14/2000+U$36/2000*Nutrients!$H14+U$37/2000*Nutrients!$I14+U$38/2000*Nutrients!$L14)/2.2046)</f>
        <v>1066.881680019552</v>
      </c>
    </row>
    <row r="56" spans="1:21" ht="12.75">
      <c r="A56" s="86" t="s">
        <v>60</v>
      </c>
      <c r="B56" s="87">
        <f>IF(B$4="","",(B$10*Nutrients!$B15/2000+B$6*Nutrients!$C15/2000+B$11*Nutrients!$D15/2000+B$12*Nutrients!$E15/2000+B$7*Nutrients!$F15/2000+B$9*Nutrients!$G15/2000+B$8*Nutrients!$R15/2000+B$13*Nutrients!$M15/2000+B$14*Nutrients!$N15/2000+B$15*Nutrients!$O15/2000+B$16*Nutrients!$T15/2000+B$17*Nutrients!$U15/2000+B$18*Nutrients!$V15/2000+B$19*Nutrients!$W15/2000+B$20*Nutrients!$X15/2000+B$21*Nutrients!$Y15/2000+B$22*Nutrients!$Z15/2000+B$23*Nutrients!$AA15/2000+B$24*Nutrients!$AB15/2000+B$25*Nutrients!$AC15/2000+B$26*Nutrients!$AD15/2000+B$27*Nutrients!$AE15/2000+B$28*Nutrients!$AF15/2000+B$29*Nutrients!$AG15/2000+B$30*Nutrients!$AH15/2000+B$31*Nutrients!$P15/2000+B$32*Nutrients!$Q15/2000+B$33*Nutrients!$K15/2000+B$34*Nutrients!$J15/2000+B$35*Nutrients!$S15/2000+B$36/2000*Nutrients!$H15+B$37/2000*Nutrients!$I15+B$38/2000*Nutrients!$L15))</f>
        <v>19.443769681521747</v>
      </c>
      <c r="C56" s="87">
        <f>IF(C$4="","",(C$10*Nutrients!$B15/2000+C$6*Nutrients!$C15/2000+C$11*Nutrients!$D15/2000+C$12*Nutrients!$E15/2000+C$7*Nutrients!$F15/2000+C$9*Nutrients!$G15/2000+C$8*Nutrients!$R15/2000+C$13*Nutrients!$M15/2000+C$14*Nutrients!$N15/2000+C$15*Nutrients!$O15/2000+C$16*Nutrients!$T15/2000+C$17*Nutrients!$U15/2000+C$18*Nutrients!$V15/2000+C$19*Nutrients!$W15/2000+C$20*Nutrients!$X15/2000+C$21*Nutrients!$Y15/2000+C$22*Nutrients!$Z15/2000+C$23*Nutrients!$AA15/2000+C$24*Nutrients!$AB15/2000+C$25*Nutrients!$AC15/2000+C$26*Nutrients!$AD15/2000+C$27*Nutrients!$AE15/2000+C$28*Nutrients!$AF15/2000+C$29*Nutrients!$AG15/2000+C$30*Nutrients!$AH15/2000+C$31*Nutrients!$P15/2000+C$32*Nutrients!$Q15/2000+C$33*Nutrients!$K15/2000+C$34*Nutrients!$J15/2000+C$35*Nutrients!$S15/2000+C$36/2000*Nutrients!$H15+C$37/2000*Nutrients!$I15+C$38/2000*Nutrients!$L15))</f>
        <v>17.66129504384059</v>
      </c>
      <c r="D56" s="87">
        <f>IF(D$4="","",(D$10*Nutrients!$B15/2000+D$6*Nutrients!$C15/2000+D$11*Nutrients!$D15/2000+D$12*Nutrients!$E15/2000+D$7*Nutrients!$F15/2000+D$9*Nutrients!$G15/2000+D$8*Nutrients!$R15/2000+D$13*Nutrients!$M15/2000+D$14*Nutrients!$N15/2000+D$15*Nutrients!$O15/2000+D$16*Nutrients!$T15/2000+D$17*Nutrients!$U15/2000+D$18*Nutrients!$V15/2000+D$19*Nutrients!$W15/2000+D$20*Nutrients!$X15/2000+D$21*Nutrients!$Y15/2000+D$22*Nutrients!$Z15/2000+D$23*Nutrients!$AA15/2000+D$24*Nutrients!$AB15/2000+D$25*Nutrients!$AC15/2000+D$26*Nutrients!$AD15/2000+D$27*Nutrients!$AE15/2000+D$28*Nutrients!$AF15/2000+D$29*Nutrients!$AG15/2000+D$30*Nutrients!$AH15/2000+D$31*Nutrients!$P15/2000+D$32*Nutrients!$Q15/2000+D$33*Nutrients!$K15/2000+D$34*Nutrients!$J15/2000+D$35*Nutrients!$S15/2000+D$36/2000*Nutrients!$H15+D$37/2000*Nutrients!$I15+D$38/2000*Nutrients!$L15))</f>
        <v>15.59997292300725</v>
      </c>
      <c r="E56" s="87">
        <f>IF(E$4="","",(E$10*Nutrients!$B15/2000+E$6*Nutrients!$C15/2000+E$11*Nutrients!$D15/2000+E$12*Nutrients!$E15/2000+E$7*Nutrients!$F15/2000+E$9*Nutrients!$G15/2000+E$8*Nutrients!$R15/2000+E$13*Nutrients!$M15/2000+E$14*Nutrients!$N15/2000+E$15*Nutrients!$O15/2000+E$16*Nutrients!$T15/2000+E$17*Nutrients!$U15/2000+E$18*Nutrients!$V15/2000+E$19*Nutrients!$W15/2000+E$20*Nutrients!$X15/2000+E$21*Nutrients!$Y15/2000+E$22*Nutrients!$Z15/2000+E$23*Nutrients!$AA15/2000+E$24*Nutrients!$AB15/2000+E$25*Nutrients!$AC15/2000+E$26*Nutrients!$AD15/2000+E$27*Nutrients!$AE15/2000+E$28*Nutrients!$AF15/2000+E$29*Nutrients!$AG15/2000+E$30*Nutrients!$AH15/2000+E$31*Nutrients!$P15/2000+E$32*Nutrients!$Q15/2000+E$33*Nutrients!$K15/2000+E$34*Nutrients!$J15/2000+E$35*Nutrients!$S15/2000+E$36/2000*Nutrients!$H15+E$37/2000*Nutrients!$I15+E$38/2000*Nutrients!$L15))</f>
        <v>14.224596454347832</v>
      </c>
      <c r="F56" s="87">
        <f>IF(F$4="","",(F$10*Nutrients!$B15/2000+F$6*Nutrients!$C15/2000+F$11*Nutrients!$D15/2000+F$12*Nutrients!$E15/2000+F$7*Nutrients!$F15/2000+F$9*Nutrients!$G15/2000+F$8*Nutrients!$R15/2000+F$13*Nutrients!$M15/2000+F$14*Nutrients!$N15/2000+F$15*Nutrients!$O15/2000+F$16*Nutrients!$T15/2000+F$17*Nutrients!$U15/2000+F$18*Nutrients!$V15/2000+F$19*Nutrients!$W15/2000+F$20*Nutrients!$X15/2000+F$21*Nutrients!$Y15/2000+F$22*Nutrients!$Z15/2000+F$23*Nutrients!$AA15/2000+F$24*Nutrients!$AB15/2000+F$25*Nutrients!$AC15/2000+F$26*Nutrients!$AD15/2000+F$27*Nutrients!$AE15/2000+F$28*Nutrients!$AF15/2000+F$29*Nutrients!$AG15/2000+F$30*Nutrients!$AH15/2000+F$31*Nutrients!$P15/2000+F$32*Nutrients!$Q15/2000+F$33*Nutrients!$K15/2000+F$34*Nutrients!$J15/2000+F$35*Nutrients!$S15/2000+F$36/2000*Nutrients!$H15+F$37/2000*Nutrients!$I15+F$38/2000*Nutrients!$L15))</f>
        <v>13.3680936558982</v>
      </c>
      <c r="G56" s="87">
        <f>IF(G$4="","",(G$10*Nutrients!$B15/2000+G$6*Nutrients!$C15/2000+G$11*Nutrients!$D15/2000+G$12*Nutrients!$E15/2000+G$7*Nutrients!$F15/2000+G$9*Nutrients!$G15/2000+G$8*Nutrients!$R15/2000+G$13*Nutrients!$M15/2000+G$14*Nutrients!$N15/2000+G$15*Nutrients!$O15/2000+G$16*Nutrients!$T15/2000+G$17*Nutrients!$U15/2000+G$18*Nutrients!$V15/2000+G$19*Nutrients!$W15/2000+G$20*Nutrients!$X15/2000+G$21*Nutrients!$Y15/2000+G$22*Nutrients!$Z15/2000+G$23*Nutrients!$AA15/2000+G$24*Nutrients!$AB15/2000+G$25*Nutrients!$AC15/2000+G$26*Nutrients!$AD15/2000+G$27*Nutrients!$AE15/2000+G$28*Nutrients!$AF15/2000+G$29*Nutrients!$AG15/2000+G$30*Nutrients!$AH15/2000+G$31*Nutrients!$P15/2000+G$32*Nutrients!$Q15/2000+G$33*Nutrients!$K15/2000+G$34*Nutrients!$J15/2000+G$35*Nutrients!$S15/2000+G$36/2000*Nutrients!$H15+G$37/2000*Nutrients!$I15+G$38/2000*Nutrients!$L15))</f>
        <v>16.28755875380435</v>
      </c>
      <c r="H56" s="81"/>
      <c r="I56" s="87">
        <f>IF(I$4="","",(I$10*Nutrients!$B15/2000+I$6*Nutrients!$C15/2000+I$11*Nutrients!$D15/2000+I$12*Nutrients!$E15/2000+I$7*Nutrients!$F15/2000+I$9*Nutrients!$G15/2000+I$8*Nutrients!$R15/2000+I$13*Nutrients!$M15/2000+I$14*Nutrients!$N15/2000+I$15*Nutrients!$O15/2000+I$16*Nutrients!$T15/2000+I$17*Nutrients!$U15/2000+I$18*Nutrients!$V15/2000+I$19*Nutrients!$W15/2000+I$20*Nutrients!$X15/2000+I$21*Nutrients!$Y15/2000+I$22*Nutrients!$Z15/2000+I$23*Nutrients!$AA15/2000+I$24*Nutrients!$AB15/2000+I$25*Nutrients!$AC15/2000+I$26*Nutrients!$AD15/2000+I$27*Nutrients!$AE15/2000+I$28*Nutrients!$AF15/2000+I$29*Nutrients!$AG15/2000+I$30*Nutrients!$AH15/2000+I$31*Nutrients!$P15/2000+I$32*Nutrients!$Q15/2000+I$33*Nutrients!$K15/2000+I$34*Nutrients!$J15/2000+I$35*Nutrients!$S15/2000+I$36/2000*Nutrients!$H15+I$37/2000*Nutrients!$I15+I$38/2000*Nutrients!$L15))</f>
        <v>20.44247257257667</v>
      </c>
      <c r="J56" s="87">
        <f>IF(J$4="","",(J$10*Nutrients!$B15/2000+J$6*Nutrients!$C15/2000+J$11*Nutrients!$D15/2000+J$12*Nutrients!$E15/2000+J$7*Nutrients!$F15/2000+J$9*Nutrients!$G15/2000+J$8*Nutrients!$R15/2000+J$13*Nutrients!$M15/2000+J$14*Nutrients!$N15/2000+J$15*Nutrients!$O15/2000+J$16*Nutrients!$T15/2000+J$17*Nutrients!$U15/2000+J$18*Nutrients!$V15/2000+J$19*Nutrients!$W15/2000+J$20*Nutrients!$X15/2000+J$21*Nutrients!$Y15/2000+J$22*Nutrients!$Z15/2000+J$23*Nutrients!$AA15/2000+J$24*Nutrients!$AB15/2000+J$25*Nutrients!$AC15/2000+J$26*Nutrients!$AD15/2000+J$27*Nutrients!$AE15/2000+J$28*Nutrients!$AF15/2000+J$29*Nutrients!$AG15/2000+J$30*Nutrients!$AH15/2000+J$31*Nutrients!$P15/2000+J$32*Nutrients!$Q15/2000+J$33*Nutrients!$K15/2000+J$34*Nutrients!$J15/2000+J$35*Nutrients!$S15/2000+J$36/2000*Nutrients!$H15+J$37/2000*Nutrients!$I15+J$38/2000*Nutrients!$L15))</f>
        <v>18.542701853492225</v>
      </c>
      <c r="K56" s="87">
        <f>IF(K$4="","",(K$10*Nutrients!$B15/2000+K$6*Nutrients!$C15/2000+K$11*Nutrients!$D15/2000+K$12*Nutrients!$E15/2000+K$7*Nutrients!$F15/2000+K$9*Nutrients!$G15/2000+K$8*Nutrients!$R15/2000+K$13*Nutrients!$M15/2000+K$14*Nutrients!$N15/2000+K$15*Nutrients!$O15/2000+K$16*Nutrients!$T15/2000+K$17*Nutrients!$U15/2000+K$18*Nutrients!$V15/2000+K$19*Nutrients!$W15/2000+K$20*Nutrients!$X15/2000+K$21*Nutrients!$Y15/2000+K$22*Nutrients!$Z15/2000+K$23*Nutrients!$AA15/2000+K$24*Nutrients!$AB15/2000+K$25*Nutrients!$AC15/2000+K$26*Nutrients!$AD15/2000+K$27*Nutrients!$AE15/2000+K$28*Nutrients!$AF15/2000+K$29*Nutrients!$AG15/2000+K$30*Nutrients!$AH15/2000+K$31*Nutrients!$P15/2000+K$32*Nutrients!$Q15/2000+K$33*Nutrients!$K15/2000+K$34*Nutrients!$J15/2000+K$35*Nutrients!$S15/2000+K$36/2000*Nutrients!$H15+K$37/2000*Nutrients!$I15+K$38/2000*Nutrients!$L15))</f>
        <v>16.32447501678953</v>
      </c>
      <c r="L56" s="87">
        <f>IF(L$4="","",(L$10*Nutrients!$B15/2000+L$6*Nutrients!$C15/2000+L$11*Nutrients!$D15/2000+L$12*Nutrients!$E15/2000+L$7*Nutrients!$F15/2000+L$9*Nutrients!$G15/2000+L$8*Nutrients!$R15/2000+L$13*Nutrients!$M15/2000+L$14*Nutrients!$N15/2000+L$15*Nutrients!$O15/2000+L$16*Nutrients!$T15/2000+L$17*Nutrients!$U15/2000+L$18*Nutrients!$V15/2000+L$19*Nutrients!$W15/2000+L$20*Nutrients!$X15/2000+L$21*Nutrients!$Y15/2000+L$22*Nutrients!$Z15/2000+L$23*Nutrients!$AA15/2000+L$24*Nutrients!$AB15/2000+L$25*Nutrients!$AC15/2000+L$26*Nutrients!$AD15/2000+L$27*Nutrients!$AE15/2000+L$28*Nutrients!$AF15/2000+L$29*Nutrients!$AG15/2000+L$30*Nutrients!$AH15/2000+L$31*Nutrients!$P15/2000+L$32*Nutrients!$Q15/2000+L$33*Nutrients!$K15/2000+L$34*Nutrients!$J15/2000+L$35*Nutrients!$S15/2000+L$36/2000*Nutrients!$H15+L$37/2000*Nutrients!$I15+L$38/2000*Nutrients!$L15))</f>
        <v>14.839135414179388</v>
      </c>
      <c r="M56" s="87">
        <f>IF(M$4="","",(M$10*Nutrients!$B15/2000+M$6*Nutrients!$C15/2000+M$11*Nutrients!$D15/2000+M$12*Nutrients!$E15/2000+M$7*Nutrients!$F15/2000+M$9*Nutrients!$G15/2000+M$8*Nutrients!$R15/2000+M$13*Nutrients!$M15/2000+M$14*Nutrients!$N15/2000+M$15*Nutrients!$O15/2000+M$16*Nutrients!$T15/2000+M$17*Nutrients!$U15/2000+M$18*Nutrients!$V15/2000+M$19*Nutrients!$W15/2000+M$20*Nutrients!$X15/2000+M$21*Nutrients!$Y15/2000+M$22*Nutrients!$Z15/2000+M$23*Nutrients!$AA15/2000+M$24*Nutrients!$AB15/2000+M$25*Nutrients!$AC15/2000+M$26*Nutrients!$AD15/2000+M$27*Nutrients!$AE15/2000+M$28*Nutrients!$AF15/2000+M$29*Nutrients!$AG15/2000+M$30*Nutrients!$AH15/2000+M$31*Nutrients!$P15/2000+M$32*Nutrients!$Q15/2000+M$33*Nutrients!$K15/2000+M$34*Nutrients!$J15/2000+M$35*Nutrients!$S15/2000+M$36/2000*Nutrients!$H15+M$37/2000*Nutrients!$I15+M$38/2000*Nutrients!$L15))</f>
        <v>13.884725808589362</v>
      </c>
      <c r="N56" s="87">
        <f>IF(N$4="","",(N$10*Nutrients!$B15/2000+N$6*Nutrients!$C15/2000+N$11*Nutrients!$D15/2000+N$12*Nutrients!$E15/2000+N$7*Nutrients!$F15/2000+N$9*Nutrients!$G15/2000+N$8*Nutrients!$R15/2000+N$13*Nutrients!$M15/2000+N$14*Nutrients!$N15/2000+N$15*Nutrients!$O15/2000+N$16*Nutrients!$T15/2000+N$17*Nutrients!$U15/2000+N$18*Nutrients!$V15/2000+N$19*Nutrients!$W15/2000+N$20*Nutrients!$X15/2000+N$21*Nutrients!$Y15/2000+N$22*Nutrients!$Z15/2000+N$23*Nutrients!$AA15/2000+N$24*Nutrients!$AB15/2000+N$25*Nutrients!$AC15/2000+N$26*Nutrients!$AD15/2000+N$27*Nutrients!$AE15/2000+N$28*Nutrients!$AF15/2000+N$29*Nutrients!$AG15/2000+N$30*Nutrients!$AH15/2000+N$31*Nutrients!$P15/2000+N$32*Nutrients!$Q15/2000+N$33*Nutrients!$K15/2000+N$34*Nutrients!$J15/2000+N$35*Nutrients!$S15/2000+N$36/2000*Nutrients!$H15+N$37/2000*Nutrients!$I15+N$38/2000*Nutrients!$L15))</f>
        <v>17.066761120471874</v>
      </c>
      <c r="P56" s="87">
        <f>IF(P$4="","",(P$10*Nutrients!$B15/2000+P$6*Nutrients!$C15/2000+P$11*Nutrients!$D15/2000+P$12*Nutrients!$E15/2000+P$7*Nutrients!$F15/2000+P$9*Nutrients!$G15/2000+P$8*Nutrients!$R15/2000+P$13*Nutrients!$M15/2000+P$14*Nutrients!$N15/2000+P$15*Nutrients!$O15/2000+P$16*Nutrients!$T15/2000+P$17*Nutrients!$U15/2000+P$18*Nutrients!$V15/2000+P$19*Nutrients!$W15/2000+P$20*Nutrients!$X15/2000+P$21*Nutrients!$Y15/2000+P$22*Nutrients!$Z15/2000+P$23*Nutrients!$AA15/2000+P$24*Nutrients!$AB15/2000+P$25*Nutrients!$AC15/2000+P$26*Nutrients!$AD15/2000+P$27*Nutrients!$AE15/2000+P$28*Nutrients!$AF15/2000+P$29*Nutrients!$AG15/2000+P$30*Nutrients!$AH15/2000+P$31*Nutrients!$P15/2000+P$32*Nutrients!$Q15/2000+P$33*Nutrients!$K15/2000+P$34*Nutrients!$J15/2000+P$35*Nutrients!$S15/2000+P$36/2000*Nutrients!$H15+P$37/2000*Nutrients!$I15+P$38/2000*Nutrients!$L15))</f>
        <v>19.943121127049206</v>
      </c>
      <c r="Q56" s="87">
        <f>IF(Q$4="","",(Q$10*Nutrients!$B15/2000+Q$6*Nutrients!$C15/2000+Q$11*Nutrients!$D15/2000+Q$12*Nutrients!$E15/2000+Q$7*Nutrients!$F15/2000+Q$9*Nutrients!$G15/2000+Q$8*Nutrients!$R15/2000+Q$13*Nutrients!$M15/2000+Q$14*Nutrients!$N15/2000+Q$15*Nutrients!$O15/2000+Q$16*Nutrients!$T15/2000+Q$17*Nutrients!$U15/2000+Q$18*Nutrients!$V15/2000+Q$19*Nutrients!$W15/2000+Q$20*Nutrients!$X15/2000+Q$21*Nutrients!$Y15/2000+Q$22*Nutrients!$Z15/2000+Q$23*Nutrients!$AA15/2000+Q$24*Nutrients!$AB15/2000+Q$25*Nutrients!$AC15/2000+Q$26*Nutrients!$AD15/2000+Q$27*Nutrients!$AE15/2000+Q$28*Nutrients!$AF15/2000+Q$29*Nutrients!$AG15/2000+Q$30*Nutrients!$AH15/2000+Q$31*Nutrients!$P15/2000+Q$32*Nutrients!$Q15/2000+Q$33*Nutrients!$K15/2000+Q$34*Nutrients!$J15/2000+Q$35*Nutrients!$S15/2000+Q$36/2000*Nutrients!$H15+Q$37/2000*Nutrients!$I15+Q$38/2000*Nutrients!$L15))</f>
        <v>18.1019984486664</v>
      </c>
      <c r="R56" s="87">
        <f>IF(R$4="","",(R$10*Nutrients!$B15/2000+R$6*Nutrients!$C15/2000+R$11*Nutrients!$D15/2000+R$12*Nutrients!$E15/2000+R$7*Nutrients!$F15/2000+R$9*Nutrients!$G15/2000+R$8*Nutrients!$R15/2000+R$13*Nutrients!$M15/2000+R$14*Nutrients!$N15/2000+R$15*Nutrients!$O15/2000+R$16*Nutrients!$T15/2000+R$17*Nutrients!$U15/2000+R$18*Nutrients!$V15/2000+R$19*Nutrients!$W15/2000+R$20*Nutrients!$X15/2000+R$21*Nutrients!$Y15/2000+R$22*Nutrients!$Z15/2000+R$23*Nutrients!$AA15/2000+R$24*Nutrients!$AB15/2000+R$25*Nutrients!$AC15/2000+R$26*Nutrients!$AD15/2000+R$27*Nutrients!$AE15/2000+R$28*Nutrients!$AF15/2000+R$29*Nutrients!$AG15/2000+R$30*Nutrients!$AH15/2000+R$31*Nutrients!$P15/2000+R$32*Nutrients!$Q15/2000+R$33*Nutrients!$K15/2000+R$34*Nutrients!$J15/2000+R$35*Nutrients!$S15/2000+R$36/2000*Nutrients!$H15+R$37/2000*Nutrients!$I15+R$38/2000*Nutrients!$L15))</f>
        <v>15.96222396989839</v>
      </c>
      <c r="S56" s="87">
        <f>IF(S$4="","",(S$10*Nutrients!$B15/2000+S$6*Nutrients!$C15/2000+S$11*Nutrients!$D15/2000+S$12*Nutrients!$E15/2000+S$7*Nutrients!$F15/2000+S$9*Nutrients!$G15/2000+S$8*Nutrients!$R15/2000+S$13*Nutrients!$M15/2000+S$14*Nutrients!$N15/2000+S$15*Nutrients!$O15/2000+S$16*Nutrients!$T15/2000+S$17*Nutrients!$U15/2000+S$18*Nutrients!$V15/2000+S$19*Nutrients!$W15/2000+S$20*Nutrients!$X15/2000+S$21*Nutrients!$Y15/2000+S$22*Nutrients!$Z15/2000+S$23*Nutrients!$AA15/2000+S$24*Nutrients!$AB15/2000+S$25*Nutrients!$AC15/2000+S$26*Nutrients!$AD15/2000+S$27*Nutrients!$AE15/2000+S$28*Nutrients!$AF15/2000+S$29*Nutrients!$AG15/2000+S$30*Nutrients!$AH15/2000+S$31*Nutrients!$P15/2000+S$32*Nutrients!$Q15/2000+S$33*Nutrients!$K15/2000+S$34*Nutrients!$J15/2000+S$35*Nutrients!$S15/2000+S$36/2000*Nutrients!$H15+S$37/2000*Nutrients!$I15+S$38/2000*Nutrients!$L15))</f>
        <v>14.53186593426361</v>
      </c>
      <c r="T56" s="87">
        <f>IF(T$4="","",(T$10*Nutrients!$B15/2000+T$6*Nutrients!$C15/2000+T$11*Nutrients!$D15/2000+T$12*Nutrients!$E15/2000+T$7*Nutrients!$F15/2000+T$9*Nutrients!$G15/2000+T$8*Nutrients!$R15/2000+T$13*Nutrients!$M15/2000+T$14*Nutrients!$N15/2000+T$15*Nutrients!$O15/2000+T$16*Nutrients!$T15/2000+T$17*Nutrients!$U15/2000+T$18*Nutrients!$V15/2000+T$19*Nutrients!$W15/2000+T$20*Nutrients!$X15/2000+T$21*Nutrients!$Y15/2000+T$22*Nutrients!$Z15/2000+T$23*Nutrients!$AA15/2000+T$24*Nutrients!$AB15/2000+T$25*Nutrients!$AC15/2000+T$26*Nutrients!$AD15/2000+T$27*Nutrients!$AE15/2000+T$28*Nutrients!$AF15/2000+T$29*Nutrients!$AG15/2000+T$30*Nutrients!$AH15/2000+T$31*Nutrients!$P15/2000+T$32*Nutrients!$Q15/2000+T$33*Nutrients!$K15/2000+T$34*Nutrients!$J15/2000+T$35*Nutrients!$S15/2000+T$36/2000*Nutrients!$H15+T$37/2000*Nutrients!$I15+T$38/2000*Nutrients!$L15))</f>
        <v>13.62640973224378</v>
      </c>
      <c r="U56" s="87">
        <f>IF(U$4="","",(U$10*Nutrients!$B15/2000+U$6*Nutrients!$C15/2000+U$11*Nutrients!$D15/2000+U$12*Nutrients!$E15/2000+U$7*Nutrients!$F15/2000+U$9*Nutrients!$G15/2000+U$8*Nutrients!$R15/2000+U$13*Nutrients!$M15/2000+U$14*Nutrients!$N15/2000+U$15*Nutrients!$O15/2000+U$16*Nutrients!$T15/2000+U$17*Nutrients!$U15/2000+U$18*Nutrients!$V15/2000+U$19*Nutrients!$W15/2000+U$20*Nutrients!$X15/2000+U$21*Nutrients!$Y15/2000+U$22*Nutrients!$Z15/2000+U$23*Nutrients!$AA15/2000+U$24*Nutrients!$AB15/2000+U$25*Nutrients!$AC15/2000+U$26*Nutrients!$AD15/2000+U$27*Nutrients!$AE15/2000+U$28*Nutrients!$AF15/2000+U$29*Nutrients!$AG15/2000+U$30*Nutrients!$AH15/2000+U$31*Nutrients!$P15/2000+U$32*Nutrients!$Q15/2000+U$33*Nutrients!$K15/2000+U$34*Nutrients!$J15/2000+U$35*Nutrients!$S15/2000+U$36/2000*Nutrients!$H15+U$37/2000*Nutrients!$I15+U$38/2000*Nutrients!$L15))</f>
        <v>16.677159937138114</v>
      </c>
    </row>
    <row r="57" spans="1:21" ht="12.75">
      <c r="A57" s="86" t="s">
        <v>61</v>
      </c>
      <c r="B57" s="88">
        <f>IF(B$4="","",(B$10*Nutrients!$B16/2000+B$6*Nutrients!$C16/2000+B$11*Nutrients!$D16/2000+B$12*Nutrients!$E16/2000+B$7*Nutrients!$F16/2000+B$9*Nutrients!$G16/2000+B$8*Nutrients!$R16/2000+B$13*Nutrients!$M16/2000+B$14*Nutrients!$N16/2000+B$15*Nutrients!$O16/2000+B$16*Nutrients!$T16/2000+B$17*Nutrients!$U16/2000+B$18*Nutrients!$V16/2000+B$19*Nutrients!$W16/2000+B$20*Nutrients!$X16/2000+B$21*Nutrients!$Y16/2000+B$22*Nutrients!$Z16/2000+B$23*Nutrients!$AA16/2000+B$24*Nutrients!$AB16/2000+B$25*Nutrients!$AC16/2000+B$26*Nutrients!$AD16/2000+B$27*Nutrients!$AE16/2000+B$28*Nutrients!$AF16/2000+B$29*Nutrients!$AG16/2000+B$30*Nutrients!$AH16/2000+B$31*Nutrients!$P16/2000+B$32*Nutrients!$Q16/2000+B$33*Nutrients!$K16/2000+B$34*Nutrients!$J16/2000+B$35*Nutrients!$S16/2000+B$36/2000*Nutrients!$H16+B$37/2000*Nutrients!$I16+B$38/2000*Nutrients!$L16))</f>
        <v>0.5355748006847827</v>
      </c>
      <c r="C57" s="88">
        <f>IF(C$4="","",(C$10*Nutrients!$B16/2000+C$6*Nutrients!$C16/2000+C$11*Nutrients!$D16/2000+C$12*Nutrients!$E16/2000+C$7*Nutrients!$F16/2000+C$9*Nutrients!$G16/2000+C$8*Nutrients!$R16/2000+C$13*Nutrients!$M16/2000+C$14*Nutrients!$N16/2000+C$15*Nutrients!$O16/2000+C$16*Nutrients!$T16/2000+C$17*Nutrients!$U16/2000+C$18*Nutrients!$V16/2000+C$19*Nutrients!$W16/2000+C$20*Nutrients!$X16/2000+C$21*Nutrients!$Y16/2000+C$22*Nutrients!$Z16/2000+C$23*Nutrients!$AA16/2000+C$24*Nutrients!$AB16/2000+C$25*Nutrients!$AC16/2000+C$26*Nutrients!$AD16/2000+C$27*Nutrients!$AE16/2000+C$28*Nutrients!$AF16/2000+C$29*Nutrients!$AG16/2000+C$30*Nutrients!$AH16/2000+C$31*Nutrients!$P16/2000+C$32*Nutrients!$Q16/2000+C$33*Nutrients!$K16/2000+C$34*Nutrients!$J16/2000+C$35*Nutrients!$S16/2000+C$36/2000*Nutrients!$H16+C$37/2000*Nutrients!$I16+C$38/2000*Nutrients!$L16))</f>
        <v>0.48347454706159426</v>
      </c>
      <c r="D57" s="88">
        <f>IF(D$4="","",(D$10*Nutrients!$B16/2000+D$6*Nutrients!$C16/2000+D$11*Nutrients!$D16/2000+D$12*Nutrients!$E16/2000+D$7*Nutrients!$F16/2000+D$9*Nutrients!$G16/2000+D$8*Nutrients!$R16/2000+D$13*Nutrients!$M16/2000+D$14*Nutrients!$N16/2000+D$15*Nutrients!$O16/2000+D$16*Nutrients!$T16/2000+D$17*Nutrients!$U16/2000+D$18*Nutrients!$V16/2000+D$19*Nutrients!$W16/2000+D$20*Nutrients!$X16/2000+D$21*Nutrients!$Y16/2000+D$22*Nutrients!$Z16/2000+D$23*Nutrients!$AA16/2000+D$24*Nutrients!$AB16/2000+D$25*Nutrients!$AC16/2000+D$26*Nutrients!$AD16/2000+D$27*Nutrients!$AE16/2000+D$28*Nutrients!$AF16/2000+D$29*Nutrients!$AG16/2000+D$30*Nutrients!$AH16/2000+D$31*Nutrients!$P16/2000+D$32*Nutrients!$Q16/2000+D$33*Nutrients!$K16/2000+D$34*Nutrients!$J16/2000+D$35*Nutrients!$S16/2000+D$36/2000*Nutrients!$H16+D$37/2000*Nutrients!$I16+D$38/2000*Nutrients!$L16))</f>
        <v>0.4573773520199276</v>
      </c>
      <c r="E57" s="88">
        <f>IF(E$4="","",(E$10*Nutrients!$B16/2000+E$6*Nutrients!$C16/2000+E$11*Nutrients!$D16/2000+E$12*Nutrients!$E16/2000+E$7*Nutrients!$F16/2000+E$9*Nutrients!$G16/2000+E$8*Nutrients!$R16/2000+E$13*Nutrients!$M16/2000+E$14*Nutrients!$N16/2000+E$15*Nutrients!$O16/2000+E$16*Nutrients!$T16/2000+E$17*Nutrients!$U16/2000+E$18*Nutrients!$V16/2000+E$19*Nutrients!$W16/2000+E$20*Nutrients!$X16/2000+E$21*Nutrients!$Y16/2000+E$22*Nutrients!$Z16/2000+E$23*Nutrients!$AA16/2000+E$24*Nutrients!$AB16/2000+E$25*Nutrients!$AC16/2000+E$26*Nutrients!$AD16/2000+E$27*Nutrients!$AE16/2000+E$28*Nutrients!$AF16/2000+E$29*Nutrients!$AG16/2000+E$30*Nutrients!$AH16/2000+E$31*Nutrients!$P16/2000+E$32*Nutrients!$Q16/2000+E$33*Nutrients!$K16/2000+E$34*Nutrients!$J16/2000+E$35*Nutrients!$S16/2000+E$36/2000*Nutrients!$H16+E$37/2000*Nutrients!$I16+E$38/2000*Nutrients!$L16))</f>
        <v>0.4461457004565218</v>
      </c>
      <c r="F57" s="88">
        <f>IF(F$4="","",(F$10*Nutrients!$B16/2000+F$6*Nutrients!$C16/2000+F$11*Nutrients!$D16/2000+F$12*Nutrients!$E16/2000+F$7*Nutrients!$F16/2000+F$9*Nutrients!$G16/2000+F$8*Nutrients!$R16/2000+F$13*Nutrients!$M16/2000+F$14*Nutrients!$N16/2000+F$15*Nutrients!$O16/2000+F$16*Nutrients!$T16/2000+F$17*Nutrients!$U16/2000+F$18*Nutrients!$V16/2000+F$19*Nutrients!$W16/2000+F$20*Nutrients!$X16/2000+F$21*Nutrients!$Y16/2000+F$22*Nutrients!$Z16/2000+F$23*Nutrients!$AA16/2000+F$24*Nutrients!$AB16/2000+F$25*Nutrients!$AC16/2000+F$26*Nutrients!$AD16/2000+F$27*Nutrients!$AE16/2000+F$28*Nutrients!$AF16/2000+F$29*Nutrients!$AG16/2000+F$30*Nutrients!$AH16/2000+F$31*Nutrients!$P16/2000+F$32*Nutrients!$Q16/2000+F$33*Nutrients!$K16/2000+F$34*Nutrients!$J16/2000+F$35*Nutrients!$S16/2000+F$36/2000*Nutrients!$H16+F$37/2000*Nutrients!$I16+F$38/2000*Nutrients!$L16))</f>
        <v>0.4484166367290379</v>
      </c>
      <c r="G57" s="88">
        <f>IF(G$4="","",(G$10*Nutrients!$B16/2000+G$6*Nutrients!$C16/2000+G$11*Nutrients!$D16/2000+G$12*Nutrients!$E16/2000+G$7*Nutrients!$F16/2000+G$9*Nutrients!$G16/2000+G$8*Nutrients!$R16/2000+G$13*Nutrients!$M16/2000+G$14*Nutrients!$N16/2000+G$15*Nutrients!$O16/2000+G$16*Nutrients!$T16/2000+G$17*Nutrients!$U16/2000+G$18*Nutrients!$V16/2000+G$19*Nutrients!$W16/2000+G$20*Nutrients!$X16/2000+G$21*Nutrients!$Y16/2000+G$22*Nutrients!$Z16/2000+G$23*Nutrients!$AA16/2000+G$24*Nutrients!$AB16/2000+G$25*Nutrients!$AC16/2000+G$26*Nutrients!$AD16/2000+G$27*Nutrients!$AE16/2000+G$28*Nutrients!$AF16/2000+G$29*Nutrients!$AG16/2000+G$30*Nutrients!$AH16/2000+G$31*Nutrients!$P16/2000+G$32*Nutrients!$Q16/2000+G$33*Nutrients!$K16/2000+G$34*Nutrients!$J16/2000+G$35*Nutrients!$S16/2000+G$36/2000*Nutrients!$H16+G$37/2000*Nutrients!$I16+G$38/2000*Nutrients!$L16))</f>
        <v>0.47224316121195653</v>
      </c>
      <c r="H57" s="81"/>
      <c r="I57" s="88">
        <f>IF(I$4="","",(I$10*Nutrients!$B16/2000+I$6*Nutrients!$C16/2000+I$11*Nutrients!$D16/2000+I$12*Nutrients!$E16/2000+I$7*Nutrients!$F16/2000+I$9*Nutrients!$G16/2000+I$8*Nutrients!$R16/2000+I$13*Nutrients!$M16/2000+I$14*Nutrients!$N16/2000+I$15*Nutrients!$O16/2000+I$16*Nutrients!$T16/2000+I$17*Nutrients!$U16/2000+I$18*Nutrients!$V16/2000+I$19*Nutrients!$W16/2000+I$20*Nutrients!$X16/2000+I$21*Nutrients!$Y16/2000+I$22*Nutrients!$Z16/2000+I$23*Nutrients!$AA16/2000+I$24*Nutrients!$AB16/2000+I$25*Nutrients!$AC16/2000+I$26*Nutrients!$AD16/2000+I$27*Nutrients!$AE16/2000+I$28*Nutrients!$AF16/2000+I$29*Nutrients!$AG16/2000+I$30*Nutrients!$AH16/2000+I$31*Nutrients!$P16/2000+I$32*Nutrients!$Q16/2000+I$33*Nutrients!$K16/2000+I$34*Nutrients!$J16/2000+I$35*Nutrients!$S16/2000+I$36/2000*Nutrients!$H16+I$37/2000*Nutrients!$I16+I$38/2000*Nutrients!$L16))</f>
        <v>0.5624579507702341</v>
      </c>
      <c r="J57" s="88">
        <f>IF(J$4="","",(J$10*Nutrients!$B16/2000+J$6*Nutrients!$C16/2000+J$11*Nutrients!$D16/2000+J$12*Nutrients!$E16/2000+J$7*Nutrients!$F16/2000+J$9*Nutrients!$G16/2000+J$8*Nutrients!$R16/2000+J$13*Nutrients!$M16/2000+J$14*Nutrients!$N16/2000+J$15*Nutrients!$O16/2000+J$16*Nutrients!$T16/2000+J$17*Nutrients!$U16/2000+J$18*Nutrients!$V16/2000+J$19*Nutrients!$W16/2000+J$20*Nutrients!$X16/2000+J$21*Nutrients!$Y16/2000+J$22*Nutrients!$Z16/2000+J$23*Nutrients!$AA16/2000+J$24*Nutrients!$AB16/2000+J$25*Nutrients!$AC16/2000+J$26*Nutrients!$AD16/2000+J$27*Nutrients!$AE16/2000+J$28*Nutrients!$AF16/2000+J$29*Nutrients!$AG16/2000+J$30*Nutrients!$AH16/2000+J$31*Nutrients!$P16/2000+J$32*Nutrients!$Q16/2000+J$33*Nutrients!$K16/2000+J$34*Nutrients!$J16/2000+J$35*Nutrients!$S16/2000+J$36/2000*Nutrients!$H16+J$37/2000*Nutrients!$I16+J$38/2000*Nutrients!$L16))</f>
        <v>0.508172252041929</v>
      </c>
      <c r="K57" s="88">
        <f>IF(K$4="","",(K$10*Nutrients!$B16/2000+K$6*Nutrients!$C16/2000+K$11*Nutrients!$D16/2000+K$12*Nutrients!$E16/2000+K$7*Nutrients!$F16/2000+K$9*Nutrients!$G16/2000+K$8*Nutrients!$R16/2000+K$13*Nutrients!$M16/2000+K$14*Nutrients!$N16/2000+K$15*Nutrients!$O16/2000+K$16*Nutrients!$T16/2000+K$17*Nutrients!$U16/2000+K$18*Nutrients!$V16/2000+K$19*Nutrients!$W16/2000+K$20*Nutrients!$X16/2000+K$21*Nutrients!$Y16/2000+K$22*Nutrients!$Z16/2000+K$23*Nutrients!$AA16/2000+K$24*Nutrients!$AB16/2000+K$25*Nutrients!$AC16/2000+K$26*Nutrients!$AD16/2000+K$27*Nutrients!$AE16/2000+K$28*Nutrients!$AF16/2000+K$29*Nutrients!$AG16/2000+K$30*Nutrients!$AH16/2000+K$31*Nutrients!$P16/2000+K$32*Nutrients!$Q16/2000+K$33*Nutrients!$K16/2000+K$34*Nutrients!$J16/2000+K$35*Nutrients!$S16/2000+K$36/2000*Nutrients!$H16+K$37/2000*Nutrients!$I16+K$38/2000*Nutrients!$L16))</f>
        <v>0.48015236967132346</v>
      </c>
      <c r="L57" s="88">
        <f>IF(L$4="","",(L$10*Nutrients!$B16/2000+L$6*Nutrients!$C16/2000+L$11*Nutrients!$D16/2000+L$12*Nutrients!$E16/2000+L$7*Nutrients!$F16/2000+L$9*Nutrients!$G16/2000+L$8*Nutrients!$R16/2000+L$13*Nutrients!$M16/2000+L$14*Nutrients!$N16/2000+L$15*Nutrients!$O16/2000+L$16*Nutrients!$T16/2000+L$17*Nutrients!$U16/2000+L$18*Nutrients!$V16/2000+L$19*Nutrients!$W16/2000+L$20*Nutrients!$X16/2000+L$21*Nutrients!$Y16/2000+L$22*Nutrients!$Z16/2000+L$23*Nutrients!$AA16/2000+L$24*Nutrients!$AB16/2000+L$25*Nutrients!$AC16/2000+L$26*Nutrients!$AD16/2000+L$27*Nutrients!$AE16/2000+L$28*Nutrients!$AF16/2000+L$29*Nutrients!$AG16/2000+L$30*Nutrients!$AH16/2000+L$31*Nutrients!$P16/2000+L$32*Nutrients!$Q16/2000+L$33*Nutrients!$K16/2000+L$34*Nutrients!$J16/2000+L$35*Nutrients!$S16/2000+L$36/2000*Nutrients!$H16+L$37/2000*Nutrients!$I16+L$38/2000*Nutrients!$L16))</f>
        <v>0.4647497684059475</v>
      </c>
      <c r="M57" s="88">
        <f>IF(M$4="","",(M$10*Nutrients!$B16/2000+M$6*Nutrients!$C16/2000+M$11*Nutrients!$D16/2000+M$12*Nutrients!$E16/2000+M$7*Nutrients!$F16/2000+M$9*Nutrients!$G16/2000+M$8*Nutrients!$R16/2000+M$13*Nutrients!$M16/2000+M$14*Nutrients!$N16/2000+M$15*Nutrients!$O16/2000+M$16*Nutrients!$T16/2000+M$17*Nutrients!$U16/2000+M$18*Nutrients!$V16/2000+M$19*Nutrients!$W16/2000+M$20*Nutrients!$X16/2000+M$21*Nutrients!$Y16/2000+M$22*Nutrients!$Z16/2000+M$23*Nutrients!$AA16/2000+M$24*Nutrients!$AB16/2000+M$25*Nutrients!$AC16/2000+M$26*Nutrients!$AD16/2000+M$27*Nutrients!$AE16/2000+M$28*Nutrients!$AF16/2000+M$29*Nutrients!$AG16/2000+M$30*Nutrients!$AH16/2000+M$31*Nutrients!$P16/2000+M$32*Nutrients!$Q16/2000+M$33*Nutrients!$K16/2000+M$34*Nutrients!$J16/2000+M$35*Nutrients!$S16/2000+M$36/2000*Nutrients!$H16+M$37/2000*Nutrients!$I16+M$38/2000*Nutrients!$L16))</f>
        <v>0.46597026978448297</v>
      </c>
      <c r="N57" s="88">
        <f>IF(N$4="","",(N$10*Nutrients!$B16/2000+N$6*Nutrients!$C16/2000+N$11*Nutrients!$D16/2000+N$12*Nutrients!$E16/2000+N$7*Nutrients!$F16/2000+N$9*Nutrients!$G16/2000+N$8*Nutrients!$R16/2000+N$13*Nutrients!$M16/2000+N$14*Nutrients!$N16/2000+N$15*Nutrients!$O16/2000+N$16*Nutrients!$T16/2000+N$17*Nutrients!$U16/2000+N$18*Nutrients!$V16/2000+N$19*Nutrients!$W16/2000+N$20*Nutrients!$X16/2000+N$21*Nutrients!$Y16/2000+N$22*Nutrients!$Z16/2000+N$23*Nutrients!$AA16/2000+N$24*Nutrients!$AB16/2000+N$25*Nutrients!$AC16/2000+N$26*Nutrients!$AD16/2000+N$27*Nutrients!$AE16/2000+N$28*Nutrients!$AF16/2000+N$29*Nutrients!$AG16/2000+N$30*Nutrients!$AH16/2000+N$31*Nutrients!$P16/2000+N$32*Nutrients!$Q16/2000+N$33*Nutrients!$K16/2000+N$34*Nutrients!$J16/2000+N$35*Nutrients!$S16/2000+N$36/2000*Nutrients!$H16+N$37/2000*Nutrients!$I16+N$38/2000*Nutrients!$L16))</f>
        <v>0.4941344902044224</v>
      </c>
      <c r="P57" s="88">
        <f>IF(P$4="","",(P$10*Nutrients!$B16/2000+P$6*Nutrients!$C16/2000+P$11*Nutrients!$D16/2000+P$12*Nutrients!$E16/2000+P$7*Nutrients!$F16/2000+P$9*Nutrients!$G16/2000+P$8*Nutrients!$R16/2000+P$13*Nutrients!$M16/2000+P$14*Nutrients!$N16/2000+P$15*Nutrients!$O16/2000+P$16*Nutrients!$T16/2000+P$17*Nutrients!$U16/2000+P$18*Nutrients!$V16/2000+P$19*Nutrients!$W16/2000+P$20*Nutrients!$X16/2000+P$21*Nutrients!$Y16/2000+P$22*Nutrients!$Z16/2000+P$23*Nutrients!$AA16/2000+P$24*Nutrients!$AB16/2000+P$25*Nutrients!$AC16/2000+P$26*Nutrients!$AD16/2000+P$27*Nutrients!$AE16/2000+P$28*Nutrients!$AF16/2000+P$29*Nutrients!$AG16/2000+P$30*Nutrients!$AH16/2000+P$31*Nutrients!$P16/2000+P$32*Nutrients!$Q16/2000+P$33*Nutrients!$K16/2000+P$34*Nutrients!$J16/2000+P$35*Nutrients!$S16/2000+P$36/2000*Nutrients!$H16+P$37/2000*Nutrients!$I16+P$38/2000*Nutrients!$L16))</f>
        <v>0.5490163757275084</v>
      </c>
      <c r="Q57" s="88">
        <f>IF(Q$4="","",(Q$10*Nutrients!$B16/2000+Q$6*Nutrients!$C16/2000+Q$11*Nutrients!$D16/2000+Q$12*Nutrients!$E16/2000+Q$7*Nutrients!$F16/2000+Q$9*Nutrients!$G16/2000+Q$8*Nutrients!$R16/2000+Q$13*Nutrients!$M16/2000+Q$14*Nutrients!$N16/2000+Q$15*Nutrients!$O16/2000+Q$16*Nutrients!$T16/2000+Q$17*Nutrients!$U16/2000+Q$18*Nutrients!$V16/2000+Q$19*Nutrients!$W16/2000+Q$20*Nutrients!$X16/2000+Q$21*Nutrients!$Y16/2000+Q$22*Nutrients!$Z16/2000+Q$23*Nutrients!$AA16/2000+Q$24*Nutrients!$AB16/2000+Q$25*Nutrients!$AC16/2000+Q$26*Nutrients!$AD16/2000+Q$27*Nutrients!$AE16/2000+Q$28*Nutrients!$AF16/2000+Q$29*Nutrients!$AG16/2000+Q$30*Nutrients!$AH16/2000+Q$31*Nutrients!$P16/2000+Q$32*Nutrients!$Q16/2000+Q$33*Nutrients!$K16/2000+Q$34*Nutrients!$J16/2000+Q$35*Nutrients!$S16/2000+Q$36/2000*Nutrients!$H16+Q$37/2000*Nutrients!$I16+Q$38/2000*Nutrients!$L16))</f>
        <v>0.4958233995517615</v>
      </c>
      <c r="R57" s="88">
        <f>IF(R$4="","",(R$10*Nutrients!$B16/2000+R$6*Nutrients!$C16/2000+R$11*Nutrients!$D16/2000+R$12*Nutrients!$E16/2000+R$7*Nutrients!$F16/2000+R$9*Nutrients!$G16/2000+R$8*Nutrients!$R16/2000+R$13*Nutrients!$M16/2000+R$14*Nutrients!$N16/2000+R$15*Nutrients!$O16/2000+R$16*Nutrients!$T16/2000+R$17*Nutrients!$U16/2000+R$18*Nutrients!$V16/2000+R$19*Nutrients!$W16/2000+R$20*Nutrients!$X16/2000+R$21*Nutrients!$Y16/2000+R$22*Nutrients!$Z16/2000+R$23*Nutrients!$AA16/2000+R$24*Nutrients!$AB16/2000+R$25*Nutrients!$AC16/2000+R$26*Nutrients!$AD16/2000+R$27*Nutrients!$AE16/2000+R$28*Nutrients!$AF16/2000+R$29*Nutrients!$AG16/2000+R$30*Nutrients!$AH16/2000+R$31*Nutrients!$P16/2000+R$32*Nutrients!$Q16/2000+R$33*Nutrients!$K16/2000+R$34*Nutrients!$J16/2000+R$35*Nutrients!$S16/2000+R$36/2000*Nutrients!$H16+R$37/2000*Nutrients!$I16+R$38/2000*Nutrients!$L16))</f>
        <v>0.4687648608456255</v>
      </c>
      <c r="S57" s="88">
        <f>IF(S$4="","",(S$10*Nutrients!$B16/2000+S$6*Nutrients!$C16/2000+S$11*Nutrients!$D16/2000+S$12*Nutrients!$E16/2000+S$7*Nutrients!$F16/2000+S$9*Nutrients!$G16/2000+S$8*Nutrients!$R16/2000+S$13*Nutrients!$M16/2000+S$14*Nutrients!$N16/2000+S$15*Nutrients!$O16/2000+S$16*Nutrients!$T16/2000+S$17*Nutrients!$U16/2000+S$18*Nutrients!$V16/2000+S$19*Nutrients!$W16/2000+S$20*Nutrients!$X16/2000+S$21*Nutrients!$Y16/2000+S$22*Nutrients!$Z16/2000+S$23*Nutrients!$AA16/2000+S$24*Nutrients!$AB16/2000+S$25*Nutrients!$AC16/2000+S$26*Nutrients!$AD16/2000+S$27*Nutrients!$AE16/2000+S$28*Nutrients!$AF16/2000+S$29*Nutrients!$AG16/2000+S$30*Nutrients!$AH16/2000+S$31*Nutrients!$P16/2000+S$32*Nutrients!$Q16/2000+S$33*Nutrients!$K16/2000+S$34*Nutrients!$J16/2000+S$35*Nutrients!$S16/2000+S$36/2000*Nutrients!$H16+S$37/2000*Nutrients!$I16+S$38/2000*Nutrients!$L16))</f>
        <v>0.45544773443123465</v>
      </c>
      <c r="T57" s="88">
        <f>IF(T$4="","",(T$10*Nutrients!$B16/2000+T$6*Nutrients!$C16/2000+T$11*Nutrients!$D16/2000+T$12*Nutrients!$E16/2000+T$7*Nutrients!$F16/2000+T$9*Nutrients!$G16/2000+T$8*Nutrients!$R16/2000+T$13*Nutrients!$M16/2000+T$14*Nutrients!$N16/2000+T$15*Nutrients!$O16/2000+T$16*Nutrients!$T16/2000+T$17*Nutrients!$U16/2000+T$18*Nutrients!$V16/2000+T$19*Nutrients!$W16/2000+T$20*Nutrients!$X16/2000+T$21*Nutrients!$Y16/2000+T$22*Nutrients!$Z16/2000+T$23*Nutrients!$AA16/2000+T$24*Nutrients!$AB16/2000+T$25*Nutrients!$AC16/2000+T$26*Nutrients!$AD16/2000+T$27*Nutrients!$AE16/2000+T$28*Nutrients!$AF16/2000+T$29*Nutrients!$AG16/2000+T$30*Nutrients!$AH16/2000+T$31*Nutrients!$P16/2000+T$32*Nutrients!$Q16/2000+T$33*Nutrients!$K16/2000+T$34*Nutrients!$J16/2000+T$35*Nutrients!$S16/2000+T$36/2000*Nutrients!$H16+T$37/2000*Nutrients!$I16+T$38/2000*Nutrients!$L16))</f>
        <v>0.4571934532567604</v>
      </c>
      <c r="U57" s="88">
        <f>IF(U$4="","",(U$10*Nutrients!$B16/2000+U$6*Nutrients!$C16/2000+U$11*Nutrients!$D16/2000+U$12*Nutrients!$E16/2000+U$7*Nutrients!$F16/2000+U$9*Nutrients!$G16/2000+U$8*Nutrients!$R16/2000+U$13*Nutrients!$M16/2000+U$14*Nutrients!$N16/2000+U$15*Nutrients!$O16/2000+U$16*Nutrients!$T16/2000+U$17*Nutrients!$U16/2000+U$18*Nutrients!$V16/2000+U$19*Nutrients!$W16/2000+U$20*Nutrients!$X16/2000+U$21*Nutrients!$Y16/2000+U$22*Nutrients!$Z16/2000+U$23*Nutrients!$AA16/2000+U$24*Nutrients!$AB16/2000+U$25*Nutrients!$AC16/2000+U$26*Nutrients!$AD16/2000+U$27*Nutrients!$AE16/2000+U$28*Nutrients!$AF16/2000+U$29*Nutrients!$AG16/2000+U$30*Nutrients!$AH16/2000+U$31*Nutrients!$P16/2000+U$32*Nutrients!$Q16/2000+U$33*Nutrients!$K16/2000+U$34*Nutrients!$J16/2000+U$35*Nutrients!$S16/2000+U$36/2000*Nutrients!$H16+U$37/2000*Nutrients!$I16+U$38/2000*Nutrients!$L16))</f>
        <v>0.48318882570818944</v>
      </c>
    </row>
    <row r="58" spans="1:21" ht="12.75">
      <c r="A58" s="86" t="s">
        <v>62</v>
      </c>
      <c r="B58" s="88">
        <f>IF(B$4="","",(B$10*Nutrients!$B17/2000+B$6*Nutrients!$C17/2000+B$11*Nutrients!$D17/2000+B$12*Nutrients!$E17/2000+B$7*Nutrients!$F17/2000+B$9*Nutrients!$G17/2000+B$8*Nutrients!$R17/2000+B$13*Nutrients!$M17/2000+B$14*Nutrients!$N17/2000+B$15*Nutrients!$O17/2000+B$16*Nutrients!$T17/2000+B$17*Nutrients!$U17/2000+B$18*Nutrients!$V17/2000+B$19*Nutrients!$W17/2000+B$20*Nutrients!$X17/2000+B$21*Nutrients!$Y17/2000+B$22*Nutrients!$Z17/2000+B$23*Nutrients!$AA17/2000+B$24*Nutrients!$AB17/2000+B$25*Nutrients!$AC17/2000+B$26*Nutrients!$AD17/2000+B$27*Nutrients!$AE17/2000+B$28*Nutrients!$AF17/2000+B$29*Nutrients!$AG17/2000+B$30*Nutrients!$AH17/2000+B$31*Nutrients!$P17/2000+B$32*Nutrients!$Q17/2000+B$33*Nutrients!$K17/2000+B$34*Nutrients!$J17/2000+B$35*Nutrients!$S17/2000+B$36/2000*Nutrients!$H17+B$37/2000*Nutrients!$I17+B$38/2000*Nutrients!$L17))</f>
        <v>0.49926464372826096</v>
      </c>
      <c r="C58" s="88">
        <f>IF(C$4="","",(C$10*Nutrients!$B17/2000+C$6*Nutrients!$C17/2000+C$11*Nutrients!$D17/2000+C$12*Nutrients!$E17/2000+C$7*Nutrients!$F17/2000+C$9*Nutrients!$G17/2000+C$8*Nutrients!$R17/2000+C$13*Nutrients!$M17/2000+C$14*Nutrients!$N17/2000+C$15*Nutrients!$O17/2000+C$16*Nutrients!$T17/2000+C$17*Nutrients!$U17/2000+C$18*Nutrients!$V17/2000+C$19*Nutrients!$W17/2000+C$20*Nutrients!$X17/2000+C$21*Nutrients!$Y17/2000+C$22*Nutrients!$Z17/2000+C$23*Nutrients!$AA17/2000+C$24*Nutrients!$AB17/2000+C$25*Nutrients!$AC17/2000+C$26*Nutrients!$AD17/2000+C$27*Nutrients!$AE17/2000+C$28*Nutrients!$AF17/2000+C$29*Nutrients!$AG17/2000+C$30*Nutrients!$AH17/2000+C$31*Nutrients!$P17/2000+C$32*Nutrients!$Q17/2000+C$33*Nutrients!$K17/2000+C$34*Nutrients!$J17/2000+C$35*Nutrients!$S17/2000+C$36/2000*Nutrients!$H17+C$37/2000*Nutrients!$I17+C$38/2000*Nutrients!$L17))</f>
        <v>0.4593151147427537</v>
      </c>
      <c r="D58" s="88">
        <f>IF(D$4="","",(D$10*Nutrients!$B17/2000+D$6*Nutrients!$C17/2000+D$11*Nutrients!$D17/2000+D$12*Nutrients!$E17/2000+D$7*Nutrients!$F17/2000+D$9*Nutrients!$G17/2000+D$8*Nutrients!$R17/2000+D$13*Nutrients!$M17/2000+D$14*Nutrients!$N17/2000+D$15*Nutrients!$O17/2000+D$16*Nutrients!$T17/2000+D$17*Nutrients!$U17/2000+D$18*Nutrients!$V17/2000+D$19*Nutrients!$W17/2000+D$20*Nutrients!$X17/2000+D$21*Nutrients!$Y17/2000+D$22*Nutrients!$Z17/2000+D$23*Nutrients!$AA17/2000+D$24*Nutrients!$AB17/2000+D$25*Nutrients!$AC17/2000+D$26*Nutrients!$AD17/2000+D$27*Nutrients!$AE17/2000+D$28*Nutrients!$AF17/2000+D$29*Nutrients!$AG17/2000+D$30*Nutrients!$AH17/2000+D$31*Nutrients!$P17/2000+D$32*Nutrients!$Q17/2000+D$33*Nutrients!$K17/2000+D$34*Nutrients!$J17/2000+D$35*Nutrients!$S17/2000+D$36/2000*Nutrients!$H17+D$37/2000*Nutrients!$I17+D$38/2000*Nutrients!$L17))</f>
        <v>0.4267235980344204</v>
      </c>
      <c r="E58" s="88">
        <f>IF(E$4="","",(E$10*Nutrients!$B17/2000+E$6*Nutrients!$C17/2000+E$11*Nutrients!$D17/2000+E$12*Nutrients!$E17/2000+E$7*Nutrients!$F17/2000+E$9*Nutrients!$G17/2000+E$8*Nutrients!$R17/2000+E$13*Nutrients!$M17/2000+E$14*Nutrients!$N17/2000+E$15*Nutrients!$O17/2000+E$16*Nutrients!$T17/2000+E$17*Nutrients!$U17/2000+E$18*Nutrients!$V17/2000+E$19*Nutrients!$W17/2000+E$20*Nutrients!$X17/2000+E$21*Nutrients!$Y17/2000+E$22*Nutrients!$Z17/2000+E$23*Nutrients!$AA17/2000+E$24*Nutrients!$AB17/2000+E$25*Nutrients!$AC17/2000+E$26*Nutrients!$AD17/2000+E$27*Nutrients!$AE17/2000+E$28*Nutrients!$AF17/2000+E$29*Nutrients!$AG17/2000+E$30*Nutrients!$AH17/2000+E$31*Nutrients!$P17/2000+E$32*Nutrients!$Q17/2000+E$33*Nutrients!$K17/2000+E$34*Nutrients!$J17/2000+E$35*Nutrients!$S17/2000+E$36/2000*Nutrients!$H17+E$37/2000*Nutrients!$I17+E$38/2000*Nutrients!$L17))</f>
        <v>0.411938929152174</v>
      </c>
      <c r="F58" s="88">
        <f>IF(F$4="","",(F$10*Nutrients!$B17/2000+F$6*Nutrients!$C17/2000+F$11*Nutrients!$D17/2000+F$12*Nutrients!$E17/2000+F$7*Nutrients!$F17/2000+F$9*Nutrients!$G17/2000+F$8*Nutrients!$R17/2000+F$13*Nutrients!$M17/2000+F$14*Nutrients!$N17/2000+F$15*Nutrients!$O17/2000+F$16*Nutrients!$T17/2000+F$17*Nutrients!$U17/2000+F$18*Nutrients!$V17/2000+F$19*Nutrients!$W17/2000+F$20*Nutrients!$X17/2000+F$21*Nutrients!$Y17/2000+F$22*Nutrients!$Z17/2000+F$23*Nutrients!$AA17/2000+F$24*Nutrients!$AB17/2000+F$25*Nutrients!$AC17/2000+F$26*Nutrients!$AD17/2000+F$27*Nutrients!$AE17/2000+F$28*Nutrients!$AF17/2000+F$29*Nutrients!$AG17/2000+F$30*Nutrients!$AH17/2000+F$31*Nutrients!$P17/2000+F$32*Nutrients!$Q17/2000+F$33*Nutrients!$K17/2000+F$34*Nutrients!$J17/2000+F$35*Nutrients!$S17/2000+F$36/2000*Nutrients!$H17+F$37/2000*Nutrients!$I17+F$38/2000*Nutrients!$L17))</f>
        <v>0.4131584893432438</v>
      </c>
      <c r="G58" s="88">
        <f>IF(G$4="","",(G$10*Nutrients!$B17/2000+G$6*Nutrients!$C17/2000+G$11*Nutrients!$D17/2000+G$12*Nutrients!$E17/2000+G$7*Nutrients!$F17/2000+G$9*Nutrients!$G17/2000+G$8*Nutrients!$R17/2000+G$13*Nutrients!$M17/2000+G$14*Nutrients!$N17/2000+G$15*Nutrients!$O17/2000+G$16*Nutrients!$T17/2000+G$17*Nutrients!$U17/2000+G$18*Nutrients!$V17/2000+G$19*Nutrients!$W17/2000+G$20*Nutrients!$X17/2000+G$21*Nutrients!$Y17/2000+G$22*Nutrients!$Z17/2000+G$23*Nutrients!$AA17/2000+G$24*Nutrients!$AB17/2000+G$25*Nutrients!$AC17/2000+G$26*Nutrients!$AD17/2000+G$27*Nutrients!$AE17/2000+G$28*Nutrients!$AF17/2000+G$29*Nutrients!$AG17/2000+G$30*Nutrients!$AH17/2000+G$31*Nutrients!$P17/2000+G$32*Nutrients!$Q17/2000+G$33*Nutrients!$K17/2000+G$34*Nutrients!$J17/2000+G$35*Nutrients!$S17/2000+G$36/2000*Nutrients!$H17+G$37/2000*Nutrients!$I17+G$38/2000*Nutrients!$L17))</f>
        <v>0.44461090882065224</v>
      </c>
      <c r="H58" s="81"/>
      <c r="I58" s="88">
        <f>IF(I$4="","",(I$10*Nutrients!$B17/2000+I$6*Nutrients!$C17/2000+I$11*Nutrients!$D17/2000+I$12*Nutrients!$E17/2000+I$7*Nutrients!$F17/2000+I$9*Nutrients!$G17/2000+I$8*Nutrients!$R17/2000+I$13*Nutrients!$M17/2000+I$14*Nutrients!$N17/2000+I$15*Nutrients!$O17/2000+I$16*Nutrients!$T17/2000+I$17*Nutrients!$U17/2000+I$18*Nutrients!$V17/2000+I$19*Nutrients!$W17/2000+I$20*Nutrients!$X17/2000+I$21*Nutrients!$Y17/2000+I$22*Nutrients!$Z17/2000+I$23*Nutrients!$AA17/2000+I$24*Nutrients!$AB17/2000+I$25*Nutrients!$AC17/2000+I$26*Nutrients!$AD17/2000+I$27*Nutrients!$AE17/2000+I$28*Nutrients!$AF17/2000+I$29*Nutrients!$AG17/2000+I$30*Nutrients!$AH17/2000+I$31*Nutrients!$P17/2000+I$32*Nutrients!$Q17/2000+I$33*Nutrients!$K17/2000+I$34*Nutrients!$J17/2000+I$35*Nutrients!$S17/2000+I$36/2000*Nutrients!$H17+I$37/2000*Nutrients!$I17+I$38/2000*Nutrients!$L17))</f>
        <v>0.5171251875257278</v>
      </c>
      <c r="J58" s="88">
        <f>IF(J$4="","",(J$10*Nutrients!$B17/2000+J$6*Nutrients!$C17/2000+J$11*Nutrients!$D17/2000+J$12*Nutrients!$E17/2000+J$7*Nutrients!$F17/2000+J$9*Nutrients!$G17/2000+J$8*Nutrients!$R17/2000+J$13*Nutrients!$M17/2000+J$14*Nutrients!$N17/2000+J$15*Nutrients!$O17/2000+J$16*Nutrients!$T17/2000+J$17*Nutrients!$U17/2000+J$18*Nutrients!$V17/2000+J$19*Nutrients!$W17/2000+J$20*Nutrients!$X17/2000+J$21*Nutrients!$Y17/2000+J$22*Nutrients!$Z17/2000+J$23*Nutrients!$AA17/2000+J$24*Nutrients!$AB17/2000+J$25*Nutrients!$AC17/2000+J$26*Nutrients!$AD17/2000+J$27*Nutrients!$AE17/2000+J$28*Nutrients!$AF17/2000+J$29*Nutrients!$AG17/2000+J$30*Nutrients!$AH17/2000+J$31*Nutrients!$P17/2000+J$32*Nutrients!$Q17/2000+J$33*Nutrients!$K17/2000+J$34*Nutrients!$J17/2000+J$35*Nutrients!$S17/2000+J$36/2000*Nutrients!$H17+J$37/2000*Nutrients!$I17+J$38/2000*Nutrients!$L17))</f>
        <v>0.47453095534185996</v>
      </c>
      <c r="K58" s="88">
        <f>IF(K$4="","",(K$10*Nutrients!$B17/2000+K$6*Nutrients!$C17/2000+K$11*Nutrients!$D17/2000+K$12*Nutrients!$E17/2000+K$7*Nutrients!$F17/2000+K$9*Nutrients!$G17/2000+K$8*Nutrients!$R17/2000+K$13*Nutrients!$M17/2000+K$14*Nutrients!$N17/2000+K$15*Nutrients!$O17/2000+K$16*Nutrients!$T17/2000+K$17*Nutrients!$U17/2000+K$18*Nutrients!$V17/2000+K$19*Nutrients!$W17/2000+K$20*Nutrients!$X17/2000+K$21*Nutrients!$Y17/2000+K$22*Nutrients!$Z17/2000+K$23*Nutrients!$AA17/2000+K$24*Nutrients!$AB17/2000+K$25*Nutrients!$AC17/2000+K$26*Nutrients!$AD17/2000+K$27*Nutrients!$AE17/2000+K$28*Nutrients!$AF17/2000+K$29*Nutrients!$AG17/2000+K$30*Nutrients!$AH17/2000+K$31*Nutrients!$P17/2000+K$32*Nutrients!$Q17/2000+K$33*Nutrients!$K17/2000+K$34*Nutrients!$J17/2000+K$35*Nutrients!$S17/2000+K$36/2000*Nutrients!$H17+K$37/2000*Nutrients!$I17+K$38/2000*Nutrients!$L17))</f>
        <v>0.4395250714179375</v>
      </c>
      <c r="L58" s="88">
        <f>IF(L$4="","",(L$10*Nutrients!$B17/2000+L$6*Nutrients!$C17/2000+L$11*Nutrients!$D17/2000+L$12*Nutrients!$E17/2000+L$7*Nutrients!$F17/2000+L$9*Nutrients!$G17/2000+L$8*Nutrients!$R17/2000+L$13*Nutrients!$M17/2000+L$14*Nutrients!$N17/2000+L$15*Nutrients!$O17/2000+L$16*Nutrients!$T17/2000+L$17*Nutrients!$U17/2000+L$18*Nutrients!$V17/2000+L$19*Nutrients!$W17/2000+L$20*Nutrients!$X17/2000+L$21*Nutrients!$Y17/2000+L$22*Nutrients!$Z17/2000+L$23*Nutrients!$AA17/2000+L$24*Nutrients!$AB17/2000+L$25*Nutrients!$AC17/2000+L$26*Nutrients!$AD17/2000+L$27*Nutrients!$AE17/2000+L$28*Nutrients!$AF17/2000+L$29*Nutrients!$AG17/2000+L$30*Nutrients!$AH17/2000+L$31*Nutrients!$P17/2000+L$32*Nutrients!$Q17/2000+L$33*Nutrients!$K17/2000+L$34*Nutrients!$J17/2000+L$35*Nutrients!$S17/2000+L$36/2000*Nutrients!$H17+L$37/2000*Nutrients!$I17+L$38/2000*Nutrients!$L17))</f>
        <v>0.41987879622261437</v>
      </c>
      <c r="M58" s="88">
        <f>IF(M$4="","",(M$10*Nutrients!$B17/2000+M$6*Nutrients!$C17/2000+M$11*Nutrients!$D17/2000+M$12*Nutrients!$E17/2000+M$7*Nutrients!$F17/2000+M$9*Nutrients!$G17/2000+M$8*Nutrients!$R17/2000+M$13*Nutrients!$M17/2000+M$14*Nutrients!$N17/2000+M$15*Nutrients!$O17/2000+M$16*Nutrients!$T17/2000+M$17*Nutrients!$U17/2000+M$18*Nutrients!$V17/2000+M$19*Nutrients!$W17/2000+M$20*Nutrients!$X17/2000+M$21*Nutrients!$Y17/2000+M$22*Nutrients!$Z17/2000+M$23*Nutrients!$AA17/2000+M$24*Nutrients!$AB17/2000+M$25*Nutrients!$AC17/2000+M$26*Nutrients!$AD17/2000+M$27*Nutrients!$AE17/2000+M$28*Nutrients!$AF17/2000+M$29*Nutrients!$AG17/2000+M$30*Nutrients!$AH17/2000+M$31*Nutrients!$P17/2000+M$32*Nutrients!$Q17/2000+M$33*Nutrients!$K17/2000+M$34*Nutrients!$J17/2000+M$35*Nutrients!$S17/2000+M$36/2000*Nutrients!$H17+M$37/2000*Nutrients!$I17+M$38/2000*Nutrients!$L17))</f>
        <v>0.4197594185098835</v>
      </c>
      <c r="N58" s="88">
        <f>IF(N$4="","",(N$10*Nutrients!$B17/2000+N$6*Nutrients!$C17/2000+N$11*Nutrients!$D17/2000+N$12*Nutrients!$E17/2000+N$7*Nutrients!$F17/2000+N$9*Nutrients!$G17/2000+N$8*Nutrients!$R17/2000+N$13*Nutrients!$M17/2000+N$14*Nutrients!$N17/2000+N$15*Nutrients!$O17/2000+N$16*Nutrients!$T17/2000+N$17*Nutrients!$U17/2000+N$18*Nutrients!$V17/2000+N$19*Nutrients!$W17/2000+N$20*Nutrients!$X17/2000+N$21*Nutrients!$Y17/2000+N$22*Nutrients!$Z17/2000+N$23*Nutrients!$AA17/2000+N$24*Nutrients!$AB17/2000+N$25*Nutrients!$AC17/2000+N$26*Nutrients!$AD17/2000+N$27*Nutrients!$AE17/2000+N$28*Nutrients!$AF17/2000+N$29*Nutrients!$AG17/2000+N$30*Nutrients!$AH17/2000+N$31*Nutrients!$P17/2000+N$32*Nutrients!$Q17/2000+N$33*Nutrients!$K17/2000+N$34*Nutrients!$J17/2000+N$35*Nutrients!$S17/2000+N$36/2000*Nutrients!$H17+N$37/2000*Nutrients!$I17+N$38/2000*Nutrients!$L17))</f>
        <v>0.45650963229992597</v>
      </c>
      <c r="P58" s="88">
        <f>IF(P$4="","",(P$10*Nutrients!$B17/2000+P$6*Nutrients!$C17/2000+P$11*Nutrients!$D17/2000+P$12*Nutrients!$E17/2000+P$7*Nutrients!$F17/2000+P$9*Nutrients!$G17/2000+P$8*Nutrients!$R17/2000+P$13*Nutrients!$M17/2000+P$14*Nutrients!$N17/2000+P$15*Nutrients!$O17/2000+P$16*Nutrients!$T17/2000+P$17*Nutrients!$U17/2000+P$18*Nutrients!$V17/2000+P$19*Nutrients!$W17/2000+P$20*Nutrients!$X17/2000+P$21*Nutrients!$Y17/2000+P$22*Nutrients!$Z17/2000+P$23*Nutrients!$AA17/2000+P$24*Nutrients!$AB17/2000+P$25*Nutrients!$AC17/2000+P$26*Nutrients!$AD17/2000+P$27*Nutrients!$AE17/2000+P$28*Nutrients!$AF17/2000+P$29*Nutrients!$AG17/2000+P$30*Nutrients!$AH17/2000+P$31*Nutrients!$P17/2000+P$32*Nutrients!$Q17/2000+P$33*Nutrients!$K17/2000+P$34*Nutrients!$J17/2000+P$35*Nutrients!$S17/2000+P$36/2000*Nutrients!$H17+P$37/2000*Nutrients!$I17+P$38/2000*Nutrients!$L17))</f>
        <v>0.5081949156269944</v>
      </c>
      <c r="Q58" s="88">
        <f>IF(Q$4="","",(Q$10*Nutrients!$B17/2000+Q$6*Nutrients!$C17/2000+Q$11*Nutrients!$D17/2000+Q$12*Nutrients!$E17/2000+Q$7*Nutrients!$F17/2000+Q$9*Nutrients!$G17/2000+Q$8*Nutrients!$R17/2000+Q$13*Nutrients!$M17/2000+Q$14*Nutrients!$N17/2000+Q$15*Nutrients!$O17/2000+Q$16*Nutrients!$T17/2000+Q$17*Nutrients!$U17/2000+Q$18*Nutrients!$V17/2000+Q$19*Nutrients!$W17/2000+Q$20*Nutrients!$X17/2000+Q$21*Nutrients!$Y17/2000+Q$22*Nutrients!$Z17/2000+Q$23*Nutrients!$AA17/2000+Q$24*Nutrients!$AB17/2000+Q$25*Nutrients!$AC17/2000+Q$26*Nutrients!$AD17/2000+Q$27*Nutrients!$AE17/2000+Q$28*Nutrients!$AF17/2000+Q$29*Nutrients!$AG17/2000+Q$30*Nutrients!$AH17/2000+Q$31*Nutrients!$P17/2000+Q$32*Nutrients!$Q17/2000+Q$33*Nutrients!$K17/2000+Q$34*Nutrients!$J17/2000+Q$35*Nutrients!$S17/2000+Q$36/2000*Nutrients!$H17+Q$37/2000*Nutrients!$I17+Q$38/2000*Nutrients!$L17))</f>
        <v>0.46692303504230676</v>
      </c>
      <c r="R58" s="88">
        <f>IF(R$4="","",(R$10*Nutrients!$B17/2000+R$6*Nutrients!$C17/2000+R$11*Nutrients!$D17/2000+R$12*Nutrients!$E17/2000+R$7*Nutrients!$F17/2000+R$9*Nutrients!$G17/2000+R$8*Nutrients!$R17/2000+R$13*Nutrients!$M17/2000+R$14*Nutrients!$N17/2000+R$15*Nutrients!$O17/2000+R$16*Nutrients!$T17/2000+R$17*Nutrients!$U17/2000+R$18*Nutrients!$V17/2000+R$19*Nutrients!$W17/2000+R$20*Nutrients!$X17/2000+R$21*Nutrients!$Y17/2000+R$22*Nutrients!$Z17/2000+R$23*Nutrients!$AA17/2000+R$24*Nutrients!$AB17/2000+R$25*Nutrients!$AC17/2000+R$26*Nutrients!$AD17/2000+R$27*Nutrients!$AE17/2000+R$28*Nutrients!$AF17/2000+R$29*Nutrients!$AG17/2000+R$30*Nutrients!$AH17/2000+R$31*Nutrients!$P17/2000+R$32*Nutrients!$Q17/2000+R$33*Nutrients!$K17/2000+R$34*Nutrients!$J17/2000+R$35*Nutrients!$S17/2000+R$36/2000*Nutrients!$H17+R$37/2000*Nutrients!$I17+R$38/2000*Nutrients!$L17))</f>
        <v>0.43312433472617895</v>
      </c>
      <c r="S58" s="88">
        <f>IF(S$4="","",(S$10*Nutrients!$B17/2000+S$6*Nutrients!$C17/2000+S$11*Nutrients!$D17/2000+S$12*Nutrients!$E17/2000+S$7*Nutrients!$F17/2000+S$9*Nutrients!$G17/2000+S$8*Nutrients!$R17/2000+S$13*Nutrients!$M17/2000+S$14*Nutrients!$N17/2000+S$15*Nutrients!$O17/2000+S$16*Nutrients!$T17/2000+S$17*Nutrients!$U17/2000+S$18*Nutrients!$V17/2000+S$19*Nutrients!$W17/2000+S$20*Nutrients!$X17/2000+S$21*Nutrients!$Y17/2000+S$22*Nutrients!$Z17/2000+S$23*Nutrients!$AA17/2000+S$24*Nutrients!$AB17/2000+S$25*Nutrients!$AC17/2000+S$26*Nutrients!$AD17/2000+S$27*Nutrients!$AE17/2000+S$28*Nutrients!$AF17/2000+S$29*Nutrients!$AG17/2000+S$30*Nutrients!$AH17/2000+S$31*Nutrients!$P17/2000+S$32*Nutrients!$Q17/2000+S$33*Nutrients!$K17/2000+S$34*Nutrients!$J17/2000+S$35*Nutrients!$S17/2000+S$36/2000*Nutrients!$H17+S$37/2000*Nutrients!$I17+S$38/2000*Nutrients!$L17))</f>
        <v>0.4159088626873942</v>
      </c>
      <c r="T58" s="88">
        <f>IF(T$4="","",(T$10*Nutrients!$B17/2000+T$6*Nutrients!$C17/2000+T$11*Nutrients!$D17/2000+T$12*Nutrients!$E17/2000+T$7*Nutrients!$F17/2000+T$9*Nutrients!$G17/2000+T$8*Nutrients!$R17/2000+T$13*Nutrients!$M17/2000+T$14*Nutrients!$N17/2000+T$15*Nutrients!$O17/2000+T$16*Nutrients!$T17/2000+T$17*Nutrients!$U17/2000+T$18*Nutrients!$V17/2000+T$19*Nutrients!$W17/2000+T$20*Nutrients!$X17/2000+T$21*Nutrients!$Y17/2000+T$22*Nutrients!$Z17/2000+T$23*Nutrients!$AA17/2000+T$24*Nutrients!$AB17/2000+T$25*Nutrients!$AC17/2000+T$26*Nutrients!$AD17/2000+T$27*Nutrients!$AE17/2000+T$28*Nutrients!$AF17/2000+T$29*Nutrients!$AG17/2000+T$30*Nutrients!$AH17/2000+T$31*Nutrients!$P17/2000+T$32*Nutrients!$Q17/2000+T$33*Nutrients!$K17/2000+T$34*Nutrients!$J17/2000+T$35*Nutrients!$S17/2000+T$36/2000*Nutrients!$H17+T$37/2000*Nutrients!$I17+T$38/2000*Nutrients!$L17))</f>
        <v>0.4164589539265636</v>
      </c>
      <c r="U58" s="88">
        <f>IF(U$4="","",(U$10*Nutrients!$B17/2000+U$6*Nutrients!$C17/2000+U$11*Nutrients!$D17/2000+U$12*Nutrients!$E17/2000+U$7*Nutrients!$F17/2000+U$9*Nutrients!$G17/2000+U$8*Nutrients!$R17/2000+U$13*Nutrients!$M17/2000+U$14*Nutrients!$N17/2000+U$15*Nutrients!$O17/2000+U$16*Nutrients!$T17/2000+U$17*Nutrients!$U17/2000+U$18*Nutrients!$V17/2000+U$19*Nutrients!$W17/2000+U$20*Nutrients!$X17/2000+U$21*Nutrients!$Y17/2000+U$22*Nutrients!$Z17/2000+U$23*Nutrients!$AA17/2000+U$24*Nutrients!$AB17/2000+U$25*Nutrients!$AC17/2000+U$26*Nutrients!$AD17/2000+U$27*Nutrients!$AE17/2000+U$28*Nutrients!$AF17/2000+U$29*Nutrients!$AG17/2000+U$30*Nutrients!$AH17/2000+U$31*Nutrients!$P17/2000+U$32*Nutrients!$Q17/2000+U$33*Nutrients!$K17/2000+U$34*Nutrients!$J17/2000+U$35*Nutrients!$S17/2000+U$36/2000*Nutrients!$H17+U$37/2000*Nutrients!$I17+U$38/2000*Nutrients!$L17))</f>
        <v>0.45056027056028913</v>
      </c>
    </row>
    <row r="59" spans="1:21" ht="12.75">
      <c r="A59" s="89" t="s">
        <v>63</v>
      </c>
      <c r="B59" s="88">
        <f>IF(B$4="","",(B$10*Nutrients!$B18/2000+B$6*Nutrients!$C18/2000+B$11*Nutrients!$D18/2000+B$12*Nutrients!$E18/2000+B$7*Nutrients!$F18/2000+B$9*Nutrients!$G18/2000+B$8*Nutrients!$R18/2000+B$13*Nutrients!$M18/2000+B$14*Nutrients!$N18/2000+B$15*Nutrients!$O18/2000+B$16*Nutrients!$T18/2000+B$17*Nutrients!$U18/2000+B$18*Nutrients!$V18/2000+B$19*Nutrients!$W18/2000+B$20*Nutrients!$X18/2000+B$21*Nutrients!$Y18/2000+B$22*Nutrients!$Z18/2000+B$23*Nutrients!$AA18/2000+B$24*Nutrients!$AB18/2000+B$25*Nutrients!$AC18/2000+B$26*Nutrients!$AD18/2000+B$27*Nutrients!$AE18/2000+B$28*Nutrients!$AF18/2000+B$29*Nutrients!$AG18/2000+B$30*Nutrients!$AH18/2000+B$31*Nutrients!$P18/2000+B$32*Nutrients!$Q18/2000+B$33*Nutrients!$K18/2000+B$34*Nutrients!$J18/2000+B$35*Nutrients!$S18/2000+B$36/2000*Nutrients!$H18+B$37/2000*Nutrients!$I18+B$38/2000*Nutrients!$L18))</f>
        <v>0.17836276291445652</v>
      </c>
      <c r="C59" s="88">
        <f>IF(C$4="","",(C$10*Nutrients!$B18/2000+C$6*Nutrients!$C18/2000+C$11*Nutrients!$D18/2000+C$12*Nutrients!$E18/2000+C$7*Nutrients!$F18/2000+C$9*Nutrients!$G18/2000+C$8*Nutrients!$R18/2000+C$13*Nutrients!$M18/2000+C$14*Nutrients!$N18/2000+C$15*Nutrients!$O18/2000+C$16*Nutrients!$T18/2000+C$17*Nutrients!$U18/2000+C$18*Nutrients!$V18/2000+C$19*Nutrients!$W18/2000+C$20*Nutrients!$X18/2000+C$21*Nutrients!$Y18/2000+C$22*Nutrients!$Z18/2000+C$23*Nutrients!$AA18/2000+C$24*Nutrients!$AB18/2000+C$25*Nutrients!$AC18/2000+C$26*Nutrients!$AD18/2000+C$27*Nutrients!$AE18/2000+C$28*Nutrients!$AF18/2000+C$29*Nutrients!$AG18/2000+C$30*Nutrients!$AH18/2000+C$31*Nutrients!$P18/2000+C$32*Nutrients!$Q18/2000+C$33*Nutrients!$K18/2000+C$34*Nutrients!$J18/2000+C$35*Nutrients!$S18/2000+C$36/2000*Nutrients!$H18+C$37/2000*Nutrients!$I18+C$38/2000*Nutrients!$L18))</f>
        <v>0.15177605385648554</v>
      </c>
      <c r="D59" s="88">
        <f>IF(D$4="","",(D$10*Nutrients!$B18/2000+D$6*Nutrients!$C18/2000+D$11*Nutrients!$D18/2000+D$12*Nutrients!$E18/2000+D$7*Nutrients!$F18/2000+D$9*Nutrients!$G18/2000+D$8*Nutrients!$R18/2000+D$13*Nutrients!$M18/2000+D$14*Nutrients!$N18/2000+D$15*Nutrients!$O18/2000+D$16*Nutrients!$T18/2000+D$17*Nutrients!$U18/2000+D$18*Nutrients!$V18/2000+D$19*Nutrients!$W18/2000+D$20*Nutrients!$X18/2000+D$21*Nutrients!$Y18/2000+D$22*Nutrients!$Z18/2000+D$23*Nutrients!$AA18/2000+D$24*Nutrients!$AB18/2000+D$25*Nutrients!$AC18/2000+D$26*Nutrients!$AD18/2000+D$27*Nutrients!$AE18/2000+D$28*Nutrients!$AF18/2000+D$29*Nutrients!$AG18/2000+D$30*Nutrients!$AH18/2000+D$31*Nutrients!$P18/2000+D$32*Nutrients!$Q18/2000+D$33*Nutrients!$K18/2000+D$34*Nutrients!$J18/2000+D$35*Nutrients!$S18/2000+D$36/2000*Nutrients!$H18+D$37/2000*Nutrients!$I18+D$38/2000*Nutrients!$L18))</f>
        <v>0.13480361021856885</v>
      </c>
      <c r="E59" s="88">
        <f>IF(E$4="","",(E$10*Nutrients!$B18/2000+E$6*Nutrients!$C18/2000+E$11*Nutrients!$D18/2000+E$12*Nutrients!$E18/2000+E$7*Nutrients!$F18/2000+E$9*Nutrients!$G18/2000+E$8*Nutrients!$R18/2000+E$13*Nutrients!$M18/2000+E$14*Nutrients!$N18/2000+E$15*Nutrients!$O18/2000+E$16*Nutrients!$T18/2000+E$17*Nutrients!$U18/2000+E$18*Nutrients!$V18/2000+E$19*Nutrients!$W18/2000+E$20*Nutrients!$X18/2000+E$21*Nutrients!$Y18/2000+E$22*Nutrients!$Z18/2000+E$23*Nutrients!$AA18/2000+E$24*Nutrients!$AB18/2000+E$25*Nutrients!$AC18/2000+E$26*Nutrients!$AD18/2000+E$27*Nutrients!$AE18/2000+E$28*Nutrients!$AF18/2000+E$29*Nutrients!$AG18/2000+E$30*Nutrients!$AH18/2000+E$31*Nutrients!$P18/2000+E$32*Nutrients!$Q18/2000+E$33*Nutrients!$K18/2000+E$34*Nutrients!$J18/2000+E$35*Nutrients!$S18/2000+E$36/2000*Nutrients!$H18+E$37/2000*Nutrients!$I18+E$38/2000*Nutrients!$L18))</f>
        <v>0.13048205027630436</v>
      </c>
      <c r="F59" s="88">
        <f>IF(F$4="","",(F$10*Nutrients!$B18/2000+F$6*Nutrients!$C18/2000+F$11*Nutrients!$D18/2000+F$12*Nutrients!$E18/2000+F$7*Nutrients!$F18/2000+F$9*Nutrients!$G18/2000+F$8*Nutrients!$R18/2000+F$13*Nutrients!$M18/2000+F$14*Nutrients!$N18/2000+F$15*Nutrients!$O18/2000+F$16*Nutrients!$T18/2000+F$17*Nutrients!$U18/2000+F$18*Nutrients!$V18/2000+F$19*Nutrients!$W18/2000+F$20*Nutrients!$X18/2000+F$21*Nutrients!$Y18/2000+F$22*Nutrients!$Z18/2000+F$23*Nutrients!$AA18/2000+F$24*Nutrients!$AB18/2000+F$25*Nutrients!$AC18/2000+F$26*Nutrients!$AD18/2000+F$27*Nutrients!$AE18/2000+F$28*Nutrients!$AF18/2000+F$29*Nutrients!$AG18/2000+F$30*Nutrients!$AH18/2000+F$31*Nutrients!$P18/2000+F$32*Nutrients!$Q18/2000+F$33*Nutrients!$K18/2000+F$34*Nutrients!$J18/2000+F$35*Nutrients!$S18/2000+F$36/2000*Nutrients!$H18+F$37/2000*Nutrients!$I18+F$38/2000*Nutrients!$L18))</f>
        <v>0.13828597661272593</v>
      </c>
      <c r="G59" s="88">
        <f>IF(G$4="","",(G$10*Nutrients!$B18/2000+G$6*Nutrients!$C18/2000+G$11*Nutrients!$D18/2000+G$12*Nutrients!$E18/2000+G$7*Nutrients!$F18/2000+G$9*Nutrients!$G18/2000+G$8*Nutrients!$R18/2000+G$13*Nutrients!$M18/2000+G$14*Nutrients!$N18/2000+G$15*Nutrients!$O18/2000+G$16*Nutrients!$T18/2000+G$17*Nutrients!$U18/2000+G$18*Nutrients!$V18/2000+G$19*Nutrients!$W18/2000+G$20*Nutrients!$X18/2000+G$21*Nutrients!$Y18/2000+G$22*Nutrients!$Z18/2000+G$23*Nutrients!$AA18/2000+G$24*Nutrients!$AB18/2000+G$25*Nutrients!$AC18/2000+G$26*Nutrients!$AD18/2000+G$27*Nutrients!$AE18/2000+G$28*Nutrients!$AF18/2000+G$29*Nutrients!$AG18/2000+G$30*Nutrients!$AH18/2000+G$31*Nutrients!$P18/2000+G$32*Nutrients!$Q18/2000+G$33*Nutrients!$K18/2000+G$34*Nutrients!$J18/2000+G$35*Nutrients!$S18/2000+G$36/2000*Nutrients!$H18+G$37/2000*Nutrients!$I18+G$38/2000*Nutrients!$L18))</f>
        <v>0.14746380863114134</v>
      </c>
      <c r="H59" s="81"/>
      <c r="I59" s="88">
        <f>IF(I$4="","",(I$10*Nutrients!$B18/2000+I$6*Nutrients!$C18/2000+I$11*Nutrients!$D18/2000+I$12*Nutrients!$E18/2000+I$7*Nutrients!$F18/2000+I$9*Nutrients!$G18/2000+I$8*Nutrients!$R18/2000+I$13*Nutrients!$M18/2000+I$14*Nutrients!$N18/2000+I$15*Nutrients!$O18/2000+I$16*Nutrients!$T18/2000+I$17*Nutrients!$U18/2000+I$18*Nutrients!$V18/2000+I$19*Nutrients!$W18/2000+I$20*Nutrients!$X18/2000+I$21*Nutrients!$Y18/2000+I$22*Nutrients!$Z18/2000+I$23*Nutrients!$AA18/2000+I$24*Nutrients!$AB18/2000+I$25*Nutrients!$AC18/2000+I$26*Nutrients!$AD18/2000+I$27*Nutrients!$AE18/2000+I$28*Nutrients!$AF18/2000+I$29*Nutrients!$AG18/2000+I$30*Nutrients!$AH18/2000+I$31*Nutrients!$P18/2000+I$32*Nutrients!$Q18/2000+I$33*Nutrients!$K18/2000+I$34*Nutrients!$J18/2000+I$35*Nutrients!$S18/2000+I$36/2000*Nutrients!$H18+I$37/2000*Nutrients!$I18+I$38/2000*Nutrients!$L18))</f>
        <v>0.19929296706185573</v>
      </c>
      <c r="J59" s="88">
        <f>IF(J$4="","",(J$10*Nutrients!$B18/2000+J$6*Nutrients!$C18/2000+J$11*Nutrients!$D18/2000+J$12*Nutrients!$E18/2000+J$7*Nutrients!$F18/2000+J$9*Nutrients!$G18/2000+J$8*Nutrients!$R18/2000+J$13*Nutrients!$M18/2000+J$14*Nutrients!$N18/2000+J$15*Nutrients!$O18/2000+J$16*Nutrients!$T18/2000+J$17*Nutrients!$U18/2000+J$18*Nutrients!$V18/2000+J$19*Nutrients!$W18/2000+J$20*Nutrients!$X18/2000+J$21*Nutrients!$Y18/2000+J$22*Nutrients!$Z18/2000+J$23*Nutrients!$AA18/2000+J$24*Nutrients!$AB18/2000+J$25*Nutrients!$AC18/2000+J$26*Nutrients!$AD18/2000+J$27*Nutrients!$AE18/2000+J$28*Nutrients!$AF18/2000+J$29*Nutrients!$AG18/2000+J$30*Nutrients!$AH18/2000+J$31*Nutrients!$P18/2000+J$32*Nutrients!$Q18/2000+J$33*Nutrients!$K18/2000+J$34*Nutrients!$J18/2000+J$35*Nutrients!$S18/2000+J$36/2000*Nutrients!$H18+J$37/2000*Nutrients!$I18+J$38/2000*Nutrients!$L18))</f>
        <v>0.17094660134446715</v>
      </c>
      <c r="K59" s="88">
        <f>IF(K$4="","",(K$10*Nutrients!$B18/2000+K$6*Nutrients!$C18/2000+K$11*Nutrients!$D18/2000+K$12*Nutrients!$E18/2000+K$7*Nutrients!$F18/2000+K$9*Nutrients!$G18/2000+K$8*Nutrients!$R18/2000+K$13*Nutrients!$M18/2000+K$14*Nutrients!$N18/2000+K$15*Nutrients!$O18/2000+K$16*Nutrients!$T18/2000+K$17*Nutrients!$U18/2000+K$18*Nutrients!$V18/2000+K$19*Nutrients!$W18/2000+K$20*Nutrients!$X18/2000+K$21*Nutrients!$Y18/2000+K$22*Nutrients!$Z18/2000+K$23*Nutrients!$AA18/2000+K$24*Nutrients!$AB18/2000+K$25*Nutrients!$AC18/2000+K$26*Nutrients!$AD18/2000+K$27*Nutrients!$AE18/2000+K$28*Nutrients!$AF18/2000+K$29*Nutrients!$AG18/2000+K$30*Nutrients!$AH18/2000+K$31*Nutrients!$P18/2000+K$32*Nutrients!$Q18/2000+K$33*Nutrients!$K18/2000+K$34*Nutrients!$J18/2000+K$35*Nutrients!$S18/2000+K$36/2000*Nutrients!$H18+K$37/2000*Nutrients!$I18+K$38/2000*Nutrients!$L18))</f>
        <v>0.15275319087768469</v>
      </c>
      <c r="L59" s="88">
        <f>IF(L$4="","",(L$10*Nutrients!$B18/2000+L$6*Nutrients!$C18/2000+L$11*Nutrients!$D18/2000+L$12*Nutrients!$E18/2000+L$7*Nutrients!$F18/2000+L$9*Nutrients!$G18/2000+L$8*Nutrients!$R18/2000+L$13*Nutrients!$M18/2000+L$14*Nutrients!$N18/2000+L$15*Nutrients!$O18/2000+L$16*Nutrients!$T18/2000+L$17*Nutrients!$U18/2000+L$18*Nutrients!$V18/2000+L$19*Nutrients!$W18/2000+L$20*Nutrients!$X18/2000+L$21*Nutrients!$Y18/2000+L$22*Nutrients!$Z18/2000+L$23*Nutrients!$AA18/2000+L$24*Nutrients!$AB18/2000+L$25*Nutrients!$AC18/2000+L$26*Nutrients!$AD18/2000+L$27*Nutrients!$AE18/2000+L$28*Nutrients!$AF18/2000+L$29*Nutrients!$AG18/2000+L$30*Nutrients!$AH18/2000+L$31*Nutrients!$P18/2000+L$32*Nutrients!$Q18/2000+L$33*Nutrients!$K18/2000+L$34*Nutrients!$J18/2000+L$35*Nutrients!$S18/2000+L$36/2000*Nutrients!$H18+L$37/2000*Nutrients!$I18+L$38/2000*Nutrients!$L18))</f>
        <v>0.14437961565044743</v>
      </c>
      <c r="M59" s="88">
        <f>IF(M$4="","",(M$10*Nutrients!$B18/2000+M$6*Nutrients!$C18/2000+M$11*Nutrients!$D18/2000+M$12*Nutrients!$E18/2000+M$7*Nutrients!$F18/2000+M$9*Nutrients!$G18/2000+M$8*Nutrients!$R18/2000+M$13*Nutrients!$M18/2000+M$14*Nutrients!$N18/2000+M$15*Nutrients!$O18/2000+M$16*Nutrients!$T18/2000+M$17*Nutrients!$U18/2000+M$18*Nutrients!$V18/2000+M$19*Nutrients!$W18/2000+M$20*Nutrients!$X18/2000+M$21*Nutrients!$Y18/2000+M$22*Nutrients!$Z18/2000+M$23*Nutrients!$AA18/2000+M$24*Nutrients!$AB18/2000+M$25*Nutrients!$AC18/2000+M$26*Nutrients!$AD18/2000+M$27*Nutrients!$AE18/2000+M$28*Nutrients!$AF18/2000+M$29*Nutrients!$AG18/2000+M$30*Nutrients!$AH18/2000+M$31*Nutrients!$P18/2000+M$32*Nutrients!$Q18/2000+M$33*Nutrients!$K18/2000+M$34*Nutrients!$J18/2000+M$35*Nutrients!$S18/2000+M$36/2000*Nutrients!$H18+M$37/2000*Nutrients!$I18+M$38/2000*Nutrients!$L18))</f>
        <v>0.15159068863256486</v>
      </c>
      <c r="N59" s="88">
        <f>IF(N$4="","",(N$10*Nutrients!$B18/2000+N$6*Nutrients!$C18/2000+N$11*Nutrients!$D18/2000+N$12*Nutrients!$E18/2000+N$7*Nutrients!$F18/2000+N$9*Nutrients!$G18/2000+N$8*Nutrients!$R18/2000+N$13*Nutrients!$M18/2000+N$14*Nutrients!$N18/2000+N$15*Nutrients!$O18/2000+N$16*Nutrients!$T18/2000+N$17*Nutrients!$U18/2000+N$18*Nutrients!$V18/2000+N$19*Nutrients!$W18/2000+N$20*Nutrients!$X18/2000+N$21*Nutrients!$Y18/2000+N$22*Nutrients!$Z18/2000+N$23*Nutrients!$AA18/2000+N$24*Nutrients!$AB18/2000+N$25*Nutrients!$AC18/2000+N$26*Nutrients!$AD18/2000+N$27*Nutrients!$AE18/2000+N$28*Nutrients!$AF18/2000+N$29*Nutrients!$AG18/2000+N$30*Nutrients!$AH18/2000+N$31*Nutrients!$P18/2000+N$32*Nutrients!$Q18/2000+N$33*Nutrients!$K18/2000+N$34*Nutrients!$J18/2000+N$35*Nutrients!$S18/2000+N$36/2000*Nutrients!$H18+N$37/2000*Nutrients!$I18+N$38/2000*Nutrients!$L18))</f>
        <v>0.16407985768972166</v>
      </c>
      <c r="P59" s="88">
        <f>IF(P$4="","",(P$10*Nutrients!$B18/2000+P$6*Nutrients!$C18/2000+P$11*Nutrients!$D18/2000+P$12*Nutrients!$E18/2000+P$7*Nutrients!$F18/2000+P$9*Nutrients!$G18/2000+P$8*Nutrients!$R18/2000+P$13*Nutrients!$M18/2000+P$14*Nutrients!$N18/2000+P$15*Nutrients!$O18/2000+P$16*Nutrients!$T18/2000+P$17*Nutrients!$U18/2000+P$18*Nutrients!$V18/2000+P$19*Nutrients!$W18/2000+P$20*Nutrients!$X18/2000+P$21*Nutrients!$Y18/2000+P$22*Nutrients!$Z18/2000+P$23*Nutrients!$AA18/2000+P$24*Nutrients!$AB18/2000+P$25*Nutrients!$AC18/2000+P$26*Nutrients!$AD18/2000+P$27*Nutrients!$AE18/2000+P$28*Nutrients!$AF18/2000+P$29*Nutrients!$AG18/2000+P$30*Nutrients!$AH18/2000+P$31*Nutrients!$P18/2000+P$32*Nutrients!$Q18/2000+P$33*Nutrients!$K18/2000+P$34*Nutrients!$J18/2000+P$35*Nutrients!$S18/2000+P$36/2000*Nutrients!$H18+P$37/2000*Nutrients!$I18+P$38/2000*Nutrients!$L18))</f>
        <v>0.18882786498815612</v>
      </c>
      <c r="Q59" s="88">
        <f>IF(Q$4="","",(Q$10*Nutrients!$B18/2000+Q$6*Nutrients!$C18/2000+Q$11*Nutrients!$D18/2000+Q$12*Nutrients!$E18/2000+Q$7*Nutrients!$F18/2000+Q$9*Nutrients!$G18/2000+Q$8*Nutrients!$R18/2000+Q$13*Nutrients!$M18/2000+Q$14*Nutrients!$N18/2000+Q$15*Nutrients!$O18/2000+Q$16*Nutrients!$T18/2000+Q$17*Nutrients!$U18/2000+Q$18*Nutrients!$V18/2000+Q$19*Nutrients!$W18/2000+Q$20*Nutrients!$X18/2000+Q$21*Nutrients!$Y18/2000+Q$22*Nutrients!$Z18/2000+Q$23*Nutrients!$AA18/2000+Q$24*Nutrients!$AB18/2000+Q$25*Nutrients!$AC18/2000+Q$26*Nutrients!$AD18/2000+Q$27*Nutrients!$AE18/2000+Q$28*Nutrients!$AF18/2000+Q$29*Nutrients!$AG18/2000+Q$30*Nutrients!$AH18/2000+Q$31*Nutrients!$P18/2000+Q$32*Nutrients!$Q18/2000+Q$33*Nutrients!$K18/2000+Q$34*Nutrients!$J18/2000+Q$35*Nutrients!$S18/2000+Q$36/2000*Nutrients!$H18+Q$37/2000*Nutrients!$I18+Q$38/2000*Nutrients!$L18))</f>
        <v>0.16136132760047633</v>
      </c>
      <c r="R59" s="88">
        <f>IF(R$4="","",(R$10*Nutrients!$B18/2000+R$6*Nutrients!$C18/2000+R$11*Nutrients!$D18/2000+R$12*Nutrients!$E18/2000+R$7*Nutrients!$F18/2000+R$9*Nutrients!$G18/2000+R$8*Nutrients!$R18/2000+R$13*Nutrients!$M18/2000+R$14*Nutrients!$N18/2000+R$15*Nutrients!$O18/2000+R$16*Nutrients!$T18/2000+R$17*Nutrients!$U18/2000+R$18*Nutrients!$V18/2000+R$19*Nutrients!$W18/2000+R$20*Nutrients!$X18/2000+R$21*Nutrients!$Y18/2000+R$22*Nutrients!$Z18/2000+R$23*Nutrients!$AA18/2000+R$24*Nutrients!$AB18/2000+R$25*Nutrients!$AC18/2000+R$26*Nutrients!$AD18/2000+R$27*Nutrients!$AE18/2000+R$28*Nutrients!$AF18/2000+R$29*Nutrients!$AG18/2000+R$30*Nutrients!$AH18/2000+R$31*Nutrients!$P18/2000+R$32*Nutrients!$Q18/2000+R$33*Nutrients!$K18/2000+R$34*Nutrients!$J18/2000+R$35*Nutrients!$S18/2000+R$36/2000*Nutrients!$H18+R$37/2000*Nutrients!$I18+R$38/2000*Nutrients!$L18))</f>
        <v>0.14377840054812677</v>
      </c>
      <c r="S59" s="88">
        <f>IF(S$4="","",(S$10*Nutrients!$B18/2000+S$6*Nutrients!$C18/2000+S$11*Nutrients!$D18/2000+S$12*Nutrients!$E18/2000+S$7*Nutrients!$F18/2000+S$9*Nutrients!$G18/2000+S$8*Nutrients!$R18/2000+S$13*Nutrients!$M18/2000+S$14*Nutrients!$N18/2000+S$15*Nutrients!$O18/2000+S$16*Nutrients!$T18/2000+S$17*Nutrients!$U18/2000+S$18*Nutrients!$V18/2000+S$19*Nutrients!$W18/2000+S$20*Nutrients!$X18/2000+S$21*Nutrients!$Y18/2000+S$22*Nutrients!$Z18/2000+S$23*Nutrients!$AA18/2000+S$24*Nutrients!$AB18/2000+S$25*Nutrients!$AC18/2000+S$26*Nutrients!$AD18/2000+S$27*Nutrients!$AE18/2000+S$28*Nutrients!$AF18/2000+S$29*Nutrients!$AG18/2000+S$30*Nutrients!$AH18/2000+S$31*Nutrients!$P18/2000+S$32*Nutrients!$Q18/2000+S$33*Nutrients!$K18/2000+S$34*Nutrients!$J18/2000+S$35*Nutrients!$S18/2000+S$36/2000*Nutrients!$H18+S$37/2000*Nutrients!$I18+S$38/2000*Nutrients!$L18))</f>
        <v>0.1374308329633759</v>
      </c>
      <c r="T59" s="88">
        <f>IF(T$4="","",(T$10*Nutrients!$B18/2000+T$6*Nutrients!$C18/2000+T$11*Nutrients!$D18/2000+T$12*Nutrients!$E18/2000+T$7*Nutrients!$F18/2000+T$9*Nutrients!$G18/2000+T$8*Nutrients!$R18/2000+T$13*Nutrients!$M18/2000+T$14*Nutrients!$N18/2000+T$15*Nutrients!$O18/2000+T$16*Nutrients!$T18/2000+T$17*Nutrients!$U18/2000+T$18*Nutrients!$V18/2000+T$19*Nutrients!$W18/2000+T$20*Nutrients!$X18/2000+T$21*Nutrients!$Y18/2000+T$22*Nutrients!$Z18/2000+T$23*Nutrients!$AA18/2000+T$24*Nutrients!$AB18/2000+T$25*Nutrients!$AC18/2000+T$26*Nutrients!$AD18/2000+T$27*Nutrients!$AE18/2000+T$28*Nutrients!$AF18/2000+T$29*Nutrients!$AG18/2000+T$30*Nutrients!$AH18/2000+T$31*Nutrients!$P18/2000+T$32*Nutrients!$Q18/2000+T$33*Nutrients!$K18/2000+T$34*Nutrients!$J18/2000+T$35*Nutrients!$S18/2000+T$36/2000*Nutrients!$H18+T$37/2000*Nutrients!$I18+T$38/2000*Nutrients!$L18))</f>
        <v>0.14493833262264538</v>
      </c>
      <c r="U59" s="88">
        <f>IF(U$4="","",(U$10*Nutrients!$B18/2000+U$6*Nutrients!$C18/2000+U$11*Nutrients!$D18/2000+U$12*Nutrients!$E18/2000+U$7*Nutrients!$F18/2000+U$9*Nutrients!$G18/2000+U$8*Nutrients!$R18/2000+U$13*Nutrients!$M18/2000+U$14*Nutrients!$N18/2000+U$15*Nutrients!$O18/2000+U$16*Nutrients!$T18/2000+U$17*Nutrients!$U18/2000+U$18*Nutrients!$V18/2000+U$19*Nutrients!$W18/2000+U$20*Nutrients!$X18/2000+U$21*Nutrients!$Y18/2000+U$22*Nutrients!$Z18/2000+U$23*Nutrients!$AA18/2000+U$24*Nutrients!$AB18/2000+U$25*Nutrients!$AC18/2000+U$26*Nutrients!$AD18/2000+U$27*Nutrients!$AE18/2000+U$28*Nutrients!$AF18/2000+U$29*Nutrients!$AG18/2000+U$30*Nutrients!$AH18/2000+U$31*Nutrients!$P18/2000+U$32*Nutrients!$Q18/2000+U$33*Nutrients!$K18/2000+U$34*Nutrients!$J18/2000+U$35*Nutrients!$S18/2000+U$36/2000*Nutrients!$H18+U$37/2000*Nutrients!$I18+U$38/2000*Nutrients!$L18))</f>
        <v>0.1557718331604315</v>
      </c>
    </row>
    <row r="60" spans="1:21" ht="12.75">
      <c r="A60" s="89" t="s">
        <v>90</v>
      </c>
      <c r="B60" s="88">
        <f aca="true" t="shared" si="15" ref="B60:G60">B59+0.00000000053*(B17*100)^3-0.00000095017*(B17*100)^2+0.00061012623*(B17*100)-0.033396</f>
        <v>0.2168956224144565</v>
      </c>
      <c r="C60" s="88">
        <f t="shared" si="15"/>
        <v>0.19030891335648556</v>
      </c>
      <c r="D60" s="88">
        <f t="shared" si="15"/>
        <v>0.16386213896856885</v>
      </c>
      <c r="E60" s="88">
        <f t="shared" si="15"/>
        <v>0.14912697327630434</v>
      </c>
      <c r="F60" s="88">
        <f t="shared" si="15"/>
        <v>0.14552833136272592</v>
      </c>
      <c r="G60" s="88">
        <f t="shared" si="15"/>
        <v>0.15470616338114132</v>
      </c>
      <c r="H60" s="81"/>
      <c r="I60" s="88">
        <f aca="true" t="shared" si="16" ref="I60:N60">I59+0.00000000053*(I17*100)^3-0.00000095017*(I17*100)^2+0.00061012623*(I17*100)-0.033396</f>
        <v>0.23782582656185572</v>
      </c>
      <c r="J60" s="88">
        <f t="shared" si="16"/>
        <v>0.20947946084446714</v>
      </c>
      <c r="K60" s="88">
        <f t="shared" si="16"/>
        <v>0.1818117196276847</v>
      </c>
      <c r="L60" s="88">
        <f t="shared" si="16"/>
        <v>0.16302453865044741</v>
      </c>
      <c r="M60" s="88">
        <f t="shared" si="16"/>
        <v>0.15883304338256485</v>
      </c>
      <c r="N60" s="88">
        <f t="shared" si="16"/>
        <v>0.17132221243972165</v>
      </c>
      <c r="P60" s="88">
        <f aca="true" t="shared" si="17" ref="P60:U60">P59+0.00000000053*(P17*100)^3-0.00000095017*(P17*100)^2+0.00061012623*(P17*100)-0.033396</f>
        <v>0.2273607244881561</v>
      </c>
      <c r="Q60" s="88">
        <f t="shared" si="17"/>
        <v>0.19989418710047632</v>
      </c>
      <c r="R60" s="88">
        <f t="shared" si="17"/>
        <v>0.17283692929812675</v>
      </c>
      <c r="S60" s="88">
        <f t="shared" si="17"/>
        <v>0.1560757559633759</v>
      </c>
      <c r="T60" s="88">
        <f t="shared" si="17"/>
        <v>0.15218068737264537</v>
      </c>
      <c r="U60" s="88">
        <f t="shared" si="17"/>
        <v>0.16301418791043149</v>
      </c>
    </row>
    <row r="61" spans="1:21" ht="12.75">
      <c r="A61" t="s">
        <v>91</v>
      </c>
      <c r="B61" s="90">
        <f aca="true" t="shared" si="18" ref="B61:G61">IF(B$4="","",B43/(B52*2.2046)*10000)</f>
        <v>3.526700227885737</v>
      </c>
      <c r="C61" s="90">
        <f t="shared" si="18"/>
        <v>3.131595366390607</v>
      </c>
      <c r="D61" s="90">
        <f t="shared" si="18"/>
        <v>2.680320001060402</v>
      </c>
      <c r="E61" s="90">
        <f t="shared" si="18"/>
        <v>2.380771042354052</v>
      </c>
      <c r="F61" s="90">
        <f t="shared" si="18"/>
        <v>2.195738063746326</v>
      </c>
      <c r="G61" s="90">
        <f t="shared" si="18"/>
        <v>2.8303184076428716</v>
      </c>
      <c r="H61" s="81"/>
      <c r="I61" s="90">
        <f aca="true" t="shared" si="19" ref="I61:N61">IF(I$4="","",I43/(I52*2.2046)*10000)</f>
        <v>3.526594574649911</v>
      </c>
      <c r="J61" s="90">
        <f t="shared" si="19"/>
        <v>3.1367802169811267</v>
      </c>
      <c r="K61" s="90">
        <f t="shared" si="19"/>
        <v>2.68715753145241</v>
      </c>
      <c r="L61" s="90">
        <f t="shared" si="19"/>
        <v>2.3870785644221404</v>
      </c>
      <c r="M61" s="90">
        <f t="shared" si="19"/>
        <v>2.1960539291227916</v>
      </c>
      <c r="N61" s="90">
        <f t="shared" si="19"/>
        <v>2.8368056842914635</v>
      </c>
      <c r="P61" s="90">
        <f aca="true" t="shared" si="20" ref="P61:U61">IF(P$4="","",P43/(P52*2.2046)*10000)</f>
        <v>3.5266453708551695</v>
      </c>
      <c r="Q61" s="90">
        <f t="shared" si="20"/>
        <v>3.1342873573735237</v>
      </c>
      <c r="R61" s="90">
        <f t="shared" si="20"/>
        <v>2.6838700187090896</v>
      </c>
      <c r="S61" s="90">
        <f t="shared" si="20"/>
        <v>2.384046110010397</v>
      </c>
      <c r="T61" s="90">
        <f t="shared" si="20"/>
        <v>2.1959020741004287</v>
      </c>
      <c r="U61" s="90">
        <f t="shared" si="20"/>
        <v>2.8336867053674624</v>
      </c>
    </row>
    <row r="62" spans="1:21" ht="12.75">
      <c r="A62" t="s">
        <v>92</v>
      </c>
      <c r="B62" s="90">
        <f aca="true" t="shared" si="21" ref="B62:G62">IF(B$4="","",(B60)/(B52*2.2046)*10000)</f>
        <v>0.6482422381326123</v>
      </c>
      <c r="C62" s="90">
        <f t="shared" si="21"/>
        <v>0.5675909630952396</v>
      </c>
      <c r="D62" s="90">
        <f t="shared" si="21"/>
        <v>0.48800329832666023</v>
      </c>
      <c r="E62" s="90">
        <f t="shared" si="21"/>
        <v>0.4437964745126649</v>
      </c>
      <c r="F62" s="90">
        <f t="shared" si="21"/>
        <v>0.43306291450064305</v>
      </c>
      <c r="G62" s="90">
        <f t="shared" si="21"/>
        <v>0.46091337051942094</v>
      </c>
      <c r="H62" s="81"/>
      <c r="I62" s="90">
        <f aca="true" t="shared" si="22" ref="I62:N62">IF(I$4="","",(I60)/(I52*2.2046)*10000)</f>
        <v>0.6581797667986713</v>
      </c>
      <c r="J62" s="90">
        <f t="shared" si="22"/>
        <v>0.5785514814833469</v>
      </c>
      <c r="K62" s="90">
        <f t="shared" si="22"/>
        <v>0.5014214922840143</v>
      </c>
      <c r="L62" s="90">
        <f t="shared" si="22"/>
        <v>0.44921539236435254</v>
      </c>
      <c r="M62" s="90">
        <f t="shared" si="22"/>
        <v>0.43762507268093925</v>
      </c>
      <c r="N62" s="90">
        <f t="shared" si="22"/>
        <v>0.47263658209019066</v>
      </c>
      <c r="P62" s="90">
        <f aca="true" t="shared" si="23" ref="P62:U62">IF(P$4="","",(P60)/(P52*2.2046)*10000)</f>
        <v>0.6534019789539264</v>
      </c>
      <c r="Q62" s="90">
        <f t="shared" si="23"/>
        <v>0.5732816992415872</v>
      </c>
      <c r="R62" s="90">
        <f t="shared" si="23"/>
        <v>0.49496996942442967</v>
      </c>
      <c r="S62" s="90">
        <f t="shared" si="23"/>
        <v>0.44661015037410035</v>
      </c>
      <c r="T62" s="90">
        <f t="shared" si="23"/>
        <v>0.4354317755230118</v>
      </c>
      <c r="U62" s="90">
        <f t="shared" si="23"/>
        <v>0.4670002493435708</v>
      </c>
    </row>
    <row r="63" spans="1:21" ht="12.75">
      <c r="A63" t="s">
        <v>64</v>
      </c>
      <c r="B63" s="91">
        <f>IF(B$4="","",(B$10*Nutrients!$B20/2000+B$6*Nutrients!$C20/2000+B$11*Nutrients!$D20/2000+B$12*Nutrients!$E20/2000+B$7*Nutrients!$F20/2000+B$9*Nutrients!$G20/2000+B$8*Nutrients!$R20/2000+B$13*Nutrients!$M20/2000+B$14*Nutrients!$N20/2000+B$15*Nutrients!$O20/2000+B$16*Nutrients!$T20/2000+B$17*Nutrients!$U20/2000+B$18*Nutrients!$V20/2000+B$19*Nutrients!$W20/2000+B$20*Nutrients!$X20/2000+B$21*Nutrients!$Y20/2000+B$22*Nutrients!$Z20/2000+B$23*Nutrients!$AA20/2000+B$24*Nutrients!$AB20/2000+B$25*Nutrients!$AC20/2000+B$26*Nutrients!$AD20/2000+B$27*Nutrients!$AE20/2000+B$28*Nutrients!$AF20/2000+B$29*Nutrients!$AG20/2000+B$30*Nutrients!$AH20/2000+B$31*Nutrients!$P20/2000+B$32*Nutrients!$Q20/2000+B$33*Nutrients!$K20/2000+B$34*Nutrients!$J20/2000+B$35*Nutrients!$S20/2000+B$36/2000*Nutrients!$H20+B$37/2000*Nutrients!$I20+B$38/2000*Nutrients!$L20))</f>
        <v>6.670025</v>
      </c>
      <c r="C63" s="91">
        <f>IF(C$4="","",(C$10*Nutrients!$B20/2000+C$6*Nutrients!$C20/2000+C$11*Nutrients!$D20/2000+C$12*Nutrients!$E20/2000+C$7*Nutrients!$F20/2000+C$9*Nutrients!$G20/2000+C$8*Nutrients!$R20/2000+C$13*Nutrients!$M20/2000+C$14*Nutrients!$N20/2000+C$15*Nutrients!$O20/2000+C$16*Nutrients!$T20/2000+C$17*Nutrients!$U20/2000+C$18*Nutrients!$V20/2000+C$19*Nutrients!$W20/2000+C$20*Nutrients!$X20/2000+C$21*Nutrients!$Y20/2000+C$22*Nutrients!$Z20/2000+C$23*Nutrients!$AA20/2000+C$24*Nutrients!$AB20/2000+C$25*Nutrients!$AC20/2000+C$26*Nutrients!$AD20/2000+C$27*Nutrients!$AE20/2000+C$28*Nutrients!$AF20/2000+C$29*Nutrients!$AG20/2000+C$30*Nutrients!$AH20/2000+C$31*Nutrients!$P20/2000+C$32*Nutrients!$Q20/2000+C$33*Nutrients!$K20/2000+C$34*Nutrients!$J20/2000+C$35*Nutrients!$S20/2000+C$36/2000*Nutrients!$H20+C$37/2000*Nutrients!$I20+C$38/2000*Nutrients!$L20))</f>
        <v>6.395025</v>
      </c>
      <c r="D63" s="91">
        <f>IF(D$4="","",(D$10*Nutrients!$B20/2000+D$6*Nutrients!$C20/2000+D$11*Nutrients!$D20/2000+D$12*Nutrients!$E20/2000+D$7*Nutrients!$F20/2000+D$9*Nutrients!$G20/2000+D$8*Nutrients!$R20/2000+D$13*Nutrients!$M20/2000+D$14*Nutrients!$N20/2000+D$15*Nutrients!$O20/2000+D$16*Nutrients!$T20/2000+D$17*Nutrients!$U20/2000+D$18*Nutrients!$V20/2000+D$19*Nutrients!$W20/2000+D$20*Nutrients!$X20/2000+D$21*Nutrients!$Y20/2000+D$22*Nutrients!$Z20/2000+D$23*Nutrients!$AA20/2000+D$24*Nutrients!$AB20/2000+D$25*Nutrients!$AC20/2000+D$26*Nutrients!$AD20/2000+D$27*Nutrients!$AE20/2000+D$28*Nutrients!$AF20/2000+D$29*Nutrients!$AG20/2000+D$30*Nutrients!$AH20/2000+D$31*Nutrients!$P20/2000+D$32*Nutrients!$Q20/2000+D$33*Nutrients!$K20/2000+D$34*Nutrients!$J20/2000+D$35*Nutrients!$S20/2000+D$36/2000*Nutrients!$H20+D$37/2000*Nutrients!$I20+D$38/2000*Nutrients!$L20))</f>
        <v>5.9341875</v>
      </c>
      <c r="E63" s="91">
        <f>IF(E$4="","",(E$10*Nutrients!$B20/2000+E$6*Nutrients!$C20/2000+E$11*Nutrients!$D20/2000+E$12*Nutrients!$E20/2000+E$7*Nutrients!$F20/2000+E$9*Nutrients!$G20/2000+E$8*Nutrients!$R20/2000+E$13*Nutrients!$M20/2000+E$14*Nutrients!$N20/2000+E$15*Nutrients!$O20/2000+E$16*Nutrients!$T20/2000+E$17*Nutrients!$U20/2000+E$18*Nutrients!$V20/2000+E$19*Nutrients!$W20/2000+E$20*Nutrients!$X20/2000+E$21*Nutrients!$Y20/2000+E$22*Nutrients!$Z20/2000+E$23*Nutrients!$AA20/2000+E$24*Nutrients!$AB20/2000+E$25*Nutrients!$AC20/2000+E$26*Nutrients!$AD20/2000+E$27*Nutrients!$AE20/2000+E$28*Nutrients!$AF20/2000+E$29*Nutrients!$AG20/2000+E$30*Nutrients!$AH20/2000+E$31*Nutrients!$P20/2000+E$32*Nutrients!$Q20/2000+E$33*Nutrients!$K20/2000+E$34*Nutrients!$J20/2000+E$35*Nutrients!$S20/2000+E$36/2000*Nutrients!$H20+E$37/2000*Nutrients!$I20+E$38/2000*Nutrients!$L20))</f>
        <v>5.59835</v>
      </c>
      <c r="F63" s="91">
        <f>IF(F$4="","",(F$10*Nutrients!$B20/2000+F$6*Nutrients!$C20/2000+F$11*Nutrients!$D20/2000+F$12*Nutrients!$E20/2000+F$7*Nutrients!$F20/2000+F$9*Nutrients!$G20/2000+F$8*Nutrients!$R20/2000+F$13*Nutrients!$M20/2000+F$14*Nutrients!$N20/2000+F$15*Nutrients!$O20/2000+F$16*Nutrients!$T20/2000+F$17*Nutrients!$U20/2000+F$18*Nutrients!$V20/2000+F$19*Nutrients!$W20/2000+F$20*Nutrients!$X20/2000+F$21*Nutrients!$Y20/2000+F$22*Nutrients!$Z20/2000+F$23*Nutrients!$AA20/2000+F$24*Nutrients!$AB20/2000+F$25*Nutrients!$AC20/2000+F$26*Nutrients!$AD20/2000+F$27*Nutrients!$AE20/2000+F$28*Nutrients!$AF20/2000+F$29*Nutrients!$AG20/2000+F$30*Nutrients!$AH20/2000+F$31*Nutrients!$P20/2000+F$32*Nutrients!$Q20/2000+F$33*Nutrients!$K20/2000+F$34*Nutrients!$J20/2000+F$35*Nutrients!$S20/2000+F$36/2000*Nutrients!$H20+F$37/2000*Nutrients!$I20+F$38/2000*Nutrients!$L20))</f>
        <v>5.3875125</v>
      </c>
      <c r="G63" s="91">
        <f>IF(G$4="","",(G$10*Nutrients!$B20/2000+G$6*Nutrients!$C20/2000+G$11*Nutrients!$D20/2000+G$12*Nutrients!$E20/2000+G$7*Nutrients!$F20/2000+G$9*Nutrients!$G20/2000+G$8*Nutrients!$R20/2000+G$13*Nutrients!$M20/2000+G$14*Nutrients!$N20/2000+G$15*Nutrients!$O20/2000+G$16*Nutrients!$T20/2000+G$17*Nutrients!$U20/2000+G$18*Nutrients!$V20/2000+G$19*Nutrients!$W20/2000+G$20*Nutrients!$X20/2000+G$21*Nutrients!$Y20/2000+G$22*Nutrients!$Z20/2000+G$23*Nutrients!$AA20/2000+G$24*Nutrients!$AB20/2000+G$25*Nutrients!$AC20/2000+G$26*Nutrients!$AD20/2000+G$27*Nutrients!$AE20/2000+G$28*Nutrients!$AF20/2000+G$29*Nutrients!$AG20/2000+G$30*Nutrients!$AH20/2000+G$31*Nutrients!$P20/2000+G$32*Nutrients!$Q20/2000+G$33*Nutrients!$K20/2000+G$34*Nutrients!$J20/2000+G$35*Nutrients!$S20/2000+G$36/2000*Nutrients!$H20+G$37/2000*Nutrients!$I20+G$38/2000*Nutrients!$L20))</f>
        <v>18.3875125</v>
      </c>
      <c r="H63" s="81"/>
      <c r="I63" s="91">
        <f>IF(I$4="","",(I$10*Nutrients!$B20/2000+I$6*Nutrients!$C20/2000+I$11*Nutrients!$D20/2000+I$12*Nutrients!$E20/2000+I$7*Nutrients!$F20/2000+I$9*Nutrients!$G20/2000+I$8*Nutrients!$R20/2000+I$13*Nutrients!$M20/2000+I$14*Nutrients!$N20/2000+I$15*Nutrients!$O20/2000+I$16*Nutrients!$T20/2000+I$17*Nutrients!$U20/2000+I$18*Nutrients!$V20/2000+I$19*Nutrients!$W20/2000+I$20*Nutrients!$X20/2000+I$21*Nutrients!$Y20/2000+I$22*Nutrients!$Z20/2000+I$23*Nutrients!$AA20/2000+I$24*Nutrients!$AB20/2000+I$25*Nutrients!$AC20/2000+I$26*Nutrients!$AD20/2000+I$27*Nutrients!$AE20/2000+I$28*Nutrients!$AF20/2000+I$29*Nutrients!$AG20/2000+I$30*Nutrients!$AH20/2000+I$31*Nutrients!$P20/2000+I$32*Nutrients!$Q20/2000+I$33*Nutrients!$K20/2000+I$34*Nutrients!$J20/2000+I$35*Nutrients!$S20/2000+I$36/2000*Nutrients!$H20+I$37/2000*Nutrients!$I20+I$38/2000*Nutrients!$L20))</f>
        <v>6.890843390130564</v>
      </c>
      <c r="J63" s="91">
        <f>IF(J$4="","",(J$10*Nutrients!$B20/2000+J$6*Nutrients!$C20/2000+J$11*Nutrients!$D20/2000+J$12*Nutrients!$E20/2000+J$7*Nutrients!$F20/2000+J$9*Nutrients!$G20/2000+J$8*Nutrients!$R20/2000+J$13*Nutrients!$M20/2000+J$14*Nutrients!$N20/2000+J$15*Nutrients!$O20/2000+J$16*Nutrients!$T20/2000+J$17*Nutrients!$U20/2000+J$18*Nutrients!$V20/2000+J$19*Nutrients!$W20/2000+J$20*Nutrients!$X20/2000+J$21*Nutrients!$Y20/2000+J$22*Nutrients!$Z20/2000+J$23*Nutrients!$AA20/2000+J$24*Nutrients!$AB20/2000+J$25*Nutrients!$AC20/2000+J$26*Nutrients!$AD20/2000+J$27*Nutrients!$AE20/2000+J$28*Nutrients!$AF20/2000+J$29*Nutrients!$AG20/2000+J$30*Nutrients!$AH20/2000+J$31*Nutrients!$P20/2000+J$32*Nutrients!$Q20/2000+J$33*Nutrients!$K20/2000+J$34*Nutrients!$J20/2000+J$35*Nutrients!$S20/2000+J$36/2000*Nutrients!$H20+J$37/2000*Nutrients!$I20+J$38/2000*Nutrients!$L20))</f>
        <v>6.599276512878271</v>
      </c>
      <c r="K63" s="91">
        <f>IF(K$4="","",(K$10*Nutrients!$B20/2000+K$6*Nutrients!$C20/2000+K$11*Nutrients!$D20/2000+K$12*Nutrients!$E20/2000+K$7*Nutrients!$F20/2000+K$9*Nutrients!$G20/2000+K$8*Nutrients!$R20/2000+K$13*Nutrients!$M20/2000+K$14*Nutrients!$N20/2000+K$15*Nutrients!$O20/2000+K$16*Nutrients!$T20/2000+K$17*Nutrients!$U20/2000+K$18*Nutrients!$V20/2000+K$19*Nutrients!$W20/2000+K$20*Nutrients!$X20/2000+K$21*Nutrients!$Y20/2000+K$22*Nutrients!$Z20/2000+K$23*Nutrients!$AA20/2000+K$24*Nutrients!$AB20/2000+K$25*Nutrients!$AC20/2000+K$26*Nutrients!$AD20/2000+K$27*Nutrients!$AE20/2000+K$28*Nutrients!$AF20/2000+K$29*Nutrients!$AG20/2000+K$30*Nutrients!$AH20/2000+K$31*Nutrients!$P20/2000+K$32*Nutrients!$Q20/2000+K$33*Nutrients!$K20/2000+K$34*Nutrients!$J20/2000+K$35*Nutrients!$S20/2000+K$36/2000*Nutrients!$H20+K$37/2000*Nutrients!$I20+K$38/2000*Nutrients!$L20))</f>
        <v>6.129772643145281</v>
      </c>
      <c r="L63" s="91">
        <f>IF(L$4="","",(L$10*Nutrients!$B20/2000+L$6*Nutrients!$C20/2000+L$11*Nutrients!$D20/2000+L$12*Nutrients!$E20/2000+L$7*Nutrients!$F20/2000+L$9*Nutrients!$G20/2000+L$8*Nutrients!$R20/2000+L$13*Nutrients!$M20/2000+L$14*Nutrients!$N20/2000+L$15*Nutrients!$O20/2000+L$16*Nutrients!$T20/2000+L$17*Nutrients!$U20/2000+L$18*Nutrients!$V20/2000+L$19*Nutrients!$W20/2000+L$20*Nutrients!$X20/2000+L$21*Nutrients!$Y20/2000+L$22*Nutrients!$Z20/2000+L$23*Nutrients!$AA20/2000+L$24*Nutrients!$AB20/2000+L$25*Nutrients!$AC20/2000+L$26*Nutrients!$AD20/2000+L$27*Nutrients!$AE20/2000+L$28*Nutrients!$AF20/2000+L$29*Nutrients!$AG20/2000+L$30*Nutrients!$AH20/2000+L$31*Nutrients!$P20/2000+L$32*Nutrients!$Q20/2000+L$33*Nutrients!$K20/2000+L$34*Nutrients!$J20/2000+L$35*Nutrients!$S20/2000+L$36/2000*Nutrients!$H20+L$37/2000*Nutrients!$I20+L$38/2000*Nutrients!$L20))</f>
        <v>5.749787378735972</v>
      </c>
      <c r="M63" s="91">
        <f>IF(M$4="","",(M$10*Nutrients!$B20/2000+M$6*Nutrients!$C20/2000+M$11*Nutrients!$D20/2000+M$12*Nutrients!$E20/2000+M$7*Nutrients!$F20/2000+M$9*Nutrients!$G20/2000+M$8*Nutrients!$R20/2000+M$13*Nutrients!$M20/2000+M$14*Nutrients!$N20/2000+M$15*Nutrients!$O20/2000+M$16*Nutrients!$T20/2000+M$17*Nutrients!$U20/2000+M$18*Nutrients!$V20/2000+M$19*Nutrients!$W20/2000+M$20*Nutrients!$X20/2000+M$21*Nutrients!$Y20/2000+M$22*Nutrients!$Z20/2000+M$23*Nutrients!$AA20/2000+M$24*Nutrients!$AB20/2000+M$25*Nutrients!$AC20/2000+M$26*Nutrients!$AD20/2000+M$27*Nutrients!$AE20/2000+M$28*Nutrients!$AF20/2000+M$29*Nutrients!$AG20/2000+M$30*Nutrients!$AH20/2000+M$31*Nutrients!$P20/2000+M$32*Nutrients!$Q20/2000+M$33*Nutrients!$K20/2000+M$34*Nutrients!$J20/2000+M$35*Nutrients!$S20/2000+M$36/2000*Nutrients!$H20+M$37/2000*Nutrients!$I20+M$38/2000*Nutrients!$L20))</f>
        <v>5.53555545586649</v>
      </c>
      <c r="N63" s="91">
        <f>IF(N$4="","",(N$10*Nutrients!$B20/2000+N$6*Nutrients!$C20/2000+N$11*Nutrients!$D20/2000+N$12*Nutrients!$E20/2000+N$7*Nutrients!$F20/2000+N$9*Nutrients!$G20/2000+N$8*Nutrients!$R20/2000+N$13*Nutrients!$M20/2000+N$14*Nutrients!$N20/2000+N$15*Nutrients!$O20/2000+N$16*Nutrients!$T20/2000+N$17*Nutrients!$U20/2000+N$18*Nutrients!$V20/2000+N$19*Nutrients!$W20/2000+N$20*Nutrients!$X20/2000+N$21*Nutrients!$Y20/2000+N$22*Nutrients!$Z20/2000+N$23*Nutrients!$AA20/2000+N$24*Nutrients!$AB20/2000+N$25*Nutrients!$AC20/2000+N$26*Nutrients!$AD20/2000+N$27*Nutrients!$AE20/2000+N$28*Nutrients!$AF20/2000+N$29*Nutrients!$AG20/2000+N$30*Nutrients!$AH20/2000+N$31*Nutrients!$P20/2000+N$32*Nutrients!$Q20/2000+N$33*Nutrients!$K20/2000+N$34*Nutrients!$J20/2000+N$35*Nutrients!$S20/2000+N$36/2000*Nutrients!$H20+N$37/2000*Nutrients!$I20+N$38/2000*Nutrients!$L20))</f>
        <v>18.565163784979585</v>
      </c>
      <c r="P63" s="91">
        <f>IF(P$4="","",(P$10*Nutrients!$B20/2000+P$6*Nutrients!$C20/2000+P$11*Nutrients!$D20/2000+P$12*Nutrients!$E20/2000+P$7*Nutrients!$F20/2000+P$9*Nutrients!$G20/2000+P$8*Nutrients!$R20/2000+P$13*Nutrients!$M20/2000+P$14*Nutrients!$N20/2000+P$15*Nutrients!$O20/2000+P$16*Nutrients!$T20/2000+P$17*Nutrients!$U20/2000+P$18*Nutrients!$V20/2000+P$19*Nutrients!$W20/2000+P$20*Nutrients!$X20/2000+P$21*Nutrients!$Y20/2000+P$22*Nutrients!$Z20/2000+P$23*Nutrients!$AA20/2000+P$24*Nutrients!$AB20/2000+P$25*Nutrients!$AC20/2000+P$26*Nutrients!$AD20/2000+P$27*Nutrients!$AE20/2000+P$28*Nutrients!$AF20/2000+P$29*Nutrients!$AG20/2000+P$30*Nutrients!$AH20/2000+P$31*Nutrients!$P20/2000+P$32*Nutrients!$Q20/2000+P$33*Nutrients!$K20/2000+P$34*Nutrients!$J20/2000+P$35*Nutrients!$S20/2000+P$36/2000*Nutrients!$H20+P$37/2000*Nutrients!$I20+P$38/2000*Nutrients!$L20))</f>
        <v>6.780434195065282</v>
      </c>
      <c r="Q63" s="91">
        <f>IF(Q$4="","",(Q$10*Nutrients!$B20/2000+Q$6*Nutrients!$C20/2000+Q$11*Nutrients!$D20/2000+Q$12*Nutrients!$E20/2000+Q$7*Nutrients!$F20/2000+Q$9*Nutrients!$G20/2000+Q$8*Nutrients!$R20/2000+Q$13*Nutrients!$M20/2000+Q$14*Nutrients!$N20/2000+Q$15*Nutrients!$O20/2000+Q$16*Nutrients!$T20/2000+Q$17*Nutrients!$U20/2000+Q$18*Nutrients!$V20/2000+Q$19*Nutrients!$W20/2000+Q$20*Nutrients!$X20/2000+Q$21*Nutrients!$Y20/2000+Q$22*Nutrients!$Z20/2000+Q$23*Nutrients!$AA20/2000+Q$24*Nutrients!$AB20/2000+Q$25*Nutrients!$AC20/2000+Q$26*Nutrients!$AD20/2000+Q$27*Nutrients!$AE20/2000+Q$28*Nutrients!$AF20/2000+Q$29*Nutrients!$AG20/2000+Q$30*Nutrients!$AH20/2000+Q$31*Nutrients!$P20/2000+Q$32*Nutrients!$Q20/2000+Q$33*Nutrients!$K20/2000+Q$34*Nutrients!$J20/2000+Q$35*Nutrients!$S20/2000+Q$36/2000*Nutrients!$H20+Q$37/2000*Nutrients!$I20+Q$38/2000*Nutrients!$L20))</f>
        <v>6.497150756439135</v>
      </c>
      <c r="R63" s="91">
        <f>IF(R$4="","",(R$10*Nutrients!$B20/2000+R$6*Nutrients!$C20/2000+R$11*Nutrients!$D20/2000+R$12*Nutrients!$E20/2000+R$7*Nutrients!$F20/2000+R$9*Nutrients!$G20/2000+R$8*Nutrients!$R20/2000+R$13*Nutrients!$M20/2000+R$14*Nutrients!$N20/2000+R$15*Nutrients!$O20/2000+R$16*Nutrients!$T20/2000+R$17*Nutrients!$U20/2000+R$18*Nutrients!$V20/2000+R$19*Nutrients!$W20/2000+R$20*Nutrients!$X20/2000+R$21*Nutrients!$Y20/2000+R$22*Nutrients!$Z20/2000+R$23*Nutrients!$AA20/2000+R$24*Nutrients!$AB20/2000+R$25*Nutrients!$AC20/2000+R$26*Nutrients!$AD20/2000+R$27*Nutrients!$AE20/2000+R$28*Nutrients!$AF20/2000+R$29*Nutrients!$AG20/2000+R$30*Nutrients!$AH20/2000+R$31*Nutrients!$P20/2000+R$32*Nutrients!$Q20/2000+R$33*Nutrients!$K20/2000+R$34*Nutrients!$J20/2000+R$35*Nutrients!$S20/2000+R$36/2000*Nutrients!$H20+R$37/2000*Nutrients!$I20+R$38/2000*Nutrients!$L20))</f>
        <v>6.03198007157264</v>
      </c>
      <c r="S63" s="91">
        <f>IF(S$4="","",(S$10*Nutrients!$B20/2000+S$6*Nutrients!$C20/2000+S$11*Nutrients!$D20/2000+S$12*Nutrients!$E20/2000+S$7*Nutrients!$F20/2000+S$9*Nutrients!$G20/2000+S$8*Nutrients!$R20/2000+S$13*Nutrients!$M20/2000+S$14*Nutrients!$N20/2000+S$15*Nutrients!$O20/2000+S$16*Nutrients!$T20/2000+S$17*Nutrients!$U20/2000+S$18*Nutrients!$V20/2000+S$19*Nutrients!$W20/2000+S$20*Nutrients!$X20/2000+S$21*Nutrients!$Y20/2000+S$22*Nutrients!$Z20/2000+S$23*Nutrients!$AA20/2000+S$24*Nutrients!$AB20/2000+S$25*Nutrients!$AC20/2000+S$26*Nutrients!$AD20/2000+S$27*Nutrients!$AE20/2000+S$28*Nutrients!$AF20/2000+S$29*Nutrients!$AG20/2000+S$30*Nutrients!$AH20/2000+S$31*Nutrients!$P20/2000+S$32*Nutrients!$Q20/2000+S$33*Nutrients!$K20/2000+S$34*Nutrients!$J20/2000+S$35*Nutrients!$S20/2000+S$36/2000*Nutrients!$H20+S$37/2000*Nutrients!$I20+S$38/2000*Nutrients!$L20))</f>
        <v>5.674068689367986</v>
      </c>
      <c r="T63" s="91">
        <f>IF(T$4="","",(T$10*Nutrients!$B20/2000+T$6*Nutrients!$C20/2000+T$11*Nutrients!$D20/2000+T$12*Nutrients!$E20/2000+T$7*Nutrients!$F20/2000+T$9*Nutrients!$G20/2000+T$8*Nutrients!$R20/2000+T$13*Nutrients!$M20/2000+T$14*Nutrients!$N20/2000+T$15*Nutrients!$O20/2000+T$16*Nutrients!$T20/2000+T$17*Nutrients!$U20/2000+T$18*Nutrients!$V20/2000+T$19*Nutrients!$W20/2000+T$20*Nutrients!$X20/2000+T$21*Nutrients!$Y20/2000+T$22*Nutrients!$Z20/2000+T$23*Nutrients!$AA20/2000+T$24*Nutrients!$AB20/2000+T$25*Nutrients!$AC20/2000+T$26*Nutrients!$AD20/2000+T$27*Nutrients!$AE20/2000+T$28*Nutrients!$AF20/2000+T$29*Nutrients!$AG20/2000+T$30*Nutrients!$AH20/2000+T$31*Nutrients!$P20/2000+T$32*Nutrients!$Q20/2000+T$33*Nutrients!$K20/2000+T$34*Nutrients!$J20/2000+T$35*Nutrients!$S20/2000+T$36/2000*Nutrients!$H20+T$37/2000*Nutrients!$I20+T$38/2000*Nutrients!$L20))</f>
        <v>5.461533977933245</v>
      </c>
      <c r="U63" s="91">
        <f>IF(U$4="","",(U$10*Nutrients!$B20/2000+U$6*Nutrients!$C20/2000+U$11*Nutrients!$D20/2000+U$12*Nutrients!$E20/2000+U$7*Nutrients!$F20/2000+U$9*Nutrients!$G20/2000+U$8*Nutrients!$R20/2000+U$13*Nutrients!$M20/2000+U$14*Nutrients!$N20/2000+U$15*Nutrients!$O20/2000+U$16*Nutrients!$T20/2000+U$17*Nutrients!$U20/2000+U$18*Nutrients!$V20/2000+U$19*Nutrients!$W20/2000+U$20*Nutrients!$X20/2000+U$21*Nutrients!$Y20/2000+U$22*Nutrients!$Z20/2000+U$23*Nutrients!$AA20/2000+U$24*Nutrients!$AB20/2000+U$25*Nutrients!$AC20/2000+U$26*Nutrients!$AD20/2000+U$27*Nutrients!$AE20/2000+U$28*Nutrients!$AF20/2000+U$29*Nutrients!$AG20/2000+U$30*Nutrients!$AH20/2000+U$31*Nutrients!$P20/2000+U$32*Nutrients!$Q20/2000+U$33*Nutrients!$K20/2000+U$34*Nutrients!$J20/2000+U$35*Nutrients!$S20/2000+U$36/2000*Nutrients!$H20+U$37/2000*Nutrients!$I20+U$38/2000*Nutrients!$L20))</f>
        <v>18.47633814248979</v>
      </c>
    </row>
    <row r="64" spans="1:21" ht="12.75">
      <c r="A64" t="s">
        <v>93</v>
      </c>
      <c r="B64" s="91">
        <f>IF(B$4="","",B63+Nutrients!$C$25)</f>
        <v>18.670025</v>
      </c>
      <c r="C64" s="91">
        <f>IF(C$4="","",C63+Nutrients!$C$25)</f>
        <v>18.395025</v>
      </c>
      <c r="D64" s="91">
        <f>IF(D$4="","",D63+Nutrients!$C$25)</f>
        <v>17.9341875</v>
      </c>
      <c r="E64" s="91">
        <f>IF(E$4="","",E63+Nutrients!$C$25)</f>
        <v>17.59835</v>
      </c>
      <c r="F64" s="91">
        <f>IF(F$4="","",F63+Nutrients!$C$25)</f>
        <v>17.3875125</v>
      </c>
      <c r="G64" s="91">
        <f>IF(G$4="","",G63+Nutrients!$C$25)</f>
        <v>30.3875125</v>
      </c>
      <c r="H64" s="81"/>
      <c r="I64" s="91">
        <f>IF(I$4="","",I63+Nutrients!$C$25)</f>
        <v>18.890843390130563</v>
      </c>
      <c r="J64" s="91">
        <f>IF(J$4="","",J63+Nutrients!$C$25)</f>
        <v>18.59927651287827</v>
      </c>
      <c r="K64" s="91">
        <f>IF(K$4="","",K63+Nutrients!$C$25)</f>
        <v>18.12977264314528</v>
      </c>
      <c r="L64" s="91">
        <f>IF(L$4="","",L63+Nutrients!$C$25)</f>
        <v>17.749787378735974</v>
      </c>
      <c r="M64" s="91">
        <f>IF(M$4="","",M63+Nutrients!$C$25)</f>
        <v>17.53555545586649</v>
      </c>
      <c r="N64" s="91">
        <f>IF(N$4="","",N63+Nutrients!$C$25)</f>
        <v>30.565163784979585</v>
      </c>
      <c r="P64" s="91">
        <f>IF(P$4="","",P63+Nutrients!$C$25)</f>
        <v>18.780434195065283</v>
      </c>
      <c r="Q64" s="91">
        <f>IF(Q$4="","",Q63+Nutrients!$C$25)</f>
        <v>18.497150756439133</v>
      </c>
      <c r="R64" s="91">
        <f>IF(R$4="","",R63+Nutrients!$C$25)</f>
        <v>18.03198007157264</v>
      </c>
      <c r="S64" s="91">
        <f>IF(S$4="","",S63+Nutrients!$C$25)</f>
        <v>17.674068689367985</v>
      </c>
      <c r="T64" s="91">
        <f>IF(T$4="","",T63+Nutrients!$C$25)</f>
        <v>17.461533977933243</v>
      </c>
      <c r="U64" s="91">
        <f>IF(U$4="","",U63+Nutrients!$C$25)</f>
        <v>30.47633814248979</v>
      </c>
    </row>
    <row r="65" spans="1:22" ht="12.75">
      <c r="A65" t="s">
        <v>94</v>
      </c>
      <c r="B65" s="134">
        <v>66.91788856304984</v>
      </c>
      <c r="C65" s="134">
        <v>101.89638318670575</v>
      </c>
      <c r="D65" s="134">
        <v>116.37927663734112</v>
      </c>
      <c r="E65" s="134">
        <v>130.8621700879766</v>
      </c>
      <c r="F65" s="134">
        <v>145.34506353861187</v>
      </c>
      <c r="G65" s="134">
        <v>98.19525904203326</v>
      </c>
      <c r="H65" s="115">
        <f>SUM(B65:G65)</f>
        <v>659.5960410557185</v>
      </c>
      <c r="I65" s="92">
        <f aca="true" t="shared" si="24" ref="I65:N65">B65+(B65*I68*I8/2000)</f>
        <v>59.43785261479542</v>
      </c>
      <c r="J65" s="92">
        <f t="shared" si="24"/>
        <v>91.67815796000781</v>
      </c>
      <c r="K65" s="92">
        <f t="shared" si="24"/>
        <v>105.84279086286699</v>
      </c>
      <c r="L65" s="92">
        <f t="shared" si="24"/>
        <v>119.81556244511538</v>
      </c>
      <c r="M65" s="92">
        <f t="shared" si="24"/>
        <v>133.43905373040354</v>
      </c>
      <c r="N65" s="92">
        <f t="shared" si="24"/>
        <v>90.08892998442295</v>
      </c>
      <c r="O65" s="108">
        <f>SUM(I65:N65)</f>
        <v>600.3023475976121</v>
      </c>
      <c r="P65" s="92">
        <f aca="true" t="shared" si="25" ref="P65:U65">B65+(B65*P68*P8/2000)</f>
        <v>62.59554443085811</v>
      </c>
      <c r="Q65" s="92">
        <f t="shared" si="25"/>
        <v>95.90055805722774</v>
      </c>
      <c r="R65" s="92">
        <f t="shared" si="25"/>
        <v>110.09828964687824</v>
      </c>
      <c r="S65" s="92">
        <f t="shared" si="25"/>
        <v>124.2000905762234</v>
      </c>
      <c r="T65" s="92">
        <f t="shared" si="25"/>
        <v>138.12725135708834</v>
      </c>
      <c r="U65" s="92">
        <f t="shared" si="25"/>
        <v>93.28758954951843</v>
      </c>
      <c r="V65" s="108">
        <f>SUM(P65:U65)</f>
        <v>624.2093236177942</v>
      </c>
    </row>
    <row r="66" spans="1:22" ht="12.75">
      <c r="A66" t="s">
        <v>95</v>
      </c>
      <c r="B66" s="93">
        <f aca="true" t="shared" si="26" ref="B66:G66">IF(B$65="","",B65*B64/2000)</f>
        <v>0.6246793262096773</v>
      </c>
      <c r="C66" s="93">
        <f t="shared" si="26"/>
        <v>0.9371932580645159</v>
      </c>
      <c r="D66" s="93">
        <f t="shared" si="26"/>
        <v>1.0435838841642227</v>
      </c>
      <c r="E66" s="93">
        <f t="shared" si="26"/>
        <v>1.1514791354838714</v>
      </c>
      <c r="F66" s="93">
        <f t="shared" si="26"/>
        <v>1.263594554545454</v>
      </c>
      <c r="G66" s="93">
        <f t="shared" si="26"/>
        <v>1.491954830790262</v>
      </c>
      <c r="H66" s="94">
        <f>SUM(B66:G66)</f>
        <v>6.512484989258003</v>
      </c>
      <c r="I66" s="93">
        <f aca="true" t="shared" si="27" ref="I66:N66">IF(I$65="","",I65*I64/2000)</f>
        <v>0.5614155825958813</v>
      </c>
      <c r="J66" s="93">
        <f t="shared" si="27"/>
        <v>0.8525737050447586</v>
      </c>
      <c r="K66" s="93">
        <f t="shared" si="27"/>
        <v>0.9594528671298767</v>
      </c>
      <c r="L66" s="93">
        <f t="shared" si="27"/>
        <v>1.0633503790322305</v>
      </c>
      <c r="M66" s="93">
        <f t="shared" si="27"/>
        <v>1.1699639633339198</v>
      </c>
      <c r="N66" s="93">
        <f t="shared" si="27"/>
        <v>1.3767914500937228</v>
      </c>
      <c r="O66" s="94">
        <f>SUM(I66:N66)</f>
        <v>5.98354794723039</v>
      </c>
      <c r="P66" s="93">
        <f aca="true" t="shared" si="28" ref="P66:U66">IF(P$65="","",P65*P64/2000)</f>
        <v>0.587785751544008</v>
      </c>
      <c r="Q66" s="93">
        <f t="shared" si="28"/>
        <v>0.8869435400055926</v>
      </c>
      <c r="R66" s="93">
        <f t="shared" si="28"/>
        <v>0.9926450824133703</v>
      </c>
      <c r="S66" s="93">
        <f t="shared" si="28"/>
        <v>1.0975604660349487</v>
      </c>
      <c r="T66" s="93">
        <f t="shared" si="28"/>
        <v>1.2059568464251618</v>
      </c>
      <c r="U66" s="93">
        <f t="shared" si="28"/>
        <v>1.4215320618044602</v>
      </c>
      <c r="V66" s="94">
        <f>SUM(P66:U66)</f>
        <v>6.192423748227542</v>
      </c>
    </row>
    <row r="67" ht="12.75">
      <c r="H67" s="6">
        <f>H65/(G5-B4)</f>
        <v>3.0678885630498534</v>
      </c>
    </row>
    <row r="68" spans="2:21" ht="12.75">
      <c r="B68" s="8"/>
      <c r="F68" t="s">
        <v>114</v>
      </c>
      <c r="G68" t="s">
        <v>112</v>
      </c>
      <c r="H68" s="126">
        <f>(I8/2000)</f>
        <v>0.06</v>
      </c>
      <c r="I68" s="107">
        <f>'Response surface'!G4</f>
        <v>-1.8629886339999997</v>
      </c>
      <c r="J68" s="107">
        <f>'Response surface'!G5</f>
        <v>-1.6713424799999999</v>
      </c>
      <c r="K68" s="107">
        <f>'Response surface'!G6</f>
        <v>-1.5089292639999998</v>
      </c>
      <c r="L68" s="107">
        <f>'Response surface'!G7</f>
        <v>-1.4069010719999997</v>
      </c>
      <c r="M68" s="107">
        <f>'Response surface'!G8</f>
        <v>-1.365257904</v>
      </c>
      <c r="N68" s="107">
        <f>'Response surface'!G9</f>
        <v>-1.3758860215</v>
      </c>
      <c r="O68" s="126">
        <f>(P8/2000)</f>
        <v>0.03</v>
      </c>
      <c r="P68" s="107">
        <f>'Response surface'!E4</f>
        <v>-2.153058634</v>
      </c>
      <c r="Q68" s="107">
        <f>'Response surface'!E5</f>
        <v>-1.9614124800000001</v>
      </c>
      <c r="R68" s="107">
        <f>'Response surface'!E6</f>
        <v>-1.7989992639999999</v>
      </c>
      <c r="S68" s="107">
        <f>'Response surface'!E7</f>
        <v>-1.6969710719999997</v>
      </c>
      <c r="T68" s="107">
        <f>'Response surface'!E8</f>
        <v>-1.6553279039999997</v>
      </c>
      <c r="U68" s="107">
        <f>'Response surface'!E9</f>
        <v>-1.6659560215</v>
      </c>
    </row>
    <row r="69" spans="4:21" ht="12.75">
      <c r="D69" s="6"/>
      <c r="H69" s="109" t="s">
        <v>118</v>
      </c>
      <c r="I69" s="112">
        <f aca="true" t="shared" si="29" ref="I69:N69">I68*I8/2000</f>
        <v>-0.11177931803999998</v>
      </c>
      <c r="J69" s="112">
        <f t="shared" si="29"/>
        <v>-0.1002805488</v>
      </c>
      <c r="K69" s="112">
        <f t="shared" si="29"/>
        <v>-0.09053575584</v>
      </c>
      <c r="L69" s="112">
        <f t="shared" si="29"/>
        <v>-0.08441406431999998</v>
      </c>
      <c r="M69" s="112">
        <f t="shared" si="29"/>
        <v>-0.08191547424</v>
      </c>
      <c r="N69" s="112">
        <f t="shared" si="29"/>
        <v>-0.08255316129</v>
      </c>
      <c r="P69" s="112">
        <f aca="true" t="shared" si="30" ref="P69:U69">P68*P8/2000</f>
        <v>-0.06459175902000001</v>
      </c>
      <c r="Q69" s="112">
        <f t="shared" si="30"/>
        <v>-0.0588423744</v>
      </c>
      <c r="R69" s="112">
        <f t="shared" si="30"/>
        <v>-0.053969977919999995</v>
      </c>
      <c r="S69" s="112">
        <f t="shared" si="30"/>
        <v>-0.05090913215999999</v>
      </c>
      <c r="T69" s="112">
        <f t="shared" si="30"/>
        <v>-0.049659837119999994</v>
      </c>
      <c r="U69" s="112">
        <f t="shared" si="30"/>
        <v>-0.049978680644999995</v>
      </c>
    </row>
    <row r="70" spans="3:21" ht="12.75">
      <c r="C70" s="95"/>
      <c r="G70" t="s">
        <v>113</v>
      </c>
      <c r="H70" s="105">
        <f>H68</f>
        <v>0.06</v>
      </c>
      <c r="I70" s="107">
        <f>'Response surface'!G22</f>
        <v>0.73977923</v>
      </c>
      <c r="J70" s="107">
        <f>'Response surface'!G23</f>
        <v>0.6382155999999999</v>
      </c>
      <c r="K70" s="107">
        <f>'Response surface'!G24</f>
        <v>0.5521440799999998</v>
      </c>
      <c r="L70" s="107">
        <f>'Response surface'!G25</f>
        <v>0.4980738399999999</v>
      </c>
      <c r="M70" s="107">
        <f>'Response surface'!G26</f>
        <v>0.47600487999999996</v>
      </c>
      <c r="N70" s="107">
        <f>'Response surface'!G27</f>
        <v>0.48163729249999987</v>
      </c>
      <c r="O70" s="126">
        <f>O68</f>
        <v>0.03</v>
      </c>
      <c r="P70" s="107">
        <f>'Response surface'!E22</f>
        <v>0.79167923</v>
      </c>
      <c r="Q70" s="107">
        <f>'Response surface'!E23</f>
        <v>0.6901155999999999</v>
      </c>
      <c r="R70" s="107">
        <f>'Response surface'!E24</f>
        <v>0.6040440799999998</v>
      </c>
      <c r="S70" s="107">
        <f>'Response surface'!E25</f>
        <v>0.5499738399999998</v>
      </c>
      <c r="T70" s="107">
        <f>'Response surface'!E26</f>
        <v>0.5279048799999999</v>
      </c>
      <c r="U70" s="107">
        <f>'Response surface'!E27</f>
        <v>0.5335372924999999</v>
      </c>
    </row>
    <row r="71" spans="8:22" ht="12.75">
      <c r="H71" s="106" t="s">
        <v>116</v>
      </c>
      <c r="I71" s="6">
        <f>'Gf diets (corn, 46.5%)'!I$8/2000*'Gf diets (corn, 46.5%)'!I$70*('Gf diets (corn, 46.5%)'!I$5-'Gf diets (corn, 46.5%)'!I$4)</f>
        <v>1.331602614</v>
      </c>
      <c r="J71" s="6">
        <f>'Gf diets (corn, 46.5%)'!J$8/2000*'Gf diets (corn, 46.5%)'!J$70*('Gf diets (corn, 46.5%)'!J$5-'Gf diets (corn, 46.5%)'!J$4)</f>
        <v>1.5317174399999998</v>
      </c>
      <c r="K71" s="6">
        <f>'Gf diets (corn, 46.5%)'!K$8/2000*'Gf diets (corn, 46.5%)'!K$70*('Gf diets (corn, 46.5%)'!K$5-'Gf diets (corn, 46.5%)'!K$4)</f>
        <v>1.3251457919999996</v>
      </c>
      <c r="L71" s="6">
        <f>'Gf diets (corn, 46.5%)'!L$8/2000*'Gf diets (corn, 46.5%)'!L$70*('Gf diets (corn, 46.5%)'!L$5-'Gf diets (corn, 46.5%)'!L$4)</f>
        <v>1.1953772159999996</v>
      </c>
      <c r="M71" s="6">
        <f>'Gf diets (corn, 46.5%)'!M$8/2000*'Gf diets (corn, 46.5%)'!M$70*('Gf diets (corn, 46.5%)'!M$5-'Gf diets (corn, 46.5%)'!M$4)</f>
        <v>1.142411712</v>
      </c>
      <c r="N71" s="6">
        <f>'Gf diets (corn, 46.5%)'!N$8/2000*'Gf diets (corn, 46.5%)'!N$70*('Gf diets (corn, 46.5%)'!N$5-'Gf diets (corn, 46.5%)'!N$4)</f>
        <v>0.7224559387499998</v>
      </c>
      <c r="O71" s="6">
        <f>SUM(I71:N71)</f>
        <v>7.2487107127499995</v>
      </c>
      <c r="P71" s="6">
        <f>'Gf diets (corn, 46.5%)'!P$8/2000*'Gf diets (corn, 46.5%)'!P$70*('Gf diets (corn, 46.5%)'!P$5-'Gf diets (corn, 46.5%)'!P$4)</f>
        <v>0.712511307</v>
      </c>
      <c r="Q71" s="6">
        <f>'Gf diets (corn, 46.5%)'!Q$8/2000*'Gf diets (corn, 46.5%)'!Q$70*('Gf diets (corn, 46.5%)'!Q$5-'Gf diets (corn, 46.5%)'!Q$4)</f>
        <v>0.8281387199999999</v>
      </c>
      <c r="R71" s="6">
        <f>'Gf diets (corn, 46.5%)'!R$8/2000*'Gf diets (corn, 46.5%)'!R$70*('Gf diets (corn, 46.5%)'!R$5-'Gf diets (corn, 46.5%)'!R$4)</f>
        <v>0.7248528959999998</v>
      </c>
      <c r="S71" s="6">
        <f>'Gf diets (corn, 46.5%)'!S$8/2000*'Gf diets (corn, 46.5%)'!S$70*('Gf diets (corn, 46.5%)'!S$5-'Gf diets (corn, 46.5%)'!S$4)</f>
        <v>0.6599686079999998</v>
      </c>
      <c r="T71" s="6">
        <f>'Gf diets (corn, 46.5%)'!T$8/2000*'Gf diets (corn, 46.5%)'!T$70*('Gf diets (corn, 46.5%)'!T$5-'Gf diets (corn, 46.5%)'!T$4)</f>
        <v>0.633485856</v>
      </c>
      <c r="U71" s="6">
        <f>'Gf diets (corn, 46.5%)'!U$8/2000*'Gf diets (corn, 46.5%)'!U$70*('Gf diets (corn, 46.5%)'!U$5-'Gf diets (corn, 46.5%)'!U$4)</f>
        <v>0.40015296937499995</v>
      </c>
      <c r="V71" s="6">
        <f>SUM(P71:U71)</f>
        <v>3.9591103563749996</v>
      </c>
    </row>
    <row r="72" spans="8:22" ht="12.75">
      <c r="H72" s="109" t="s">
        <v>117</v>
      </c>
      <c r="I72" s="6">
        <f aca="true" t="shared" si="31" ref="I72:N72">I65/(I5-I4)*I71</f>
        <v>2.63825333041361</v>
      </c>
      <c r="J72" s="6">
        <f t="shared" si="31"/>
        <v>3.510625835360469</v>
      </c>
      <c r="K72" s="6">
        <f t="shared" si="31"/>
        <v>3.506428223136605</v>
      </c>
      <c r="L72" s="6">
        <f t="shared" si="31"/>
        <v>3.580619836727903</v>
      </c>
      <c r="M72" s="6">
        <f t="shared" si="31"/>
        <v>3.811058445495257</v>
      </c>
      <c r="N72" s="6">
        <f t="shared" si="31"/>
        <v>2.6034112993151717</v>
      </c>
      <c r="O72" s="6"/>
      <c r="P72" s="6">
        <f aca="true" t="shared" si="32" ref="P72:U72">P65/(P5-P4)*P71</f>
        <v>1.4866677724935762</v>
      </c>
      <c r="Q72" s="6">
        <f t="shared" si="32"/>
        <v>1.9854741349199563</v>
      </c>
      <c r="R72" s="6">
        <f t="shared" si="32"/>
        <v>1.995126602379662</v>
      </c>
      <c r="S72" s="6">
        <f t="shared" si="32"/>
        <v>2.0492040222766015</v>
      </c>
      <c r="T72" s="6">
        <f t="shared" si="32"/>
        <v>2.1875415015718067</v>
      </c>
      <c r="U72" s="6">
        <f t="shared" si="32"/>
        <v>1.4931722385630406</v>
      </c>
      <c r="V72" s="6"/>
    </row>
    <row r="73" spans="8:22" ht="12.75">
      <c r="H73" s="106"/>
      <c r="I73" s="6"/>
      <c r="J73" s="6"/>
      <c r="K73" s="6"/>
      <c r="L73" s="6"/>
      <c r="M73" s="6"/>
      <c r="N73" s="6"/>
      <c r="O73" s="6"/>
      <c r="P73" s="6"/>
      <c r="Q73" s="6"/>
      <c r="R73" s="6"/>
      <c r="S73" s="6"/>
      <c r="T73" s="6"/>
      <c r="U73" s="6"/>
      <c r="V73" s="6"/>
    </row>
    <row r="74" spans="8:22" ht="12.75">
      <c r="H74" s="113" t="s">
        <v>86</v>
      </c>
      <c r="I74" s="111">
        <f>(I52-B52)/B52</f>
        <v>0.07994347781456676</v>
      </c>
      <c r="J74" s="111">
        <f aca="true" t="shared" si="33" ref="J74:N75">(J52-C52)/C52</f>
        <v>0.07988070194862448</v>
      </c>
      <c r="K74" s="111">
        <f t="shared" si="33"/>
        <v>0.07984909135363599</v>
      </c>
      <c r="L74" s="111">
        <f t="shared" si="33"/>
        <v>0.08000557029363727</v>
      </c>
      <c r="M74" s="111">
        <f t="shared" si="33"/>
        <v>0.08004563531541593</v>
      </c>
      <c r="N74" s="111">
        <f t="shared" si="33"/>
        <v>0.07993603248496178</v>
      </c>
      <c r="O74" s="6"/>
      <c r="P74" s="111">
        <f>(P52-B52)/B52</f>
        <v>0.039971738907283456</v>
      </c>
      <c r="Q74" s="111">
        <f aca="true" t="shared" si="34" ref="Q74:U75">(Q52-C52)/C52</f>
        <v>0.03994035097431224</v>
      </c>
      <c r="R74" s="111">
        <f t="shared" si="34"/>
        <v>0.03992454567681822</v>
      </c>
      <c r="S74" s="111">
        <f t="shared" si="34"/>
        <v>0.040002785146818556</v>
      </c>
      <c r="T74" s="111">
        <f t="shared" si="34"/>
        <v>0.040022817657708196</v>
      </c>
      <c r="U74" s="111">
        <f t="shared" si="34"/>
        <v>0.039968016242480815</v>
      </c>
      <c r="V74" s="6"/>
    </row>
    <row r="75" spans="8:22" ht="12.75">
      <c r="H75" s="114" t="s">
        <v>87</v>
      </c>
      <c r="I75" s="111">
        <f>(I53-B53)/B53</f>
        <v>0.09925244120813922</v>
      </c>
      <c r="J75" s="111">
        <f t="shared" si="33"/>
        <v>0.09874109491982336</v>
      </c>
      <c r="K75" s="111">
        <f t="shared" si="33"/>
        <v>0.09837093006599375</v>
      </c>
      <c r="L75" s="111">
        <f t="shared" si="33"/>
        <v>0.09836299143213696</v>
      </c>
      <c r="M75" s="111">
        <f t="shared" si="33"/>
        <v>0.0984934010634585</v>
      </c>
      <c r="N75" s="111">
        <f t="shared" si="33"/>
        <v>0.09856017705922762</v>
      </c>
      <c r="O75" s="6"/>
      <c r="P75" s="111">
        <f>(P53-B53)/B53</f>
        <v>0.049626220604069814</v>
      </c>
      <c r="Q75" s="111">
        <f t="shared" si="34"/>
        <v>0.04937054745991168</v>
      </c>
      <c r="R75" s="111">
        <f t="shared" si="34"/>
        <v>0.049185465032997075</v>
      </c>
      <c r="S75" s="111">
        <f t="shared" si="34"/>
        <v>0.049181495716068585</v>
      </c>
      <c r="T75" s="111">
        <f t="shared" si="34"/>
        <v>0.04924670053172925</v>
      </c>
      <c r="U75" s="111">
        <f t="shared" si="34"/>
        <v>0.04928008852961381</v>
      </c>
      <c r="V75" s="6"/>
    </row>
    <row r="76" spans="8:22" ht="12.75">
      <c r="H76" s="114" t="s">
        <v>89</v>
      </c>
      <c r="I76" s="111">
        <f aca="true" t="shared" si="35" ref="I76:N76">(I55-B55)/B55</f>
        <v>0.06464319696433797</v>
      </c>
      <c r="J76" s="111">
        <f t="shared" si="35"/>
        <v>0.06461860538872834</v>
      </c>
      <c r="K76" s="111">
        <f t="shared" si="35"/>
        <v>0.06470307318329858</v>
      </c>
      <c r="L76" s="111">
        <f t="shared" si="35"/>
        <v>0.06496306599851345</v>
      </c>
      <c r="M76" s="111">
        <f t="shared" si="35"/>
        <v>0.06517292753661104</v>
      </c>
      <c r="N76" s="111">
        <f t="shared" si="35"/>
        <v>0.06474862616877622</v>
      </c>
      <c r="O76" s="6"/>
      <c r="P76" s="111">
        <f aca="true" t="shared" si="36" ref="P76:U76">(P55-B55)/B55</f>
        <v>0.03232159848216921</v>
      </c>
      <c r="Q76" s="111">
        <f t="shared" si="36"/>
        <v>0.03230930269436417</v>
      </c>
      <c r="R76" s="111">
        <f t="shared" si="36"/>
        <v>0.03235153659164929</v>
      </c>
      <c r="S76" s="111">
        <f t="shared" si="36"/>
        <v>0.03248153299925651</v>
      </c>
      <c r="T76" s="111">
        <f t="shared" si="36"/>
        <v>0.032586463768305735</v>
      </c>
      <c r="U76" s="111">
        <f t="shared" si="36"/>
        <v>0.032374313084388</v>
      </c>
      <c r="V76" s="6"/>
    </row>
    <row r="77" spans="8:22" ht="12.75">
      <c r="H77" s="106"/>
      <c r="I77" s="6"/>
      <c r="J77" s="6"/>
      <c r="K77" s="6"/>
      <c r="L77" s="6"/>
      <c r="M77" s="6"/>
      <c r="N77" s="6"/>
      <c r="O77" s="6"/>
      <c r="P77" s="6"/>
      <c r="Q77" s="6"/>
      <c r="R77" s="6"/>
      <c r="S77" s="6"/>
      <c r="T77" s="6"/>
      <c r="U77" s="6"/>
      <c r="V77" s="6"/>
    </row>
    <row r="78" spans="1:21" ht="12.75">
      <c r="A78" t="s">
        <v>96</v>
      </c>
      <c r="B78" s="77">
        <f aca="true" t="shared" si="37" ref="B78:G78">B80*(B52*2.2046)/10000</f>
        <v>0.28692019205574065</v>
      </c>
      <c r="C78" s="77">
        <f t="shared" si="37"/>
        <v>0.26042159387914915</v>
      </c>
      <c r="D78" s="77">
        <f t="shared" si="37"/>
        <v>0.2363266531568614</v>
      </c>
      <c r="E78" s="77">
        <f t="shared" si="37"/>
        <v>0.2189909328048967</v>
      </c>
      <c r="F78" s="77">
        <f t="shared" si="37"/>
        <v>0.2084786920924994</v>
      </c>
      <c r="G78" s="77">
        <f t="shared" si="37"/>
        <v>0.20483064435374326</v>
      </c>
      <c r="I78" s="77">
        <f aca="true" t="shared" si="38" ref="I78:N78">I80*(I52*2.2046)/10000</f>
        <v>0.3098575900639</v>
      </c>
      <c r="J78" s="77">
        <f t="shared" si="38"/>
        <v>0.2812242536007952</v>
      </c>
      <c r="K78" s="77">
        <f t="shared" si="38"/>
        <v>0.2551971216740827</v>
      </c>
      <c r="L78" s="77">
        <f t="shared" si="38"/>
        <v>0.23651142727308808</v>
      </c>
      <c r="M78" s="77">
        <f t="shared" si="38"/>
        <v>0.22516650145077047</v>
      </c>
      <c r="N78" s="77">
        <f t="shared" si="38"/>
        <v>0.22120399339471974</v>
      </c>
      <c r="P78" s="77">
        <f aca="true" t="shared" si="39" ref="P78:U78">P80*(P52*2.2046)/10000</f>
        <v>0.2983888910598203</v>
      </c>
      <c r="Q78" s="77">
        <f t="shared" si="39"/>
        <v>0.2708229237399722</v>
      </c>
      <c r="R78" s="77">
        <f t="shared" si="39"/>
        <v>0.24576188741547209</v>
      </c>
      <c r="S78" s="77">
        <f t="shared" si="39"/>
        <v>0.22775118003899233</v>
      </c>
      <c r="T78" s="77">
        <f t="shared" si="39"/>
        <v>0.216822596771635</v>
      </c>
      <c r="U78" s="77">
        <f t="shared" si="39"/>
        <v>0.21301731887423148</v>
      </c>
    </row>
    <row r="80" spans="1:21" ht="12.75">
      <c r="A80" t="s">
        <v>97</v>
      </c>
      <c r="B80" s="6">
        <f aca="true" t="shared" si="40" ref="B80:G80">0.00000649518*((B4+B5)/2)^2-0.00338103746*((B4+B5)/2)+1.049852</f>
        <v>0.8575267006</v>
      </c>
      <c r="C80" s="6">
        <f t="shared" si="40"/>
        <v>0.776700054</v>
      </c>
      <c r="D80" s="6">
        <f t="shared" si="40"/>
        <v>0.7038122836</v>
      </c>
      <c r="E80" s="6">
        <f t="shared" si="40"/>
        <v>0.6517090892</v>
      </c>
      <c r="F80" s="6">
        <f t="shared" si="40"/>
        <v>0.6203904708000001</v>
      </c>
      <c r="G80" s="6">
        <f t="shared" si="40"/>
        <v>0.610248361225</v>
      </c>
      <c r="I80" s="6">
        <f aca="true" t="shared" si="41" ref="I80:N80">0.00000649518*((I4+I5)/2)^2-0.00338103746*((I4+I5)/2)+1.049852</f>
        <v>0.8575267006</v>
      </c>
      <c r="J80" s="6">
        <f t="shared" si="41"/>
        <v>0.776700054</v>
      </c>
      <c r="K80" s="6">
        <f t="shared" si="41"/>
        <v>0.7038122836</v>
      </c>
      <c r="L80" s="6">
        <f t="shared" si="41"/>
        <v>0.6517090892</v>
      </c>
      <c r="M80" s="6">
        <f t="shared" si="41"/>
        <v>0.6203904708000001</v>
      </c>
      <c r="N80" s="6">
        <f t="shared" si="41"/>
        <v>0.610248361225</v>
      </c>
      <c r="P80" s="6">
        <f aca="true" t="shared" si="42" ref="P80:U80">0.00000649518*((P4+P5)/2)^2-0.00338103746*((P4+P5)/2)+1.049852</f>
        <v>0.8575267006</v>
      </c>
      <c r="Q80" s="6">
        <f t="shared" si="42"/>
        <v>0.776700054</v>
      </c>
      <c r="R80" s="6">
        <f t="shared" si="42"/>
        <v>0.7038122836</v>
      </c>
      <c r="S80" s="6">
        <f t="shared" si="42"/>
        <v>0.6517090892</v>
      </c>
      <c r="T80" s="6">
        <f t="shared" si="42"/>
        <v>0.6203904708000001</v>
      </c>
      <c r="U80" s="6">
        <f t="shared" si="42"/>
        <v>0.610248361225</v>
      </c>
    </row>
    <row r="81" ht="12.75">
      <c r="B81" s="96"/>
    </row>
    <row r="82" ht="12.75">
      <c r="B82" s="96"/>
    </row>
    <row r="83" ht="12.75">
      <c r="B83" s="97"/>
    </row>
    <row r="84" ht="12.75">
      <c r="B84" s="97"/>
    </row>
    <row r="85" ht="12.75">
      <c r="B85" s="97"/>
    </row>
    <row r="86" ht="12.75">
      <c r="B86" s="97"/>
    </row>
    <row r="87" ht="12.75">
      <c r="B87" s="97"/>
    </row>
    <row r="88" ht="12.75">
      <c r="B88" s="97"/>
    </row>
    <row r="89" ht="12.75">
      <c r="B89" s="97"/>
    </row>
    <row r="90" ht="12.75">
      <c r="B90" s="97"/>
    </row>
    <row r="91" ht="12.75">
      <c r="B91" s="97"/>
    </row>
    <row r="93" spans="1:2" ht="12.75">
      <c r="A93" s="98" t="s">
        <v>72</v>
      </c>
      <c r="B93" s="97"/>
    </row>
    <row r="94" spans="1:21" ht="12.75">
      <c r="A94" s="99" t="s">
        <v>48</v>
      </c>
      <c r="B94" s="88">
        <f>IF(B$4="","",(B$10*Nutrients!$B48/2000+B$6*Nutrients!$C48/2000+B$11*Nutrients!$D48/2000+B$12*Nutrients!$E48/2000+B$7*Nutrients!$F48/2000+B$9*Nutrients!$G48/2000+B$8*Nutrients!$R48/2000+B$13*Nutrients!$M48/2000+B$14*Nutrients!$N48/2000+B$15*Nutrients!$O48/2000+B$16*Nutrients!$T48/2000+B$17*Nutrients!$U48/2000+B$18*Nutrients!$V48/2000+B$19*Nutrients!$W48/2000+B$20*Nutrients!$X48/2000+B$21*Nutrients!$Y48/2000+B$22*Nutrients!$Z48/2000+B$23*Nutrients!$AA48/2000+B$24*Nutrients!$AB48/2000+B$25*Nutrients!$AC48/2000+B$26*Nutrients!$AD48/2000+B$27*Nutrients!$AE48/2000+B$28*Nutrients!$AF48/2000+B$29*Nutrients!$AG48/2000+B$30*Nutrients!$AH48/2000+B$31*Nutrients!$P48/2000+B$32*Nutrients!$Q48/2000+B$33*Nutrients!$K48/2000+B$34*Nutrients!$J48/2000+B$35*Nutrients!$S48/2000+B$36/2000*Nutrients!$H48+B$37/2000*Nutrients!$I48+B$38/2000*Nutrients!$L48))</f>
        <v>0.9867360161084787</v>
      </c>
      <c r="C94" s="88">
        <f>IF(C$4="","",(C$10*Nutrients!$B48/2000+C$6*Nutrients!$C48/2000+C$11*Nutrients!$D48/2000+C$12*Nutrients!$E48/2000+C$7*Nutrients!$F48/2000+C$9*Nutrients!$G48/2000+C$8*Nutrients!$R48/2000+C$13*Nutrients!$M48/2000+C$14*Nutrients!$N48/2000+C$15*Nutrients!$O48/2000+C$16*Nutrients!$T48/2000+C$17*Nutrients!$U48/2000+C$18*Nutrients!$V48/2000+C$19*Nutrients!$W48/2000+C$20*Nutrients!$X48/2000+C$21*Nutrients!$Y48/2000+C$22*Nutrients!$Z48/2000+C$23*Nutrients!$AA48/2000+C$24*Nutrients!$AB48/2000+C$25*Nutrients!$AC48/2000+C$26*Nutrients!$AD48/2000+C$27*Nutrients!$AE48/2000+C$28*Nutrients!$AF48/2000+C$29*Nutrients!$AG48/2000+C$30*Nutrients!$AH48/2000+C$31*Nutrients!$P48/2000+C$32*Nutrients!$Q48/2000+C$33*Nutrients!$K48/2000+C$34*Nutrients!$J48/2000+C$35*Nutrients!$S48/2000+C$36/2000*Nutrients!$H48+C$37/2000*Nutrients!$I48+C$38/2000*Nutrients!$L48))</f>
        <v>0.8738281240794933</v>
      </c>
      <c r="D94" s="88">
        <f>IF(D$4="","",(D$10*Nutrients!$B48/2000+D$6*Nutrients!$C48/2000+D$11*Nutrients!$D48/2000+D$12*Nutrients!$E48/2000+D$7*Nutrients!$F48/2000+D$9*Nutrients!$G48/2000+D$8*Nutrients!$R48/2000+D$13*Nutrients!$M48/2000+D$14*Nutrients!$N48/2000+D$15*Nutrients!$O48/2000+D$16*Nutrients!$T48/2000+D$17*Nutrients!$U48/2000+D$18*Nutrients!$V48/2000+D$19*Nutrients!$W48/2000+D$20*Nutrients!$X48/2000+D$21*Nutrients!$Y48/2000+D$22*Nutrients!$Z48/2000+D$23*Nutrients!$AA48/2000+D$24*Nutrients!$AB48/2000+D$25*Nutrients!$AC48/2000+D$26*Nutrients!$AD48/2000+D$27*Nutrients!$AE48/2000+D$28*Nutrients!$AF48/2000+D$29*Nutrients!$AG48/2000+D$30*Nutrients!$AH48/2000+D$31*Nutrients!$P48/2000+D$32*Nutrients!$Q48/2000+D$33*Nutrients!$K48/2000+D$34*Nutrients!$J48/2000+D$35*Nutrients!$S48/2000+D$36/2000*Nutrients!$H48+D$37/2000*Nutrients!$I48+D$38/2000*Nutrients!$L48))</f>
        <v>0.7436005485686598</v>
      </c>
      <c r="E94" s="88">
        <f>IF(E$4="","",(E$10*Nutrients!$B48/2000+E$6*Nutrients!$C48/2000+E$11*Nutrients!$D48/2000+E$12*Nutrients!$E48/2000+E$7*Nutrients!$F48/2000+E$9*Nutrients!$G48/2000+E$8*Nutrients!$R48/2000+E$13*Nutrients!$M48/2000+E$14*Nutrients!$N48/2000+E$15*Nutrients!$O48/2000+E$16*Nutrients!$T48/2000+E$17*Nutrients!$U48/2000+E$18*Nutrients!$V48/2000+E$19*Nutrients!$W48/2000+E$20*Nutrients!$X48/2000+E$21*Nutrients!$Y48/2000+E$22*Nutrients!$Z48/2000+E$23*Nutrients!$AA48/2000+E$24*Nutrients!$AB48/2000+E$25*Nutrients!$AC48/2000+E$26*Nutrients!$AD48/2000+E$27*Nutrients!$AE48/2000+E$28*Nutrients!$AF48/2000+E$29*Nutrients!$AG48/2000+E$30*Nutrients!$AH48/2000+E$31*Nutrients!$P48/2000+E$32*Nutrients!$Q48/2000+E$33*Nutrients!$K48/2000+E$34*Nutrients!$J48/2000+E$35*Nutrients!$S48/2000+E$36/2000*Nutrients!$H48+E$37/2000*Nutrients!$I48+E$38/2000*Nutrients!$L48))</f>
        <v>0.6567949274056526</v>
      </c>
      <c r="F94" s="88">
        <f>IF(F$4="","",(F$10*Nutrients!$B48/2000+F$6*Nutrients!$C48/2000+F$11*Nutrients!$D48/2000+F$12*Nutrients!$E48/2000+F$7*Nutrients!$F48/2000+F$9*Nutrients!$G48/2000+F$8*Nutrients!$R48/2000+F$13*Nutrients!$M48/2000+F$14*Nutrients!$N48/2000+F$15*Nutrients!$O48/2000+F$16*Nutrients!$T48/2000+F$17*Nutrients!$U48/2000+F$18*Nutrients!$V48/2000+F$19*Nutrients!$W48/2000+F$20*Nutrients!$X48/2000+F$21*Nutrients!$Y48/2000+F$22*Nutrients!$Z48/2000+F$23*Nutrients!$AA48/2000+F$24*Nutrients!$AB48/2000+F$25*Nutrients!$AC48/2000+F$26*Nutrients!$AD48/2000+F$27*Nutrients!$AE48/2000+F$28*Nutrients!$AF48/2000+F$29*Nutrients!$AG48/2000+F$30*Nutrients!$AH48/2000+F$31*Nutrients!$P48/2000+F$32*Nutrients!$Q48/2000+F$33*Nutrients!$K48/2000+F$34*Nutrients!$J48/2000+F$35*Nutrients!$S48/2000+F$36/2000*Nutrients!$H48+F$37/2000*Nutrients!$I48+F$38/2000*Nutrients!$L48))</f>
        <v>0.6028795704431854</v>
      </c>
      <c r="G94" s="88">
        <f>IF(G$4="","",(G$10*Nutrients!$B48/2000+G$6*Nutrients!$C48/2000+G$11*Nutrients!$D48/2000+G$12*Nutrients!$E48/2000+G$7*Nutrients!$F48/2000+G$9*Nutrients!$G48/2000+G$8*Nutrients!$R48/2000+G$13*Nutrients!$M48/2000+G$14*Nutrients!$N48/2000+G$15*Nutrients!$O48/2000+G$16*Nutrients!$T48/2000+G$17*Nutrients!$U48/2000+G$18*Nutrients!$V48/2000+G$19*Nutrients!$W48/2000+G$20*Nutrients!$X48/2000+G$21*Nutrients!$Y48/2000+G$22*Nutrients!$Z48/2000+G$23*Nutrients!$AA48/2000+G$24*Nutrients!$AB48/2000+G$25*Nutrients!$AC48/2000+G$26*Nutrients!$AD48/2000+G$27*Nutrients!$AE48/2000+G$28*Nutrients!$AF48/2000+G$29*Nutrients!$AG48/2000+G$30*Nutrients!$AH48/2000+G$31*Nutrients!$P48/2000+G$32*Nutrients!$Q48/2000+G$33*Nutrients!$K48/2000+G$34*Nutrients!$J48/2000+G$35*Nutrients!$S48/2000+G$36/2000*Nutrients!$H48+G$37/2000*Nutrients!$I48+G$38/2000*Nutrients!$L48))</f>
        <v>0.787004484141196</v>
      </c>
      <c r="H94" s="81"/>
      <c r="I94" s="88">
        <f>IF(I$4="","",(I$10*Nutrients!$B48/2000+I$6*Nutrients!$C48/2000+I$11*Nutrients!$D48/2000+I$12*Nutrients!$E48/2000+I$7*Nutrients!$F48/2000+I$9*Nutrients!$G48/2000+I$8*Nutrients!$R48/2000+I$13*Nutrients!$M48/2000+I$14*Nutrients!$N48/2000+I$15*Nutrients!$O48/2000+I$16*Nutrients!$T48/2000+I$17*Nutrients!$U48/2000+I$18*Nutrients!$V48/2000+I$19*Nutrients!$W48/2000+I$20*Nutrients!$X48/2000+I$21*Nutrients!$Y48/2000+I$22*Nutrients!$Z48/2000+I$23*Nutrients!$AA48/2000+I$24*Nutrients!$AB48/2000+I$25*Nutrients!$AC48/2000+I$26*Nutrients!$AD48/2000+I$27*Nutrients!$AE48/2000+I$28*Nutrients!$AF48/2000+I$29*Nutrients!$AG48/2000+I$30*Nutrients!$AH48/2000+I$31*Nutrients!$P48/2000+I$32*Nutrients!$Q48/2000+I$33*Nutrients!$K48/2000+I$34*Nutrients!$J48/2000+I$35*Nutrients!$S48/2000+I$36/2000*Nutrients!$H48+I$37/2000*Nutrients!$I48+I$38/2000*Nutrients!$L48))</f>
        <v>1.0718655818884244</v>
      </c>
      <c r="J94" s="88">
        <f>IF(J$4="","",(J$10*Nutrients!$B48/2000+J$6*Nutrients!$C48/2000+J$11*Nutrients!$D48/2000+J$12*Nutrients!$E48/2000+J$7*Nutrients!$F48/2000+J$9*Nutrients!$G48/2000+J$8*Nutrients!$R48/2000+J$13*Nutrients!$M48/2000+J$14*Nutrients!$N48/2000+J$15*Nutrients!$O48/2000+J$16*Nutrients!$T48/2000+J$17*Nutrients!$U48/2000+J$18*Nutrients!$V48/2000+J$19*Nutrients!$W48/2000+J$20*Nutrients!$X48/2000+J$21*Nutrients!$Y48/2000+J$22*Nutrients!$Z48/2000+J$23*Nutrients!$AA48/2000+J$24*Nutrients!$AB48/2000+J$25*Nutrients!$AC48/2000+J$26*Nutrients!$AD48/2000+J$27*Nutrients!$AE48/2000+J$28*Nutrients!$AF48/2000+J$29*Nutrients!$AG48/2000+J$30*Nutrients!$AH48/2000+J$31*Nutrients!$P48/2000+J$32*Nutrients!$Q48/2000+J$33*Nutrients!$K48/2000+J$34*Nutrients!$J48/2000+J$35*Nutrients!$S48/2000+J$36/2000*Nutrients!$H48+J$37/2000*Nutrients!$I48+J$38/2000*Nutrients!$L48))</f>
        <v>0.9515395797977321</v>
      </c>
      <c r="K94" s="88">
        <f>IF(K$4="","",(K$10*Nutrients!$B48/2000+K$6*Nutrients!$C48/2000+K$11*Nutrients!$D48/2000+K$12*Nutrients!$E48/2000+K$7*Nutrients!$F48/2000+K$9*Nutrients!$G48/2000+K$8*Nutrients!$R48/2000+K$13*Nutrients!$M48/2000+K$14*Nutrients!$N48/2000+K$15*Nutrients!$O48/2000+K$16*Nutrients!$T48/2000+K$17*Nutrients!$U48/2000+K$18*Nutrients!$V48/2000+K$19*Nutrients!$W48/2000+K$20*Nutrients!$X48/2000+K$21*Nutrients!$Y48/2000+K$22*Nutrients!$Z48/2000+K$23*Nutrients!$AA48/2000+K$24*Nutrients!$AB48/2000+K$25*Nutrients!$AC48/2000+K$26*Nutrients!$AD48/2000+K$27*Nutrients!$AE48/2000+K$28*Nutrients!$AF48/2000+K$29*Nutrients!$AG48/2000+K$30*Nutrients!$AH48/2000+K$31*Nutrients!$P48/2000+K$32*Nutrients!$Q48/2000+K$33*Nutrients!$K48/2000+K$34*Nutrients!$J48/2000+K$35*Nutrients!$S48/2000+K$36/2000*Nutrients!$H48+K$37/2000*Nutrients!$I48+K$38/2000*Nutrients!$L48))</f>
        <v>0.811408600863519</v>
      </c>
      <c r="L94" s="88">
        <f>IF(L$4="","",(L$10*Nutrients!$B48/2000+L$6*Nutrients!$C48/2000+L$11*Nutrients!$D48/2000+L$12*Nutrients!$E48/2000+L$7*Nutrients!$F48/2000+L$9*Nutrients!$G48/2000+L$8*Nutrients!$R48/2000+L$13*Nutrients!$M48/2000+L$14*Nutrients!$N48/2000+L$15*Nutrients!$O48/2000+L$16*Nutrients!$T48/2000+L$17*Nutrients!$U48/2000+L$18*Nutrients!$V48/2000+L$19*Nutrients!$W48/2000+L$20*Nutrients!$X48/2000+L$21*Nutrients!$Y48/2000+L$22*Nutrients!$Z48/2000+L$23*Nutrients!$AA48/2000+L$24*Nutrients!$AB48/2000+L$25*Nutrients!$AC48/2000+L$26*Nutrients!$AD48/2000+L$27*Nutrients!$AE48/2000+L$28*Nutrients!$AF48/2000+L$29*Nutrients!$AG48/2000+L$30*Nutrients!$AH48/2000+L$31*Nutrients!$P48/2000+L$32*Nutrients!$Q48/2000+L$33*Nutrients!$K48/2000+L$34*Nutrients!$J48/2000+L$35*Nutrients!$S48/2000+L$36/2000*Nutrients!$H48+L$37/2000*Nutrients!$I48+L$38/2000*Nutrients!$L48))</f>
        <v>0.7176069342015021</v>
      </c>
      <c r="M94" s="88">
        <f>IF(M$4="","",(M$10*Nutrients!$B48/2000+M$6*Nutrients!$C48/2000+M$11*Nutrients!$D48/2000+M$12*Nutrients!$E48/2000+M$7*Nutrients!$F48/2000+M$9*Nutrients!$G48/2000+M$8*Nutrients!$R48/2000+M$13*Nutrients!$M48/2000+M$14*Nutrients!$N48/2000+M$15*Nutrients!$O48/2000+M$16*Nutrients!$T48/2000+M$17*Nutrients!$U48/2000+M$18*Nutrients!$V48/2000+M$19*Nutrients!$W48/2000+M$20*Nutrients!$X48/2000+M$21*Nutrients!$Y48/2000+M$22*Nutrients!$Z48/2000+M$23*Nutrients!$AA48/2000+M$24*Nutrients!$AB48/2000+M$25*Nutrients!$AC48/2000+M$26*Nutrients!$AD48/2000+M$27*Nutrients!$AE48/2000+M$28*Nutrients!$AF48/2000+M$29*Nutrients!$AG48/2000+M$30*Nutrients!$AH48/2000+M$31*Nutrients!$P48/2000+M$32*Nutrients!$Q48/2000+M$33*Nutrients!$K48/2000+M$34*Nutrients!$J48/2000+M$35*Nutrients!$S48/2000+M$36/2000*Nutrients!$H48+M$37/2000*Nutrients!$I48+M$38/2000*Nutrients!$L48))</f>
        <v>0.6575148961224054</v>
      </c>
      <c r="N94" s="88">
        <f>IF(N$4="","",(N$10*Nutrients!$B48/2000+N$6*Nutrients!$C48/2000+N$11*Nutrients!$D48/2000+N$12*Nutrients!$E48/2000+N$7*Nutrients!$F48/2000+N$9*Nutrients!$G48/2000+N$8*Nutrients!$R48/2000+N$13*Nutrients!$M48/2000+N$14*Nutrients!$N48/2000+N$15*Nutrients!$O48/2000+N$16*Nutrients!$T48/2000+N$17*Nutrients!$U48/2000+N$18*Nutrients!$V48/2000+N$19*Nutrients!$W48/2000+N$20*Nutrients!$X48/2000+N$21*Nutrients!$Y48/2000+N$22*Nutrients!$Z48/2000+N$23*Nutrients!$AA48/2000+N$24*Nutrients!$AB48/2000+N$25*Nutrients!$AC48/2000+N$26*Nutrients!$AD48/2000+N$27*Nutrients!$AE48/2000+N$28*Nutrients!$AF48/2000+N$29*Nutrients!$AG48/2000+N$30*Nutrients!$AH48/2000+N$31*Nutrients!$P48/2000+N$32*Nutrients!$Q48/2000+N$33*Nutrients!$K48/2000+N$34*Nutrients!$J48/2000+N$35*Nutrients!$S48/2000+N$36/2000*Nutrients!$H48+N$37/2000*Nutrients!$I48+N$38/2000*Nutrients!$L48))</f>
        <v>0.858234541912574</v>
      </c>
      <c r="P94" s="88">
        <f>IF(P$4="","",(P$10*Nutrients!$B48/2000+P$6*Nutrients!$C48/2000+P$11*Nutrients!$D48/2000+P$12*Nutrients!$E48/2000+P$7*Nutrients!$F48/2000+P$9*Nutrients!$G48/2000+P$8*Nutrients!$R48/2000+P$13*Nutrients!$M48/2000+P$14*Nutrients!$N48/2000+P$15*Nutrients!$O48/2000+P$16*Nutrients!$T48/2000+P$17*Nutrients!$U48/2000+P$18*Nutrients!$V48/2000+P$19*Nutrients!$W48/2000+P$20*Nutrients!$X48/2000+P$21*Nutrients!$Y48/2000+P$22*Nutrients!$Z48/2000+P$23*Nutrients!$AA48/2000+P$24*Nutrients!$AB48/2000+P$25*Nutrients!$AC48/2000+P$26*Nutrients!$AD48/2000+P$27*Nutrients!$AE48/2000+P$28*Nutrients!$AF48/2000+P$29*Nutrients!$AG48/2000+P$30*Nutrients!$AH48/2000+P$31*Nutrients!$P48/2000+P$32*Nutrients!$Q48/2000+P$33*Nutrients!$K48/2000+P$34*Nutrients!$J48/2000+P$35*Nutrients!$S48/2000+P$36/2000*Nutrients!$H48+P$37/2000*Nutrients!$I48+P$38/2000*Nutrients!$L48))</f>
        <v>1.0293007989984515</v>
      </c>
      <c r="Q94" s="88">
        <f>IF(Q$4="","",(Q$10*Nutrients!$B48/2000+Q$6*Nutrients!$C48/2000+Q$11*Nutrients!$D48/2000+Q$12*Nutrients!$E48/2000+Q$7*Nutrients!$F48/2000+Q$9*Nutrients!$G48/2000+Q$8*Nutrients!$R48/2000+Q$13*Nutrients!$M48/2000+Q$14*Nutrients!$N48/2000+Q$15*Nutrients!$O48/2000+Q$16*Nutrients!$T48/2000+Q$17*Nutrients!$U48/2000+Q$18*Nutrients!$V48/2000+Q$19*Nutrients!$W48/2000+Q$20*Nutrients!$X48/2000+Q$21*Nutrients!$Y48/2000+Q$22*Nutrients!$Z48/2000+Q$23*Nutrients!$AA48/2000+Q$24*Nutrients!$AB48/2000+Q$25*Nutrients!$AC48/2000+Q$26*Nutrients!$AD48/2000+Q$27*Nutrients!$AE48/2000+Q$28*Nutrients!$AF48/2000+Q$29*Nutrients!$AG48/2000+Q$30*Nutrients!$AH48/2000+Q$31*Nutrients!$P48/2000+Q$32*Nutrients!$Q48/2000+Q$33*Nutrients!$K48/2000+Q$34*Nutrients!$J48/2000+Q$35*Nutrients!$S48/2000+Q$36/2000*Nutrients!$H48+Q$37/2000*Nutrients!$I48+Q$38/2000*Nutrients!$L48))</f>
        <v>0.9126838519386122</v>
      </c>
      <c r="R94" s="88">
        <f>IF(R$4="","",(R$10*Nutrients!$B48/2000+R$6*Nutrients!$C48/2000+R$11*Nutrients!$D48/2000+R$12*Nutrients!$E48/2000+R$7*Nutrients!$F48/2000+R$9*Nutrients!$G48/2000+R$8*Nutrients!$R48/2000+R$13*Nutrients!$M48/2000+R$14*Nutrients!$N48/2000+R$15*Nutrients!$O48/2000+R$16*Nutrients!$T48/2000+R$17*Nutrients!$U48/2000+R$18*Nutrients!$V48/2000+R$19*Nutrients!$W48/2000+R$20*Nutrients!$X48/2000+R$21*Nutrients!$Y48/2000+R$22*Nutrients!$Z48/2000+R$23*Nutrients!$AA48/2000+R$24*Nutrients!$AB48/2000+R$25*Nutrients!$AC48/2000+R$26*Nutrients!$AD48/2000+R$27*Nutrients!$AE48/2000+R$28*Nutrients!$AF48/2000+R$29*Nutrients!$AG48/2000+R$30*Nutrients!$AH48/2000+R$31*Nutrients!$P48/2000+R$32*Nutrients!$Q48/2000+R$33*Nutrients!$K48/2000+R$34*Nutrients!$J48/2000+R$35*Nutrients!$S48/2000+R$36/2000*Nutrients!$H48+R$37/2000*Nutrients!$I48+R$38/2000*Nutrients!$L48))</f>
        <v>0.7775045747160892</v>
      </c>
      <c r="S94" s="88">
        <f>IF(S$4="","",(S$10*Nutrients!$B48/2000+S$6*Nutrients!$C48/2000+S$11*Nutrients!$D48/2000+S$12*Nutrients!$E48/2000+S$7*Nutrients!$F48/2000+S$9*Nutrients!$G48/2000+S$8*Nutrients!$R48/2000+S$13*Nutrients!$M48/2000+S$14*Nutrients!$N48/2000+S$15*Nutrients!$O48/2000+S$16*Nutrients!$T48/2000+S$17*Nutrients!$U48/2000+S$18*Nutrients!$V48/2000+S$19*Nutrients!$W48/2000+S$20*Nutrients!$X48/2000+S$21*Nutrients!$Y48/2000+S$22*Nutrients!$Z48/2000+S$23*Nutrients!$AA48/2000+S$24*Nutrients!$AB48/2000+S$25*Nutrients!$AC48/2000+S$26*Nutrients!$AD48/2000+S$27*Nutrients!$AE48/2000+S$28*Nutrients!$AF48/2000+S$29*Nutrients!$AG48/2000+S$30*Nutrients!$AH48/2000+S$31*Nutrients!$P48/2000+S$32*Nutrients!$Q48/2000+S$33*Nutrients!$K48/2000+S$34*Nutrients!$J48/2000+S$35*Nutrients!$S48/2000+S$36/2000*Nutrients!$H48+S$37/2000*Nutrients!$I48+S$38/2000*Nutrients!$L48))</f>
        <v>0.6872009308035774</v>
      </c>
      <c r="T94" s="88">
        <f>IF(T$4="","",(T$10*Nutrients!$B48/2000+T$6*Nutrients!$C48/2000+T$11*Nutrients!$D48/2000+T$12*Nutrients!$E48/2000+T$7*Nutrients!$F48/2000+T$9*Nutrients!$G48/2000+T$8*Nutrients!$R48/2000+T$13*Nutrients!$M48/2000+T$14*Nutrients!$N48/2000+T$15*Nutrients!$O48/2000+T$16*Nutrients!$T48/2000+T$17*Nutrients!$U48/2000+T$18*Nutrients!$V48/2000+T$19*Nutrients!$W48/2000+T$20*Nutrients!$X48/2000+T$21*Nutrients!$Y48/2000+T$22*Nutrients!$Z48/2000+T$23*Nutrients!$AA48/2000+T$24*Nutrients!$AB48/2000+T$25*Nutrients!$AC48/2000+T$26*Nutrients!$AD48/2000+T$27*Nutrients!$AE48/2000+T$28*Nutrients!$AF48/2000+T$29*Nutrients!$AG48/2000+T$30*Nutrients!$AH48/2000+T$31*Nutrients!$P48/2000+T$32*Nutrients!$Q48/2000+T$33*Nutrients!$K48/2000+T$34*Nutrients!$J48/2000+T$35*Nutrients!$S48/2000+T$36/2000*Nutrients!$H48+T$37/2000*Nutrients!$I48+T$38/2000*Nutrients!$L48))</f>
        <v>0.6301972332827953</v>
      </c>
      <c r="U94" s="88">
        <f>IF(U$4="","",(U$10*Nutrients!$B48/2000+U$6*Nutrients!$C48/2000+U$11*Nutrients!$D48/2000+U$12*Nutrients!$E48/2000+U$7*Nutrients!$F48/2000+U$9*Nutrients!$G48/2000+U$8*Nutrients!$R48/2000+U$13*Nutrients!$M48/2000+U$14*Nutrients!$N48/2000+U$15*Nutrients!$O48/2000+U$16*Nutrients!$T48/2000+U$17*Nutrients!$U48/2000+U$18*Nutrients!$V48/2000+U$19*Nutrients!$W48/2000+U$20*Nutrients!$X48/2000+U$21*Nutrients!$Y48/2000+U$22*Nutrients!$Z48/2000+U$23*Nutrients!$AA48/2000+U$24*Nutrients!$AB48/2000+U$25*Nutrients!$AC48/2000+U$26*Nutrients!$AD48/2000+U$27*Nutrients!$AE48/2000+U$28*Nutrients!$AF48/2000+U$29*Nutrients!$AG48/2000+U$30*Nutrients!$AH48/2000+U$31*Nutrients!$P48/2000+U$32*Nutrients!$Q48/2000+U$33*Nutrients!$K48/2000+U$34*Nutrients!$J48/2000+U$35*Nutrients!$S48/2000+U$36/2000*Nutrients!$H48+U$37/2000*Nutrients!$I48+U$38/2000*Nutrients!$L48))</f>
        <v>0.822619513026885</v>
      </c>
    </row>
    <row r="95" spans="1:21" ht="12.75">
      <c r="A95" s="100" t="s">
        <v>98</v>
      </c>
      <c r="B95" s="82">
        <f>IF(B$4="","",(B$10*Nutrients!$B49/2000+B$6*Nutrients!$C49/2000+B$11*Nutrients!$D49/2000+B$12*Nutrients!$E49/2000+B$7*Nutrients!$F49/2000+B$9*Nutrients!$G49/2000+B$8*Nutrients!$R49/2000+B$13*Nutrients!$M49/2000+B$14*Nutrients!$N49/2000+B$15*Nutrients!$O49/2000+B$16*Nutrients!$T49/2000+B$17*Nutrients!$U49/2000+B$18*Nutrients!$V49/2000+B$19*Nutrients!$W49/2000+B$20*Nutrients!$X49/2000+B$21*Nutrients!$Y49/2000+B$22*Nutrients!$Z49/2000+B$23*Nutrients!$AA49/2000+B$24*Nutrients!$AB49/2000+B$25*Nutrients!$AC49/2000+B$26*Nutrients!$AD49/2000+B$27*Nutrients!$AE49/2000+B$28*Nutrients!$AF49/2000+B$29*Nutrients!$AG49/2000+B$30*Nutrients!$AH49/2000+B$31*Nutrients!$P49/2000+B$32*Nutrients!$Q49/2000+B$33*Nutrients!$K49/2000+B$34*Nutrients!$J49/2000+B$35*Nutrients!$S49/2000+B$36/2000*Nutrients!$H49+B$37/2000*Nutrients!$I49+B$38/2000*Nutrients!$L49)/B$94)</f>
        <v>0.6919471938922662</v>
      </c>
      <c r="C95" s="82">
        <f>IF(C$4="","",(C$10*Nutrients!$B49/2000+C$6*Nutrients!$C49/2000+C$11*Nutrients!$D49/2000+C$12*Nutrients!$E49/2000+C$7*Nutrients!$F49/2000+C$9*Nutrients!$G49/2000+C$8*Nutrients!$R49/2000+C$13*Nutrients!$M49/2000+C$14*Nutrients!$N49/2000+C$15*Nutrients!$O49/2000+C$16*Nutrients!$T49/2000+C$17*Nutrients!$U49/2000+C$18*Nutrients!$V49/2000+C$19*Nutrients!$W49/2000+C$20*Nutrients!$X49/2000+C$21*Nutrients!$Y49/2000+C$22*Nutrients!$Z49/2000+C$23*Nutrients!$AA49/2000+C$24*Nutrients!$AB49/2000+C$25*Nutrients!$AC49/2000+C$26*Nutrients!$AD49/2000+C$27*Nutrients!$AE49/2000+C$28*Nutrients!$AF49/2000+C$29*Nutrients!$AG49/2000+C$30*Nutrients!$AH49/2000+C$31*Nutrients!$P49/2000+C$32*Nutrients!$Q49/2000+C$33*Nutrients!$K49/2000+C$34*Nutrients!$J49/2000+C$35*Nutrients!$S49/2000+C$36/2000*Nutrients!$H49+C$37/2000*Nutrients!$I49+C$38/2000*Nutrients!$L49)/C$94)</f>
        <v>0.6955988776700632</v>
      </c>
      <c r="D95" s="82">
        <f>IF(D$4="","",(D$10*Nutrients!$B49/2000+D$6*Nutrients!$C49/2000+D$11*Nutrients!$D49/2000+D$12*Nutrients!$E49/2000+D$7*Nutrients!$F49/2000+D$9*Nutrients!$G49/2000+D$8*Nutrients!$R49/2000+D$13*Nutrients!$M49/2000+D$14*Nutrients!$N49/2000+D$15*Nutrients!$O49/2000+D$16*Nutrients!$T49/2000+D$17*Nutrients!$U49/2000+D$18*Nutrients!$V49/2000+D$19*Nutrients!$W49/2000+D$20*Nutrients!$X49/2000+D$21*Nutrients!$Y49/2000+D$22*Nutrients!$Z49/2000+D$23*Nutrients!$AA49/2000+D$24*Nutrients!$AB49/2000+D$25*Nutrients!$AC49/2000+D$26*Nutrients!$AD49/2000+D$27*Nutrients!$AE49/2000+D$28*Nutrients!$AF49/2000+D$29*Nutrients!$AG49/2000+D$30*Nutrients!$AH49/2000+D$31*Nutrients!$P49/2000+D$32*Nutrients!$Q49/2000+D$33*Nutrients!$K49/2000+D$34*Nutrients!$J49/2000+D$35*Nutrients!$S49/2000+D$36/2000*Nutrients!$H49+D$37/2000*Nutrients!$I49+D$38/2000*Nutrients!$L49)/D$94)</f>
        <v>0.7010527461031918</v>
      </c>
      <c r="E95" s="82">
        <f>IF(E$4="","",(E$10*Nutrients!$B49/2000+E$6*Nutrients!$C49/2000+E$11*Nutrients!$D49/2000+E$12*Nutrients!$E49/2000+E$7*Nutrients!$F49/2000+E$9*Nutrients!$G49/2000+E$8*Nutrients!$R49/2000+E$13*Nutrients!$M49/2000+E$14*Nutrients!$N49/2000+E$15*Nutrients!$O49/2000+E$16*Nutrients!$T49/2000+E$17*Nutrients!$U49/2000+E$18*Nutrients!$V49/2000+E$19*Nutrients!$W49/2000+E$20*Nutrients!$X49/2000+E$21*Nutrients!$Y49/2000+E$22*Nutrients!$Z49/2000+E$23*Nutrients!$AA49/2000+E$24*Nutrients!$AB49/2000+E$25*Nutrients!$AC49/2000+E$26*Nutrients!$AD49/2000+E$27*Nutrients!$AE49/2000+E$28*Nutrients!$AF49/2000+E$29*Nutrients!$AG49/2000+E$30*Nutrients!$AH49/2000+E$31*Nutrients!$P49/2000+E$32*Nutrients!$Q49/2000+E$33*Nutrients!$K49/2000+E$34*Nutrients!$J49/2000+E$35*Nutrients!$S49/2000+E$36/2000*Nutrients!$H49+E$37/2000*Nutrients!$I49+E$38/2000*Nutrients!$L49)/E$94)</f>
        <v>0.7058509319953997</v>
      </c>
      <c r="F95" s="82">
        <f>IF(F$4="","",(F$10*Nutrients!$B49/2000+F$6*Nutrients!$C49/2000+F$11*Nutrients!$D49/2000+F$12*Nutrients!$E49/2000+F$7*Nutrients!$F49/2000+F$9*Nutrients!$G49/2000+F$8*Nutrients!$R49/2000+F$13*Nutrients!$M49/2000+F$14*Nutrients!$N49/2000+F$15*Nutrients!$O49/2000+F$16*Nutrients!$T49/2000+F$17*Nutrients!$U49/2000+F$18*Nutrients!$V49/2000+F$19*Nutrients!$W49/2000+F$20*Nutrients!$X49/2000+F$21*Nutrients!$Y49/2000+F$22*Nutrients!$Z49/2000+F$23*Nutrients!$AA49/2000+F$24*Nutrients!$AB49/2000+F$25*Nutrients!$AC49/2000+F$26*Nutrients!$AD49/2000+F$27*Nutrients!$AE49/2000+F$28*Nutrients!$AF49/2000+F$29*Nutrients!$AG49/2000+F$30*Nutrients!$AH49/2000+F$31*Nutrients!$P49/2000+F$32*Nutrients!$Q49/2000+F$33*Nutrients!$K49/2000+F$34*Nutrients!$J49/2000+F$35*Nutrients!$S49/2000+F$36/2000*Nutrients!$H49+F$37/2000*Nutrients!$I49+F$38/2000*Nutrients!$L49)/F$94)</f>
        <v>0.709457553156272</v>
      </c>
      <c r="G95" s="82">
        <f>IF(G$4="","",(G$10*Nutrients!$B49/2000+G$6*Nutrients!$C49/2000+G$11*Nutrients!$D49/2000+G$12*Nutrients!$E49/2000+G$7*Nutrients!$F49/2000+G$9*Nutrients!$G49/2000+G$8*Nutrients!$R49/2000+G$13*Nutrients!$M49/2000+G$14*Nutrients!$N49/2000+G$15*Nutrients!$O49/2000+G$16*Nutrients!$T49/2000+G$17*Nutrients!$U49/2000+G$18*Nutrients!$V49/2000+G$19*Nutrients!$W49/2000+G$20*Nutrients!$X49/2000+G$21*Nutrients!$Y49/2000+G$22*Nutrients!$Z49/2000+G$23*Nutrients!$AA49/2000+G$24*Nutrients!$AB49/2000+G$25*Nutrients!$AC49/2000+G$26*Nutrients!$AD49/2000+G$27*Nutrients!$AE49/2000+G$28*Nutrients!$AF49/2000+G$29*Nutrients!$AG49/2000+G$30*Nutrients!$AH49/2000+G$31*Nutrients!$P49/2000+G$32*Nutrients!$Q49/2000+G$33*Nutrients!$K49/2000+G$34*Nutrients!$J49/2000+G$35*Nutrients!$S49/2000+G$36/2000*Nutrients!$H49+G$37/2000*Nutrients!$I49+G$38/2000*Nutrients!$L49)/G$94)</f>
        <v>0.6990476992606774</v>
      </c>
      <c r="H95" s="81"/>
      <c r="I95" s="82">
        <f>IF(I$4="","",(I$10*Nutrients!$B49/2000+I$6*Nutrients!$C49/2000+I$11*Nutrients!$D49/2000+I$12*Nutrients!$E49/2000+I$7*Nutrients!$F49/2000+I$9*Nutrients!$G49/2000+I$8*Nutrients!$R49/2000+I$13*Nutrients!$M49/2000+I$14*Nutrients!$N49/2000+I$15*Nutrients!$O49/2000+I$16*Nutrients!$T49/2000+I$17*Nutrients!$U49/2000+I$18*Nutrients!$V49/2000+I$19*Nutrients!$W49/2000+I$20*Nutrients!$X49/2000+I$21*Nutrients!$Y49/2000+I$22*Nutrients!$Z49/2000+I$23*Nutrients!$AA49/2000+I$24*Nutrients!$AB49/2000+I$25*Nutrients!$AC49/2000+I$26*Nutrients!$AD49/2000+I$27*Nutrients!$AE49/2000+I$28*Nutrients!$AF49/2000+I$29*Nutrients!$AG49/2000+I$30*Nutrients!$AH49/2000+I$31*Nutrients!$P49/2000+I$32*Nutrients!$Q49/2000+I$33*Nutrients!$K49/2000+I$34*Nutrients!$J49/2000+I$35*Nutrients!$S49/2000+I$36/2000*Nutrients!$H49+I$37/2000*Nutrients!$I49+I$38/2000*Nutrients!$L49)/I$94)</f>
        <v>0.6837340232081323</v>
      </c>
      <c r="J95" s="82">
        <f>IF(J$4="","",(J$10*Nutrients!$B49/2000+J$6*Nutrients!$C49/2000+J$11*Nutrients!$D49/2000+J$12*Nutrients!$E49/2000+J$7*Nutrients!$F49/2000+J$9*Nutrients!$G49/2000+J$8*Nutrients!$R49/2000+J$13*Nutrients!$M49/2000+J$14*Nutrients!$N49/2000+J$15*Nutrients!$O49/2000+J$16*Nutrients!$T49/2000+J$17*Nutrients!$U49/2000+J$18*Nutrients!$V49/2000+J$19*Nutrients!$W49/2000+J$20*Nutrients!$X49/2000+J$21*Nutrients!$Y49/2000+J$22*Nutrients!$Z49/2000+J$23*Nutrients!$AA49/2000+J$24*Nutrients!$AB49/2000+J$25*Nutrients!$AC49/2000+J$26*Nutrients!$AD49/2000+J$27*Nutrients!$AE49/2000+J$28*Nutrients!$AF49/2000+J$29*Nutrients!$AG49/2000+J$30*Nutrients!$AH49/2000+J$31*Nutrients!$P49/2000+J$32*Nutrients!$Q49/2000+J$33*Nutrients!$K49/2000+J$34*Nutrients!$J49/2000+J$35*Nutrients!$S49/2000+J$36/2000*Nutrients!$H49+J$37/2000*Nutrients!$I49+J$38/2000*Nutrients!$L49)/J$94)</f>
        <v>0.6862655797629834</v>
      </c>
      <c r="K95" s="82">
        <f>IF(K$4="","",(K$10*Nutrients!$B49/2000+K$6*Nutrients!$C49/2000+K$11*Nutrients!$D49/2000+K$12*Nutrients!$E49/2000+K$7*Nutrients!$F49/2000+K$9*Nutrients!$G49/2000+K$8*Nutrients!$R49/2000+K$13*Nutrients!$M49/2000+K$14*Nutrients!$N49/2000+K$15*Nutrients!$O49/2000+K$16*Nutrients!$T49/2000+K$17*Nutrients!$U49/2000+K$18*Nutrients!$V49/2000+K$19*Nutrients!$W49/2000+K$20*Nutrients!$X49/2000+K$21*Nutrients!$Y49/2000+K$22*Nutrients!$Z49/2000+K$23*Nutrients!$AA49/2000+K$24*Nutrients!$AB49/2000+K$25*Nutrients!$AC49/2000+K$26*Nutrients!$AD49/2000+K$27*Nutrients!$AE49/2000+K$28*Nutrients!$AF49/2000+K$29*Nutrients!$AG49/2000+K$30*Nutrients!$AH49/2000+K$31*Nutrients!$P49/2000+K$32*Nutrients!$Q49/2000+K$33*Nutrients!$K49/2000+K$34*Nutrients!$J49/2000+K$35*Nutrients!$S49/2000+K$36/2000*Nutrients!$H49+K$37/2000*Nutrients!$I49+K$38/2000*Nutrients!$L49)/K$94)</f>
        <v>0.6900285287415385</v>
      </c>
      <c r="L95" s="82">
        <f>IF(L$4="","",(L$10*Nutrients!$B49/2000+L$6*Nutrients!$C49/2000+L$11*Nutrients!$D49/2000+L$12*Nutrients!$E49/2000+L$7*Nutrients!$F49/2000+L$9*Nutrients!$G49/2000+L$8*Nutrients!$R49/2000+L$13*Nutrients!$M49/2000+L$14*Nutrients!$N49/2000+L$15*Nutrients!$O49/2000+L$16*Nutrients!$T49/2000+L$17*Nutrients!$U49/2000+L$18*Nutrients!$V49/2000+L$19*Nutrients!$W49/2000+L$20*Nutrients!$X49/2000+L$21*Nutrients!$Y49/2000+L$22*Nutrients!$Z49/2000+L$23*Nutrients!$AA49/2000+L$24*Nutrients!$AB49/2000+L$25*Nutrients!$AC49/2000+L$26*Nutrients!$AD49/2000+L$27*Nutrients!$AE49/2000+L$28*Nutrients!$AF49/2000+L$29*Nutrients!$AG49/2000+L$30*Nutrients!$AH49/2000+L$31*Nutrients!$P49/2000+L$32*Nutrients!$Q49/2000+L$33*Nutrients!$K49/2000+L$34*Nutrients!$J49/2000+L$35*Nutrients!$S49/2000+L$36/2000*Nutrients!$H49+L$37/2000*Nutrients!$I49+L$38/2000*Nutrients!$L49)/L$94)</f>
        <v>0.6933558538336614</v>
      </c>
      <c r="M95" s="82">
        <f>IF(M$4="","",(M$10*Nutrients!$B49/2000+M$6*Nutrients!$C49/2000+M$11*Nutrients!$D49/2000+M$12*Nutrients!$E49/2000+M$7*Nutrients!$F49/2000+M$9*Nutrients!$G49/2000+M$8*Nutrients!$R49/2000+M$13*Nutrients!$M49/2000+M$14*Nutrients!$N49/2000+M$15*Nutrients!$O49/2000+M$16*Nutrients!$T49/2000+M$17*Nutrients!$U49/2000+M$18*Nutrients!$V49/2000+M$19*Nutrients!$W49/2000+M$20*Nutrients!$X49/2000+M$21*Nutrients!$Y49/2000+M$22*Nutrients!$Z49/2000+M$23*Nutrients!$AA49/2000+M$24*Nutrients!$AB49/2000+M$25*Nutrients!$AC49/2000+M$26*Nutrients!$AD49/2000+M$27*Nutrients!$AE49/2000+M$28*Nutrients!$AF49/2000+M$29*Nutrients!$AG49/2000+M$30*Nutrients!$AH49/2000+M$31*Nutrients!$P49/2000+M$32*Nutrients!$Q49/2000+M$33*Nutrients!$K49/2000+M$34*Nutrients!$J49/2000+M$35*Nutrients!$S49/2000+M$36/2000*Nutrients!$H49+M$37/2000*Nutrients!$I49+M$38/2000*Nutrients!$L49)/M$94)</f>
        <v>0.6959057771517991</v>
      </c>
      <c r="N95" s="82">
        <f>IF(N$4="","",(N$10*Nutrients!$B49/2000+N$6*Nutrients!$C49/2000+N$11*Nutrients!$D49/2000+N$12*Nutrients!$E49/2000+N$7*Nutrients!$F49/2000+N$9*Nutrients!$G49/2000+N$8*Nutrients!$R49/2000+N$13*Nutrients!$M49/2000+N$14*Nutrients!$N49/2000+N$15*Nutrients!$O49/2000+N$16*Nutrients!$T49/2000+N$17*Nutrients!$U49/2000+N$18*Nutrients!$V49/2000+N$19*Nutrients!$W49/2000+N$20*Nutrients!$X49/2000+N$21*Nutrients!$Y49/2000+N$22*Nutrients!$Z49/2000+N$23*Nutrients!$AA49/2000+N$24*Nutrients!$AB49/2000+N$25*Nutrients!$AC49/2000+N$26*Nutrients!$AD49/2000+N$27*Nutrients!$AE49/2000+N$28*Nutrients!$AF49/2000+N$29*Nutrients!$AG49/2000+N$30*Nutrients!$AH49/2000+N$31*Nutrients!$P49/2000+N$32*Nutrients!$Q49/2000+N$33*Nutrients!$K49/2000+N$34*Nutrients!$J49/2000+N$35*Nutrients!$S49/2000+N$36/2000*Nutrients!$H49+N$37/2000*Nutrients!$I49+N$38/2000*Nutrients!$L49)/N$94)</f>
        <v>0.6886570112708968</v>
      </c>
      <c r="P95" s="82">
        <f>IF(P$4="","",(P$10*Nutrients!$B49/2000+P$6*Nutrients!$C49/2000+P$11*Nutrients!$D49/2000+P$12*Nutrients!$E49/2000+P$7*Nutrients!$F49/2000+P$9*Nutrients!$G49/2000+P$8*Nutrients!$R49/2000+P$13*Nutrients!$M49/2000+P$14*Nutrients!$N49/2000+P$15*Nutrients!$O49/2000+P$16*Nutrients!$T49/2000+P$17*Nutrients!$U49/2000+P$18*Nutrients!$V49/2000+P$19*Nutrients!$W49/2000+P$20*Nutrients!$X49/2000+P$21*Nutrients!$Y49/2000+P$22*Nutrients!$Z49/2000+P$23*Nutrients!$AA49/2000+P$24*Nutrients!$AB49/2000+P$25*Nutrients!$AC49/2000+P$26*Nutrients!$AD49/2000+P$27*Nutrients!$AE49/2000+P$28*Nutrients!$AF49/2000+P$29*Nutrients!$AG49/2000+P$30*Nutrients!$AH49/2000+P$31*Nutrients!$P49/2000+P$32*Nutrients!$Q49/2000+P$33*Nutrients!$K49/2000+P$34*Nutrients!$J49/2000+P$35*Nutrients!$S49/2000+P$36/2000*Nutrients!$H49+P$37/2000*Nutrients!$I49+P$38/2000*Nutrients!$L49)/P$94)</f>
        <v>0.6876707884998561</v>
      </c>
      <c r="Q95" s="82">
        <f>IF(Q$4="","",(Q$10*Nutrients!$B49/2000+Q$6*Nutrients!$C49/2000+Q$11*Nutrients!$D49/2000+Q$12*Nutrients!$E49/2000+Q$7*Nutrients!$F49/2000+Q$9*Nutrients!$G49/2000+Q$8*Nutrients!$R49/2000+Q$13*Nutrients!$M49/2000+Q$14*Nutrients!$N49/2000+Q$15*Nutrients!$O49/2000+Q$16*Nutrients!$T49/2000+Q$17*Nutrients!$U49/2000+Q$18*Nutrients!$V49/2000+Q$19*Nutrients!$W49/2000+Q$20*Nutrients!$X49/2000+Q$21*Nutrients!$Y49/2000+Q$22*Nutrients!$Z49/2000+Q$23*Nutrients!$AA49/2000+Q$24*Nutrients!$AB49/2000+Q$25*Nutrients!$AC49/2000+Q$26*Nutrients!$AD49/2000+Q$27*Nutrients!$AE49/2000+Q$28*Nutrients!$AF49/2000+Q$29*Nutrients!$AG49/2000+Q$30*Nutrients!$AH49/2000+Q$31*Nutrients!$P49/2000+Q$32*Nutrients!$Q49/2000+Q$33*Nutrients!$K49/2000+Q$34*Nutrients!$J49/2000+Q$35*Nutrients!$S49/2000+Q$36/2000*Nutrients!$H49+Q$37/2000*Nutrients!$I49+Q$38/2000*Nutrients!$L49)/Q$94)</f>
        <v>0.6907335552751476</v>
      </c>
      <c r="R95" s="82">
        <f>IF(R$4="","",(R$10*Nutrients!$B49/2000+R$6*Nutrients!$C49/2000+R$11*Nutrients!$D49/2000+R$12*Nutrients!$E49/2000+R$7*Nutrients!$F49/2000+R$9*Nutrients!$G49/2000+R$8*Nutrients!$R49/2000+R$13*Nutrients!$M49/2000+R$14*Nutrients!$N49/2000+R$15*Nutrients!$O49/2000+R$16*Nutrients!$T49/2000+R$17*Nutrients!$U49/2000+R$18*Nutrients!$V49/2000+R$19*Nutrients!$W49/2000+R$20*Nutrients!$X49/2000+R$21*Nutrients!$Y49/2000+R$22*Nutrients!$Z49/2000+R$23*Nutrients!$AA49/2000+R$24*Nutrients!$AB49/2000+R$25*Nutrients!$AC49/2000+R$26*Nutrients!$AD49/2000+R$27*Nutrients!$AE49/2000+R$28*Nutrients!$AF49/2000+R$29*Nutrients!$AG49/2000+R$30*Nutrients!$AH49/2000+R$31*Nutrients!$P49/2000+R$32*Nutrients!$Q49/2000+R$33*Nutrients!$K49/2000+R$34*Nutrients!$J49/2000+R$35*Nutrients!$S49/2000+R$36/2000*Nutrients!$H49+R$37/2000*Nutrients!$I49+R$38/2000*Nutrients!$L49)/R$94)</f>
        <v>0.6953002752651259</v>
      </c>
      <c r="S95" s="82">
        <f>IF(S$4="","",(S$10*Nutrients!$B49/2000+S$6*Nutrients!$C49/2000+S$11*Nutrients!$D49/2000+S$12*Nutrients!$E49/2000+S$7*Nutrients!$F49/2000+S$9*Nutrients!$G49/2000+S$8*Nutrients!$R49/2000+S$13*Nutrients!$M49/2000+S$14*Nutrients!$N49/2000+S$15*Nutrients!$O49/2000+S$16*Nutrients!$T49/2000+S$17*Nutrients!$U49/2000+S$18*Nutrients!$V49/2000+S$19*Nutrients!$W49/2000+S$20*Nutrients!$X49/2000+S$21*Nutrients!$Y49/2000+S$22*Nutrients!$Z49/2000+S$23*Nutrients!$AA49/2000+S$24*Nutrients!$AB49/2000+S$25*Nutrients!$AC49/2000+S$26*Nutrients!$AD49/2000+S$27*Nutrients!$AE49/2000+S$28*Nutrients!$AF49/2000+S$29*Nutrients!$AG49/2000+S$30*Nutrients!$AH49/2000+S$31*Nutrients!$P49/2000+S$32*Nutrients!$Q49/2000+S$33*Nutrients!$K49/2000+S$34*Nutrients!$J49/2000+S$35*Nutrients!$S49/2000+S$36/2000*Nutrients!$H49+S$37/2000*Nutrients!$I49+S$38/2000*Nutrients!$L49)/S$94)</f>
        <v>0.6993269632911021</v>
      </c>
      <c r="T95" s="82">
        <f>IF(T$4="","",(T$10*Nutrients!$B49/2000+T$6*Nutrients!$C49/2000+T$11*Nutrients!$D49/2000+T$12*Nutrients!$E49/2000+T$7*Nutrients!$F49/2000+T$9*Nutrients!$G49/2000+T$8*Nutrients!$R49/2000+T$13*Nutrients!$M49/2000+T$14*Nutrients!$N49/2000+T$15*Nutrients!$O49/2000+T$16*Nutrients!$T49/2000+T$17*Nutrients!$U49/2000+T$18*Nutrients!$V49/2000+T$19*Nutrients!$W49/2000+T$20*Nutrients!$X49/2000+T$21*Nutrients!$Y49/2000+T$22*Nutrients!$Z49/2000+T$23*Nutrients!$AA49/2000+T$24*Nutrients!$AB49/2000+T$25*Nutrients!$AC49/2000+T$26*Nutrients!$AD49/2000+T$27*Nutrients!$AE49/2000+T$28*Nutrients!$AF49/2000+T$29*Nutrients!$AG49/2000+T$30*Nutrients!$AH49/2000+T$31*Nutrients!$P49/2000+T$32*Nutrients!$Q49/2000+T$33*Nutrients!$K49/2000+T$34*Nutrients!$J49/2000+T$35*Nutrients!$S49/2000+T$36/2000*Nutrients!$H49+T$37/2000*Nutrients!$I49+T$38/2000*Nutrients!$L49)/T$94)</f>
        <v>0.7023879453245787</v>
      </c>
      <c r="U95" s="82">
        <f>IF(U$4="","",(U$10*Nutrients!$B49/2000+U$6*Nutrients!$C49/2000+U$11*Nutrients!$D49/2000+U$12*Nutrients!$E49/2000+U$7*Nutrients!$F49/2000+U$9*Nutrients!$G49/2000+U$8*Nutrients!$R49/2000+U$13*Nutrients!$M49/2000+U$14*Nutrients!$N49/2000+U$15*Nutrients!$O49/2000+U$16*Nutrients!$T49/2000+U$17*Nutrients!$U49/2000+U$18*Nutrients!$V49/2000+U$19*Nutrients!$W49/2000+U$20*Nutrients!$X49/2000+U$21*Nutrients!$Y49/2000+U$22*Nutrients!$Z49/2000+U$23*Nutrients!$AA49/2000+U$24*Nutrients!$AB49/2000+U$25*Nutrients!$AC49/2000+U$26*Nutrients!$AD49/2000+U$27*Nutrients!$AE49/2000+U$28*Nutrients!$AF49/2000+U$29*Nutrients!$AG49/2000+U$30*Nutrients!$AH49/2000+U$31*Nutrients!$P49/2000+U$32*Nutrients!$Q49/2000+U$33*Nutrients!$K49/2000+U$34*Nutrients!$J49/2000+U$35*Nutrients!$S49/2000+U$36/2000*Nutrients!$H49+U$37/2000*Nutrients!$I49+U$38/2000*Nutrients!$L49)/U$94)</f>
        <v>0.693627424634409</v>
      </c>
    </row>
    <row r="96" spans="1:21" ht="12.75">
      <c r="A96" s="100" t="s">
        <v>99</v>
      </c>
      <c r="B96" s="82">
        <f>IF(B$4="","",(B$10*Nutrients!$B50/2000+B$6*Nutrients!$C50/2000+B$11*Nutrients!$D50/2000+B$12*Nutrients!$E50/2000+B$7*Nutrients!$F50/2000+B$9*Nutrients!$G50/2000+B$8*Nutrients!$R50/2000+B$13*Nutrients!$M50/2000+B$14*Nutrients!$N50/2000+B$15*Nutrients!$O50/2000+B$16*Nutrients!$T50/2000+B$17*Nutrients!$U50/2000+B$18*Nutrients!$V50/2000+B$19*Nutrients!$W50/2000+B$20*Nutrients!$X50/2000+B$21*Nutrients!$Y50/2000+B$22*Nutrients!$Z50/2000+B$23*Nutrients!$AA50/2000+B$24*Nutrients!$AB50/2000+B$25*Nutrients!$AC50/2000+B$26*Nutrients!$AD50/2000+B$27*Nutrients!$AE50/2000+B$28*Nutrients!$AF50/2000+B$29*Nutrients!$AG50/2000+B$30*Nutrients!$AH50/2000+B$31*Nutrients!$P50/2000+B$32*Nutrients!$Q50/2000+B$33*Nutrients!$K50/2000+B$34*Nutrients!$J50/2000+B$35*Nutrients!$S50/2000+B$36/2000*Nutrients!$H50+B$37/2000*Nutrients!$I50+B$38/2000*Nutrients!$L50)/B$94)</f>
        <v>1.5181832114347622</v>
      </c>
      <c r="C96" s="82">
        <f>IF(C$4="","",(C$10*Nutrients!$B50/2000+C$6*Nutrients!$C50/2000+C$11*Nutrients!$D50/2000+C$12*Nutrients!$E50/2000+C$7*Nutrients!$F50/2000+C$9*Nutrients!$G50/2000+C$8*Nutrients!$R50/2000+C$13*Nutrients!$M50/2000+C$14*Nutrients!$N50/2000+C$15*Nutrients!$O50/2000+C$16*Nutrients!$T50/2000+C$17*Nutrients!$U50/2000+C$18*Nutrients!$V50/2000+C$19*Nutrients!$W50/2000+C$20*Nutrients!$X50/2000+C$21*Nutrients!$Y50/2000+C$22*Nutrients!$Z50/2000+C$23*Nutrients!$AA50/2000+C$24*Nutrients!$AB50/2000+C$25*Nutrients!$AC50/2000+C$26*Nutrients!$AD50/2000+C$27*Nutrients!$AE50/2000+C$28*Nutrients!$AF50/2000+C$29*Nutrients!$AG50/2000+C$30*Nutrients!$AH50/2000+C$31*Nutrients!$P50/2000+C$32*Nutrients!$Q50/2000+C$33*Nutrients!$K50/2000+C$34*Nutrients!$J50/2000+C$35*Nutrients!$S50/2000+C$36/2000*Nutrients!$H50+C$37/2000*Nutrients!$I50+C$38/2000*Nutrients!$L50)/C$94)</f>
        <v>1.596730043978735</v>
      </c>
      <c r="D96" s="82">
        <f>IF(D$4="","",(D$10*Nutrients!$B50/2000+D$6*Nutrients!$C50/2000+D$11*Nutrients!$D50/2000+D$12*Nutrients!$E50/2000+D$7*Nutrients!$F50/2000+D$9*Nutrients!$G50/2000+D$8*Nutrients!$R50/2000+D$13*Nutrients!$M50/2000+D$14*Nutrients!$N50/2000+D$15*Nutrients!$O50/2000+D$16*Nutrients!$T50/2000+D$17*Nutrients!$U50/2000+D$18*Nutrients!$V50/2000+D$19*Nutrients!$W50/2000+D$20*Nutrients!$X50/2000+D$21*Nutrients!$Y50/2000+D$22*Nutrients!$Z50/2000+D$23*Nutrients!$AA50/2000+D$24*Nutrients!$AB50/2000+D$25*Nutrients!$AC50/2000+D$26*Nutrients!$AD50/2000+D$27*Nutrients!$AE50/2000+D$28*Nutrients!$AF50/2000+D$29*Nutrients!$AG50/2000+D$30*Nutrients!$AH50/2000+D$31*Nutrients!$P50/2000+D$32*Nutrients!$Q50/2000+D$33*Nutrients!$K50/2000+D$34*Nutrients!$J50/2000+D$35*Nutrients!$S50/2000+D$36/2000*Nutrients!$H50+D$37/2000*Nutrients!$I50+D$38/2000*Nutrients!$L50)/D$94)</f>
        <v>1.7160475309594008</v>
      </c>
      <c r="E96" s="82">
        <f>IF(E$4="","",(E$10*Nutrients!$B50/2000+E$6*Nutrients!$C50/2000+E$11*Nutrients!$D50/2000+E$12*Nutrients!$E50/2000+E$7*Nutrients!$F50/2000+E$9*Nutrients!$G50/2000+E$8*Nutrients!$R50/2000+E$13*Nutrients!$M50/2000+E$14*Nutrients!$N50/2000+E$15*Nutrients!$O50/2000+E$16*Nutrients!$T50/2000+E$17*Nutrients!$U50/2000+E$18*Nutrients!$V50/2000+E$19*Nutrients!$W50/2000+E$20*Nutrients!$X50/2000+E$21*Nutrients!$Y50/2000+E$22*Nutrients!$Z50/2000+E$23*Nutrients!$AA50/2000+E$24*Nutrients!$AB50/2000+E$25*Nutrients!$AC50/2000+E$26*Nutrients!$AD50/2000+E$27*Nutrients!$AE50/2000+E$28*Nutrients!$AF50/2000+E$29*Nutrients!$AG50/2000+E$30*Nutrients!$AH50/2000+E$31*Nutrients!$P50/2000+E$32*Nutrients!$Q50/2000+E$33*Nutrients!$K50/2000+E$34*Nutrients!$J50/2000+E$35*Nutrients!$S50/2000+E$36/2000*Nutrients!$H50+E$37/2000*Nutrients!$I50+E$38/2000*Nutrients!$L50)/E$94)</f>
        <v>1.8216056782114427</v>
      </c>
      <c r="F96" s="82">
        <f>IF(F$4="","",(F$10*Nutrients!$B50/2000+F$6*Nutrients!$C50/2000+F$11*Nutrients!$D50/2000+F$12*Nutrients!$E50/2000+F$7*Nutrients!$F50/2000+F$9*Nutrients!$G50/2000+F$8*Nutrients!$R50/2000+F$13*Nutrients!$M50/2000+F$14*Nutrients!$N50/2000+F$15*Nutrients!$O50/2000+F$16*Nutrients!$T50/2000+F$17*Nutrients!$U50/2000+F$18*Nutrients!$V50/2000+F$19*Nutrients!$W50/2000+F$20*Nutrients!$X50/2000+F$21*Nutrients!$Y50/2000+F$22*Nutrients!$Z50/2000+F$23*Nutrients!$AA50/2000+F$24*Nutrients!$AB50/2000+F$25*Nutrients!$AC50/2000+F$26*Nutrients!$AD50/2000+F$27*Nutrients!$AE50/2000+F$28*Nutrients!$AF50/2000+F$29*Nutrients!$AG50/2000+F$30*Nutrients!$AH50/2000+F$31*Nutrients!$P50/2000+F$32*Nutrients!$Q50/2000+F$33*Nutrients!$K50/2000+F$34*Nutrients!$J50/2000+F$35*Nutrients!$S50/2000+F$36/2000*Nutrients!$H50+F$37/2000*Nutrients!$I50+F$38/2000*Nutrients!$L50)/F$94)</f>
        <v>1.9020107313857701</v>
      </c>
      <c r="G96" s="82">
        <f>IF(G$4="","",(G$10*Nutrients!$B50/2000+G$6*Nutrients!$C50/2000+G$11*Nutrients!$D50/2000+G$12*Nutrients!$E50/2000+G$7*Nutrients!$F50/2000+G$9*Nutrients!$G50/2000+G$8*Nutrients!$R50/2000+G$13*Nutrients!$M50/2000+G$14*Nutrients!$N50/2000+G$15*Nutrients!$O50/2000+G$16*Nutrients!$T50/2000+G$17*Nutrients!$U50/2000+G$18*Nutrients!$V50/2000+G$19*Nutrients!$W50/2000+G$20*Nutrients!$X50/2000+G$21*Nutrients!$Y50/2000+G$22*Nutrients!$Z50/2000+G$23*Nutrients!$AA50/2000+G$24*Nutrients!$AB50/2000+G$25*Nutrients!$AC50/2000+G$26*Nutrients!$AD50/2000+G$27*Nutrients!$AE50/2000+G$28*Nutrients!$AF50/2000+G$29*Nutrients!$AG50/2000+G$30*Nutrients!$AH50/2000+G$31*Nutrients!$P50/2000+G$32*Nutrients!$Q50/2000+G$33*Nutrients!$K50/2000+G$34*Nutrients!$J50/2000+G$35*Nutrients!$S50/2000+G$36/2000*Nutrients!$H50+G$37/2000*Nutrients!$I50+G$38/2000*Nutrients!$L50)/G$94)</f>
        <v>1.671980729145002</v>
      </c>
      <c r="H96" s="81"/>
      <c r="I96" s="82">
        <f>IF(I$4="","",(I$10*Nutrients!$B50/2000+I$6*Nutrients!$C50/2000+I$11*Nutrients!$D50/2000+I$12*Nutrients!$E50/2000+I$7*Nutrients!$F50/2000+I$9*Nutrients!$G50/2000+I$8*Nutrients!$R50/2000+I$13*Nutrients!$M50/2000+I$14*Nutrients!$N50/2000+I$15*Nutrients!$O50/2000+I$16*Nutrients!$T50/2000+I$17*Nutrients!$U50/2000+I$18*Nutrients!$V50/2000+I$19*Nutrients!$W50/2000+I$20*Nutrients!$X50/2000+I$21*Nutrients!$Y50/2000+I$22*Nutrients!$Z50/2000+I$23*Nutrients!$AA50/2000+I$24*Nutrients!$AB50/2000+I$25*Nutrients!$AC50/2000+I$26*Nutrients!$AD50/2000+I$27*Nutrients!$AE50/2000+I$28*Nutrients!$AF50/2000+I$29*Nutrients!$AG50/2000+I$30*Nutrients!$AH50/2000+I$31*Nutrients!$P50/2000+I$32*Nutrients!$Q50/2000+I$33*Nutrients!$K50/2000+I$34*Nutrients!$J50/2000+I$35*Nutrients!$S50/2000+I$36/2000*Nutrients!$H50+I$37/2000*Nutrients!$I50+I$38/2000*Nutrients!$L50)/I$94)</f>
        <v>1.4301353388623603</v>
      </c>
      <c r="J96" s="82">
        <f>IF(J$4="","",(J$10*Nutrients!$B50/2000+J$6*Nutrients!$C50/2000+J$11*Nutrients!$D50/2000+J$12*Nutrients!$E50/2000+J$7*Nutrients!$F50/2000+J$9*Nutrients!$G50/2000+J$8*Nutrients!$R50/2000+J$13*Nutrients!$M50/2000+J$14*Nutrients!$N50/2000+J$15*Nutrients!$O50/2000+J$16*Nutrients!$T50/2000+J$17*Nutrients!$U50/2000+J$18*Nutrients!$V50/2000+J$19*Nutrients!$W50/2000+J$20*Nutrients!$X50/2000+J$21*Nutrients!$Y50/2000+J$22*Nutrients!$Z50/2000+J$23*Nutrients!$AA50/2000+J$24*Nutrients!$AB50/2000+J$25*Nutrients!$AC50/2000+J$26*Nutrients!$AD50/2000+J$27*Nutrients!$AE50/2000+J$28*Nutrients!$AF50/2000+J$29*Nutrients!$AG50/2000+J$30*Nutrients!$AH50/2000+J$31*Nutrients!$P50/2000+J$32*Nutrients!$Q50/2000+J$33*Nutrients!$K50/2000+J$34*Nutrients!$J50/2000+J$35*Nutrients!$S50/2000+J$36/2000*Nutrients!$H50+J$37/2000*Nutrients!$I50+J$38/2000*Nutrients!$L50)/J$94)</f>
        <v>1.4958482164125604</v>
      </c>
      <c r="K96" s="82">
        <f>IF(K$4="","",(K$10*Nutrients!$B50/2000+K$6*Nutrients!$C50/2000+K$11*Nutrients!$D50/2000+K$12*Nutrients!$E50/2000+K$7*Nutrients!$F50/2000+K$9*Nutrients!$G50/2000+K$8*Nutrients!$R50/2000+K$13*Nutrients!$M50/2000+K$14*Nutrients!$N50/2000+K$15*Nutrients!$O50/2000+K$16*Nutrients!$T50/2000+K$17*Nutrients!$U50/2000+K$18*Nutrients!$V50/2000+K$19*Nutrients!$W50/2000+K$20*Nutrients!$X50/2000+K$21*Nutrients!$Y50/2000+K$22*Nutrients!$Z50/2000+K$23*Nutrients!$AA50/2000+K$24*Nutrients!$AB50/2000+K$25*Nutrients!$AC50/2000+K$26*Nutrients!$AD50/2000+K$27*Nutrients!$AE50/2000+K$28*Nutrients!$AF50/2000+K$29*Nutrients!$AG50/2000+K$30*Nutrients!$AH50/2000+K$31*Nutrients!$P50/2000+K$32*Nutrients!$Q50/2000+K$33*Nutrients!$K50/2000+K$34*Nutrients!$J50/2000+K$35*Nutrients!$S50/2000+K$36/2000*Nutrients!$H50+K$37/2000*Nutrients!$I50+K$38/2000*Nutrients!$L50)/K$94)</f>
        <v>1.5960651572245397</v>
      </c>
      <c r="L96" s="82">
        <f>IF(L$4="","",(L$10*Nutrients!$B50/2000+L$6*Nutrients!$C50/2000+L$11*Nutrients!$D50/2000+L$12*Nutrients!$E50/2000+L$7*Nutrients!$F50/2000+L$9*Nutrients!$G50/2000+L$8*Nutrients!$R50/2000+L$13*Nutrients!$M50/2000+L$14*Nutrients!$N50/2000+L$15*Nutrients!$O50/2000+L$16*Nutrients!$T50/2000+L$17*Nutrients!$U50/2000+L$18*Nutrients!$V50/2000+L$19*Nutrients!$W50/2000+L$20*Nutrients!$X50/2000+L$21*Nutrients!$Y50/2000+L$22*Nutrients!$Z50/2000+L$23*Nutrients!$AA50/2000+L$24*Nutrients!$AB50/2000+L$25*Nutrients!$AC50/2000+L$26*Nutrients!$AD50/2000+L$27*Nutrients!$AE50/2000+L$28*Nutrients!$AF50/2000+L$29*Nutrients!$AG50/2000+L$30*Nutrients!$AH50/2000+L$31*Nutrients!$P50/2000+L$32*Nutrients!$Q50/2000+L$33*Nutrients!$K50/2000+L$34*Nutrients!$J50/2000+L$35*Nutrients!$S50/2000+L$36/2000*Nutrients!$H50+L$37/2000*Nutrients!$I50+L$38/2000*Nutrients!$L50)/L$94)</f>
        <v>1.6849332048749</v>
      </c>
      <c r="M96" s="82">
        <f>IF(M$4="","",(M$10*Nutrients!$B50/2000+M$6*Nutrients!$C50/2000+M$11*Nutrients!$D50/2000+M$12*Nutrients!$E50/2000+M$7*Nutrients!$F50/2000+M$9*Nutrients!$G50/2000+M$8*Nutrients!$R50/2000+M$13*Nutrients!$M50/2000+M$14*Nutrients!$N50/2000+M$15*Nutrients!$O50/2000+M$16*Nutrients!$T50/2000+M$17*Nutrients!$U50/2000+M$18*Nutrients!$V50/2000+M$19*Nutrients!$W50/2000+M$20*Nutrients!$X50/2000+M$21*Nutrients!$Y50/2000+M$22*Nutrients!$Z50/2000+M$23*Nutrients!$AA50/2000+M$24*Nutrients!$AB50/2000+M$25*Nutrients!$AC50/2000+M$26*Nutrients!$AD50/2000+M$27*Nutrients!$AE50/2000+M$28*Nutrients!$AF50/2000+M$29*Nutrients!$AG50/2000+M$30*Nutrients!$AH50/2000+M$31*Nutrients!$P50/2000+M$32*Nutrients!$Q50/2000+M$33*Nutrients!$K50/2000+M$34*Nutrients!$J50/2000+M$35*Nutrients!$S50/2000+M$36/2000*Nutrients!$H50+M$37/2000*Nutrients!$I50+M$38/2000*Nutrients!$L50)/M$94)</f>
        <v>1.7546528690321692</v>
      </c>
      <c r="N96" s="82">
        <f>IF(N$4="","",(N$10*Nutrients!$B50/2000+N$6*Nutrients!$C50/2000+N$11*Nutrients!$D50/2000+N$12*Nutrients!$E50/2000+N$7*Nutrients!$F50/2000+N$9*Nutrients!$G50/2000+N$8*Nutrients!$R50/2000+N$13*Nutrients!$M50/2000+N$14*Nutrients!$N50/2000+N$15*Nutrients!$O50/2000+N$16*Nutrients!$T50/2000+N$17*Nutrients!$U50/2000+N$18*Nutrients!$V50/2000+N$19*Nutrients!$W50/2000+N$20*Nutrients!$X50/2000+N$21*Nutrients!$Y50/2000+N$22*Nutrients!$Z50/2000+N$23*Nutrients!$AA50/2000+N$24*Nutrients!$AB50/2000+N$25*Nutrients!$AC50/2000+N$26*Nutrients!$AD50/2000+N$27*Nutrients!$AE50/2000+N$28*Nutrients!$AF50/2000+N$29*Nutrients!$AG50/2000+N$30*Nutrients!$AH50/2000+N$31*Nutrients!$P50/2000+N$32*Nutrients!$Q50/2000+N$33*Nutrients!$K50/2000+N$34*Nutrients!$J50/2000+N$35*Nutrients!$S50/2000+N$36/2000*Nutrients!$H50+N$37/2000*Nutrients!$I50+N$38/2000*Nutrients!$L50)/N$94)</f>
        <v>1.5590866878794432</v>
      </c>
      <c r="P96" s="82">
        <f>IF(P$4="","",(P$10*Nutrients!$B50/2000+P$6*Nutrients!$C50/2000+P$11*Nutrients!$D50/2000+P$12*Nutrients!$E50/2000+P$7*Nutrients!$F50/2000+P$9*Nutrients!$G50/2000+P$8*Nutrients!$R50/2000+P$13*Nutrients!$M50/2000+P$14*Nutrients!$N50/2000+P$15*Nutrients!$O50/2000+P$16*Nutrients!$T50/2000+P$17*Nutrients!$U50/2000+P$18*Nutrients!$V50/2000+P$19*Nutrients!$W50/2000+P$20*Nutrients!$X50/2000+P$21*Nutrients!$Y50/2000+P$22*Nutrients!$Z50/2000+P$23*Nutrients!$AA50/2000+P$24*Nutrients!$AB50/2000+P$25*Nutrients!$AC50/2000+P$26*Nutrients!$AD50/2000+P$27*Nutrients!$AE50/2000+P$28*Nutrients!$AF50/2000+P$29*Nutrients!$AG50/2000+P$30*Nutrients!$AH50/2000+P$31*Nutrients!$P50/2000+P$32*Nutrients!$Q50/2000+P$33*Nutrients!$K50/2000+P$34*Nutrients!$J50/2000+P$35*Nutrients!$S50/2000+P$36/2000*Nutrients!$H50+P$37/2000*Nutrients!$I50+P$38/2000*Nutrients!$L50)/P$94)</f>
        <v>1.4723387487370327</v>
      </c>
      <c r="Q96" s="82">
        <f>IF(Q$4="","",(Q$10*Nutrients!$B50/2000+Q$6*Nutrients!$C50/2000+Q$11*Nutrients!$D50/2000+Q$12*Nutrients!$E50/2000+Q$7*Nutrients!$F50/2000+Q$9*Nutrients!$G50/2000+Q$8*Nutrients!$R50/2000+Q$13*Nutrients!$M50/2000+Q$14*Nutrients!$N50/2000+Q$15*Nutrients!$O50/2000+Q$16*Nutrients!$T50/2000+Q$17*Nutrients!$U50/2000+Q$18*Nutrients!$V50/2000+Q$19*Nutrients!$W50/2000+Q$20*Nutrients!$X50/2000+Q$21*Nutrients!$Y50/2000+Q$22*Nutrients!$Z50/2000+Q$23*Nutrients!$AA50/2000+Q$24*Nutrients!$AB50/2000+Q$25*Nutrients!$AC50/2000+Q$26*Nutrients!$AD50/2000+Q$27*Nutrients!$AE50/2000+Q$28*Nutrients!$AF50/2000+Q$29*Nutrients!$AG50/2000+Q$30*Nutrients!$AH50/2000+Q$31*Nutrients!$P50/2000+Q$32*Nutrients!$Q50/2000+Q$33*Nutrients!$K50/2000+Q$34*Nutrients!$J50/2000+Q$35*Nutrients!$S50/2000+Q$36/2000*Nutrients!$H50+Q$37/2000*Nutrients!$I50+Q$38/2000*Nutrients!$L50)/Q$94)</f>
        <v>1.5441417070602896</v>
      </c>
      <c r="R96" s="82">
        <f>IF(R$4="","",(R$10*Nutrients!$B50/2000+R$6*Nutrients!$C50/2000+R$11*Nutrients!$D50/2000+R$12*Nutrients!$E50/2000+R$7*Nutrients!$F50/2000+R$9*Nutrients!$G50/2000+R$8*Nutrients!$R50/2000+R$13*Nutrients!$M50/2000+R$14*Nutrients!$N50/2000+R$15*Nutrients!$O50/2000+R$16*Nutrients!$T50/2000+R$17*Nutrients!$U50/2000+R$18*Nutrients!$V50/2000+R$19*Nutrients!$W50/2000+R$20*Nutrients!$X50/2000+R$21*Nutrients!$Y50/2000+R$22*Nutrients!$Z50/2000+R$23*Nutrients!$AA50/2000+R$24*Nutrients!$AB50/2000+R$25*Nutrients!$AC50/2000+R$26*Nutrients!$AD50/2000+R$27*Nutrients!$AE50/2000+R$28*Nutrients!$AF50/2000+R$29*Nutrients!$AG50/2000+R$30*Nutrients!$AH50/2000+R$31*Nutrients!$P50/2000+R$32*Nutrients!$Q50/2000+R$33*Nutrients!$K50/2000+R$34*Nutrients!$J50/2000+R$35*Nutrients!$S50/2000+R$36/2000*Nutrients!$H50+R$37/2000*Nutrients!$I50+R$38/2000*Nutrients!$L50)/R$94)</f>
        <v>1.6534403559237834</v>
      </c>
      <c r="S96" s="82">
        <f>IF(S$4="","",(S$10*Nutrients!$B50/2000+S$6*Nutrients!$C50/2000+S$11*Nutrients!$D50/2000+S$12*Nutrients!$E50/2000+S$7*Nutrients!$F50/2000+S$9*Nutrients!$G50/2000+S$8*Nutrients!$R50/2000+S$13*Nutrients!$M50/2000+S$14*Nutrients!$N50/2000+S$15*Nutrients!$O50/2000+S$16*Nutrients!$T50/2000+S$17*Nutrients!$U50/2000+S$18*Nutrients!$V50/2000+S$19*Nutrients!$W50/2000+S$20*Nutrients!$X50/2000+S$21*Nutrients!$Y50/2000+S$22*Nutrients!$Z50/2000+S$23*Nutrients!$AA50/2000+S$24*Nutrients!$AB50/2000+S$25*Nutrients!$AC50/2000+S$26*Nutrients!$AD50/2000+S$27*Nutrients!$AE50/2000+S$28*Nutrients!$AF50/2000+S$29*Nutrients!$AG50/2000+S$30*Nutrients!$AH50/2000+S$31*Nutrients!$P50/2000+S$32*Nutrients!$Q50/2000+S$33*Nutrients!$K50/2000+S$34*Nutrients!$J50/2000+S$35*Nutrients!$S50/2000+S$36/2000*Nutrients!$H50+S$37/2000*Nutrients!$I50+S$38/2000*Nutrients!$L50)/S$94)</f>
        <v>1.7502458253761979</v>
      </c>
      <c r="T96" s="82">
        <f>IF(T$4="","",(T$10*Nutrients!$B50/2000+T$6*Nutrients!$C50/2000+T$11*Nutrients!$D50/2000+T$12*Nutrients!$E50/2000+T$7*Nutrients!$F50/2000+T$9*Nutrients!$G50/2000+T$8*Nutrients!$R50/2000+T$13*Nutrients!$M50/2000+T$14*Nutrients!$N50/2000+T$15*Nutrients!$O50/2000+T$16*Nutrients!$T50/2000+T$17*Nutrients!$U50/2000+T$18*Nutrients!$V50/2000+T$19*Nutrients!$W50/2000+T$20*Nutrients!$X50/2000+T$21*Nutrients!$Y50/2000+T$22*Nutrients!$Z50/2000+T$23*Nutrients!$AA50/2000+T$24*Nutrients!$AB50/2000+T$25*Nutrients!$AC50/2000+T$26*Nutrients!$AD50/2000+T$27*Nutrients!$AE50/2000+T$28*Nutrients!$AF50/2000+T$29*Nutrients!$AG50/2000+T$30*Nutrients!$AH50/2000+T$31*Nutrients!$P50/2000+T$32*Nutrients!$Q50/2000+T$33*Nutrients!$K50/2000+T$34*Nutrients!$J50/2000+T$35*Nutrients!$S50/2000+T$36/2000*Nutrients!$H50+T$37/2000*Nutrients!$I50+T$38/2000*Nutrients!$L50)/T$94)</f>
        <v>1.8251379807283827</v>
      </c>
      <c r="U96" s="82">
        <f>IF(U$4="","",(U$10*Nutrients!$B50/2000+U$6*Nutrients!$C50/2000+U$11*Nutrients!$D50/2000+U$12*Nutrients!$E50/2000+U$7*Nutrients!$F50/2000+U$9*Nutrients!$G50/2000+U$8*Nutrients!$R50/2000+U$13*Nutrients!$M50/2000+U$14*Nutrients!$N50/2000+U$15*Nutrients!$O50/2000+U$16*Nutrients!$T50/2000+U$17*Nutrients!$U50/2000+U$18*Nutrients!$V50/2000+U$19*Nutrients!$W50/2000+U$20*Nutrients!$X50/2000+U$21*Nutrients!$Y50/2000+U$22*Nutrients!$Z50/2000+U$23*Nutrients!$AA50/2000+U$24*Nutrients!$AB50/2000+U$25*Nutrients!$AC50/2000+U$26*Nutrients!$AD50/2000+U$27*Nutrients!$AE50/2000+U$28*Nutrients!$AF50/2000+U$29*Nutrients!$AG50/2000+U$30*Nutrients!$AH50/2000+U$31*Nutrients!$P50/2000+U$32*Nutrients!$Q50/2000+U$33*Nutrients!$K50/2000+U$34*Nutrients!$J50/2000+U$35*Nutrients!$S50/2000+U$36/2000*Nutrients!$H50+U$37/2000*Nutrients!$I50+U$38/2000*Nutrients!$L50)/U$94)</f>
        <v>1.6130898541682497</v>
      </c>
    </row>
    <row r="97" spans="1:21" ht="12.75">
      <c r="A97" s="101" t="s">
        <v>81</v>
      </c>
      <c r="B97" s="82">
        <f>IF(B$4="","",(B$10*Nutrients!$B51/2000+B$6*Nutrients!$C51/2000+B$11*Nutrients!$D51/2000+B$12*Nutrients!$E51/2000+B$7*Nutrients!$F51/2000+B$9*Nutrients!$G51/2000+B$8*Nutrients!$R51/2000+B$13*Nutrients!$M51/2000+B$14*Nutrients!$N51/2000+B$15*Nutrients!$O51/2000+B$16*Nutrients!$T51/2000+B$17*Nutrients!$U51/2000+B$18*Nutrients!$V51/2000+B$19*Nutrients!$W51/2000+B$20*Nutrients!$X51/2000+B$21*Nutrients!$Y51/2000+B$22*Nutrients!$Z51/2000+B$23*Nutrients!$AA51/2000+B$24*Nutrients!$AB51/2000+B$25*Nutrients!$AC51/2000+B$26*Nutrients!$AD51/2000+B$27*Nutrients!$AE51/2000+B$28*Nutrients!$AF51/2000+B$29*Nutrients!$AG51/2000+B$30*Nutrients!$AH51/2000+B$31*Nutrients!$P51/2000+B$32*Nutrients!$Q51/2000+B$33*Nutrients!$K51/2000+B$34*Nutrients!$J51/2000+B$35*Nutrients!$S51/2000+B$36/2000*Nutrients!$H51+B$37/2000*Nutrients!$I51+B$38/2000*Nutrients!$L51)/B$94)</f>
        <v>0.27264087571055157</v>
      </c>
      <c r="C97" s="82">
        <f>IF(C$4="","",(C$10*Nutrients!$B51/2000+C$6*Nutrients!$C51/2000+C$11*Nutrients!$D51/2000+C$12*Nutrients!$E51/2000+C$7*Nutrients!$F51/2000+C$9*Nutrients!$G51/2000+C$8*Nutrients!$R51/2000+C$13*Nutrients!$M51/2000+C$14*Nutrients!$N51/2000+C$15*Nutrients!$O51/2000+C$16*Nutrients!$T51/2000+C$17*Nutrients!$U51/2000+C$18*Nutrients!$V51/2000+C$19*Nutrients!$W51/2000+C$20*Nutrients!$X51/2000+C$21*Nutrients!$Y51/2000+C$22*Nutrients!$Z51/2000+C$23*Nutrients!$AA51/2000+C$24*Nutrients!$AB51/2000+C$25*Nutrients!$AC51/2000+C$26*Nutrients!$AD51/2000+C$27*Nutrients!$AE51/2000+C$28*Nutrients!$AF51/2000+C$29*Nutrients!$AG51/2000+C$30*Nutrients!$AH51/2000+C$31*Nutrients!$P51/2000+C$32*Nutrients!$Q51/2000+C$33*Nutrients!$K51/2000+C$34*Nutrients!$J51/2000+C$35*Nutrients!$S51/2000+C$36/2000*Nutrients!$H51+C$37/2000*Nutrients!$I51+C$38/2000*Nutrients!$L51)/C$94)</f>
        <v>0.28487236861506665</v>
      </c>
      <c r="D97" s="82">
        <f>IF(D$4="","",(D$10*Nutrients!$B51/2000+D$6*Nutrients!$C51/2000+D$11*Nutrients!$D51/2000+D$12*Nutrients!$E51/2000+D$7*Nutrients!$F51/2000+D$9*Nutrients!$G51/2000+D$8*Nutrients!$R51/2000+D$13*Nutrients!$M51/2000+D$14*Nutrients!$N51/2000+D$15*Nutrients!$O51/2000+D$16*Nutrients!$T51/2000+D$17*Nutrients!$U51/2000+D$18*Nutrients!$V51/2000+D$19*Nutrients!$W51/2000+D$20*Nutrients!$X51/2000+D$21*Nutrients!$Y51/2000+D$22*Nutrients!$Z51/2000+D$23*Nutrients!$AA51/2000+D$24*Nutrients!$AB51/2000+D$25*Nutrients!$AC51/2000+D$26*Nutrients!$AD51/2000+D$27*Nutrients!$AE51/2000+D$28*Nutrients!$AF51/2000+D$29*Nutrients!$AG51/2000+D$30*Nutrients!$AH51/2000+D$31*Nutrients!$P51/2000+D$32*Nutrients!$Q51/2000+D$33*Nutrients!$K51/2000+D$34*Nutrients!$J51/2000+D$35*Nutrients!$S51/2000+D$36/2000*Nutrients!$H51+D$37/2000*Nutrients!$I51+D$38/2000*Nutrients!$L51)/D$94)</f>
        <v>0.30344732396534035</v>
      </c>
      <c r="E97" s="82">
        <f>IF(E$4="","",(E$10*Nutrients!$B51/2000+E$6*Nutrients!$C51/2000+E$11*Nutrients!$D51/2000+E$12*Nutrients!$E51/2000+E$7*Nutrients!$F51/2000+E$9*Nutrients!$G51/2000+E$8*Nutrients!$R51/2000+E$13*Nutrients!$M51/2000+E$14*Nutrients!$N51/2000+E$15*Nutrients!$O51/2000+E$16*Nutrients!$T51/2000+E$17*Nutrients!$U51/2000+E$18*Nutrients!$V51/2000+E$19*Nutrients!$W51/2000+E$20*Nutrients!$X51/2000+E$21*Nutrients!$Y51/2000+E$22*Nutrients!$Z51/2000+E$23*Nutrients!$AA51/2000+E$24*Nutrients!$AB51/2000+E$25*Nutrients!$AC51/2000+E$26*Nutrients!$AD51/2000+E$27*Nutrients!$AE51/2000+E$28*Nutrients!$AF51/2000+E$29*Nutrients!$AG51/2000+E$30*Nutrients!$AH51/2000+E$31*Nutrients!$P51/2000+E$32*Nutrients!$Q51/2000+E$33*Nutrients!$K51/2000+E$34*Nutrients!$J51/2000+E$35*Nutrients!$S51/2000+E$36/2000*Nutrients!$H51+E$37/2000*Nutrients!$I51+E$38/2000*Nutrients!$L51)/E$94)</f>
        <v>0.31987871036273213</v>
      </c>
      <c r="F97" s="82">
        <f>IF(F$4="","",(F$10*Nutrients!$B51/2000+F$6*Nutrients!$C51/2000+F$11*Nutrients!$D51/2000+F$12*Nutrients!$E51/2000+F$7*Nutrients!$F51/2000+F$9*Nutrients!$G51/2000+F$8*Nutrients!$R51/2000+F$13*Nutrients!$M51/2000+F$14*Nutrients!$N51/2000+F$15*Nutrients!$O51/2000+F$16*Nutrients!$T51/2000+F$17*Nutrients!$U51/2000+F$18*Nutrients!$V51/2000+F$19*Nutrients!$W51/2000+F$20*Nutrients!$X51/2000+F$21*Nutrients!$Y51/2000+F$22*Nutrients!$Z51/2000+F$23*Nutrients!$AA51/2000+F$24*Nutrients!$AB51/2000+F$25*Nutrients!$AC51/2000+F$26*Nutrients!$AD51/2000+F$27*Nutrients!$AE51/2000+F$28*Nutrients!$AF51/2000+F$29*Nutrients!$AG51/2000+F$30*Nutrients!$AH51/2000+F$31*Nutrients!$P51/2000+F$32*Nutrients!$Q51/2000+F$33*Nutrients!$K51/2000+F$34*Nutrients!$J51/2000+F$35*Nutrients!$S51/2000+F$36/2000*Nutrients!$H51+F$37/2000*Nutrients!$I51+F$38/2000*Nutrients!$L51)/F$94)</f>
        <v>0.33239190592206275</v>
      </c>
      <c r="G97" s="82">
        <f>IF(G$4="","",(G$10*Nutrients!$B51/2000+G$6*Nutrients!$C51/2000+G$11*Nutrients!$D51/2000+G$12*Nutrients!$E51/2000+G$7*Nutrients!$F51/2000+G$9*Nutrients!$G51/2000+G$8*Nutrients!$R51/2000+G$13*Nutrients!$M51/2000+G$14*Nutrients!$N51/2000+G$15*Nutrients!$O51/2000+G$16*Nutrients!$T51/2000+G$17*Nutrients!$U51/2000+G$18*Nutrients!$V51/2000+G$19*Nutrients!$W51/2000+G$20*Nutrients!$X51/2000+G$21*Nutrients!$Y51/2000+G$22*Nutrients!$Z51/2000+G$23*Nutrients!$AA51/2000+G$24*Nutrients!$AB51/2000+G$25*Nutrients!$AC51/2000+G$26*Nutrients!$AD51/2000+G$27*Nutrients!$AE51/2000+G$28*Nutrients!$AF51/2000+G$29*Nutrients!$AG51/2000+G$30*Nutrients!$AH51/2000+G$31*Nutrients!$P51/2000+G$32*Nutrients!$Q51/2000+G$33*Nutrients!$K51/2000+G$34*Nutrients!$J51/2000+G$35*Nutrients!$S51/2000+G$36/2000*Nutrients!$H51+G$37/2000*Nutrients!$I51+G$38/2000*Nutrients!$L51)/G$94)</f>
        <v>0.296587684874632</v>
      </c>
      <c r="H97" s="81"/>
      <c r="I97" s="82">
        <f>IF(I$4="","",(I$10*Nutrients!$B51/2000+I$6*Nutrients!$C51/2000+I$11*Nutrients!$D51/2000+I$12*Nutrients!$E51/2000+I$7*Nutrients!$F51/2000+I$9*Nutrients!$G51/2000+I$8*Nutrients!$R51/2000+I$13*Nutrients!$M51/2000+I$14*Nutrients!$N51/2000+I$15*Nutrients!$O51/2000+I$16*Nutrients!$T51/2000+I$17*Nutrients!$U51/2000+I$18*Nutrients!$V51/2000+I$19*Nutrients!$W51/2000+I$20*Nutrients!$X51/2000+I$21*Nutrients!$Y51/2000+I$22*Nutrients!$Z51/2000+I$23*Nutrients!$AA51/2000+I$24*Nutrients!$AB51/2000+I$25*Nutrients!$AC51/2000+I$26*Nutrients!$AD51/2000+I$27*Nutrients!$AE51/2000+I$28*Nutrients!$AF51/2000+I$29*Nutrients!$AG51/2000+I$30*Nutrients!$AH51/2000+I$31*Nutrients!$P51/2000+I$32*Nutrients!$Q51/2000+I$33*Nutrients!$K51/2000+I$34*Nutrients!$J51/2000+I$35*Nutrients!$S51/2000+I$36/2000*Nutrients!$H51+I$37/2000*Nutrients!$I51+I$38/2000*Nutrients!$L51)/I$94)</f>
        <v>0.25868967422902617</v>
      </c>
      <c r="J97" s="82">
        <f>IF(J$4="","",(J$10*Nutrients!$B51/2000+J$6*Nutrients!$C51/2000+J$11*Nutrients!$D51/2000+J$12*Nutrients!$E51/2000+J$7*Nutrients!$F51/2000+J$9*Nutrients!$G51/2000+J$8*Nutrients!$R51/2000+J$13*Nutrients!$M51/2000+J$14*Nutrients!$N51/2000+J$15*Nutrients!$O51/2000+J$16*Nutrients!$T51/2000+J$17*Nutrients!$U51/2000+J$18*Nutrients!$V51/2000+J$19*Nutrients!$W51/2000+J$20*Nutrients!$X51/2000+J$21*Nutrients!$Y51/2000+J$22*Nutrients!$Z51/2000+J$23*Nutrients!$AA51/2000+J$24*Nutrients!$AB51/2000+J$25*Nutrients!$AC51/2000+J$26*Nutrients!$AD51/2000+J$27*Nutrients!$AE51/2000+J$28*Nutrients!$AF51/2000+J$29*Nutrients!$AG51/2000+J$30*Nutrients!$AH51/2000+J$31*Nutrients!$P51/2000+J$32*Nutrients!$Q51/2000+J$33*Nutrients!$K51/2000+J$34*Nutrients!$J51/2000+J$35*Nutrients!$S51/2000+J$36/2000*Nutrients!$H51+J$37/2000*Nutrients!$I51+J$38/2000*Nutrients!$L51)/J$94)</f>
        <v>0.26889211571311744</v>
      </c>
      <c r="K97" s="82">
        <f>IF(K$4="","",(K$10*Nutrients!$B51/2000+K$6*Nutrients!$C51/2000+K$11*Nutrients!$D51/2000+K$12*Nutrients!$E51/2000+K$7*Nutrients!$F51/2000+K$9*Nutrients!$G51/2000+K$8*Nutrients!$R51/2000+K$13*Nutrients!$M51/2000+K$14*Nutrients!$N51/2000+K$15*Nutrients!$O51/2000+K$16*Nutrients!$T51/2000+K$17*Nutrients!$U51/2000+K$18*Nutrients!$V51/2000+K$19*Nutrients!$W51/2000+K$20*Nutrients!$X51/2000+K$21*Nutrients!$Y51/2000+K$22*Nutrients!$Z51/2000+K$23*Nutrients!$AA51/2000+K$24*Nutrients!$AB51/2000+K$25*Nutrients!$AC51/2000+K$26*Nutrients!$AD51/2000+K$27*Nutrients!$AE51/2000+K$28*Nutrients!$AF51/2000+K$29*Nutrients!$AG51/2000+K$30*Nutrients!$AH51/2000+K$31*Nutrients!$P51/2000+K$32*Nutrients!$Q51/2000+K$33*Nutrients!$K51/2000+K$34*Nutrients!$J51/2000+K$35*Nutrients!$S51/2000+K$36/2000*Nutrients!$H51+K$37/2000*Nutrients!$I51+K$38/2000*Nutrients!$L51)/K$94)</f>
        <v>0.2844458793428886</v>
      </c>
      <c r="L97" s="82">
        <f>IF(L$4="","",(L$10*Nutrients!$B51/2000+L$6*Nutrients!$C51/2000+L$11*Nutrients!$D51/2000+L$12*Nutrients!$E51/2000+L$7*Nutrients!$F51/2000+L$9*Nutrients!$G51/2000+L$8*Nutrients!$R51/2000+L$13*Nutrients!$M51/2000+L$14*Nutrients!$N51/2000+L$15*Nutrients!$O51/2000+L$16*Nutrients!$T51/2000+L$17*Nutrients!$U51/2000+L$18*Nutrients!$V51/2000+L$19*Nutrients!$W51/2000+L$20*Nutrients!$X51/2000+L$21*Nutrients!$Y51/2000+L$22*Nutrients!$Z51/2000+L$23*Nutrients!$AA51/2000+L$24*Nutrients!$AB51/2000+L$25*Nutrients!$AC51/2000+L$26*Nutrients!$AD51/2000+L$27*Nutrients!$AE51/2000+L$28*Nutrients!$AF51/2000+L$29*Nutrients!$AG51/2000+L$30*Nutrients!$AH51/2000+L$31*Nutrients!$P51/2000+L$32*Nutrients!$Q51/2000+L$33*Nutrients!$K51/2000+L$34*Nutrients!$J51/2000+L$35*Nutrients!$S51/2000+L$36/2000*Nutrients!$H51+L$37/2000*Nutrients!$I51+L$38/2000*Nutrients!$L51)/L$94)</f>
        <v>0.2982377304835315</v>
      </c>
      <c r="M97" s="82">
        <f>IF(M$4="","",(M$10*Nutrients!$B51/2000+M$6*Nutrients!$C51/2000+M$11*Nutrients!$D51/2000+M$12*Nutrients!$E51/2000+M$7*Nutrients!$F51/2000+M$9*Nutrients!$G51/2000+M$8*Nutrients!$R51/2000+M$13*Nutrients!$M51/2000+M$14*Nutrients!$N51/2000+M$15*Nutrients!$O51/2000+M$16*Nutrients!$T51/2000+M$17*Nutrients!$U51/2000+M$18*Nutrients!$V51/2000+M$19*Nutrients!$W51/2000+M$20*Nutrients!$X51/2000+M$21*Nutrients!$Y51/2000+M$22*Nutrients!$Z51/2000+M$23*Nutrients!$AA51/2000+M$24*Nutrients!$AB51/2000+M$25*Nutrients!$AC51/2000+M$26*Nutrients!$AD51/2000+M$27*Nutrients!$AE51/2000+M$28*Nutrients!$AF51/2000+M$29*Nutrients!$AG51/2000+M$30*Nutrients!$AH51/2000+M$31*Nutrients!$P51/2000+M$32*Nutrients!$Q51/2000+M$33*Nutrients!$K51/2000+M$34*Nutrients!$J51/2000+M$35*Nutrients!$S51/2000+M$36/2000*Nutrients!$H51+M$37/2000*Nutrients!$I51+M$38/2000*Nutrients!$L51)/M$94)</f>
        <v>0.30905432869275806</v>
      </c>
      <c r="N97" s="82">
        <f>IF(N$4="","",(N$10*Nutrients!$B51/2000+N$6*Nutrients!$C51/2000+N$11*Nutrients!$D51/2000+N$12*Nutrients!$E51/2000+N$7*Nutrients!$F51/2000+N$9*Nutrients!$G51/2000+N$8*Nutrients!$R51/2000+N$13*Nutrients!$M51/2000+N$14*Nutrients!$N51/2000+N$15*Nutrients!$O51/2000+N$16*Nutrients!$T51/2000+N$17*Nutrients!$U51/2000+N$18*Nutrients!$V51/2000+N$19*Nutrients!$W51/2000+N$20*Nutrients!$X51/2000+N$21*Nutrients!$Y51/2000+N$22*Nutrients!$Z51/2000+N$23*Nutrients!$AA51/2000+N$24*Nutrients!$AB51/2000+N$25*Nutrients!$AC51/2000+N$26*Nutrients!$AD51/2000+N$27*Nutrients!$AE51/2000+N$28*Nutrients!$AF51/2000+N$29*Nutrients!$AG51/2000+N$30*Nutrients!$AH51/2000+N$31*Nutrients!$P51/2000+N$32*Nutrients!$Q51/2000+N$33*Nutrients!$K51/2000+N$34*Nutrients!$J51/2000+N$35*Nutrients!$S51/2000+N$36/2000*Nutrients!$H51+N$37/2000*Nutrients!$I51+N$38/2000*Nutrients!$L51)/N$94)</f>
        <v>0.2787077743310705</v>
      </c>
      <c r="P97" s="82">
        <f>IF(P$4="","",(P$10*Nutrients!$B51/2000+P$6*Nutrients!$C51/2000+P$11*Nutrients!$D51/2000+P$12*Nutrients!$E51/2000+P$7*Nutrients!$F51/2000+P$9*Nutrients!$G51/2000+P$8*Nutrients!$R51/2000+P$13*Nutrients!$M51/2000+P$14*Nutrients!$N51/2000+P$15*Nutrients!$O51/2000+P$16*Nutrients!$T51/2000+P$17*Nutrients!$U51/2000+P$18*Nutrients!$V51/2000+P$19*Nutrients!$W51/2000+P$20*Nutrients!$X51/2000+P$21*Nutrients!$Y51/2000+P$22*Nutrients!$Z51/2000+P$23*Nutrients!$AA51/2000+P$24*Nutrients!$AB51/2000+P$25*Nutrients!$AC51/2000+P$26*Nutrients!$AD51/2000+P$27*Nutrients!$AE51/2000+P$28*Nutrients!$AF51/2000+P$29*Nutrients!$AG51/2000+P$30*Nutrients!$AH51/2000+P$31*Nutrients!$P51/2000+P$32*Nutrients!$Q51/2000+P$33*Nutrients!$K51/2000+P$34*Nutrients!$J51/2000+P$35*Nutrients!$S51/2000+P$36/2000*Nutrients!$H51+P$37/2000*Nutrients!$I51+P$38/2000*Nutrients!$L51)/P$94)</f>
        <v>0.2653768122275598</v>
      </c>
      <c r="Q97" s="82">
        <f>IF(Q$4="","",(Q$10*Nutrients!$B51/2000+Q$6*Nutrients!$C51/2000+Q$11*Nutrients!$D51/2000+Q$12*Nutrients!$E51/2000+Q$7*Nutrients!$F51/2000+Q$9*Nutrients!$G51/2000+Q$8*Nutrients!$R51/2000+Q$13*Nutrients!$M51/2000+Q$14*Nutrients!$N51/2000+Q$15*Nutrients!$O51/2000+Q$16*Nutrients!$T51/2000+Q$17*Nutrients!$U51/2000+Q$18*Nutrients!$V51/2000+Q$19*Nutrients!$W51/2000+Q$20*Nutrients!$X51/2000+Q$21*Nutrients!$Y51/2000+Q$22*Nutrients!$Z51/2000+Q$23*Nutrients!$AA51/2000+Q$24*Nutrients!$AB51/2000+Q$25*Nutrients!$AC51/2000+Q$26*Nutrients!$AD51/2000+Q$27*Nutrients!$AE51/2000+Q$28*Nutrients!$AF51/2000+Q$29*Nutrients!$AG51/2000+Q$30*Nutrients!$AH51/2000+Q$31*Nutrients!$P51/2000+Q$32*Nutrients!$Q51/2000+Q$33*Nutrients!$K51/2000+Q$34*Nutrients!$J51/2000+Q$35*Nutrients!$S51/2000+Q$36/2000*Nutrients!$H51+Q$37/2000*Nutrients!$I51+Q$38/2000*Nutrients!$L51)/Q$94)</f>
        <v>0.276542078176004</v>
      </c>
      <c r="R97" s="82">
        <f>IF(R$4="","",(R$10*Nutrients!$B51/2000+R$6*Nutrients!$C51/2000+R$11*Nutrients!$D51/2000+R$12*Nutrients!$E51/2000+R$7*Nutrients!$F51/2000+R$9*Nutrients!$G51/2000+R$8*Nutrients!$R51/2000+R$13*Nutrients!$M51/2000+R$14*Nutrients!$N51/2000+R$15*Nutrients!$O51/2000+R$16*Nutrients!$T51/2000+R$17*Nutrients!$U51/2000+R$18*Nutrients!$V51/2000+R$19*Nutrients!$W51/2000+R$20*Nutrients!$X51/2000+R$21*Nutrients!$Y51/2000+R$22*Nutrients!$Z51/2000+R$23*Nutrients!$AA51/2000+R$24*Nutrients!$AB51/2000+R$25*Nutrients!$AC51/2000+R$26*Nutrients!$AD51/2000+R$27*Nutrients!$AE51/2000+R$28*Nutrients!$AF51/2000+R$29*Nutrients!$AG51/2000+R$30*Nutrients!$AH51/2000+R$31*Nutrients!$P51/2000+R$32*Nutrients!$Q51/2000+R$33*Nutrients!$K51/2000+R$34*Nutrients!$J51/2000+R$35*Nutrients!$S51/2000+R$36/2000*Nutrients!$H51+R$37/2000*Nutrients!$I51+R$38/2000*Nutrients!$L51)/R$94)</f>
        <v>0.29353231118157697</v>
      </c>
      <c r="S97" s="82">
        <f>IF(S$4="","",(S$10*Nutrients!$B51/2000+S$6*Nutrients!$C51/2000+S$11*Nutrients!$D51/2000+S$12*Nutrients!$E51/2000+S$7*Nutrients!$F51/2000+S$9*Nutrients!$G51/2000+S$8*Nutrients!$R51/2000+S$13*Nutrients!$M51/2000+S$14*Nutrients!$N51/2000+S$15*Nutrients!$O51/2000+S$16*Nutrients!$T51/2000+S$17*Nutrients!$U51/2000+S$18*Nutrients!$V51/2000+S$19*Nutrients!$W51/2000+S$20*Nutrients!$X51/2000+S$21*Nutrients!$Y51/2000+S$22*Nutrients!$Z51/2000+S$23*Nutrients!$AA51/2000+S$24*Nutrients!$AB51/2000+S$25*Nutrients!$AC51/2000+S$26*Nutrients!$AD51/2000+S$27*Nutrients!$AE51/2000+S$28*Nutrients!$AF51/2000+S$29*Nutrients!$AG51/2000+S$30*Nutrients!$AH51/2000+S$31*Nutrients!$P51/2000+S$32*Nutrients!$Q51/2000+S$33*Nutrients!$K51/2000+S$34*Nutrients!$J51/2000+S$35*Nutrients!$S51/2000+S$36/2000*Nutrients!$H51+S$37/2000*Nutrients!$I51+S$38/2000*Nutrients!$L51)/S$94)</f>
        <v>0.3085794552772727</v>
      </c>
      <c r="T97" s="82">
        <f>IF(T$4="","",(T$10*Nutrients!$B51/2000+T$6*Nutrients!$C51/2000+T$11*Nutrients!$D51/2000+T$12*Nutrients!$E51/2000+T$7*Nutrients!$F51/2000+T$9*Nutrients!$G51/2000+T$8*Nutrients!$R51/2000+T$13*Nutrients!$M51/2000+T$14*Nutrients!$N51/2000+T$15*Nutrients!$O51/2000+T$16*Nutrients!$T51/2000+T$17*Nutrients!$U51/2000+T$18*Nutrients!$V51/2000+T$19*Nutrients!$W51/2000+T$20*Nutrients!$X51/2000+T$21*Nutrients!$Y51/2000+T$22*Nutrients!$Z51/2000+T$23*Nutrients!$AA51/2000+T$24*Nutrients!$AB51/2000+T$25*Nutrients!$AC51/2000+T$26*Nutrients!$AD51/2000+T$27*Nutrients!$AE51/2000+T$28*Nutrients!$AF51/2000+T$29*Nutrients!$AG51/2000+T$30*Nutrients!$AH51/2000+T$31*Nutrients!$P51/2000+T$32*Nutrients!$Q51/2000+T$33*Nutrients!$K51/2000+T$34*Nutrients!$J51/2000+T$35*Nutrients!$S51/2000+T$36/2000*Nutrients!$H51+T$37/2000*Nutrients!$I51+T$38/2000*Nutrients!$L51)/T$94)</f>
        <v>0.32021730100691476</v>
      </c>
      <c r="U97" s="82">
        <f>IF(U$4="","",(U$10*Nutrients!$B51/2000+U$6*Nutrients!$C51/2000+U$11*Nutrients!$D51/2000+U$12*Nutrients!$E51/2000+U$7*Nutrients!$F51/2000+U$9*Nutrients!$G51/2000+U$8*Nutrients!$R51/2000+U$13*Nutrients!$M51/2000+U$14*Nutrients!$N51/2000+U$15*Nutrients!$O51/2000+U$16*Nutrients!$T51/2000+U$17*Nutrients!$U51/2000+U$18*Nutrients!$V51/2000+U$19*Nutrients!$W51/2000+U$20*Nutrients!$X51/2000+U$21*Nutrients!$Y51/2000+U$22*Nutrients!$Z51/2000+U$23*Nutrients!$AA51/2000+U$24*Nutrients!$AB51/2000+U$25*Nutrients!$AC51/2000+U$26*Nutrients!$AD51/2000+U$27*Nutrients!$AE51/2000+U$28*Nutrients!$AF51/2000+U$29*Nutrients!$AG51/2000+U$30*Nutrients!$AH51/2000+U$31*Nutrients!$P51/2000+U$32*Nutrients!$Q51/2000+U$33*Nutrients!$K51/2000+U$34*Nutrients!$J51/2000+U$35*Nutrients!$S51/2000+U$36/2000*Nutrients!$H51+U$37/2000*Nutrients!$I51+U$38/2000*Nutrients!$L51)/U$94)</f>
        <v>0.2872606773141575</v>
      </c>
    </row>
    <row r="98" spans="1:21" ht="12.75">
      <c r="A98" s="101" t="s">
        <v>100</v>
      </c>
      <c r="B98" s="82">
        <f>IF(B$4="","",(B$10*Nutrients!$B52/2000+B$6*Nutrients!$C52/2000+B$11*Nutrients!$D52/2000+B$12*Nutrients!$E52/2000+B$7*Nutrients!$F52/2000+B$9*Nutrients!$G52/2000+B$8*Nutrients!$R52/2000+B$13*Nutrients!$M52/2000+B$14*Nutrients!$N52/2000+B$15*Nutrients!$O52/2000+B$16*Nutrients!$T52/2000+B$17*Nutrients!$U52/2000+B$18*Nutrients!$V52/2000+B$19*Nutrients!$W52/2000+B$20*Nutrients!$X52/2000+B$21*Nutrients!$Y52/2000+B$22*Nutrients!$Z52/2000+B$23*Nutrients!$AA52/2000+B$24*Nutrients!$AB52/2000+B$25*Nutrients!$AC52/2000+B$26*Nutrients!$AD52/2000+B$27*Nutrients!$AE52/2000+B$28*Nutrients!$AF52/2000+B$29*Nutrients!$AG52/2000+B$30*Nutrients!$AH52/2000+B$31*Nutrients!$P52/2000+B$32*Nutrients!$Q52/2000+B$33*Nutrients!$K52/2000+B$34*Nutrients!$J52/2000+B$35*Nutrients!$S52/2000+B$36/2000*Nutrients!$H52+B$37/2000*Nutrients!$I52+B$38/2000*Nutrients!$L52)/B$94)</f>
        <v>0.5491649082049146</v>
      </c>
      <c r="C98" s="82">
        <f>IF(C$4="","",(C$10*Nutrients!$B52/2000+C$6*Nutrients!$C52/2000+C$11*Nutrients!$D52/2000+C$12*Nutrients!$E52/2000+C$7*Nutrients!$F52/2000+C$9*Nutrients!$G52/2000+C$8*Nutrients!$R52/2000+C$13*Nutrients!$M52/2000+C$14*Nutrients!$N52/2000+C$15*Nutrients!$O52/2000+C$16*Nutrients!$T52/2000+C$17*Nutrients!$U52/2000+C$18*Nutrients!$V52/2000+C$19*Nutrients!$W52/2000+C$20*Nutrients!$X52/2000+C$21*Nutrients!$Y52/2000+C$22*Nutrients!$Z52/2000+C$23*Nutrients!$AA52/2000+C$24*Nutrients!$AB52/2000+C$25*Nutrients!$AC52/2000+C$26*Nutrients!$AD52/2000+C$27*Nutrients!$AE52/2000+C$28*Nutrients!$AF52/2000+C$29*Nutrients!$AG52/2000+C$30*Nutrients!$AH52/2000+C$31*Nutrients!$P52/2000+C$32*Nutrients!$Q52/2000+C$33*Nutrients!$K52/2000+C$34*Nutrients!$J52/2000+C$35*Nutrients!$S52/2000+C$36/2000*Nutrients!$H52+C$37/2000*Nutrients!$I52+C$38/2000*Nutrients!$L52)/C$94)</f>
        <v>0.5737870619553934</v>
      </c>
      <c r="D98" s="82">
        <f>IF(D$4="","",(D$10*Nutrients!$B52/2000+D$6*Nutrients!$C52/2000+D$11*Nutrients!$D52/2000+D$12*Nutrients!$E52/2000+D$7*Nutrients!$F52/2000+D$9*Nutrients!$G52/2000+D$8*Nutrients!$R52/2000+D$13*Nutrients!$M52/2000+D$14*Nutrients!$N52/2000+D$15*Nutrients!$O52/2000+D$16*Nutrients!$T52/2000+D$17*Nutrients!$U52/2000+D$18*Nutrients!$V52/2000+D$19*Nutrients!$W52/2000+D$20*Nutrients!$X52/2000+D$21*Nutrients!$Y52/2000+D$22*Nutrients!$Z52/2000+D$23*Nutrients!$AA52/2000+D$24*Nutrients!$AB52/2000+D$25*Nutrients!$AC52/2000+D$26*Nutrients!$AD52/2000+D$27*Nutrients!$AE52/2000+D$28*Nutrients!$AF52/2000+D$29*Nutrients!$AG52/2000+D$30*Nutrients!$AH52/2000+D$31*Nutrients!$P52/2000+D$32*Nutrients!$Q52/2000+D$33*Nutrients!$K52/2000+D$34*Nutrients!$J52/2000+D$35*Nutrients!$S52/2000+D$36/2000*Nutrients!$H52+D$37/2000*Nutrients!$I52+D$38/2000*Nutrients!$L52)/D$94)</f>
        <v>0.6111786375015053</v>
      </c>
      <c r="E98" s="82">
        <f>IF(E$4="","",(E$10*Nutrients!$B52/2000+E$6*Nutrients!$C52/2000+E$11*Nutrients!$D52/2000+E$12*Nutrients!$E52/2000+E$7*Nutrients!$F52/2000+E$9*Nutrients!$G52/2000+E$8*Nutrients!$R52/2000+E$13*Nutrients!$M52/2000+E$14*Nutrients!$N52/2000+E$15*Nutrients!$O52/2000+E$16*Nutrients!$T52/2000+E$17*Nutrients!$U52/2000+E$18*Nutrients!$V52/2000+E$19*Nutrients!$W52/2000+E$20*Nutrients!$X52/2000+E$21*Nutrients!$Y52/2000+E$22*Nutrients!$Z52/2000+E$23*Nutrients!$AA52/2000+E$24*Nutrients!$AB52/2000+E$25*Nutrients!$AC52/2000+E$26*Nutrients!$AD52/2000+E$27*Nutrients!$AE52/2000+E$28*Nutrients!$AF52/2000+E$29*Nutrients!$AG52/2000+E$30*Nutrients!$AH52/2000+E$31*Nutrients!$P52/2000+E$32*Nutrients!$Q52/2000+E$33*Nutrients!$K52/2000+E$34*Nutrients!$J52/2000+E$35*Nutrients!$S52/2000+E$36/2000*Nutrients!$H52+E$37/2000*Nutrients!$I52+E$38/2000*Nutrients!$L52)/E$94)</f>
        <v>0.6442551723268514</v>
      </c>
      <c r="F98" s="82">
        <f>IF(F$4="","",(F$10*Nutrients!$B52/2000+F$6*Nutrients!$C52/2000+F$11*Nutrients!$D52/2000+F$12*Nutrients!$E52/2000+F$7*Nutrients!$F52/2000+F$9*Nutrients!$G52/2000+F$8*Nutrients!$R52/2000+F$13*Nutrients!$M52/2000+F$14*Nutrients!$N52/2000+F$15*Nutrients!$O52/2000+F$16*Nutrients!$T52/2000+F$17*Nutrients!$U52/2000+F$18*Nutrients!$V52/2000+F$19*Nutrients!$W52/2000+F$20*Nutrients!$X52/2000+F$21*Nutrients!$Y52/2000+F$22*Nutrients!$Z52/2000+F$23*Nutrients!$AA52/2000+F$24*Nutrients!$AB52/2000+F$25*Nutrients!$AC52/2000+F$26*Nutrients!$AD52/2000+F$27*Nutrients!$AE52/2000+F$28*Nutrients!$AF52/2000+F$29*Nutrients!$AG52/2000+F$30*Nutrients!$AH52/2000+F$31*Nutrients!$P52/2000+F$32*Nutrients!$Q52/2000+F$33*Nutrients!$K52/2000+F$34*Nutrients!$J52/2000+F$35*Nutrients!$S52/2000+F$36/2000*Nutrients!$H52+F$37/2000*Nutrients!$I52+F$38/2000*Nutrients!$L52)/F$94)</f>
        <v>0.6694443262404645</v>
      </c>
      <c r="G98" s="82">
        <f>IF(G$4="","",(G$10*Nutrients!$B52/2000+G$6*Nutrients!$C52/2000+G$11*Nutrients!$D52/2000+G$12*Nutrients!$E52/2000+G$7*Nutrients!$F52/2000+G$9*Nutrients!$G52/2000+G$8*Nutrients!$R52/2000+G$13*Nutrients!$M52/2000+G$14*Nutrients!$N52/2000+G$15*Nutrients!$O52/2000+G$16*Nutrients!$T52/2000+G$17*Nutrients!$U52/2000+G$18*Nutrients!$V52/2000+G$19*Nutrients!$W52/2000+G$20*Nutrients!$X52/2000+G$21*Nutrients!$Y52/2000+G$22*Nutrients!$Z52/2000+G$23*Nutrients!$AA52/2000+G$24*Nutrients!$AB52/2000+G$25*Nutrients!$AC52/2000+G$26*Nutrients!$AD52/2000+G$27*Nutrients!$AE52/2000+G$28*Nutrients!$AF52/2000+G$29*Nutrients!$AG52/2000+G$30*Nutrients!$AH52/2000+G$31*Nutrients!$P52/2000+G$32*Nutrients!$Q52/2000+G$33*Nutrients!$K52/2000+G$34*Nutrients!$J52/2000+G$35*Nutrients!$S52/2000+G$36/2000*Nutrients!$H52+G$37/2000*Nutrients!$I52+G$38/2000*Nutrients!$L52)/G$94)</f>
        <v>0.5973701186528348</v>
      </c>
      <c r="H98" s="81"/>
      <c r="I98" s="82">
        <f>IF(I$4="","",(I$10*Nutrients!$B52/2000+I$6*Nutrients!$C52/2000+I$11*Nutrients!$D52/2000+I$12*Nutrients!$E52/2000+I$7*Nutrients!$F52/2000+I$9*Nutrients!$G52/2000+I$8*Nutrients!$R52/2000+I$13*Nutrients!$M52/2000+I$14*Nutrients!$N52/2000+I$15*Nutrients!$O52/2000+I$16*Nutrients!$T52/2000+I$17*Nutrients!$U52/2000+I$18*Nutrients!$V52/2000+I$19*Nutrients!$W52/2000+I$20*Nutrients!$X52/2000+I$21*Nutrients!$Y52/2000+I$22*Nutrients!$Z52/2000+I$23*Nutrients!$AA52/2000+I$24*Nutrients!$AB52/2000+I$25*Nutrients!$AC52/2000+I$26*Nutrients!$AD52/2000+I$27*Nutrients!$AE52/2000+I$28*Nutrients!$AF52/2000+I$29*Nutrients!$AG52/2000+I$30*Nutrients!$AH52/2000+I$31*Nutrients!$P52/2000+I$32*Nutrients!$Q52/2000+I$33*Nutrients!$K52/2000+I$34*Nutrients!$J52/2000+I$35*Nutrients!$S52/2000+I$36/2000*Nutrients!$H52+I$37/2000*Nutrients!$I52+I$38/2000*Nutrients!$L52)/I$94)</f>
        <v>0.5210787357501878</v>
      </c>
      <c r="J98" s="82">
        <f>IF(J$4="","",(J$10*Nutrients!$B52/2000+J$6*Nutrients!$C52/2000+J$11*Nutrients!$D52/2000+J$12*Nutrients!$E52/2000+J$7*Nutrients!$F52/2000+J$9*Nutrients!$G52/2000+J$8*Nutrients!$R52/2000+J$13*Nutrients!$M52/2000+J$14*Nutrients!$N52/2000+J$15*Nutrients!$O52/2000+J$16*Nutrients!$T52/2000+J$17*Nutrients!$U52/2000+J$18*Nutrients!$V52/2000+J$19*Nutrients!$W52/2000+J$20*Nutrients!$X52/2000+J$21*Nutrients!$Y52/2000+J$22*Nutrients!$Z52/2000+J$23*Nutrients!$AA52/2000+J$24*Nutrients!$AB52/2000+J$25*Nutrients!$AC52/2000+J$26*Nutrients!$AD52/2000+J$27*Nutrients!$AE52/2000+J$28*Nutrients!$AF52/2000+J$29*Nutrients!$AG52/2000+J$30*Nutrients!$AH52/2000+J$31*Nutrients!$P52/2000+J$32*Nutrients!$Q52/2000+J$33*Nutrients!$K52/2000+J$34*Nutrients!$J52/2000+J$35*Nutrients!$S52/2000+J$36/2000*Nutrients!$H52+J$37/2000*Nutrients!$I52+J$38/2000*Nutrients!$L52)/J$94)</f>
        <v>0.5416161002261115</v>
      </c>
      <c r="K98" s="82">
        <f>IF(K$4="","",(K$10*Nutrients!$B52/2000+K$6*Nutrients!$C52/2000+K$11*Nutrients!$D52/2000+K$12*Nutrients!$E52/2000+K$7*Nutrients!$F52/2000+K$9*Nutrients!$G52/2000+K$8*Nutrients!$R52/2000+K$13*Nutrients!$M52/2000+K$14*Nutrients!$N52/2000+K$15*Nutrients!$O52/2000+K$16*Nutrients!$T52/2000+K$17*Nutrients!$U52/2000+K$18*Nutrients!$V52/2000+K$19*Nutrients!$W52/2000+K$20*Nutrients!$X52/2000+K$21*Nutrients!$Y52/2000+K$22*Nutrients!$Z52/2000+K$23*Nutrients!$AA52/2000+K$24*Nutrients!$AB52/2000+K$25*Nutrients!$AC52/2000+K$26*Nutrients!$AD52/2000+K$27*Nutrients!$AE52/2000+K$28*Nutrients!$AF52/2000+K$29*Nutrients!$AG52/2000+K$30*Nutrients!$AH52/2000+K$31*Nutrients!$P52/2000+K$32*Nutrients!$Q52/2000+K$33*Nutrients!$K52/2000+K$34*Nutrients!$J52/2000+K$35*Nutrients!$S52/2000+K$36/2000*Nutrients!$H52+K$37/2000*Nutrients!$I52+K$38/2000*Nutrients!$L52)/K$94)</f>
        <v>0.5729255444192575</v>
      </c>
      <c r="L98" s="82">
        <f>IF(L$4="","",(L$10*Nutrients!$B52/2000+L$6*Nutrients!$C52/2000+L$11*Nutrients!$D52/2000+L$12*Nutrients!$E52/2000+L$7*Nutrients!$F52/2000+L$9*Nutrients!$G52/2000+L$8*Nutrients!$R52/2000+L$13*Nutrients!$M52/2000+L$14*Nutrients!$N52/2000+L$15*Nutrients!$O52/2000+L$16*Nutrients!$T52/2000+L$17*Nutrients!$U52/2000+L$18*Nutrients!$V52/2000+L$19*Nutrients!$W52/2000+L$20*Nutrients!$X52/2000+L$21*Nutrients!$Y52/2000+L$22*Nutrients!$Z52/2000+L$23*Nutrients!$AA52/2000+L$24*Nutrients!$AB52/2000+L$25*Nutrients!$AC52/2000+L$26*Nutrients!$AD52/2000+L$27*Nutrients!$AE52/2000+L$28*Nutrients!$AF52/2000+L$29*Nutrients!$AG52/2000+L$30*Nutrients!$AH52/2000+L$31*Nutrients!$P52/2000+L$32*Nutrients!$Q52/2000+L$33*Nutrients!$K52/2000+L$34*Nutrients!$J52/2000+L$35*Nutrients!$S52/2000+L$36/2000*Nutrients!$H52+L$37/2000*Nutrients!$I52+L$38/2000*Nutrients!$L52)/L$94)</f>
        <v>0.6006882855747974</v>
      </c>
      <c r="M98" s="82">
        <f>IF(M$4="","",(M$10*Nutrients!$B52/2000+M$6*Nutrients!$C52/2000+M$11*Nutrients!$D52/2000+M$12*Nutrients!$E52/2000+M$7*Nutrients!$F52/2000+M$9*Nutrients!$G52/2000+M$8*Nutrients!$R52/2000+M$13*Nutrients!$M52/2000+M$14*Nutrients!$N52/2000+M$15*Nutrients!$O52/2000+M$16*Nutrients!$T52/2000+M$17*Nutrients!$U52/2000+M$18*Nutrients!$V52/2000+M$19*Nutrients!$W52/2000+M$20*Nutrients!$X52/2000+M$21*Nutrients!$Y52/2000+M$22*Nutrients!$Z52/2000+M$23*Nutrients!$AA52/2000+M$24*Nutrients!$AB52/2000+M$25*Nutrients!$AC52/2000+M$26*Nutrients!$AD52/2000+M$27*Nutrients!$AE52/2000+M$28*Nutrients!$AF52/2000+M$29*Nutrients!$AG52/2000+M$30*Nutrients!$AH52/2000+M$31*Nutrients!$P52/2000+M$32*Nutrients!$Q52/2000+M$33*Nutrients!$K52/2000+M$34*Nutrients!$J52/2000+M$35*Nutrients!$S52/2000+M$36/2000*Nutrients!$H52+M$37/2000*Nutrients!$I52+M$38/2000*Nutrients!$L52)/M$94)</f>
        <v>0.6224618648931781</v>
      </c>
      <c r="N98" s="82">
        <f>IF(N$4="","",(N$10*Nutrients!$B52/2000+N$6*Nutrients!$C52/2000+N$11*Nutrients!$D52/2000+N$12*Nutrients!$E52/2000+N$7*Nutrients!$F52/2000+N$9*Nutrients!$G52/2000+N$8*Nutrients!$R52/2000+N$13*Nutrients!$M52/2000+N$14*Nutrients!$N52/2000+N$15*Nutrients!$O52/2000+N$16*Nutrients!$T52/2000+N$17*Nutrients!$U52/2000+N$18*Nutrients!$V52/2000+N$19*Nutrients!$W52/2000+N$20*Nutrients!$X52/2000+N$21*Nutrients!$Y52/2000+N$22*Nutrients!$Z52/2000+N$23*Nutrients!$AA52/2000+N$24*Nutrients!$AB52/2000+N$25*Nutrients!$AC52/2000+N$26*Nutrients!$AD52/2000+N$27*Nutrients!$AE52/2000+N$28*Nutrients!$AF52/2000+N$29*Nutrients!$AG52/2000+N$30*Nutrients!$AH52/2000+N$31*Nutrients!$P52/2000+N$32*Nutrients!$Q52/2000+N$33*Nutrients!$K52/2000+N$34*Nutrients!$J52/2000+N$35*Nutrients!$S52/2000+N$36/2000*Nutrients!$H52+N$37/2000*Nutrients!$I52+N$38/2000*Nutrients!$L52)/N$94)</f>
        <v>0.5613748522414538</v>
      </c>
      <c r="P98" s="82">
        <f>IF(P$4="","",(P$10*Nutrients!$B52/2000+P$6*Nutrients!$C52/2000+P$11*Nutrients!$D52/2000+P$12*Nutrients!$E52/2000+P$7*Nutrients!$F52/2000+P$9*Nutrients!$G52/2000+P$8*Nutrients!$R52/2000+P$13*Nutrients!$M52/2000+P$14*Nutrients!$N52/2000+P$15*Nutrients!$O52/2000+P$16*Nutrients!$T52/2000+P$17*Nutrients!$U52/2000+P$18*Nutrients!$V52/2000+P$19*Nutrients!$W52/2000+P$20*Nutrients!$X52/2000+P$21*Nutrients!$Y52/2000+P$22*Nutrients!$Z52/2000+P$23*Nutrients!$AA52/2000+P$24*Nutrients!$AB52/2000+P$25*Nutrients!$AC52/2000+P$26*Nutrients!$AD52/2000+P$27*Nutrients!$AE52/2000+P$28*Nutrients!$AF52/2000+P$29*Nutrients!$AG52/2000+P$30*Nutrients!$AH52/2000+P$31*Nutrients!$P52/2000+P$32*Nutrients!$Q52/2000+P$33*Nutrients!$K52/2000+P$34*Nutrients!$J52/2000+P$35*Nutrients!$S52/2000+P$36/2000*Nutrients!$H52+P$37/2000*Nutrients!$I52+P$38/2000*Nutrients!$L52)/P$94)</f>
        <v>0.5345410967736511</v>
      </c>
      <c r="Q98" s="82">
        <f>IF(Q$4="","",(Q$10*Nutrients!$B52/2000+Q$6*Nutrients!$C52/2000+Q$11*Nutrients!$D52/2000+Q$12*Nutrients!$E52/2000+Q$7*Nutrients!$F52/2000+Q$9*Nutrients!$G52/2000+Q$8*Nutrients!$R52/2000+Q$13*Nutrients!$M52/2000+Q$14*Nutrients!$N52/2000+Q$15*Nutrients!$O52/2000+Q$16*Nutrients!$T52/2000+Q$17*Nutrients!$U52/2000+Q$18*Nutrients!$V52/2000+Q$19*Nutrients!$W52/2000+Q$20*Nutrients!$X52/2000+Q$21*Nutrients!$Y52/2000+Q$22*Nutrients!$Z52/2000+Q$23*Nutrients!$AA52/2000+Q$24*Nutrients!$AB52/2000+Q$25*Nutrients!$AC52/2000+Q$26*Nutrients!$AD52/2000+Q$27*Nutrients!$AE52/2000+Q$28*Nutrients!$AF52/2000+Q$29*Nutrients!$AG52/2000+Q$30*Nutrients!$AH52/2000+Q$31*Nutrients!$P52/2000+Q$32*Nutrients!$Q52/2000+Q$33*Nutrients!$K52/2000+Q$34*Nutrients!$J52/2000+Q$35*Nutrients!$S52/2000+Q$36/2000*Nutrients!$H52+Q$37/2000*Nutrients!$I52+Q$38/2000*Nutrients!$L52)/Q$94)</f>
        <v>0.557016773240113</v>
      </c>
      <c r="R98" s="82">
        <f>IF(R$4="","",(R$10*Nutrients!$B52/2000+R$6*Nutrients!$C52/2000+R$11*Nutrients!$D52/2000+R$12*Nutrients!$E52/2000+R$7*Nutrients!$F52/2000+R$9*Nutrients!$G52/2000+R$8*Nutrients!$R52/2000+R$13*Nutrients!$M52/2000+R$14*Nutrients!$N52/2000+R$15*Nutrients!$O52/2000+R$16*Nutrients!$T52/2000+R$17*Nutrients!$U52/2000+R$18*Nutrients!$V52/2000+R$19*Nutrients!$W52/2000+R$20*Nutrients!$X52/2000+R$21*Nutrients!$Y52/2000+R$22*Nutrients!$Z52/2000+R$23*Nutrients!$AA52/2000+R$24*Nutrients!$AB52/2000+R$25*Nutrients!$AC52/2000+R$26*Nutrients!$AD52/2000+R$27*Nutrients!$AE52/2000+R$28*Nutrients!$AF52/2000+R$29*Nutrients!$AG52/2000+R$30*Nutrients!$AH52/2000+R$31*Nutrients!$P52/2000+R$32*Nutrients!$Q52/2000+R$33*Nutrients!$K52/2000+R$34*Nutrients!$J52/2000+R$35*Nutrients!$S52/2000+R$36/2000*Nutrients!$H52+R$37/2000*Nutrients!$I52+R$38/2000*Nutrients!$L52)/R$94)</f>
        <v>0.591218054795029</v>
      </c>
      <c r="S98" s="82">
        <f>IF(S$4="","",(S$10*Nutrients!$B52/2000+S$6*Nutrients!$C52/2000+S$11*Nutrients!$D52/2000+S$12*Nutrients!$E52/2000+S$7*Nutrients!$F52/2000+S$9*Nutrients!$G52/2000+S$8*Nutrients!$R52/2000+S$13*Nutrients!$M52/2000+S$14*Nutrients!$N52/2000+S$15*Nutrients!$O52/2000+S$16*Nutrients!$T52/2000+S$17*Nutrients!$U52/2000+S$18*Nutrients!$V52/2000+S$19*Nutrients!$W52/2000+S$20*Nutrients!$X52/2000+S$21*Nutrients!$Y52/2000+S$22*Nutrients!$Z52/2000+S$23*Nutrients!$AA52/2000+S$24*Nutrients!$AB52/2000+S$25*Nutrients!$AC52/2000+S$26*Nutrients!$AD52/2000+S$27*Nutrients!$AE52/2000+S$28*Nutrients!$AF52/2000+S$29*Nutrients!$AG52/2000+S$30*Nutrients!$AH52/2000+S$31*Nutrients!$P52/2000+S$32*Nutrients!$Q52/2000+S$33*Nutrients!$K52/2000+S$34*Nutrients!$J52/2000+S$35*Nutrients!$S52/2000+S$36/2000*Nutrients!$H52+S$37/2000*Nutrients!$I52+S$38/2000*Nutrients!$L52)/S$94)</f>
        <v>0.6215078951962113</v>
      </c>
      <c r="T98" s="82">
        <f>IF(T$4="","",(T$10*Nutrients!$B52/2000+T$6*Nutrients!$C52/2000+T$11*Nutrients!$D52/2000+T$12*Nutrients!$E52/2000+T$7*Nutrients!$F52/2000+T$9*Nutrients!$G52/2000+T$8*Nutrients!$R52/2000+T$13*Nutrients!$M52/2000+T$14*Nutrients!$N52/2000+T$15*Nutrients!$O52/2000+T$16*Nutrients!$T52/2000+T$17*Nutrients!$U52/2000+T$18*Nutrients!$V52/2000+T$19*Nutrients!$W52/2000+T$20*Nutrients!$X52/2000+T$21*Nutrients!$Y52/2000+T$22*Nutrients!$Z52/2000+T$23*Nutrients!$AA52/2000+T$24*Nutrients!$AB52/2000+T$25*Nutrients!$AC52/2000+T$26*Nutrients!$AD52/2000+T$27*Nutrients!$AE52/2000+T$28*Nutrients!$AF52/2000+T$29*Nutrients!$AG52/2000+T$30*Nutrients!$AH52/2000+T$31*Nutrients!$P52/2000+T$32*Nutrients!$Q52/2000+T$33*Nutrients!$K52/2000+T$34*Nutrients!$J52/2000+T$35*Nutrients!$S52/2000+T$36/2000*Nutrients!$H52+T$37/2000*Nutrients!$I52+T$38/2000*Nutrients!$L52)/T$94)</f>
        <v>0.6449348024272478</v>
      </c>
      <c r="U98" s="82">
        <f>IF(U$4="","",(U$10*Nutrients!$B52/2000+U$6*Nutrients!$C52/2000+U$11*Nutrients!$D52/2000+U$12*Nutrients!$E52/2000+U$7*Nutrients!$F52/2000+U$9*Nutrients!$G52/2000+U$8*Nutrients!$R52/2000+U$13*Nutrients!$M52/2000+U$14*Nutrients!$N52/2000+U$15*Nutrients!$O52/2000+U$16*Nutrients!$T52/2000+U$17*Nutrients!$U52/2000+U$18*Nutrients!$V52/2000+U$19*Nutrients!$W52/2000+U$20*Nutrients!$X52/2000+U$21*Nutrients!$Y52/2000+U$22*Nutrients!$Z52/2000+U$23*Nutrients!$AA52/2000+U$24*Nutrients!$AB52/2000+U$25*Nutrients!$AC52/2000+U$26*Nutrients!$AD52/2000+U$27*Nutrients!$AE52/2000+U$28*Nutrients!$AF52/2000+U$29*Nutrients!$AG52/2000+U$30*Nutrients!$AH52/2000+U$31*Nutrients!$P52/2000+U$32*Nutrients!$Q52/2000+U$33*Nutrients!$K52/2000+U$34*Nutrients!$J52/2000+U$35*Nutrients!$S52/2000+U$36/2000*Nutrients!$H52+U$37/2000*Nutrients!$I52+U$38/2000*Nutrients!$L52)/U$94)</f>
        <v>0.5785932841075893</v>
      </c>
    </row>
    <row r="99" spans="1:21" ht="12.75">
      <c r="A99" s="102" t="s">
        <v>101</v>
      </c>
      <c r="B99" s="82">
        <f>IF(B$4="","",(B$10*Nutrients!$B53/2000+B$6*Nutrients!$C53/2000+B$11*Nutrients!$D53/2000+B$12*Nutrients!$E53/2000+B$7*Nutrients!$F53/2000+B$9*Nutrients!$G53/2000+B$8*Nutrients!$R53/2000+B$13*Nutrients!$M53/2000+B$14*Nutrients!$N53/2000+B$15*Nutrients!$O53/2000+B$16*Nutrients!$T53/2000+B$17*Nutrients!$U53/2000+B$18*Nutrients!$V53/2000+B$19*Nutrients!$W53/2000+B$20*Nutrients!$X53/2000+B$21*Nutrients!$Y53/2000+B$22*Nutrients!$Z53/2000+B$23*Nutrients!$AA53/2000+B$24*Nutrients!$AB53/2000+B$25*Nutrients!$AC53/2000+B$26*Nutrients!$AD53/2000+B$27*Nutrients!$AE53/2000+B$28*Nutrients!$AF53/2000+B$29*Nutrients!$AG53/2000+B$30*Nutrients!$AH53/2000+B$31*Nutrients!$P53/2000+B$32*Nutrients!$Q53/2000+B$33*Nutrients!$K53/2000+B$34*Nutrients!$J53/2000+B$35*Nutrients!$S53/2000+B$36/2000*Nutrients!$H53+B$37/2000*Nutrients!$I53+B$38/2000*Nutrients!$L53)/B$94)</f>
        <v>0.5671481357820104</v>
      </c>
      <c r="C99" s="82">
        <f>IF(C$4="","",(C$10*Nutrients!$B53/2000+C$6*Nutrients!$C53/2000+C$11*Nutrients!$D53/2000+C$12*Nutrients!$E53/2000+C$7*Nutrients!$F53/2000+C$9*Nutrients!$G53/2000+C$8*Nutrients!$R53/2000+C$13*Nutrients!$M53/2000+C$14*Nutrients!$N53/2000+C$15*Nutrients!$O53/2000+C$16*Nutrients!$T53/2000+C$17*Nutrients!$U53/2000+C$18*Nutrients!$V53/2000+C$19*Nutrients!$W53/2000+C$20*Nutrients!$X53/2000+C$21*Nutrients!$Y53/2000+C$22*Nutrients!$Z53/2000+C$23*Nutrients!$AA53/2000+C$24*Nutrients!$AB53/2000+C$25*Nutrients!$AC53/2000+C$26*Nutrients!$AD53/2000+C$27*Nutrients!$AE53/2000+C$28*Nutrients!$AF53/2000+C$29*Nutrients!$AG53/2000+C$30*Nutrients!$AH53/2000+C$31*Nutrients!$P53/2000+C$32*Nutrients!$Q53/2000+C$33*Nutrients!$K53/2000+C$34*Nutrients!$J53/2000+C$35*Nutrients!$S53/2000+C$36/2000*Nutrients!$H53+C$37/2000*Nutrients!$I53+C$38/2000*Nutrients!$L53)/C$94)</f>
        <v>0.5735768965946388</v>
      </c>
      <c r="D99" s="82">
        <f>IF(D$4="","",(D$10*Nutrients!$B53/2000+D$6*Nutrients!$C53/2000+D$11*Nutrients!$D53/2000+D$12*Nutrients!$E53/2000+D$7*Nutrients!$F53/2000+D$9*Nutrients!$G53/2000+D$8*Nutrients!$R53/2000+D$13*Nutrients!$M53/2000+D$14*Nutrients!$N53/2000+D$15*Nutrients!$O53/2000+D$16*Nutrients!$T53/2000+D$17*Nutrients!$U53/2000+D$18*Nutrients!$V53/2000+D$19*Nutrients!$W53/2000+D$20*Nutrients!$X53/2000+D$21*Nutrients!$Y53/2000+D$22*Nutrients!$Z53/2000+D$23*Nutrients!$AA53/2000+D$24*Nutrients!$AB53/2000+D$25*Nutrients!$AC53/2000+D$26*Nutrients!$AD53/2000+D$27*Nutrients!$AE53/2000+D$28*Nutrients!$AF53/2000+D$29*Nutrients!$AG53/2000+D$30*Nutrients!$AH53/2000+D$31*Nutrients!$P53/2000+D$32*Nutrients!$Q53/2000+D$33*Nutrients!$K53/2000+D$34*Nutrients!$J53/2000+D$35*Nutrients!$S53/2000+D$36/2000*Nutrients!$H53+D$37/2000*Nutrients!$I53+D$38/2000*Nutrients!$L53)/D$94)</f>
        <v>0.5832761049332832</v>
      </c>
      <c r="E99" s="82">
        <f>IF(E$4="","",(E$10*Nutrients!$B53/2000+E$6*Nutrients!$C53/2000+E$11*Nutrients!$D53/2000+E$12*Nutrients!$E53/2000+E$7*Nutrients!$F53/2000+E$9*Nutrients!$G53/2000+E$8*Nutrients!$R53/2000+E$13*Nutrients!$M53/2000+E$14*Nutrients!$N53/2000+E$15*Nutrients!$O53/2000+E$16*Nutrients!$T53/2000+E$17*Nutrients!$U53/2000+E$18*Nutrients!$V53/2000+E$19*Nutrients!$W53/2000+E$20*Nutrients!$X53/2000+E$21*Nutrients!$Y53/2000+E$22*Nutrients!$Z53/2000+E$23*Nutrients!$AA53/2000+E$24*Nutrients!$AB53/2000+E$25*Nutrients!$AC53/2000+E$26*Nutrients!$AD53/2000+E$27*Nutrients!$AE53/2000+E$28*Nutrients!$AF53/2000+E$29*Nutrients!$AG53/2000+E$30*Nutrients!$AH53/2000+E$31*Nutrients!$P53/2000+E$32*Nutrients!$Q53/2000+E$33*Nutrients!$K53/2000+E$34*Nutrients!$J53/2000+E$35*Nutrients!$S53/2000+E$36/2000*Nutrients!$H53+E$37/2000*Nutrients!$I53+E$38/2000*Nutrients!$L53)/E$94)</f>
        <v>0.5918377565714367</v>
      </c>
      <c r="F99" s="82">
        <f>IF(F$4="","",(F$10*Nutrients!$B53/2000+F$6*Nutrients!$C53/2000+F$11*Nutrients!$D53/2000+F$12*Nutrients!$E53/2000+F$7*Nutrients!$F53/2000+F$9*Nutrients!$G53/2000+F$8*Nutrients!$R53/2000+F$13*Nutrients!$M53/2000+F$14*Nutrients!$N53/2000+F$15*Nutrients!$O53/2000+F$16*Nutrients!$T53/2000+F$17*Nutrients!$U53/2000+F$18*Nutrients!$V53/2000+F$19*Nutrients!$W53/2000+F$20*Nutrients!$X53/2000+F$21*Nutrients!$Y53/2000+F$22*Nutrients!$Z53/2000+F$23*Nutrients!$AA53/2000+F$24*Nutrients!$AB53/2000+F$25*Nutrients!$AC53/2000+F$26*Nutrients!$AD53/2000+F$27*Nutrients!$AE53/2000+F$28*Nutrients!$AF53/2000+F$29*Nutrients!$AG53/2000+F$30*Nutrients!$AH53/2000+F$31*Nutrients!$P53/2000+F$32*Nutrients!$Q53/2000+F$33*Nutrients!$K53/2000+F$34*Nutrients!$J53/2000+F$35*Nutrients!$S53/2000+F$36/2000*Nutrients!$H53+F$37/2000*Nutrients!$I53+F$38/2000*Nutrients!$L53)/F$94)</f>
        <v>0.5983249105713515</v>
      </c>
      <c r="G99" s="82">
        <f>IF(G$4="","",(G$10*Nutrients!$B53/2000+G$6*Nutrients!$C53/2000+G$11*Nutrients!$D53/2000+G$12*Nutrients!$E53/2000+G$7*Nutrients!$F53/2000+G$9*Nutrients!$G53/2000+G$8*Nutrients!$R53/2000+G$13*Nutrients!$M53/2000+G$14*Nutrients!$N53/2000+G$15*Nutrients!$O53/2000+G$16*Nutrients!$T53/2000+G$17*Nutrients!$U53/2000+G$18*Nutrients!$V53/2000+G$19*Nutrients!$W53/2000+G$20*Nutrients!$X53/2000+G$21*Nutrients!$Y53/2000+G$22*Nutrients!$Z53/2000+G$23*Nutrients!$AA53/2000+G$24*Nutrients!$AB53/2000+G$25*Nutrients!$AC53/2000+G$26*Nutrients!$AD53/2000+G$27*Nutrients!$AE53/2000+G$28*Nutrients!$AF53/2000+G$29*Nutrients!$AG53/2000+G$30*Nutrients!$AH53/2000+G$31*Nutrients!$P53/2000+G$32*Nutrients!$Q53/2000+G$33*Nutrients!$K53/2000+G$34*Nutrients!$J53/2000+G$35*Nutrients!$S53/2000+G$36/2000*Nutrients!$H53+G$37/2000*Nutrients!$I53+G$38/2000*Nutrients!$L53)/G$94)</f>
        <v>0.5797005107983311</v>
      </c>
      <c r="H99" s="81"/>
      <c r="I99" s="82">
        <f>IF(I$4="","",(I$10*Nutrients!$B53/2000+I$6*Nutrients!$C53/2000+I$11*Nutrients!$D53/2000+I$12*Nutrients!$E53/2000+I$7*Nutrients!$F53/2000+I$9*Nutrients!$G53/2000+I$8*Nutrients!$R53/2000+I$13*Nutrients!$M53/2000+I$14*Nutrients!$N53/2000+I$15*Nutrients!$O53/2000+I$16*Nutrients!$T53/2000+I$17*Nutrients!$U53/2000+I$18*Nutrients!$V53/2000+I$19*Nutrients!$W53/2000+I$20*Nutrients!$X53/2000+I$21*Nutrients!$Y53/2000+I$22*Nutrients!$Z53/2000+I$23*Nutrients!$AA53/2000+I$24*Nutrients!$AB53/2000+I$25*Nutrients!$AC53/2000+I$26*Nutrients!$AD53/2000+I$27*Nutrients!$AE53/2000+I$28*Nutrients!$AF53/2000+I$29*Nutrients!$AG53/2000+I$30*Nutrients!$AH53/2000+I$31*Nutrients!$P53/2000+I$32*Nutrients!$Q53/2000+I$33*Nutrients!$K53/2000+I$34*Nutrients!$J53/2000+I$35*Nutrients!$S53/2000+I$36/2000*Nutrients!$H53+I$37/2000*Nutrients!$I53+I$38/2000*Nutrients!$L53)/I$94)</f>
        <v>0.557005299546809</v>
      </c>
      <c r="J99" s="82">
        <f>IF(J$4="","",(J$10*Nutrients!$B53/2000+J$6*Nutrients!$C53/2000+J$11*Nutrients!$D53/2000+J$12*Nutrients!$E53/2000+J$7*Nutrients!$F53/2000+J$9*Nutrients!$G53/2000+J$8*Nutrients!$R53/2000+J$13*Nutrients!$M53/2000+J$14*Nutrients!$N53/2000+J$15*Nutrients!$O53/2000+J$16*Nutrients!$T53/2000+J$17*Nutrients!$U53/2000+J$18*Nutrients!$V53/2000+J$19*Nutrients!$W53/2000+J$20*Nutrients!$X53/2000+J$21*Nutrients!$Y53/2000+J$22*Nutrients!$Z53/2000+J$23*Nutrients!$AA53/2000+J$24*Nutrients!$AB53/2000+J$25*Nutrients!$AC53/2000+J$26*Nutrients!$AD53/2000+J$27*Nutrients!$AE53/2000+J$28*Nutrients!$AF53/2000+J$29*Nutrients!$AG53/2000+J$30*Nutrients!$AH53/2000+J$31*Nutrients!$P53/2000+J$32*Nutrients!$Q53/2000+J$33*Nutrients!$K53/2000+J$34*Nutrients!$J53/2000+J$35*Nutrients!$S53/2000+J$36/2000*Nutrients!$H53+J$37/2000*Nutrients!$I53+J$38/2000*Nutrients!$L53)/J$94)</f>
        <v>0.5620105365380964</v>
      </c>
      <c r="K99" s="82">
        <f>IF(K$4="","",(K$10*Nutrients!$B53/2000+K$6*Nutrients!$C53/2000+K$11*Nutrients!$D53/2000+K$12*Nutrients!$E53/2000+K$7*Nutrients!$F53/2000+K$9*Nutrients!$G53/2000+K$8*Nutrients!$R53/2000+K$13*Nutrients!$M53/2000+K$14*Nutrients!$N53/2000+K$15*Nutrients!$O53/2000+K$16*Nutrients!$T53/2000+K$17*Nutrients!$U53/2000+K$18*Nutrients!$V53/2000+K$19*Nutrients!$W53/2000+K$20*Nutrients!$X53/2000+K$21*Nutrients!$Y53/2000+K$22*Nutrients!$Z53/2000+K$23*Nutrients!$AA53/2000+K$24*Nutrients!$AB53/2000+K$25*Nutrients!$AC53/2000+K$26*Nutrients!$AD53/2000+K$27*Nutrients!$AE53/2000+K$28*Nutrients!$AF53/2000+K$29*Nutrients!$AG53/2000+K$30*Nutrients!$AH53/2000+K$31*Nutrients!$P53/2000+K$32*Nutrients!$Q53/2000+K$33*Nutrients!$K53/2000+K$34*Nutrients!$J53/2000+K$35*Nutrients!$S53/2000+K$36/2000*Nutrients!$H53+K$37/2000*Nutrients!$I53+K$38/2000*Nutrients!$L53)/K$94)</f>
        <v>0.5695741373114975</v>
      </c>
      <c r="L99" s="82">
        <f>IF(L$4="","",(L$10*Nutrients!$B53/2000+L$6*Nutrients!$C53/2000+L$11*Nutrients!$D53/2000+L$12*Nutrients!$E53/2000+L$7*Nutrients!$F53/2000+L$9*Nutrients!$G53/2000+L$8*Nutrients!$R53/2000+L$13*Nutrients!$M53/2000+L$14*Nutrients!$N53/2000+L$15*Nutrients!$O53/2000+L$16*Nutrients!$T53/2000+L$17*Nutrients!$U53/2000+L$18*Nutrients!$V53/2000+L$19*Nutrients!$W53/2000+L$20*Nutrients!$X53/2000+L$21*Nutrients!$Y53/2000+L$22*Nutrients!$Z53/2000+L$23*Nutrients!$AA53/2000+L$24*Nutrients!$AB53/2000+L$25*Nutrients!$AC53/2000+L$26*Nutrients!$AD53/2000+L$27*Nutrients!$AE53/2000+L$28*Nutrients!$AF53/2000+L$29*Nutrients!$AG53/2000+L$30*Nutrients!$AH53/2000+L$31*Nutrients!$P53/2000+L$32*Nutrients!$Q53/2000+L$33*Nutrients!$K53/2000+L$34*Nutrients!$J53/2000+L$35*Nutrients!$S53/2000+L$36/2000*Nutrients!$H53+L$37/2000*Nutrients!$I53+L$38/2000*Nutrients!$L53)/L$94)</f>
        <v>0.576274443331268</v>
      </c>
      <c r="M99" s="82">
        <f>IF(M$4="","",(M$10*Nutrients!$B53/2000+M$6*Nutrients!$C53/2000+M$11*Nutrients!$D53/2000+M$12*Nutrients!$E53/2000+M$7*Nutrients!$F53/2000+M$9*Nutrients!$G53/2000+M$8*Nutrients!$R53/2000+M$13*Nutrients!$M53/2000+M$14*Nutrients!$N53/2000+M$15*Nutrients!$O53/2000+M$16*Nutrients!$T53/2000+M$17*Nutrients!$U53/2000+M$18*Nutrients!$V53/2000+M$19*Nutrients!$W53/2000+M$20*Nutrients!$X53/2000+M$21*Nutrients!$Y53/2000+M$22*Nutrients!$Z53/2000+M$23*Nutrients!$AA53/2000+M$24*Nutrients!$AB53/2000+M$25*Nutrients!$AC53/2000+M$26*Nutrients!$AD53/2000+M$27*Nutrients!$AE53/2000+M$28*Nutrients!$AF53/2000+M$29*Nutrients!$AG53/2000+M$30*Nutrients!$AH53/2000+M$31*Nutrients!$P53/2000+M$32*Nutrients!$Q53/2000+M$33*Nutrients!$K53/2000+M$34*Nutrients!$J53/2000+M$35*Nutrients!$S53/2000+M$36/2000*Nutrients!$H53+M$37/2000*Nutrients!$I53+M$38/2000*Nutrients!$L53)/M$94)</f>
        <v>0.5814879389401991</v>
      </c>
      <c r="N99" s="82">
        <f>IF(N$4="","",(N$10*Nutrients!$B53/2000+N$6*Nutrients!$C53/2000+N$11*Nutrients!$D53/2000+N$12*Nutrients!$E53/2000+N$7*Nutrients!$F53/2000+N$9*Nutrients!$G53/2000+N$8*Nutrients!$R53/2000+N$13*Nutrients!$M53/2000+N$14*Nutrients!$N53/2000+N$15*Nutrients!$O53/2000+N$16*Nutrients!$T53/2000+N$17*Nutrients!$U53/2000+N$18*Nutrients!$V53/2000+N$19*Nutrients!$W53/2000+N$20*Nutrients!$X53/2000+N$21*Nutrients!$Y53/2000+N$22*Nutrients!$Z53/2000+N$23*Nutrients!$AA53/2000+N$24*Nutrients!$AB53/2000+N$25*Nutrients!$AC53/2000+N$26*Nutrients!$AD53/2000+N$27*Nutrients!$AE53/2000+N$28*Nutrients!$AF53/2000+N$29*Nutrients!$AG53/2000+N$30*Nutrients!$AH53/2000+N$31*Nutrients!$P53/2000+N$32*Nutrients!$Q53/2000+N$33*Nutrients!$K53/2000+N$34*Nutrients!$J53/2000+N$35*Nutrients!$S53/2000+N$36/2000*Nutrients!$H53+N$37/2000*Nutrients!$I53+N$38/2000*Nutrients!$L53)/N$94)</f>
        <v>0.5667953703799045</v>
      </c>
      <c r="P99" s="82">
        <f>IF(P$4="","",(P$10*Nutrients!$B53/2000+P$6*Nutrients!$C53/2000+P$11*Nutrients!$D53/2000+P$12*Nutrients!$E53/2000+P$7*Nutrients!$F53/2000+P$9*Nutrients!$G53/2000+P$8*Nutrients!$R53/2000+P$13*Nutrients!$M53/2000+P$14*Nutrients!$N53/2000+P$15*Nutrients!$O53/2000+P$16*Nutrients!$T53/2000+P$17*Nutrients!$U53/2000+P$18*Nutrients!$V53/2000+P$19*Nutrients!$W53/2000+P$20*Nutrients!$X53/2000+P$21*Nutrients!$Y53/2000+P$22*Nutrients!$Z53/2000+P$23*Nutrients!$AA53/2000+P$24*Nutrients!$AB53/2000+P$25*Nutrients!$AC53/2000+P$26*Nutrients!$AD53/2000+P$27*Nutrients!$AE53/2000+P$28*Nutrients!$AF53/2000+P$29*Nutrients!$AG53/2000+P$30*Nutrients!$AH53/2000+P$31*Nutrients!$P53/2000+P$32*Nutrients!$Q53/2000+P$33*Nutrients!$K53/2000+P$34*Nutrients!$J53/2000+P$35*Nutrients!$S53/2000+P$36/2000*Nutrients!$H53+P$37/2000*Nutrients!$I53+P$38/2000*Nutrients!$L53)/P$94)</f>
        <v>0.5618669987840496</v>
      </c>
      <c r="Q99" s="82">
        <f>IF(Q$4="","",(Q$10*Nutrients!$B53/2000+Q$6*Nutrients!$C53/2000+Q$11*Nutrients!$D53/2000+Q$12*Nutrients!$E53/2000+Q$7*Nutrients!$F53/2000+Q$9*Nutrients!$G53/2000+Q$8*Nutrients!$R53/2000+Q$13*Nutrients!$M53/2000+Q$14*Nutrients!$N53/2000+Q$15*Nutrients!$O53/2000+Q$16*Nutrients!$T53/2000+Q$17*Nutrients!$U53/2000+Q$18*Nutrients!$V53/2000+Q$19*Nutrients!$W53/2000+Q$20*Nutrients!$X53/2000+Q$21*Nutrients!$Y53/2000+Q$22*Nutrients!$Z53/2000+Q$23*Nutrients!$AA53/2000+Q$24*Nutrients!$AB53/2000+Q$25*Nutrients!$AC53/2000+Q$26*Nutrients!$AD53/2000+Q$27*Nutrients!$AE53/2000+Q$28*Nutrients!$AF53/2000+Q$29*Nutrients!$AG53/2000+Q$30*Nutrients!$AH53/2000+Q$31*Nutrients!$P53/2000+Q$32*Nutrients!$Q53/2000+Q$33*Nutrients!$K53/2000+Q$34*Nutrients!$J53/2000+Q$35*Nutrients!$S53/2000+Q$36/2000*Nutrients!$H53+Q$37/2000*Nutrients!$I53+Q$38/2000*Nutrients!$L53)/Q$94)</f>
        <v>0.567547509000778</v>
      </c>
      <c r="R99" s="82">
        <f>IF(R$4="","",(R$10*Nutrients!$B53/2000+R$6*Nutrients!$C53/2000+R$11*Nutrients!$D53/2000+R$12*Nutrients!$E53/2000+R$7*Nutrients!$F53/2000+R$9*Nutrients!$G53/2000+R$8*Nutrients!$R53/2000+R$13*Nutrients!$M53/2000+R$14*Nutrients!$N53/2000+R$15*Nutrients!$O53/2000+R$16*Nutrients!$T53/2000+R$17*Nutrients!$U53/2000+R$18*Nutrients!$V53/2000+R$19*Nutrients!$W53/2000+R$20*Nutrients!$X53/2000+R$21*Nutrients!$Y53/2000+R$22*Nutrients!$Z53/2000+R$23*Nutrients!$AA53/2000+R$24*Nutrients!$AB53/2000+R$25*Nutrients!$AC53/2000+R$26*Nutrients!$AD53/2000+R$27*Nutrients!$AE53/2000+R$28*Nutrients!$AF53/2000+R$29*Nutrients!$AG53/2000+R$30*Nutrients!$AH53/2000+R$31*Nutrients!$P53/2000+R$32*Nutrients!$Q53/2000+R$33*Nutrients!$K53/2000+R$34*Nutrients!$J53/2000+R$35*Nutrients!$S53/2000+R$36/2000*Nutrients!$H53+R$37/2000*Nutrients!$I53+R$38/2000*Nutrients!$L53)/R$94)</f>
        <v>0.5761263756978442</v>
      </c>
      <c r="S99" s="82">
        <f>IF(S$4="","",(S$10*Nutrients!$B53/2000+S$6*Nutrients!$C53/2000+S$11*Nutrients!$D53/2000+S$12*Nutrients!$E53/2000+S$7*Nutrients!$F53/2000+S$9*Nutrients!$G53/2000+S$8*Nutrients!$R53/2000+S$13*Nutrients!$M53/2000+S$14*Nutrients!$N53/2000+S$15*Nutrients!$O53/2000+S$16*Nutrients!$T53/2000+S$17*Nutrients!$U53/2000+S$18*Nutrients!$V53/2000+S$19*Nutrients!$W53/2000+S$20*Nutrients!$X53/2000+S$21*Nutrients!$Y53/2000+S$22*Nutrients!$Z53/2000+S$23*Nutrients!$AA53/2000+S$24*Nutrients!$AB53/2000+S$25*Nutrients!$AC53/2000+S$26*Nutrients!$AD53/2000+S$27*Nutrients!$AE53/2000+S$28*Nutrients!$AF53/2000+S$29*Nutrients!$AG53/2000+S$30*Nutrients!$AH53/2000+S$31*Nutrients!$P53/2000+S$32*Nutrients!$Q53/2000+S$33*Nutrients!$K53/2000+S$34*Nutrients!$J53/2000+S$35*Nutrients!$S53/2000+S$36/2000*Nutrients!$H53+S$37/2000*Nutrients!$I53+S$38/2000*Nutrients!$L53)/S$94)</f>
        <v>0.5837117915154557</v>
      </c>
      <c r="T99" s="82">
        <f>IF(T$4="","",(T$10*Nutrients!$B53/2000+T$6*Nutrients!$C53/2000+T$11*Nutrients!$D53/2000+T$12*Nutrients!$E53/2000+T$7*Nutrients!$F53/2000+T$9*Nutrients!$G53/2000+T$8*Nutrients!$R53/2000+T$13*Nutrients!$M53/2000+T$14*Nutrients!$N53/2000+T$15*Nutrients!$O53/2000+T$16*Nutrients!$T53/2000+T$17*Nutrients!$U53/2000+T$18*Nutrients!$V53/2000+T$19*Nutrients!$W53/2000+T$20*Nutrients!$X53/2000+T$21*Nutrients!$Y53/2000+T$22*Nutrients!$Z53/2000+T$23*Nutrients!$AA53/2000+T$24*Nutrients!$AB53/2000+T$25*Nutrients!$AC53/2000+T$26*Nutrients!$AD53/2000+T$27*Nutrients!$AE53/2000+T$28*Nutrients!$AF53/2000+T$29*Nutrients!$AG53/2000+T$30*Nutrients!$AH53/2000+T$31*Nutrients!$P53/2000+T$32*Nutrients!$Q53/2000+T$33*Nutrients!$K53/2000+T$34*Nutrients!$J53/2000+T$35*Nutrients!$S53/2000+T$36/2000*Nutrients!$H53+T$37/2000*Nutrients!$I53+T$38/2000*Nutrients!$L53)/T$94)</f>
        <v>0.5895415019268826</v>
      </c>
      <c r="U99" s="82">
        <f>IF(U$4="","",(U$10*Nutrients!$B53/2000+U$6*Nutrients!$C53/2000+U$11*Nutrients!$D53/2000+U$12*Nutrients!$E53/2000+U$7*Nutrients!$F53/2000+U$9*Nutrients!$G53/2000+U$8*Nutrients!$R53/2000+U$13*Nutrients!$M53/2000+U$14*Nutrients!$N53/2000+U$15*Nutrients!$O53/2000+U$16*Nutrients!$T53/2000+U$17*Nutrients!$U53/2000+U$18*Nutrients!$V53/2000+U$19*Nutrients!$W53/2000+U$20*Nutrients!$X53/2000+U$21*Nutrients!$Y53/2000+U$22*Nutrients!$Z53/2000+U$23*Nutrients!$AA53/2000+U$24*Nutrients!$AB53/2000+U$25*Nutrients!$AC53/2000+U$26*Nutrients!$AD53/2000+U$27*Nutrients!$AE53/2000+U$28*Nutrients!$AF53/2000+U$29*Nutrients!$AG53/2000+U$30*Nutrients!$AH53/2000+U$31*Nutrients!$P53/2000+U$32*Nutrients!$Q53/2000+U$33*Nutrients!$K53/2000+U$34*Nutrients!$J53/2000+U$35*Nutrients!$S53/2000+U$36/2000*Nutrients!$H53+U$37/2000*Nutrients!$I53+U$38/2000*Nutrients!$L53)/U$94)</f>
        <v>0.5729685787811994</v>
      </c>
    </row>
    <row r="100" spans="1:21" ht="12.75">
      <c r="A100" s="102" t="s">
        <v>84</v>
      </c>
      <c r="B100" s="82">
        <f>IF(B$4="","",(B$10*Nutrients!$B54/2000+B$6*Nutrients!$C54/2000+B$11*Nutrients!$D54/2000+B$12*Nutrients!$E54/2000+B$7*Nutrients!$F54/2000+B$9*Nutrients!$G54/2000+B$8*Nutrients!$R54/2000+B$13*Nutrients!$M54/2000+B$14*Nutrients!$N54/2000+B$15*Nutrients!$O54/2000+B$16*Nutrients!$T54/2000+B$17*Nutrients!$U54/2000+B$18*Nutrients!$V54/2000+B$19*Nutrients!$W54/2000+B$20*Nutrients!$X54/2000+B$21*Nutrients!$Y54/2000+B$22*Nutrients!$Z54/2000+B$23*Nutrients!$AA54/2000+B$24*Nutrients!$AB54/2000+B$25*Nutrients!$AC54/2000+B$26*Nutrients!$AD54/2000+B$27*Nutrients!$AE54/2000+B$28*Nutrients!$AF54/2000+B$29*Nutrients!$AG54/2000+B$30*Nutrients!$AH54/2000+B$31*Nutrients!$P54/2000+B$32*Nutrients!$Q54/2000+B$33*Nutrients!$K54/2000+B$34*Nutrients!$J54/2000+B$35*Nutrients!$S54/2000+B$36/2000*Nutrients!$H54+B$37/2000*Nutrients!$I54+B$38/2000*Nutrients!$L54)/B$94)</f>
        <v>0.1828281754619612</v>
      </c>
      <c r="C100" s="82">
        <f>IF(C$4="","",(C$10*Nutrients!$B54/2000+C$6*Nutrients!$C54/2000+C$11*Nutrients!$D54/2000+C$12*Nutrients!$E54/2000+C$7*Nutrients!$F54/2000+C$9*Nutrients!$G54/2000+C$8*Nutrients!$R54/2000+C$13*Nutrients!$M54/2000+C$14*Nutrients!$N54/2000+C$15*Nutrients!$O54/2000+C$16*Nutrients!$T54/2000+C$17*Nutrients!$U54/2000+C$18*Nutrients!$V54/2000+C$19*Nutrients!$W54/2000+C$20*Nutrients!$X54/2000+C$21*Nutrients!$Y54/2000+C$22*Nutrients!$Z54/2000+C$23*Nutrients!$AA54/2000+C$24*Nutrients!$AB54/2000+C$25*Nutrients!$AC54/2000+C$26*Nutrients!$AD54/2000+C$27*Nutrients!$AE54/2000+C$28*Nutrients!$AF54/2000+C$29*Nutrients!$AG54/2000+C$30*Nutrients!$AH54/2000+C$31*Nutrients!$P54/2000+C$32*Nutrients!$Q54/2000+C$33*Nutrients!$K54/2000+C$34*Nutrients!$J54/2000+C$35*Nutrients!$S54/2000+C$36/2000*Nutrients!$H54+C$37/2000*Nutrients!$I54+C$38/2000*Nutrients!$L54)/C$94)</f>
        <v>0.18012873825736495</v>
      </c>
      <c r="D100" s="82">
        <f>IF(D$4="","",(D$10*Nutrients!$B54/2000+D$6*Nutrients!$C54/2000+D$11*Nutrients!$D54/2000+D$12*Nutrients!$E54/2000+D$7*Nutrients!$F54/2000+D$9*Nutrients!$G54/2000+D$8*Nutrients!$R54/2000+D$13*Nutrients!$M54/2000+D$14*Nutrients!$N54/2000+D$15*Nutrients!$O54/2000+D$16*Nutrients!$T54/2000+D$17*Nutrients!$U54/2000+D$18*Nutrients!$V54/2000+D$19*Nutrients!$W54/2000+D$20*Nutrients!$X54/2000+D$21*Nutrients!$Y54/2000+D$22*Nutrients!$Z54/2000+D$23*Nutrients!$AA54/2000+D$24*Nutrients!$AB54/2000+D$25*Nutrients!$AC54/2000+D$26*Nutrients!$AD54/2000+D$27*Nutrients!$AE54/2000+D$28*Nutrients!$AF54/2000+D$29*Nutrients!$AG54/2000+D$30*Nutrients!$AH54/2000+D$31*Nutrients!$P54/2000+D$32*Nutrients!$Q54/2000+D$33*Nutrients!$K54/2000+D$34*Nutrients!$J54/2000+D$35*Nutrients!$S54/2000+D$36/2000*Nutrients!$H54+D$37/2000*Nutrients!$I54+D$38/2000*Nutrients!$L54)/D$94)</f>
        <v>0.17599285334363304</v>
      </c>
      <c r="E100" s="82">
        <f>IF(E$4="","",(E$10*Nutrients!$B54/2000+E$6*Nutrients!$C54/2000+E$11*Nutrients!$D54/2000+E$12*Nutrients!$E54/2000+E$7*Nutrients!$F54/2000+E$9*Nutrients!$G54/2000+E$8*Nutrients!$R54/2000+E$13*Nutrients!$M54/2000+E$14*Nutrients!$N54/2000+E$15*Nutrients!$O54/2000+E$16*Nutrients!$T54/2000+E$17*Nutrients!$U54/2000+E$18*Nutrients!$V54/2000+E$19*Nutrients!$W54/2000+E$20*Nutrients!$X54/2000+E$21*Nutrients!$Y54/2000+E$22*Nutrients!$Z54/2000+E$23*Nutrients!$AA54/2000+E$24*Nutrients!$AB54/2000+E$25*Nutrients!$AC54/2000+E$26*Nutrients!$AD54/2000+E$27*Nutrients!$AE54/2000+E$28*Nutrients!$AF54/2000+E$29*Nutrients!$AG54/2000+E$30*Nutrients!$AH54/2000+E$31*Nutrients!$P54/2000+E$32*Nutrients!$Q54/2000+E$33*Nutrients!$K54/2000+E$34*Nutrients!$J54/2000+E$35*Nutrients!$S54/2000+E$36/2000*Nutrients!$H54+E$37/2000*Nutrients!$I54+E$38/2000*Nutrients!$L54)/E$94)</f>
        <v>0.17232378621672081</v>
      </c>
      <c r="F100" s="82">
        <f>IF(F$4="","",(F$10*Nutrients!$B54/2000+F$6*Nutrients!$C54/2000+F$11*Nutrients!$D54/2000+F$12*Nutrients!$E54/2000+F$7*Nutrients!$F54/2000+F$9*Nutrients!$G54/2000+F$8*Nutrients!$R54/2000+F$13*Nutrients!$M54/2000+F$14*Nutrients!$N54/2000+F$15*Nutrients!$O54/2000+F$16*Nutrients!$T54/2000+F$17*Nutrients!$U54/2000+F$18*Nutrients!$V54/2000+F$19*Nutrients!$W54/2000+F$20*Nutrients!$X54/2000+F$21*Nutrients!$Y54/2000+F$22*Nutrients!$Z54/2000+F$23*Nutrients!$AA54/2000+F$24*Nutrients!$AB54/2000+F$25*Nutrients!$AC54/2000+F$26*Nutrients!$AD54/2000+F$27*Nutrients!$AE54/2000+F$28*Nutrients!$AF54/2000+F$29*Nutrients!$AG54/2000+F$30*Nutrients!$AH54/2000+F$31*Nutrients!$P54/2000+F$32*Nutrients!$Q54/2000+F$33*Nutrients!$K54/2000+F$34*Nutrients!$J54/2000+F$35*Nutrients!$S54/2000+F$36/2000*Nutrients!$H54+F$37/2000*Nutrients!$I54+F$38/2000*Nutrients!$L54)/F$94)</f>
        <v>0.1695107711662277</v>
      </c>
      <c r="G100" s="82">
        <f>IF(G$4="","",(G$10*Nutrients!$B54/2000+G$6*Nutrients!$C54/2000+G$11*Nutrients!$D54/2000+G$12*Nutrients!$E54/2000+G$7*Nutrients!$F54/2000+G$9*Nutrients!$G54/2000+G$8*Nutrients!$R54/2000+G$13*Nutrients!$M54/2000+G$14*Nutrients!$N54/2000+G$15*Nutrients!$O54/2000+G$16*Nutrients!$T54/2000+G$17*Nutrients!$U54/2000+G$18*Nutrients!$V54/2000+G$19*Nutrients!$W54/2000+G$20*Nutrients!$X54/2000+G$21*Nutrients!$Y54/2000+G$22*Nutrients!$Z54/2000+G$23*Nutrients!$AA54/2000+G$24*Nutrients!$AB54/2000+G$25*Nutrients!$AC54/2000+G$26*Nutrients!$AD54/2000+G$27*Nutrients!$AE54/2000+G$28*Nutrients!$AF54/2000+G$29*Nutrients!$AG54/2000+G$30*Nutrients!$AH54/2000+G$31*Nutrients!$P54/2000+G$32*Nutrients!$Q54/2000+G$33*Nutrients!$K54/2000+G$34*Nutrients!$J54/2000+G$35*Nutrients!$S54/2000+G$36/2000*Nutrients!$H54+G$37/2000*Nutrients!$I54+G$38/2000*Nutrients!$L54)/G$94)</f>
        <v>0.17752381300184297</v>
      </c>
      <c r="H100" s="81"/>
      <c r="I100" s="82">
        <f>IF(I$4="","",(I$10*Nutrients!$B54/2000+I$6*Nutrients!$C54/2000+I$11*Nutrients!$D54/2000+I$12*Nutrients!$E54/2000+I$7*Nutrients!$F54/2000+I$9*Nutrients!$G54/2000+I$8*Nutrients!$R54/2000+I$13*Nutrients!$M54/2000+I$14*Nutrients!$N54/2000+I$15*Nutrients!$O54/2000+I$16*Nutrients!$T54/2000+I$17*Nutrients!$U54/2000+I$18*Nutrients!$V54/2000+I$19*Nutrients!$W54/2000+I$20*Nutrients!$X54/2000+I$21*Nutrients!$Y54/2000+I$22*Nutrients!$Z54/2000+I$23*Nutrients!$AA54/2000+I$24*Nutrients!$AB54/2000+I$25*Nutrients!$AC54/2000+I$26*Nutrients!$AD54/2000+I$27*Nutrients!$AE54/2000+I$28*Nutrients!$AF54/2000+I$29*Nutrients!$AG54/2000+I$30*Nutrients!$AH54/2000+I$31*Nutrients!$P54/2000+I$32*Nutrients!$Q54/2000+I$33*Nutrients!$K54/2000+I$34*Nutrients!$J54/2000+I$35*Nutrients!$S54/2000+I$36/2000*Nutrients!$H54+I$37/2000*Nutrients!$I54+I$38/2000*Nutrients!$L54)/I$94)</f>
        <v>0.1842960150686679</v>
      </c>
      <c r="J100" s="82">
        <f>IF(J$4="","",(J$10*Nutrients!$B54/2000+J$6*Nutrients!$C54/2000+J$11*Nutrients!$D54/2000+J$12*Nutrients!$E54/2000+J$7*Nutrients!$F54/2000+J$9*Nutrients!$G54/2000+J$8*Nutrients!$R54/2000+J$13*Nutrients!$M54/2000+J$14*Nutrients!$N54/2000+J$15*Nutrients!$O54/2000+J$16*Nutrients!$T54/2000+J$17*Nutrients!$U54/2000+J$18*Nutrients!$V54/2000+J$19*Nutrients!$W54/2000+J$20*Nutrients!$X54/2000+J$21*Nutrients!$Y54/2000+J$22*Nutrients!$Z54/2000+J$23*Nutrients!$AA54/2000+J$24*Nutrients!$AB54/2000+J$25*Nutrients!$AC54/2000+J$26*Nutrients!$AD54/2000+J$27*Nutrients!$AE54/2000+J$28*Nutrients!$AF54/2000+J$29*Nutrients!$AG54/2000+J$30*Nutrients!$AH54/2000+J$31*Nutrients!$P54/2000+J$32*Nutrients!$Q54/2000+J$33*Nutrients!$K54/2000+J$34*Nutrients!$J54/2000+J$35*Nutrients!$S54/2000+J$36/2000*Nutrients!$H54+J$37/2000*Nutrients!$I54+J$38/2000*Nutrients!$L54)/J$94)</f>
        <v>0.18183966629599982</v>
      </c>
      <c r="K100" s="82">
        <f>IF(K$4="","",(K$10*Nutrients!$B54/2000+K$6*Nutrients!$C54/2000+K$11*Nutrients!$D54/2000+K$12*Nutrients!$E54/2000+K$7*Nutrients!$F54/2000+K$9*Nutrients!$G54/2000+K$8*Nutrients!$R54/2000+K$13*Nutrients!$M54/2000+K$14*Nutrients!$N54/2000+K$15*Nutrients!$O54/2000+K$16*Nutrients!$T54/2000+K$17*Nutrients!$U54/2000+K$18*Nutrients!$V54/2000+K$19*Nutrients!$W54/2000+K$20*Nutrients!$X54/2000+K$21*Nutrients!$Y54/2000+K$22*Nutrients!$Z54/2000+K$23*Nutrients!$AA54/2000+K$24*Nutrients!$AB54/2000+K$25*Nutrients!$AC54/2000+K$26*Nutrients!$AD54/2000+K$27*Nutrients!$AE54/2000+K$28*Nutrients!$AF54/2000+K$29*Nutrients!$AG54/2000+K$30*Nutrients!$AH54/2000+K$31*Nutrients!$P54/2000+K$32*Nutrients!$Q54/2000+K$33*Nutrients!$K54/2000+K$34*Nutrients!$J54/2000+K$35*Nutrients!$S54/2000+K$36/2000*Nutrients!$H54+K$37/2000*Nutrients!$I54+K$38/2000*Nutrients!$L54)/K$94)</f>
        <v>0.17805654381035857</v>
      </c>
      <c r="L100" s="82">
        <f>IF(L$4="","",(L$10*Nutrients!$B54/2000+L$6*Nutrients!$C54/2000+L$11*Nutrients!$D54/2000+L$12*Nutrients!$E54/2000+L$7*Nutrients!$F54/2000+L$9*Nutrients!$G54/2000+L$8*Nutrients!$R54/2000+L$13*Nutrients!$M54/2000+L$14*Nutrients!$N54/2000+L$15*Nutrients!$O54/2000+L$16*Nutrients!$T54/2000+L$17*Nutrients!$U54/2000+L$18*Nutrients!$V54/2000+L$19*Nutrients!$W54/2000+L$20*Nutrients!$X54/2000+L$21*Nutrients!$Y54/2000+L$22*Nutrients!$Z54/2000+L$23*Nutrients!$AA54/2000+L$24*Nutrients!$AB54/2000+L$25*Nutrients!$AC54/2000+L$26*Nutrients!$AD54/2000+L$27*Nutrients!$AE54/2000+L$28*Nutrients!$AF54/2000+L$29*Nutrients!$AG54/2000+L$30*Nutrients!$AH54/2000+L$31*Nutrients!$P54/2000+L$32*Nutrients!$Q54/2000+L$33*Nutrients!$K54/2000+L$34*Nutrients!$J54/2000+L$35*Nutrients!$S54/2000+L$36/2000*Nutrients!$H54+L$37/2000*Nutrients!$I54+L$38/2000*Nutrients!$L54)/L$94)</f>
        <v>0.17469824328799322</v>
      </c>
      <c r="M100" s="82">
        <f>IF(M$4="","",(M$10*Nutrients!$B54/2000+M$6*Nutrients!$C54/2000+M$11*Nutrients!$D54/2000+M$12*Nutrients!$E54/2000+M$7*Nutrients!$F54/2000+M$9*Nutrients!$G54/2000+M$8*Nutrients!$R54/2000+M$13*Nutrients!$M54/2000+M$14*Nutrients!$N54/2000+M$15*Nutrients!$O54/2000+M$16*Nutrients!$T54/2000+M$17*Nutrients!$U54/2000+M$18*Nutrients!$V54/2000+M$19*Nutrients!$W54/2000+M$20*Nutrients!$X54/2000+M$21*Nutrients!$Y54/2000+M$22*Nutrients!$Z54/2000+M$23*Nutrients!$AA54/2000+M$24*Nutrients!$AB54/2000+M$25*Nutrients!$AC54/2000+M$26*Nutrients!$AD54/2000+M$27*Nutrients!$AE54/2000+M$28*Nutrients!$AF54/2000+M$29*Nutrients!$AG54/2000+M$30*Nutrients!$AH54/2000+M$31*Nutrients!$P54/2000+M$32*Nutrients!$Q54/2000+M$33*Nutrients!$K54/2000+M$34*Nutrients!$J54/2000+M$35*Nutrients!$S54/2000+M$36/2000*Nutrients!$H54+M$37/2000*Nutrients!$I54+M$38/2000*Nutrients!$L54)/M$94)</f>
        <v>0.17204068757339813</v>
      </c>
      <c r="N100" s="82">
        <f>IF(N$4="","",(N$10*Nutrients!$B54/2000+N$6*Nutrients!$C54/2000+N$11*Nutrients!$D54/2000+N$12*Nutrients!$E54/2000+N$7*Nutrients!$F54/2000+N$9*Nutrients!$G54/2000+N$8*Nutrients!$R54/2000+N$13*Nutrients!$M54/2000+N$14*Nutrients!$N54/2000+N$15*Nutrients!$O54/2000+N$16*Nutrients!$T54/2000+N$17*Nutrients!$U54/2000+N$18*Nutrients!$V54/2000+N$19*Nutrients!$W54/2000+N$20*Nutrients!$X54/2000+N$21*Nutrients!$Y54/2000+N$22*Nutrients!$Z54/2000+N$23*Nutrients!$AA54/2000+N$24*Nutrients!$AB54/2000+N$25*Nutrients!$AC54/2000+N$26*Nutrients!$AD54/2000+N$27*Nutrients!$AE54/2000+N$28*Nutrients!$AF54/2000+N$29*Nutrients!$AG54/2000+N$30*Nutrients!$AH54/2000+N$31*Nutrients!$P54/2000+N$32*Nutrients!$Q54/2000+N$33*Nutrients!$K54/2000+N$34*Nutrients!$J54/2000+N$35*Nutrients!$S54/2000+N$36/2000*Nutrients!$H54+N$37/2000*Nutrients!$I54+N$38/2000*Nutrients!$L54)/N$94)</f>
        <v>0.17945886736967448</v>
      </c>
      <c r="P100" s="82">
        <f>IF(P$4="","",(P$10*Nutrients!$B54/2000+P$6*Nutrients!$C54/2000+P$11*Nutrients!$D54/2000+P$12*Nutrients!$E54/2000+P$7*Nutrients!$F54/2000+P$9*Nutrients!$G54/2000+P$8*Nutrients!$R54/2000+P$13*Nutrients!$M54/2000+P$14*Nutrients!$N54/2000+P$15*Nutrients!$O54/2000+P$16*Nutrients!$T54/2000+P$17*Nutrients!$U54/2000+P$18*Nutrients!$V54/2000+P$19*Nutrients!$W54/2000+P$20*Nutrients!$X54/2000+P$21*Nutrients!$Y54/2000+P$22*Nutrients!$Z54/2000+P$23*Nutrients!$AA54/2000+P$24*Nutrients!$AB54/2000+P$25*Nutrients!$AC54/2000+P$26*Nutrients!$AD54/2000+P$27*Nutrients!$AE54/2000+P$28*Nutrients!$AF54/2000+P$29*Nutrients!$AG54/2000+P$30*Nutrients!$AH54/2000+P$31*Nutrients!$P54/2000+P$32*Nutrients!$Q54/2000+P$33*Nutrients!$K54/2000+P$34*Nutrients!$J54/2000+P$35*Nutrients!$S54/2000+P$36/2000*Nutrients!$H54+P$37/2000*Nutrients!$I54+P$38/2000*Nutrients!$L54)/P$94)</f>
        <v>0.1835924451272002</v>
      </c>
      <c r="Q100" s="82">
        <f>IF(Q$4="","",(Q$10*Nutrients!$B54/2000+Q$6*Nutrients!$C54/2000+Q$11*Nutrients!$D54/2000+Q$12*Nutrients!$E54/2000+Q$7*Nutrients!$F54/2000+Q$9*Nutrients!$G54/2000+Q$8*Nutrients!$R54/2000+Q$13*Nutrients!$M54/2000+Q$14*Nutrients!$N54/2000+Q$15*Nutrients!$O54/2000+Q$16*Nutrients!$T54/2000+Q$17*Nutrients!$U54/2000+Q$18*Nutrients!$V54/2000+Q$19*Nutrients!$W54/2000+Q$20*Nutrients!$X54/2000+Q$21*Nutrients!$Y54/2000+Q$22*Nutrients!$Z54/2000+Q$23*Nutrients!$AA54/2000+Q$24*Nutrients!$AB54/2000+Q$25*Nutrients!$AC54/2000+Q$26*Nutrients!$AD54/2000+Q$27*Nutrients!$AE54/2000+Q$28*Nutrients!$AF54/2000+Q$29*Nutrients!$AG54/2000+Q$30*Nutrients!$AH54/2000+Q$31*Nutrients!$P54/2000+Q$32*Nutrients!$Q54/2000+Q$33*Nutrients!$K54/2000+Q$34*Nutrients!$J54/2000+Q$35*Nutrients!$S54/2000+Q$36/2000*Nutrients!$H54+Q$37/2000*Nutrients!$I54+Q$38/2000*Nutrients!$L54)/Q$94)</f>
        <v>0.18102062198221047</v>
      </c>
      <c r="R100" s="82">
        <f>IF(R$4="","",(R$10*Nutrients!$B54/2000+R$6*Nutrients!$C54/2000+R$11*Nutrients!$D54/2000+R$12*Nutrients!$E54/2000+R$7*Nutrients!$F54/2000+R$9*Nutrients!$G54/2000+R$8*Nutrients!$R54/2000+R$13*Nutrients!$M54/2000+R$14*Nutrients!$N54/2000+R$15*Nutrients!$O54/2000+R$16*Nutrients!$T54/2000+R$17*Nutrients!$U54/2000+R$18*Nutrients!$V54/2000+R$19*Nutrients!$W54/2000+R$20*Nutrients!$X54/2000+R$21*Nutrients!$Y54/2000+R$22*Nutrients!$Z54/2000+R$23*Nutrients!$AA54/2000+R$24*Nutrients!$AB54/2000+R$25*Nutrients!$AC54/2000+R$26*Nutrients!$AD54/2000+R$27*Nutrients!$AE54/2000+R$28*Nutrients!$AF54/2000+R$29*Nutrients!$AG54/2000+R$30*Nutrients!$AH54/2000+R$31*Nutrients!$P54/2000+R$32*Nutrients!$Q54/2000+R$33*Nutrients!$K54/2000+R$34*Nutrients!$J54/2000+R$35*Nutrients!$S54/2000+R$36/2000*Nutrients!$H54+R$37/2000*Nutrients!$I54+R$38/2000*Nutrients!$L54)/R$94)</f>
        <v>0.1770696934347879</v>
      </c>
      <c r="S100" s="82">
        <f>IF(S$4="","",(S$10*Nutrients!$B54/2000+S$6*Nutrients!$C54/2000+S$11*Nutrients!$D54/2000+S$12*Nutrients!$E54/2000+S$7*Nutrients!$F54/2000+S$9*Nutrients!$G54/2000+S$8*Nutrients!$R54/2000+S$13*Nutrients!$M54/2000+S$14*Nutrients!$N54/2000+S$15*Nutrients!$O54/2000+S$16*Nutrients!$T54/2000+S$17*Nutrients!$U54/2000+S$18*Nutrients!$V54/2000+S$19*Nutrients!$W54/2000+S$20*Nutrients!$X54/2000+S$21*Nutrients!$Y54/2000+S$22*Nutrients!$Z54/2000+S$23*Nutrients!$AA54/2000+S$24*Nutrients!$AB54/2000+S$25*Nutrients!$AC54/2000+S$26*Nutrients!$AD54/2000+S$27*Nutrients!$AE54/2000+S$28*Nutrients!$AF54/2000+S$29*Nutrients!$AG54/2000+S$30*Nutrients!$AH54/2000+S$31*Nutrients!$P54/2000+S$32*Nutrients!$Q54/2000+S$33*Nutrients!$K54/2000+S$34*Nutrients!$J54/2000+S$35*Nutrients!$S54/2000+S$36/2000*Nutrients!$H54+S$37/2000*Nutrients!$I54+S$38/2000*Nutrients!$L54)/S$94)</f>
        <v>0.17356354505793511</v>
      </c>
      <c r="T100" s="82">
        <f>IF(T$4="","",(T$10*Nutrients!$B54/2000+T$6*Nutrients!$C54/2000+T$11*Nutrients!$D54/2000+T$12*Nutrients!$E54/2000+T$7*Nutrients!$F54/2000+T$9*Nutrients!$G54/2000+T$8*Nutrients!$R54/2000+T$13*Nutrients!$M54/2000+T$14*Nutrients!$N54/2000+T$15*Nutrients!$O54/2000+T$16*Nutrients!$T54/2000+T$17*Nutrients!$U54/2000+T$18*Nutrients!$V54/2000+T$19*Nutrients!$W54/2000+T$20*Nutrients!$X54/2000+T$21*Nutrients!$Y54/2000+T$22*Nutrients!$Z54/2000+T$23*Nutrients!$AA54/2000+T$24*Nutrients!$AB54/2000+T$25*Nutrients!$AC54/2000+T$26*Nutrients!$AD54/2000+T$27*Nutrients!$AE54/2000+T$28*Nutrients!$AF54/2000+T$29*Nutrients!$AG54/2000+T$30*Nutrients!$AH54/2000+T$31*Nutrients!$P54/2000+T$32*Nutrients!$Q54/2000+T$33*Nutrients!$K54/2000+T$34*Nutrients!$J54/2000+T$35*Nutrients!$S54/2000+T$36/2000*Nutrients!$H54+T$37/2000*Nutrients!$I54+T$38/2000*Nutrients!$L54)/T$94)</f>
        <v>0.170830562523446</v>
      </c>
      <c r="U100" s="82">
        <f>IF(U$4="","",(U$10*Nutrients!$B54/2000+U$6*Nutrients!$C54/2000+U$11*Nutrients!$D54/2000+U$12*Nutrients!$E54/2000+U$7*Nutrients!$F54/2000+U$9*Nutrients!$G54/2000+U$8*Nutrients!$R54/2000+U$13*Nutrients!$M54/2000+U$14*Nutrients!$N54/2000+U$15*Nutrients!$O54/2000+U$16*Nutrients!$T54/2000+U$17*Nutrients!$U54/2000+U$18*Nutrients!$V54/2000+U$19*Nutrients!$W54/2000+U$20*Nutrients!$X54/2000+U$21*Nutrients!$Y54/2000+U$22*Nutrients!$Z54/2000+U$23*Nutrients!$AA54/2000+U$24*Nutrients!$AB54/2000+U$25*Nutrients!$AC54/2000+U$26*Nutrients!$AD54/2000+U$27*Nutrients!$AE54/2000+U$28*Nutrients!$AF54/2000+U$29*Nutrients!$AG54/2000+U$30*Nutrients!$AH54/2000+U$31*Nutrients!$P54/2000+U$32*Nutrients!$Q54/2000+U$33*Nutrients!$K54/2000+U$34*Nutrients!$J54/2000+U$35*Nutrients!$S54/2000+U$36/2000*Nutrients!$H54+U$37/2000*Nutrients!$I54+U$38/2000*Nutrients!$L54)/U$94)</f>
        <v>0.17853322894241616</v>
      </c>
    </row>
    <row r="101" spans="1:21" ht="12.75">
      <c r="A101" s="102" t="s">
        <v>102</v>
      </c>
      <c r="B101" s="82">
        <f>IF(B$4="","",(B$10*Nutrients!$B55/2000+B$6*Nutrients!$C55/2000+B$11*Nutrients!$D55/2000+B$12*Nutrients!$E55/2000+B$7*Nutrients!$F55/2000+B$9*Nutrients!$G55/2000+B$8*Nutrients!$R55/2000+B$13*Nutrients!$M55/2000+B$14*Nutrients!$N55/2000+B$15*Nutrients!$O55/2000+B$16*Nutrients!$T55/2000+B$17*Nutrients!$U55/2000+B$18*Nutrients!$V55/2000+B$19*Nutrients!$W55/2000+B$20*Nutrients!$X55/2000+B$21*Nutrients!$Y55/2000+B$22*Nutrients!$Z55/2000+B$23*Nutrients!$AA55/2000+B$24*Nutrients!$AB55/2000+B$25*Nutrients!$AC55/2000+B$26*Nutrients!$AD55/2000+B$27*Nutrients!$AE55/2000+B$28*Nutrients!$AF55/2000+B$29*Nutrients!$AG55/2000+B$30*Nutrients!$AH55/2000+B$31*Nutrients!$P55/2000+B$32*Nutrients!$Q55/2000+B$33*Nutrients!$K55/2000+B$34*Nutrients!$J55/2000+B$35*Nutrients!$S55/2000+B$36/2000*Nutrients!$H55+B$37/2000*Nutrients!$I55+B$38/2000*Nutrients!$L55)/B$94)</f>
        <v>0.7591935564874708</v>
      </c>
      <c r="C101" s="82">
        <f>IF(C$4="","",(C$10*Nutrients!$B55/2000+C$6*Nutrients!$C55/2000+C$11*Nutrients!$D55/2000+C$12*Nutrients!$E55/2000+C$7*Nutrients!$F55/2000+C$9*Nutrients!$G55/2000+C$8*Nutrients!$R55/2000+C$13*Nutrients!$M55/2000+C$14*Nutrients!$N55/2000+C$15*Nutrients!$O55/2000+C$16*Nutrients!$T55/2000+C$17*Nutrients!$U55/2000+C$18*Nutrients!$V55/2000+C$19*Nutrients!$W55/2000+C$20*Nutrients!$X55/2000+C$21*Nutrients!$Y55/2000+C$22*Nutrients!$Z55/2000+C$23*Nutrients!$AA55/2000+C$24*Nutrients!$AB55/2000+C$25*Nutrients!$AC55/2000+C$26*Nutrients!$AD55/2000+C$27*Nutrients!$AE55/2000+C$28*Nutrients!$AF55/2000+C$29*Nutrients!$AG55/2000+C$30*Nutrients!$AH55/2000+C$31*Nutrients!$P55/2000+C$32*Nutrients!$Q55/2000+C$33*Nutrients!$K55/2000+C$34*Nutrients!$J55/2000+C$35*Nutrients!$S55/2000+C$36/2000*Nutrients!$H55+C$37/2000*Nutrients!$I55+C$38/2000*Nutrients!$L55)/C$94)</f>
        <v>0.7751553552506992</v>
      </c>
      <c r="D101" s="82">
        <f>IF(D$4="","",(D$10*Nutrients!$B55/2000+D$6*Nutrients!$C55/2000+D$11*Nutrients!$D55/2000+D$12*Nutrients!$E55/2000+D$7*Nutrients!$F55/2000+D$9*Nutrients!$G55/2000+D$8*Nutrients!$R55/2000+D$13*Nutrients!$M55/2000+D$14*Nutrients!$N55/2000+D$15*Nutrients!$O55/2000+D$16*Nutrients!$T55/2000+D$17*Nutrients!$U55/2000+D$18*Nutrients!$V55/2000+D$19*Nutrients!$W55/2000+D$20*Nutrients!$X55/2000+D$21*Nutrients!$Y55/2000+D$22*Nutrients!$Z55/2000+D$23*Nutrients!$AA55/2000+D$24*Nutrients!$AB55/2000+D$25*Nutrients!$AC55/2000+D$26*Nutrients!$AD55/2000+D$27*Nutrients!$AE55/2000+D$28*Nutrients!$AF55/2000+D$29*Nutrients!$AG55/2000+D$30*Nutrients!$AH55/2000+D$31*Nutrients!$P55/2000+D$32*Nutrients!$Q55/2000+D$33*Nutrients!$K55/2000+D$34*Nutrients!$J55/2000+D$35*Nutrients!$S55/2000+D$36/2000*Nutrients!$H55+D$37/2000*Nutrients!$I55+D$38/2000*Nutrients!$L55)/D$94)</f>
        <v>0.7993346678371356</v>
      </c>
      <c r="E101" s="82">
        <f>IF(E$4="","",(E$10*Nutrients!$B55/2000+E$6*Nutrients!$C55/2000+E$11*Nutrients!$D55/2000+E$12*Nutrients!$E55/2000+E$7*Nutrients!$F55/2000+E$9*Nutrients!$G55/2000+E$8*Nutrients!$R55/2000+E$13*Nutrients!$M55/2000+E$14*Nutrients!$N55/2000+E$15*Nutrients!$O55/2000+E$16*Nutrients!$T55/2000+E$17*Nutrients!$U55/2000+E$18*Nutrients!$V55/2000+E$19*Nutrients!$W55/2000+E$20*Nutrients!$X55/2000+E$21*Nutrients!$Y55/2000+E$22*Nutrients!$Z55/2000+E$23*Nutrients!$AA55/2000+E$24*Nutrients!$AB55/2000+E$25*Nutrients!$AC55/2000+E$26*Nutrients!$AD55/2000+E$27*Nutrients!$AE55/2000+E$28*Nutrients!$AF55/2000+E$29*Nutrients!$AG55/2000+E$30*Nutrients!$AH55/2000+E$31*Nutrients!$P55/2000+E$32*Nutrients!$Q55/2000+E$33*Nutrients!$K55/2000+E$34*Nutrients!$J55/2000+E$35*Nutrients!$S55/2000+E$36/2000*Nutrients!$H55+E$37/2000*Nutrients!$I55+E$38/2000*Nutrients!$L55)/E$94)</f>
        <v>0.8207062855752862</v>
      </c>
      <c r="F101" s="82">
        <f>IF(F$4="","",(F$10*Nutrients!$B55/2000+F$6*Nutrients!$C55/2000+F$11*Nutrients!$D55/2000+F$12*Nutrients!$E55/2000+F$7*Nutrients!$F55/2000+F$9*Nutrients!$G55/2000+F$8*Nutrients!$R55/2000+F$13*Nutrients!$M55/2000+F$14*Nutrients!$N55/2000+F$15*Nutrients!$O55/2000+F$16*Nutrients!$T55/2000+F$17*Nutrients!$U55/2000+F$18*Nutrients!$V55/2000+F$19*Nutrients!$W55/2000+F$20*Nutrients!$X55/2000+F$21*Nutrients!$Y55/2000+F$22*Nutrients!$Z55/2000+F$23*Nutrients!$AA55/2000+F$24*Nutrients!$AB55/2000+F$25*Nutrients!$AC55/2000+F$26*Nutrients!$AD55/2000+F$27*Nutrients!$AE55/2000+F$28*Nutrients!$AF55/2000+F$29*Nutrients!$AG55/2000+F$30*Nutrients!$AH55/2000+F$31*Nutrients!$P55/2000+F$32*Nutrients!$Q55/2000+F$33*Nutrients!$K55/2000+F$34*Nutrients!$J55/2000+F$35*Nutrients!$S55/2000+F$36/2000*Nutrients!$H55+F$37/2000*Nutrients!$I55+F$38/2000*Nutrients!$L55)/F$94)</f>
        <v>0.8369503578276993</v>
      </c>
      <c r="G101" s="82">
        <f>IF(G$4="","",(G$10*Nutrients!$B55/2000+G$6*Nutrients!$C55/2000+G$11*Nutrients!$D55/2000+G$12*Nutrients!$E55/2000+G$7*Nutrients!$F55/2000+G$9*Nutrients!$G55/2000+G$8*Nutrients!$R55/2000+G$13*Nutrients!$M55/2000+G$14*Nutrients!$N55/2000+G$15*Nutrients!$O55/2000+G$16*Nutrients!$T55/2000+G$17*Nutrients!$U55/2000+G$18*Nutrients!$V55/2000+G$19*Nutrients!$W55/2000+G$20*Nutrients!$X55/2000+G$21*Nutrients!$Y55/2000+G$22*Nutrients!$Z55/2000+G$23*Nutrients!$AA55/2000+G$24*Nutrients!$AB55/2000+G$25*Nutrients!$AC55/2000+G$26*Nutrients!$AD55/2000+G$27*Nutrients!$AE55/2000+G$28*Nutrients!$AF55/2000+G$29*Nutrients!$AG55/2000+G$30*Nutrients!$AH55/2000+G$31*Nutrients!$P55/2000+G$32*Nutrients!$Q55/2000+G$33*Nutrients!$K55/2000+G$34*Nutrients!$J55/2000+G$35*Nutrients!$S55/2000+G$36/2000*Nutrients!$H55+G$37/2000*Nutrients!$I55+G$38/2000*Nutrients!$L55)/G$94)</f>
        <v>0.7904113401272338</v>
      </c>
      <c r="H101" s="81"/>
      <c r="I101" s="82">
        <f>IF(I$4="","",(I$10*Nutrients!$B55/2000+I$6*Nutrients!$C55/2000+I$11*Nutrients!$D55/2000+I$12*Nutrients!$E55/2000+I$7*Nutrients!$F55/2000+I$9*Nutrients!$G55/2000+I$8*Nutrients!$R55/2000+I$13*Nutrients!$M55/2000+I$14*Nutrients!$N55/2000+I$15*Nutrients!$O55/2000+I$16*Nutrients!$T55/2000+I$17*Nutrients!$U55/2000+I$18*Nutrients!$V55/2000+I$19*Nutrients!$W55/2000+I$20*Nutrients!$X55/2000+I$21*Nutrients!$Y55/2000+I$22*Nutrients!$Z55/2000+I$23*Nutrients!$AA55/2000+I$24*Nutrients!$AB55/2000+I$25*Nutrients!$AC55/2000+I$26*Nutrients!$AD55/2000+I$27*Nutrients!$AE55/2000+I$28*Nutrients!$AF55/2000+I$29*Nutrients!$AG55/2000+I$30*Nutrients!$AH55/2000+I$31*Nutrients!$P55/2000+I$32*Nutrients!$Q55/2000+I$33*Nutrients!$K55/2000+I$34*Nutrients!$J55/2000+I$35*Nutrients!$S55/2000+I$36/2000*Nutrients!$H55+I$37/2000*Nutrients!$I55+I$38/2000*Nutrients!$L55)/I$94)</f>
        <v>0.738312933409653</v>
      </c>
      <c r="J101" s="82">
        <f>IF(J$4="","",(J$10*Nutrients!$B55/2000+J$6*Nutrients!$C55/2000+J$11*Nutrients!$D55/2000+J$12*Nutrients!$E55/2000+J$7*Nutrients!$F55/2000+J$9*Nutrients!$G55/2000+J$8*Nutrients!$R55/2000+J$13*Nutrients!$M55/2000+J$14*Nutrients!$N55/2000+J$15*Nutrients!$O55/2000+J$16*Nutrients!$T55/2000+J$17*Nutrients!$U55/2000+J$18*Nutrients!$V55/2000+J$19*Nutrients!$W55/2000+J$20*Nutrients!$X55/2000+J$21*Nutrients!$Y55/2000+J$22*Nutrients!$Z55/2000+J$23*Nutrients!$AA55/2000+J$24*Nutrients!$AB55/2000+J$25*Nutrients!$AC55/2000+J$26*Nutrients!$AD55/2000+J$27*Nutrients!$AE55/2000+J$28*Nutrients!$AF55/2000+J$29*Nutrients!$AG55/2000+J$30*Nutrients!$AH55/2000+J$31*Nutrients!$P55/2000+J$32*Nutrients!$Q55/2000+J$33*Nutrients!$K55/2000+J$34*Nutrients!$J55/2000+J$35*Nutrients!$S55/2000+J$36/2000*Nutrients!$H55+J$37/2000*Nutrients!$I55+J$38/2000*Nutrients!$L55)/J$94)</f>
        <v>0.7512870221182174</v>
      </c>
      <c r="K101" s="82">
        <f>IF(K$4="","",(K$10*Nutrients!$B55/2000+K$6*Nutrients!$C55/2000+K$11*Nutrients!$D55/2000+K$12*Nutrients!$E55/2000+K$7*Nutrients!$F55/2000+K$9*Nutrients!$G55/2000+K$8*Nutrients!$R55/2000+K$13*Nutrients!$M55/2000+K$14*Nutrients!$N55/2000+K$15*Nutrients!$O55/2000+K$16*Nutrients!$T55/2000+K$17*Nutrients!$U55/2000+K$18*Nutrients!$V55/2000+K$19*Nutrients!$W55/2000+K$20*Nutrients!$X55/2000+K$21*Nutrients!$Y55/2000+K$22*Nutrients!$Z55/2000+K$23*Nutrients!$AA55/2000+K$24*Nutrients!$AB55/2000+K$25*Nutrients!$AC55/2000+K$26*Nutrients!$AD55/2000+K$27*Nutrients!$AE55/2000+K$28*Nutrients!$AF55/2000+K$29*Nutrients!$AG55/2000+K$30*Nutrients!$AH55/2000+K$31*Nutrients!$P55/2000+K$32*Nutrients!$Q55/2000+K$33*Nutrients!$K55/2000+K$34*Nutrients!$J55/2000+K$35*Nutrients!$S55/2000+K$36/2000*Nutrients!$H55+K$37/2000*Nutrients!$I55+K$38/2000*Nutrients!$L55)/K$94)</f>
        <v>0.7710024777349873</v>
      </c>
      <c r="L101" s="82">
        <f>IF(L$4="","",(L$10*Nutrients!$B55/2000+L$6*Nutrients!$C55/2000+L$11*Nutrients!$D55/2000+L$12*Nutrients!$E55/2000+L$7*Nutrients!$F55/2000+L$9*Nutrients!$G55/2000+L$8*Nutrients!$R55/2000+L$13*Nutrients!$M55/2000+L$14*Nutrients!$N55/2000+L$15*Nutrients!$O55/2000+L$16*Nutrients!$T55/2000+L$17*Nutrients!$U55/2000+L$18*Nutrients!$V55/2000+L$19*Nutrients!$W55/2000+L$20*Nutrients!$X55/2000+L$21*Nutrients!$Y55/2000+L$22*Nutrients!$Z55/2000+L$23*Nutrients!$AA55/2000+L$24*Nutrients!$AB55/2000+L$25*Nutrients!$AC55/2000+L$26*Nutrients!$AD55/2000+L$27*Nutrients!$AE55/2000+L$28*Nutrients!$AF55/2000+L$29*Nutrients!$AG55/2000+L$30*Nutrients!$AH55/2000+L$31*Nutrients!$P55/2000+L$32*Nutrients!$Q55/2000+L$33*Nutrients!$K55/2000+L$34*Nutrients!$J55/2000+L$35*Nutrients!$S55/2000+L$36/2000*Nutrients!$H55+L$37/2000*Nutrients!$I55+L$38/2000*Nutrients!$L55)/L$94)</f>
        <v>0.7884784039325692</v>
      </c>
      <c r="M101" s="82">
        <f>IF(M$4="","",(M$10*Nutrients!$B55/2000+M$6*Nutrients!$C55/2000+M$11*Nutrients!$D55/2000+M$12*Nutrients!$E55/2000+M$7*Nutrients!$F55/2000+M$9*Nutrients!$G55/2000+M$8*Nutrients!$R55/2000+M$13*Nutrients!$M55/2000+M$14*Nutrients!$N55/2000+M$15*Nutrients!$O55/2000+M$16*Nutrients!$T55/2000+M$17*Nutrients!$U55/2000+M$18*Nutrients!$V55/2000+M$19*Nutrients!$W55/2000+M$20*Nutrients!$X55/2000+M$21*Nutrients!$Y55/2000+M$22*Nutrients!$Z55/2000+M$23*Nutrients!$AA55/2000+M$24*Nutrients!$AB55/2000+M$25*Nutrients!$AC55/2000+M$26*Nutrients!$AD55/2000+M$27*Nutrients!$AE55/2000+M$28*Nutrients!$AF55/2000+M$29*Nutrients!$AG55/2000+M$30*Nutrients!$AH55/2000+M$31*Nutrients!$P55/2000+M$32*Nutrients!$Q55/2000+M$33*Nutrients!$K55/2000+M$34*Nutrients!$J55/2000+M$35*Nutrients!$S55/2000+M$36/2000*Nutrients!$H55+M$37/2000*Nutrients!$I55+M$38/2000*Nutrients!$L55)/M$94)</f>
        <v>0.8021449408712951</v>
      </c>
      <c r="N101" s="82">
        <f>IF(N$4="","",(N$10*Nutrients!$B55/2000+N$6*Nutrients!$C55/2000+N$11*Nutrients!$D55/2000+N$12*Nutrients!$E55/2000+N$7*Nutrients!$F55/2000+N$9*Nutrients!$G55/2000+N$8*Nutrients!$R55/2000+N$13*Nutrients!$M55/2000+N$14*Nutrients!$N55/2000+N$15*Nutrients!$O55/2000+N$16*Nutrients!$T55/2000+N$17*Nutrients!$U55/2000+N$18*Nutrients!$V55/2000+N$19*Nutrients!$W55/2000+N$20*Nutrients!$X55/2000+N$21*Nutrients!$Y55/2000+N$22*Nutrients!$Z55/2000+N$23*Nutrients!$AA55/2000+N$24*Nutrients!$AB55/2000+N$25*Nutrients!$AC55/2000+N$26*Nutrients!$AD55/2000+N$27*Nutrients!$AE55/2000+N$28*Nutrients!$AF55/2000+N$29*Nutrients!$AG55/2000+N$30*Nutrients!$AH55/2000+N$31*Nutrients!$P55/2000+N$32*Nutrients!$Q55/2000+N$33*Nutrients!$K55/2000+N$34*Nutrients!$J55/2000+N$35*Nutrients!$S55/2000+N$36/2000*Nutrients!$H55+N$37/2000*Nutrients!$I55+N$38/2000*Nutrients!$L55)/N$94)</f>
        <v>0.7637400806107555</v>
      </c>
      <c r="P101" s="82">
        <f>IF(P$4="","",(P$10*Nutrients!$B55/2000+P$6*Nutrients!$C55/2000+P$11*Nutrients!$D55/2000+P$12*Nutrients!$E55/2000+P$7*Nutrients!$F55/2000+P$9*Nutrients!$G55/2000+P$8*Nutrients!$R55/2000+P$13*Nutrients!$M55/2000+P$14*Nutrients!$N55/2000+P$15*Nutrients!$O55/2000+P$16*Nutrients!$T55/2000+P$17*Nutrients!$U55/2000+P$18*Nutrients!$V55/2000+P$19*Nutrients!$W55/2000+P$20*Nutrients!$X55/2000+P$21*Nutrients!$Y55/2000+P$22*Nutrients!$Z55/2000+P$23*Nutrients!$AA55/2000+P$24*Nutrients!$AB55/2000+P$25*Nutrients!$AC55/2000+P$26*Nutrients!$AD55/2000+P$27*Nutrients!$AE55/2000+P$28*Nutrients!$AF55/2000+P$29*Nutrients!$AG55/2000+P$30*Nutrients!$AH55/2000+P$31*Nutrients!$P55/2000+P$32*Nutrients!$Q55/2000+P$33*Nutrients!$K55/2000+P$34*Nutrients!$J55/2000+P$35*Nutrients!$S55/2000+P$36/2000*Nutrients!$H55+P$37/2000*Nutrients!$I55+P$38/2000*Nutrients!$L55)/P$94)</f>
        <v>0.748321505660698</v>
      </c>
      <c r="Q101" s="82">
        <f>IF(Q$4="","",(Q$10*Nutrients!$B55/2000+Q$6*Nutrients!$C55/2000+Q$11*Nutrients!$D55/2000+Q$12*Nutrients!$E55/2000+Q$7*Nutrients!$F55/2000+Q$9*Nutrients!$G55/2000+Q$8*Nutrients!$R55/2000+Q$13*Nutrients!$M55/2000+Q$14*Nutrients!$N55/2000+Q$15*Nutrients!$O55/2000+Q$16*Nutrients!$T55/2000+Q$17*Nutrients!$U55/2000+Q$18*Nutrients!$V55/2000+Q$19*Nutrients!$W55/2000+Q$20*Nutrients!$X55/2000+Q$21*Nutrients!$Y55/2000+Q$22*Nutrients!$Z55/2000+Q$23*Nutrients!$AA55/2000+Q$24*Nutrients!$AB55/2000+Q$25*Nutrients!$AC55/2000+Q$26*Nutrients!$AD55/2000+Q$27*Nutrients!$AE55/2000+Q$28*Nutrients!$AF55/2000+Q$29*Nutrients!$AG55/2000+Q$30*Nutrients!$AH55/2000+Q$31*Nutrients!$P55/2000+Q$32*Nutrients!$Q55/2000+Q$33*Nutrients!$K55/2000+Q$34*Nutrients!$J55/2000+Q$35*Nutrients!$S55/2000+Q$36/2000*Nutrients!$H55+Q$37/2000*Nutrients!$I55+Q$38/2000*Nutrients!$L55)/Q$94)</f>
        <v>0.762713114911335</v>
      </c>
      <c r="R101" s="82">
        <f>IF(R$4="","",(R$10*Nutrients!$B55/2000+R$6*Nutrients!$C55/2000+R$11*Nutrients!$D55/2000+R$12*Nutrients!$E55/2000+R$7*Nutrients!$F55/2000+R$9*Nutrients!$G55/2000+R$8*Nutrients!$R55/2000+R$13*Nutrients!$M55/2000+R$14*Nutrients!$N55/2000+R$15*Nutrients!$O55/2000+R$16*Nutrients!$T55/2000+R$17*Nutrients!$U55/2000+R$18*Nutrients!$V55/2000+R$19*Nutrients!$W55/2000+R$20*Nutrients!$X55/2000+R$21*Nutrients!$Y55/2000+R$22*Nutrients!$Z55/2000+R$23*Nutrients!$AA55/2000+R$24*Nutrients!$AB55/2000+R$25*Nutrients!$AC55/2000+R$26*Nutrients!$AD55/2000+R$27*Nutrients!$AE55/2000+R$28*Nutrients!$AF55/2000+R$29*Nutrients!$AG55/2000+R$30*Nutrients!$AH55/2000+R$31*Nutrients!$P55/2000+R$32*Nutrients!$Q55/2000+R$33*Nutrients!$K55/2000+R$34*Nutrients!$J55/2000+R$35*Nutrients!$S55/2000+R$36/2000*Nutrients!$H55+R$37/2000*Nutrients!$I55+R$38/2000*Nutrients!$L55)/R$94)</f>
        <v>0.7845508430997842</v>
      </c>
      <c r="S101" s="82">
        <f>IF(S$4="","",(S$10*Nutrients!$B55/2000+S$6*Nutrients!$C55/2000+S$11*Nutrients!$D55/2000+S$12*Nutrients!$E55/2000+S$7*Nutrients!$F55/2000+S$9*Nutrients!$G55/2000+S$8*Nutrients!$R55/2000+S$13*Nutrients!$M55/2000+S$14*Nutrients!$N55/2000+S$15*Nutrients!$O55/2000+S$16*Nutrients!$T55/2000+S$17*Nutrients!$U55/2000+S$18*Nutrients!$V55/2000+S$19*Nutrients!$W55/2000+S$20*Nutrients!$X55/2000+S$21*Nutrients!$Y55/2000+S$22*Nutrients!$Z55/2000+S$23*Nutrients!$AA55/2000+S$24*Nutrients!$AB55/2000+S$25*Nutrients!$AC55/2000+S$26*Nutrients!$AD55/2000+S$27*Nutrients!$AE55/2000+S$28*Nutrients!$AF55/2000+S$29*Nutrients!$AG55/2000+S$30*Nutrients!$AH55/2000+S$31*Nutrients!$P55/2000+S$32*Nutrients!$Q55/2000+S$33*Nutrients!$K55/2000+S$34*Nutrients!$J55/2000+S$35*Nutrients!$S55/2000+S$36/2000*Nutrients!$H55+S$37/2000*Nutrients!$I55+S$38/2000*Nutrients!$L55)/S$94)</f>
        <v>0.8038793647252259</v>
      </c>
      <c r="T101" s="82">
        <f>IF(T$4="","",(T$10*Nutrients!$B55/2000+T$6*Nutrients!$C55/2000+T$11*Nutrients!$D55/2000+T$12*Nutrients!$E55/2000+T$7*Nutrients!$F55/2000+T$9*Nutrients!$G55/2000+T$8*Nutrients!$R55/2000+T$13*Nutrients!$M55/2000+T$14*Nutrients!$N55/2000+T$15*Nutrients!$O55/2000+T$16*Nutrients!$T55/2000+T$17*Nutrients!$U55/2000+T$18*Nutrients!$V55/2000+T$19*Nutrients!$W55/2000+T$20*Nutrients!$X55/2000+T$21*Nutrients!$Y55/2000+T$22*Nutrients!$Z55/2000+T$23*Nutrients!$AA55/2000+T$24*Nutrients!$AB55/2000+T$25*Nutrients!$AC55/2000+T$26*Nutrients!$AD55/2000+T$27*Nutrients!$AE55/2000+T$28*Nutrients!$AF55/2000+T$29*Nutrients!$AG55/2000+T$30*Nutrients!$AH55/2000+T$31*Nutrients!$P55/2000+T$32*Nutrients!$Q55/2000+T$33*Nutrients!$K55/2000+T$34*Nutrients!$J55/2000+T$35*Nutrients!$S55/2000+T$36/2000*Nutrients!$H55+T$37/2000*Nutrients!$I55+T$38/2000*Nutrients!$L55)/T$94)</f>
        <v>0.8187932802447219</v>
      </c>
      <c r="U101" s="82">
        <f>IF(U$4="","",(U$10*Nutrients!$B55/2000+U$6*Nutrients!$C55/2000+U$11*Nutrients!$D55/2000+U$12*Nutrients!$E55/2000+U$7*Nutrients!$F55/2000+U$9*Nutrients!$G55/2000+U$8*Nutrients!$R55/2000+U$13*Nutrients!$M55/2000+U$14*Nutrients!$N55/2000+U$15*Nutrients!$O55/2000+U$16*Nutrients!$T55/2000+U$17*Nutrients!$U55/2000+U$18*Nutrients!$V55/2000+U$19*Nutrients!$W55/2000+U$20*Nutrients!$X55/2000+U$21*Nutrients!$Y55/2000+U$22*Nutrients!$Z55/2000+U$23*Nutrients!$AA55/2000+U$24*Nutrients!$AB55/2000+U$25*Nutrients!$AC55/2000+U$26*Nutrients!$AD55/2000+U$27*Nutrients!$AE55/2000+U$28*Nutrients!$AF55/2000+U$29*Nutrients!$AG55/2000+U$30*Nutrients!$AH55/2000+U$31*Nutrients!$P55/2000+U$32*Nutrients!$Q55/2000+U$33*Nutrients!$K55/2000+U$34*Nutrients!$J55/2000+U$35*Nutrients!$S55/2000+U$36/2000*Nutrients!$H55+U$37/2000*Nutrients!$I55+U$38/2000*Nutrients!$L55)/U$94)</f>
        <v>0.7764983488652529</v>
      </c>
    </row>
    <row r="102" spans="1:21" ht="12.75">
      <c r="A102" s="99"/>
      <c r="B102" s="81"/>
      <c r="C102" s="81"/>
      <c r="D102" s="81"/>
      <c r="E102" s="81"/>
      <c r="F102" s="81"/>
      <c r="G102" s="81"/>
      <c r="H102" s="81"/>
      <c r="I102" s="81"/>
      <c r="J102" s="81"/>
      <c r="K102" s="81"/>
      <c r="L102" s="81"/>
      <c r="M102" s="81"/>
      <c r="N102" s="81"/>
      <c r="P102" s="81"/>
      <c r="Q102" s="81"/>
      <c r="R102" s="81"/>
      <c r="S102" s="81"/>
      <c r="T102" s="81"/>
      <c r="U102" s="81"/>
    </row>
    <row r="103" spans="1:21" ht="12.75">
      <c r="A103" s="98" t="s">
        <v>73</v>
      </c>
      <c r="B103" s="81"/>
      <c r="C103" s="81"/>
      <c r="D103" s="81"/>
      <c r="E103" s="81"/>
      <c r="F103" s="81"/>
      <c r="G103" s="81"/>
      <c r="H103" s="81"/>
      <c r="I103" s="81"/>
      <c r="J103" s="81"/>
      <c r="K103" s="81"/>
      <c r="L103" s="81"/>
      <c r="M103" s="81"/>
      <c r="N103" s="81"/>
      <c r="P103" s="81"/>
      <c r="Q103" s="81"/>
      <c r="R103" s="81"/>
      <c r="S103" s="81"/>
      <c r="T103" s="81"/>
      <c r="U103" s="81"/>
    </row>
    <row r="104" spans="1:21" ht="12.75">
      <c r="A104" s="99" t="s">
        <v>48</v>
      </c>
      <c r="B104" s="88">
        <f>IF(B$4="","",(B$10*Nutrients!$B58/2000+B$6*Nutrients!$C58/2000+B$11*Nutrients!$D58/2000+B$12*Nutrients!$E58/2000+B$7*Nutrients!$F58/2000+B$9*Nutrients!$G58/2000+B$8*Nutrients!$R58/2000+B$13*Nutrients!$M58/2000+B$14*Nutrients!$N58/2000+B$15*Nutrients!$O58/2000+B$16*Nutrients!$T58/2000+B$17*Nutrients!$U58/2000+B$18*Nutrients!$V58/2000+B$19*Nutrients!$W58/2000+B$20*Nutrients!$X58/2000+B$21*Nutrients!$Y58/2000+B$22*Nutrients!$Z58/2000+B$23*Nutrients!$AA58/2000+B$24*Nutrients!$AB58/2000+B$25*Nutrients!$AC58/2000+B$26*Nutrients!$AD58/2000+B$27*Nutrients!$AE58/2000+B$28*Nutrients!$AF58/2000+B$29*Nutrients!$AG58/2000+B$30*Nutrients!$AH58/2000+B$31*Nutrients!$P58/2000+B$32*Nutrients!$Q58/2000+B$33*Nutrients!$K58/2000+B$34*Nutrients!$J58/2000+B$35*Nutrients!$S58/2000+B$36/2000*Nutrients!$H58+B$37/2000*Nutrients!$I58+B$38/2000*Nutrients!$L58))</f>
        <v>1.0523485364895655</v>
      </c>
      <c r="C104" s="88">
        <f>IF(C$4="","",(C$10*Nutrients!$B58/2000+C$6*Nutrients!$C58/2000+C$11*Nutrients!$D58/2000+C$12*Nutrients!$E58/2000+C$7*Nutrients!$F58/2000+C$9*Nutrients!$G58/2000+C$8*Nutrients!$R58/2000+C$13*Nutrients!$M58/2000+C$14*Nutrients!$N58/2000+C$15*Nutrients!$O58/2000+C$16*Nutrients!$T58/2000+C$17*Nutrients!$U58/2000+C$18*Nutrients!$V58/2000+C$19*Nutrients!$W58/2000+C$20*Nutrients!$X58/2000+C$21*Nutrients!$Y58/2000+C$22*Nutrients!$Z58/2000+C$23*Nutrients!$AA58/2000+C$24*Nutrients!$AB58/2000+C$25*Nutrients!$AC58/2000+C$26*Nutrients!$AD58/2000+C$27*Nutrients!$AE58/2000+C$28*Nutrients!$AF58/2000+C$29*Nutrients!$AG58/2000+C$30*Nutrients!$AH58/2000+C$31*Nutrients!$P58/2000+C$32*Nutrients!$Q58/2000+C$33*Nutrients!$K58/2000+C$34*Nutrients!$J58/2000+C$35*Nutrients!$S58/2000+C$36/2000*Nutrients!$H58+C$37/2000*Nutrients!$I58+C$38/2000*Nutrients!$L58))</f>
        <v>0.9338277625765221</v>
      </c>
      <c r="D104" s="88">
        <f>IF(D$4="","",(D$10*Nutrients!$B58/2000+D$6*Nutrients!$C58/2000+D$11*Nutrients!$D58/2000+D$12*Nutrients!$E58/2000+D$7*Nutrients!$F58/2000+D$9*Nutrients!$G58/2000+D$8*Nutrients!$R58/2000+D$13*Nutrients!$M58/2000+D$14*Nutrients!$N58/2000+D$15*Nutrients!$O58/2000+D$16*Nutrients!$T58/2000+D$17*Nutrients!$U58/2000+D$18*Nutrients!$V58/2000+D$19*Nutrients!$W58/2000+D$20*Nutrients!$X58/2000+D$21*Nutrients!$Y58/2000+D$22*Nutrients!$Z58/2000+D$23*Nutrients!$AA58/2000+D$24*Nutrients!$AB58/2000+D$25*Nutrients!$AC58/2000+D$26*Nutrients!$AD58/2000+D$27*Nutrients!$AE58/2000+D$28*Nutrients!$AF58/2000+D$29*Nutrients!$AG58/2000+D$30*Nutrients!$AH58/2000+D$31*Nutrients!$P58/2000+D$32*Nutrients!$Q58/2000+D$33*Nutrients!$K58/2000+D$34*Nutrients!$J58/2000+D$35*Nutrients!$S58/2000+D$36/2000*Nutrients!$H58+D$37/2000*Nutrients!$I58+D$38/2000*Nutrients!$L58))</f>
        <v>0.797105083306522</v>
      </c>
      <c r="E104" s="88">
        <f>IF(E$4="","",(E$10*Nutrients!$B58/2000+E$6*Nutrients!$C58/2000+E$11*Nutrients!$D58/2000+E$12*Nutrients!$E58/2000+E$7*Nutrients!$F58/2000+E$9*Nutrients!$G58/2000+E$8*Nutrients!$R58/2000+E$13*Nutrients!$M58/2000+E$14*Nutrients!$N58/2000+E$15*Nutrients!$O58/2000+E$16*Nutrients!$T58/2000+E$17*Nutrients!$U58/2000+E$18*Nutrients!$V58/2000+E$19*Nutrients!$W58/2000+E$20*Nutrients!$X58/2000+E$21*Nutrients!$Y58/2000+E$22*Nutrients!$Z58/2000+E$23*Nutrients!$AA58/2000+E$24*Nutrients!$AB58/2000+E$25*Nutrients!$AC58/2000+E$26*Nutrients!$AD58/2000+E$27*Nutrients!$AE58/2000+E$28*Nutrients!$AF58/2000+E$29*Nutrients!$AG58/2000+E$30*Nutrients!$AH58/2000+E$31*Nutrients!$P58/2000+E$32*Nutrients!$Q58/2000+E$33*Nutrients!$K58/2000+E$34*Nutrients!$J58/2000+E$35*Nutrients!$S58/2000+E$36/2000*Nutrients!$H58+E$37/2000*Nutrients!$I58+E$38/2000*Nutrients!$L58))</f>
        <v>0.7059646909930438</v>
      </c>
      <c r="F104" s="88">
        <f>IF(F$4="","",(F$10*Nutrients!$B58/2000+F$6*Nutrients!$C58/2000+F$11*Nutrients!$D58/2000+F$12*Nutrients!$E58/2000+F$7*Nutrients!$F58/2000+F$9*Nutrients!$G58/2000+F$8*Nutrients!$R58/2000+F$13*Nutrients!$M58/2000+F$14*Nutrients!$N58/2000+F$15*Nutrients!$O58/2000+F$16*Nutrients!$T58/2000+F$17*Nutrients!$U58/2000+F$18*Nutrients!$V58/2000+F$19*Nutrients!$W58/2000+F$20*Nutrients!$X58/2000+F$21*Nutrients!$Y58/2000+F$22*Nutrients!$Z58/2000+F$23*Nutrients!$AA58/2000+F$24*Nutrients!$AB58/2000+F$25*Nutrients!$AC58/2000+F$26*Nutrients!$AD58/2000+F$27*Nutrients!$AE58/2000+F$28*Nutrients!$AF58/2000+F$29*Nutrients!$AG58/2000+F$30*Nutrients!$AH58/2000+F$31*Nutrients!$P58/2000+F$32*Nutrients!$Q58/2000+F$33*Nutrients!$K58/2000+F$34*Nutrients!$J58/2000+F$35*Nutrients!$S58/2000+F$36/2000*Nutrients!$H58+F$37/2000*Nutrients!$I58+F$38/2000*Nutrients!$L58))</f>
        <v>0.649348179082504</v>
      </c>
      <c r="G104" s="88">
        <f>IF(G$4="","",(G$10*Nutrients!$B58/2000+G$6*Nutrients!$C58/2000+G$11*Nutrients!$D58/2000+G$12*Nutrients!$E58/2000+G$7*Nutrients!$F58/2000+G$9*Nutrients!$G58/2000+G$8*Nutrients!$R58/2000+G$13*Nutrients!$M58/2000+G$14*Nutrients!$N58/2000+G$15*Nutrients!$O58/2000+G$16*Nutrients!$T58/2000+G$17*Nutrients!$U58/2000+G$18*Nutrients!$V58/2000+G$19*Nutrients!$W58/2000+G$20*Nutrients!$X58/2000+G$21*Nutrients!$Y58/2000+G$22*Nutrients!$Z58/2000+G$23*Nutrients!$AA58/2000+G$24*Nutrients!$AB58/2000+G$25*Nutrients!$AC58/2000+G$26*Nutrients!$AD58/2000+G$27*Nutrients!$AE58/2000+G$28*Nutrients!$AF58/2000+G$29*Nutrients!$AG58/2000+G$30*Nutrients!$AH58/2000+G$31*Nutrients!$P58/2000+G$32*Nutrients!$Q58/2000+G$33*Nutrients!$K58/2000+G$34*Nutrients!$J58/2000+G$35*Nutrients!$S58/2000+G$36/2000*Nutrients!$H58+G$37/2000*Nutrients!$I58+G$38/2000*Nutrients!$L58))</f>
        <v>0.8426759899839132</v>
      </c>
      <c r="H104" s="81"/>
      <c r="I104" s="88">
        <f>IF(I$4="","",(I$10*Nutrients!$B58/2000+I$6*Nutrients!$C58/2000+I$11*Nutrients!$D58/2000+I$12*Nutrients!$E58/2000+I$7*Nutrients!$F58/2000+I$9*Nutrients!$G58/2000+I$8*Nutrients!$R58/2000+I$13*Nutrients!$M58/2000+I$14*Nutrients!$N58/2000+I$15*Nutrients!$O58/2000+I$16*Nutrients!$T58/2000+I$17*Nutrients!$U58/2000+I$18*Nutrients!$V58/2000+I$19*Nutrients!$W58/2000+I$20*Nutrients!$X58/2000+I$21*Nutrients!$Y58/2000+I$22*Nutrients!$Z58/2000+I$23*Nutrients!$AA58/2000+I$24*Nutrients!$AB58/2000+I$25*Nutrients!$AC58/2000+I$26*Nutrients!$AD58/2000+I$27*Nutrients!$AE58/2000+I$28*Nutrients!$AF58/2000+I$29*Nutrients!$AG58/2000+I$30*Nutrients!$AH58/2000+I$31*Nutrients!$P58/2000+I$32*Nutrients!$Q58/2000+I$33*Nutrients!$K58/2000+I$34*Nutrients!$J58/2000+I$35*Nutrients!$S58/2000+I$36/2000*Nutrients!$H58+I$37/2000*Nutrients!$I58+I$38/2000*Nutrients!$L58))</f>
        <v>1.1403585979190298</v>
      </c>
      <c r="J104" s="88">
        <f>IF(J$4="","",(J$10*Nutrients!$B58/2000+J$6*Nutrients!$C58/2000+J$11*Nutrients!$D58/2000+J$12*Nutrients!$E58/2000+J$7*Nutrients!$F58/2000+J$9*Nutrients!$G58/2000+J$8*Nutrients!$R58/2000+J$13*Nutrients!$M58/2000+J$14*Nutrients!$N58/2000+J$15*Nutrients!$O58/2000+J$16*Nutrients!$T58/2000+J$17*Nutrients!$U58/2000+J$18*Nutrients!$V58/2000+J$19*Nutrients!$W58/2000+J$20*Nutrients!$X58/2000+J$21*Nutrients!$Y58/2000+J$22*Nutrients!$Z58/2000+J$23*Nutrients!$AA58/2000+J$24*Nutrients!$AB58/2000+J$25*Nutrients!$AC58/2000+J$26*Nutrients!$AD58/2000+J$27*Nutrients!$AE58/2000+J$28*Nutrients!$AF58/2000+J$29*Nutrients!$AG58/2000+J$30*Nutrients!$AH58/2000+J$31*Nutrients!$P58/2000+J$32*Nutrients!$Q58/2000+J$33*Nutrients!$K58/2000+J$34*Nutrients!$J58/2000+J$35*Nutrients!$S58/2000+J$36/2000*Nutrients!$H58+J$37/2000*Nutrients!$I58+J$38/2000*Nutrients!$L58))</f>
        <v>1.0140502143653887</v>
      </c>
      <c r="K104" s="88">
        <f>IF(K$4="","",(K$10*Nutrients!$B58/2000+K$6*Nutrients!$C58/2000+K$11*Nutrients!$D58/2000+K$12*Nutrients!$E58/2000+K$7*Nutrients!$F58/2000+K$9*Nutrients!$G58/2000+K$8*Nutrients!$R58/2000+K$13*Nutrients!$M58/2000+K$14*Nutrients!$N58/2000+K$15*Nutrients!$O58/2000+K$16*Nutrients!$T58/2000+K$17*Nutrients!$U58/2000+K$18*Nutrients!$V58/2000+K$19*Nutrients!$W58/2000+K$20*Nutrients!$X58/2000+K$21*Nutrients!$Y58/2000+K$22*Nutrients!$Z58/2000+K$23*Nutrients!$AA58/2000+K$24*Nutrients!$AB58/2000+K$25*Nutrients!$AC58/2000+K$26*Nutrients!$AD58/2000+K$27*Nutrients!$AE58/2000+K$28*Nutrients!$AF58/2000+K$29*Nutrients!$AG58/2000+K$30*Nutrients!$AH58/2000+K$31*Nutrients!$P58/2000+K$32*Nutrients!$Q58/2000+K$33*Nutrients!$K58/2000+K$34*Nutrients!$J58/2000+K$35*Nutrients!$S58/2000+K$36/2000*Nutrients!$H58+K$37/2000*Nutrients!$I58+K$38/2000*Nutrients!$L58))</f>
        <v>0.8669296215292055</v>
      </c>
      <c r="L104" s="88">
        <f>IF(L$4="","",(L$10*Nutrients!$B58/2000+L$6*Nutrients!$C58/2000+L$11*Nutrients!$D58/2000+L$12*Nutrients!$E58/2000+L$7*Nutrients!$F58/2000+L$9*Nutrients!$G58/2000+L$8*Nutrients!$R58/2000+L$13*Nutrients!$M58/2000+L$14*Nutrients!$N58/2000+L$15*Nutrients!$O58/2000+L$16*Nutrients!$T58/2000+L$17*Nutrients!$U58/2000+L$18*Nutrients!$V58/2000+L$19*Nutrients!$W58/2000+L$20*Nutrients!$X58/2000+L$21*Nutrients!$Y58/2000+L$22*Nutrients!$Z58/2000+L$23*Nutrients!$AA58/2000+L$24*Nutrients!$AB58/2000+L$25*Nutrients!$AC58/2000+L$26*Nutrients!$AD58/2000+L$27*Nutrients!$AE58/2000+L$28*Nutrients!$AF58/2000+L$29*Nutrients!$AG58/2000+L$30*Nutrients!$AH58/2000+L$31*Nutrients!$P58/2000+L$32*Nutrients!$Q58/2000+L$33*Nutrients!$K58/2000+L$34*Nutrients!$J58/2000+L$35*Nutrients!$S58/2000+L$36/2000*Nutrients!$H58+L$37/2000*Nutrients!$I58+L$38/2000*Nutrients!$L58))</f>
        <v>0.7684472879334715</v>
      </c>
      <c r="M104" s="88">
        <f>IF(M$4="","",(M$10*Nutrients!$B58/2000+M$6*Nutrients!$C58/2000+M$11*Nutrients!$D58/2000+M$12*Nutrients!$E58/2000+M$7*Nutrients!$F58/2000+M$9*Nutrients!$G58/2000+M$8*Nutrients!$R58/2000+M$13*Nutrients!$M58/2000+M$14*Nutrients!$N58/2000+M$15*Nutrients!$O58/2000+M$16*Nutrients!$T58/2000+M$17*Nutrients!$U58/2000+M$18*Nutrients!$V58/2000+M$19*Nutrients!$W58/2000+M$20*Nutrients!$X58/2000+M$21*Nutrients!$Y58/2000+M$22*Nutrients!$Z58/2000+M$23*Nutrients!$AA58/2000+M$24*Nutrients!$AB58/2000+M$25*Nutrients!$AC58/2000+M$26*Nutrients!$AD58/2000+M$27*Nutrients!$AE58/2000+M$28*Nutrients!$AF58/2000+M$29*Nutrients!$AG58/2000+M$30*Nutrients!$AH58/2000+M$31*Nutrients!$P58/2000+M$32*Nutrients!$Q58/2000+M$33*Nutrients!$K58/2000+M$34*Nutrients!$J58/2000+M$35*Nutrients!$S58/2000+M$36/2000*Nutrients!$H58+M$37/2000*Nutrients!$I58+M$38/2000*Nutrients!$L58))</f>
        <v>0.7053454905918907</v>
      </c>
      <c r="N104" s="88">
        <f>IF(N$4="","",(N$10*Nutrients!$B58/2000+N$6*Nutrients!$C58/2000+N$11*Nutrients!$D58/2000+N$12*Nutrients!$E58/2000+N$7*Nutrients!$F58/2000+N$9*Nutrients!$G58/2000+N$8*Nutrients!$R58/2000+N$13*Nutrients!$M58/2000+N$14*Nutrients!$N58/2000+N$15*Nutrients!$O58/2000+N$16*Nutrients!$T58/2000+N$17*Nutrients!$U58/2000+N$18*Nutrients!$V58/2000+N$19*Nutrients!$W58/2000+N$20*Nutrients!$X58/2000+N$21*Nutrients!$Y58/2000+N$22*Nutrients!$Z58/2000+N$23*Nutrients!$AA58/2000+N$24*Nutrients!$AB58/2000+N$25*Nutrients!$AC58/2000+N$26*Nutrients!$AD58/2000+N$27*Nutrients!$AE58/2000+N$28*Nutrients!$AF58/2000+N$29*Nutrients!$AG58/2000+N$30*Nutrients!$AH58/2000+N$31*Nutrients!$P58/2000+N$32*Nutrients!$Q58/2000+N$33*Nutrients!$K58/2000+N$34*Nutrients!$J58/2000+N$35*Nutrients!$S58/2000+N$36/2000*Nutrients!$H58+N$37/2000*Nutrients!$I58+N$38/2000*Nutrients!$L58))</f>
        <v>0.9160952993154717</v>
      </c>
      <c r="P104" s="88">
        <f>IF(P$4="","",(P$10*Nutrients!$B58/2000+P$6*Nutrients!$C58/2000+P$11*Nutrients!$D58/2000+P$12*Nutrients!$E58/2000+P$7*Nutrients!$F58/2000+P$9*Nutrients!$G58/2000+P$8*Nutrients!$R58/2000+P$13*Nutrients!$M58/2000+P$14*Nutrients!$N58/2000+P$15*Nutrients!$O58/2000+P$16*Nutrients!$T58/2000+P$17*Nutrients!$U58/2000+P$18*Nutrients!$V58/2000+P$19*Nutrients!$W58/2000+P$20*Nutrients!$X58/2000+P$21*Nutrients!$Y58/2000+P$22*Nutrients!$Z58/2000+P$23*Nutrients!$AA58/2000+P$24*Nutrients!$AB58/2000+P$25*Nutrients!$AC58/2000+P$26*Nutrients!$AD58/2000+P$27*Nutrients!$AE58/2000+P$28*Nutrients!$AF58/2000+P$29*Nutrients!$AG58/2000+P$30*Nutrients!$AH58/2000+P$31*Nutrients!$P58/2000+P$32*Nutrients!$Q58/2000+P$33*Nutrients!$K58/2000+P$34*Nutrients!$J58/2000+P$35*Nutrients!$S58/2000+P$36/2000*Nutrients!$H58+P$37/2000*Nutrients!$I58+P$38/2000*Nutrients!$L58))</f>
        <v>1.0963535672042977</v>
      </c>
      <c r="Q104" s="88">
        <f>IF(Q$4="","",(Q$10*Nutrients!$B58/2000+Q$6*Nutrients!$C58/2000+Q$11*Nutrients!$D58/2000+Q$12*Nutrients!$E58/2000+Q$7*Nutrients!$F58/2000+Q$9*Nutrients!$G58/2000+Q$8*Nutrients!$R58/2000+Q$13*Nutrients!$M58/2000+Q$14*Nutrients!$N58/2000+Q$15*Nutrients!$O58/2000+Q$16*Nutrients!$T58/2000+Q$17*Nutrients!$U58/2000+Q$18*Nutrients!$V58/2000+Q$19*Nutrients!$W58/2000+Q$20*Nutrients!$X58/2000+Q$21*Nutrients!$Y58/2000+Q$22*Nutrients!$Z58/2000+Q$23*Nutrients!$AA58/2000+Q$24*Nutrients!$AB58/2000+Q$25*Nutrients!$AC58/2000+Q$26*Nutrients!$AD58/2000+Q$27*Nutrients!$AE58/2000+Q$28*Nutrients!$AF58/2000+Q$29*Nutrients!$AG58/2000+Q$30*Nutrients!$AH58/2000+Q$31*Nutrients!$P58/2000+Q$32*Nutrients!$Q58/2000+Q$33*Nutrients!$K58/2000+Q$34*Nutrients!$J58/2000+Q$35*Nutrients!$S58/2000+Q$36/2000*Nutrients!$H58+Q$37/2000*Nutrients!$I58+Q$38/2000*Nutrients!$L58))</f>
        <v>0.973938988470955</v>
      </c>
      <c r="R104" s="88">
        <f>IF(R$4="","",(R$10*Nutrients!$B58/2000+R$6*Nutrients!$C58/2000+R$11*Nutrients!$D58/2000+R$12*Nutrients!$E58/2000+R$7*Nutrients!$F58/2000+R$9*Nutrients!$G58/2000+R$8*Nutrients!$R58/2000+R$13*Nutrients!$M58/2000+R$14*Nutrients!$N58/2000+R$15*Nutrients!$O58/2000+R$16*Nutrients!$T58/2000+R$17*Nutrients!$U58/2000+R$18*Nutrients!$V58/2000+R$19*Nutrients!$W58/2000+R$20*Nutrients!$X58/2000+R$21*Nutrients!$Y58/2000+R$22*Nutrients!$Z58/2000+R$23*Nutrients!$AA58/2000+R$24*Nutrients!$AB58/2000+R$25*Nutrients!$AC58/2000+R$26*Nutrients!$AD58/2000+R$27*Nutrients!$AE58/2000+R$28*Nutrients!$AF58/2000+R$29*Nutrients!$AG58/2000+R$30*Nutrients!$AH58/2000+R$31*Nutrients!$P58/2000+R$32*Nutrients!$Q58/2000+R$33*Nutrients!$K58/2000+R$34*Nutrients!$J58/2000+R$35*Nutrients!$S58/2000+R$36/2000*Nutrients!$H58+R$37/2000*Nutrients!$I58+R$38/2000*Nutrients!$L58))</f>
        <v>0.8320173524178637</v>
      </c>
      <c r="S104" s="88">
        <f>IF(S$4="","",(S$10*Nutrients!$B58/2000+S$6*Nutrients!$C58/2000+S$11*Nutrients!$D58/2000+S$12*Nutrients!$E58/2000+S$7*Nutrients!$F58/2000+S$9*Nutrients!$G58/2000+S$8*Nutrients!$R58/2000+S$13*Nutrients!$M58/2000+S$14*Nutrients!$N58/2000+S$15*Nutrients!$O58/2000+S$16*Nutrients!$T58/2000+S$17*Nutrients!$U58/2000+S$18*Nutrients!$V58/2000+S$19*Nutrients!$W58/2000+S$20*Nutrients!$X58/2000+S$21*Nutrients!$Y58/2000+S$22*Nutrients!$Z58/2000+S$23*Nutrients!$AA58/2000+S$24*Nutrients!$AB58/2000+S$25*Nutrients!$AC58/2000+S$26*Nutrients!$AD58/2000+S$27*Nutrients!$AE58/2000+S$28*Nutrients!$AF58/2000+S$29*Nutrients!$AG58/2000+S$30*Nutrients!$AH58/2000+S$31*Nutrients!$P58/2000+S$32*Nutrients!$Q58/2000+S$33*Nutrients!$K58/2000+S$34*Nutrients!$J58/2000+S$35*Nutrients!$S58/2000+S$36/2000*Nutrients!$H58+S$37/2000*Nutrients!$I58+S$38/2000*Nutrients!$L58))</f>
        <v>0.7372059894632577</v>
      </c>
      <c r="T104" s="88">
        <f>IF(T$4="","",(T$10*Nutrients!$B58/2000+T$6*Nutrients!$C58/2000+T$11*Nutrients!$D58/2000+T$12*Nutrients!$E58/2000+T$7*Nutrients!$F58/2000+T$9*Nutrients!$G58/2000+T$8*Nutrients!$R58/2000+T$13*Nutrients!$M58/2000+T$14*Nutrients!$N58/2000+T$15*Nutrients!$O58/2000+T$16*Nutrients!$T58/2000+T$17*Nutrients!$U58/2000+T$18*Nutrients!$V58/2000+T$19*Nutrients!$W58/2000+T$20*Nutrients!$X58/2000+T$21*Nutrients!$Y58/2000+T$22*Nutrients!$Z58/2000+T$23*Nutrients!$AA58/2000+T$24*Nutrients!$AB58/2000+T$25*Nutrients!$AC58/2000+T$26*Nutrients!$AD58/2000+T$27*Nutrients!$AE58/2000+T$28*Nutrients!$AF58/2000+T$29*Nutrients!$AG58/2000+T$30*Nutrients!$AH58/2000+T$31*Nutrients!$P58/2000+T$32*Nutrients!$Q58/2000+T$33*Nutrients!$K58/2000+T$34*Nutrients!$J58/2000+T$35*Nutrients!$S58/2000+T$36/2000*Nutrients!$H58+T$37/2000*Nutrients!$I58+T$38/2000*Nutrients!$L58))</f>
        <v>0.6773468348371973</v>
      </c>
      <c r="U104" s="88">
        <f>IF(U$4="","",(U$10*Nutrients!$B58/2000+U$6*Nutrients!$C58/2000+U$11*Nutrients!$D58/2000+U$12*Nutrients!$E58/2000+U$7*Nutrients!$F58/2000+U$9*Nutrients!$G58/2000+U$8*Nutrients!$R58/2000+U$13*Nutrients!$M58/2000+U$14*Nutrients!$N58/2000+U$15*Nutrients!$O58/2000+U$16*Nutrients!$T58/2000+U$17*Nutrients!$U58/2000+U$18*Nutrients!$V58/2000+U$19*Nutrients!$W58/2000+U$20*Nutrients!$X58/2000+U$21*Nutrients!$Y58/2000+U$22*Nutrients!$Z58/2000+U$23*Nutrients!$AA58/2000+U$24*Nutrients!$AB58/2000+U$25*Nutrients!$AC58/2000+U$26*Nutrients!$AD58/2000+U$27*Nutrients!$AE58/2000+U$28*Nutrients!$AF58/2000+U$29*Nutrients!$AG58/2000+U$30*Nutrients!$AH58/2000+U$31*Nutrients!$P58/2000+U$32*Nutrients!$Q58/2000+U$33*Nutrients!$K58/2000+U$34*Nutrients!$J58/2000+U$35*Nutrients!$S58/2000+U$36/2000*Nutrients!$H58+U$37/2000*Nutrients!$I58+U$38/2000*Nutrients!$L58))</f>
        <v>0.8793856446496925</v>
      </c>
    </row>
    <row r="105" spans="1:21" ht="12.75">
      <c r="A105" s="6" t="s">
        <v>98</v>
      </c>
      <c r="B105" s="82">
        <f>IF(B$4="","",(B$10*Nutrients!$B59/2000+B$6*Nutrients!$C59/2000+B$11*Nutrients!$D59/2000+B$12*Nutrients!$E59/2000+B$7*Nutrients!$F59/2000+B$9*Nutrients!$G59/2000+B$8*Nutrients!$R59/2000+B$13*Nutrients!$M59/2000+B$14*Nutrients!$N59/2000+B$15*Nutrients!$O59/2000+B$16*Nutrients!$T59/2000+B$17*Nutrients!$U59/2000+B$18*Nutrients!$V59/2000+B$19*Nutrients!$W59/2000+B$20*Nutrients!$X59/2000+B$21*Nutrients!$Y59/2000+B$22*Nutrients!$Z59/2000+B$23*Nutrients!$AA59/2000+B$24*Nutrients!$AB59/2000+B$25*Nutrients!$AC59/2000+B$26*Nutrients!$AD59/2000+B$27*Nutrients!$AE59/2000+B$28*Nutrients!$AF59/2000+B$29*Nutrients!$AG59/2000+B$30*Nutrients!$AH59/2000+B$31*Nutrients!$P59/2000+B$32*Nutrients!$Q59/2000+B$33*Nutrients!$K59/2000+B$34*Nutrients!$J59/2000+B$35*Nutrients!$S59/2000+B$36/2000*Nutrients!$H59+B$37/2000*Nutrients!$I59+B$38/2000*Nutrients!$L59)/B$104)</f>
        <v>0.693454314212513</v>
      </c>
      <c r="C105" s="82">
        <f>IF(C$4="","",(C$10*Nutrients!$B59/2000+C$6*Nutrients!$C59/2000+C$11*Nutrients!$D59/2000+C$12*Nutrients!$E59/2000+C$7*Nutrients!$F59/2000+C$9*Nutrients!$G59/2000+C$8*Nutrients!$R59/2000+C$13*Nutrients!$M59/2000+C$14*Nutrients!$N59/2000+C$15*Nutrients!$O59/2000+C$16*Nutrients!$T59/2000+C$17*Nutrients!$U59/2000+C$18*Nutrients!$V59/2000+C$19*Nutrients!$W59/2000+C$20*Nutrients!$X59/2000+C$21*Nutrients!$Y59/2000+C$22*Nutrients!$Z59/2000+C$23*Nutrients!$AA59/2000+C$24*Nutrients!$AB59/2000+C$25*Nutrients!$AC59/2000+C$26*Nutrients!$AD59/2000+C$27*Nutrients!$AE59/2000+C$28*Nutrients!$AF59/2000+C$29*Nutrients!$AG59/2000+C$30*Nutrients!$AH59/2000+C$31*Nutrients!$P59/2000+C$32*Nutrients!$Q59/2000+C$33*Nutrients!$K59/2000+C$34*Nutrients!$J59/2000+C$35*Nutrients!$S59/2000+C$36/2000*Nutrients!$H59+C$37/2000*Nutrients!$I59+C$38/2000*Nutrients!$L59)/C$104)</f>
        <v>0.6969271250895953</v>
      </c>
      <c r="D105" s="82">
        <f>IF(D$4="","",(D$10*Nutrients!$B59/2000+D$6*Nutrients!$C59/2000+D$11*Nutrients!$D59/2000+D$12*Nutrients!$E59/2000+D$7*Nutrients!$F59/2000+D$9*Nutrients!$G59/2000+D$8*Nutrients!$R59/2000+D$13*Nutrients!$M59/2000+D$14*Nutrients!$N59/2000+D$15*Nutrients!$O59/2000+D$16*Nutrients!$T59/2000+D$17*Nutrients!$U59/2000+D$18*Nutrients!$V59/2000+D$19*Nutrients!$W59/2000+D$20*Nutrients!$X59/2000+D$21*Nutrients!$Y59/2000+D$22*Nutrients!$Z59/2000+D$23*Nutrients!$AA59/2000+D$24*Nutrients!$AB59/2000+D$25*Nutrients!$AC59/2000+D$26*Nutrients!$AD59/2000+D$27*Nutrients!$AE59/2000+D$28*Nutrients!$AF59/2000+D$29*Nutrients!$AG59/2000+D$30*Nutrients!$AH59/2000+D$31*Nutrients!$P59/2000+D$32*Nutrients!$Q59/2000+D$33*Nutrients!$K59/2000+D$34*Nutrients!$J59/2000+D$35*Nutrients!$S59/2000+D$36/2000*Nutrients!$H59+D$37/2000*Nutrients!$I59+D$38/2000*Nutrients!$L59)/D$104)</f>
        <v>0.7020886323981689</v>
      </c>
      <c r="E105" s="82">
        <f>IF(E$4="","",(E$10*Nutrients!$B59/2000+E$6*Nutrients!$C59/2000+E$11*Nutrients!$D59/2000+E$12*Nutrients!$E59/2000+E$7*Nutrients!$F59/2000+E$9*Nutrients!$G59/2000+E$8*Nutrients!$R59/2000+E$13*Nutrients!$M59/2000+E$14*Nutrients!$N59/2000+E$15*Nutrients!$O59/2000+E$16*Nutrients!$T59/2000+E$17*Nutrients!$U59/2000+E$18*Nutrients!$V59/2000+E$19*Nutrients!$W59/2000+E$20*Nutrients!$X59/2000+E$21*Nutrients!$Y59/2000+E$22*Nutrients!$Z59/2000+E$23*Nutrients!$AA59/2000+E$24*Nutrients!$AB59/2000+E$25*Nutrients!$AC59/2000+E$26*Nutrients!$AD59/2000+E$27*Nutrients!$AE59/2000+E$28*Nutrients!$AF59/2000+E$29*Nutrients!$AG59/2000+E$30*Nutrients!$AH59/2000+E$31*Nutrients!$P59/2000+E$32*Nutrients!$Q59/2000+E$33*Nutrients!$K59/2000+E$34*Nutrients!$J59/2000+E$35*Nutrients!$S59/2000+E$36/2000*Nutrients!$H59+E$37/2000*Nutrients!$I59+E$38/2000*Nutrients!$L59)/E$104)</f>
        <v>0.7066036892311436</v>
      </c>
      <c r="F105" s="82">
        <f>IF(F$4="","",(F$10*Nutrients!$B59/2000+F$6*Nutrients!$C59/2000+F$11*Nutrients!$D59/2000+F$12*Nutrients!$E59/2000+F$7*Nutrients!$F59/2000+F$9*Nutrients!$G59/2000+F$8*Nutrients!$R59/2000+F$13*Nutrients!$M59/2000+F$14*Nutrients!$N59/2000+F$15*Nutrients!$O59/2000+F$16*Nutrients!$T59/2000+F$17*Nutrients!$U59/2000+F$18*Nutrients!$V59/2000+F$19*Nutrients!$W59/2000+F$20*Nutrients!$X59/2000+F$21*Nutrients!$Y59/2000+F$22*Nutrients!$Z59/2000+F$23*Nutrients!$AA59/2000+F$24*Nutrients!$AB59/2000+F$25*Nutrients!$AC59/2000+F$26*Nutrients!$AD59/2000+F$27*Nutrients!$AE59/2000+F$28*Nutrients!$AF59/2000+F$29*Nutrients!$AG59/2000+F$30*Nutrients!$AH59/2000+F$31*Nutrients!$P59/2000+F$32*Nutrients!$Q59/2000+F$33*Nutrients!$K59/2000+F$34*Nutrients!$J59/2000+F$35*Nutrients!$S59/2000+F$36/2000*Nutrients!$H59+F$37/2000*Nutrients!$I59+F$38/2000*Nutrients!$L59)/F$104)</f>
        <v>0.7099817330260204</v>
      </c>
      <c r="G105" s="82">
        <f>IF(G$4="","",(G$10*Nutrients!$B59/2000+G$6*Nutrients!$C59/2000+G$11*Nutrients!$D59/2000+G$12*Nutrients!$E59/2000+G$7*Nutrients!$F59/2000+G$9*Nutrients!$G59/2000+G$8*Nutrients!$R59/2000+G$13*Nutrients!$M59/2000+G$14*Nutrients!$N59/2000+G$15*Nutrients!$O59/2000+G$16*Nutrients!$T59/2000+G$17*Nutrients!$U59/2000+G$18*Nutrients!$V59/2000+G$19*Nutrients!$W59/2000+G$20*Nutrients!$X59/2000+G$21*Nutrients!$Y59/2000+G$22*Nutrients!$Z59/2000+G$23*Nutrients!$AA59/2000+G$24*Nutrients!$AB59/2000+G$25*Nutrients!$AC59/2000+G$26*Nutrients!$AD59/2000+G$27*Nutrients!$AE59/2000+G$28*Nutrients!$AF59/2000+G$29*Nutrients!$AG59/2000+G$30*Nutrients!$AH59/2000+G$31*Nutrients!$P59/2000+G$32*Nutrients!$Q59/2000+G$33*Nutrients!$K59/2000+G$34*Nutrients!$J59/2000+G$35*Nutrients!$S59/2000+G$36/2000*Nutrients!$H59+G$37/2000*Nutrients!$I59+G$38/2000*Nutrients!$L59)/G$104)</f>
        <v>0.7001946509726077</v>
      </c>
      <c r="H105" s="81"/>
      <c r="I105" s="82">
        <f>IF(I$4="","",(I$10*Nutrients!$B59/2000+I$6*Nutrients!$C59/2000+I$11*Nutrients!$D59/2000+I$12*Nutrients!$E59/2000+I$7*Nutrients!$F59/2000+I$9*Nutrients!$G59/2000+I$8*Nutrients!$R59/2000+I$13*Nutrients!$M59/2000+I$14*Nutrients!$N59/2000+I$15*Nutrients!$O59/2000+I$16*Nutrients!$T59/2000+I$17*Nutrients!$U59/2000+I$18*Nutrients!$V59/2000+I$19*Nutrients!$W59/2000+I$20*Nutrients!$X59/2000+I$21*Nutrients!$Y59/2000+I$22*Nutrients!$Z59/2000+I$23*Nutrients!$AA59/2000+I$24*Nutrients!$AB59/2000+I$25*Nutrients!$AC59/2000+I$26*Nutrients!$AD59/2000+I$27*Nutrients!$AE59/2000+I$28*Nutrients!$AF59/2000+I$29*Nutrients!$AG59/2000+I$30*Nutrients!$AH59/2000+I$31*Nutrients!$P59/2000+I$32*Nutrients!$Q59/2000+I$33*Nutrients!$K59/2000+I$34*Nutrients!$J59/2000+I$35*Nutrients!$S59/2000+I$36/2000*Nutrients!$H59+I$37/2000*Nutrients!$I59+I$38/2000*Nutrients!$L59)/I$104)</f>
        <v>0.6856694570524894</v>
      </c>
      <c r="J105" s="82">
        <f>IF(J$4="","",(J$10*Nutrients!$B59/2000+J$6*Nutrients!$C59/2000+J$11*Nutrients!$D59/2000+J$12*Nutrients!$E59/2000+J$7*Nutrients!$F59/2000+J$9*Nutrients!$G59/2000+J$8*Nutrients!$R59/2000+J$13*Nutrients!$M59/2000+J$14*Nutrients!$N59/2000+J$15*Nutrients!$O59/2000+J$16*Nutrients!$T59/2000+J$17*Nutrients!$U59/2000+J$18*Nutrients!$V59/2000+J$19*Nutrients!$W59/2000+J$20*Nutrients!$X59/2000+J$21*Nutrients!$Y59/2000+J$22*Nutrients!$Z59/2000+J$23*Nutrients!$AA59/2000+J$24*Nutrients!$AB59/2000+J$25*Nutrients!$AC59/2000+J$26*Nutrients!$AD59/2000+J$27*Nutrients!$AE59/2000+J$28*Nutrients!$AF59/2000+J$29*Nutrients!$AG59/2000+J$30*Nutrients!$AH59/2000+J$31*Nutrients!$P59/2000+J$32*Nutrients!$Q59/2000+J$33*Nutrients!$K59/2000+J$34*Nutrients!$J59/2000+J$35*Nutrients!$S59/2000+J$36/2000*Nutrients!$H59+J$37/2000*Nutrients!$I59+J$38/2000*Nutrients!$L59)/J$104)</f>
        <v>0.6881045499782948</v>
      </c>
      <c r="K105" s="82">
        <f>IF(K$4="","",(K$10*Nutrients!$B59/2000+K$6*Nutrients!$C59/2000+K$11*Nutrients!$D59/2000+K$12*Nutrients!$E59/2000+K$7*Nutrients!$F59/2000+K$9*Nutrients!$G59/2000+K$8*Nutrients!$R59/2000+K$13*Nutrients!$M59/2000+K$14*Nutrients!$N59/2000+K$15*Nutrients!$O59/2000+K$16*Nutrients!$T59/2000+K$17*Nutrients!$U59/2000+K$18*Nutrients!$V59/2000+K$19*Nutrients!$W59/2000+K$20*Nutrients!$X59/2000+K$21*Nutrients!$Y59/2000+K$22*Nutrients!$Z59/2000+K$23*Nutrients!$AA59/2000+K$24*Nutrients!$AB59/2000+K$25*Nutrients!$AC59/2000+K$26*Nutrients!$AD59/2000+K$27*Nutrients!$AE59/2000+K$28*Nutrients!$AF59/2000+K$29*Nutrients!$AG59/2000+K$30*Nutrients!$AH59/2000+K$31*Nutrients!$P59/2000+K$32*Nutrients!$Q59/2000+K$33*Nutrients!$K59/2000+K$34*Nutrients!$J59/2000+K$35*Nutrients!$S59/2000+K$36/2000*Nutrients!$H59+K$37/2000*Nutrients!$I59+K$38/2000*Nutrients!$L59)/K$104)</f>
        <v>0.6917108530422582</v>
      </c>
      <c r="L105" s="82">
        <f>IF(L$4="","",(L$10*Nutrients!$B59/2000+L$6*Nutrients!$C59/2000+L$11*Nutrients!$D59/2000+L$12*Nutrients!$E59/2000+L$7*Nutrients!$F59/2000+L$9*Nutrients!$G59/2000+L$8*Nutrients!$R59/2000+L$13*Nutrients!$M59/2000+L$14*Nutrients!$N59/2000+L$15*Nutrients!$O59/2000+L$16*Nutrients!$T59/2000+L$17*Nutrients!$U59/2000+L$18*Nutrients!$V59/2000+L$19*Nutrients!$W59/2000+L$20*Nutrients!$X59/2000+L$21*Nutrients!$Y59/2000+L$22*Nutrients!$Z59/2000+L$23*Nutrients!$AA59/2000+L$24*Nutrients!$AB59/2000+L$25*Nutrients!$AC59/2000+L$26*Nutrients!$AD59/2000+L$27*Nutrients!$AE59/2000+L$28*Nutrients!$AF59/2000+L$29*Nutrients!$AG59/2000+L$30*Nutrients!$AH59/2000+L$31*Nutrients!$P59/2000+L$32*Nutrients!$Q59/2000+L$33*Nutrients!$K59/2000+L$34*Nutrients!$J59/2000+L$35*Nutrients!$S59/2000+L$36/2000*Nutrients!$H59+L$37/2000*Nutrients!$I59+L$38/2000*Nutrients!$L59)/L$104)</f>
        <v>0.6948845056014022</v>
      </c>
      <c r="M105" s="82">
        <f>IF(M$4="","",(M$10*Nutrients!$B59/2000+M$6*Nutrients!$C59/2000+M$11*Nutrients!$D59/2000+M$12*Nutrients!$E59/2000+M$7*Nutrients!$F59/2000+M$9*Nutrients!$G59/2000+M$8*Nutrients!$R59/2000+M$13*Nutrients!$M59/2000+M$14*Nutrients!$N59/2000+M$15*Nutrients!$O59/2000+M$16*Nutrients!$T59/2000+M$17*Nutrients!$U59/2000+M$18*Nutrients!$V59/2000+M$19*Nutrients!$W59/2000+M$20*Nutrients!$X59/2000+M$21*Nutrients!$Y59/2000+M$22*Nutrients!$Z59/2000+M$23*Nutrients!$AA59/2000+M$24*Nutrients!$AB59/2000+M$25*Nutrients!$AC59/2000+M$26*Nutrients!$AD59/2000+M$27*Nutrients!$AE59/2000+M$28*Nutrients!$AF59/2000+M$29*Nutrients!$AG59/2000+M$30*Nutrients!$AH59/2000+M$31*Nutrients!$P59/2000+M$32*Nutrients!$Q59/2000+M$33*Nutrients!$K59/2000+M$34*Nutrients!$J59/2000+M$35*Nutrients!$S59/2000+M$36/2000*Nutrients!$H59+M$37/2000*Nutrients!$I59+M$38/2000*Nutrients!$L59)/M$104)</f>
        <v>0.6973079148493865</v>
      </c>
      <c r="N105" s="82">
        <f>IF(N$4="","",(N$10*Nutrients!$B59/2000+N$6*Nutrients!$C59/2000+N$11*Nutrients!$D59/2000+N$12*Nutrients!$E59/2000+N$7*Nutrients!$F59/2000+N$9*Nutrients!$G59/2000+N$8*Nutrients!$R59/2000+N$13*Nutrients!$M59/2000+N$14*Nutrients!$N59/2000+N$15*Nutrients!$O59/2000+N$16*Nutrients!$T59/2000+N$17*Nutrients!$U59/2000+N$18*Nutrients!$V59/2000+N$19*Nutrients!$W59/2000+N$20*Nutrients!$X59/2000+N$21*Nutrients!$Y59/2000+N$22*Nutrients!$Z59/2000+N$23*Nutrients!$AA59/2000+N$24*Nutrients!$AB59/2000+N$25*Nutrients!$AC59/2000+N$26*Nutrients!$AD59/2000+N$27*Nutrients!$AE59/2000+N$28*Nutrients!$AF59/2000+N$29*Nutrients!$AG59/2000+N$30*Nutrients!$AH59/2000+N$31*Nutrients!$P59/2000+N$32*Nutrients!$Q59/2000+N$33*Nutrients!$K59/2000+N$34*Nutrients!$J59/2000+N$35*Nutrients!$S59/2000+N$36/2000*Nutrients!$H59+N$37/2000*Nutrients!$I59+N$38/2000*Nutrients!$L59)/N$104)</f>
        <v>0.6903982243383321</v>
      </c>
      <c r="P105" s="82">
        <f>IF(P$4="","",(P$10*Nutrients!$B59/2000+P$6*Nutrients!$C59/2000+P$11*Nutrients!$D59/2000+P$12*Nutrients!$E59/2000+P$7*Nutrients!$F59/2000+P$9*Nutrients!$G59/2000+P$8*Nutrients!$R59/2000+P$13*Nutrients!$M59/2000+P$14*Nutrients!$N59/2000+P$15*Nutrients!$O59/2000+P$16*Nutrients!$T59/2000+P$17*Nutrients!$U59/2000+P$18*Nutrients!$V59/2000+P$19*Nutrients!$W59/2000+P$20*Nutrients!$X59/2000+P$21*Nutrients!$Y59/2000+P$22*Nutrients!$Z59/2000+P$23*Nutrients!$AA59/2000+P$24*Nutrients!$AB59/2000+P$25*Nutrients!$AC59/2000+P$26*Nutrients!$AD59/2000+P$27*Nutrients!$AE59/2000+P$28*Nutrients!$AF59/2000+P$29*Nutrients!$AG59/2000+P$30*Nutrients!$AH59/2000+P$31*Nutrients!$P59/2000+P$32*Nutrients!$Q59/2000+P$33*Nutrients!$K59/2000+P$34*Nutrients!$J59/2000+P$35*Nutrients!$S59/2000+P$36/2000*Nutrients!$H59+P$37/2000*Nutrients!$I59+P$38/2000*Nutrients!$L59)/P$104)</f>
        <v>0.6894056527854143</v>
      </c>
      <c r="Q105" s="82">
        <f>IF(Q$4="","",(Q$10*Nutrients!$B59/2000+Q$6*Nutrients!$C59/2000+Q$11*Nutrients!$D59/2000+Q$12*Nutrients!$E59/2000+Q$7*Nutrients!$F59/2000+Q$9*Nutrients!$G59/2000+Q$8*Nutrients!$R59/2000+Q$13*Nutrients!$M59/2000+Q$14*Nutrients!$N59/2000+Q$15*Nutrients!$O59/2000+Q$16*Nutrients!$T59/2000+Q$17*Nutrients!$U59/2000+Q$18*Nutrients!$V59/2000+Q$19*Nutrients!$W59/2000+Q$20*Nutrients!$X59/2000+Q$21*Nutrients!$Y59/2000+Q$22*Nutrients!$Z59/2000+Q$23*Nutrients!$AA59/2000+Q$24*Nutrients!$AB59/2000+Q$25*Nutrients!$AC59/2000+Q$26*Nutrients!$AD59/2000+Q$27*Nutrients!$AE59/2000+Q$28*Nutrients!$AF59/2000+Q$29*Nutrients!$AG59/2000+Q$30*Nutrients!$AH59/2000+Q$31*Nutrients!$P59/2000+Q$32*Nutrients!$Q59/2000+Q$33*Nutrients!$K59/2000+Q$34*Nutrients!$J59/2000+Q$35*Nutrients!$S59/2000+Q$36/2000*Nutrients!$H59+Q$37/2000*Nutrients!$I59+Q$38/2000*Nutrients!$L59)/Q$104)</f>
        <v>0.6923341607002578</v>
      </c>
      <c r="R105" s="82">
        <f>IF(R$4="","",(R$10*Nutrients!$B59/2000+R$6*Nutrients!$C59/2000+R$11*Nutrients!$D59/2000+R$12*Nutrients!$E59/2000+R$7*Nutrients!$F59/2000+R$9*Nutrients!$G59/2000+R$8*Nutrients!$R59/2000+R$13*Nutrients!$M59/2000+R$14*Nutrients!$N59/2000+R$15*Nutrients!$O59/2000+R$16*Nutrients!$T59/2000+R$17*Nutrients!$U59/2000+R$18*Nutrients!$V59/2000+R$19*Nutrients!$W59/2000+R$20*Nutrients!$X59/2000+R$21*Nutrients!$Y59/2000+R$22*Nutrients!$Z59/2000+R$23*Nutrients!$AA59/2000+R$24*Nutrients!$AB59/2000+R$25*Nutrients!$AC59/2000+R$26*Nutrients!$AD59/2000+R$27*Nutrients!$AE59/2000+R$28*Nutrients!$AF59/2000+R$29*Nutrients!$AG59/2000+R$30*Nutrients!$AH59/2000+R$31*Nutrients!$P59/2000+R$32*Nutrients!$Q59/2000+R$33*Nutrients!$K59/2000+R$34*Nutrients!$J59/2000+R$35*Nutrients!$S59/2000+R$36/2000*Nutrients!$H59+R$37/2000*Nutrients!$I59+R$38/2000*Nutrients!$L59)/R$104)</f>
        <v>0.6966820117891226</v>
      </c>
      <c r="S105" s="82">
        <f>IF(S$4="","",(S$10*Nutrients!$B59/2000+S$6*Nutrients!$C59/2000+S$11*Nutrients!$D59/2000+S$12*Nutrients!$E59/2000+S$7*Nutrients!$F59/2000+S$9*Nutrients!$G59/2000+S$8*Nutrients!$R59/2000+S$13*Nutrients!$M59/2000+S$14*Nutrients!$N59/2000+S$15*Nutrients!$O59/2000+S$16*Nutrients!$T59/2000+S$17*Nutrients!$U59/2000+S$18*Nutrients!$V59/2000+S$19*Nutrients!$W59/2000+S$20*Nutrients!$X59/2000+S$21*Nutrients!$Y59/2000+S$22*Nutrients!$Z59/2000+S$23*Nutrients!$AA59/2000+S$24*Nutrients!$AB59/2000+S$25*Nutrients!$AC59/2000+S$26*Nutrients!$AD59/2000+S$27*Nutrients!$AE59/2000+S$28*Nutrients!$AF59/2000+S$29*Nutrients!$AG59/2000+S$30*Nutrients!$AH59/2000+S$31*Nutrients!$P59/2000+S$32*Nutrients!$Q59/2000+S$33*Nutrients!$K59/2000+S$34*Nutrients!$J59/2000+S$35*Nutrients!$S59/2000+S$36/2000*Nutrients!$H59+S$37/2000*Nutrients!$I59+S$38/2000*Nutrients!$L59)/S$104)</f>
        <v>0.7004957797690773</v>
      </c>
      <c r="T105" s="82">
        <f>IF(T$4="","",(T$10*Nutrients!$B59/2000+T$6*Nutrients!$C59/2000+T$11*Nutrients!$D59/2000+T$12*Nutrients!$E59/2000+T$7*Nutrients!$F59/2000+T$9*Nutrients!$G59/2000+T$8*Nutrients!$R59/2000+T$13*Nutrients!$M59/2000+T$14*Nutrients!$N59/2000+T$15*Nutrients!$O59/2000+T$16*Nutrients!$T59/2000+T$17*Nutrients!$U59/2000+T$18*Nutrients!$V59/2000+T$19*Nutrients!$W59/2000+T$20*Nutrients!$X59/2000+T$21*Nutrients!$Y59/2000+T$22*Nutrients!$Z59/2000+T$23*Nutrients!$AA59/2000+T$24*Nutrients!$AB59/2000+T$25*Nutrients!$AC59/2000+T$26*Nutrients!$AD59/2000+T$27*Nutrients!$AE59/2000+T$28*Nutrients!$AF59/2000+T$29*Nutrients!$AG59/2000+T$30*Nutrients!$AH59/2000+T$31*Nutrients!$P59/2000+T$32*Nutrients!$Q59/2000+T$33*Nutrients!$K59/2000+T$34*Nutrients!$J59/2000+T$35*Nutrients!$S59/2000+T$36/2000*Nutrients!$H59+T$37/2000*Nutrients!$I59+T$38/2000*Nutrients!$L59)/T$104)</f>
        <v>0.7033828828951129</v>
      </c>
      <c r="U105" s="82">
        <f>IF(U$4="","",(U$10*Nutrients!$B59/2000+U$6*Nutrients!$C59/2000+U$11*Nutrients!$D59/2000+U$12*Nutrients!$E59/2000+U$7*Nutrients!$F59/2000+U$9*Nutrients!$G59/2000+U$8*Nutrients!$R59/2000+U$13*Nutrients!$M59/2000+U$14*Nutrients!$N59/2000+U$15*Nutrients!$O59/2000+U$16*Nutrients!$T59/2000+U$17*Nutrients!$U59/2000+U$18*Nutrients!$V59/2000+U$19*Nutrients!$W59/2000+U$20*Nutrients!$X59/2000+U$21*Nutrients!$Y59/2000+U$22*Nutrients!$Z59/2000+U$23*Nutrients!$AA59/2000+U$24*Nutrients!$AB59/2000+U$25*Nutrients!$AC59/2000+U$26*Nutrients!$AD59/2000+U$27*Nutrients!$AE59/2000+U$28*Nutrients!$AF59/2000+U$29*Nutrients!$AG59/2000+U$30*Nutrients!$AH59/2000+U$31*Nutrients!$P59/2000+U$32*Nutrients!$Q59/2000+U$33*Nutrients!$K59/2000+U$34*Nutrients!$J59/2000+U$35*Nutrients!$S59/2000+U$36/2000*Nutrients!$H59+U$37/2000*Nutrients!$I59+U$38/2000*Nutrients!$L59)/U$104)</f>
        <v>0.6950919634063786</v>
      </c>
    </row>
    <row r="106" spans="1:21" ht="12.75">
      <c r="A106" s="6" t="s">
        <v>99</v>
      </c>
      <c r="B106" s="82">
        <f>IF(B$4="","",(B$10*Nutrients!$B60/2000+B$6*Nutrients!$C60/2000+B$11*Nutrients!$D60/2000+B$12*Nutrients!$E60/2000+B$7*Nutrients!$F60/2000+B$9*Nutrients!$G60/2000+B$8*Nutrients!$R60/2000+B$13*Nutrients!$M60/2000+B$14*Nutrients!$N60/2000+B$15*Nutrients!$O60/2000+B$16*Nutrients!$T60/2000+B$17*Nutrients!$U60/2000+B$18*Nutrients!$V60/2000+B$19*Nutrients!$W60/2000+B$20*Nutrients!$X60/2000+B$21*Nutrients!$Y60/2000+B$22*Nutrients!$Z60/2000+B$23*Nutrients!$AA60/2000+B$24*Nutrients!$AB60/2000+B$25*Nutrients!$AC60/2000+B$26*Nutrients!$AD60/2000+B$27*Nutrients!$AE60/2000+B$28*Nutrients!$AF60/2000+B$29*Nutrients!$AG60/2000+B$30*Nutrients!$AH60/2000+B$31*Nutrients!$P60/2000+B$32*Nutrients!$Q60/2000+B$33*Nutrients!$K60/2000+B$34*Nutrients!$J60/2000+B$35*Nutrients!$S60/2000+B$36/2000*Nutrients!$H60+B$37/2000*Nutrients!$I60+B$38/2000*Nutrients!$L60)/B$104)</f>
        <v>1.500255832454342</v>
      </c>
      <c r="C106" s="82">
        <f>IF(C$4="","",(C$10*Nutrients!$B60/2000+C$6*Nutrients!$C60/2000+C$11*Nutrients!$D60/2000+C$12*Nutrients!$E60/2000+C$7*Nutrients!$F60/2000+C$9*Nutrients!$G60/2000+C$8*Nutrients!$R60/2000+C$13*Nutrients!$M60/2000+C$14*Nutrients!$N60/2000+C$15*Nutrients!$O60/2000+C$16*Nutrients!$T60/2000+C$17*Nutrients!$U60/2000+C$18*Nutrients!$V60/2000+C$19*Nutrients!$W60/2000+C$20*Nutrients!$X60/2000+C$21*Nutrients!$Y60/2000+C$22*Nutrients!$Z60/2000+C$23*Nutrients!$AA60/2000+C$24*Nutrients!$AB60/2000+C$25*Nutrients!$AC60/2000+C$26*Nutrients!$AD60/2000+C$27*Nutrients!$AE60/2000+C$28*Nutrients!$AF60/2000+C$29*Nutrients!$AG60/2000+C$30*Nutrients!$AH60/2000+C$31*Nutrients!$P60/2000+C$32*Nutrients!$Q60/2000+C$33*Nutrients!$K60/2000+C$34*Nutrients!$J60/2000+C$35*Nutrients!$S60/2000+C$36/2000*Nutrients!$H60+C$37/2000*Nutrients!$I60+C$38/2000*Nutrients!$L60)/C$104)</f>
        <v>1.5734147589884773</v>
      </c>
      <c r="D106" s="82">
        <f>IF(D$4="","",(D$10*Nutrients!$B60/2000+D$6*Nutrients!$C60/2000+D$11*Nutrients!$D60/2000+D$12*Nutrients!$E60/2000+D$7*Nutrients!$F60/2000+D$9*Nutrients!$G60/2000+D$8*Nutrients!$R60/2000+D$13*Nutrients!$M60/2000+D$14*Nutrients!$N60/2000+D$15*Nutrients!$O60/2000+D$16*Nutrients!$T60/2000+D$17*Nutrients!$U60/2000+D$18*Nutrients!$V60/2000+D$19*Nutrients!$W60/2000+D$20*Nutrients!$X60/2000+D$21*Nutrients!$Y60/2000+D$22*Nutrients!$Z60/2000+D$23*Nutrients!$AA60/2000+D$24*Nutrients!$AB60/2000+D$25*Nutrients!$AC60/2000+D$26*Nutrients!$AD60/2000+D$27*Nutrients!$AE60/2000+D$28*Nutrients!$AF60/2000+D$29*Nutrients!$AG60/2000+D$30*Nutrients!$AH60/2000+D$31*Nutrients!$P60/2000+D$32*Nutrients!$Q60/2000+D$33*Nutrients!$K60/2000+D$34*Nutrients!$J60/2000+D$35*Nutrients!$S60/2000+D$36/2000*Nutrients!$H60+D$37/2000*Nutrients!$I60+D$38/2000*Nutrients!$L60)/D$104)</f>
        <v>1.6839835249769817</v>
      </c>
      <c r="E106" s="82">
        <f>IF(E$4="","",(E$10*Nutrients!$B60/2000+E$6*Nutrients!$C60/2000+E$11*Nutrients!$D60/2000+E$12*Nutrients!$E60/2000+E$7*Nutrients!$F60/2000+E$9*Nutrients!$G60/2000+E$8*Nutrients!$R60/2000+E$13*Nutrients!$M60/2000+E$14*Nutrients!$N60/2000+E$15*Nutrients!$O60/2000+E$16*Nutrients!$T60/2000+E$17*Nutrients!$U60/2000+E$18*Nutrients!$V60/2000+E$19*Nutrients!$W60/2000+E$20*Nutrients!$X60/2000+E$21*Nutrients!$Y60/2000+E$22*Nutrients!$Z60/2000+E$23*Nutrients!$AA60/2000+E$24*Nutrients!$AB60/2000+E$25*Nutrients!$AC60/2000+E$26*Nutrients!$AD60/2000+E$27*Nutrients!$AE60/2000+E$28*Nutrients!$AF60/2000+E$29*Nutrients!$AG60/2000+E$30*Nutrients!$AH60/2000+E$31*Nutrients!$P60/2000+E$32*Nutrients!$Q60/2000+E$33*Nutrients!$K60/2000+E$34*Nutrients!$J60/2000+E$35*Nutrients!$S60/2000+E$36/2000*Nutrients!$H60+E$37/2000*Nutrients!$I60+E$38/2000*Nutrients!$L60)/E$104)</f>
        <v>1.7812381919460119</v>
      </c>
      <c r="F106" s="82">
        <f>IF(F$4="","",(F$10*Nutrients!$B60/2000+F$6*Nutrients!$C60/2000+F$11*Nutrients!$D60/2000+F$12*Nutrients!$E60/2000+F$7*Nutrients!$F60/2000+F$9*Nutrients!$G60/2000+F$8*Nutrients!$R60/2000+F$13*Nutrients!$M60/2000+F$14*Nutrients!$N60/2000+F$15*Nutrients!$O60/2000+F$16*Nutrients!$T60/2000+F$17*Nutrients!$U60/2000+F$18*Nutrients!$V60/2000+F$19*Nutrients!$W60/2000+F$20*Nutrients!$X60/2000+F$21*Nutrients!$Y60/2000+F$22*Nutrients!$Z60/2000+F$23*Nutrients!$AA60/2000+F$24*Nutrients!$AB60/2000+F$25*Nutrients!$AC60/2000+F$26*Nutrients!$AD60/2000+F$27*Nutrients!$AE60/2000+F$28*Nutrients!$AF60/2000+F$29*Nutrients!$AG60/2000+F$30*Nutrients!$AH60/2000+F$31*Nutrients!$P60/2000+F$32*Nutrients!$Q60/2000+F$33*Nutrients!$K60/2000+F$34*Nutrients!$J60/2000+F$35*Nutrients!$S60/2000+F$36/2000*Nutrients!$H60+F$37/2000*Nutrients!$I60+F$38/2000*Nutrients!$L60)/F$104)</f>
        <v>1.854967201939918</v>
      </c>
      <c r="G106" s="82">
        <f>IF(G$4="","",(G$10*Nutrients!$B60/2000+G$6*Nutrients!$C60/2000+G$11*Nutrients!$D60/2000+G$12*Nutrients!$E60/2000+G$7*Nutrients!$F60/2000+G$9*Nutrients!$G60/2000+G$8*Nutrients!$R60/2000+G$13*Nutrients!$M60/2000+G$14*Nutrients!$N60/2000+G$15*Nutrients!$O60/2000+G$16*Nutrients!$T60/2000+G$17*Nutrients!$U60/2000+G$18*Nutrients!$V60/2000+G$19*Nutrients!$W60/2000+G$20*Nutrients!$X60/2000+G$21*Nutrients!$Y60/2000+G$22*Nutrients!$Z60/2000+G$23*Nutrients!$AA60/2000+G$24*Nutrients!$AB60/2000+G$25*Nutrients!$AC60/2000+G$26*Nutrients!$AD60/2000+G$27*Nutrients!$AE60/2000+G$28*Nutrients!$AF60/2000+G$29*Nutrients!$AG60/2000+G$30*Nutrients!$AH60/2000+G$31*Nutrients!$P60/2000+G$32*Nutrients!$Q60/2000+G$33*Nutrients!$K60/2000+G$34*Nutrients!$J60/2000+G$35*Nutrients!$S60/2000+G$36/2000*Nutrients!$H60+G$37/2000*Nutrients!$I60+G$38/2000*Nutrients!$L60)/G$104)</f>
        <v>1.6432267778325889</v>
      </c>
      <c r="H106" s="81"/>
      <c r="I106" s="82">
        <f>IF(I$4="","",(I$10*Nutrients!$B60/2000+I$6*Nutrients!$C60/2000+I$11*Nutrients!$D60/2000+I$12*Nutrients!$E60/2000+I$7*Nutrients!$F60/2000+I$9*Nutrients!$G60/2000+I$8*Nutrients!$R60/2000+I$13*Nutrients!$M60/2000+I$14*Nutrients!$N60/2000+I$15*Nutrients!$O60/2000+I$16*Nutrients!$T60/2000+I$17*Nutrients!$U60/2000+I$18*Nutrients!$V60/2000+I$19*Nutrients!$W60/2000+I$20*Nutrients!$X60/2000+I$21*Nutrients!$Y60/2000+I$22*Nutrients!$Z60/2000+I$23*Nutrients!$AA60/2000+I$24*Nutrients!$AB60/2000+I$25*Nutrients!$AC60/2000+I$26*Nutrients!$AD60/2000+I$27*Nutrients!$AE60/2000+I$28*Nutrients!$AF60/2000+I$29*Nutrients!$AG60/2000+I$30*Nutrients!$AH60/2000+I$31*Nutrients!$P60/2000+I$32*Nutrients!$Q60/2000+I$33*Nutrients!$K60/2000+I$34*Nutrients!$J60/2000+I$35*Nutrients!$S60/2000+I$36/2000*Nutrients!$H60+I$37/2000*Nutrients!$I60+I$38/2000*Nutrients!$L60)/I$104)</f>
        <v>1.417948309238837</v>
      </c>
      <c r="J106" s="82">
        <f>IF(J$4="","",(J$10*Nutrients!$B60/2000+J$6*Nutrients!$C60/2000+J$11*Nutrients!$D60/2000+J$12*Nutrients!$E60/2000+J$7*Nutrients!$F60/2000+J$9*Nutrients!$G60/2000+J$8*Nutrients!$R60/2000+J$13*Nutrients!$M60/2000+J$14*Nutrients!$N60/2000+J$15*Nutrients!$O60/2000+J$16*Nutrients!$T60/2000+J$17*Nutrients!$U60/2000+J$18*Nutrients!$V60/2000+J$19*Nutrients!$W60/2000+J$20*Nutrients!$X60/2000+J$21*Nutrients!$Y60/2000+J$22*Nutrients!$Z60/2000+J$23*Nutrients!$AA60/2000+J$24*Nutrients!$AB60/2000+J$25*Nutrients!$AC60/2000+J$26*Nutrients!$AD60/2000+J$27*Nutrients!$AE60/2000+J$28*Nutrients!$AF60/2000+J$29*Nutrients!$AG60/2000+J$30*Nutrients!$AH60/2000+J$31*Nutrients!$P60/2000+J$32*Nutrients!$Q60/2000+J$33*Nutrients!$K60/2000+J$34*Nutrients!$J60/2000+J$35*Nutrients!$S60/2000+J$36/2000*Nutrients!$H60+J$37/2000*Nutrients!$I60+J$38/2000*Nutrients!$L60)/J$104)</f>
        <v>1.479471243184479</v>
      </c>
      <c r="K106" s="82">
        <f>IF(K$4="","",(K$10*Nutrients!$B60/2000+K$6*Nutrients!$C60/2000+K$11*Nutrients!$D60/2000+K$12*Nutrients!$E60/2000+K$7*Nutrients!$F60/2000+K$9*Nutrients!$G60/2000+K$8*Nutrients!$R60/2000+K$13*Nutrients!$M60/2000+K$14*Nutrients!$N60/2000+K$15*Nutrients!$O60/2000+K$16*Nutrients!$T60/2000+K$17*Nutrients!$U60/2000+K$18*Nutrients!$V60/2000+K$19*Nutrients!$W60/2000+K$20*Nutrients!$X60/2000+K$21*Nutrients!$Y60/2000+K$22*Nutrients!$Z60/2000+K$23*Nutrients!$AA60/2000+K$24*Nutrients!$AB60/2000+K$25*Nutrients!$AC60/2000+K$26*Nutrients!$AD60/2000+K$27*Nutrients!$AE60/2000+K$28*Nutrients!$AF60/2000+K$29*Nutrients!$AG60/2000+K$30*Nutrients!$AH60/2000+K$31*Nutrients!$P60/2000+K$32*Nutrients!$Q60/2000+K$33*Nutrients!$K60/2000+K$34*Nutrients!$J60/2000+K$35*Nutrients!$S60/2000+K$36/2000*Nutrients!$H60+K$37/2000*Nutrients!$I60+K$38/2000*Nutrients!$L60)/K$104)</f>
        <v>1.5729023899925376</v>
      </c>
      <c r="L106" s="82">
        <f>IF(L$4="","",(L$10*Nutrients!$B60/2000+L$6*Nutrients!$C60/2000+L$11*Nutrients!$D60/2000+L$12*Nutrients!$E60/2000+L$7*Nutrients!$F60/2000+L$9*Nutrients!$G60/2000+L$8*Nutrients!$R60/2000+L$13*Nutrients!$M60/2000+L$14*Nutrients!$N60/2000+L$15*Nutrients!$O60/2000+L$16*Nutrients!$T60/2000+L$17*Nutrients!$U60/2000+L$18*Nutrients!$V60/2000+L$19*Nutrients!$W60/2000+L$20*Nutrients!$X60/2000+L$21*Nutrients!$Y60/2000+L$22*Nutrients!$Z60/2000+L$23*Nutrients!$AA60/2000+L$24*Nutrients!$AB60/2000+L$25*Nutrients!$AC60/2000+L$26*Nutrients!$AD60/2000+L$27*Nutrients!$AE60/2000+L$28*Nutrients!$AF60/2000+L$29*Nutrients!$AG60/2000+L$30*Nutrients!$AH60/2000+L$31*Nutrients!$P60/2000+L$32*Nutrients!$Q60/2000+L$33*Nutrients!$K60/2000+L$34*Nutrients!$J60/2000+L$35*Nutrients!$S60/2000+L$36/2000*Nutrients!$H60+L$37/2000*Nutrients!$I60+L$38/2000*Nutrients!$L60)/L$104)</f>
        <v>1.6553545955426145</v>
      </c>
      <c r="M106" s="82">
        <f>IF(M$4="","",(M$10*Nutrients!$B60/2000+M$6*Nutrients!$C60/2000+M$11*Nutrients!$D60/2000+M$12*Nutrients!$E60/2000+M$7*Nutrients!$F60/2000+M$9*Nutrients!$G60/2000+M$8*Nutrients!$R60/2000+M$13*Nutrients!$M60/2000+M$14*Nutrients!$N60/2000+M$15*Nutrients!$O60/2000+M$16*Nutrients!$T60/2000+M$17*Nutrients!$U60/2000+M$18*Nutrients!$V60/2000+M$19*Nutrients!$W60/2000+M$20*Nutrients!$X60/2000+M$21*Nutrients!$Y60/2000+M$22*Nutrients!$Z60/2000+M$23*Nutrients!$AA60/2000+M$24*Nutrients!$AB60/2000+M$25*Nutrients!$AC60/2000+M$26*Nutrients!$AD60/2000+M$27*Nutrients!$AE60/2000+M$28*Nutrients!$AF60/2000+M$29*Nutrients!$AG60/2000+M$30*Nutrients!$AH60/2000+M$31*Nutrients!$P60/2000+M$32*Nutrients!$Q60/2000+M$33*Nutrients!$K60/2000+M$34*Nutrients!$J60/2000+M$35*Nutrients!$S60/2000+M$36/2000*Nutrients!$H60+M$37/2000*Nutrients!$I60+M$38/2000*Nutrients!$L60)/M$104)</f>
        <v>1.719781734546494</v>
      </c>
      <c r="N106" s="82">
        <f>IF(N$4="","",(N$10*Nutrients!$B60/2000+N$6*Nutrients!$C60/2000+N$11*Nutrients!$D60/2000+N$12*Nutrients!$E60/2000+N$7*Nutrients!$F60/2000+N$9*Nutrients!$G60/2000+N$8*Nutrients!$R60/2000+N$13*Nutrients!$M60/2000+N$14*Nutrients!$N60/2000+N$15*Nutrients!$O60/2000+N$16*Nutrients!$T60/2000+N$17*Nutrients!$U60/2000+N$18*Nutrients!$V60/2000+N$19*Nutrients!$W60/2000+N$20*Nutrients!$X60/2000+N$21*Nutrients!$Y60/2000+N$22*Nutrients!$Z60/2000+N$23*Nutrients!$AA60/2000+N$24*Nutrients!$AB60/2000+N$25*Nutrients!$AC60/2000+N$26*Nutrients!$AD60/2000+N$27*Nutrients!$AE60/2000+N$28*Nutrients!$AF60/2000+N$29*Nutrients!$AG60/2000+N$30*Nutrients!$AH60/2000+N$31*Nutrients!$P60/2000+N$32*Nutrients!$Q60/2000+N$33*Nutrients!$K60/2000+N$34*Nutrients!$J60/2000+N$35*Nutrients!$S60/2000+N$36/2000*Nutrients!$H60+N$37/2000*Nutrients!$I60+N$38/2000*Nutrients!$L60)/N$104)</f>
        <v>1.5384831329418525</v>
      </c>
      <c r="P106" s="82">
        <f>IF(P$4="","",(P$10*Nutrients!$B60/2000+P$6*Nutrients!$C60/2000+P$11*Nutrients!$D60/2000+P$12*Nutrients!$E60/2000+P$7*Nutrients!$F60/2000+P$9*Nutrients!$G60/2000+P$8*Nutrients!$R60/2000+P$13*Nutrients!$M60/2000+P$14*Nutrients!$N60/2000+P$15*Nutrients!$O60/2000+P$16*Nutrients!$T60/2000+P$17*Nutrients!$U60/2000+P$18*Nutrients!$V60/2000+P$19*Nutrients!$W60/2000+P$20*Nutrients!$X60/2000+P$21*Nutrients!$Y60/2000+P$22*Nutrients!$Z60/2000+P$23*Nutrients!$AA60/2000+P$24*Nutrients!$AB60/2000+P$25*Nutrients!$AC60/2000+P$26*Nutrients!$AD60/2000+P$27*Nutrients!$AE60/2000+P$28*Nutrients!$AF60/2000+P$29*Nutrients!$AG60/2000+P$30*Nutrients!$AH60/2000+P$31*Nutrients!$P60/2000+P$32*Nutrients!$Q60/2000+P$33*Nutrients!$K60/2000+P$34*Nutrients!$J60/2000+P$35*Nutrients!$S60/2000+P$36/2000*Nutrients!$H60+P$37/2000*Nutrients!$I60+P$38/2000*Nutrients!$L60)/P$104)</f>
        <v>1.4574502565069931</v>
      </c>
      <c r="Q106" s="82">
        <f>IF(Q$4="","",(Q$10*Nutrients!$B60/2000+Q$6*Nutrients!$C60/2000+Q$11*Nutrients!$D60/2000+Q$12*Nutrients!$E60/2000+Q$7*Nutrients!$F60/2000+Q$9*Nutrients!$G60/2000+Q$8*Nutrients!$R60/2000+Q$13*Nutrients!$M60/2000+Q$14*Nutrients!$N60/2000+Q$15*Nutrients!$O60/2000+Q$16*Nutrients!$T60/2000+Q$17*Nutrients!$U60/2000+Q$18*Nutrients!$V60/2000+Q$19*Nutrients!$W60/2000+Q$20*Nutrients!$X60/2000+Q$21*Nutrients!$Y60/2000+Q$22*Nutrients!$Z60/2000+Q$23*Nutrients!$AA60/2000+Q$24*Nutrients!$AB60/2000+Q$25*Nutrients!$AC60/2000+Q$26*Nutrients!$AD60/2000+Q$27*Nutrients!$AE60/2000+Q$28*Nutrients!$AF60/2000+Q$29*Nutrients!$AG60/2000+Q$30*Nutrients!$AH60/2000+Q$31*Nutrients!$P60/2000+Q$32*Nutrients!$Q60/2000+Q$33*Nutrients!$K60/2000+Q$34*Nutrients!$J60/2000+Q$35*Nutrients!$S60/2000+Q$36/2000*Nutrients!$H60+Q$37/2000*Nutrients!$I60+Q$38/2000*Nutrients!$L60)/Q$104)</f>
        <v>1.5245084910050786</v>
      </c>
      <c r="R106" s="82">
        <f>IF(R$4="","",(R$10*Nutrients!$B60/2000+R$6*Nutrients!$C60/2000+R$11*Nutrients!$D60/2000+R$12*Nutrients!$E60/2000+R$7*Nutrients!$F60/2000+R$9*Nutrients!$G60/2000+R$8*Nutrients!$R60/2000+R$13*Nutrients!$M60/2000+R$14*Nutrients!$N60/2000+R$15*Nutrients!$O60/2000+R$16*Nutrients!$T60/2000+R$17*Nutrients!$U60/2000+R$18*Nutrients!$V60/2000+R$19*Nutrients!$W60/2000+R$20*Nutrients!$X60/2000+R$21*Nutrients!$Y60/2000+R$22*Nutrients!$Z60/2000+R$23*Nutrients!$AA60/2000+R$24*Nutrients!$AB60/2000+R$25*Nutrients!$AC60/2000+R$26*Nutrients!$AD60/2000+R$27*Nutrients!$AE60/2000+R$28*Nutrients!$AF60/2000+R$29*Nutrients!$AG60/2000+R$30*Nutrients!$AH60/2000+R$31*Nutrients!$P60/2000+R$32*Nutrients!$Q60/2000+R$33*Nutrients!$K60/2000+R$34*Nutrients!$J60/2000+R$35*Nutrients!$S60/2000+R$36/2000*Nutrients!$H60+R$37/2000*Nutrients!$I60+R$38/2000*Nutrients!$L60)/R$104)</f>
        <v>1.6261124204674124</v>
      </c>
      <c r="S106" s="82">
        <f>IF(S$4="","",(S$10*Nutrients!$B60/2000+S$6*Nutrients!$C60/2000+S$11*Nutrients!$D60/2000+S$12*Nutrients!$E60/2000+S$7*Nutrients!$F60/2000+S$9*Nutrients!$G60/2000+S$8*Nutrients!$R60/2000+S$13*Nutrients!$M60/2000+S$14*Nutrients!$N60/2000+S$15*Nutrients!$O60/2000+S$16*Nutrients!$T60/2000+S$17*Nutrients!$U60/2000+S$18*Nutrients!$V60/2000+S$19*Nutrients!$W60/2000+S$20*Nutrients!$X60/2000+S$21*Nutrients!$Y60/2000+S$22*Nutrients!$Z60/2000+S$23*Nutrients!$AA60/2000+S$24*Nutrients!$AB60/2000+S$25*Nutrients!$AC60/2000+S$26*Nutrients!$AD60/2000+S$27*Nutrients!$AE60/2000+S$28*Nutrients!$AF60/2000+S$29*Nutrients!$AG60/2000+S$30*Nutrients!$AH60/2000+S$31*Nutrients!$P60/2000+S$32*Nutrients!$Q60/2000+S$33*Nutrients!$K60/2000+S$34*Nutrients!$J60/2000+S$35*Nutrients!$S60/2000+S$36/2000*Nutrients!$H60+S$37/2000*Nutrients!$I60+S$38/2000*Nutrients!$L60)/S$104)</f>
        <v>1.715629047667401</v>
      </c>
      <c r="T106" s="82">
        <f>IF(T$4="","",(T$10*Nutrients!$B60/2000+T$6*Nutrients!$C60/2000+T$11*Nutrients!$D60/2000+T$12*Nutrients!$E60/2000+T$7*Nutrients!$F60/2000+T$9*Nutrients!$G60/2000+T$8*Nutrients!$R60/2000+T$13*Nutrients!$M60/2000+T$14*Nutrients!$N60/2000+T$15*Nutrients!$O60/2000+T$16*Nutrients!$T60/2000+T$17*Nutrients!$U60/2000+T$18*Nutrients!$V60/2000+T$19*Nutrients!$W60/2000+T$20*Nutrients!$X60/2000+T$21*Nutrients!$Y60/2000+T$22*Nutrients!$Z60/2000+T$23*Nutrients!$AA60/2000+T$24*Nutrients!$AB60/2000+T$25*Nutrients!$AC60/2000+T$26*Nutrients!$AD60/2000+T$27*Nutrients!$AE60/2000+T$28*Nutrients!$AF60/2000+T$29*Nutrients!$AG60/2000+T$30*Nutrients!$AH60/2000+T$31*Nutrients!$P60/2000+T$32*Nutrients!$Q60/2000+T$33*Nutrients!$K60/2000+T$34*Nutrients!$J60/2000+T$35*Nutrients!$S60/2000+T$36/2000*Nutrients!$H60+T$37/2000*Nutrients!$I60+T$38/2000*Nutrients!$L60)/T$104)</f>
        <v>1.7845804702720662</v>
      </c>
      <c r="U106" s="82">
        <f>IF(U$4="","",(U$10*Nutrients!$B60/2000+U$6*Nutrients!$C60/2000+U$11*Nutrients!$D60/2000+U$12*Nutrients!$E60/2000+U$7*Nutrients!$F60/2000+U$9*Nutrients!$G60/2000+U$8*Nutrients!$R60/2000+U$13*Nutrients!$M60/2000+U$14*Nutrients!$N60/2000+U$15*Nutrients!$O60/2000+U$16*Nutrients!$T60/2000+U$17*Nutrients!$U60/2000+U$18*Nutrients!$V60/2000+U$19*Nutrients!$W60/2000+U$20*Nutrients!$X60/2000+U$21*Nutrients!$Y60/2000+U$22*Nutrients!$Z60/2000+U$23*Nutrients!$AA60/2000+U$24*Nutrients!$AB60/2000+U$25*Nutrients!$AC60/2000+U$26*Nutrients!$AD60/2000+U$27*Nutrients!$AE60/2000+U$28*Nutrients!$AF60/2000+U$29*Nutrients!$AG60/2000+U$30*Nutrients!$AH60/2000+U$31*Nutrients!$P60/2000+U$32*Nutrients!$Q60/2000+U$33*Nutrients!$K60/2000+U$34*Nutrients!$J60/2000+U$35*Nutrients!$S60/2000+U$36/2000*Nutrients!$H60+U$37/2000*Nutrients!$I60+U$38/2000*Nutrients!$L60)/U$104)</f>
        <v>1.5886687114703635</v>
      </c>
    </row>
    <row r="107" spans="1:21" ht="12.75">
      <c r="A107" s="79" t="s">
        <v>81</v>
      </c>
      <c r="B107" s="82">
        <f>IF(B$4="","",(B$10*Nutrients!$B61/2000+B$6*Nutrients!$C61/2000+B$11*Nutrients!$D61/2000+B$12*Nutrients!$E61/2000+B$7*Nutrients!$F61/2000+B$9*Nutrients!$G61/2000+B$8*Nutrients!$R61/2000+B$13*Nutrients!$M61/2000+B$14*Nutrients!$N61/2000+B$15*Nutrients!$O61/2000+B$16*Nutrients!$T61/2000+B$17*Nutrients!$U61/2000+B$18*Nutrients!$V61/2000+B$19*Nutrients!$W61/2000+B$20*Nutrients!$X61/2000+B$21*Nutrients!$Y61/2000+B$22*Nutrients!$Z61/2000+B$23*Nutrients!$AA61/2000+B$24*Nutrients!$AB61/2000+B$25*Nutrients!$AC61/2000+B$26*Nutrients!$AD61/2000+B$27*Nutrients!$AE61/2000+B$28*Nutrients!$AF61/2000+B$29*Nutrients!$AG61/2000+B$30*Nutrients!$AH61/2000+B$31*Nutrients!$P61/2000+B$32*Nutrients!$Q61/2000+B$33*Nutrients!$K61/2000+B$34*Nutrients!$J61/2000+B$35*Nutrients!$S61/2000+B$36/2000*Nutrients!$H61+B$37/2000*Nutrients!$I61+B$38/2000*Nutrients!$L61)/B$104)</f>
        <v>0.2693948252760043</v>
      </c>
      <c r="C107" s="82">
        <f>IF(C$4="","",(C$10*Nutrients!$B61/2000+C$6*Nutrients!$C61/2000+C$11*Nutrients!$D61/2000+C$12*Nutrients!$E61/2000+C$7*Nutrients!$F61/2000+C$9*Nutrients!$G61/2000+C$8*Nutrients!$R61/2000+C$13*Nutrients!$M61/2000+C$14*Nutrients!$N61/2000+C$15*Nutrients!$O61/2000+C$16*Nutrients!$T61/2000+C$17*Nutrients!$U61/2000+C$18*Nutrients!$V61/2000+C$19*Nutrients!$W61/2000+C$20*Nutrients!$X61/2000+C$21*Nutrients!$Y61/2000+C$22*Nutrients!$Z61/2000+C$23*Nutrients!$AA61/2000+C$24*Nutrients!$AB61/2000+C$25*Nutrients!$AC61/2000+C$26*Nutrients!$AD61/2000+C$27*Nutrients!$AE61/2000+C$28*Nutrients!$AF61/2000+C$29*Nutrients!$AG61/2000+C$30*Nutrients!$AH61/2000+C$31*Nutrients!$P61/2000+C$32*Nutrients!$Q61/2000+C$33*Nutrients!$K61/2000+C$34*Nutrients!$J61/2000+C$35*Nutrients!$S61/2000+C$36/2000*Nutrients!$H61+C$37/2000*Nutrients!$I61+C$38/2000*Nutrients!$L61)/C$104)</f>
        <v>0.280727340782903</v>
      </c>
      <c r="D107" s="82">
        <f>IF(D$4="","",(D$10*Nutrients!$B61/2000+D$6*Nutrients!$C61/2000+D$11*Nutrients!$D61/2000+D$12*Nutrients!$E61/2000+D$7*Nutrients!$F61/2000+D$9*Nutrients!$G61/2000+D$8*Nutrients!$R61/2000+D$13*Nutrients!$M61/2000+D$14*Nutrients!$N61/2000+D$15*Nutrients!$O61/2000+D$16*Nutrients!$T61/2000+D$17*Nutrients!$U61/2000+D$18*Nutrients!$V61/2000+D$19*Nutrients!$W61/2000+D$20*Nutrients!$X61/2000+D$21*Nutrients!$Y61/2000+D$22*Nutrients!$Z61/2000+D$23*Nutrients!$AA61/2000+D$24*Nutrients!$AB61/2000+D$25*Nutrients!$AC61/2000+D$26*Nutrients!$AD61/2000+D$27*Nutrients!$AE61/2000+D$28*Nutrients!$AF61/2000+D$29*Nutrients!$AG61/2000+D$30*Nutrients!$AH61/2000+D$31*Nutrients!$P61/2000+D$32*Nutrients!$Q61/2000+D$33*Nutrients!$K61/2000+D$34*Nutrients!$J61/2000+D$35*Nutrients!$S61/2000+D$36/2000*Nutrients!$H61+D$37/2000*Nutrients!$I61+D$38/2000*Nutrients!$L61)/D$104)</f>
        <v>0.2978495606182717</v>
      </c>
      <c r="E107" s="82">
        <f>IF(E$4="","",(E$10*Nutrients!$B61/2000+E$6*Nutrients!$C61/2000+E$11*Nutrients!$D61/2000+E$12*Nutrients!$E61/2000+E$7*Nutrients!$F61/2000+E$9*Nutrients!$G61/2000+E$8*Nutrients!$R61/2000+E$13*Nutrients!$M61/2000+E$14*Nutrients!$N61/2000+E$15*Nutrients!$O61/2000+E$16*Nutrients!$T61/2000+E$17*Nutrients!$U61/2000+E$18*Nutrients!$V61/2000+E$19*Nutrients!$W61/2000+E$20*Nutrients!$X61/2000+E$21*Nutrients!$Y61/2000+E$22*Nutrients!$Z61/2000+E$23*Nutrients!$AA61/2000+E$24*Nutrients!$AB61/2000+E$25*Nutrients!$AC61/2000+E$26*Nutrients!$AD61/2000+E$27*Nutrients!$AE61/2000+E$28*Nutrients!$AF61/2000+E$29*Nutrients!$AG61/2000+E$30*Nutrients!$AH61/2000+E$31*Nutrients!$P61/2000+E$32*Nutrients!$Q61/2000+E$33*Nutrients!$K61/2000+E$34*Nutrients!$J61/2000+E$35*Nutrients!$S61/2000+E$36/2000*Nutrients!$H61+E$37/2000*Nutrients!$I61+E$38/2000*Nutrients!$L61)/E$104)</f>
        <v>0.3129085319654043</v>
      </c>
      <c r="F107" s="82">
        <f>IF(F$4="","",(F$10*Nutrients!$B61/2000+F$6*Nutrients!$C61/2000+F$11*Nutrients!$D61/2000+F$12*Nutrients!$E61/2000+F$7*Nutrients!$F61/2000+F$9*Nutrients!$G61/2000+F$8*Nutrients!$R61/2000+F$13*Nutrients!$M61/2000+F$14*Nutrients!$N61/2000+F$15*Nutrients!$O61/2000+F$16*Nutrients!$T61/2000+F$17*Nutrients!$U61/2000+F$18*Nutrients!$V61/2000+F$19*Nutrients!$W61/2000+F$20*Nutrients!$X61/2000+F$21*Nutrients!$Y61/2000+F$22*Nutrients!$Z61/2000+F$23*Nutrients!$AA61/2000+F$24*Nutrients!$AB61/2000+F$25*Nutrients!$AC61/2000+F$26*Nutrients!$AD61/2000+F$27*Nutrients!$AE61/2000+F$28*Nutrients!$AF61/2000+F$29*Nutrients!$AG61/2000+F$30*Nutrients!$AH61/2000+F$31*Nutrients!$P61/2000+F$32*Nutrients!$Q61/2000+F$33*Nutrients!$K61/2000+F$34*Nutrients!$J61/2000+F$35*Nutrients!$S61/2000+F$36/2000*Nutrients!$H61+F$37/2000*Nutrients!$I61+F$38/2000*Nutrients!$L61)/F$104)</f>
        <v>0.32432211045142545</v>
      </c>
      <c r="G107" s="82">
        <f>IF(G$4="","",(G$10*Nutrients!$B61/2000+G$6*Nutrients!$C61/2000+G$11*Nutrients!$D61/2000+G$12*Nutrients!$E61/2000+G$7*Nutrients!$F61/2000+G$9*Nutrients!$G61/2000+G$8*Nutrients!$R61/2000+G$13*Nutrients!$M61/2000+G$14*Nutrients!$N61/2000+G$15*Nutrients!$O61/2000+G$16*Nutrients!$T61/2000+G$17*Nutrients!$U61/2000+G$18*Nutrients!$V61/2000+G$19*Nutrients!$W61/2000+G$20*Nutrients!$X61/2000+G$21*Nutrients!$Y61/2000+G$22*Nutrients!$Z61/2000+G$23*Nutrients!$AA61/2000+G$24*Nutrients!$AB61/2000+G$25*Nutrients!$AC61/2000+G$26*Nutrients!$AD61/2000+G$27*Nutrients!$AE61/2000+G$28*Nutrients!$AF61/2000+G$29*Nutrients!$AG61/2000+G$30*Nutrients!$AH61/2000+G$31*Nutrients!$P61/2000+G$32*Nutrients!$Q61/2000+G$33*Nutrients!$K61/2000+G$34*Nutrients!$J61/2000+G$35*Nutrients!$S61/2000+G$36/2000*Nutrients!$H61+G$37/2000*Nutrients!$I61+G$38/2000*Nutrients!$L61)/G$104)</f>
        <v>0.29153865153124037</v>
      </c>
      <c r="H107" s="81"/>
      <c r="I107" s="82">
        <f>IF(I$4="","",(I$10*Nutrients!$B61/2000+I$6*Nutrients!$C61/2000+I$11*Nutrients!$D61/2000+I$12*Nutrients!$E61/2000+I$7*Nutrients!$F61/2000+I$9*Nutrients!$G61/2000+I$8*Nutrients!$R61/2000+I$13*Nutrients!$M61/2000+I$14*Nutrients!$N61/2000+I$15*Nutrients!$O61/2000+I$16*Nutrients!$T61/2000+I$17*Nutrients!$U61/2000+I$18*Nutrients!$V61/2000+I$19*Nutrients!$W61/2000+I$20*Nutrients!$X61/2000+I$21*Nutrients!$Y61/2000+I$22*Nutrients!$Z61/2000+I$23*Nutrients!$AA61/2000+I$24*Nutrients!$AB61/2000+I$25*Nutrients!$AC61/2000+I$26*Nutrients!$AD61/2000+I$27*Nutrients!$AE61/2000+I$28*Nutrients!$AF61/2000+I$29*Nutrients!$AG61/2000+I$30*Nutrients!$AH61/2000+I$31*Nutrients!$P61/2000+I$32*Nutrients!$Q61/2000+I$33*Nutrients!$K61/2000+I$34*Nutrients!$J61/2000+I$35*Nutrients!$S61/2000+I$36/2000*Nutrients!$H61+I$37/2000*Nutrients!$I61+I$38/2000*Nutrients!$L61)/I$104)</f>
        <v>0.2564145774751334</v>
      </c>
      <c r="J107" s="82">
        <f>IF(J$4="","",(J$10*Nutrients!$B61/2000+J$6*Nutrients!$C61/2000+J$11*Nutrients!$D61/2000+J$12*Nutrients!$E61/2000+J$7*Nutrients!$F61/2000+J$9*Nutrients!$G61/2000+J$8*Nutrients!$R61/2000+J$13*Nutrients!$M61/2000+J$14*Nutrients!$N61/2000+J$15*Nutrients!$O61/2000+J$16*Nutrients!$T61/2000+J$17*Nutrients!$U61/2000+J$18*Nutrients!$V61/2000+J$19*Nutrients!$W61/2000+J$20*Nutrients!$X61/2000+J$21*Nutrients!$Y61/2000+J$22*Nutrients!$Z61/2000+J$23*Nutrients!$AA61/2000+J$24*Nutrients!$AB61/2000+J$25*Nutrients!$AC61/2000+J$26*Nutrients!$AD61/2000+J$27*Nutrients!$AE61/2000+J$28*Nutrients!$AF61/2000+J$29*Nutrients!$AG61/2000+J$30*Nutrients!$AH61/2000+J$31*Nutrients!$P61/2000+J$32*Nutrients!$Q61/2000+J$33*Nutrients!$K61/2000+J$34*Nutrients!$J61/2000+J$35*Nutrients!$S61/2000+J$36/2000*Nutrients!$H61+J$37/2000*Nutrients!$I61+J$38/2000*Nutrients!$L61)/J$104)</f>
        <v>0.2659157842763447</v>
      </c>
      <c r="K107" s="82">
        <f>IF(K$4="","",(K$10*Nutrients!$B61/2000+K$6*Nutrients!$C61/2000+K$11*Nutrients!$D61/2000+K$12*Nutrients!$E61/2000+K$7*Nutrients!$F61/2000+K$9*Nutrients!$G61/2000+K$8*Nutrients!$R61/2000+K$13*Nutrients!$M61/2000+K$14*Nutrients!$N61/2000+K$15*Nutrients!$O61/2000+K$16*Nutrients!$T61/2000+K$17*Nutrients!$U61/2000+K$18*Nutrients!$V61/2000+K$19*Nutrients!$W61/2000+K$20*Nutrients!$X61/2000+K$21*Nutrients!$Y61/2000+K$22*Nutrients!$Z61/2000+K$23*Nutrients!$AA61/2000+K$24*Nutrients!$AB61/2000+K$25*Nutrients!$AC61/2000+K$26*Nutrients!$AD61/2000+K$27*Nutrients!$AE61/2000+K$28*Nutrients!$AF61/2000+K$29*Nutrients!$AG61/2000+K$30*Nutrients!$AH61/2000+K$31*Nutrients!$P61/2000+K$32*Nutrients!$Q61/2000+K$33*Nutrients!$K61/2000+K$34*Nutrients!$J61/2000+K$35*Nutrients!$S61/2000+K$36/2000*Nutrients!$H61+K$37/2000*Nutrients!$I61+K$38/2000*Nutrients!$L61)/K$104)</f>
        <v>0.28033923616894596</v>
      </c>
      <c r="L107" s="82">
        <f>IF(L$4="","",(L$10*Nutrients!$B61/2000+L$6*Nutrients!$C61/2000+L$11*Nutrients!$D61/2000+L$12*Nutrients!$E61/2000+L$7*Nutrients!$F61/2000+L$9*Nutrients!$G61/2000+L$8*Nutrients!$R61/2000+L$13*Nutrients!$M61/2000+L$14*Nutrients!$N61/2000+L$15*Nutrients!$O61/2000+L$16*Nutrients!$T61/2000+L$17*Nutrients!$U61/2000+L$18*Nutrients!$V61/2000+L$19*Nutrients!$W61/2000+L$20*Nutrients!$X61/2000+L$21*Nutrients!$Y61/2000+L$22*Nutrients!$Z61/2000+L$23*Nutrients!$AA61/2000+L$24*Nutrients!$AB61/2000+L$25*Nutrients!$AC61/2000+L$26*Nutrients!$AD61/2000+L$27*Nutrients!$AE61/2000+L$28*Nutrients!$AF61/2000+L$29*Nutrients!$AG61/2000+L$30*Nutrients!$AH61/2000+L$31*Nutrients!$P61/2000+L$32*Nutrients!$Q61/2000+L$33*Nutrients!$K61/2000+L$34*Nutrients!$J61/2000+L$35*Nutrients!$S61/2000+L$36/2000*Nutrients!$H61+L$37/2000*Nutrients!$I61+L$38/2000*Nutrients!$L61)/L$104)</f>
        <v>0.29306728378907904</v>
      </c>
      <c r="M107" s="82">
        <f>IF(M$4="","",(M$10*Nutrients!$B61/2000+M$6*Nutrients!$C61/2000+M$11*Nutrients!$D61/2000+M$12*Nutrients!$E61/2000+M$7*Nutrients!$F61/2000+M$9*Nutrients!$G61/2000+M$8*Nutrients!$R61/2000+M$13*Nutrients!$M61/2000+M$14*Nutrients!$N61/2000+M$15*Nutrients!$O61/2000+M$16*Nutrients!$T61/2000+M$17*Nutrients!$U61/2000+M$18*Nutrients!$V61/2000+M$19*Nutrients!$W61/2000+M$20*Nutrients!$X61/2000+M$21*Nutrients!$Y61/2000+M$22*Nutrients!$Z61/2000+M$23*Nutrients!$AA61/2000+M$24*Nutrients!$AB61/2000+M$25*Nutrients!$AC61/2000+M$26*Nutrients!$AD61/2000+M$27*Nutrients!$AE61/2000+M$28*Nutrients!$AF61/2000+M$29*Nutrients!$AG61/2000+M$30*Nutrients!$AH61/2000+M$31*Nutrients!$P61/2000+M$32*Nutrients!$Q61/2000+M$33*Nutrients!$K61/2000+M$34*Nutrients!$J61/2000+M$35*Nutrients!$S61/2000+M$36/2000*Nutrients!$H61+M$37/2000*Nutrients!$I61+M$38/2000*Nutrients!$L61)/M$104)</f>
        <v>0.30300946719647326</v>
      </c>
      <c r="N107" s="82">
        <f>IF(N$4="","",(N$10*Nutrients!$B61/2000+N$6*Nutrients!$C61/2000+N$11*Nutrients!$D61/2000+N$12*Nutrients!$E61/2000+N$7*Nutrients!$F61/2000+N$9*Nutrients!$G61/2000+N$8*Nutrients!$R61/2000+N$13*Nutrients!$M61/2000+N$14*Nutrients!$N61/2000+N$15*Nutrients!$O61/2000+N$16*Nutrients!$T61/2000+N$17*Nutrients!$U61/2000+N$18*Nutrients!$V61/2000+N$19*Nutrients!$W61/2000+N$20*Nutrients!$X61/2000+N$21*Nutrients!$Y61/2000+N$22*Nutrients!$Z61/2000+N$23*Nutrients!$AA61/2000+N$24*Nutrients!$AB61/2000+N$25*Nutrients!$AC61/2000+N$26*Nutrients!$AD61/2000+N$27*Nutrients!$AE61/2000+N$28*Nutrients!$AF61/2000+N$29*Nutrients!$AG61/2000+N$30*Nutrients!$AH61/2000+N$31*Nutrients!$P61/2000+N$32*Nutrients!$Q61/2000+N$33*Nutrients!$K61/2000+N$34*Nutrients!$J61/2000+N$35*Nutrients!$S61/2000+N$36/2000*Nutrients!$H61+N$37/2000*Nutrients!$I61+N$38/2000*Nutrients!$L61)/N$104)</f>
        <v>0.2750267021938166</v>
      </c>
      <c r="P107" s="82">
        <f>IF(P$4="","",(P$10*Nutrients!$B61/2000+P$6*Nutrients!$C61/2000+P$11*Nutrients!$D61/2000+P$12*Nutrients!$E61/2000+P$7*Nutrients!$F61/2000+P$9*Nutrients!$G61/2000+P$8*Nutrients!$R61/2000+P$13*Nutrients!$M61/2000+P$14*Nutrients!$N61/2000+P$15*Nutrients!$O61/2000+P$16*Nutrients!$T61/2000+P$17*Nutrients!$U61/2000+P$18*Nutrients!$V61/2000+P$19*Nutrients!$W61/2000+P$20*Nutrients!$X61/2000+P$21*Nutrients!$Y61/2000+P$22*Nutrients!$Z61/2000+P$23*Nutrients!$AA61/2000+P$24*Nutrients!$AB61/2000+P$25*Nutrients!$AC61/2000+P$26*Nutrients!$AD61/2000+P$27*Nutrients!$AE61/2000+P$28*Nutrients!$AF61/2000+P$29*Nutrients!$AG61/2000+P$30*Nutrients!$AH61/2000+P$31*Nutrients!$P61/2000+P$32*Nutrients!$Q61/2000+P$33*Nutrients!$K61/2000+P$34*Nutrients!$J61/2000+P$35*Nutrients!$S61/2000+P$36/2000*Nutrients!$H61+P$37/2000*Nutrients!$I61+P$38/2000*Nutrients!$L61)/P$104)</f>
        <v>0.2626442032022384</v>
      </c>
      <c r="Q107" s="82">
        <f>IF(Q$4="","",(Q$10*Nutrients!$B61/2000+Q$6*Nutrients!$C61/2000+Q$11*Nutrients!$D61/2000+Q$12*Nutrients!$E61/2000+Q$7*Nutrients!$F61/2000+Q$9*Nutrients!$G61/2000+Q$8*Nutrients!$R61/2000+Q$13*Nutrients!$M61/2000+Q$14*Nutrients!$N61/2000+Q$15*Nutrients!$O61/2000+Q$16*Nutrients!$T61/2000+Q$17*Nutrients!$U61/2000+Q$18*Nutrients!$V61/2000+Q$19*Nutrients!$W61/2000+Q$20*Nutrients!$X61/2000+Q$21*Nutrients!$Y61/2000+Q$22*Nutrients!$Z61/2000+Q$23*Nutrients!$AA61/2000+Q$24*Nutrients!$AB61/2000+Q$25*Nutrients!$AC61/2000+Q$26*Nutrients!$AD61/2000+Q$27*Nutrients!$AE61/2000+Q$28*Nutrients!$AF61/2000+Q$29*Nutrients!$AG61/2000+Q$30*Nutrients!$AH61/2000+Q$31*Nutrients!$P61/2000+Q$32*Nutrients!$Q61/2000+Q$33*Nutrients!$K61/2000+Q$34*Nutrients!$J61/2000+Q$35*Nutrients!$S61/2000+Q$36/2000*Nutrients!$H61+Q$37/2000*Nutrients!$I61+Q$38/2000*Nutrients!$L61)/Q$104)</f>
        <v>0.2730165589842707</v>
      </c>
      <c r="R107" s="82">
        <f>IF(R$4="","",(R$10*Nutrients!$B61/2000+R$6*Nutrients!$C61/2000+R$11*Nutrients!$D61/2000+R$12*Nutrients!$E61/2000+R$7*Nutrients!$F61/2000+R$9*Nutrients!$G61/2000+R$8*Nutrients!$R61/2000+R$13*Nutrients!$M61/2000+R$14*Nutrients!$N61/2000+R$15*Nutrients!$O61/2000+R$16*Nutrients!$T61/2000+R$17*Nutrients!$U61/2000+R$18*Nutrients!$V61/2000+R$19*Nutrients!$W61/2000+R$20*Nutrients!$X61/2000+R$21*Nutrients!$Y61/2000+R$22*Nutrients!$Z61/2000+R$23*Nutrients!$AA61/2000+R$24*Nutrients!$AB61/2000+R$25*Nutrients!$AC61/2000+R$26*Nutrients!$AD61/2000+R$27*Nutrients!$AE61/2000+R$28*Nutrients!$AF61/2000+R$29*Nutrients!$AG61/2000+R$30*Nutrients!$AH61/2000+R$31*Nutrients!$P61/2000+R$32*Nutrients!$Q61/2000+R$33*Nutrients!$K61/2000+R$34*Nutrients!$J61/2000+R$35*Nutrients!$S61/2000+R$36/2000*Nutrients!$H61+R$37/2000*Nutrients!$I61+R$38/2000*Nutrients!$L61)/R$104)</f>
        <v>0.2887270231473924</v>
      </c>
      <c r="S107" s="82">
        <f>IF(S$4="","",(S$10*Nutrients!$B61/2000+S$6*Nutrients!$C61/2000+S$11*Nutrients!$D61/2000+S$12*Nutrients!$E61/2000+S$7*Nutrients!$F61/2000+S$9*Nutrients!$G61/2000+S$8*Nutrients!$R61/2000+S$13*Nutrients!$M61/2000+S$14*Nutrients!$N61/2000+S$15*Nutrients!$O61/2000+S$16*Nutrients!$T61/2000+S$17*Nutrients!$U61/2000+S$18*Nutrients!$V61/2000+S$19*Nutrients!$W61/2000+S$20*Nutrients!$X61/2000+S$21*Nutrients!$Y61/2000+S$22*Nutrients!$Z61/2000+S$23*Nutrients!$AA61/2000+S$24*Nutrients!$AB61/2000+S$25*Nutrients!$AC61/2000+S$26*Nutrients!$AD61/2000+S$27*Nutrients!$AE61/2000+S$28*Nutrients!$AF61/2000+S$29*Nutrients!$AG61/2000+S$30*Nutrients!$AH61/2000+S$31*Nutrients!$P61/2000+S$32*Nutrients!$Q61/2000+S$33*Nutrients!$K61/2000+S$34*Nutrients!$J61/2000+S$35*Nutrients!$S61/2000+S$36/2000*Nutrients!$H61+S$37/2000*Nutrients!$I61+S$38/2000*Nutrients!$L61)/S$104)</f>
        <v>0.3025674918977476</v>
      </c>
      <c r="T107" s="82">
        <f>IF(T$4="","",(T$10*Nutrients!$B61/2000+T$6*Nutrients!$C61/2000+T$11*Nutrients!$D61/2000+T$12*Nutrients!$E61/2000+T$7*Nutrients!$F61/2000+T$9*Nutrients!$G61/2000+T$8*Nutrients!$R61/2000+T$13*Nutrients!$M61/2000+T$14*Nutrients!$N61/2000+T$15*Nutrients!$O61/2000+T$16*Nutrients!$T61/2000+T$17*Nutrients!$U61/2000+T$18*Nutrients!$V61/2000+T$19*Nutrients!$W61/2000+T$20*Nutrients!$X61/2000+T$21*Nutrients!$Y61/2000+T$22*Nutrients!$Z61/2000+T$23*Nutrients!$AA61/2000+T$24*Nutrients!$AB61/2000+T$25*Nutrients!$AC61/2000+T$26*Nutrients!$AD61/2000+T$27*Nutrients!$AE61/2000+T$28*Nutrients!$AF61/2000+T$29*Nutrients!$AG61/2000+T$30*Nutrients!$AH61/2000+T$31*Nutrients!$P61/2000+T$32*Nutrients!$Q61/2000+T$33*Nutrients!$K61/2000+T$34*Nutrients!$J61/2000+T$35*Nutrients!$S61/2000+T$36/2000*Nutrients!$H61+T$37/2000*Nutrients!$I61+T$38/2000*Nutrients!$L61)/T$104)</f>
        <v>0.31322530152037953</v>
      </c>
      <c r="U107" s="82">
        <f>IF(U$4="","",(U$10*Nutrients!$B61/2000+U$6*Nutrients!$C61/2000+U$11*Nutrients!$D61/2000+U$12*Nutrients!$E61/2000+U$7*Nutrients!$F61/2000+U$9*Nutrients!$G61/2000+U$8*Nutrients!$R61/2000+U$13*Nutrients!$M61/2000+U$14*Nutrients!$N61/2000+U$15*Nutrients!$O61/2000+U$16*Nutrients!$T61/2000+U$17*Nutrients!$U61/2000+U$18*Nutrients!$V61/2000+U$19*Nutrients!$W61/2000+U$20*Nutrients!$X61/2000+U$21*Nutrients!$Y61/2000+U$22*Nutrients!$Z61/2000+U$23*Nutrients!$AA61/2000+U$24*Nutrients!$AB61/2000+U$25*Nutrients!$AC61/2000+U$26*Nutrients!$AD61/2000+U$27*Nutrients!$AE61/2000+U$28*Nutrients!$AF61/2000+U$29*Nutrients!$AG61/2000+U$30*Nutrients!$AH61/2000+U$31*Nutrients!$P61/2000+U$32*Nutrients!$Q61/2000+U$33*Nutrients!$K61/2000+U$34*Nutrients!$J61/2000+U$35*Nutrients!$S61/2000+U$36/2000*Nutrients!$H61+U$37/2000*Nutrients!$I61+U$38/2000*Nutrients!$L61)/U$104)</f>
        <v>0.28293803400775625</v>
      </c>
    </row>
    <row r="108" spans="1:21" ht="12.75">
      <c r="A108" s="79" t="s">
        <v>100</v>
      </c>
      <c r="B108" s="82">
        <f>IF(B$4="","",(B$10*Nutrients!$B62/2000+B$6*Nutrients!$C62/2000+B$11*Nutrients!$D62/2000+B$12*Nutrients!$E62/2000+B$7*Nutrients!$F62/2000+B$9*Nutrients!$G62/2000+B$8*Nutrients!$R62/2000+B$13*Nutrients!$M62/2000+B$14*Nutrients!$N62/2000+B$15*Nutrients!$O62/2000+B$16*Nutrients!$T62/2000+B$17*Nutrients!$U62/2000+B$18*Nutrients!$V62/2000+B$19*Nutrients!$W62/2000+B$20*Nutrients!$X62/2000+B$21*Nutrients!$Y62/2000+B$22*Nutrients!$Z62/2000+B$23*Nutrients!$AA62/2000+B$24*Nutrients!$AB62/2000+B$25*Nutrients!$AC62/2000+B$26*Nutrients!$AD62/2000+B$27*Nutrients!$AE62/2000+B$28*Nutrients!$AF62/2000+B$29*Nutrients!$AG62/2000+B$30*Nutrients!$AH62/2000+B$31*Nutrients!$P62/2000+B$32*Nutrients!$Q62/2000+B$33*Nutrients!$K62/2000+B$34*Nutrients!$J62/2000+B$35*Nutrients!$S62/2000+B$36/2000*Nutrients!$H62+B$37/2000*Nutrients!$I62+B$38/2000*Nutrients!$L62)/B$104)</f>
        <v>0.5550601228813765</v>
      </c>
      <c r="C108" s="82">
        <f>IF(C$4="","",(C$10*Nutrients!$B62/2000+C$6*Nutrients!$C62/2000+C$11*Nutrients!$D62/2000+C$12*Nutrients!$E62/2000+C$7*Nutrients!$F62/2000+C$9*Nutrients!$G62/2000+C$8*Nutrients!$R62/2000+C$13*Nutrients!$M62/2000+C$14*Nutrients!$N62/2000+C$15*Nutrients!$O62/2000+C$16*Nutrients!$T62/2000+C$17*Nutrients!$U62/2000+C$18*Nutrients!$V62/2000+C$19*Nutrients!$W62/2000+C$20*Nutrients!$X62/2000+C$21*Nutrients!$Y62/2000+C$22*Nutrients!$Z62/2000+C$23*Nutrients!$AA62/2000+C$24*Nutrients!$AB62/2000+C$25*Nutrients!$AC62/2000+C$26*Nutrients!$AD62/2000+C$27*Nutrients!$AE62/2000+C$28*Nutrients!$AF62/2000+C$29*Nutrients!$AG62/2000+C$30*Nutrients!$AH62/2000+C$31*Nutrients!$P62/2000+C$32*Nutrients!$Q62/2000+C$33*Nutrients!$K62/2000+C$34*Nutrients!$J62/2000+C$35*Nutrients!$S62/2000+C$36/2000*Nutrients!$H62+C$37/2000*Nutrients!$I62+C$38/2000*Nutrients!$L62)/C$104)</f>
        <v>0.5786079030964437</v>
      </c>
      <c r="D108" s="82">
        <f>IF(D$4="","",(D$10*Nutrients!$B62/2000+D$6*Nutrients!$C62/2000+D$11*Nutrients!$D62/2000+D$12*Nutrients!$E62/2000+D$7*Nutrients!$F62/2000+D$9*Nutrients!$G62/2000+D$8*Nutrients!$R62/2000+D$13*Nutrients!$M62/2000+D$14*Nutrients!$N62/2000+D$15*Nutrients!$O62/2000+D$16*Nutrients!$T62/2000+D$17*Nutrients!$U62/2000+D$18*Nutrients!$V62/2000+D$19*Nutrients!$W62/2000+D$20*Nutrients!$X62/2000+D$21*Nutrients!$Y62/2000+D$22*Nutrients!$Z62/2000+D$23*Nutrients!$AA62/2000+D$24*Nutrients!$AB62/2000+D$25*Nutrients!$AC62/2000+D$26*Nutrients!$AD62/2000+D$27*Nutrients!$AE62/2000+D$28*Nutrients!$AF62/2000+D$29*Nutrients!$AG62/2000+D$30*Nutrients!$AH62/2000+D$31*Nutrients!$P62/2000+D$32*Nutrients!$Q62/2000+D$33*Nutrients!$K62/2000+D$34*Nutrients!$J62/2000+D$35*Nutrients!$S62/2000+D$36/2000*Nutrients!$H62+D$37/2000*Nutrients!$I62+D$38/2000*Nutrients!$L62)/D$104)</f>
        <v>0.6141867425462145</v>
      </c>
      <c r="E108" s="82">
        <f>IF(E$4="","",(E$10*Nutrients!$B62/2000+E$6*Nutrients!$C62/2000+E$11*Nutrients!$D62/2000+E$12*Nutrients!$E62/2000+E$7*Nutrients!$F62/2000+E$9*Nutrients!$G62/2000+E$8*Nutrients!$R62/2000+E$13*Nutrients!$M62/2000+E$14*Nutrients!$N62/2000+E$15*Nutrients!$O62/2000+E$16*Nutrients!$T62/2000+E$17*Nutrients!$U62/2000+E$18*Nutrients!$V62/2000+E$19*Nutrients!$W62/2000+E$20*Nutrients!$X62/2000+E$21*Nutrients!$Y62/2000+E$22*Nutrients!$Z62/2000+E$23*Nutrients!$AA62/2000+E$24*Nutrients!$AB62/2000+E$25*Nutrients!$AC62/2000+E$26*Nutrients!$AD62/2000+E$27*Nutrients!$AE62/2000+E$28*Nutrients!$AF62/2000+E$29*Nutrients!$AG62/2000+E$30*Nutrients!$AH62/2000+E$31*Nutrients!$P62/2000+E$32*Nutrients!$Q62/2000+E$33*Nutrients!$K62/2000+E$34*Nutrients!$J62/2000+E$35*Nutrients!$S62/2000+E$36/2000*Nutrients!$H62+E$37/2000*Nutrients!$I62+E$38/2000*Nutrients!$L62)/E$104)</f>
        <v>0.6454784771331386</v>
      </c>
      <c r="F108" s="82">
        <f>IF(F$4="","",(F$10*Nutrients!$B62/2000+F$6*Nutrients!$C62/2000+F$11*Nutrients!$D62/2000+F$12*Nutrients!$E62/2000+F$7*Nutrients!$F62/2000+F$9*Nutrients!$G62/2000+F$8*Nutrients!$R62/2000+F$13*Nutrients!$M62/2000+F$14*Nutrients!$N62/2000+F$15*Nutrients!$O62/2000+F$16*Nutrients!$T62/2000+F$17*Nutrients!$U62/2000+F$18*Nutrients!$V62/2000+F$19*Nutrients!$W62/2000+F$20*Nutrients!$X62/2000+F$21*Nutrients!$Y62/2000+F$22*Nutrients!$Z62/2000+F$23*Nutrients!$AA62/2000+F$24*Nutrients!$AB62/2000+F$25*Nutrients!$AC62/2000+F$26*Nutrients!$AD62/2000+F$27*Nutrients!$AE62/2000+F$28*Nutrients!$AF62/2000+F$29*Nutrients!$AG62/2000+F$30*Nutrients!$AH62/2000+F$31*Nutrients!$P62/2000+F$32*Nutrients!$Q62/2000+F$33*Nutrients!$K62/2000+F$34*Nutrients!$J62/2000+F$35*Nutrients!$S62/2000+F$36/2000*Nutrients!$H62+F$37/2000*Nutrients!$I62+F$38/2000*Nutrients!$L62)/F$104)</f>
        <v>0.66919562070761</v>
      </c>
      <c r="G108" s="82">
        <f>IF(G$4="","",(G$10*Nutrients!$B62/2000+G$6*Nutrients!$C62/2000+G$11*Nutrients!$D62/2000+G$12*Nutrients!$E62/2000+G$7*Nutrients!$F62/2000+G$9*Nutrients!$G62/2000+G$8*Nutrients!$R62/2000+G$13*Nutrients!$M62/2000+G$14*Nutrients!$N62/2000+G$15*Nutrients!$O62/2000+G$16*Nutrients!$T62/2000+G$17*Nutrients!$U62/2000+G$18*Nutrients!$V62/2000+G$19*Nutrients!$W62/2000+G$20*Nutrients!$X62/2000+G$21*Nutrients!$Y62/2000+G$22*Nutrients!$Z62/2000+G$23*Nutrients!$AA62/2000+G$24*Nutrients!$AB62/2000+G$25*Nutrients!$AC62/2000+G$26*Nutrients!$AD62/2000+G$27*Nutrients!$AE62/2000+G$28*Nutrients!$AF62/2000+G$29*Nutrients!$AG62/2000+G$30*Nutrients!$AH62/2000+G$31*Nutrients!$P62/2000+G$32*Nutrients!$Q62/2000+G$33*Nutrients!$K62/2000+G$34*Nutrients!$J62/2000+G$35*Nutrients!$S62/2000+G$36/2000*Nutrients!$H62+G$37/2000*Nutrients!$I62+G$38/2000*Nutrients!$L62)/G$104)</f>
        <v>0.6010730260150243</v>
      </c>
      <c r="H108" s="81"/>
      <c r="I108" s="82">
        <f>IF(I$4="","",(I$10*Nutrients!$B62/2000+I$6*Nutrients!$C62/2000+I$11*Nutrients!$D62/2000+I$12*Nutrients!$E62/2000+I$7*Nutrients!$F62/2000+I$9*Nutrients!$G62/2000+I$8*Nutrients!$R62/2000+I$13*Nutrients!$M62/2000+I$14*Nutrients!$N62/2000+I$15*Nutrients!$O62/2000+I$16*Nutrients!$T62/2000+I$17*Nutrients!$U62/2000+I$18*Nutrients!$V62/2000+I$19*Nutrients!$W62/2000+I$20*Nutrients!$X62/2000+I$21*Nutrients!$Y62/2000+I$22*Nutrients!$Z62/2000+I$23*Nutrients!$AA62/2000+I$24*Nutrients!$AB62/2000+I$25*Nutrients!$AC62/2000+I$26*Nutrients!$AD62/2000+I$27*Nutrients!$AE62/2000+I$28*Nutrients!$AF62/2000+I$29*Nutrients!$AG62/2000+I$30*Nutrients!$AH62/2000+I$31*Nutrients!$P62/2000+I$32*Nutrients!$Q62/2000+I$33*Nutrients!$K62/2000+I$34*Nutrients!$J62/2000+I$35*Nutrients!$S62/2000+I$36/2000*Nutrients!$H62+I$37/2000*Nutrients!$I62+I$38/2000*Nutrients!$L62)/I$104)</f>
        <v>0.5281179057118163</v>
      </c>
      <c r="J108" s="82">
        <f>IF(J$4="","",(J$10*Nutrients!$B62/2000+J$6*Nutrients!$C62/2000+J$11*Nutrients!$D62/2000+J$12*Nutrients!$E62/2000+J$7*Nutrients!$F62/2000+J$9*Nutrients!$G62/2000+J$8*Nutrients!$R62/2000+J$13*Nutrients!$M62/2000+J$14*Nutrients!$N62/2000+J$15*Nutrients!$O62/2000+J$16*Nutrients!$T62/2000+J$17*Nutrients!$U62/2000+J$18*Nutrients!$V62/2000+J$19*Nutrients!$W62/2000+J$20*Nutrients!$X62/2000+J$21*Nutrients!$Y62/2000+J$22*Nutrients!$Z62/2000+J$23*Nutrients!$AA62/2000+J$24*Nutrients!$AB62/2000+J$25*Nutrients!$AC62/2000+J$26*Nutrients!$AD62/2000+J$27*Nutrients!$AE62/2000+J$28*Nutrients!$AF62/2000+J$29*Nutrients!$AG62/2000+J$30*Nutrients!$AH62/2000+J$31*Nutrients!$P62/2000+J$32*Nutrients!$Q62/2000+J$33*Nutrients!$K62/2000+J$34*Nutrients!$J62/2000+J$35*Nutrients!$S62/2000+J$36/2000*Nutrients!$H62+J$37/2000*Nutrients!$I62+J$38/2000*Nutrients!$L62)/J$104)</f>
        <v>0.5478640953983672</v>
      </c>
      <c r="K108" s="82">
        <f>IF(K$4="","",(K$10*Nutrients!$B62/2000+K$6*Nutrients!$C62/2000+K$11*Nutrients!$D62/2000+K$12*Nutrients!$E62/2000+K$7*Nutrients!$F62/2000+K$9*Nutrients!$G62/2000+K$8*Nutrients!$R62/2000+K$13*Nutrients!$M62/2000+K$14*Nutrients!$N62/2000+K$15*Nutrients!$O62/2000+K$16*Nutrients!$T62/2000+K$17*Nutrients!$U62/2000+K$18*Nutrients!$V62/2000+K$19*Nutrients!$W62/2000+K$20*Nutrients!$X62/2000+K$21*Nutrients!$Y62/2000+K$22*Nutrients!$Z62/2000+K$23*Nutrients!$AA62/2000+K$24*Nutrients!$AB62/2000+K$25*Nutrients!$AC62/2000+K$26*Nutrients!$AD62/2000+K$27*Nutrients!$AE62/2000+K$28*Nutrients!$AF62/2000+K$29*Nutrients!$AG62/2000+K$30*Nutrients!$AH62/2000+K$31*Nutrients!$P62/2000+K$32*Nutrients!$Q62/2000+K$33*Nutrients!$K62/2000+K$34*Nutrients!$J62/2000+K$35*Nutrients!$S62/2000+K$36/2000*Nutrients!$H62+K$37/2000*Nutrients!$I62+K$38/2000*Nutrients!$L62)/K$104)</f>
        <v>0.5778407968345091</v>
      </c>
      <c r="L108" s="82">
        <f>IF(L$4="","",(L$10*Nutrients!$B62/2000+L$6*Nutrients!$C62/2000+L$11*Nutrients!$D62/2000+L$12*Nutrients!$E62/2000+L$7*Nutrients!$F62/2000+L$9*Nutrients!$G62/2000+L$8*Nutrients!$R62/2000+L$13*Nutrients!$M62/2000+L$14*Nutrients!$N62/2000+L$15*Nutrients!$O62/2000+L$16*Nutrients!$T62/2000+L$17*Nutrients!$U62/2000+L$18*Nutrients!$V62/2000+L$19*Nutrients!$W62/2000+L$20*Nutrients!$X62/2000+L$21*Nutrients!$Y62/2000+L$22*Nutrients!$Z62/2000+L$23*Nutrients!$AA62/2000+L$24*Nutrients!$AB62/2000+L$25*Nutrients!$AC62/2000+L$26*Nutrients!$AD62/2000+L$27*Nutrients!$AE62/2000+L$28*Nutrients!$AF62/2000+L$29*Nutrients!$AG62/2000+L$30*Nutrients!$AH62/2000+L$31*Nutrients!$P62/2000+L$32*Nutrients!$Q62/2000+L$33*Nutrients!$K62/2000+L$34*Nutrients!$J62/2000+L$35*Nutrients!$S62/2000+L$36/2000*Nutrients!$H62+L$37/2000*Nutrients!$I62+L$38/2000*Nutrients!$L62)/L$104)</f>
        <v>0.6042939551937715</v>
      </c>
      <c r="M108" s="82">
        <f>IF(M$4="","",(M$10*Nutrients!$B62/2000+M$6*Nutrients!$C62/2000+M$11*Nutrients!$D62/2000+M$12*Nutrients!$E62/2000+M$7*Nutrients!$F62/2000+M$9*Nutrients!$G62/2000+M$8*Nutrients!$R62/2000+M$13*Nutrients!$M62/2000+M$14*Nutrients!$N62/2000+M$15*Nutrients!$O62/2000+M$16*Nutrients!$T62/2000+M$17*Nutrients!$U62/2000+M$18*Nutrients!$V62/2000+M$19*Nutrients!$W62/2000+M$20*Nutrients!$X62/2000+M$21*Nutrients!$Y62/2000+M$22*Nutrients!$Z62/2000+M$23*Nutrients!$AA62/2000+M$24*Nutrients!$AB62/2000+M$25*Nutrients!$AC62/2000+M$26*Nutrients!$AD62/2000+M$27*Nutrients!$AE62/2000+M$28*Nutrients!$AF62/2000+M$29*Nutrients!$AG62/2000+M$30*Nutrients!$AH62/2000+M$31*Nutrients!$P62/2000+M$32*Nutrients!$Q62/2000+M$33*Nutrients!$K62/2000+M$34*Nutrients!$J62/2000+M$35*Nutrients!$S62/2000+M$36/2000*Nutrients!$H62+M$37/2000*Nutrients!$I62+M$38/2000*Nutrients!$L62)/M$104)</f>
        <v>0.6249575810356478</v>
      </c>
      <c r="N108" s="82">
        <f>IF(N$4="","",(N$10*Nutrients!$B62/2000+N$6*Nutrients!$C62/2000+N$11*Nutrients!$D62/2000+N$12*Nutrients!$E62/2000+N$7*Nutrients!$F62/2000+N$9*Nutrients!$G62/2000+N$8*Nutrients!$R62/2000+N$13*Nutrients!$M62/2000+N$14*Nutrients!$N62/2000+N$15*Nutrients!$O62/2000+N$16*Nutrients!$T62/2000+N$17*Nutrients!$U62/2000+N$18*Nutrients!$V62/2000+N$19*Nutrients!$W62/2000+N$20*Nutrients!$X62/2000+N$21*Nutrients!$Y62/2000+N$22*Nutrients!$Z62/2000+N$23*Nutrients!$AA62/2000+N$24*Nutrients!$AB62/2000+N$25*Nutrients!$AC62/2000+N$26*Nutrients!$AD62/2000+N$27*Nutrients!$AE62/2000+N$28*Nutrients!$AF62/2000+N$29*Nutrients!$AG62/2000+N$30*Nutrients!$AH62/2000+N$31*Nutrients!$P62/2000+N$32*Nutrients!$Q62/2000+N$33*Nutrients!$K62/2000+N$34*Nutrients!$J62/2000+N$35*Nutrients!$S62/2000+N$36/2000*Nutrients!$H62+N$37/2000*Nutrients!$I62+N$38/2000*Nutrients!$L62)/N$104)</f>
        <v>0.5667994740105542</v>
      </c>
      <c r="P108" s="82">
        <f>IF(P$4="","",(P$10*Nutrients!$B62/2000+P$6*Nutrients!$C62/2000+P$11*Nutrients!$D62/2000+P$12*Nutrients!$E62/2000+P$7*Nutrients!$F62/2000+P$9*Nutrients!$G62/2000+P$8*Nutrients!$R62/2000+P$13*Nutrients!$M62/2000+P$14*Nutrients!$N62/2000+P$15*Nutrients!$O62/2000+P$16*Nutrients!$T62/2000+P$17*Nutrients!$U62/2000+P$18*Nutrients!$V62/2000+P$19*Nutrients!$W62/2000+P$20*Nutrients!$X62/2000+P$21*Nutrients!$Y62/2000+P$22*Nutrients!$Z62/2000+P$23*Nutrients!$AA62/2000+P$24*Nutrients!$AB62/2000+P$25*Nutrients!$AC62/2000+P$26*Nutrients!$AD62/2000+P$27*Nutrients!$AE62/2000+P$28*Nutrients!$AF62/2000+P$29*Nutrients!$AG62/2000+P$30*Nutrients!$AH62/2000+P$31*Nutrients!$P62/2000+P$32*Nutrients!$Q62/2000+P$33*Nutrients!$K62/2000+P$34*Nutrients!$J62/2000+P$35*Nutrients!$S62/2000+P$36/2000*Nutrients!$H62+P$37/2000*Nutrients!$I62+P$38/2000*Nutrients!$L62)/P$104)</f>
        <v>0.541048315962804</v>
      </c>
      <c r="Q108" s="82">
        <f>IF(Q$4="","",(Q$10*Nutrients!$B62/2000+Q$6*Nutrients!$C62/2000+Q$11*Nutrients!$D62/2000+Q$12*Nutrients!$E62/2000+Q$7*Nutrients!$F62/2000+Q$9*Nutrients!$G62/2000+Q$8*Nutrients!$R62/2000+Q$13*Nutrients!$M62/2000+Q$14*Nutrients!$N62/2000+Q$15*Nutrients!$O62/2000+Q$16*Nutrients!$T62/2000+Q$17*Nutrients!$U62/2000+Q$18*Nutrients!$V62/2000+Q$19*Nutrients!$W62/2000+Q$20*Nutrients!$X62/2000+Q$21*Nutrients!$Y62/2000+Q$22*Nutrients!$Z62/2000+Q$23*Nutrients!$AA62/2000+Q$24*Nutrients!$AB62/2000+Q$25*Nutrients!$AC62/2000+Q$26*Nutrients!$AD62/2000+Q$27*Nutrients!$AE62/2000+Q$28*Nutrients!$AF62/2000+Q$29*Nutrients!$AG62/2000+Q$30*Nutrients!$AH62/2000+Q$31*Nutrients!$P62/2000+Q$32*Nutrients!$Q62/2000+Q$33*Nutrients!$K62/2000+Q$34*Nutrients!$J62/2000+Q$35*Nutrients!$S62/2000+Q$36/2000*Nutrients!$H62+Q$37/2000*Nutrients!$I62+Q$38/2000*Nutrients!$L62)/Q$104)</f>
        <v>0.5626029145110769</v>
      </c>
      <c r="R108" s="82">
        <f>IF(R$4="","",(R$10*Nutrients!$B62/2000+R$6*Nutrients!$C62/2000+R$11*Nutrients!$D62/2000+R$12*Nutrients!$E62/2000+R$7*Nutrients!$F62/2000+R$9*Nutrients!$G62/2000+R$8*Nutrients!$R62/2000+R$13*Nutrients!$M62/2000+R$14*Nutrients!$N62/2000+R$15*Nutrients!$O62/2000+R$16*Nutrients!$T62/2000+R$17*Nutrients!$U62/2000+R$18*Nutrients!$V62/2000+R$19*Nutrients!$W62/2000+R$20*Nutrients!$X62/2000+R$21*Nutrients!$Y62/2000+R$22*Nutrients!$Z62/2000+R$23*Nutrients!$AA62/2000+R$24*Nutrients!$AB62/2000+R$25*Nutrients!$AC62/2000+R$26*Nutrients!$AD62/2000+R$27*Nutrients!$AE62/2000+R$28*Nutrients!$AF62/2000+R$29*Nutrients!$AG62/2000+R$30*Nutrients!$AH62/2000+R$31*Nutrients!$P62/2000+R$32*Nutrients!$Q62/2000+R$33*Nutrients!$K62/2000+R$34*Nutrients!$J62/2000+R$35*Nutrients!$S62/2000+R$36/2000*Nutrients!$H62+R$37/2000*Nutrients!$I62+R$38/2000*Nutrients!$L62)/R$104)</f>
        <v>0.5952512138169141</v>
      </c>
      <c r="S108" s="82">
        <f>IF(S$4="","",(S$10*Nutrients!$B62/2000+S$6*Nutrients!$C62/2000+S$11*Nutrients!$D62/2000+S$12*Nutrients!$E62/2000+S$7*Nutrients!$F62/2000+S$9*Nutrients!$G62/2000+S$8*Nutrients!$R62/2000+S$13*Nutrients!$M62/2000+S$14*Nutrients!$N62/2000+S$15*Nutrients!$O62/2000+S$16*Nutrients!$T62/2000+S$17*Nutrients!$U62/2000+S$18*Nutrients!$V62/2000+S$19*Nutrients!$W62/2000+S$20*Nutrients!$X62/2000+S$21*Nutrients!$Y62/2000+S$22*Nutrients!$Z62/2000+S$23*Nutrients!$AA62/2000+S$24*Nutrients!$AB62/2000+S$25*Nutrients!$AC62/2000+S$26*Nutrients!$AD62/2000+S$27*Nutrients!$AE62/2000+S$28*Nutrients!$AF62/2000+S$29*Nutrients!$AG62/2000+S$30*Nutrients!$AH62/2000+S$31*Nutrients!$P62/2000+S$32*Nutrients!$Q62/2000+S$33*Nutrients!$K62/2000+S$34*Nutrients!$J62/2000+S$35*Nutrients!$S62/2000+S$36/2000*Nutrients!$H62+S$37/2000*Nutrients!$I62+S$38/2000*Nutrients!$L62)/S$104)</f>
        <v>0.6240135578015787</v>
      </c>
      <c r="T108" s="82">
        <f>IF(T$4="","",(T$10*Nutrients!$B62/2000+T$6*Nutrients!$C62/2000+T$11*Nutrients!$D62/2000+T$12*Nutrients!$E62/2000+T$7*Nutrients!$F62/2000+T$9*Nutrients!$G62/2000+T$8*Nutrients!$R62/2000+T$13*Nutrients!$M62/2000+T$14*Nutrients!$N62/2000+T$15*Nutrients!$O62/2000+T$16*Nutrients!$T62/2000+T$17*Nutrients!$U62/2000+T$18*Nutrients!$V62/2000+T$19*Nutrients!$W62/2000+T$20*Nutrients!$X62/2000+T$21*Nutrients!$Y62/2000+T$22*Nutrients!$Z62/2000+T$23*Nutrients!$AA62/2000+T$24*Nutrients!$AB62/2000+T$25*Nutrients!$AC62/2000+T$26*Nutrients!$AD62/2000+T$27*Nutrients!$AE62/2000+T$28*Nutrients!$AF62/2000+T$29*Nutrients!$AG62/2000+T$30*Nutrients!$AH62/2000+T$31*Nutrients!$P62/2000+T$32*Nutrients!$Q62/2000+T$33*Nutrients!$K62/2000+T$34*Nutrients!$J62/2000+T$35*Nutrients!$S62/2000+T$36/2000*Nutrients!$H62+T$37/2000*Nutrients!$I62+T$38/2000*Nutrients!$L62)/T$104)</f>
        <v>0.6461622940642933</v>
      </c>
      <c r="U108" s="82">
        <f>IF(U$4="","",(U$10*Nutrients!$B62/2000+U$6*Nutrients!$C62/2000+U$11*Nutrients!$D62/2000+U$12*Nutrients!$E62/2000+U$7*Nutrients!$F62/2000+U$9*Nutrients!$G62/2000+U$8*Nutrients!$R62/2000+U$13*Nutrients!$M62/2000+U$14*Nutrients!$N62/2000+U$15*Nutrients!$O62/2000+U$16*Nutrients!$T62/2000+U$17*Nutrients!$U62/2000+U$18*Nutrients!$V62/2000+U$19*Nutrients!$W62/2000+U$20*Nutrients!$X62/2000+U$21*Nutrients!$Y62/2000+U$22*Nutrients!$Z62/2000+U$23*Nutrients!$AA62/2000+U$24*Nutrients!$AB62/2000+U$25*Nutrients!$AC62/2000+U$26*Nutrients!$AD62/2000+U$27*Nutrients!$AE62/2000+U$28*Nutrients!$AF62/2000+U$29*Nutrients!$AG62/2000+U$30*Nutrients!$AH62/2000+U$31*Nutrients!$P62/2000+U$32*Nutrients!$Q62/2000+U$33*Nutrients!$K62/2000+U$34*Nutrients!$J62/2000+U$35*Nutrients!$S62/2000+U$36/2000*Nutrients!$H62+U$37/2000*Nutrients!$I62+U$38/2000*Nutrients!$L62)/U$104)</f>
        <v>0.5832208811266193</v>
      </c>
    </row>
    <row r="109" spans="1:21" ht="12.75">
      <c r="A109" s="84" t="s">
        <v>101</v>
      </c>
      <c r="B109" s="82">
        <f>IF(B$4="","",(B$10*Nutrients!$B63/2000+B$6*Nutrients!$C63/2000+B$11*Nutrients!$D63/2000+B$12*Nutrients!$E63/2000+B$7*Nutrients!$F63/2000+B$9*Nutrients!$G63/2000+B$8*Nutrients!$R63/2000+B$13*Nutrients!$M63/2000+B$14*Nutrients!$N63/2000+B$15*Nutrients!$O63/2000+B$16*Nutrients!$T63/2000+B$17*Nutrients!$U63/2000+B$18*Nutrients!$V63/2000+B$19*Nutrients!$W63/2000+B$20*Nutrients!$X63/2000+B$21*Nutrients!$Y63/2000+B$22*Nutrients!$Z63/2000+B$23*Nutrients!$AA63/2000+B$24*Nutrients!$AB63/2000+B$25*Nutrients!$AC63/2000+B$26*Nutrients!$AD63/2000+B$27*Nutrients!$AE63/2000+B$28*Nutrients!$AF63/2000+B$29*Nutrients!$AG63/2000+B$30*Nutrients!$AH63/2000+B$31*Nutrients!$P63/2000+B$32*Nutrients!$Q63/2000+B$33*Nutrients!$K63/2000+B$34*Nutrients!$J63/2000+B$35*Nutrients!$S63/2000+B$36/2000*Nutrients!$H63+B$37/2000*Nutrients!$I63+B$38/2000*Nutrients!$L63)/B$104)</f>
        <v>0.6026892014461221</v>
      </c>
      <c r="C109" s="82">
        <f>IF(C$4="","",(C$10*Nutrients!$B63/2000+C$6*Nutrients!$C63/2000+C$11*Nutrients!$D63/2000+C$12*Nutrients!$E63/2000+C$7*Nutrients!$F63/2000+C$9*Nutrients!$G63/2000+C$8*Nutrients!$R63/2000+C$13*Nutrients!$M63/2000+C$14*Nutrients!$N63/2000+C$15*Nutrients!$O63/2000+C$16*Nutrients!$T63/2000+C$17*Nutrients!$U63/2000+C$18*Nutrients!$V63/2000+C$19*Nutrients!$W63/2000+C$20*Nutrients!$X63/2000+C$21*Nutrients!$Y63/2000+C$22*Nutrients!$Z63/2000+C$23*Nutrients!$AA63/2000+C$24*Nutrients!$AB63/2000+C$25*Nutrients!$AC63/2000+C$26*Nutrients!$AD63/2000+C$27*Nutrients!$AE63/2000+C$28*Nutrients!$AF63/2000+C$29*Nutrients!$AG63/2000+C$30*Nutrients!$AH63/2000+C$31*Nutrients!$P63/2000+C$32*Nutrients!$Q63/2000+C$33*Nutrients!$K63/2000+C$34*Nutrients!$J63/2000+C$35*Nutrients!$S63/2000+C$36/2000*Nutrients!$H63+C$37/2000*Nutrients!$I63+C$38/2000*Nutrients!$L63)/C$104)</f>
        <v>0.6101691733632438</v>
      </c>
      <c r="D109" s="82">
        <f>IF(D$4="","",(D$10*Nutrients!$B63/2000+D$6*Nutrients!$C63/2000+D$11*Nutrients!$D63/2000+D$12*Nutrients!$E63/2000+D$7*Nutrients!$F63/2000+D$9*Nutrients!$G63/2000+D$8*Nutrients!$R63/2000+D$13*Nutrients!$M63/2000+D$14*Nutrients!$N63/2000+D$15*Nutrients!$O63/2000+D$16*Nutrients!$T63/2000+D$17*Nutrients!$U63/2000+D$18*Nutrients!$V63/2000+D$19*Nutrients!$W63/2000+D$20*Nutrients!$X63/2000+D$21*Nutrients!$Y63/2000+D$22*Nutrients!$Z63/2000+D$23*Nutrients!$AA63/2000+D$24*Nutrients!$AB63/2000+D$25*Nutrients!$AC63/2000+D$26*Nutrients!$AD63/2000+D$27*Nutrients!$AE63/2000+D$28*Nutrients!$AF63/2000+D$29*Nutrients!$AG63/2000+D$30*Nutrients!$AH63/2000+D$31*Nutrients!$P63/2000+D$32*Nutrients!$Q63/2000+D$33*Nutrients!$K63/2000+D$34*Nutrients!$J63/2000+D$35*Nutrients!$S63/2000+D$36/2000*Nutrients!$H63+D$37/2000*Nutrients!$I63+D$38/2000*Nutrients!$L63)/D$104)</f>
        <v>0.6214111198737283</v>
      </c>
      <c r="E109" s="82">
        <f>IF(E$4="","",(E$10*Nutrients!$B63/2000+E$6*Nutrients!$C63/2000+E$11*Nutrients!$D63/2000+E$12*Nutrients!$E63/2000+E$7*Nutrients!$F63/2000+E$9*Nutrients!$G63/2000+E$8*Nutrients!$R63/2000+E$13*Nutrients!$M63/2000+E$14*Nutrients!$N63/2000+E$15*Nutrients!$O63/2000+E$16*Nutrients!$T63/2000+E$17*Nutrients!$U63/2000+E$18*Nutrients!$V63/2000+E$19*Nutrients!$W63/2000+E$20*Nutrients!$X63/2000+E$21*Nutrients!$Y63/2000+E$22*Nutrients!$Z63/2000+E$23*Nutrients!$AA63/2000+E$24*Nutrients!$AB63/2000+E$25*Nutrients!$AC63/2000+E$26*Nutrients!$AD63/2000+E$27*Nutrients!$AE63/2000+E$28*Nutrients!$AF63/2000+E$29*Nutrients!$AG63/2000+E$30*Nutrients!$AH63/2000+E$31*Nutrients!$P63/2000+E$32*Nutrients!$Q63/2000+E$33*Nutrients!$K63/2000+E$34*Nutrients!$J63/2000+E$35*Nutrients!$S63/2000+E$36/2000*Nutrients!$H63+E$37/2000*Nutrients!$I63+E$38/2000*Nutrients!$L63)/E$104)</f>
        <v>0.6312813706112851</v>
      </c>
      <c r="F109" s="82">
        <f>IF(F$4="","",(F$10*Nutrients!$B63/2000+F$6*Nutrients!$C63/2000+F$11*Nutrients!$D63/2000+F$12*Nutrients!$E63/2000+F$7*Nutrients!$F63/2000+F$9*Nutrients!$G63/2000+F$8*Nutrients!$R63/2000+F$13*Nutrients!$M63/2000+F$14*Nutrients!$N63/2000+F$15*Nutrients!$O63/2000+F$16*Nutrients!$T63/2000+F$17*Nutrients!$U63/2000+F$18*Nutrients!$V63/2000+F$19*Nutrients!$W63/2000+F$20*Nutrients!$X63/2000+F$21*Nutrients!$Y63/2000+F$22*Nutrients!$Z63/2000+F$23*Nutrients!$AA63/2000+F$24*Nutrients!$AB63/2000+F$25*Nutrients!$AC63/2000+F$26*Nutrients!$AD63/2000+F$27*Nutrients!$AE63/2000+F$28*Nutrients!$AF63/2000+F$29*Nutrients!$AG63/2000+F$30*Nutrients!$AH63/2000+F$31*Nutrients!$P63/2000+F$32*Nutrients!$Q63/2000+F$33*Nutrients!$K63/2000+F$34*Nutrients!$J63/2000+F$35*Nutrients!$S63/2000+F$36/2000*Nutrients!$H63+F$37/2000*Nutrients!$I63+F$38/2000*Nutrients!$L63)/F$104)</f>
        <v>0.6387316607730302</v>
      </c>
      <c r="G109" s="82">
        <f>IF(G$4="","",(G$10*Nutrients!$B63/2000+G$6*Nutrients!$C63/2000+G$11*Nutrients!$D63/2000+G$12*Nutrients!$E63/2000+G$7*Nutrients!$F63/2000+G$9*Nutrients!$G63/2000+G$8*Nutrients!$R63/2000+G$13*Nutrients!$M63/2000+G$14*Nutrients!$N63/2000+G$15*Nutrients!$O63/2000+G$16*Nutrients!$T63/2000+G$17*Nutrients!$U63/2000+G$18*Nutrients!$V63/2000+G$19*Nutrients!$W63/2000+G$20*Nutrients!$X63/2000+G$21*Nutrients!$Y63/2000+G$22*Nutrients!$Z63/2000+G$23*Nutrients!$AA63/2000+G$24*Nutrients!$AB63/2000+G$25*Nutrients!$AC63/2000+G$26*Nutrients!$AD63/2000+G$27*Nutrients!$AE63/2000+G$28*Nutrients!$AF63/2000+G$29*Nutrients!$AG63/2000+G$30*Nutrients!$AH63/2000+G$31*Nutrients!$P63/2000+G$32*Nutrients!$Q63/2000+G$33*Nutrients!$K63/2000+G$34*Nutrients!$J63/2000+G$35*Nutrients!$S63/2000+G$36/2000*Nutrients!$H63+G$37/2000*Nutrients!$I63+G$38/2000*Nutrients!$L63)/G$104)</f>
        <v>0.6172734374390546</v>
      </c>
      <c r="H109" s="81"/>
      <c r="I109" s="82">
        <f>IF(I$4="","",(I$10*Nutrients!$B63/2000+I$6*Nutrients!$C63/2000+I$11*Nutrients!$D63/2000+I$12*Nutrients!$E63/2000+I$7*Nutrients!$F63/2000+I$9*Nutrients!$G63/2000+I$8*Nutrients!$R63/2000+I$13*Nutrients!$M63/2000+I$14*Nutrients!$N63/2000+I$15*Nutrients!$O63/2000+I$16*Nutrients!$T63/2000+I$17*Nutrients!$U63/2000+I$18*Nutrients!$V63/2000+I$19*Nutrients!$W63/2000+I$20*Nutrients!$X63/2000+I$21*Nutrients!$Y63/2000+I$22*Nutrients!$Z63/2000+I$23*Nutrients!$AA63/2000+I$24*Nutrients!$AB63/2000+I$25*Nutrients!$AC63/2000+I$26*Nutrients!$AD63/2000+I$27*Nutrients!$AE63/2000+I$28*Nutrients!$AF63/2000+I$29*Nutrients!$AG63/2000+I$30*Nutrients!$AH63/2000+I$31*Nutrients!$P63/2000+I$32*Nutrients!$Q63/2000+I$33*Nutrients!$K63/2000+I$34*Nutrients!$J63/2000+I$35*Nutrients!$S63/2000+I$36/2000*Nutrients!$H63+I$37/2000*Nutrients!$I63+I$38/2000*Nutrients!$L63)/I$104)</f>
        <v>0.5914738352558282</v>
      </c>
      <c r="J109" s="82">
        <f>IF(J$4="","",(J$10*Nutrients!$B63/2000+J$6*Nutrients!$C63/2000+J$11*Nutrients!$D63/2000+J$12*Nutrients!$E63/2000+J$7*Nutrients!$F63/2000+J$9*Nutrients!$G63/2000+J$8*Nutrients!$R63/2000+J$13*Nutrients!$M63/2000+J$14*Nutrients!$N63/2000+J$15*Nutrients!$O63/2000+J$16*Nutrients!$T63/2000+J$17*Nutrients!$U63/2000+J$18*Nutrients!$V63/2000+J$19*Nutrients!$W63/2000+J$20*Nutrients!$X63/2000+J$21*Nutrients!$Y63/2000+J$22*Nutrients!$Z63/2000+J$23*Nutrients!$AA63/2000+J$24*Nutrients!$AB63/2000+J$25*Nutrients!$AC63/2000+J$26*Nutrients!$AD63/2000+J$27*Nutrients!$AE63/2000+J$28*Nutrients!$AF63/2000+J$29*Nutrients!$AG63/2000+J$30*Nutrients!$AH63/2000+J$31*Nutrients!$P63/2000+J$32*Nutrients!$Q63/2000+J$33*Nutrients!$K63/2000+J$34*Nutrients!$J63/2000+J$35*Nutrients!$S63/2000+J$36/2000*Nutrients!$H63+J$37/2000*Nutrients!$I63+J$38/2000*Nutrients!$L63)/J$104)</f>
        <v>0.5974136444104672</v>
      </c>
      <c r="K109" s="82">
        <f>IF(K$4="","",(K$10*Nutrients!$B63/2000+K$6*Nutrients!$C63/2000+K$11*Nutrients!$D63/2000+K$12*Nutrients!$E63/2000+K$7*Nutrients!$F63/2000+K$9*Nutrients!$G63/2000+K$8*Nutrients!$R63/2000+K$13*Nutrients!$M63/2000+K$14*Nutrients!$N63/2000+K$15*Nutrients!$O63/2000+K$16*Nutrients!$T63/2000+K$17*Nutrients!$U63/2000+K$18*Nutrients!$V63/2000+K$19*Nutrients!$W63/2000+K$20*Nutrients!$X63/2000+K$21*Nutrients!$Y63/2000+K$22*Nutrients!$Z63/2000+K$23*Nutrients!$AA63/2000+K$24*Nutrients!$AB63/2000+K$25*Nutrients!$AC63/2000+K$26*Nutrients!$AD63/2000+K$27*Nutrients!$AE63/2000+K$28*Nutrients!$AF63/2000+K$29*Nutrients!$AG63/2000+K$30*Nutrients!$AH63/2000+K$31*Nutrients!$P63/2000+K$32*Nutrients!$Q63/2000+K$33*Nutrients!$K63/2000+K$34*Nutrients!$J63/2000+K$35*Nutrients!$S63/2000+K$36/2000*Nutrients!$H63+K$37/2000*Nutrients!$I63+K$38/2000*Nutrients!$L63)/K$104)</f>
        <v>0.6063678405173414</v>
      </c>
      <c r="L109" s="82">
        <f>IF(L$4="","",(L$10*Nutrients!$B63/2000+L$6*Nutrients!$C63/2000+L$11*Nutrients!$D63/2000+L$12*Nutrients!$E63/2000+L$7*Nutrients!$F63/2000+L$9*Nutrients!$G63/2000+L$8*Nutrients!$R63/2000+L$13*Nutrients!$M63/2000+L$14*Nutrients!$N63/2000+L$15*Nutrients!$O63/2000+L$16*Nutrients!$T63/2000+L$17*Nutrients!$U63/2000+L$18*Nutrients!$V63/2000+L$19*Nutrients!$W63/2000+L$20*Nutrients!$X63/2000+L$21*Nutrients!$Y63/2000+L$22*Nutrients!$Z63/2000+L$23*Nutrients!$AA63/2000+L$24*Nutrients!$AB63/2000+L$25*Nutrients!$AC63/2000+L$26*Nutrients!$AD63/2000+L$27*Nutrients!$AE63/2000+L$28*Nutrients!$AF63/2000+L$29*Nutrients!$AG63/2000+L$30*Nutrients!$AH63/2000+L$31*Nutrients!$P63/2000+L$32*Nutrients!$Q63/2000+L$33*Nutrients!$K63/2000+L$34*Nutrients!$J63/2000+L$35*Nutrients!$S63/2000+L$36/2000*Nutrients!$H63+L$37/2000*Nutrients!$I63+L$38/2000*Nutrients!$L63)/L$104)</f>
        <v>0.6142634319054826</v>
      </c>
      <c r="M109" s="82">
        <f>IF(M$4="","",(M$10*Nutrients!$B63/2000+M$6*Nutrients!$C63/2000+M$11*Nutrients!$D63/2000+M$12*Nutrients!$E63/2000+M$7*Nutrients!$F63/2000+M$9*Nutrients!$G63/2000+M$8*Nutrients!$R63/2000+M$13*Nutrients!$M63/2000+M$14*Nutrients!$N63/2000+M$15*Nutrients!$O63/2000+M$16*Nutrients!$T63/2000+M$17*Nutrients!$U63/2000+M$18*Nutrients!$V63/2000+M$19*Nutrients!$W63/2000+M$20*Nutrients!$X63/2000+M$21*Nutrients!$Y63/2000+M$22*Nutrients!$Z63/2000+M$23*Nutrients!$AA63/2000+M$24*Nutrients!$AB63/2000+M$25*Nutrients!$AC63/2000+M$26*Nutrients!$AD63/2000+M$27*Nutrients!$AE63/2000+M$28*Nutrients!$AF63/2000+M$29*Nutrients!$AG63/2000+M$30*Nutrients!$AH63/2000+M$31*Nutrients!$P63/2000+M$32*Nutrients!$Q63/2000+M$33*Nutrients!$K63/2000+M$34*Nutrients!$J63/2000+M$35*Nutrients!$S63/2000+M$36/2000*Nutrients!$H63+M$37/2000*Nutrients!$I63+M$38/2000*Nutrients!$L63)/M$104)</f>
        <v>0.6203921935407275</v>
      </c>
      <c r="N109" s="82">
        <f>IF(N$4="","",(N$10*Nutrients!$B63/2000+N$6*Nutrients!$C63/2000+N$11*Nutrients!$D63/2000+N$12*Nutrients!$E63/2000+N$7*Nutrients!$F63/2000+N$9*Nutrients!$G63/2000+N$8*Nutrients!$R63/2000+N$13*Nutrients!$M63/2000+N$14*Nutrients!$N63/2000+N$15*Nutrients!$O63/2000+N$16*Nutrients!$T63/2000+N$17*Nutrients!$U63/2000+N$18*Nutrients!$V63/2000+N$19*Nutrients!$W63/2000+N$20*Nutrients!$X63/2000+N$21*Nutrients!$Y63/2000+N$22*Nutrients!$Z63/2000+N$23*Nutrients!$AA63/2000+N$24*Nutrients!$AB63/2000+N$25*Nutrients!$AC63/2000+N$26*Nutrients!$AD63/2000+N$27*Nutrients!$AE63/2000+N$28*Nutrients!$AF63/2000+N$29*Nutrients!$AG63/2000+N$30*Nutrients!$AH63/2000+N$31*Nutrients!$P63/2000+N$32*Nutrients!$Q63/2000+N$33*Nutrients!$K63/2000+N$34*Nutrients!$J63/2000+N$35*Nutrients!$S63/2000+N$36/2000*Nutrients!$H63+N$37/2000*Nutrients!$I63+N$38/2000*Nutrients!$L63)/N$104)</f>
        <v>0.6030806724870666</v>
      </c>
      <c r="P109" s="82">
        <f>IF(P$4="","",(P$10*Nutrients!$B63/2000+P$6*Nutrients!$C63/2000+P$11*Nutrients!$D63/2000+P$12*Nutrients!$E63/2000+P$7*Nutrients!$F63/2000+P$9*Nutrients!$G63/2000+P$8*Nutrients!$R63/2000+P$13*Nutrients!$M63/2000+P$14*Nutrients!$N63/2000+P$15*Nutrients!$O63/2000+P$16*Nutrients!$T63/2000+P$17*Nutrients!$U63/2000+P$18*Nutrients!$V63/2000+P$19*Nutrients!$W63/2000+P$20*Nutrients!$X63/2000+P$21*Nutrients!$Y63/2000+P$22*Nutrients!$Z63/2000+P$23*Nutrients!$AA63/2000+P$24*Nutrients!$AB63/2000+P$25*Nutrients!$AC63/2000+P$26*Nutrients!$AD63/2000+P$27*Nutrients!$AE63/2000+P$28*Nutrients!$AF63/2000+P$29*Nutrients!$AG63/2000+P$30*Nutrients!$AH63/2000+P$31*Nutrients!$P63/2000+P$32*Nutrients!$Q63/2000+P$33*Nutrients!$K63/2000+P$34*Nutrients!$J63/2000+P$35*Nutrients!$S63/2000+P$36/2000*Nutrients!$H63+P$37/2000*Nutrients!$I63+P$38/2000*Nutrients!$L63)/P$104)</f>
        <v>0.5968564392576771</v>
      </c>
      <c r="Q109" s="82">
        <f>IF(Q$4="","",(Q$10*Nutrients!$B63/2000+Q$6*Nutrients!$C63/2000+Q$11*Nutrients!$D63/2000+Q$12*Nutrients!$E63/2000+Q$7*Nutrients!$F63/2000+Q$9*Nutrients!$G63/2000+Q$8*Nutrients!$R63/2000+Q$13*Nutrients!$M63/2000+Q$14*Nutrients!$N63/2000+Q$15*Nutrients!$O63/2000+Q$16*Nutrients!$T63/2000+Q$17*Nutrients!$U63/2000+Q$18*Nutrients!$V63/2000+Q$19*Nutrients!$W63/2000+Q$20*Nutrients!$X63/2000+Q$21*Nutrients!$Y63/2000+Q$22*Nutrients!$Z63/2000+Q$23*Nutrients!$AA63/2000+Q$24*Nutrients!$AB63/2000+Q$25*Nutrients!$AC63/2000+Q$26*Nutrients!$AD63/2000+Q$27*Nutrients!$AE63/2000+Q$28*Nutrients!$AF63/2000+Q$29*Nutrients!$AG63/2000+Q$30*Nutrients!$AH63/2000+Q$31*Nutrients!$P63/2000+Q$32*Nutrients!$Q63/2000+Q$33*Nutrients!$K63/2000+Q$34*Nutrients!$J63/2000+Q$35*Nutrients!$S63/2000+Q$36/2000*Nutrients!$H63+Q$37/2000*Nutrients!$I63+Q$38/2000*Nutrients!$L63)/Q$104)</f>
        <v>0.6035287436124983</v>
      </c>
      <c r="R109" s="82">
        <f>IF(R$4="","",(R$10*Nutrients!$B63/2000+R$6*Nutrients!$C63/2000+R$11*Nutrients!$D63/2000+R$12*Nutrients!$E63/2000+R$7*Nutrients!$F63/2000+R$9*Nutrients!$G63/2000+R$8*Nutrients!$R63/2000+R$13*Nutrients!$M63/2000+R$14*Nutrients!$N63/2000+R$15*Nutrients!$O63/2000+R$16*Nutrients!$T63/2000+R$17*Nutrients!$U63/2000+R$18*Nutrients!$V63/2000+R$19*Nutrients!$W63/2000+R$20*Nutrients!$X63/2000+R$21*Nutrients!$Y63/2000+R$22*Nutrients!$Z63/2000+R$23*Nutrients!$AA63/2000+R$24*Nutrients!$AB63/2000+R$25*Nutrients!$AC63/2000+R$26*Nutrients!$AD63/2000+R$27*Nutrients!$AE63/2000+R$28*Nutrients!$AF63/2000+R$29*Nutrients!$AG63/2000+R$30*Nutrients!$AH63/2000+R$31*Nutrients!$P63/2000+R$32*Nutrients!$Q63/2000+R$33*Nutrients!$K63/2000+R$34*Nutrients!$J63/2000+R$35*Nutrients!$S63/2000+R$36/2000*Nutrients!$H63+R$37/2000*Nutrients!$I63+R$38/2000*Nutrients!$L63)/R$104)</f>
        <v>0.6135738647725626</v>
      </c>
      <c r="S109" s="82">
        <f>IF(S$4="","",(S$10*Nutrients!$B63/2000+S$6*Nutrients!$C63/2000+S$11*Nutrients!$D63/2000+S$12*Nutrients!$E63/2000+S$7*Nutrients!$F63/2000+S$9*Nutrients!$G63/2000+S$8*Nutrients!$R63/2000+S$13*Nutrients!$M63/2000+S$14*Nutrients!$N63/2000+S$15*Nutrients!$O63/2000+S$16*Nutrients!$T63/2000+S$17*Nutrients!$U63/2000+S$18*Nutrients!$V63/2000+S$19*Nutrients!$W63/2000+S$20*Nutrients!$X63/2000+S$21*Nutrients!$Y63/2000+S$22*Nutrients!$Z63/2000+S$23*Nutrients!$AA63/2000+S$24*Nutrients!$AB63/2000+S$25*Nutrients!$AC63/2000+S$26*Nutrients!$AD63/2000+S$27*Nutrients!$AE63/2000+S$28*Nutrients!$AF63/2000+S$29*Nutrients!$AG63/2000+S$30*Nutrients!$AH63/2000+S$31*Nutrients!$P63/2000+S$32*Nutrients!$Q63/2000+S$33*Nutrients!$K63/2000+S$34*Nutrients!$J63/2000+S$35*Nutrients!$S63/2000+S$36/2000*Nutrients!$H63+S$37/2000*Nutrients!$I63+S$38/2000*Nutrients!$L63)/S$104)</f>
        <v>0.6224118083508012</v>
      </c>
      <c r="T109" s="82">
        <f>IF(T$4="","",(T$10*Nutrients!$B63/2000+T$6*Nutrients!$C63/2000+T$11*Nutrients!$D63/2000+T$12*Nutrients!$E63/2000+T$7*Nutrients!$F63/2000+T$9*Nutrients!$G63/2000+T$8*Nutrients!$R63/2000+T$13*Nutrients!$M63/2000+T$14*Nutrients!$N63/2000+T$15*Nutrients!$O63/2000+T$16*Nutrients!$T63/2000+T$17*Nutrients!$U63/2000+T$18*Nutrients!$V63/2000+T$19*Nutrients!$W63/2000+T$20*Nutrients!$X63/2000+T$21*Nutrients!$Y63/2000+T$22*Nutrients!$Z63/2000+T$23*Nutrients!$AA63/2000+T$24*Nutrients!$AB63/2000+T$25*Nutrients!$AC63/2000+T$26*Nutrients!$AD63/2000+T$27*Nutrients!$AE63/2000+T$28*Nutrients!$AF63/2000+T$29*Nutrients!$AG63/2000+T$30*Nutrients!$AH63/2000+T$31*Nutrients!$P63/2000+T$32*Nutrients!$Q63/2000+T$33*Nutrients!$K63/2000+T$34*Nutrients!$J63/2000+T$35*Nutrients!$S63/2000+T$36/2000*Nutrients!$H63+T$37/2000*Nutrients!$I63+T$38/2000*Nutrients!$L63)/T$104)</f>
        <v>0.6291828891195305</v>
      </c>
      <c r="U109" s="82">
        <f>IF(U$4="","",(U$10*Nutrients!$B63/2000+U$6*Nutrients!$C63/2000+U$11*Nutrients!$D63/2000+U$12*Nutrients!$E63/2000+U$7*Nutrients!$F63/2000+U$9*Nutrients!$G63/2000+U$8*Nutrients!$R63/2000+U$13*Nutrients!$M63/2000+U$14*Nutrients!$N63/2000+U$15*Nutrients!$O63/2000+U$16*Nutrients!$T63/2000+U$17*Nutrients!$U63/2000+U$18*Nutrients!$V63/2000+U$19*Nutrients!$W63/2000+U$20*Nutrients!$X63/2000+U$21*Nutrients!$Y63/2000+U$22*Nutrients!$Z63/2000+U$23*Nutrients!$AA63/2000+U$24*Nutrients!$AB63/2000+U$25*Nutrients!$AC63/2000+U$26*Nutrients!$AD63/2000+U$27*Nutrients!$AE63/2000+U$28*Nutrients!$AF63/2000+U$29*Nutrients!$AG63/2000+U$30*Nutrients!$AH63/2000+U$31*Nutrients!$P63/2000+U$32*Nutrients!$Q63/2000+U$33*Nutrients!$K63/2000+U$34*Nutrients!$J63/2000+U$35*Nutrients!$S63/2000+U$36/2000*Nutrients!$H63+U$37/2000*Nutrients!$I63+U$38/2000*Nutrients!$L63)/U$104)</f>
        <v>0.6098808188900079</v>
      </c>
    </row>
    <row r="110" spans="1:21" ht="12.75">
      <c r="A110" s="84" t="s">
        <v>84</v>
      </c>
      <c r="B110" s="82">
        <f>IF(B$4="","",(B$10*Nutrients!$B64/2000+B$6*Nutrients!$C64/2000+B$11*Nutrients!$D64/2000+B$12*Nutrients!$E64/2000+B$7*Nutrients!$F64/2000+B$9*Nutrients!$G64/2000+B$8*Nutrients!$R64/2000+B$13*Nutrients!$M64/2000+B$14*Nutrients!$N64/2000+B$15*Nutrients!$O64/2000+B$16*Nutrients!$T64/2000+B$17*Nutrients!$U64/2000+B$18*Nutrients!$V64/2000+B$19*Nutrients!$W64/2000+B$20*Nutrients!$X64/2000+B$21*Nutrients!$Y64/2000+B$22*Nutrients!$Z64/2000+B$23*Nutrients!$AA64/2000+B$24*Nutrients!$AB64/2000+B$25*Nutrients!$AC64/2000+B$26*Nutrients!$AD64/2000+B$27*Nutrients!$AE64/2000+B$28*Nutrients!$AF64/2000+B$29*Nutrients!$AG64/2000+B$30*Nutrients!$AH64/2000+B$31*Nutrients!$P64/2000+B$32*Nutrients!$Q64/2000+B$33*Nutrients!$K64/2000+B$34*Nutrients!$J64/2000+B$35*Nutrients!$S64/2000+B$36/2000*Nutrients!$H64+B$37/2000*Nutrients!$I64+B$38/2000*Nutrients!$L64)/B$104)</f>
        <v>0.1955269410093156</v>
      </c>
      <c r="C110" s="82">
        <f>IF(C$4="","",(C$10*Nutrients!$B64/2000+C$6*Nutrients!$C64/2000+C$11*Nutrients!$D64/2000+C$12*Nutrients!$E64/2000+C$7*Nutrients!$F64/2000+C$9*Nutrients!$G64/2000+C$8*Nutrients!$R64/2000+C$13*Nutrients!$M64/2000+C$14*Nutrients!$N64/2000+C$15*Nutrients!$O64/2000+C$16*Nutrients!$T64/2000+C$17*Nutrients!$U64/2000+C$18*Nutrients!$V64/2000+C$19*Nutrients!$W64/2000+C$20*Nutrients!$X64/2000+C$21*Nutrients!$Y64/2000+C$22*Nutrients!$Z64/2000+C$23*Nutrients!$AA64/2000+C$24*Nutrients!$AB64/2000+C$25*Nutrients!$AC64/2000+C$26*Nutrients!$AD64/2000+C$27*Nutrients!$AE64/2000+C$28*Nutrients!$AF64/2000+C$29*Nutrients!$AG64/2000+C$30*Nutrients!$AH64/2000+C$31*Nutrients!$P64/2000+C$32*Nutrients!$Q64/2000+C$33*Nutrients!$K64/2000+C$34*Nutrients!$J64/2000+C$35*Nutrients!$S64/2000+C$36/2000*Nutrients!$H64+C$37/2000*Nutrients!$I64+C$38/2000*Nutrients!$L64)/C$104)</f>
        <v>0.19337839520880667</v>
      </c>
      <c r="D110" s="82">
        <f>IF(D$4="","",(D$10*Nutrients!$B64/2000+D$6*Nutrients!$C64/2000+D$11*Nutrients!$D64/2000+D$12*Nutrients!$E64/2000+D$7*Nutrients!$F64/2000+D$9*Nutrients!$G64/2000+D$8*Nutrients!$R64/2000+D$13*Nutrients!$M64/2000+D$14*Nutrients!$N64/2000+D$15*Nutrients!$O64/2000+D$16*Nutrients!$T64/2000+D$17*Nutrients!$U64/2000+D$18*Nutrients!$V64/2000+D$19*Nutrients!$W64/2000+D$20*Nutrients!$X64/2000+D$21*Nutrients!$Y64/2000+D$22*Nutrients!$Z64/2000+D$23*Nutrients!$AA64/2000+D$24*Nutrients!$AB64/2000+D$25*Nutrients!$AC64/2000+D$26*Nutrients!$AD64/2000+D$27*Nutrients!$AE64/2000+D$28*Nutrients!$AF64/2000+D$29*Nutrients!$AG64/2000+D$30*Nutrients!$AH64/2000+D$31*Nutrients!$P64/2000+D$32*Nutrients!$Q64/2000+D$33*Nutrients!$K64/2000+D$34*Nutrients!$J64/2000+D$35*Nutrients!$S64/2000+D$36/2000*Nutrients!$H64+D$37/2000*Nutrients!$I64+D$38/2000*Nutrients!$L64)/D$104)</f>
        <v>0.19009764265009615</v>
      </c>
      <c r="E110" s="82">
        <f>IF(E$4="","",(E$10*Nutrients!$B64/2000+E$6*Nutrients!$C64/2000+E$11*Nutrients!$D64/2000+E$12*Nutrients!$E64/2000+E$7*Nutrients!$F64/2000+E$9*Nutrients!$G64/2000+E$8*Nutrients!$R64/2000+E$13*Nutrients!$M64/2000+E$14*Nutrients!$N64/2000+E$15*Nutrients!$O64/2000+E$16*Nutrients!$T64/2000+E$17*Nutrients!$U64/2000+E$18*Nutrients!$V64/2000+E$19*Nutrients!$W64/2000+E$20*Nutrients!$X64/2000+E$21*Nutrients!$Y64/2000+E$22*Nutrients!$Z64/2000+E$23*Nutrients!$AA64/2000+E$24*Nutrients!$AB64/2000+E$25*Nutrients!$AC64/2000+E$26*Nutrients!$AD64/2000+E$27*Nutrients!$AE64/2000+E$28*Nutrients!$AF64/2000+E$29*Nutrients!$AG64/2000+E$30*Nutrients!$AH64/2000+E$31*Nutrients!$P64/2000+E$32*Nutrients!$Q64/2000+E$33*Nutrients!$K64/2000+E$34*Nutrients!$J64/2000+E$35*Nutrients!$S64/2000+E$36/2000*Nutrients!$H64+E$37/2000*Nutrients!$I64+E$38/2000*Nutrients!$L64)/E$104)</f>
        <v>0.18720234193449034</v>
      </c>
      <c r="F110" s="82">
        <f>IF(F$4="","",(F$10*Nutrients!$B64/2000+F$6*Nutrients!$C64/2000+F$11*Nutrients!$D64/2000+F$12*Nutrients!$E64/2000+F$7*Nutrients!$F64/2000+F$9*Nutrients!$G64/2000+F$8*Nutrients!$R64/2000+F$13*Nutrients!$M64/2000+F$14*Nutrients!$N64/2000+F$15*Nutrients!$O64/2000+F$16*Nutrients!$T64/2000+F$17*Nutrients!$U64/2000+F$18*Nutrients!$V64/2000+F$19*Nutrients!$W64/2000+F$20*Nutrients!$X64/2000+F$21*Nutrients!$Y64/2000+F$22*Nutrients!$Z64/2000+F$23*Nutrients!$AA64/2000+F$24*Nutrients!$AB64/2000+F$25*Nutrients!$AC64/2000+F$26*Nutrients!$AD64/2000+F$27*Nutrients!$AE64/2000+F$28*Nutrients!$AF64/2000+F$29*Nutrients!$AG64/2000+F$30*Nutrients!$AH64/2000+F$31*Nutrients!$P64/2000+F$32*Nutrients!$Q64/2000+F$33*Nutrients!$K64/2000+F$34*Nutrients!$J64/2000+F$35*Nutrients!$S64/2000+F$36/2000*Nutrients!$H64+F$37/2000*Nutrients!$I64+F$38/2000*Nutrients!$L64)/F$104)</f>
        <v>0.18499014488309165</v>
      </c>
      <c r="G110" s="82">
        <f>IF(G$4="","",(G$10*Nutrients!$B64/2000+G$6*Nutrients!$C64/2000+G$11*Nutrients!$D64/2000+G$12*Nutrients!$E64/2000+G$7*Nutrients!$F64/2000+G$9*Nutrients!$G64/2000+G$8*Nutrients!$R64/2000+G$13*Nutrients!$M64/2000+G$14*Nutrients!$N64/2000+G$15*Nutrients!$O64/2000+G$16*Nutrients!$T64/2000+G$17*Nutrients!$U64/2000+G$18*Nutrients!$V64/2000+G$19*Nutrients!$W64/2000+G$20*Nutrients!$X64/2000+G$21*Nutrients!$Y64/2000+G$22*Nutrients!$Z64/2000+G$23*Nutrients!$AA64/2000+G$24*Nutrients!$AB64/2000+G$25*Nutrients!$AC64/2000+G$26*Nutrients!$AD64/2000+G$27*Nutrients!$AE64/2000+G$28*Nutrients!$AF64/2000+G$29*Nutrients!$AG64/2000+G$30*Nutrients!$AH64/2000+G$31*Nutrients!$P64/2000+G$32*Nutrients!$Q64/2000+G$33*Nutrients!$K64/2000+G$34*Nutrients!$J64/2000+G$35*Nutrients!$S64/2000+G$36/2000*Nutrients!$H64+G$37/2000*Nutrients!$I64+G$38/2000*Nutrients!$L64)/G$104)</f>
        <v>0.19131027261339745</v>
      </c>
      <c r="H110" s="81"/>
      <c r="I110" s="82">
        <f>IF(I$4="","",(I$10*Nutrients!$B64/2000+I$6*Nutrients!$C64/2000+I$11*Nutrients!$D64/2000+I$12*Nutrients!$E64/2000+I$7*Nutrients!$F64/2000+I$9*Nutrients!$G64/2000+I$8*Nutrients!$R64/2000+I$13*Nutrients!$M64/2000+I$14*Nutrients!$N64/2000+I$15*Nutrients!$O64/2000+I$16*Nutrients!$T64/2000+I$17*Nutrients!$U64/2000+I$18*Nutrients!$V64/2000+I$19*Nutrients!$W64/2000+I$20*Nutrients!$X64/2000+I$21*Nutrients!$Y64/2000+I$22*Nutrients!$Z64/2000+I$23*Nutrients!$AA64/2000+I$24*Nutrients!$AB64/2000+I$25*Nutrients!$AC64/2000+I$26*Nutrients!$AD64/2000+I$27*Nutrients!$AE64/2000+I$28*Nutrients!$AF64/2000+I$29*Nutrients!$AG64/2000+I$30*Nutrients!$AH64/2000+I$31*Nutrients!$P64/2000+I$32*Nutrients!$Q64/2000+I$33*Nutrients!$K64/2000+I$34*Nutrients!$J64/2000+I$35*Nutrients!$S64/2000+I$36/2000*Nutrients!$H64+I$37/2000*Nutrients!$I64+I$38/2000*Nutrients!$L64)/I$104)</f>
        <v>0.19645106758390413</v>
      </c>
      <c r="J110" s="82">
        <f>IF(J$4="","",(J$10*Nutrients!$B64/2000+J$6*Nutrients!$C64/2000+J$11*Nutrients!$D64/2000+J$12*Nutrients!$E64/2000+J$7*Nutrients!$F64/2000+J$9*Nutrients!$G64/2000+J$8*Nutrients!$R64/2000+J$13*Nutrients!$M64/2000+J$14*Nutrients!$N64/2000+J$15*Nutrients!$O64/2000+J$16*Nutrients!$T64/2000+J$17*Nutrients!$U64/2000+J$18*Nutrients!$V64/2000+J$19*Nutrients!$W64/2000+J$20*Nutrients!$X64/2000+J$21*Nutrients!$Y64/2000+J$22*Nutrients!$Z64/2000+J$23*Nutrients!$AA64/2000+J$24*Nutrients!$AB64/2000+J$25*Nutrients!$AC64/2000+J$26*Nutrients!$AD64/2000+J$27*Nutrients!$AE64/2000+J$28*Nutrients!$AF64/2000+J$29*Nutrients!$AG64/2000+J$30*Nutrients!$AH64/2000+J$31*Nutrients!$P64/2000+J$32*Nutrients!$Q64/2000+J$33*Nutrients!$K64/2000+J$34*Nutrients!$J64/2000+J$35*Nutrients!$S64/2000+J$36/2000*Nutrients!$H64+J$37/2000*Nutrients!$I64+J$38/2000*Nutrients!$L64)/J$104)</f>
        <v>0.19445736508641687</v>
      </c>
      <c r="K110" s="82">
        <f>IF(K$4="","",(K$10*Nutrients!$B64/2000+K$6*Nutrients!$C64/2000+K$11*Nutrients!$D64/2000+K$12*Nutrients!$E64/2000+K$7*Nutrients!$F64/2000+K$9*Nutrients!$G64/2000+K$8*Nutrients!$R64/2000+K$13*Nutrients!$M64/2000+K$14*Nutrients!$N64/2000+K$15*Nutrients!$O64/2000+K$16*Nutrients!$T64/2000+K$17*Nutrients!$U64/2000+K$18*Nutrients!$V64/2000+K$19*Nutrients!$W64/2000+K$20*Nutrients!$X64/2000+K$21*Nutrients!$Y64/2000+K$22*Nutrients!$Z64/2000+K$23*Nutrients!$AA64/2000+K$24*Nutrients!$AB64/2000+K$25*Nutrients!$AC64/2000+K$26*Nutrients!$AD64/2000+K$27*Nutrients!$AE64/2000+K$28*Nutrients!$AF64/2000+K$29*Nutrients!$AG64/2000+K$30*Nutrients!$AH64/2000+K$31*Nutrients!$P64/2000+K$32*Nutrients!$Q64/2000+K$33*Nutrients!$K64/2000+K$34*Nutrients!$J64/2000+K$35*Nutrients!$S64/2000+K$36/2000*Nutrients!$H64+K$37/2000*Nutrients!$I64+K$38/2000*Nutrients!$L64)/K$104)</f>
        <v>0.19139433232200234</v>
      </c>
      <c r="L110" s="82">
        <f>IF(L$4="","",(L$10*Nutrients!$B64/2000+L$6*Nutrients!$C64/2000+L$11*Nutrients!$D64/2000+L$12*Nutrients!$E64/2000+L$7*Nutrients!$F64/2000+L$9*Nutrients!$G64/2000+L$8*Nutrients!$R64/2000+L$13*Nutrients!$M64/2000+L$14*Nutrients!$N64/2000+L$15*Nutrients!$O64/2000+L$16*Nutrients!$T64/2000+L$17*Nutrients!$U64/2000+L$18*Nutrients!$V64/2000+L$19*Nutrients!$W64/2000+L$20*Nutrients!$X64/2000+L$21*Nutrients!$Y64/2000+L$22*Nutrients!$Z64/2000+L$23*Nutrients!$AA64/2000+L$24*Nutrients!$AB64/2000+L$25*Nutrients!$AC64/2000+L$26*Nutrients!$AD64/2000+L$27*Nutrients!$AE64/2000+L$28*Nutrients!$AF64/2000+L$29*Nutrients!$AG64/2000+L$30*Nutrients!$AH64/2000+L$31*Nutrients!$P64/2000+L$32*Nutrients!$Q64/2000+L$33*Nutrients!$K64/2000+L$34*Nutrients!$J64/2000+L$35*Nutrients!$S64/2000+L$36/2000*Nutrients!$H64+L$37/2000*Nutrients!$I64+L$38/2000*Nutrients!$L64)/L$104)</f>
        <v>0.18868781247413138</v>
      </c>
      <c r="M110" s="82">
        <f>IF(M$4="","",(M$10*Nutrients!$B64/2000+M$6*Nutrients!$C64/2000+M$11*Nutrients!$D64/2000+M$12*Nutrients!$E64/2000+M$7*Nutrients!$F64/2000+M$9*Nutrients!$G64/2000+M$8*Nutrients!$R64/2000+M$13*Nutrients!$M64/2000+M$14*Nutrients!$N64/2000+M$15*Nutrients!$O64/2000+M$16*Nutrients!$T64/2000+M$17*Nutrients!$U64/2000+M$18*Nutrients!$V64/2000+M$19*Nutrients!$W64/2000+M$20*Nutrients!$X64/2000+M$21*Nutrients!$Y64/2000+M$22*Nutrients!$Z64/2000+M$23*Nutrients!$AA64/2000+M$24*Nutrients!$AB64/2000+M$25*Nutrients!$AC64/2000+M$26*Nutrients!$AD64/2000+M$27*Nutrients!$AE64/2000+M$28*Nutrients!$AF64/2000+M$29*Nutrients!$AG64/2000+M$30*Nutrients!$AH64/2000+M$31*Nutrients!$P64/2000+M$32*Nutrients!$Q64/2000+M$33*Nutrients!$K64/2000+M$34*Nutrients!$J64/2000+M$35*Nutrients!$S64/2000+M$36/2000*Nutrients!$H64+M$37/2000*Nutrients!$I64+M$38/2000*Nutrients!$L64)/M$104)</f>
        <v>0.18655123801757142</v>
      </c>
      <c r="N110" s="82">
        <f>IF(N$4="","",(N$10*Nutrients!$B64/2000+N$6*Nutrients!$C64/2000+N$11*Nutrients!$D64/2000+N$12*Nutrients!$E64/2000+N$7*Nutrients!$F64/2000+N$9*Nutrients!$G64/2000+N$8*Nutrients!$R64/2000+N$13*Nutrients!$M64/2000+N$14*Nutrients!$N64/2000+N$15*Nutrients!$O64/2000+N$16*Nutrients!$T64/2000+N$17*Nutrients!$U64/2000+N$18*Nutrients!$V64/2000+N$19*Nutrients!$W64/2000+N$20*Nutrients!$X64/2000+N$21*Nutrients!$Y64/2000+N$22*Nutrients!$Z64/2000+N$23*Nutrients!$AA64/2000+N$24*Nutrients!$AB64/2000+N$25*Nutrients!$AC64/2000+N$26*Nutrients!$AD64/2000+N$27*Nutrients!$AE64/2000+N$28*Nutrients!$AF64/2000+N$29*Nutrients!$AG64/2000+N$30*Nutrients!$AH64/2000+N$31*Nutrients!$P64/2000+N$32*Nutrients!$Q64/2000+N$33*Nutrients!$K64/2000+N$34*Nutrients!$J64/2000+N$35*Nutrients!$S64/2000+N$36/2000*Nutrients!$H64+N$37/2000*Nutrients!$I64+N$38/2000*Nutrients!$L64)/N$104)</f>
        <v>0.19252885153137883</v>
      </c>
      <c r="P110" s="82">
        <f>IF(P$4="","",(P$10*Nutrients!$B64/2000+P$6*Nutrients!$C64/2000+P$11*Nutrients!$D64/2000+P$12*Nutrients!$E64/2000+P$7*Nutrients!$F64/2000+P$9*Nutrients!$G64/2000+P$8*Nutrients!$R64/2000+P$13*Nutrients!$M64/2000+P$14*Nutrients!$N64/2000+P$15*Nutrients!$O64/2000+P$16*Nutrients!$T64/2000+P$17*Nutrients!$U64/2000+P$18*Nutrients!$V64/2000+P$19*Nutrients!$W64/2000+P$20*Nutrients!$X64/2000+P$21*Nutrients!$Y64/2000+P$22*Nutrients!$Z64/2000+P$23*Nutrients!$AA64/2000+P$24*Nutrients!$AB64/2000+P$25*Nutrients!$AC64/2000+P$26*Nutrients!$AD64/2000+P$27*Nutrients!$AE64/2000+P$28*Nutrients!$AF64/2000+P$29*Nutrients!$AG64/2000+P$30*Nutrients!$AH64/2000+P$31*Nutrients!$P64/2000+P$32*Nutrients!$Q64/2000+P$33*Nutrients!$K64/2000+P$34*Nutrients!$J64/2000+P$35*Nutrients!$S64/2000+P$36/2000*Nutrients!$H64+P$37/2000*Nutrients!$I64+P$38/2000*Nutrients!$L64)/P$104)</f>
        <v>0.1960075504205591</v>
      </c>
      <c r="Q110" s="82">
        <f>IF(Q$4="","",(Q$10*Nutrients!$B64/2000+Q$6*Nutrients!$C64/2000+Q$11*Nutrients!$D64/2000+Q$12*Nutrients!$E64/2000+Q$7*Nutrients!$F64/2000+Q$9*Nutrients!$G64/2000+Q$8*Nutrients!$R64/2000+Q$13*Nutrients!$M64/2000+Q$14*Nutrients!$N64/2000+Q$15*Nutrients!$O64/2000+Q$16*Nutrients!$T64/2000+Q$17*Nutrients!$U64/2000+Q$18*Nutrients!$V64/2000+Q$19*Nutrients!$W64/2000+Q$20*Nutrients!$X64/2000+Q$21*Nutrients!$Y64/2000+Q$22*Nutrients!$Z64/2000+Q$23*Nutrients!$AA64/2000+Q$24*Nutrients!$AB64/2000+Q$25*Nutrients!$AC64/2000+Q$26*Nutrients!$AD64/2000+Q$27*Nutrients!$AE64/2000+Q$28*Nutrients!$AF64/2000+Q$29*Nutrients!$AG64/2000+Q$30*Nutrients!$AH64/2000+Q$31*Nutrients!$P64/2000+Q$32*Nutrients!$Q64/2000+Q$33*Nutrients!$K64/2000+Q$34*Nutrients!$J64/2000+Q$35*Nutrients!$S64/2000+Q$36/2000*Nutrients!$H64+Q$37/2000*Nutrients!$I64+Q$38/2000*Nutrients!$L64)/Q$104)</f>
        <v>0.19394009858480668</v>
      </c>
      <c r="R110" s="82">
        <f>IF(R$4="","",(R$10*Nutrients!$B64/2000+R$6*Nutrients!$C64/2000+R$11*Nutrients!$D64/2000+R$12*Nutrients!$E64/2000+R$7*Nutrients!$F64/2000+R$9*Nutrients!$G64/2000+R$8*Nutrients!$R64/2000+R$13*Nutrients!$M64/2000+R$14*Nutrients!$N64/2000+R$15*Nutrients!$O64/2000+R$16*Nutrients!$T64/2000+R$17*Nutrients!$U64/2000+R$18*Nutrients!$V64/2000+R$19*Nutrients!$W64/2000+R$20*Nutrients!$X64/2000+R$21*Nutrients!$Y64/2000+R$22*Nutrients!$Z64/2000+R$23*Nutrients!$AA64/2000+R$24*Nutrients!$AB64/2000+R$25*Nutrients!$AC64/2000+R$26*Nutrients!$AD64/2000+R$27*Nutrients!$AE64/2000+R$28*Nutrients!$AF64/2000+R$29*Nutrients!$AG64/2000+R$30*Nutrients!$AH64/2000+R$31*Nutrients!$P64/2000+R$32*Nutrients!$Q64/2000+R$33*Nutrients!$K64/2000+R$34*Nutrients!$J64/2000+R$35*Nutrients!$S64/2000+R$36/2000*Nutrients!$H64+R$37/2000*Nutrients!$I64+R$38/2000*Nutrients!$L64)/R$104)</f>
        <v>0.19077319267512852</v>
      </c>
      <c r="S110" s="82">
        <f>IF(S$4="","",(S$10*Nutrients!$B64/2000+S$6*Nutrients!$C64/2000+S$11*Nutrients!$D64/2000+S$12*Nutrients!$E64/2000+S$7*Nutrients!$F64/2000+S$9*Nutrients!$G64/2000+S$8*Nutrients!$R64/2000+S$13*Nutrients!$M64/2000+S$14*Nutrients!$N64/2000+S$15*Nutrients!$O64/2000+S$16*Nutrients!$T64/2000+S$17*Nutrients!$U64/2000+S$18*Nutrients!$V64/2000+S$19*Nutrients!$W64/2000+S$20*Nutrients!$X64/2000+S$21*Nutrients!$Y64/2000+S$22*Nutrients!$Z64/2000+S$23*Nutrients!$AA64/2000+S$24*Nutrients!$AB64/2000+S$25*Nutrients!$AC64/2000+S$26*Nutrients!$AD64/2000+S$27*Nutrients!$AE64/2000+S$28*Nutrients!$AF64/2000+S$29*Nutrients!$AG64/2000+S$30*Nutrients!$AH64/2000+S$31*Nutrients!$P64/2000+S$32*Nutrients!$Q64/2000+S$33*Nutrients!$K64/2000+S$34*Nutrients!$J64/2000+S$35*Nutrients!$S64/2000+S$36/2000*Nutrients!$H64+S$37/2000*Nutrients!$I64+S$38/2000*Nutrients!$L64)/S$104)</f>
        <v>0.18797655282249692</v>
      </c>
      <c r="T110" s="82">
        <f>IF(T$4="","",(T$10*Nutrients!$B64/2000+T$6*Nutrients!$C64/2000+T$11*Nutrients!$D64/2000+T$12*Nutrients!$E64/2000+T$7*Nutrients!$F64/2000+T$9*Nutrients!$G64/2000+T$8*Nutrients!$R64/2000+T$13*Nutrients!$M64/2000+T$14*Nutrients!$N64/2000+T$15*Nutrients!$O64/2000+T$16*Nutrients!$T64/2000+T$17*Nutrients!$U64/2000+T$18*Nutrients!$V64/2000+T$19*Nutrients!$W64/2000+T$20*Nutrients!$X64/2000+T$21*Nutrients!$Y64/2000+T$22*Nutrients!$Z64/2000+T$23*Nutrients!$AA64/2000+T$24*Nutrients!$AB64/2000+T$25*Nutrients!$AC64/2000+T$26*Nutrients!$AD64/2000+T$27*Nutrients!$AE64/2000+T$28*Nutrients!$AF64/2000+T$29*Nutrients!$AG64/2000+T$30*Nutrients!$AH64/2000+T$31*Nutrients!$P64/2000+T$32*Nutrients!$Q64/2000+T$33*Nutrients!$K64/2000+T$34*Nutrients!$J64/2000+T$35*Nutrients!$S64/2000+T$36/2000*Nutrients!$H64+T$37/2000*Nutrients!$I64+T$38/2000*Nutrients!$L64)/T$104)</f>
        <v>0.18580295594691235</v>
      </c>
      <c r="U110" s="82">
        <f>IF(U$4="","",(U$10*Nutrients!$B64/2000+U$6*Nutrients!$C64/2000+U$11*Nutrients!$D64/2000+U$12*Nutrients!$E64/2000+U$7*Nutrients!$F64/2000+U$9*Nutrients!$G64/2000+U$8*Nutrients!$R64/2000+U$13*Nutrients!$M64/2000+U$14*Nutrients!$N64/2000+U$15*Nutrients!$O64/2000+U$16*Nutrients!$T64/2000+U$17*Nutrients!$U64/2000+U$18*Nutrients!$V64/2000+U$19*Nutrients!$W64/2000+U$20*Nutrients!$X64/2000+U$21*Nutrients!$Y64/2000+U$22*Nutrients!$Z64/2000+U$23*Nutrients!$AA64/2000+U$24*Nutrients!$AB64/2000+U$25*Nutrients!$AC64/2000+U$26*Nutrients!$AD64/2000+U$27*Nutrients!$AE64/2000+U$28*Nutrients!$AF64/2000+U$29*Nutrients!$AG64/2000+U$30*Nutrients!$AH64/2000+U$31*Nutrients!$P64/2000+U$32*Nutrients!$Q64/2000+U$33*Nutrients!$K64/2000+U$34*Nutrients!$J64/2000+U$35*Nutrients!$S64/2000+U$36/2000*Nutrients!$H64+U$37/2000*Nutrients!$I64+U$38/2000*Nutrients!$L64)/U$104)</f>
        <v>0.19194499665364056</v>
      </c>
    </row>
    <row r="111" spans="1:21" ht="12.75">
      <c r="A111" s="84" t="s">
        <v>102</v>
      </c>
      <c r="B111" s="82">
        <f>IF(B$4="","",(B$10*Nutrients!$B65/2000+B$6*Nutrients!$C65/2000+B$11*Nutrients!$D65/2000+B$12*Nutrients!$E65/2000+B$7*Nutrients!$F65/2000+B$9*Nutrients!$G65/2000+B$8*Nutrients!$R65/2000+B$13*Nutrients!$M65/2000+B$14*Nutrients!$N65/2000+B$15*Nutrients!$O65/2000+B$16*Nutrients!$T65/2000+B$17*Nutrients!$U65/2000+B$18*Nutrients!$V65/2000+B$19*Nutrients!$W65/2000+B$20*Nutrients!$X65/2000+B$21*Nutrients!$Y65/2000+B$22*Nutrients!$Z65/2000+B$23*Nutrients!$AA65/2000+B$24*Nutrients!$AB65/2000+B$25*Nutrients!$AC65/2000+B$26*Nutrients!$AD65/2000+B$27*Nutrients!$AE65/2000+B$28*Nutrients!$AF65/2000+B$29*Nutrients!$AG65/2000+B$30*Nutrients!$AH65/2000+B$31*Nutrients!$P65/2000+B$32*Nutrients!$Q65/2000+B$33*Nutrients!$K65/2000+B$34*Nutrients!$J65/2000+B$35*Nutrients!$S65/2000+B$36/2000*Nutrients!$H65+B$37/2000*Nutrients!$I65+B$38/2000*Nutrients!$L65)/B$104)</f>
        <v>0.7763645790588657</v>
      </c>
      <c r="C111" s="82">
        <f>IF(C$4="","",(C$10*Nutrients!$B65/2000+C$6*Nutrients!$C65/2000+C$11*Nutrients!$D65/2000+C$12*Nutrients!$E65/2000+C$7*Nutrients!$F65/2000+C$9*Nutrients!$G65/2000+C$8*Nutrients!$R65/2000+C$13*Nutrients!$M65/2000+C$14*Nutrients!$N65/2000+C$15*Nutrients!$O65/2000+C$16*Nutrients!$T65/2000+C$17*Nutrients!$U65/2000+C$18*Nutrients!$V65/2000+C$19*Nutrients!$W65/2000+C$20*Nutrients!$X65/2000+C$21*Nutrients!$Y65/2000+C$22*Nutrients!$Z65/2000+C$23*Nutrients!$AA65/2000+C$24*Nutrients!$AB65/2000+C$25*Nutrients!$AC65/2000+C$26*Nutrients!$AD65/2000+C$27*Nutrients!$AE65/2000+C$28*Nutrients!$AF65/2000+C$29*Nutrients!$AG65/2000+C$30*Nutrients!$AH65/2000+C$31*Nutrients!$P65/2000+C$32*Nutrients!$Q65/2000+C$33*Nutrients!$K65/2000+C$34*Nutrients!$J65/2000+C$35*Nutrients!$S65/2000+C$36/2000*Nutrients!$H65+C$37/2000*Nutrients!$I65+C$38/2000*Nutrients!$L65)/C$104)</f>
        <v>0.791640168662688</v>
      </c>
      <c r="D111" s="82">
        <f>IF(D$4="","",(D$10*Nutrients!$B65/2000+D$6*Nutrients!$C65/2000+D$11*Nutrients!$D65/2000+D$12*Nutrients!$E65/2000+D$7*Nutrients!$F65/2000+D$9*Nutrients!$G65/2000+D$8*Nutrients!$R65/2000+D$13*Nutrients!$M65/2000+D$14*Nutrients!$N65/2000+D$15*Nutrients!$O65/2000+D$16*Nutrients!$T65/2000+D$17*Nutrients!$U65/2000+D$18*Nutrients!$V65/2000+D$19*Nutrients!$W65/2000+D$20*Nutrients!$X65/2000+D$21*Nutrients!$Y65/2000+D$22*Nutrients!$Z65/2000+D$23*Nutrients!$AA65/2000+D$24*Nutrients!$AB65/2000+D$25*Nutrients!$AC65/2000+D$26*Nutrients!$AD65/2000+D$27*Nutrients!$AE65/2000+D$28*Nutrients!$AF65/2000+D$29*Nutrients!$AG65/2000+D$30*Nutrients!$AH65/2000+D$31*Nutrients!$P65/2000+D$32*Nutrients!$Q65/2000+D$33*Nutrients!$K65/2000+D$34*Nutrients!$J65/2000+D$35*Nutrients!$S65/2000+D$36/2000*Nutrients!$H65+D$37/2000*Nutrients!$I65+D$38/2000*Nutrients!$L65)/D$104)</f>
        <v>0.8146620903526676</v>
      </c>
      <c r="E111" s="82">
        <f>IF(E$4="","",(E$10*Nutrients!$B65/2000+E$6*Nutrients!$C65/2000+E$11*Nutrients!$D65/2000+E$12*Nutrients!$E65/2000+E$7*Nutrients!$F65/2000+E$9*Nutrients!$G65/2000+E$8*Nutrients!$R65/2000+E$13*Nutrients!$M65/2000+E$14*Nutrients!$N65/2000+E$15*Nutrients!$O65/2000+E$16*Nutrients!$T65/2000+E$17*Nutrients!$U65/2000+E$18*Nutrients!$V65/2000+E$19*Nutrients!$W65/2000+E$20*Nutrients!$X65/2000+E$21*Nutrients!$Y65/2000+E$22*Nutrients!$Z65/2000+E$23*Nutrients!$AA65/2000+E$24*Nutrients!$AB65/2000+E$25*Nutrients!$AC65/2000+E$26*Nutrients!$AD65/2000+E$27*Nutrients!$AE65/2000+E$28*Nutrients!$AF65/2000+E$29*Nutrients!$AG65/2000+E$30*Nutrients!$AH65/2000+E$31*Nutrients!$P65/2000+E$32*Nutrients!$Q65/2000+E$33*Nutrients!$K65/2000+E$34*Nutrients!$J65/2000+E$35*Nutrients!$S65/2000+E$36/2000*Nutrients!$H65+E$37/2000*Nutrients!$I65+E$38/2000*Nutrients!$L65)/E$104)</f>
        <v>0.8348932813351773</v>
      </c>
      <c r="F111" s="82">
        <f>IF(F$4="","",(F$10*Nutrients!$B65/2000+F$6*Nutrients!$C65/2000+F$11*Nutrients!$D65/2000+F$12*Nutrients!$E65/2000+F$7*Nutrients!$F65/2000+F$9*Nutrients!$G65/2000+F$8*Nutrients!$R65/2000+F$13*Nutrients!$M65/2000+F$14*Nutrients!$N65/2000+F$15*Nutrients!$O65/2000+F$16*Nutrients!$T65/2000+F$17*Nutrients!$U65/2000+F$18*Nutrients!$V65/2000+F$19*Nutrients!$W65/2000+F$20*Nutrients!$X65/2000+F$21*Nutrients!$Y65/2000+F$22*Nutrients!$Z65/2000+F$23*Nutrients!$AA65/2000+F$24*Nutrients!$AB65/2000+F$25*Nutrients!$AC65/2000+F$26*Nutrients!$AD65/2000+F$27*Nutrients!$AE65/2000+F$28*Nutrients!$AF65/2000+F$29*Nutrients!$AG65/2000+F$30*Nutrients!$AH65/2000+F$31*Nutrients!$P65/2000+F$32*Nutrients!$Q65/2000+F$33*Nutrients!$K65/2000+F$34*Nutrients!$J65/2000+F$35*Nutrients!$S65/2000+F$36/2000*Nutrients!$H65+F$37/2000*Nutrients!$I65+F$38/2000*Nutrients!$L65)/F$104)</f>
        <v>0.8501972314400991</v>
      </c>
      <c r="G111" s="82">
        <f>IF(G$4="","",(G$10*Nutrients!$B65/2000+G$6*Nutrients!$C65/2000+G$11*Nutrients!$D65/2000+G$12*Nutrients!$E65/2000+G$7*Nutrients!$F65/2000+G$9*Nutrients!$G65/2000+G$8*Nutrients!$R65/2000+G$13*Nutrients!$M65/2000+G$14*Nutrients!$N65/2000+G$15*Nutrients!$O65/2000+G$16*Nutrients!$T65/2000+G$17*Nutrients!$U65/2000+G$18*Nutrients!$V65/2000+G$19*Nutrients!$W65/2000+G$20*Nutrients!$X65/2000+G$21*Nutrients!$Y65/2000+G$22*Nutrients!$Z65/2000+G$23*Nutrients!$AA65/2000+G$24*Nutrients!$AB65/2000+G$25*Nutrients!$AC65/2000+G$26*Nutrients!$AD65/2000+G$27*Nutrients!$AE65/2000+G$28*Nutrients!$AF65/2000+G$29*Nutrients!$AG65/2000+G$30*Nutrients!$AH65/2000+G$31*Nutrients!$P65/2000+G$32*Nutrients!$Q65/2000+G$33*Nutrients!$K65/2000+G$34*Nutrients!$J65/2000+G$35*Nutrients!$S65/2000+G$36/2000*Nutrients!$H65+G$37/2000*Nutrients!$I65+G$38/2000*Nutrients!$L65)/G$104)</f>
        <v>0.806182382805645</v>
      </c>
      <c r="H111" s="81"/>
      <c r="I111" s="82">
        <f>IF(I$4="","",(I$10*Nutrients!$B65/2000+I$6*Nutrients!$C65/2000+I$11*Nutrients!$D65/2000+I$12*Nutrients!$E65/2000+I$7*Nutrients!$F65/2000+I$9*Nutrients!$G65/2000+I$8*Nutrients!$R65/2000+I$13*Nutrients!$M65/2000+I$14*Nutrients!$N65/2000+I$15*Nutrients!$O65/2000+I$16*Nutrients!$T65/2000+I$17*Nutrients!$U65/2000+I$18*Nutrients!$V65/2000+I$19*Nutrients!$W65/2000+I$20*Nutrients!$X65/2000+I$21*Nutrients!$Y65/2000+I$22*Nutrients!$Z65/2000+I$23*Nutrients!$AA65/2000+I$24*Nutrients!$AB65/2000+I$25*Nutrients!$AC65/2000+I$26*Nutrients!$AD65/2000+I$27*Nutrients!$AE65/2000+I$28*Nutrients!$AF65/2000+I$29*Nutrients!$AG65/2000+I$30*Nutrients!$AH65/2000+I$31*Nutrients!$P65/2000+I$32*Nutrients!$Q65/2000+I$33*Nutrients!$K65/2000+I$34*Nutrients!$J65/2000+I$35*Nutrients!$S65/2000+I$36/2000*Nutrients!$H65+I$37/2000*Nutrients!$I65+I$38/2000*Nutrients!$L65)/I$104)</f>
        <v>0.7562926684359413</v>
      </c>
      <c r="J111" s="82">
        <f>IF(J$4="","",(J$10*Nutrients!$B65/2000+J$6*Nutrients!$C65/2000+J$11*Nutrients!$D65/2000+J$12*Nutrients!$E65/2000+J$7*Nutrients!$F65/2000+J$9*Nutrients!$G65/2000+J$8*Nutrients!$R65/2000+J$13*Nutrients!$M65/2000+J$14*Nutrients!$N65/2000+J$15*Nutrients!$O65/2000+J$16*Nutrients!$T65/2000+J$17*Nutrients!$U65/2000+J$18*Nutrients!$V65/2000+J$19*Nutrients!$W65/2000+J$20*Nutrients!$X65/2000+J$21*Nutrients!$Y65/2000+J$22*Nutrients!$Z65/2000+J$23*Nutrients!$AA65/2000+J$24*Nutrients!$AB65/2000+J$25*Nutrients!$AC65/2000+J$26*Nutrients!$AD65/2000+J$27*Nutrients!$AE65/2000+J$28*Nutrients!$AF65/2000+J$29*Nutrients!$AG65/2000+J$30*Nutrients!$AH65/2000+J$31*Nutrients!$P65/2000+J$32*Nutrients!$Q65/2000+J$33*Nutrients!$K65/2000+J$34*Nutrients!$J65/2000+J$35*Nutrients!$S65/2000+J$36/2000*Nutrients!$H65+J$37/2000*Nutrients!$I65+J$38/2000*Nutrients!$L65)/J$104)</f>
        <v>0.7687774214207623</v>
      </c>
      <c r="K111" s="82">
        <f>IF(K$4="","",(K$10*Nutrients!$B65/2000+K$6*Nutrients!$C65/2000+K$11*Nutrients!$D65/2000+K$12*Nutrients!$E65/2000+K$7*Nutrients!$F65/2000+K$9*Nutrients!$G65/2000+K$8*Nutrients!$R65/2000+K$13*Nutrients!$M65/2000+K$14*Nutrients!$N65/2000+K$15*Nutrients!$O65/2000+K$16*Nutrients!$T65/2000+K$17*Nutrients!$U65/2000+K$18*Nutrients!$V65/2000+K$19*Nutrients!$W65/2000+K$20*Nutrients!$X65/2000+K$21*Nutrients!$Y65/2000+K$22*Nutrients!$Z65/2000+K$23*Nutrients!$AA65/2000+K$24*Nutrients!$AB65/2000+K$25*Nutrients!$AC65/2000+K$26*Nutrients!$AD65/2000+K$27*Nutrients!$AE65/2000+K$28*Nutrients!$AF65/2000+K$29*Nutrients!$AG65/2000+K$30*Nutrients!$AH65/2000+K$31*Nutrients!$P65/2000+K$32*Nutrients!$Q65/2000+K$33*Nutrients!$K65/2000+K$34*Nutrients!$J65/2000+K$35*Nutrients!$S65/2000+K$36/2000*Nutrients!$H65+K$37/2000*Nutrients!$I65+K$38/2000*Nutrients!$L65)/K$104)</f>
        <v>0.787668990533506</v>
      </c>
      <c r="L111" s="82">
        <f>IF(L$4="","",(L$10*Nutrients!$B65/2000+L$6*Nutrients!$C65/2000+L$11*Nutrients!$D65/2000+L$12*Nutrients!$E65/2000+L$7*Nutrients!$F65/2000+L$9*Nutrients!$G65/2000+L$8*Nutrients!$R65/2000+L$13*Nutrients!$M65/2000+L$14*Nutrients!$N65/2000+L$15*Nutrients!$O65/2000+L$16*Nutrients!$T65/2000+L$17*Nutrients!$U65/2000+L$18*Nutrients!$V65/2000+L$19*Nutrients!$W65/2000+L$20*Nutrients!$X65/2000+L$21*Nutrients!$Y65/2000+L$22*Nutrients!$Z65/2000+L$23*Nutrients!$AA65/2000+L$24*Nutrients!$AB65/2000+L$25*Nutrients!$AC65/2000+L$26*Nutrients!$AD65/2000+L$27*Nutrients!$AE65/2000+L$28*Nutrients!$AF65/2000+L$29*Nutrients!$AG65/2000+L$30*Nutrients!$AH65/2000+L$31*Nutrients!$P65/2000+L$32*Nutrients!$Q65/2000+L$33*Nutrients!$K65/2000+L$34*Nutrients!$J65/2000+L$35*Nutrients!$S65/2000+L$36/2000*Nutrients!$H65+L$37/2000*Nutrients!$I65+L$38/2000*Nutrients!$L65)/L$104)</f>
        <v>0.8043340333694942</v>
      </c>
      <c r="M111" s="82">
        <f>IF(M$4="","",(M$10*Nutrients!$B65/2000+M$6*Nutrients!$C65/2000+M$11*Nutrients!$D65/2000+M$12*Nutrients!$E65/2000+M$7*Nutrients!$F65/2000+M$9*Nutrients!$G65/2000+M$8*Nutrients!$R65/2000+M$13*Nutrients!$M65/2000+M$14*Nutrients!$N65/2000+M$15*Nutrients!$O65/2000+M$16*Nutrients!$T65/2000+M$17*Nutrients!$U65/2000+M$18*Nutrients!$V65/2000+M$19*Nutrients!$W65/2000+M$20*Nutrients!$X65/2000+M$21*Nutrients!$Y65/2000+M$22*Nutrients!$Z65/2000+M$23*Nutrients!$AA65/2000+M$24*Nutrients!$AB65/2000+M$25*Nutrients!$AC65/2000+M$26*Nutrients!$AD65/2000+M$27*Nutrients!$AE65/2000+M$28*Nutrients!$AF65/2000+M$29*Nutrients!$AG65/2000+M$30*Nutrients!$AH65/2000+M$31*Nutrients!$P65/2000+M$32*Nutrients!$Q65/2000+M$33*Nutrients!$K65/2000+M$34*Nutrients!$J65/2000+M$35*Nutrients!$S65/2000+M$36/2000*Nutrients!$H65+M$37/2000*Nutrients!$I65+M$38/2000*Nutrients!$L65)/M$104)</f>
        <v>0.8173138835601563</v>
      </c>
      <c r="N111" s="82">
        <f>IF(N$4="","",(N$10*Nutrients!$B65/2000+N$6*Nutrients!$C65/2000+N$11*Nutrients!$D65/2000+N$12*Nutrients!$E65/2000+N$7*Nutrients!$F65/2000+N$9*Nutrients!$G65/2000+N$8*Nutrients!$R65/2000+N$13*Nutrients!$M65/2000+N$14*Nutrients!$N65/2000+N$15*Nutrients!$O65/2000+N$16*Nutrients!$T65/2000+N$17*Nutrients!$U65/2000+N$18*Nutrients!$V65/2000+N$19*Nutrients!$W65/2000+N$20*Nutrients!$X65/2000+N$21*Nutrients!$Y65/2000+N$22*Nutrients!$Z65/2000+N$23*Nutrients!$AA65/2000+N$24*Nutrients!$AB65/2000+N$25*Nutrients!$AC65/2000+N$26*Nutrients!$AD65/2000+N$27*Nutrients!$AE65/2000+N$28*Nutrients!$AF65/2000+N$29*Nutrients!$AG65/2000+N$30*Nutrients!$AH65/2000+N$31*Nutrients!$P65/2000+N$32*Nutrients!$Q65/2000+N$33*Nutrients!$K65/2000+N$34*Nutrients!$J65/2000+N$35*Nutrients!$S65/2000+N$36/2000*Nutrients!$H65+N$37/2000*Nutrients!$I65+N$38/2000*Nutrients!$L65)/N$104)</f>
        <v>0.7807213299912674</v>
      </c>
      <c r="P111" s="82">
        <f>IF(P$4="","",(P$10*Nutrients!$B65/2000+P$6*Nutrients!$C65/2000+P$11*Nutrients!$D65/2000+P$12*Nutrients!$E65/2000+P$7*Nutrients!$F65/2000+P$9*Nutrients!$G65/2000+P$8*Nutrients!$R65/2000+P$13*Nutrients!$M65/2000+P$14*Nutrients!$N65/2000+P$15*Nutrients!$O65/2000+P$16*Nutrients!$T65/2000+P$17*Nutrients!$U65/2000+P$18*Nutrients!$V65/2000+P$19*Nutrients!$W65/2000+P$20*Nutrients!$X65/2000+P$21*Nutrients!$Y65/2000+P$22*Nutrients!$Z65/2000+P$23*Nutrients!$AA65/2000+P$24*Nutrients!$AB65/2000+P$25*Nutrients!$AC65/2000+P$26*Nutrients!$AD65/2000+P$27*Nutrients!$AE65/2000+P$28*Nutrients!$AF65/2000+P$29*Nutrients!$AG65/2000+P$30*Nutrients!$AH65/2000+P$31*Nutrients!$P65/2000+P$32*Nutrients!$Q65/2000+P$33*Nutrients!$K65/2000+P$34*Nutrients!$J65/2000+P$35*Nutrients!$S65/2000+P$36/2000*Nutrients!$H65+P$37/2000*Nutrients!$I65+P$38/2000*Nutrients!$L65)/P$104)</f>
        <v>0.7659258043149292</v>
      </c>
      <c r="Q111" s="82">
        <f>IF(Q$4="","",(Q$10*Nutrients!$B65/2000+Q$6*Nutrients!$C65/2000+Q$11*Nutrients!$D65/2000+Q$12*Nutrients!$E65/2000+Q$7*Nutrients!$F65/2000+Q$9*Nutrients!$G65/2000+Q$8*Nutrients!$R65/2000+Q$13*Nutrients!$M65/2000+Q$14*Nutrients!$N65/2000+Q$15*Nutrients!$O65/2000+Q$16*Nutrients!$T65/2000+Q$17*Nutrients!$U65/2000+Q$18*Nutrients!$V65/2000+Q$19*Nutrients!$W65/2000+Q$20*Nutrients!$X65/2000+Q$21*Nutrients!$Y65/2000+Q$22*Nutrients!$Z65/2000+Q$23*Nutrients!$AA65/2000+Q$24*Nutrients!$AB65/2000+Q$25*Nutrients!$AC65/2000+Q$26*Nutrients!$AD65/2000+Q$27*Nutrients!$AE65/2000+Q$28*Nutrients!$AF65/2000+Q$29*Nutrients!$AG65/2000+Q$30*Nutrients!$AH65/2000+Q$31*Nutrients!$P65/2000+Q$32*Nutrients!$Q65/2000+Q$33*Nutrients!$K65/2000+Q$34*Nutrients!$J65/2000+Q$35*Nutrients!$S65/2000+Q$36/2000*Nutrients!$H65+Q$37/2000*Nutrients!$I65+Q$38/2000*Nutrients!$L65)/Q$104)</f>
        <v>0.7797379992167076</v>
      </c>
      <c r="R111" s="82">
        <f>IF(R$4="","",(R$10*Nutrients!$B65/2000+R$6*Nutrients!$C65/2000+R$11*Nutrients!$D65/2000+R$12*Nutrients!$E65/2000+R$7*Nutrients!$F65/2000+R$9*Nutrients!$G65/2000+R$8*Nutrients!$R65/2000+R$13*Nutrients!$M65/2000+R$14*Nutrients!$N65/2000+R$15*Nutrients!$O65/2000+R$16*Nutrients!$T65/2000+R$17*Nutrients!$U65/2000+R$18*Nutrients!$V65/2000+R$19*Nutrients!$W65/2000+R$20*Nutrients!$X65/2000+R$21*Nutrients!$Y65/2000+R$22*Nutrients!$Z65/2000+R$23*Nutrients!$AA65/2000+R$24*Nutrients!$AB65/2000+R$25*Nutrients!$AC65/2000+R$26*Nutrients!$AD65/2000+R$27*Nutrients!$AE65/2000+R$28*Nutrients!$AF65/2000+R$29*Nutrients!$AG65/2000+R$30*Nutrients!$AH65/2000+R$31*Nutrients!$P65/2000+R$32*Nutrients!$Q65/2000+R$33*Nutrients!$K65/2000+R$34*Nutrients!$J65/2000+R$35*Nutrients!$S65/2000+R$36/2000*Nutrients!$H65+R$37/2000*Nutrients!$I65+R$38/2000*Nutrients!$L65)/R$104)</f>
        <v>0.8005992118909856</v>
      </c>
      <c r="S111" s="82">
        <f>IF(S$4="","",(S$10*Nutrients!$B65/2000+S$6*Nutrients!$C65/2000+S$11*Nutrients!$D65/2000+S$12*Nutrients!$E65/2000+S$7*Nutrients!$F65/2000+S$9*Nutrients!$G65/2000+S$8*Nutrients!$R65/2000+S$13*Nutrients!$M65/2000+S$14*Nutrients!$N65/2000+S$15*Nutrients!$O65/2000+S$16*Nutrients!$T65/2000+S$17*Nutrients!$U65/2000+S$18*Nutrients!$V65/2000+S$19*Nutrients!$W65/2000+S$20*Nutrients!$X65/2000+S$21*Nutrients!$Y65/2000+S$22*Nutrients!$Z65/2000+S$23*Nutrients!$AA65/2000+S$24*Nutrients!$AB65/2000+S$25*Nutrients!$AC65/2000+S$26*Nutrients!$AD65/2000+S$27*Nutrients!$AE65/2000+S$28*Nutrients!$AF65/2000+S$29*Nutrients!$AG65/2000+S$30*Nutrients!$AH65/2000+S$31*Nutrients!$P65/2000+S$32*Nutrients!$Q65/2000+S$33*Nutrients!$K65/2000+S$34*Nutrients!$J65/2000+S$35*Nutrients!$S65/2000+S$36/2000*Nutrients!$H65+S$37/2000*Nutrients!$I65+S$38/2000*Nutrients!$L65)/S$104)</f>
        <v>0.8189661377985293</v>
      </c>
      <c r="T111" s="82">
        <f>IF(T$4="","",(T$10*Nutrients!$B65/2000+T$6*Nutrients!$C65/2000+T$11*Nutrients!$D65/2000+T$12*Nutrients!$E65/2000+T$7*Nutrients!$F65/2000+T$9*Nutrients!$G65/2000+T$8*Nutrients!$R65/2000+T$13*Nutrients!$M65/2000+T$14*Nutrients!$N65/2000+T$15*Nutrients!$O65/2000+T$16*Nutrients!$T65/2000+T$17*Nutrients!$U65/2000+T$18*Nutrients!$V65/2000+T$19*Nutrients!$W65/2000+T$20*Nutrients!$X65/2000+T$21*Nutrients!$Y65/2000+T$22*Nutrients!$Z65/2000+T$23*Nutrients!$AA65/2000+T$24*Nutrients!$AB65/2000+T$25*Nutrients!$AC65/2000+T$26*Nutrients!$AD65/2000+T$27*Nutrients!$AE65/2000+T$28*Nutrients!$AF65/2000+T$29*Nutrients!$AG65/2000+T$30*Nutrients!$AH65/2000+T$31*Nutrients!$P65/2000+T$32*Nutrients!$Q65/2000+T$33*Nutrients!$K65/2000+T$34*Nutrients!$J65/2000+T$35*Nutrients!$S65/2000+T$36/2000*Nutrients!$H65+T$37/2000*Nutrients!$I65+T$38/2000*Nutrients!$L65)/T$104)</f>
        <v>0.8330759281802581</v>
      </c>
      <c r="U111" s="82">
        <f>IF(U$4="","",(U$10*Nutrients!$B65/2000+U$6*Nutrients!$C65/2000+U$11*Nutrients!$D65/2000+U$12*Nutrients!$E65/2000+U$7*Nutrients!$F65/2000+U$9*Nutrients!$G65/2000+U$8*Nutrients!$R65/2000+U$13*Nutrients!$M65/2000+U$14*Nutrients!$N65/2000+U$15*Nutrients!$O65/2000+U$16*Nutrients!$T65/2000+U$17*Nutrients!$U65/2000+U$18*Nutrients!$V65/2000+U$19*Nutrients!$W65/2000+U$20*Nutrients!$X65/2000+U$21*Nutrients!$Y65/2000+U$22*Nutrients!$Z65/2000+U$23*Nutrients!$AA65/2000+U$24*Nutrients!$AB65/2000+U$25*Nutrients!$AC65/2000+U$26*Nutrients!$AD65/2000+U$27*Nutrients!$AE65/2000+U$28*Nutrients!$AF65/2000+U$29*Nutrients!$AG65/2000+U$30*Nutrients!$AH65/2000+U$31*Nutrients!$P65/2000+U$32*Nutrients!$Q65/2000+U$33*Nutrients!$K65/2000+U$34*Nutrients!$J65/2000+U$35*Nutrients!$S65/2000+U$36/2000*Nutrients!$H65+U$37/2000*Nutrients!$I65+U$38/2000*Nutrients!$L65)/U$104)</f>
        <v>0.7929204249031109</v>
      </c>
    </row>
  </sheetData>
  <sheetProtection sheet="1" objects="1" scenarios="1"/>
  <printOptions/>
  <pageMargins left="0.41" right="0.29" top="0.89" bottom="0.83" header="0.5" footer="0.5"/>
  <pageSetup horizontalDpi="600" verticalDpi="600" orientation="landscape" pageOrder="overThenDown"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K35"/>
  <sheetViews>
    <sheetView workbookViewId="0" topLeftCell="A1">
      <selection activeCell="H16" sqref="H16"/>
    </sheetView>
  </sheetViews>
  <sheetFormatPr defaultColWidth="9.140625" defaultRowHeight="12.75"/>
  <sheetData>
    <row r="1" spans="1:11" ht="15.75">
      <c r="A1" s="124" t="s">
        <v>138</v>
      </c>
      <c r="B1" s="117"/>
      <c r="C1" s="117"/>
      <c r="D1" s="118" t="s">
        <v>120</v>
      </c>
      <c r="E1" s="118">
        <v>3</v>
      </c>
      <c r="F1" s="118">
        <v>3</v>
      </c>
      <c r="G1" s="118">
        <v>6</v>
      </c>
      <c r="H1" s="118">
        <v>6</v>
      </c>
      <c r="I1" s="117"/>
      <c r="J1" s="117"/>
      <c r="K1" s="119"/>
    </row>
    <row r="2" spans="1:11" ht="12.75">
      <c r="A2" s="120"/>
      <c r="B2" s="2"/>
      <c r="C2" s="4" t="s">
        <v>121</v>
      </c>
      <c r="D2" s="4" t="s">
        <v>122</v>
      </c>
      <c r="E2" s="4" t="s">
        <v>121</v>
      </c>
      <c r="F2" s="4" t="s">
        <v>122</v>
      </c>
      <c r="G2" s="2"/>
      <c r="H2" s="2"/>
      <c r="I2" s="2"/>
      <c r="J2" s="2"/>
      <c r="K2" s="121"/>
    </row>
    <row r="3" spans="1:11" ht="12.75">
      <c r="A3" s="120" t="s">
        <v>123</v>
      </c>
      <c r="B3" s="2" t="s">
        <v>124</v>
      </c>
      <c r="C3" s="2" t="s">
        <v>125</v>
      </c>
      <c r="D3" s="4" t="s">
        <v>126</v>
      </c>
      <c r="E3" s="116" t="s">
        <v>127</v>
      </c>
      <c r="F3" s="116" t="s">
        <v>128</v>
      </c>
      <c r="G3" s="116" t="s">
        <v>129</v>
      </c>
      <c r="H3" s="116" t="s">
        <v>130</v>
      </c>
      <c r="I3" s="2"/>
      <c r="J3" s="2"/>
      <c r="K3" s="121"/>
    </row>
    <row r="4" spans="1:11" ht="12.75">
      <c r="A4" s="120">
        <f aca="true" t="shared" si="0" ref="A4:A9">-0.01087*D4+4.9477</f>
        <v>4.24115</v>
      </c>
      <c r="B4" s="2">
        <f aca="true" t="shared" si="1" ref="B4:B9">-0.00976*D4+5.37419</f>
        <v>4.739789999999999</v>
      </c>
      <c r="C4" s="2">
        <f aca="true" t="shared" si="2" ref="C4:C9">-0.0123*D4+5.2568</f>
        <v>4.4573</v>
      </c>
      <c r="D4" s="2">
        <f>AVERAGE('Gf diets (corn, 46.5%)'!B4:B5)</f>
        <v>65</v>
      </c>
      <c r="E4" s="107">
        <f aca="true" t="shared" si="3" ref="E4:E9">$C$11+$C$12+$C$14*$A4*$D4+$C$15*E$1+$C$16*$E$1</f>
        <v>-2.153058634</v>
      </c>
      <c r="F4" s="107">
        <f aca="true" t="shared" si="4" ref="F4:F9">$C$11+$C$13+$C$14*$B4*$D4+$C$15*F$1+$C$17*F$1</f>
        <v>-1.2583720964</v>
      </c>
      <c r="G4" s="107">
        <f aca="true" t="shared" si="5" ref="G4:G9">$C$11+$C$12+$C$14*$A4*$D4+$C$15*G$1+$C$16*$G$1</f>
        <v>-1.8629886339999997</v>
      </c>
      <c r="H4" s="107">
        <f aca="true" t="shared" si="6" ref="H4:H9">$C$11+$C$13+$C$14*$B4*$D4+$C$15*H$1+$C$17*$H$1</f>
        <v>-1.1664820964</v>
      </c>
      <c r="I4" s="2">
        <v>50</v>
      </c>
      <c r="J4" s="2">
        <v>75</v>
      </c>
      <c r="K4" s="121">
        <f aca="true" t="shared" si="7" ref="K4:K9">D4/2.2046</f>
        <v>29.48380658622879</v>
      </c>
    </row>
    <row r="5" spans="1:11" ht="12.75">
      <c r="A5" s="120">
        <f t="shared" si="0"/>
        <v>3.8607000000000005</v>
      </c>
      <c r="B5" s="2">
        <f t="shared" si="1"/>
        <v>4.39819</v>
      </c>
      <c r="C5" s="2">
        <f t="shared" si="2"/>
        <v>4.0268</v>
      </c>
      <c r="D5" s="2">
        <f>AVERAGE('Gf diets (corn, 46.5%)'!C4:C5)</f>
        <v>100</v>
      </c>
      <c r="E5" s="107">
        <f t="shared" si="3"/>
        <v>-1.9614124800000001</v>
      </c>
      <c r="F5" s="107">
        <f t="shared" si="4"/>
        <v>-1.0296842160000002</v>
      </c>
      <c r="G5" s="107">
        <f t="shared" si="5"/>
        <v>-1.6713424799999999</v>
      </c>
      <c r="H5" s="107">
        <f t="shared" si="6"/>
        <v>-0.9377942160000001</v>
      </c>
      <c r="I5" s="2">
        <v>75</v>
      </c>
      <c r="J5" s="2">
        <v>120</v>
      </c>
      <c r="K5" s="121">
        <f t="shared" si="7"/>
        <v>45.35970244035199</v>
      </c>
    </row>
    <row r="6" spans="1:11" ht="12.75">
      <c r="A6" s="120">
        <f t="shared" si="0"/>
        <v>3.4259000000000004</v>
      </c>
      <c r="B6" s="2">
        <f t="shared" si="1"/>
        <v>4.00779</v>
      </c>
      <c r="C6" s="2">
        <f t="shared" si="2"/>
        <v>3.5348</v>
      </c>
      <c r="D6" s="2">
        <f>AVERAGE('Gf diets (corn, 46.5%)'!D4:D5)</f>
        <v>140</v>
      </c>
      <c r="E6" s="107">
        <f t="shared" si="3"/>
        <v>-1.7989992639999999</v>
      </c>
      <c r="F6" s="107">
        <f t="shared" si="4"/>
        <v>-0.8191567184</v>
      </c>
      <c r="G6" s="107">
        <f t="shared" si="5"/>
        <v>-1.5089292639999998</v>
      </c>
      <c r="H6" s="107">
        <f t="shared" si="6"/>
        <v>-0.7272667184000001</v>
      </c>
      <c r="I6" s="2">
        <v>120</v>
      </c>
      <c r="J6" s="2">
        <v>160</v>
      </c>
      <c r="K6" s="121">
        <f t="shared" si="7"/>
        <v>63.50358341649279</v>
      </c>
    </row>
    <row r="7" spans="1:11" ht="12.75">
      <c r="A7" s="120">
        <f t="shared" si="0"/>
        <v>2.9911000000000003</v>
      </c>
      <c r="B7" s="2">
        <f t="shared" si="1"/>
        <v>3.6173899999999994</v>
      </c>
      <c r="C7" s="2">
        <f t="shared" si="2"/>
        <v>3.0428</v>
      </c>
      <c r="D7" s="2">
        <f>AVERAGE('Gf diets (corn, 46.5%)'!E4:E5)</f>
        <v>180</v>
      </c>
      <c r="E7" s="107">
        <f t="shared" si="3"/>
        <v>-1.6969710719999997</v>
      </c>
      <c r="F7" s="107">
        <f t="shared" si="4"/>
        <v>-0.6628479728000001</v>
      </c>
      <c r="G7" s="107">
        <f t="shared" si="5"/>
        <v>-1.4069010719999997</v>
      </c>
      <c r="H7" s="107">
        <f t="shared" si="6"/>
        <v>-0.5709579728</v>
      </c>
      <c r="I7" s="2">
        <v>160</v>
      </c>
      <c r="J7" s="2">
        <v>195</v>
      </c>
      <c r="K7" s="121">
        <f t="shared" si="7"/>
        <v>81.64746439263358</v>
      </c>
    </row>
    <row r="8" spans="1:11" ht="12.75">
      <c r="A8" s="120">
        <f t="shared" si="0"/>
        <v>2.5563000000000002</v>
      </c>
      <c r="B8" s="2">
        <f t="shared" si="1"/>
        <v>3.22699</v>
      </c>
      <c r="C8" s="2">
        <f t="shared" si="2"/>
        <v>2.5508</v>
      </c>
      <c r="D8" s="2">
        <f>AVERAGE('Gf diets (corn, 46.5%)'!F4:F5)</f>
        <v>220</v>
      </c>
      <c r="E8" s="107">
        <f t="shared" si="3"/>
        <v>-1.6553279039999997</v>
      </c>
      <c r="F8" s="107">
        <f t="shared" si="4"/>
        <v>-0.5607579792000001</v>
      </c>
      <c r="G8" s="107">
        <f t="shared" si="5"/>
        <v>-1.365257904</v>
      </c>
      <c r="H8" s="107">
        <f t="shared" si="6"/>
        <v>-0.4688679792000002</v>
      </c>
      <c r="I8" s="2">
        <v>195</v>
      </c>
      <c r="J8" s="2">
        <v>230</v>
      </c>
      <c r="K8" s="121">
        <f t="shared" si="7"/>
        <v>99.79134536877437</v>
      </c>
    </row>
    <row r="9" spans="1:11" ht="12.75">
      <c r="A9" s="120">
        <f t="shared" si="0"/>
        <v>2.2030250000000002</v>
      </c>
      <c r="B9" s="2">
        <f t="shared" si="1"/>
        <v>2.9097899999999997</v>
      </c>
      <c r="C9" s="2">
        <f t="shared" si="2"/>
        <v>2.15105</v>
      </c>
      <c r="D9" s="2">
        <f>AVERAGE('Gf diets (corn, 46.5%)'!G4:G5)</f>
        <v>252.5</v>
      </c>
      <c r="E9" s="107">
        <f t="shared" si="3"/>
        <v>-1.6659560215</v>
      </c>
      <c r="F9" s="107">
        <f t="shared" si="4"/>
        <v>-0.5177326514000002</v>
      </c>
      <c r="G9" s="107">
        <f t="shared" si="5"/>
        <v>-1.3758860215</v>
      </c>
      <c r="H9" s="107">
        <f t="shared" si="6"/>
        <v>-0.42584265140000027</v>
      </c>
      <c r="I9" s="2">
        <v>230</v>
      </c>
      <c r="J9" s="2">
        <v>265</v>
      </c>
      <c r="K9" s="121">
        <f t="shared" si="7"/>
        <v>114.53324866188878</v>
      </c>
    </row>
    <row r="10" spans="1:11" ht="12.75">
      <c r="A10" s="120"/>
      <c r="B10" s="2"/>
      <c r="C10" s="107"/>
      <c r="D10" s="107"/>
      <c r="E10" s="107"/>
      <c r="F10" s="107"/>
      <c r="G10" s="2"/>
      <c r="H10" s="2"/>
      <c r="I10" s="2"/>
      <c r="J10" s="2"/>
      <c r="K10" s="121"/>
    </row>
    <row r="11" spans="1:11" ht="12.75">
      <c r="A11" s="120" t="s">
        <v>131</v>
      </c>
      <c r="B11" s="2"/>
      <c r="C11" s="2">
        <v>-1.8851</v>
      </c>
      <c r="D11" s="2">
        <v>0.5111</v>
      </c>
      <c r="E11" s="2">
        <v>6</v>
      </c>
      <c r="F11" s="2">
        <v>-3.69</v>
      </c>
      <c r="G11" s="2">
        <v>0.0102</v>
      </c>
      <c r="H11" s="2"/>
      <c r="I11" s="2"/>
      <c r="J11" s="2"/>
      <c r="K11" s="121"/>
    </row>
    <row r="12" spans="1:11" ht="12.75">
      <c r="A12" s="120" t="s">
        <v>132</v>
      </c>
      <c r="B12" s="2" t="s">
        <v>121</v>
      </c>
      <c r="C12" s="2">
        <v>-1.0366</v>
      </c>
      <c r="D12" s="2">
        <v>0.6134</v>
      </c>
      <c r="E12" s="2">
        <v>84</v>
      </c>
      <c r="F12" s="2">
        <v>-1.69</v>
      </c>
      <c r="G12" s="2">
        <v>0.0948</v>
      </c>
      <c r="H12" s="2"/>
      <c r="I12" s="2"/>
      <c r="J12" s="2"/>
      <c r="K12" s="121"/>
    </row>
    <row r="13" spans="1:11" ht="12.75">
      <c r="A13" s="120" t="s">
        <v>132</v>
      </c>
      <c r="B13" s="2" t="s">
        <v>133</v>
      </c>
      <c r="C13" s="2">
        <v>0</v>
      </c>
      <c r="D13" s="2" t="s">
        <v>134</v>
      </c>
      <c r="E13" s="2" t="s">
        <v>134</v>
      </c>
      <c r="F13" s="2" t="s">
        <v>134</v>
      </c>
      <c r="G13" s="2" t="s">
        <v>134</v>
      </c>
      <c r="H13" s="2"/>
      <c r="I13" s="2"/>
      <c r="J13" s="2"/>
      <c r="K13" s="121"/>
    </row>
    <row r="14" spans="1:11" ht="12.75">
      <c r="A14" s="120" t="s">
        <v>135</v>
      </c>
      <c r="B14" s="2"/>
      <c r="C14" s="2">
        <v>0.001736</v>
      </c>
      <c r="D14" s="2">
        <v>0.00057</v>
      </c>
      <c r="E14" s="2">
        <v>84</v>
      </c>
      <c r="F14" s="2">
        <v>3.05</v>
      </c>
      <c r="G14" s="2">
        <v>0.0031</v>
      </c>
      <c r="H14" s="2"/>
      <c r="I14" s="2"/>
      <c r="J14" s="2"/>
      <c r="K14" s="121"/>
    </row>
    <row r="15" spans="1:11" ht="12.75">
      <c r="A15" s="120" t="s">
        <v>136</v>
      </c>
      <c r="B15" s="2"/>
      <c r="C15" s="2">
        <v>0.03063</v>
      </c>
      <c r="D15" s="2">
        <v>0.008853</v>
      </c>
      <c r="E15" s="2">
        <v>84</v>
      </c>
      <c r="F15" s="2">
        <v>0.35</v>
      </c>
      <c r="G15" s="2">
        <v>0.7302</v>
      </c>
      <c r="H15" s="2"/>
      <c r="I15" s="2"/>
      <c r="J15" s="2"/>
      <c r="K15" s="121"/>
    </row>
    <row r="16" spans="1:11" ht="12.75">
      <c r="A16" s="120" t="s">
        <v>137</v>
      </c>
      <c r="B16" s="2" t="s">
        <v>121</v>
      </c>
      <c r="C16" s="2">
        <v>0.06606</v>
      </c>
      <c r="D16" s="2">
        <v>0.1208</v>
      </c>
      <c r="E16" s="2">
        <v>84</v>
      </c>
      <c r="F16" s="2">
        <v>0.55</v>
      </c>
      <c r="G16" s="2">
        <v>0.5858</v>
      </c>
      <c r="H16" s="2"/>
      <c r="I16" s="2"/>
      <c r="J16" s="2"/>
      <c r="K16" s="121"/>
    </row>
    <row r="17" spans="1:11" ht="13.5" thickBot="1">
      <c r="A17" s="122" t="s">
        <v>137</v>
      </c>
      <c r="B17" s="7" t="s">
        <v>133</v>
      </c>
      <c r="C17" s="7">
        <v>0</v>
      </c>
      <c r="D17" s="7" t="s">
        <v>134</v>
      </c>
      <c r="E17" s="7" t="s">
        <v>134</v>
      </c>
      <c r="F17" s="7" t="s">
        <v>134</v>
      </c>
      <c r="G17" s="7" t="s">
        <v>134</v>
      </c>
      <c r="H17" s="7"/>
      <c r="I17" s="7"/>
      <c r="J17" s="7"/>
      <c r="K17" s="123"/>
    </row>
    <row r="18" ht="13.5" thickBot="1"/>
    <row r="19" spans="1:11" ht="15.75">
      <c r="A19" s="124" t="s">
        <v>139</v>
      </c>
      <c r="B19" s="117"/>
      <c r="C19" s="117"/>
      <c r="D19" s="118" t="s">
        <v>120</v>
      </c>
      <c r="E19" s="118">
        <v>3</v>
      </c>
      <c r="F19" s="118">
        <v>3</v>
      </c>
      <c r="G19" s="118">
        <v>6</v>
      </c>
      <c r="H19" s="118">
        <v>6</v>
      </c>
      <c r="I19" s="117"/>
      <c r="J19" s="117"/>
      <c r="K19" s="119"/>
    </row>
    <row r="20" spans="1:11" ht="12.75">
      <c r="A20" s="120"/>
      <c r="B20" s="2"/>
      <c r="C20" s="2"/>
      <c r="D20" s="2"/>
      <c r="E20" s="4" t="s">
        <v>121</v>
      </c>
      <c r="F20" s="4" t="s">
        <v>122</v>
      </c>
      <c r="G20" s="4" t="s">
        <v>121</v>
      </c>
      <c r="H20" s="4" t="s">
        <v>122</v>
      </c>
      <c r="I20" s="2"/>
      <c r="J20" s="2"/>
      <c r="K20" s="121"/>
    </row>
    <row r="21" spans="1:11" ht="12.75">
      <c r="A21" s="120" t="s">
        <v>123</v>
      </c>
      <c r="B21" s="2" t="s">
        <v>124</v>
      </c>
      <c r="C21" s="2" t="s">
        <v>125</v>
      </c>
      <c r="D21" s="4" t="s">
        <v>126</v>
      </c>
      <c r="E21" s="116" t="s">
        <v>127</v>
      </c>
      <c r="F21" s="116" t="s">
        <v>128</v>
      </c>
      <c r="G21" s="116" t="s">
        <v>129</v>
      </c>
      <c r="H21" s="116" t="s">
        <v>130</v>
      </c>
      <c r="I21" s="2"/>
      <c r="J21" s="2"/>
      <c r="K21" s="121"/>
    </row>
    <row r="22" spans="1:11" ht="12.75">
      <c r="A22" s="120">
        <f aca="true" t="shared" si="8" ref="A22:A27">-0.01087*D22+4.9477</f>
        <v>4.24115</v>
      </c>
      <c r="B22" s="2">
        <f aca="true" t="shared" si="9" ref="B22:B27">-0.00976*D22+5.37419</f>
        <v>4.739789999999999</v>
      </c>
      <c r="C22" s="2">
        <f aca="true" t="shared" si="10" ref="C22:C27">-0.0123*D22+5.2568</f>
        <v>4.4573</v>
      </c>
      <c r="D22" s="2">
        <f aca="true" t="shared" si="11" ref="D22:D27">D4</f>
        <v>65</v>
      </c>
      <c r="E22" s="107">
        <f aca="true" t="shared" si="12" ref="E22:E27">$E$29+$E$30+$E$32*$A22*$D22+$E$33*E$19+$E$34*$E$19</f>
        <v>0.79167923</v>
      </c>
      <c r="F22" s="107">
        <f aca="true" t="shared" si="13" ref="F22:F27">$E$29+$E$31+$E$32*$B22*$D22+$E$33*F$19+$E$35*F$19</f>
        <v>0.8738605580000002</v>
      </c>
      <c r="G22" s="107">
        <f aca="true" t="shared" si="14" ref="G22:G27">$E$29+$E$30+$E$32*$A22*$D22+$E$33*G$19+$E$34*$G$19</f>
        <v>0.73977923</v>
      </c>
      <c r="H22" s="107">
        <f aca="true" t="shared" si="15" ref="H22:H27">$E$29+$E$31+$E$32*$B22*$D22+$E$33*H$19+$E$35*$H$19</f>
        <v>0.4451605580000002</v>
      </c>
      <c r="I22" s="2">
        <v>50</v>
      </c>
      <c r="J22" s="2">
        <v>75</v>
      </c>
      <c r="K22" s="121">
        <f aca="true" t="shared" si="16" ref="K22:K27">D22/2.2046</f>
        <v>29.48380658622879</v>
      </c>
    </row>
    <row r="23" spans="1:11" ht="12.75">
      <c r="A23" s="120">
        <f t="shared" si="8"/>
        <v>3.8607000000000005</v>
      </c>
      <c r="B23" s="2">
        <f t="shared" si="9"/>
        <v>4.39819</v>
      </c>
      <c r="C23" s="2">
        <f t="shared" si="10"/>
        <v>4.0268</v>
      </c>
      <c r="D23" s="2">
        <f t="shared" si="11"/>
        <v>100</v>
      </c>
      <c r="E23" s="107">
        <f t="shared" si="12"/>
        <v>0.6901155999999999</v>
      </c>
      <c r="F23" s="107">
        <f t="shared" si="13"/>
        <v>0.7526665200000001</v>
      </c>
      <c r="G23" s="107">
        <f t="shared" si="14"/>
        <v>0.6382155999999999</v>
      </c>
      <c r="H23" s="107">
        <f t="shared" si="15"/>
        <v>0.32396652000000015</v>
      </c>
      <c r="I23" s="2">
        <v>75</v>
      </c>
      <c r="J23" s="2">
        <v>120</v>
      </c>
      <c r="K23" s="121">
        <f t="shared" si="16"/>
        <v>45.35970244035199</v>
      </c>
    </row>
    <row r="24" spans="1:11" ht="12.75">
      <c r="A24" s="120">
        <f t="shared" si="8"/>
        <v>3.4259000000000004</v>
      </c>
      <c r="B24" s="2">
        <f t="shared" si="9"/>
        <v>4.00779</v>
      </c>
      <c r="C24" s="2">
        <f t="shared" si="10"/>
        <v>3.5348</v>
      </c>
      <c r="D24" s="2">
        <f t="shared" si="11"/>
        <v>140</v>
      </c>
      <c r="E24" s="107">
        <f t="shared" si="12"/>
        <v>0.6040440799999998</v>
      </c>
      <c r="F24" s="107">
        <f t="shared" si="13"/>
        <v>0.6410966480000001</v>
      </c>
      <c r="G24" s="107">
        <f t="shared" si="14"/>
        <v>0.5521440799999998</v>
      </c>
      <c r="H24" s="107">
        <f t="shared" si="15"/>
        <v>0.21239664800000013</v>
      </c>
      <c r="I24" s="2">
        <v>120</v>
      </c>
      <c r="J24" s="2">
        <v>160</v>
      </c>
      <c r="K24" s="121">
        <f t="shared" si="16"/>
        <v>63.50358341649279</v>
      </c>
    </row>
    <row r="25" spans="1:11" ht="12.75">
      <c r="A25" s="120">
        <f t="shared" si="8"/>
        <v>2.9911000000000003</v>
      </c>
      <c r="B25" s="2">
        <f t="shared" si="9"/>
        <v>3.6173899999999994</v>
      </c>
      <c r="C25" s="2">
        <f t="shared" si="10"/>
        <v>3.0428</v>
      </c>
      <c r="D25" s="2">
        <f t="shared" si="11"/>
        <v>180</v>
      </c>
      <c r="E25" s="107">
        <f t="shared" si="12"/>
        <v>0.5499738399999998</v>
      </c>
      <c r="F25" s="107">
        <f t="shared" si="13"/>
        <v>0.5582602160000002</v>
      </c>
      <c r="G25" s="107">
        <f t="shared" si="14"/>
        <v>0.4980738399999999</v>
      </c>
      <c r="H25" s="107">
        <f t="shared" si="15"/>
        <v>0.12956021600000023</v>
      </c>
      <c r="I25" s="2">
        <v>160</v>
      </c>
      <c r="J25" s="2">
        <v>195</v>
      </c>
      <c r="K25" s="121">
        <f t="shared" si="16"/>
        <v>81.64746439263358</v>
      </c>
    </row>
    <row r="26" spans="1:11" ht="12.75">
      <c r="A26" s="120">
        <f t="shared" si="8"/>
        <v>2.5563000000000002</v>
      </c>
      <c r="B26" s="2">
        <f t="shared" si="9"/>
        <v>3.22699</v>
      </c>
      <c r="C26" s="2">
        <f t="shared" si="10"/>
        <v>2.5508</v>
      </c>
      <c r="D26" s="2">
        <f t="shared" si="11"/>
        <v>220</v>
      </c>
      <c r="E26" s="107">
        <f t="shared" si="12"/>
        <v>0.5279048799999999</v>
      </c>
      <c r="F26" s="107">
        <f t="shared" si="13"/>
        <v>0.5041572240000002</v>
      </c>
      <c r="G26" s="107">
        <f t="shared" si="14"/>
        <v>0.47600487999999996</v>
      </c>
      <c r="H26" s="107">
        <f t="shared" si="15"/>
        <v>0.07545722400000021</v>
      </c>
      <c r="I26" s="2">
        <v>195</v>
      </c>
      <c r="J26" s="2">
        <v>230</v>
      </c>
      <c r="K26" s="121">
        <f t="shared" si="16"/>
        <v>99.79134536877437</v>
      </c>
    </row>
    <row r="27" spans="1:11" ht="12.75">
      <c r="A27" s="120">
        <f t="shared" si="8"/>
        <v>2.2030250000000002</v>
      </c>
      <c r="B27" s="2">
        <f t="shared" si="9"/>
        <v>2.9097899999999997</v>
      </c>
      <c r="C27" s="2">
        <f t="shared" si="10"/>
        <v>2.15105</v>
      </c>
      <c r="D27" s="2">
        <f t="shared" si="11"/>
        <v>252.5</v>
      </c>
      <c r="E27" s="107">
        <f t="shared" si="12"/>
        <v>0.5335372924999999</v>
      </c>
      <c r="F27" s="107">
        <f t="shared" si="13"/>
        <v>0.48135578300000015</v>
      </c>
      <c r="G27" s="107">
        <f t="shared" si="14"/>
        <v>0.48163729249999987</v>
      </c>
      <c r="H27" s="107">
        <f t="shared" si="15"/>
        <v>0.05265578300000018</v>
      </c>
      <c r="I27" s="2">
        <v>230</v>
      </c>
      <c r="J27" s="2">
        <v>265</v>
      </c>
      <c r="K27" s="121">
        <f t="shared" si="16"/>
        <v>114.53324866188878</v>
      </c>
    </row>
    <row r="28" spans="1:11" ht="12.75">
      <c r="A28" s="120"/>
      <c r="B28" s="2"/>
      <c r="C28" s="2"/>
      <c r="D28" s="2"/>
      <c r="E28" s="2"/>
      <c r="F28" s="2"/>
      <c r="G28" s="2"/>
      <c r="H28" s="2"/>
      <c r="I28" s="2"/>
      <c r="J28" s="2"/>
      <c r="K28" s="121"/>
    </row>
    <row r="29" spans="1:11" ht="12.75">
      <c r="A29" s="120"/>
      <c r="B29" s="2"/>
      <c r="C29" s="2" t="s">
        <v>131</v>
      </c>
      <c r="D29" s="2"/>
      <c r="E29" s="2">
        <v>1.586</v>
      </c>
      <c r="F29" s="2">
        <v>0.5243</v>
      </c>
      <c r="G29" s="2">
        <v>6</v>
      </c>
      <c r="H29" s="2">
        <v>3.02</v>
      </c>
      <c r="I29" s="2">
        <v>0.0232</v>
      </c>
      <c r="J29" s="2"/>
      <c r="K29" s="121"/>
    </row>
    <row r="30" spans="1:11" ht="12.75">
      <c r="A30" s="120"/>
      <c r="B30" s="2"/>
      <c r="C30" s="2" t="s">
        <v>132</v>
      </c>
      <c r="D30" s="2" t="s">
        <v>121</v>
      </c>
      <c r="E30" s="2">
        <v>-0.4888</v>
      </c>
      <c r="F30" s="2">
        <v>0.6321</v>
      </c>
      <c r="G30" s="2">
        <v>84</v>
      </c>
      <c r="H30" s="2">
        <v>-0.77</v>
      </c>
      <c r="I30" s="2">
        <v>0.4415</v>
      </c>
      <c r="J30" s="2"/>
      <c r="K30" s="121"/>
    </row>
    <row r="31" spans="1:11" ht="12.75">
      <c r="A31" s="120"/>
      <c r="B31" s="2"/>
      <c r="C31" s="2" t="s">
        <v>132</v>
      </c>
      <c r="D31" s="2" t="s">
        <v>133</v>
      </c>
      <c r="E31" s="2">
        <v>0</v>
      </c>
      <c r="F31" s="2" t="s">
        <v>134</v>
      </c>
      <c r="G31" s="2" t="s">
        <v>134</v>
      </c>
      <c r="H31" s="2" t="s">
        <v>134</v>
      </c>
      <c r="I31" s="2" t="s">
        <v>134</v>
      </c>
      <c r="J31" s="2"/>
      <c r="K31" s="121"/>
    </row>
    <row r="32" spans="1:11" ht="12.75">
      <c r="A32" s="120"/>
      <c r="B32" s="2"/>
      <c r="C32" s="2" t="s">
        <v>135</v>
      </c>
      <c r="D32" s="2"/>
      <c r="E32" s="2">
        <v>-0.00092</v>
      </c>
      <c r="F32" s="2">
        <v>0.00058</v>
      </c>
      <c r="G32" s="2">
        <v>84</v>
      </c>
      <c r="H32" s="2">
        <v>-1.59</v>
      </c>
      <c r="I32" s="2">
        <v>0.1153</v>
      </c>
      <c r="J32" s="2"/>
      <c r="K32" s="121"/>
    </row>
    <row r="33" spans="1:11" ht="12.75">
      <c r="A33" s="120"/>
      <c r="B33" s="2"/>
      <c r="C33" s="2" t="s">
        <v>136</v>
      </c>
      <c r="D33" s="2"/>
      <c r="E33" s="2">
        <v>-0.1429</v>
      </c>
      <c r="F33" s="2">
        <v>0.09179</v>
      </c>
      <c r="G33" s="2">
        <v>84</v>
      </c>
      <c r="H33" s="2">
        <v>-1.56</v>
      </c>
      <c r="I33" s="2">
        <v>0.1232</v>
      </c>
      <c r="J33" s="2"/>
      <c r="K33" s="121"/>
    </row>
    <row r="34" spans="1:11" ht="12.75">
      <c r="A34" s="120"/>
      <c r="B34" s="2"/>
      <c r="C34" s="2" t="s">
        <v>137</v>
      </c>
      <c r="D34" s="2" t="s">
        <v>121</v>
      </c>
      <c r="E34" s="2">
        <v>0.1256</v>
      </c>
      <c r="F34" s="2">
        <v>0.1247</v>
      </c>
      <c r="G34" s="2">
        <v>84</v>
      </c>
      <c r="H34" s="2">
        <v>1.01</v>
      </c>
      <c r="I34" s="2">
        <v>0.3165</v>
      </c>
      <c r="J34" s="2"/>
      <c r="K34" s="121"/>
    </row>
    <row r="35" spans="1:11" ht="13.5" thickBot="1">
      <c r="A35" s="122"/>
      <c r="B35" s="7"/>
      <c r="C35" s="7" t="s">
        <v>137</v>
      </c>
      <c r="D35" s="7" t="s">
        <v>133</v>
      </c>
      <c r="E35" s="7">
        <v>0</v>
      </c>
      <c r="F35" s="7" t="s">
        <v>134</v>
      </c>
      <c r="G35" s="7" t="s">
        <v>134</v>
      </c>
      <c r="H35" s="7" t="s">
        <v>134</v>
      </c>
      <c r="I35" s="7" t="s">
        <v>134</v>
      </c>
      <c r="J35" s="7"/>
      <c r="K35" s="123"/>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KSU 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2007-11-14T16:33:44Z</cp:lastPrinted>
  <dcterms:created xsi:type="dcterms:W3CDTF">2003-05-29T13:49:33Z</dcterms:created>
  <dcterms:modified xsi:type="dcterms:W3CDTF">2007-11-14T19:40:42Z</dcterms:modified>
  <cp:category/>
  <cp:version/>
  <cp:contentType/>
  <cp:contentStatus/>
</cp:coreProperties>
</file>