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00" windowWidth="14856" windowHeight="9000" activeTab="1"/>
  </bookViews>
  <sheets>
    <sheet name="Intro" sheetId="6" r:id="rId1"/>
    <sheet name="Corn" sheetId="4" r:id="rId2"/>
    <sheet name="Sorghum" sheetId="5" r:id="rId3"/>
  </sheets>
  <definedNames>
    <definedName name="\0">#REF!</definedName>
    <definedName name="\H">#REF!</definedName>
    <definedName name="\M">#REF!</definedName>
    <definedName name="\O">#REF!</definedName>
    <definedName name="_1REP_HEIFER0">#REF!</definedName>
    <definedName name="_2REP_HEIFER1">#REF!</definedName>
    <definedName name="_3REP_HEIFER2">#REF!</definedName>
    <definedName name="_4REP_HEIFER3">#REF!</definedName>
    <definedName name="INPUT1">#REF!</definedName>
    <definedName name="INPUT2">#REF!</definedName>
    <definedName name="INPUT3">#REF!</definedName>
    <definedName name="INPUT4">#REF!</definedName>
    <definedName name="INTRO">#REF!</definedName>
    <definedName name="LOAN">#REF!</definedName>
    <definedName name="MACROS">#REF!</definedName>
    <definedName name="MENU">#REF!</definedName>
    <definedName name="_xlnm.Print_Area" localSheetId="1">Corn!$B$2:$G$38</definedName>
    <definedName name="_xlnm.Print_Area" localSheetId="2">Sorghum!$B$2:$G$38</definedName>
    <definedName name="_xlnm.Print_Area">#REF!</definedName>
    <definedName name="RETURNS">#REF!</definedName>
    <definedName name="SUMMARY">#REF!</definedName>
  </definedNames>
  <calcPr calcId="145621"/>
</workbook>
</file>

<file path=xl/calcChain.xml><?xml version="1.0" encoding="utf-8"?>
<calcChain xmlns="http://schemas.openxmlformats.org/spreadsheetml/2006/main">
  <c r="G54" i="5" l="1"/>
  <c r="G54" i="4"/>
  <c r="F42" i="4"/>
  <c r="M42" i="4"/>
  <c r="M7" i="5"/>
  <c r="G6" i="5"/>
  <c r="G7" i="5"/>
  <c r="G14" i="5"/>
  <c r="G15" i="5"/>
  <c r="G16" i="5"/>
  <c r="L7" i="5"/>
  <c r="K7" i="5"/>
  <c r="I88" i="5"/>
  <c r="B78" i="5"/>
  <c r="B61" i="5"/>
  <c r="L59" i="5"/>
  <c r="M59" i="5"/>
  <c r="N59" i="5"/>
  <c r="E59" i="5"/>
  <c r="F59" i="5"/>
  <c r="G59" i="5"/>
  <c r="B44" i="5"/>
  <c r="B43" i="5"/>
  <c r="I43" i="5"/>
  <c r="E42" i="5"/>
  <c r="L42" i="5"/>
  <c r="B42" i="5"/>
  <c r="B59" i="5"/>
  <c r="B41" i="5"/>
  <c r="I41" i="5"/>
  <c r="B28" i="5"/>
  <c r="I27" i="5"/>
  <c r="I26" i="5"/>
  <c r="J25" i="5"/>
  <c r="I25" i="5"/>
  <c r="D25" i="5"/>
  <c r="K25" i="5"/>
  <c r="N25" i="5"/>
  <c r="I24" i="5"/>
  <c r="G10" i="5"/>
  <c r="G13" i="5"/>
  <c r="M7" i="4"/>
  <c r="K7" i="4"/>
  <c r="L7" i="4"/>
  <c r="D42" i="5"/>
  <c r="C42" i="5"/>
  <c r="J42" i="5"/>
  <c r="F42" i="5"/>
  <c r="G42" i="5"/>
  <c r="N42" i="5"/>
  <c r="E25" i="5"/>
  <c r="G25" i="5"/>
  <c r="I78" i="5"/>
  <c r="I61" i="5"/>
  <c r="I44" i="5"/>
  <c r="I28" i="5"/>
  <c r="I45" i="5"/>
  <c r="B29" i="5"/>
  <c r="I42" i="5"/>
  <c r="K42" i="5"/>
  <c r="M42" i="5"/>
  <c r="B45" i="5"/>
  <c r="B58" i="5"/>
  <c r="I58" i="5"/>
  <c r="D59" i="5"/>
  <c r="C59" i="5"/>
  <c r="K59" i="5"/>
  <c r="J59" i="5"/>
  <c r="B60" i="5"/>
  <c r="I60" i="5"/>
  <c r="B62" i="5"/>
  <c r="B79" i="5"/>
  <c r="B28" i="4"/>
  <c r="B45" i="4"/>
  <c r="G6" i="4"/>
  <c r="G7" i="4"/>
  <c r="G14" i="4"/>
  <c r="G15" i="4"/>
  <c r="G16" i="4"/>
  <c r="G10" i="4"/>
  <c r="G13" i="4"/>
  <c r="I24" i="4"/>
  <c r="D25" i="4"/>
  <c r="G25" i="4"/>
  <c r="I25" i="4"/>
  <c r="J25" i="4"/>
  <c r="I26" i="4"/>
  <c r="I27" i="4"/>
  <c r="I61" i="4"/>
  <c r="B41" i="4"/>
  <c r="I41" i="4"/>
  <c r="B42" i="4"/>
  <c r="E42" i="4"/>
  <c r="L42" i="4"/>
  <c r="I42" i="4"/>
  <c r="B43" i="4"/>
  <c r="B60" i="4"/>
  <c r="B44" i="4"/>
  <c r="I44" i="4"/>
  <c r="B59" i="4"/>
  <c r="B76" i="4"/>
  <c r="I76" i="4"/>
  <c r="E59" i="4"/>
  <c r="D59" i="4"/>
  <c r="C59" i="4"/>
  <c r="I59" i="4"/>
  <c r="L59" i="4"/>
  <c r="K59" i="4"/>
  <c r="J59" i="4"/>
  <c r="B61" i="4"/>
  <c r="B78" i="4"/>
  <c r="I88" i="4"/>
  <c r="B75" i="5"/>
  <c r="I75" i="5"/>
  <c r="F25" i="5"/>
  <c r="M25" i="5"/>
  <c r="L25" i="5"/>
  <c r="B77" i="5"/>
  <c r="I77" i="5"/>
  <c r="B80" i="5"/>
  <c r="B63" i="5"/>
  <c r="B46" i="5"/>
  <c r="B30" i="5"/>
  <c r="B64" i="5"/>
  <c r="I29" i="5"/>
  <c r="I80" i="5"/>
  <c r="I62" i="5"/>
  <c r="M8" i="5"/>
  <c r="M11" i="5"/>
  <c r="K8" i="5"/>
  <c r="K11" i="5"/>
  <c r="D42" i="4"/>
  <c r="C42" i="4"/>
  <c r="J42" i="4"/>
  <c r="K42" i="4"/>
  <c r="B62" i="4"/>
  <c r="I28" i="4"/>
  <c r="B79" i="4"/>
  <c r="G42" i="4"/>
  <c r="N42" i="4"/>
  <c r="K25" i="4"/>
  <c r="N25" i="4"/>
  <c r="E25" i="4"/>
  <c r="B29" i="4"/>
  <c r="B63" i="4"/>
  <c r="M59" i="4"/>
  <c r="N59" i="4"/>
  <c r="F59" i="4"/>
  <c r="G59" i="4"/>
  <c r="I63" i="5"/>
  <c r="B47" i="5"/>
  <c r="B31" i="5"/>
  <c r="I79" i="5"/>
  <c r="B65" i="5"/>
  <c r="I30" i="5"/>
  <c r="B81" i="5"/>
  <c r="I43" i="4"/>
  <c r="I78" i="4"/>
  <c r="B58" i="4"/>
  <c r="M8" i="4"/>
  <c r="M11" i="4"/>
  <c r="K8" i="4"/>
  <c r="K11" i="4"/>
  <c r="L8" i="4"/>
  <c r="L11" i="4"/>
  <c r="E76" i="4"/>
  <c r="G17" i="4"/>
  <c r="G18" i="4"/>
  <c r="B76" i="5"/>
  <c r="I76" i="5"/>
  <c r="I59" i="5"/>
  <c r="I47" i="5"/>
  <c r="B77" i="4"/>
  <c r="I77" i="4"/>
  <c r="I60" i="4"/>
  <c r="G17" i="5"/>
  <c r="G18" i="5"/>
  <c r="L8" i="5"/>
  <c r="L11" i="5"/>
  <c r="I79" i="4"/>
  <c r="I46" i="5"/>
  <c r="I45" i="4"/>
  <c r="I62" i="4"/>
  <c r="L25" i="4"/>
  <c r="F25" i="4"/>
  <c r="M25" i="4"/>
  <c r="I29" i="4"/>
  <c r="B46" i="4"/>
  <c r="B30" i="4"/>
  <c r="B80" i="4"/>
  <c r="B82" i="5"/>
  <c r="B48" i="5"/>
  <c r="B32" i="5"/>
  <c r="I31" i="5"/>
  <c r="I48" i="5"/>
  <c r="I65" i="5"/>
  <c r="I82" i="5"/>
  <c r="I81" i="5"/>
  <c r="I64" i="5"/>
  <c r="I58" i="4"/>
  <c r="B75" i="4"/>
  <c r="I75" i="4"/>
  <c r="E76" i="5"/>
  <c r="N11" i="5"/>
  <c r="N11" i="4"/>
  <c r="J46" i="5"/>
  <c r="L46" i="5"/>
  <c r="K46" i="5"/>
  <c r="M46" i="5"/>
  <c r="N46" i="5"/>
  <c r="K47" i="5"/>
  <c r="J47" i="5"/>
  <c r="N47" i="5"/>
  <c r="M47" i="5"/>
  <c r="L47" i="5"/>
  <c r="E79" i="4"/>
  <c r="D76" i="4"/>
  <c r="E78" i="4"/>
  <c r="L76" i="4"/>
  <c r="L79" i="4"/>
  <c r="F76" i="4"/>
  <c r="E80" i="4"/>
  <c r="B81" i="4"/>
  <c r="E81" i="4"/>
  <c r="I30" i="4"/>
  <c r="B47" i="4"/>
  <c r="B31" i="4"/>
  <c r="B64" i="4"/>
  <c r="I63" i="4"/>
  <c r="I80" i="4"/>
  <c r="I46" i="4"/>
  <c r="B83" i="5"/>
  <c r="B49" i="5"/>
  <c r="I32" i="5"/>
  <c r="B33" i="5"/>
  <c r="B66" i="5"/>
  <c r="F78" i="4"/>
  <c r="F79" i="4"/>
  <c r="F81" i="4"/>
  <c r="M76" i="4"/>
  <c r="G76" i="4"/>
  <c r="F80" i="4"/>
  <c r="D78" i="4"/>
  <c r="C76" i="4"/>
  <c r="D79" i="4"/>
  <c r="D80" i="4"/>
  <c r="K76" i="4"/>
  <c r="D81" i="4"/>
  <c r="L62" i="4"/>
  <c r="N62" i="4"/>
  <c r="C28" i="4"/>
  <c r="E45" i="4"/>
  <c r="E61" i="4"/>
  <c r="L61" i="4"/>
  <c r="M28" i="4"/>
  <c r="J28" i="4"/>
  <c r="F45" i="4"/>
  <c r="K27" i="4"/>
  <c r="N27" i="4"/>
  <c r="D28" i="4"/>
  <c r="G28" i="4"/>
  <c r="E28" i="4"/>
  <c r="G61" i="4"/>
  <c r="J61" i="4"/>
  <c r="L27" i="4"/>
  <c r="F44" i="4"/>
  <c r="E27" i="4"/>
  <c r="D44" i="4"/>
  <c r="K61" i="4"/>
  <c r="M44" i="4"/>
  <c r="K44" i="4"/>
  <c r="D29" i="4"/>
  <c r="G29" i="4"/>
  <c r="E29" i="4"/>
  <c r="F29" i="4"/>
  <c r="K62" i="4"/>
  <c r="E62" i="4"/>
  <c r="D61" i="4"/>
  <c r="L44" i="4"/>
  <c r="C61" i="4"/>
  <c r="K28" i="4"/>
  <c r="N28" i="4"/>
  <c r="C27" i="4"/>
  <c r="E44" i="4"/>
  <c r="F28" i="4"/>
  <c r="F27" i="4"/>
  <c r="C29" i="4"/>
  <c r="J45" i="4"/>
  <c r="F63" i="4"/>
  <c r="C63" i="4"/>
  <c r="M29" i="4"/>
  <c r="J29" i="4"/>
  <c r="K45" i="4"/>
  <c r="N45" i="4"/>
  <c r="C44" i="4"/>
  <c r="E30" i="4"/>
  <c r="F30" i="4"/>
  <c r="D46" i="4"/>
  <c r="F46" i="4"/>
  <c r="G46" i="4"/>
  <c r="G45" i="4"/>
  <c r="F64" i="4"/>
  <c r="E64" i="4"/>
  <c r="C64" i="4"/>
  <c r="K63" i="4"/>
  <c r="N63" i="4"/>
  <c r="F62" i="4"/>
  <c r="M61" i="4"/>
  <c r="L28" i="4"/>
  <c r="D27" i="4"/>
  <c r="G27" i="4"/>
  <c r="N61" i="4"/>
  <c r="M27" i="4"/>
  <c r="J27" i="4"/>
  <c r="F61" i="4"/>
  <c r="L45" i="4"/>
  <c r="D45" i="4"/>
  <c r="G63" i="4"/>
  <c r="D63" i="4"/>
  <c r="E63" i="4"/>
  <c r="K29" i="4"/>
  <c r="N29" i="4"/>
  <c r="L29" i="4"/>
  <c r="C45" i="4"/>
  <c r="M45" i="4"/>
  <c r="J44" i="4"/>
  <c r="D30" i="4"/>
  <c r="G30" i="4"/>
  <c r="C46" i="4"/>
  <c r="G44" i="4"/>
  <c r="D64" i="4"/>
  <c r="M46" i="4"/>
  <c r="L46" i="4"/>
  <c r="C47" i="4"/>
  <c r="F47" i="4"/>
  <c r="J63" i="4"/>
  <c r="L63" i="4"/>
  <c r="C30" i="4"/>
  <c r="E46" i="4"/>
  <c r="N44" i="4"/>
  <c r="G64" i="4"/>
  <c r="J46" i="4"/>
  <c r="E47" i="4"/>
  <c r="M30" i="4"/>
  <c r="E31" i="4"/>
  <c r="M63" i="4"/>
  <c r="D47" i="4"/>
  <c r="N46" i="4"/>
  <c r="D31" i="4"/>
  <c r="G31" i="4"/>
  <c r="L30" i="4"/>
  <c r="K46" i="4"/>
  <c r="G62" i="4"/>
  <c r="J62" i="4"/>
  <c r="G47" i="4"/>
  <c r="F31" i="4"/>
  <c r="C31" i="4"/>
  <c r="K30" i="4"/>
  <c r="N30" i="4"/>
  <c r="J30" i="4"/>
  <c r="C62" i="4"/>
  <c r="D62" i="4"/>
  <c r="M62" i="4"/>
  <c r="D76" i="5"/>
  <c r="L76" i="5"/>
  <c r="F76" i="5"/>
  <c r="E82" i="5"/>
  <c r="E80" i="5"/>
  <c r="E78" i="5"/>
  <c r="E79" i="5"/>
  <c r="E81" i="5"/>
  <c r="E83" i="5"/>
  <c r="L78" i="4"/>
  <c r="L80" i="4"/>
  <c r="G48" i="5"/>
  <c r="F31" i="5"/>
  <c r="K31" i="5"/>
  <c r="N31" i="5"/>
  <c r="L31" i="5"/>
  <c r="E27" i="5"/>
  <c r="C44" i="5"/>
  <c r="E61" i="5"/>
  <c r="D45" i="5"/>
  <c r="E29" i="5"/>
  <c r="C27" i="5"/>
  <c r="C61" i="5"/>
  <c r="M44" i="5"/>
  <c r="K44" i="5"/>
  <c r="D44" i="5"/>
  <c r="G45" i="5"/>
  <c r="E45" i="5"/>
  <c r="D30" i="5"/>
  <c r="G30" i="5"/>
  <c r="D27" i="5"/>
  <c r="G27" i="5"/>
  <c r="M27" i="5"/>
  <c r="C45" i="5"/>
  <c r="F45" i="5"/>
  <c r="E46" i="5"/>
  <c r="C63" i="5"/>
  <c r="J29" i="5"/>
  <c r="G61" i="5"/>
  <c r="C28" i="5"/>
  <c r="M28" i="5"/>
  <c r="E64" i="5"/>
  <c r="J27" i="5"/>
  <c r="E31" i="5"/>
  <c r="M31" i="5"/>
  <c r="J31" i="5"/>
  <c r="D28" i="5"/>
  <c r="G28" i="5"/>
  <c r="L44" i="5"/>
  <c r="K29" i="5"/>
  <c r="N29" i="5"/>
  <c r="C46" i="5"/>
  <c r="D61" i="5"/>
  <c r="D29" i="5"/>
  <c r="G29" i="5"/>
  <c r="F62" i="5"/>
  <c r="C31" i="5"/>
  <c r="C48" i="5"/>
  <c r="K27" i="5"/>
  <c r="N27" i="5"/>
  <c r="C62" i="5"/>
  <c r="C64" i="5"/>
  <c r="D46" i="5"/>
  <c r="E28" i="5"/>
  <c r="M61" i="5"/>
  <c r="M45" i="5"/>
  <c r="G44" i="5"/>
  <c r="N61" i="5"/>
  <c r="D31" i="5"/>
  <c r="G31" i="5"/>
  <c r="G64" i="5"/>
  <c r="J63" i="5"/>
  <c r="F30" i="5"/>
  <c r="E48" i="5"/>
  <c r="G47" i="5"/>
  <c r="C47" i="5"/>
  <c r="K61" i="5"/>
  <c r="D62" i="5"/>
  <c r="C30" i="5"/>
  <c r="F65" i="5"/>
  <c r="D65" i="5"/>
  <c r="F44" i="5"/>
  <c r="L29" i="5"/>
  <c r="C29" i="5"/>
  <c r="G62" i="5"/>
  <c r="G63" i="5"/>
  <c r="E44" i="5"/>
  <c r="K63" i="5"/>
  <c r="F29" i="5"/>
  <c r="F61" i="5"/>
  <c r="N44" i="5"/>
  <c r="L45" i="5"/>
  <c r="K62" i="5"/>
  <c r="E47" i="5"/>
  <c r="F47" i="5"/>
  <c r="J28" i="5"/>
  <c r="G65" i="5"/>
  <c r="K30" i="5"/>
  <c r="N30" i="5"/>
  <c r="L30" i="5"/>
  <c r="L61" i="5"/>
  <c r="K28" i="5"/>
  <c r="N28" i="5"/>
  <c r="E62" i="5"/>
  <c r="N65" i="5"/>
  <c r="K65" i="5"/>
  <c r="N48" i="5"/>
  <c r="M48" i="5"/>
  <c r="L48" i="5"/>
  <c r="N45" i="5"/>
  <c r="D48" i="5"/>
  <c r="F32" i="5"/>
  <c r="L27" i="5"/>
  <c r="J44" i="5"/>
  <c r="F28" i="5"/>
  <c r="F27" i="5"/>
  <c r="K45" i="5"/>
  <c r="F48" i="5"/>
  <c r="E30" i="5"/>
  <c r="L28" i="5"/>
  <c r="E63" i="5"/>
  <c r="D64" i="5"/>
  <c r="G46" i="5"/>
  <c r="L62" i="5"/>
  <c r="N62" i="5"/>
  <c r="D47" i="5"/>
  <c r="D63" i="5"/>
  <c r="E65" i="5"/>
  <c r="C65" i="5"/>
  <c r="F64" i="5"/>
  <c r="J61" i="5"/>
  <c r="F63" i="5"/>
  <c r="K64" i="5"/>
  <c r="N64" i="5"/>
  <c r="M65" i="5"/>
  <c r="K48" i="5"/>
  <c r="J65" i="5"/>
  <c r="L65" i="5"/>
  <c r="J48" i="5"/>
  <c r="J64" i="5"/>
  <c r="C32" i="5"/>
  <c r="L64" i="5"/>
  <c r="J62" i="5"/>
  <c r="J30" i="5"/>
  <c r="J45" i="5"/>
  <c r="N63" i="5"/>
  <c r="L63" i="5"/>
  <c r="D32" i="5"/>
  <c r="G32" i="5"/>
  <c r="E32" i="5"/>
  <c r="M63" i="5"/>
  <c r="M64" i="5"/>
  <c r="M62" i="5"/>
  <c r="M30" i="5"/>
  <c r="F46" i="5"/>
  <c r="M29" i="5"/>
  <c r="I31" i="4"/>
  <c r="B48" i="4"/>
  <c r="B65" i="4"/>
  <c r="B82" i="4"/>
  <c r="B32" i="4"/>
  <c r="I81" i="4"/>
  <c r="L81" i="4"/>
  <c r="I64" i="4"/>
  <c r="I47" i="4"/>
  <c r="E66" i="5"/>
  <c r="C66" i="5"/>
  <c r="F66" i="5"/>
  <c r="D66" i="5"/>
  <c r="G66" i="5"/>
  <c r="J32" i="5"/>
  <c r="I66" i="5"/>
  <c r="K32" i="5"/>
  <c r="N32" i="5"/>
  <c r="M32" i="5"/>
  <c r="L32" i="5"/>
  <c r="I49" i="5"/>
  <c r="I83" i="5"/>
  <c r="B84" i="5"/>
  <c r="B34" i="5"/>
  <c r="B67" i="5"/>
  <c r="C33" i="5"/>
  <c r="E33" i="5"/>
  <c r="I33" i="5"/>
  <c r="D33" i="5"/>
  <c r="G33" i="5"/>
  <c r="B50" i="5"/>
  <c r="F33" i="5"/>
  <c r="G49" i="5"/>
  <c r="C49" i="5"/>
  <c r="F49" i="5"/>
  <c r="D49" i="5"/>
  <c r="E49" i="5"/>
  <c r="G76" i="5"/>
  <c r="F79" i="5"/>
  <c r="F78" i="5"/>
  <c r="F83" i="5"/>
  <c r="F81" i="5"/>
  <c r="M76" i="5"/>
  <c r="F80" i="5"/>
  <c r="F82" i="5"/>
  <c r="D81" i="5"/>
  <c r="D80" i="5"/>
  <c r="C76" i="5"/>
  <c r="D82" i="5"/>
  <c r="D78" i="5"/>
  <c r="K76" i="5"/>
  <c r="D79" i="5"/>
  <c r="D83" i="5"/>
  <c r="J76" i="4"/>
  <c r="C79" i="4"/>
  <c r="C80" i="4"/>
  <c r="C81" i="4"/>
  <c r="C78" i="4"/>
  <c r="C82" i="4"/>
  <c r="M80" i="4"/>
  <c r="M78" i="4"/>
  <c r="M81" i="4"/>
  <c r="M79" i="4"/>
  <c r="F84" i="5"/>
  <c r="L78" i="5"/>
  <c r="L80" i="5"/>
  <c r="L79" i="5"/>
  <c r="L82" i="5"/>
  <c r="L81" i="5"/>
  <c r="K78" i="4"/>
  <c r="K80" i="4"/>
  <c r="K81" i="4"/>
  <c r="K79" i="4"/>
  <c r="G80" i="4"/>
  <c r="G78" i="4"/>
  <c r="G79" i="4"/>
  <c r="N76" i="4"/>
  <c r="G81" i="4"/>
  <c r="G82" i="4"/>
  <c r="L83" i="5"/>
  <c r="M47" i="4"/>
  <c r="N47" i="4"/>
  <c r="J47" i="4"/>
  <c r="L47" i="4"/>
  <c r="K47" i="4"/>
  <c r="E82" i="4"/>
  <c r="F82" i="4"/>
  <c r="D82" i="4"/>
  <c r="C48" i="4"/>
  <c r="G48" i="4"/>
  <c r="F48" i="4"/>
  <c r="E48" i="4"/>
  <c r="D48" i="4"/>
  <c r="N64" i="4"/>
  <c r="L64" i="4"/>
  <c r="K64" i="4"/>
  <c r="J64" i="4"/>
  <c r="M64" i="4"/>
  <c r="B49" i="4"/>
  <c r="B33" i="4"/>
  <c r="I32" i="4"/>
  <c r="D32" i="4"/>
  <c r="G32" i="4"/>
  <c r="F32" i="4"/>
  <c r="B66" i="4"/>
  <c r="B83" i="4"/>
  <c r="C32" i="4"/>
  <c r="E32" i="4"/>
  <c r="G65" i="4"/>
  <c r="D65" i="4"/>
  <c r="C65" i="4"/>
  <c r="F65" i="4"/>
  <c r="E65" i="4"/>
  <c r="I65" i="4"/>
  <c r="I82" i="4"/>
  <c r="I48" i="4"/>
  <c r="M31" i="4"/>
  <c r="K31" i="4"/>
  <c r="N31" i="4"/>
  <c r="J31" i="4"/>
  <c r="L31" i="4"/>
  <c r="F50" i="5"/>
  <c r="G50" i="5"/>
  <c r="C50" i="5"/>
  <c r="E50" i="5"/>
  <c r="D50" i="5"/>
  <c r="I67" i="5"/>
  <c r="I50" i="5"/>
  <c r="M33" i="5"/>
  <c r="J33" i="5"/>
  <c r="I84" i="5"/>
  <c r="L33" i="5"/>
  <c r="K33" i="5"/>
  <c r="N33" i="5"/>
  <c r="F34" i="5"/>
  <c r="D34" i="5"/>
  <c r="G34" i="5"/>
  <c r="B85" i="5"/>
  <c r="C34" i="5"/>
  <c r="B68" i="5"/>
  <c r="I34" i="5"/>
  <c r="B51" i="5"/>
  <c r="B35" i="5"/>
  <c r="E34" i="5"/>
  <c r="G67" i="5"/>
  <c r="F67" i="5"/>
  <c r="D67" i="5"/>
  <c r="E67" i="5"/>
  <c r="C67" i="5"/>
  <c r="D84" i="5"/>
  <c r="E84" i="5"/>
  <c r="M49" i="5"/>
  <c r="N49" i="5"/>
  <c r="J49" i="5"/>
  <c r="L49" i="5"/>
  <c r="K49" i="5"/>
  <c r="K66" i="5"/>
  <c r="N66" i="5"/>
  <c r="M66" i="5"/>
  <c r="J66" i="5"/>
  <c r="L66" i="5"/>
  <c r="J78" i="4"/>
  <c r="J81" i="4"/>
  <c r="J80" i="4"/>
  <c r="J79" i="4"/>
  <c r="J82" i="4"/>
  <c r="C83" i="5"/>
  <c r="C79" i="5"/>
  <c r="C78" i="5"/>
  <c r="C81" i="5"/>
  <c r="J76" i="5"/>
  <c r="C82" i="5"/>
  <c r="C80" i="5"/>
  <c r="C84" i="5"/>
  <c r="G79" i="5"/>
  <c r="G78" i="5"/>
  <c r="G81" i="5"/>
  <c r="G83" i="5"/>
  <c r="G80" i="5"/>
  <c r="N76" i="5"/>
  <c r="G82" i="5"/>
  <c r="G84" i="5"/>
  <c r="N80" i="4"/>
  <c r="N81" i="4"/>
  <c r="N78" i="4"/>
  <c r="N79" i="4"/>
  <c r="N82" i="4"/>
  <c r="C85" i="5"/>
  <c r="K78" i="5"/>
  <c r="K82" i="5"/>
  <c r="K81" i="5"/>
  <c r="K79" i="5"/>
  <c r="K80" i="5"/>
  <c r="K83" i="5"/>
  <c r="M82" i="5"/>
  <c r="M78" i="5"/>
  <c r="M79" i="5"/>
  <c r="M80" i="5"/>
  <c r="M81" i="5"/>
  <c r="M83" i="5"/>
  <c r="L82" i="4"/>
  <c r="M82" i="4"/>
  <c r="K82" i="4"/>
  <c r="C66" i="4"/>
  <c r="G66" i="4"/>
  <c r="D66" i="4"/>
  <c r="E66" i="4"/>
  <c r="F66" i="4"/>
  <c r="C33" i="4"/>
  <c r="D33" i="4"/>
  <c r="G33" i="4"/>
  <c r="E33" i="4"/>
  <c r="F33" i="4"/>
  <c r="B34" i="4"/>
  <c r="I33" i="4"/>
  <c r="B67" i="4"/>
  <c r="B50" i="4"/>
  <c r="B84" i="4"/>
  <c r="J48" i="4"/>
  <c r="M48" i="4"/>
  <c r="K48" i="4"/>
  <c r="N48" i="4"/>
  <c r="L48" i="4"/>
  <c r="K65" i="4"/>
  <c r="N65" i="4"/>
  <c r="M65" i="4"/>
  <c r="L65" i="4"/>
  <c r="J65" i="4"/>
  <c r="E83" i="4"/>
  <c r="F83" i="4"/>
  <c r="D83" i="4"/>
  <c r="C83" i="4"/>
  <c r="G83" i="4"/>
  <c r="L32" i="4"/>
  <c r="K32" i="4"/>
  <c r="N32" i="4"/>
  <c r="J32" i="4"/>
  <c r="M32" i="4"/>
  <c r="I66" i="4"/>
  <c r="I49" i="4"/>
  <c r="I83" i="4"/>
  <c r="G49" i="4"/>
  <c r="F49" i="4"/>
  <c r="C49" i="4"/>
  <c r="D49" i="4"/>
  <c r="E49" i="4"/>
  <c r="B52" i="5"/>
  <c r="B69" i="5"/>
  <c r="C35" i="5"/>
  <c r="I35" i="5"/>
  <c r="B36" i="5"/>
  <c r="D35" i="5"/>
  <c r="G35" i="5"/>
  <c r="F35" i="5"/>
  <c r="B86" i="5"/>
  <c r="E35" i="5"/>
  <c r="L34" i="5"/>
  <c r="M34" i="5"/>
  <c r="I68" i="5"/>
  <c r="I85" i="5"/>
  <c r="K34" i="5"/>
  <c r="N34" i="5"/>
  <c r="J34" i="5"/>
  <c r="I51" i="5"/>
  <c r="L84" i="5"/>
  <c r="M84" i="5"/>
  <c r="K84" i="5"/>
  <c r="L67" i="5"/>
  <c r="J67" i="5"/>
  <c r="M67" i="5"/>
  <c r="K67" i="5"/>
  <c r="N67" i="5"/>
  <c r="G51" i="5"/>
  <c r="F51" i="5"/>
  <c r="D51" i="5"/>
  <c r="C51" i="5"/>
  <c r="E51" i="5"/>
  <c r="F68" i="5"/>
  <c r="C68" i="5"/>
  <c r="D68" i="5"/>
  <c r="G68" i="5"/>
  <c r="E68" i="5"/>
  <c r="D85" i="5"/>
  <c r="F85" i="5"/>
  <c r="G85" i="5"/>
  <c r="E85" i="5"/>
  <c r="N50" i="5"/>
  <c r="L50" i="5"/>
  <c r="J50" i="5"/>
  <c r="M50" i="5"/>
  <c r="K50" i="5"/>
  <c r="N79" i="5"/>
  <c r="N81" i="5"/>
  <c r="N78" i="5"/>
  <c r="N80" i="5"/>
  <c r="N82" i="5"/>
  <c r="N83" i="5"/>
  <c r="N84" i="5"/>
  <c r="J80" i="5"/>
  <c r="J79" i="5"/>
  <c r="J81" i="5"/>
  <c r="J78" i="5"/>
  <c r="J82" i="5"/>
  <c r="J83" i="5"/>
  <c r="J84" i="5"/>
  <c r="M49" i="4"/>
  <c r="L49" i="4"/>
  <c r="J49" i="4"/>
  <c r="K49" i="4"/>
  <c r="N49" i="4"/>
  <c r="E50" i="4"/>
  <c r="F50" i="4"/>
  <c r="G50" i="4"/>
  <c r="C50" i="4"/>
  <c r="D50" i="4"/>
  <c r="I50" i="4"/>
  <c r="I84" i="4"/>
  <c r="J33" i="4"/>
  <c r="M33" i="4"/>
  <c r="I67" i="4"/>
  <c r="L33" i="4"/>
  <c r="K33" i="4"/>
  <c r="N33" i="4"/>
  <c r="L83" i="4"/>
  <c r="M83" i="4"/>
  <c r="K83" i="4"/>
  <c r="N83" i="4"/>
  <c r="J83" i="4"/>
  <c r="N66" i="4"/>
  <c r="J66" i="4"/>
  <c r="M66" i="4"/>
  <c r="K66" i="4"/>
  <c r="L66" i="4"/>
  <c r="C84" i="4"/>
  <c r="G84" i="4"/>
  <c r="F84" i="4"/>
  <c r="E84" i="4"/>
  <c r="D84" i="4"/>
  <c r="E67" i="4"/>
  <c r="F67" i="4"/>
  <c r="G67" i="4"/>
  <c r="D67" i="4"/>
  <c r="C67" i="4"/>
  <c r="I34" i="4"/>
  <c r="B68" i="4"/>
  <c r="D34" i="4"/>
  <c r="G34" i="4"/>
  <c r="E34" i="4"/>
  <c r="B85" i="4"/>
  <c r="B35" i="4"/>
  <c r="B51" i="4"/>
  <c r="C34" i="4"/>
  <c r="F34" i="4"/>
  <c r="L51" i="5"/>
  <c r="N51" i="5"/>
  <c r="J51" i="5"/>
  <c r="M51" i="5"/>
  <c r="K51" i="5"/>
  <c r="J68" i="5"/>
  <c r="L68" i="5"/>
  <c r="K68" i="5"/>
  <c r="N68" i="5"/>
  <c r="M68" i="5"/>
  <c r="E86" i="5"/>
  <c r="C86" i="5"/>
  <c r="D86" i="5"/>
  <c r="G86" i="5"/>
  <c r="F86" i="5"/>
  <c r="I86" i="5"/>
  <c r="I69" i="5"/>
  <c r="K35" i="5"/>
  <c r="N35" i="5"/>
  <c r="M35" i="5"/>
  <c r="L35" i="5"/>
  <c r="I52" i="5"/>
  <c r="J35" i="5"/>
  <c r="G69" i="5"/>
  <c r="E69" i="5"/>
  <c r="C69" i="5"/>
  <c r="F69" i="5"/>
  <c r="D69" i="5"/>
  <c r="L85" i="5"/>
  <c r="J85" i="5"/>
  <c r="K85" i="5"/>
  <c r="N85" i="5"/>
  <c r="M85" i="5"/>
  <c r="B70" i="5"/>
  <c r="E36" i="5"/>
  <c r="I36" i="5"/>
  <c r="C36" i="5"/>
  <c r="F36" i="5"/>
  <c r="B53" i="5"/>
  <c r="B87" i="5"/>
  <c r="D36" i="5"/>
  <c r="G36" i="5"/>
  <c r="D52" i="5"/>
  <c r="C52" i="5"/>
  <c r="F52" i="5"/>
  <c r="G52" i="5"/>
  <c r="E52" i="5"/>
  <c r="E51" i="4"/>
  <c r="D51" i="4"/>
  <c r="F51" i="4"/>
  <c r="C51" i="4"/>
  <c r="G51" i="4"/>
  <c r="D85" i="4"/>
  <c r="C85" i="4"/>
  <c r="F85" i="4"/>
  <c r="E85" i="4"/>
  <c r="G85" i="4"/>
  <c r="I68" i="4"/>
  <c r="I85" i="4"/>
  <c r="J34" i="4"/>
  <c r="K34" i="4"/>
  <c r="N34" i="4"/>
  <c r="I51" i="4"/>
  <c r="L34" i="4"/>
  <c r="M34" i="4"/>
  <c r="J84" i="4"/>
  <c r="N84" i="4"/>
  <c r="K84" i="4"/>
  <c r="L84" i="4"/>
  <c r="M84" i="4"/>
  <c r="B36" i="4"/>
  <c r="B86" i="4"/>
  <c r="B52" i="4"/>
  <c r="C35" i="4"/>
  <c r="F35" i="4"/>
  <c r="B69" i="4"/>
  <c r="I35" i="4"/>
  <c r="D35" i="4"/>
  <c r="G35" i="4"/>
  <c r="E35" i="4"/>
  <c r="G68" i="4"/>
  <c r="C68" i="4"/>
  <c r="F68" i="4"/>
  <c r="E68" i="4"/>
  <c r="D68" i="4"/>
  <c r="M67" i="4"/>
  <c r="L67" i="4"/>
  <c r="K67" i="4"/>
  <c r="J67" i="4"/>
  <c r="N67" i="4"/>
  <c r="J50" i="4"/>
  <c r="N50" i="4"/>
  <c r="K50" i="4"/>
  <c r="M50" i="4"/>
  <c r="L50" i="4"/>
  <c r="D53" i="5"/>
  <c r="G53" i="5"/>
  <c r="F53" i="5"/>
  <c r="E53" i="5"/>
  <c r="C53" i="5"/>
  <c r="N86" i="5"/>
  <c r="L86" i="5"/>
  <c r="M86" i="5"/>
  <c r="K86" i="5"/>
  <c r="J86" i="5"/>
  <c r="E87" i="5"/>
  <c r="C87" i="5"/>
  <c r="D87" i="5"/>
  <c r="G87" i="5"/>
  <c r="F87" i="5"/>
  <c r="M36" i="5"/>
  <c r="I53" i="5"/>
  <c r="L36" i="5"/>
  <c r="J36" i="5"/>
  <c r="I70" i="5"/>
  <c r="I87" i="5"/>
  <c r="K36" i="5"/>
  <c r="N36" i="5"/>
  <c r="E70" i="5"/>
  <c r="D70" i="5"/>
  <c r="G70" i="5"/>
  <c r="F70" i="5"/>
  <c r="C70" i="5"/>
  <c r="M52" i="5"/>
  <c r="J52" i="5"/>
  <c r="L52" i="5"/>
  <c r="K52" i="5"/>
  <c r="N52" i="5"/>
  <c r="K69" i="5"/>
  <c r="L69" i="5"/>
  <c r="N69" i="5"/>
  <c r="J69" i="5"/>
  <c r="M69" i="5"/>
  <c r="F69" i="4"/>
  <c r="E69" i="4"/>
  <c r="G69" i="4"/>
  <c r="C69" i="4"/>
  <c r="D69" i="4"/>
  <c r="E86" i="4"/>
  <c r="D86" i="4"/>
  <c r="G86" i="4"/>
  <c r="F86" i="4"/>
  <c r="C86" i="4"/>
  <c r="M85" i="4"/>
  <c r="J85" i="4"/>
  <c r="L85" i="4"/>
  <c r="K85" i="4"/>
  <c r="N85" i="4"/>
  <c r="I52" i="4"/>
  <c r="M35" i="4"/>
  <c r="K35" i="4"/>
  <c r="N35" i="4"/>
  <c r="I86" i="4"/>
  <c r="I69" i="4"/>
  <c r="L35" i="4"/>
  <c r="J35" i="4"/>
  <c r="E52" i="4"/>
  <c r="F52" i="4"/>
  <c r="G52" i="4"/>
  <c r="D52" i="4"/>
  <c r="C52" i="4"/>
  <c r="B70" i="4"/>
  <c r="B87" i="4"/>
  <c r="D36" i="4"/>
  <c r="G36" i="4"/>
  <c r="E36" i="4"/>
  <c r="B53" i="4"/>
  <c r="I36" i="4"/>
  <c r="C36" i="4"/>
  <c r="F36" i="4"/>
  <c r="N51" i="4"/>
  <c r="L51" i="4"/>
  <c r="J51" i="4"/>
  <c r="K51" i="4"/>
  <c r="M51" i="4"/>
  <c r="J68" i="4"/>
  <c r="K68" i="4"/>
  <c r="M68" i="4"/>
  <c r="N68" i="4"/>
  <c r="L68" i="4"/>
  <c r="N70" i="5"/>
  <c r="M70" i="5"/>
  <c r="L70" i="5"/>
  <c r="K70" i="5"/>
  <c r="J70" i="5"/>
  <c r="N87" i="5"/>
  <c r="M87" i="5"/>
  <c r="K87" i="5"/>
  <c r="L87" i="5"/>
  <c r="J87" i="5"/>
  <c r="N53" i="5"/>
  <c r="M53" i="5"/>
  <c r="J53" i="5"/>
  <c r="L53" i="5"/>
  <c r="K53" i="5"/>
  <c r="C53" i="4"/>
  <c r="G53" i="4"/>
  <c r="E53" i="4"/>
  <c r="D53" i="4"/>
  <c r="F53" i="4"/>
  <c r="E70" i="4"/>
  <c r="G70" i="4"/>
  <c r="C70" i="4"/>
  <c r="D70" i="4"/>
  <c r="F70" i="4"/>
  <c r="N69" i="4"/>
  <c r="M69" i="4"/>
  <c r="L69" i="4"/>
  <c r="J69" i="4"/>
  <c r="K69" i="4"/>
  <c r="M52" i="4"/>
  <c r="N52" i="4"/>
  <c r="J52" i="4"/>
  <c r="K52" i="4"/>
  <c r="L52" i="4"/>
  <c r="I87" i="4"/>
  <c r="M36" i="4"/>
  <c r="J36" i="4"/>
  <c r="I70" i="4"/>
  <c r="I53" i="4"/>
  <c r="K36" i="4"/>
  <c r="N36" i="4"/>
  <c r="L36" i="4"/>
  <c r="E87" i="4"/>
  <c r="D87" i="4"/>
  <c r="C87" i="4"/>
  <c r="F87" i="4"/>
  <c r="G87" i="4"/>
  <c r="L86" i="4"/>
  <c r="K86" i="4"/>
  <c r="N86" i="4"/>
  <c r="M86" i="4"/>
  <c r="J86" i="4"/>
  <c r="K70" i="4"/>
  <c r="N70" i="4"/>
  <c r="L70" i="4"/>
  <c r="M70" i="4"/>
  <c r="J70" i="4"/>
  <c r="N53" i="4"/>
  <c r="J53" i="4"/>
  <c r="M53" i="4"/>
  <c r="K53" i="4"/>
  <c r="L53" i="4"/>
  <c r="L87" i="4"/>
  <c r="M87" i="4"/>
  <c r="N87" i="4"/>
  <c r="K87" i="4"/>
  <c r="J87" i="4"/>
</calcChain>
</file>

<file path=xl/comments1.xml><?xml version="1.0" encoding="utf-8"?>
<comments xmlns="http://schemas.openxmlformats.org/spreadsheetml/2006/main">
  <authors>
    <author>Kevin Dhuyvetter</author>
    <author>AgEcon</author>
  </authors>
  <commentList>
    <comment ref="G9" authorId="0">
      <text>
        <r>
          <rPr>
            <sz val="10"/>
            <color indexed="81"/>
            <rFont val="Tahoma"/>
            <family val="2"/>
          </rPr>
          <t>For "normal" silage (i.e., corn that could be harvested as grain), this value is generally 46-50%.  For drought stressed or hail damaged corn, it may be considerably less.</t>
        </r>
      </text>
    </comment>
    <comment ref="I10" authorId="0">
      <text>
        <r>
          <rPr>
            <sz val="10"/>
            <color indexed="81"/>
            <rFont val="Tahoma"/>
            <family val="2"/>
          </rPr>
          <t>Enter the percent of nutrient removal to include in the analysis.  For example, if N is not expected to be available the following year due to leaching or if a nutrient is not typically applied (e.g., K in western KS), it likely should not be included (i.e., enter 0%).</t>
        </r>
      </text>
    </comment>
    <comment ref="I11" authorId="0">
      <text>
        <r>
          <rPr>
            <sz val="10"/>
            <color indexed="81"/>
            <rFont val="Tahoma"/>
            <family val="2"/>
          </rPr>
          <t>A negative value here indicates a higher cost for silage and a positive value indicates a higher value for grain.</t>
        </r>
      </text>
    </comment>
    <comment ref="N11" authorId="0">
      <text>
        <r>
          <rPr>
            <sz val="10"/>
            <color indexed="81"/>
            <rFont val="Tahoma"/>
            <family val="2"/>
          </rPr>
          <t>If this value is negative (i.e., silage removes more nutrients than grain), this amount reflects a minimum amount of income needed per acre from the sale of silage.</t>
        </r>
      </text>
    </comment>
    <comment ref="N15" authorId="1">
      <text>
        <r>
          <rPr>
            <sz val="10"/>
            <color indexed="81"/>
            <rFont val="Tahoma"/>
            <family val="2"/>
          </rPr>
          <t>A positive number here indicates a higher pre-harvest cost for grain and a negative value indicates a higher value for silage.</t>
        </r>
      </text>
    </comment>
  </commentList>
</comments>
</file>

<file path=xl/comments2.xml><?xml version="1.0" encoding="utf-8"?>
<comments xmlns="http://schemas.openxmlformats.org/spreadsheetml/2006/main">
  <authors>
    <author>Kevin Dhuyvetter</author>
    <author>AgEcon</author>
  </authors>
  <commentList>
    <comment ref="G9" authorId="0">
      <text>
        <r>
          <rPr>
            <sz val="10"/>
            <color indexed="81"/>
            <rFont val="Tahoma"/>
            <family val="2"/>
          </rPr>
          <t>For "normal" silage (i.e., sorghum that could be harvested as grain), this value is generally 46-50%.  For drought stressed or hail damaged sorghum, it may be considerably less.</t>
        </r>
      </text>
    </comment>
    <comment ref="I10" authorId="0">
      <text>
        <r>
          <rPr>
            <sz val="10"/>
            <color indexed="81"/>
            <rFont val="Tahoma"/>
            <family val="2"/>
          </rPr>
          <t>Enter the percent of nutrient removal to include in the analysis.  For example, if N is not expected to be available the following year due to leaching or if a nutrient is not typically applied (e.g., K in western KS), it likely should not be included (i.e., enter 0%).</t>
        </r>
      </text>
    </comment>
    <comment ref="I11" authorId="0">
      <text>
        <r>
          <rPr>
            <sz val="10"/>
            <color indexed="81"/>
            <rFont val="Tahoma"/>
            <family val="2"/>
          </rPr>
          <t>A negative value here indicates a higher cost for silage and a positive value indicates a higher value for grain.</t>
        </r>
      </text>
    </comment>
    <comment ref="N11" authorId="0">
      <text>
        <r>
          <rPr>
            <sz val="10"/>
            <color indexed="81"/>
            <rFont val="Tahoma"/>
            <family val="2"/>
          </rPr>
          <t>If this value is negative (i.e., silage removes more nutrients than grain), this amount reflects a minimum amount of income needed per acre from the sale of silage.</t>
        </r>
      </text>
    </comment>
    <comment ref="N15" authorId="1">
      <text>
        <r>
          <rPr>
            <sz val="10"/>
            <color indexed="81"/>
            <rFont val="Tahoma"/>
            <family val="2"/>
          </rPr>
          <t>A positive number here indicates a higher pre-harvest cost for grain and a negative value indicates a higher value for silage.</t>
        </r>
      </text>
    </comment>
  </commentList>
</comments>
</file>

<file path=xl/sharedStrings.xml><?xml version="1.0" encoding="utf-8"?>
<sst xmlns="http://schemas.openxmlformats.org/spreadsheetml/2006/main" count="151" uniqueCount="74">
  <si>
    <t>Grain yield in bushels</t>
  </si>
  <si>
    <t>Grain yield in pounds</t>
  </si>
  <si>
    <t>Grain yield in pounds @ 100% DM</t>
  </si>
  <si>
    <t>Percent grain in silage (DM)</t>
  </si>
  <si>
    <t>Percent forage in silage (DM)</t>
  </si>
  <si>
    <t>Percent DM in silage at harvest</t>
  </si>
  <si>
    <t>Silage yield in pounds</t>
  </si>
  <si>
    <t>Silage yield in pounds @ 100% DM</t>
  </si>
  <si>
    <t>Silage yield in pounds as harvested</t>
  </si>
  <si>
    <t>Silage yield in tons as harvested</t>
  </si>
  <si>
    <t/>
  </si>
  <si>
    <t>($/bu)</t>
  </si>
  <si>
    <t>Valuing Corn Silage</t>
  </si>
  <si>
    <t xml:space="preserve">  Percent DM in silage</t>
  </si>
  <si>
    <t>Factor</t>
  </si>
  <si>
    <t>Percent grain (DM) in silage</t>
  </si>
  <si>
    <t>Difference in Preharvest VC/Acre</t>
  </si>
  <si>
    <t>Valuing Sorghum Silage</t>
  </si>
  <si>
    <t>Silage Price ($/ton)</t>
  </si>
  <si>
    <t>Difference in grain preharvest non-fertilizer VC/acre</t>
  </si>
  <si>
    <t>Sorghum</t>
  </si>
  <si>
    <t>Price</t>
  </si>
  <si>
    <t>* Positve =&gt; higher cost for grain (includes phosphorus removal cost)</t>
  </si>
  <si>
    <t>Harvest &amp; hauling for grain, $/bu</t>
  </si>
  <si>
    <t>DM</t>
  </si>
  <si>
    <t>Increment for Pecent grain (DM) in silage</t>
  </si>
  <si>
    <t>Increment for Percent DM in silage</t>
  </si>
  <si>
    <t xml:space="preserve">  Harvest and hauling charge, $/bu</t>
  </si>
  <si>
    <t>Increment for Harvesting and hauling charge, $/bu</t>
  </si>
  <si>
    <t>Increment for Harvesting and hauling charge, $/ton</t>
  </si>
  <si>
    <t>Harvest and hauling charge, $/ton</t>
  </si>
  <si>
    <t>Harvest &amp; hauling charge for silage, $/ton</t>
  </si>
  <si>
    <t>Increment for Difference in preharvest VC, $/ac</t>
  </si>
  <si>
    <t>Difference in preharvest VC, $/ac*</t>
  </si>
  <si>
    <t>Bushels of Corn per ton of silage</t>
  </si>
  <si>
    <t>Tons of silage per bushel of Corn</t>
  </si>
  <si>
    <t>Corn</t>
  </si>
  <si>
    <t>Moisture content of grain at harvest</t>
  </si>
  <si>
    <t>Developed by:</t>
  </si>
  <si>
    <t>Extension Agricultural Economist</t>
  </si>
  <si>
    <t>Kansas State University</t>
  </si>
  <si>
    <t>Kevin C. Dhuyvetter</t>
  </si>
  <si>
    <t>Increment for Sorghum Price ($/bu)</t>
  </si>
  <si>
    <t>Increment for Corn Price ($/bu)</t>
  </si>
  <si>
    <t>N</t>
  </si>
  <si>
    <t>P2O5</t>
  </si>
  <si>
    <t>K2O</t>
  </si>
  <si>
    <t>Nutrient removal</t>
  </si>
  <si>
    <t>Grain, lbs/bu</t>
  </si>
  <si>
    <t>Silage, lbs/ton</t>
  </si>
  <si>
    <t>Price, $/lb</t>
  </si>
  <si>
    <t>Difference in cost, $/acre</t>
  </si>
  <si>
    <t>Percent to include</t>
  </si>
  <si>
    <t>Because of the approach used here, calculated values may not be appropriate for drought stressed or hail damaged corn where grain harvest is not an option.  However, calculated values can still help producers determine upper and lower bounds as to what might be reasonable.  Additionally, what a livestock producer is willing to pay, based on costs of alternative feedstuffs or harvesting costs if they are buying silage "in the field", are not factored into the calculations.</t>
  </si>
  <si>
    <t>Grain, lbs/acre</t>
  </si>
  <si>
    <t>Silage, lbs/acre</t>
  </si>
  <si>
    <t>Price of Sorghum Silage when BUYER Pays for Harvesting Cost</t>
  </si>
  <si>
    <t>Price of Sorghum Silage when SELLER Pays for Harvesting Cost</t>
  </si>
  <si>
    <t>Price of Corn Silage when SELLER Pays for Harvesting Cost</t>
  </si>
  <si>
    <t>Price of Corn Silage when BUYER Pays for Harvesting Cost</t>
  </si>
  <si>
    <t>Copyright 2012 by Dhuyvetter.  All rights reserved.</t>
  </si>
  <si>
    <t>website:  www.agmanager.info</t>
  </si>
  <si>
    <t>email:  kcd@ksu.edu</t>
  </si>
  <si>
    <t>FAX:    (785) 532-6925</t>
  </si>
  <si>
    <t>voice:  (785) 532-3527</t>
  </si>
  <si>
    <t>Version -- 6.5.12</t>
  </si>
  <si>
    <r>
      <rPr>
        <b/>
        <i/>
        <sz val="13"/>
        <rFont val="Calibri"/>
        <family val="2"/>
      </rPr>
      <t>KSU-SilageValue.xls</t>
    </r>
    <r>
      <rPr>
        <b/>
        <sz val="13"/>
        <rFont val="Calibri"/>
        <family val="2"/>
      </rPr>
      <t xml:space="preserve"> --</t>
    </r>
  </si>
  <si>
    <t>A spreadsheet program to estimate the value corn or grain sorghum silage based upon the price of grain, harvesting costs, and nutrients removed.</t>
  </si>
  <si>
    <t>CONCEPTUAL APPROACH</t>
  </si>
  <si>
    <t>INPUTS vs. CALCULATED VALUES</t>
  </si>
  <si>
    <r>
      <t xml:space="preserve">The concept behind the formulas in this spreadsheet is to find the value of silage where the </t>
    </r>
    <r>
      <rPr>
        <b/>
        <i/>
        <sz val="11"/>
        <rFont val="Calibri"/>
        <family val="2"/>
      </rPr>
      <t>crop producer</t>
    </r>
    <r>
      <rPr>
        <sz val="11"/>
        <rFont val="Calibri"/>
        <family val="2"/>
      </rPr>
      <t xml:space="preserve"> is indifferent between harvesting the silage as grain or silage.  This approach does not factor in potential value associated with maintaining residue other than nutrient removal and thus if erosion is a concern the values may underestimate what is needed for the silage.</t>
    </r>
  </si>
  <si>
    <r>
      <t xml:space="preserve">In the various sheets all </t>
    </r>
    <r>
      <rPr>
        <sz val="11"/>
        <color indexed="12"/>
        <rFont val="Calibri"/>
        <family val="2"/>
      </rPr>
      <t xml:space="preserve">blue </t>
    </r>
    <r>
      <rPr>
        <sz val="11"/>
        <rFont val="Calibri"/>
        <family val="2"/>
      </rPr>
      <t>numbers are inputs and all black numbers are calculated from these inputs.  The spreadsheet automatically recalculates every time an additional input is entered.  Thus, it is important to wait until all data have been entered and reviewed before interpreting any of the calculated results (i.e., black numbers).</t>
    </r>
  </si>
  <si>
    <t>Difference in cost, $/ac</t>
  </si>
  <si>
    <t>Difference in grain preharvest non-fertilizer VC/ac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</si>
</sst>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409]#,##0.00"/>
    <numFmt numFmtId="168" formatCode="[$$-409]#,##0.000"/>
    <numFmt numFmtId="169" formatCode="&quot;$&quot;#,##0.00"/>
    <numFmt numFmtId="170" formatCode="&quot;$&quot;#,##0.000"/>
  </numFmts>
  <fonts count="30">
    <font>
      <sz val="12"/>
      <name val="Arial"/>
    </font>
    <font>
      <sz val="12"/>
      <name val="Arial"/>
      <family val="2"/>
    </font>
    <font>
      <sz val="10"/>
      <color indexed="81"/>
      <name val="Tahoma"/>
      <family val="2"/>
    </font>
    <font>
      <sz val="12"/>
      <name val="Calibri"/>
      <family val="2"/>
    </font>
    <font>
      <b/>
      <sz val="12"/>
      <name val="Calibri"/>
      <family val="2"/>
    </font>
    <font>
      <b/>
      <sz val="12"/>
      <color indexed="12"/>
      <name val="Calibri"/>
      <family val="2"/>
    </font>
    <font>
      <u/>
      <sz val="12"/>
      <name val="Calibri"/>
      <family val="2"/>
    </font>
    <font>
      <sz val="10"/>
      <name val="TimesNewRomanPS"/>
    </font>
    <font>
      <u/>
      <sz val="14.4"/>
      <color indexed="12"/>
      <name val="Arial"/>
      <family val="2"/>
    </font>
    <font>
      <sz val="10"/>
      <name val="Arial"/>
      <family val="2"/>
    </font>
    <font>
      <u/>
      <sz val="10"/>
      <color indexed="12"/>
      <name val="Arial"/>
      <family val="2"/>
    </font>
    <font>
      <sz val="12"/>
      <name val="Arial MT"/>
    </font>
    <font>
      <sz val="11"/>
      <name val="Calibri"/>
      <family val="2"/>
    </font>
    <font>
      <b/>
      <i/>
      <sz val="11"/>
      <name val="Calibri"/>
      <family val="2"/>
    </font>
    <font>
      <b/>
      <sz val="13"/>
      <name val="Calibri"/>
      <family val="2"/>
    </font>
    <font>
      <b/>
      <i/>
      <sz val="13"/>
      <name val="Calibri"/>
      <family val="2"/>
    </font>
    <font>
      <sz val="11"/>
      <color indexed="12"/>
      <name val="Calibri"/>
      <family val="2"/>
    </font>
    <font>
      <b/>
      <sz val="11"/>
      <name val="Calibri"/>
      <family val="2"/>
      <scheme val="minor"/>
    </font>
    <font>
      <sz val="11"/>
      <name val="Calibri"/>
      <family val="2"/>
      <scheme val="minor"/>
    </font>
    <font>
      <b/>
      <i/>
      <sz val="10"/>
      <name val="Calibri"/>
      <family val="2"/>
      <scheme val="minor"/>
    </font>
    <font>
      <b/>
      <sz val="10"/>
      <name val="Calibri"/>
      <family val="2"/>
      <scheme val="minor"/>
    </font>
    <font>
      <b/>
      <u/>
      <sz val="10"/>
      <name val="Calibri"/>
      <family val="2"/>
      <scheme val="minor"/>
    </font>
    <font>
      <sz val="10"/>
      <name val="Calibri"/>
      <family val="2"/>
      <scheme val="minor"/>
    </font>
    <font>
      <b/>
      <sz val="10.5"/>
      <name val="Calibri"/>
      <family val="2"/>
      <scheme val="minor"/>
    </font>
    <font>
      <sz val="10.5"/>
      <name val="Calibri"/>
      <family val="2"/>
      <scheme val="minor"/>
    </font>
    <font>
      <sz val="12"/>
      <name val="Calibri"/>
      <family val="2"/>
      <scheme val="minor"/>
    </font>
    <font>
      <u/>
      <sz val="9.85"/>
      <color indexed="12"/>
      <name val="Calibri"/>
      <family val="2"/>
      <scheme val="minor"/>
    </font>
    <font>
      <b/>
      <sz val="13"/>
      <name val="Calibri"/>
      <family val="2"/>
      <scheme val="minor"/>
    </font>
    <font>
      <b/>
      <u/>
      <sz val="12"/>
      <name val="Calibri"/>
      <family val="2"/>
      <scheme val="minor"/>
    </font>
    <font>
      <b/>
      <sz val="12"/>
      <name val="Calibri"/>
      <family val="2"/>
      <scheme val="minor"/>
    </font>
  </fonts>
  <fills count="11">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55"/>
        <bgColor indexed="64"/>
      </patternFill>
    </fill>
    <fill>
      <patternFill patternType="solid">
        <fgColor indexed="31"/>
        <bgColor indexed="64"/>
      </patternFill>
    </fill>
    <fill>
      <patternFill patternType="solid">
        <fgColor theme="0"/>
        <bgColor indexed="64"/>
      </patternFill>
    </fill>
    <fill>
      <patternFill patternType="solid">
        <fgColor theme="1" tint="0.34998626667073579"/>
        <bgColor indexed="64"/>
      </patternFill>
    </fill>
    <fill>
      <patternFill patternType="solid">
        <fgColor rgb="FFCCFFFF"/>
        <bgColor indexed="64"/>
      </patternFill>
    </fill>
  </fills>
  <borders count="28">
    <border>
      <left/>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s>
  <cellStyleXfs count="8">
    <xf numFmtId="0" fontId="0" fillId="0" borderId="0"/>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0" fontId="9" fillId="0" borderId="0"/>
    <xf numFmtId="0" fontId="1" fillId="0" borderId="0"/>
    <xf numFmtId="0" fontId="7" fillId="0" borderId="0"/>
    <xf numFmtId="9" fontId="9" fillId="0" borderId="0" applyFont="0" applyFill="0" applyBorder="0" applyAlignment="0" applyProtection="0"/>
  </cellStyleXfs>
  <cellXfs count="133">
    <xf numFmtId="0" fontId="0" fillId="0" borderId="0" xfId="0"/>
    <xf numFmtId="0" fontId="3" fillId="0" borderId="0" xfId="0" applyNumberFormat="1" applyFont="1" applyAlignment="1" applyProtection="1"/>
    <xf numFmtId="0" fontId="3" fillId="0" borderId="0" xfId="0" applyFont="1" applyBorder="1" applyProtection="1"/>
    <xf numFmtId="0" fontId="3" fillId="0" borderId="0" xfId="0" applyNumberFormat="1" applyFont="1" applyProtection="1"/>
    <xf numFmtId="0" fontId="3" fillId="0" borderId="1" xfId="0" applyNumberFormat="1" applyFont="1" applyBorder="1" applyProtection="1"/>
    <xf numFmtId="0" fontId="3" fillId="0" borderId="0" xfId="0" applyNumberFormat="1" applyFont="1" applyBorder="1" applyAlignment="1" applyProtection="1"/>
    <xf numFmtId="2" fontId="3" fillId="0" borderId="0" xfId="0" applyNumberFormat="1" applyFont="1" applyAlignment="1" applyProtection="1">
      <alignment horizontal="center"/>
    </xf>
    <xf numFmtId="169" fontId="5" fillId="2" borderId="0" xfId="0" applyNumberFormat="1" applyFont="1" applyFill="1" applyAlignment="1" applyProtection="1">
      <alignment horizontal="right" indent="1"/>
      <protection locked="0"/>
    </xf>
    <xf numFmtId="0" fontId="3" fillId="0" borderId="1" xfId="0" applyNumberFormat="1" applyFont="1" applyBorder="1" applyAlignment="1" applyProtection="1">
      <alignment horizontal="fill"/>
    </xf>
    <xf numFmtId="0" fontId="3" fillId="0" borderId="0" xfId="0" applyNumberFormat="1" applyFont="1" applyBorder="1" applyAlignment="1" applyProtection="1">
      <alignment horizontal="fill"/>
    </xf>
    <xf numFmtId="0" fontId="3" fillId="0" borderId="0" xfId="0" applyNumberFormat="1" applyFont="1" applyBorder="1" applyProtection="1"/>
    <xf numFmtId="0" fontId="4" fillId="3" borderId="0" xfId="0" applyNumberFormat="1" applyFont="1" applyFill="1" applyAlignment="1" applyProtection="1"/>
    <xf numFmtId="0" fontId="3" fillId="3" borderId="0" xfId="0" applyNumberFormat="1" applyFont="1" applyFill="1" applyAlignment="1" applyProtection="1"/>
    <xf numFmtId="0" fontId="4" fillId="4" borderId="0" xfId="0" applyNumberFormat="1" applyFont="1" applyFill="1" applyAlignment="1" applyProtection="1"/>
    <xf numFmtId="0" fontId="3" fillId="4" borderId="0" xfId="0" applyNumberFormat="1" applyFont="1" applyFill="1" applyAlignment="1" applyProtection="1"/>
    <xf numFmtId="0" fontId="3" fillId="4" borderId="0" xfId="0" applyNumberFormat="1" applyFont="1" applyFill="1" applyAlignment="1" applyProtection="1">
      <alignment horizontal="center"/>
    </xf>
    <xf numFmtId="0" fontId="4" fillId="5" borderId="2" xfId="0" applyNumberFormat="1" applyFont="1" applyFill="1" applyBorder="1" applyAlignment="1" applyProtection="1"/>
    <xf numFmtId="0" fontId="3" fillId="5" borderId="1" xfId="0" applyNumberFormat="1" applyFont="1" applyFill="1" applyBorder="1" applyAlignment="1" applyProtection="1"/>
    <xf numFmtId="0" fontId="3" fillId="5" borderId="3" xfId="0" applyNumberFormat="1" applyFont="1" applyFill="1" applyBorder="1" applyAlignment="1" applyProtection="1"/>
    <xf numFmtId="0" fontId="3" fillId="5" borderId="2" xfId="0" applyNumberFormat="1" applyFont="1" applyFill="1" applyBorder="1" applyProtection="1"/>
    <xf numFmtId="0" fontId="3" fillId="5" borderId="3" xfId="0" applyNumberFormat="1" applyFont="1" applyFill="1" applyBorder="1" applyAlignment="1" applyProtection="1">
      <alignment horizontal="center"/>
    </xf>
    <xf numFmtId="0" fontId="3" fillId="0" borderId="0" xfId="0" applyFont="1" applyProtection="1"/>
    <xf numFmtId="0" fontId="3" fillId="5" borderId="4" xfId="0" applyNumberFormat="1" applyFont="1" applyFill="1" applyBorder="1" applyAlignment="1" applyProtection="1">
      <alignment horizontal="center"/>
    </xf>
    <xf numFmtId="0" fontId="3" fillId="5" borderId="0" xfId="0" applyNumberFormat="1" applyFont="1" applyFill="1" applyBorder="1" applyAlignment="1" applyProtection="1"/>
    <xf numFmtId="0" fontId="3" fillId="5" borderId="5" xfId="0" applyNumberFormat="1" applyFont="1" applyFill="1" applyBorder="1" applyAlignment="1" applyProtection="1">
      <alignment horizontal="center"/>
    </xf>
    <xf numFmtId="164" fontId="5" fillId="2" borderId="0" xfId="0" applyNumberFormat="1" applyFont="1" applyFill="1" applyBorder="1" applyAlignment="1" applyProtection="1">
      <alignment horizontal="right" indent="1"/>
      <protection locked="0"/>
    </xf>
    <xf numFmtId="164" fontId="3" fillId="5" borderId="0" xfId="0" applyNumberFormat="1" applyFont="1" applyFill="1" applyBorder="1" applyAlignment="1" applyProtection="1">
      <alignment horizontal="right" indent="1"/>
    </xf>
    <xf numFmtId="164" fontId="3" fillId="5" borderId="5" xfId="0" applyNumberFormat="1" applyFont="1" applyFill="1" applyBorder="1" applyAlignment="1" applyProtection="1">
      <alignment horizontal="center"/>
    </xf>
    <xf numFmtId="0" fontId="6" fillId="5" borderId="4" xfId="0" applyNumberFormat="1" applyFont="1" applyFill="1" applyBorder="1" applyAlignment="1" applyProtection="1">
      <alignment horizontal="center"/>
    </xf>
    <xf numFmtId="0" fontId="3" fillId="5" borderId="0" xfId="0" applyNumberFormat="1" applyFont="1" applyFill="1" applyBorder="1" applyAlignment="1" applyProtection="1">
      <alignment horizontal="centerContinuous"/>
    </xf>
    <xf numFmtId="167" fontId="5" fillId="2" borderId="4" xfId="0" applyNumberFormat="1" applyFont="1" applyFill="1" applyBorder="1" applyAlignment="1" applyProtection="1">
      <alignment horizontal="center"/>
      <protection locked="0"/>
    </xf>
    <xf numFmtId="167" fontId="3" fillId="5" borderId="6" xfId="0" applyNumberFormat="1" applyFont="1" applyFill="1" applyBorder="1" applyAlignment="1" applyProtection="1">
      <alignment horizontal="right" indent="1"/>
    </xf>
    <xf numFmtId="167" fontId="3" fillId="5" borderId="7" xfId="0" applyNumberFormat="1" applyFont="1" applyFill="1" applyBorder="1" applyAlignment="1" applyProtection="1">
      <alignment horizontal="right" indent="1"/>
    </xf>
    <xf numFmtId="167" fontId="3" fillId="5" borderId="8" xfId="0" applyNumberFormat="1" applyFont="1" applyFill="1" applyBorder="1" applyAlignment="1" applyProtection="1">
      <alignment horizontal="right" indent="1"/>
    </xf>
    <xf numFmtId="2" fontId="3" fillId="5" borderId="9" xfId="0" applyNumberFormat="1" applyFont="1" applyFill="1" applyBorder="1" applyAlignment="1" applyProtection="1">
      <alignment horizontal="center"/>
    </xf>
    <xf numFmtId="167" fontId="3" fillId="5" borderId="4" xfId="0" applyNumberFormat="1" applyFont="1" applyFill="1" applyBorder="1" applyAlignment="1" applyProtection="1">
      <alignment horizontal="center"/>
    </xf>
    <xf numFmtId="167" fontId="3" fillId="5" borderId="10" xfId="0" applyNumberFormat="1" applyFont="1" applyFill="1" applyBorder="1" applyAlignment="1" applyProtection="1">
      <alignment horizontal="right" indent="1"/>
    </xf>
    <xf numFmtId="167" fontId="3" fillId="5" borderId="0" xfId="0" applyNumberFormat="1" applyFont="1" applyFill="1" applyBorder="1" applyAlignment="1" applyProtection="1">
      <alignment horizontal="right" indent="1"/>
    </xf>
    <xf numFmtId="167" fontId="3" fillId="5" borderId="11" xfId="0" applyNumberFormat="1" applyFont="1" applyFill="1" applyBorder="1" applyAlignment="1" applyProtection="1">
      <alignment horizontal="right" indent="1"/>
    </xf>
    <xf numFmtId="2" fontId="3" fillId="5" borderId="12" xfId="0" applyNumberFormat="1" applyFont="1" applyFill="1" applyBorder="1" applyAlignment="1" applyProtection="1">
      <alignment horizontal="center"/>
    </xf>
    <xf numFmtId="167" fontId="3" fillId="5" borderId="13" xfId="0" applyNumberFormat="1" applyFont="1" applyFill="1" applyBorder="1" applyAlignment="1" applyProtection="1">
      <alignment horizontal="center"/>
    </xf>
    <xf numFmtId="167" fontId="3" fillId="5" borderId="14" xfId="0" applyNumberFormat="1" applyFont="1" applyFill="1" applyBorder="1" applyAlignment="1" applyProtection="1">
      <alignment horizontal="right" indent="1"/>
    </xf>
    <xf numFmtId="167" fontId="3" fillId="5" borderId="15" xfId="0" applyNumberFormat="1" applyFont="1" applyFill="1" applyBorder="1" applyAlignment="1" applyProtection="1">
      <alignment horizontal="right" indent="1"/>
    </xf>
    <xf numFmtId="167" fontId="3" fillId="5" borderId="16" xfId="0" applyNumberFormat="1" applyFont="1" applyFill="1" applyBorder="1" applyAlignment="1" applyProtection="1">
      <alignment horizontal="right" indent="1"/>
    </xf>
    <xf numFmtId="2" fontId="3" fillId="5" borderId="17" xfId="0" applyNumberFormat="1" applyFont="1" applyFill="1" applyBorder="1" applyAlignment="1" applyProtection="1">
      <alignment horizontal="center"/>
    </xf>
    <xf numFmtId="167" fontId="3" fillId="5" borderId="18" xfId="0" applyNumberFormat="1" applyFont="1" applyFill="1" applyBorder="1" applyAlignment="1" applyProtection="1">
      <alignment horizontal="center"/>
    </xf>
    <xf numFmtId="167" fontId="3" fillId="0" borderId="0" xfId="0" applyNumberFormat="1" applyFont="1" applyAlignment="1" applyProtection="1"/>
    <xf numFmtId="164" fontId="5" fillId="2" borderId="0" xfId="0" applyNumberFormat="1" applyFont="1" applyFill="1" applyBorder="1" applyAlignment="1" applyProtection="1">
      <alignment horizontal="center"/>
      <protection locked="0"/>
    </xf>
    <xf numFmtId="170" fontId="5" fillId="2" borderId="0" xfId="0" applyNumberFormat="1" applyFont="1" applyFill="1" applyAlignment="1" applyProtection="1">
      <alignment horizontal="center"/>
      <protection locked="0"/>
    </xf>
    <xf numFmtId="0" fontId="4" fillId="5" borderId="19" xfId="0" applyNumberFormat="1" applyFont="1" applyFill="1" applyBorder="1" applyAlignment="1" applyProtection="1"/>
    <xf numFmtId="0" fontId="3" fillId="5" borderId="20" xfId="0" applyNumberFormat="1" applyFont="1" applyFill="1" applyBorder="1" applyAlignment="1" applyProtection="1"/>
    <xf numFmtId="0" fontId="3" fillId="5" borderId="21" xfId="0" applyNumberFormat="1" applyFont="1" applyFill="1" applyBorder="1" applyAlignment="1" applyProtection="1"/>
    <xf numFmtId="0" fontId="3" fillId="5" borderId="19" xfId="0" applyNumberFormat="1" applyFont="1" applyFill="1" applyBorder="1" applyAlignment="1" applyProtection="1"/>
    <xf numFmtId="0" fontId="3" fillId="5" borderId="22" xfId="0" applyNumberFormat="1" applyFont="1" applyFill="1" applyBorder="1" applyAlignment="1" applyProtection="1">
      <alignment horizontal="center"/>
    </xf>
    <xf numFmtId="0" fontId="3" fillId="5" borderId="23" xfId="0" applyNumberFormat="1" applyFont="1" applyFill="1" applyBorder="1" applyAlignment="1" applyProtection="1"/>
    <xf numFmtId="164" fontId="3" fillId="5" borderId="23" xfId="0" applyNumberFormat="1" applyFont="1" applyFill="1" applyBorder="1" applyAlignment="1" applyProtection="1">
      <alignment horizontal="right" indent="1"/>
    </xf>
    <xf numFmtId="0" fontId="6" fillId="5" borderId="22" xfId="0" applyNumberFormat="1" applyFont="1" applyFill="1" applyBorder="1" applyAlignment="1" applyProtection="1">
      <alignment horizontal="center"/>
    </xf>
    <xf numFmtId="0" fontId="3" fillId="5" borderId="23" xfId="0" applyNumberFormat="1" applyFont="1" applyFill="1" applyBorder="1" applyAlignment="1" applyProtection="1">
      <alignment horizontal="centerContinuous"/>
    </xf>
    <xf numFmtId="167" fontId="3" fillId="5" borderId="22" xfId="0" applyNumberFormat="1" applyFont="1" applyFill="1" applyBorder="1" applyAlignment="1" applyProtection="1">
      <alignment horizontal="center"/>
    </xf>
    <xf numFmtId="167" fontId="3" fillId="5" borderId="23" xfId="0" applyNumberFormat="1" applyFont="1" applyFill="1" applyBorder="1" applyAlignment="1" applyProtection="1">
      <alignment horizontal="right" indent="1"/>
    </xf>
    <xf numFmtId="167" fontId="3" fillId="5" borderId="24" xfId="0" applyNumberFormat="1" applyFont="1" applyFill="1" applyBorder="1" applyAlignment="1" applyProtection="1">
      <alignment horizontal="center"/>
    </xf>
    <xf numFmtId="167" fontId="3" fillId="5" borderId="25" xfId="0" applyNumberFormat="1" applyFont="1" applyFill="1" applyBorder="1" applyAlignment="1" applyProtection="1">
      <alignment horizontal="right" indent="1"/>
    </xf>
    <xf numFmtId="167" fontId="3" fillId="5" borderId="26" xfId="0" applyNumberFormat="1" applyFont="1" applyFill="1" applyBorder="1" applyAlignment="1" applyProtection="1">
      <alignment horizontal="right" indent="1"/>
    </xf>
    <xf numFmtId="164" fontId="4" fillId="6" borderId="0" xfId="0" applyNumberFormat="1" applyFont="1" applyFill="1" applyBorder="1" applyAlignment="1" applyProtection="1">
      <alignment horizontal="right" indent="1"/>
    </xf>
    <xf numFmtId="168" fontId="3" fillId="5" borderId="0" xfId="0" applyNumberFormat="1" applyFont="1" applyFill="1" applyBorder="1" applyAlignment="1" applyProtection="1">
      <alignment horizontal="right" indent="1"/>
    </xf>
    <xf numFmtId="168" fontId="3" fillId="5" borderId="23" xfId="0" applyNumberFormat="1" applyFont="1" applyFill="1" applyBorder="1" applyAlignment="1" applyProtection="1">
      <alignment horizontal="right" indent="1"/>
    </xf>
    <xf numFmtId="170" fontId="5" fillId="2" borderId="0" xfId="0" applyNumberFormat="1" applyFont="1" applyFill="1" applyAlignment="1" applyProtection="1">
      <alignment horizontal="right" indent="1"/>
      <protection locked="0"/>
    </xf>
    <xf numFmtId="0" fontId="3" fillId="3" borderId="0" xfId="0" applyFont="1" applyFill="1" applyBorder="1" applyProtection="1"/>
    <xf numFmtId="0" fontId="3" fillId="4" borderId="0" xfId="0" applyFont="1" applyFill="1" applyBorder="1" applyProtection="1"/>
    <xf numFmtId="0" fontId="3" fillId="0" borderId="0" xfId="0" applyNumberFormat="1" applyFont="1" applyAlignment="1" applyProtection="1">
      <alignment horizontal="left"/>
    </xf>
    <xf numFmtId="167" fontId="3" fillId="0" borderId="0" xfId="0" applyNumberFormat="1" applyFont="1" applyAlignment="1" applyProtection="1">
      <alignment horizontal="left"/>
    </xf>
    <xf numFmtId="0" fontId="17" fillId="5" borderId="0" xfId="6" applyFont="1" applyFill="1"/>
    <xf numFmtId="0" fontId="18" fillId="5" borderId="0" xfId="6" applyFont="1" applyFill="1"/>
    <xf numFmtId="0" fontId="17" fillId="7" borderId="24" xfId="6" applyFont="1" applyFill="1" applyBorder="1"/>
    <xf numFmtId="0" fontId="19" fillId="7" borderId="25" xfId="6" applyFont="1" applyFill="1" applyBorder="1"/>
    <xf numFmtId="0" fontId="17" fillId="7" borderId="25" xfId="6" applyFont="1" applyFill="1" applyBorder="1"/>
    <xf numFmtId="0" fontId="17" fillId="7" borderId="26" xfId="6" applyFont="1" applyFill="1" applyBorder="1"/>
    <xf numFmtId="0" fontId="20" fillId="5" borderId="0" xfId="6" applyFont="1" applyFill="1"/>
    <xf numFmtId="0" fontId="21" fillId="5" borderId="0" xfId="6" applyFont="1" applyFill="1"/>
    <xf numFmtId="0" fontId="22" fillId="5" borderId="0" xfId="6" applyFont="1" applyFill="1"/>
    <xf numFmtId="0" fontId="23" fillId="5" borderId="0" xfId="6" applyFont="1" applyFill="1"/>
    <xf numFmtId="0" fontId="24" fillId="5" borderId="0" xfId="6" applyFont="1" applyFill="1"/>
    <xf numFmtId="0" fontId="22" fillId="5" borderId="0" xfId="6" applyFont="1" applyFill="1" applyAlignment="1">
      <alignment wrapText="1"/>
    </xf>
    <xf numFmtId="0" fontId="22" fillId="5" borderId="0" xfId="6" applyFont="1" applyFill="1" applyAlignment="1"/>
    <xf numFmtId="0" fontId="17" fillId="8" borderId="0" xfId="5" applyFont="1" applyFill="1" applyBorder="1" applyAlignment="1">
      <alignment horizontal="left"/>
    </xf>
    <xf numFmtId="0" fontId="25" fillId="8" borderId="0" xfId="5" applyFont="1" applyFill="1"/>
    <xf numFmtId="0" fontId="26" fillId="8" borderId="0" xfId="2" applyFont="1" applyFill="1" applyAlignment="1" applyProtection="1"/>
    <xf numFmtId="0" fontId="25" fillId="5" borderId="27" xfId="5" applyFont="1" applyFill="1" applyBorder="1"/>
    <xf numFmtId="0" fontId="26" fillId="5" borderId="27" xfId="2" applyFont="1" applyFill="1" applyBorder="1" applyAlignment="1" applyProtection="1"/>
    <xf numFmtId="0" fontId="25" fillId="9" borderId="0" xfId="5" applyFont="1" applyFill="1"/>
    <xf numFmtId="0" fontId="18" fillId="9" borderId="0" xfId="6" applyFont="1" applyFill="1"/>
    <xf numFmtId="0" fontId="25" fillId="9" borderId="27" xfId="5" applyFont="1" applyFill="1" applyBorder="1"/>
    <xf numFmtId="0" fontId="26" fillId="9" borderId="27" xfId="2" applyFont="1" applyFill="1" applyBorder="1" applyAlignment="1" applyProtection="1"/>
    <xf numFmtId="0" fontId="18" fillId="5" borderId="0" xfId="6" applyFont="1" applyFill="1" applyBorder="1"/>
    <xf numFmtId="0" fontId="27" fillId="7" borderId="0" xfId="6" applyFont="1" applyFill="1" applyBorder="1"/>
    <xf numFmtId="0" fontId="27" fillId="7" borderId="19" xfId="6" applyFont="1" applyFill="1" applyBorder="1"/>
    <xf numFmtId="0" fontId="27" fillId="7" borderId="20" xfId="6" applyFont="1" applyFill="1" applyBorder="1"/>
    <xf numFmtId="0" fontId="27" fillId="7" borderId="21" xfId="6" applyFont="1" applyFill="1" applyBorder="1"/>
    <xf numFmtId="0" fontId="27" fillId="7" borderId="22" xfId="6" applyFont="1" applyFill="1" applyBorder="1"/>
    <xf numFmtId="0" fontId="27" fillId="7" borderId="23" xfId="6" applyFont="1" applyFill="1" applyBorder="1"/>
    <xf numFmtId="0" fontId="27" fillId="7" borderId="0" xfId="6" applyFont="1" applyFill="1" applyBorder="1" applyAlignment="1">
      <alignment horizontal="right"/>
    </xf>
    <xf numFmtId="0" fontId="28" fillId="5" borderId="0" xfId="6" applyFont="1" applyFill="1"/>
    <xf numFmtId="0" fontId="18" fillId="8" borderId="0" xfId="6" applyFont="1" applyFill="1"/>
    <xf numFmtId="0" fontId="25" fillId="8" borderId="0" xfId="0" applyFont="1" applyFill="1"/>
    <xf numFmtId="0" fontId="22" fillId="8" borderId="0" xfId="6" applyFont="1" applyFill="1"/>
    <xf numFmtId="0" fontId="24" fillId="8" borderId="0" xfId="6" applyFont="1" applyFill="1"/>
    <xf numFmtId="0" fontId="29" fillId="5" borderId="0" xfId="6" applyFont="1" applyFill="1"/>
    <xf numFmtId="0" fontId="4" fillId="0" borderId="25" xfId="0" applyNumberFormat="1" applyFont="1" applyBorder="1" applyAlignment="1" applyProtection="1">
      <alignment horizontal="centerContinuous"/>
    </xf>
    <xf numFmtId="0" fontId="3" fillId="0" borderId="25" xfId="0" applyNumberFormat="1" applyFont="1" applyBorder="1" applyAlignment="1" applyProtection="1">
      <alignment horizontal="centerContinuous"/>
    </xf>
    <xf numFmtId="0" fontId="3" fillId="8" borderId="0" xfId="0" applyNumberFormat="1" applyFont="1" applyFill="1" applyBorder="1" applyProtection="1"/>
    <xf numFmtId="0" fontId="3" fillId="8" borderId="0" xfId="0" applyNumberFormat="1" applyFont="1" applyFill="1" applyProtection="1"/>
    <xf numFmtId="0" fontId="3" fillId="8" borderId="0" xfId="0" applyNumberFormat="1" applyFont="1" applyFill="1" applyAlignment="1" applyProtection="1"/>
    <xf numFmtId="0" fontId="3" fillId="8" borderId="0" xfId="0" applyNumberFormat="1" applyFont="1" applyFill="1" applyAlignment="1" applyProtection="1">
      <alignment horizontal="center"/>
    </xf>
    <xf numFmtId="0" fontId="3" fillId="8" borderId="0" xfId="0" applyNumberFormat="1" applyFont="1" applyFill="1" applyAlignment="1" applyProtection="1">
      <alignment horizontal="right" indent="1"/>
    </xf>
    <xf numFmtId="3" fontId="3" fillId="8" borderId="0" xfId="0" applyNumberFormat="1" applyFont="1" applyFill="1" applyAlignment="1" applyProtection="1">
      <alignment horizontal="right" indent="1"/>
    </xf>
    <xf numFmtId="165" fontId="3" fillId="8" borderId="0" xfId="0" applyNumberFormat="1" applyFont="1" applyFill="1" applyAlignment="1" applyProtection="1">
      <alignment horizontal="right" indent="1"/>
    </xf>
    <xf numFmtId="164" fontId="3" fillId="8" borderId="0" xfId="0" applyNumberFormat="1" applyFont="1" applyFill="1" applyAlignment="1" applyProtection="1">
      <alignment horizontal="right" indent="1"/>
    </xf>
    <xf numFmtId="167" fontId="3" fillId="8" borderId="0" xfId="0" applyNumberFormat="1" applyFont="1" applyFill="1" applyAlignment="1" applyProtection="1">
      <alignment horizontal="right" indent="1"/>
    </xf>
    <xf numFmtId="2" fontId="3" fillId="8" borderId="0" xfId="0" applyNumberFormat="1" applyFont="1" applyFill="1" applyAlignment="1" applyProtection="1">
      <alignment horizontal="right" indent="1"/>
    </xf>
    <xf numFmtId="2" fontId="3" fillId="8" borderId="0" xfId="0" applyNumberFormat="1" applyFont="1" applyFill="1" applyAlignment="1" applyProtection="1">
      <alignment horizontal="center"/>
    </xf>
    <xf numFmtId="166" fontId="3" fillId="8" borderId="0" xfId="0" applyNumberFormat="1" applyFont="1" applyFill="1" applyAlignment="1" applyProtection="1">
      <alignment horizontal="right" indent="1"/>
    </xf>
    <xf numFmtId="167" fontId="4" fillId="8" borderId="0" xfId="0" applyNumberFormat="1" applyFont="1" applyFill="1" applyAlignment="1" applyProtection="1"/>
    <xf numFmtId="0" fontId="3" fillId="8" borderId="25" xfId="0" applyNumberFormat="1" applyFont="1" applyFill="1" applyBorder="1" applyAlignment="1" applyProtection="1"/>
    <xf numFmtId="0" fontId="5" fillId="10" borderId="0" xfId="0" applyNumberFormat="1" applyFont="1" applyFill="1" applyAlignment="1" applyProtection="1">
      <alignment horizontal="right" indent="1"/>
      <protection locked="0"/>
    </xf>
    <xf numFmtId="164" fontId="5" fillId="10" borderId="0" xfId="0" applyNumberFormat="1" applyFont="1" applyFill="1" applyAlignment="1" applyProtection="1">
      <alignment horizontal="right" indent="1"/>
      <protection locked="0"/>
    </xf>
    <xf numFmtId="169" fontId="5" fillId="10" borderId="0" xfId="0" applyNumberFormat="1" applyFont="1" applyFill="1" applyAlignment="1" applyProtection="1">
      <alignment horizontal="right" indent="1"/>
      <protection locked="0"/>
    </xf>
    <xf numFmtId="167" fontId="5" fillId="10" borderId="0" xfId="0" applyNumberFormat="1" applyFont="1" applyFill="1" applyAlignment="1" applyProtection="1">
      <alignment horizontal="right" indent="1"/>
      <protection locked="0"/>
    </xf>
    <xf numFmtId="0" fontId="18" fillId="5" borderId="0" xfId="6" applyFont="1" applyFill="1" applyAlignment="1">
      <alignment wrapText="1"/>
    </xf>
    <xf numFmtId="0" fontId="27" fillId="7" borderId="0" xfId="6" applyFont="1" applyFill="1" applyBorder="1" applyAlignment="1">
      <alignment wrapText="1"/>
    </xf>
    <xf numFmtId="0" fontId="0" fillId="0" borderId="0" xfId="0" applyAlignment="1">
      <alignment wrapText="1"/>
    </xf>
    <xf numFmtId="0" fontId="3" fillId="8" borderId="0" xfId="0" applyNumberFormat="1" applyFont="1" applyFill="1" applyAlignment="1" applyProtection="1">
      <alignment horizontal="left" indent="1"/>
    </xf>
    <xf numFmtId="0" fontId="3" fillId="8" borderId="0" xfId="0" applyFont="1" applyFill="1" applyAlignment="1">
      <alignment horizontal="left" indent="1"/>
    </xf>
    <xf numFmtId="0" fontId="3" fillId="8" borderId="0" xfId="0" applyNumberFormat="1" applyFont="1" applyFill="1" applyAlignment="1" applyProtection="1"/>
  </cellXfs>
  <cellStyles count="8">
    <cellStyle name="Hyperlink 2" xfId="1"/>
    <cellStyle name="Hyperlink 3" xfId="2"/>
    <cellStyle name="Normal" xfId="0" builtinId="0"/>
    <cellStyle name="Normal 2" xfId="3"/>
    <cellStyle name="Normal 3" xfId="4"/>
    <cellStyle name="Normal 4" xfId="5"/>
    <cellStyle name="Normal_KSU-Lease" xfId="6"/>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6.jpeg"/><Relationship Id="rId2" Type="http://schemas.openxmlformats.org/officeDocument/2006/relationships/image" Target="../media/image1.jpeg"/><Relationship Id="rId1" Type="http://schemas.openxmlformats.org/officeDocument/2006/relationships/hyperlink" Target="http://www.agmanager.info/" TargetMode="External"/><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600075</xdr:colOff>
      <xdr:row>24</xdr:row>
      <xdr:rowOff>47625</xdr:rowOff>
    </xdr:from>
    <xdr:to>
      <xdr:col>11</xdr:col>
      <xdr:colOff>285750</xdr:colOff>
      <xdr:row>29</xdr:row>
      <xdr:rowOff>161925</xdr:rowOff>
    </xdr:to>
    <xdr:pic>
      <xdr:nvPicPr>
        <xdr:cNvPr id="5171" name="Picture 1" descr="AgManagerLogo_Print">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48350" y="4705350"/>
          <a:ext cx="1943100" cy="1066800"/>
        </a:xfrm>
        <a:prstGeom prst="rect">
          <a:avLst/>
        </a:prstGeom>
        <a:noFill/>
        <a:ln w="9525">
          <a:solidFill>
            <a:srgbClr val="000000"/>
          </a:solidFill>
          <a:miter lim="800000"/>
          <a:headEnd/>
          <a:tailEnd/>
        </a:ln>
      </xdr:spPr>
    </xdr:pic>
    <xdr:clientData/>
  </xdr:twoCellAnchor>
  <xdr:twoCellAnchor editAs="oneCell">
    <xdr:from>
      <xdr:col>5</xdr:col>
      <xdr:colOff>495300</xdr:colOff>
      <xdr:row>33</xdr:row>
      <xdr:rowOff>28575</xdr:rowOff>
    </xdr:from>
    <xdr:to>
      <xdr:col>7</xdr:col>
      <xdr:colOff>619125</xdr:colOff>
      <xdr:row>38</xdr:row>
      <xdr:rowOff>171450</xdr:rowOff>
    </xdr:to>
    <xdr:pic>
      <xdr:nvPicPr>
        <xdr:cNvPr id="5172" name="Picture 6"/>
        <xdr:cNvPicPr>
          <a:picLocks noChangeAspect="1"/>
        </xdr:cNvPicPr>
      </xdr:nvPicPr>
      <xdr:blipFill>
        <a:blip xmlns:r="http://schemas.openxmlformats.org/officeDocument/2006/relationships" r:embed="rId3" cstate="print"/>
        <a:srcRect/>
        <a:stretch>
          <a:fillRect/>
        </a:stretch>
      </xdr:blipFill>
      <xdr:spPr bwMode="auto">
        <a:xfrm>
          <a:off x="3743325" y="6438900"/>
          <a:ext cx="1457325" cy="1095375"/>
        </a:xfrm>
        <a:prstGeom prst="rect">
          <a:avLst/>
        </a:prstGeom>
        <a:noFill/>
        <a:ln w="9525">
          <a:noFill/>
          <a:miter lim="800000"/>
          <a:headEnd/>
          <a:tailEnd/>
        </a:ln>
      </xdr:spPr>
    </xdr:pic>
    <xdr:clientData/>
  </xdr:twoCellAnchor>
  <xdr:twoCellAnchor editAs="oneCell">
    <xdr:from>
      <xdr:col>10</xdr:col>
      <xdr:colOff>238125</xdr:colOff>
      <xdr:row>33</xdr:row>
      <xdr:rowOff>28575</xdr:rowOff>
    </xdr:from>
    <xdr:to>
      <xdr:col>12</xdr:col>
      <xdr:colOff>0</xdr:colOff>
      <xdr:row>38</xdr:row>
      <xdr:rowOff>171450</xdr:rowOff>
    </xdr:to>
    <xdr:pic>
      <xdr:nvPicPr>
        <xdr:cNvPr id="5173" name="Picture 8"/>
        <xdr:cNvPicPr>
          <a:picLocks noChangeAspect="1"/>
        </xdr:cNvPicPr>
      </xdr:nvPicPr>
      <xdr:blipFill>
        <a:blip xmlns:r="http://schemas.openxmlformats.org/officeDocument/2006/relationships" r:embed="rId4" cstate="print"/>
        <a:srcRect/>
        <a:stretch>
          <a:fillRect/>
        </a:stretch>
      </xdr:blipFill>
      <xdr:spPr bwMode="auto">
        <a:xfrm>
          <a:off x="6819900" y="6438900"/>
          <a:ext cx="1095375" cy="1095375"/>
        </a:xfrm>
        <a:prstGeom prst="rect">
          <a:avLst/>
        </a:prstGeom>
        <a:noFill/>
        <a:ln w="9525">
          <a:noFill/>
          <a:miter lim="800000"/>
          <a:headEnd/>
          <a:tailEnd/>
        </a:ln>
      </xdr:spPr>
    </xdr:pic>
    <xdr:clientData/>
  </xdr:twoCellAnchor>
  <xdr:twoCellAnchor editAs="oneCell">
    <xdr:from>
      <xdr:col>3</xdr:col>
      <xdr:colOff>342900</xdr:colOff>
      <xdr:row>33</xdr:row>
      <xdr:rowOff>28575</xdr:rowOff>
    </xdr:from>
    <xdr:to>
      <xdr:col>5</xdr:col>
      <xdr:colOff>466725</xdr:colOff>
      <xdr:row>38</xdr:row>
      <xdr:rowOff>171450</xdr:rowOff>
    </xdr:to>
    <xdr:pic>
      <xdr:nvPicPr>
        <xdr:cNvPr id="5174" name="il_fi" descr="http://i.ytimg.com/vi/gzmmo0TVDeo/0.jpg"/>
        <xdr:cNvPicPr>
          <a:picLocks noChangeAspect="1" noChangeArrowheads="1"/>
        </xdr:cNvPicPr>
      </xdr:nvPicPr>
      <xdr:blipFill>
        <a:blip xmlns:r="http://schemas.openxmlformats.org/officeDocument/2006/relationships" r:embed="rId5" cstate="print"/>
        <a:srcRect/>
        <a:stretch>
          <a:fillRect/>
        </a:stretch>
      </xdr:blipFill>
      <xdr:spPr bwMode="auto">
        <a:xfrm>
          <a:off x="2257425" y="6438900"/>
          <a:ext cx="1457325" cy="1095375"/>
        </a:xfrm>
        <a:prstGeom prst="rect">
          <a:avLst/>
        </a:prstGeom>
        <a:noFill/>
        <a:ln w="9525">
          <a:noFill/>
          <a:miter lim="800000"/>
          <a:headEnd/>
          <a:tailEnd/>
        </a:ln>
      </xdr:spPr>
    </xdr:pic>
    <xdr:clientData/>
  </xdr:twoCellAnchor>
  <xdr:twoCellAnchor editAs="oneCell">
    <xdr:from>
      <xdr:col>1</xdr:col>
      <xdr:colOff>9525</xdr:colOff>
      <xdr:row>33</xdr:row>
      <xdr:rowOff>28575</xdr:rowOff>
    </xdr:from>
    <xdr:to>
      <xdr:col>3</xdr:col>
      <xdr:colOff>333375</xdr:colOff>
      <xdr:row>38</xdr:row>
      <xdr:rowOff>171450</xdr:rowOff>
    </xdr:to>
    <xdr:pic>
      <xdr:nvPicPr>
        <xdr:cNvPr id="5175" name="il_fi" descr="http://schnorrfarmsinc.com/yahoo_site_admin/assets/images/011_11.23562129_std.JPG"/>
        <xdr:cNvPicPr>
          <a:picLocks noChangeAspect="1" noChangeArrowheads="1"/>
        </xdr:cNvPicPr>
      </xdr:nvPicPr>
      <xdr:blipFill>
        <a:blip xmlns:r="http://schemas.openxmlformats.org/officeDocument/2006/relationships" r:embed="rId6" cstate="print"/>
        <a:srcRect/>
        <a:stretch>
          <a:fillRect/>
        </a:stretch>
      </xdr:blipFill>
      <xdr:spPr bwMode="auto">
        <a:xfrm>
          <a:off x="590550" y="6438900"/>
          <a:ext cx="1657350" cy="1095375"/>
        </a:xfrm>
        <a:prstGeom prst="rect">
          <a:avLst/>
        </a:prstGeom>
        <a:noFill/>
        <a:ln w="9525">
          <a:noFill/>
          <a:miter lim="800000"/>
          <a:headEnd/>
          <a:tailEnd/>
        </a:ln>
      </xdr:spPr>
    </xdr:pic>
    <xdr:clientData/>
  </xdr:twoCellAnchor>
  <xdr:twoCellAnchor editAs="oneCell">
    <xdr:from>
      <xdr:col>7</xdr:col>
      <xdr:colOff>638175</xdr:colOff>
      <xdr:row>33</xdr:row>
      <xdr:rowOff>28575</xdr:rowOff>
    </xdr:from>
    <xdr:to>
      <xdr:col>10</xdr:col>
      <xdr:colOff>219075</xdr:colOff>
      <xdr:row>38</xdr:row>
      <xdr:rowOff>171450</xdr:rowOff>
    </xdr:to>
    <xdr:pic>
      <xdr:nvPicPr>
        <xdr:cNvPr id="5176" name="il_fi" descr="http://farmprogress.com/cdfm/Faress1/author/198/AA0704mfull.jpg"/>
        <xdr:cNvPicPr>
          <a:picLocks noChangeAspect="1" noChangeArrowheads="1"/>
        </xdr:cNvPicPr>
      </xdr:nvPicPr>
      <xdr:blipFill>
        <a:blip xmlns:r="http://schemas.openxmlformats.org/officeDocument/2006/relationships" r:embed="rId7" cstate="print"/>
        <a:srcRect/>
        <a:stretch>
          <a:fillRect/>
        </a:stretch>
      </xdr:blipFill>
      <xdr:spPr bwMode="auto">
        <a:xfrm>
          <a:off x="5219700" y="6438900"/>
          <a:ext cx="1581150"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95" workbookViewId="0"/>
  </sheetViews>
  <sheetFormatPr defaultColWidth="7.1796875" defaultRowHeight="14.4"/>
  <cols>
    <col min="1" max="1" width="6.81640625" style="72" customWidth="1"/>
    <col min="2" max="2" width="4.81640625" style="72" customWidth="1"/>
    <col min="3" max="3" width="10.81640625" style="72" customWidth="1"/>
    <col min="4" max="10" width="7.81640625" style="72" customWidth="1"/>
    <col min="11" max="11" width="10.81640625" style="72" customWidth="1"/>
    <col min="12" max="12" width="4.81640625" style="72" customWidth="1"/>
    <col min="13" max="16384" width="7.1796875" style="72"/>
  </cols>
  <sheetData>
    <row r="1" spans="1:15" ht="15" thickBot="1">
      <c r="A1" s="71"/>
      <c r="B1" s="71"/>
      <c r="C1" s="71"/>
      <c r="D1" s="71"/>
      <c r="E1" s="71"/>
      <c r="F1" s="71"/>
      <c r="G1" s="71"/>
      <c r="H1" s="71"/>
      <c r="I1" s="71"/>
      <c r="J1" s="71"/>
      <c r="K1" s="71"/>
      <c r="L1" s="71"/>
      <c r="M1" s="71"/>
    </row>
    <row r="2" spans="1:15" ht="9.9" customHeight="1">
      <c r="A2" s="71"/>
      <c r="B2" s="95"/>
      <c r="C2" s="96"/>
      <c r="D2" s="96"/>
      <c r="E2" s="96"/>
      <c r="F2" s="96"/>
      <c r="G2" s="96"/>
      <c r="H2" s="96"/>
      <c r="I2" s="96"/>
      <c r="J2" s="96"/>
      <c r="K2" s="96"/>
      <c r="L2" s="97"/>
      <c r="M2" s="71"/>
    </row>
    <row r="3" spans="1:15" ht="17.399999999999999">
      <c r="A3" s="71"/>
      <c r="B3" s="98"/>
      <c r="C3" s="94"/>
      <c r="D3" s="100" t="s">
        <v>66</v>
      </c>
      <c r="E3" s="128" t="s">
        <v>67</v>
      </c>
      <c r="F3" s="129"/>
      <c r="G3" s="129"/>
      <c r="H3" s="129"/>
      <c r="I3" s="129"/>
      <c r="J3" s="129"/>
      <c r="K3" s="129"/>
      <c r="L3" s="99"/>
      <c r="M3" s="71"/>
      <c r="N3" s="102"/>
      <c r="O3" s="102"/>
    </row>
    <row r="4" spans="1:15" ht="17.399999999999999">
      <c r="A4" s="71"/>
      <c r="B4" s="98"/>
      <c r="C4" s="94"/>
      <c r="D4" s="94"/>
      <c r="E4" s="129"/>
      <c r="F4" s="129"/>
      <c r="G4" s="129"/>
      <c r="H4" s="129"/>
      <c r="I4" s="129"/>
      <c r="J4" s="129"/>
      <c r="K4" s="129"/>
      <c r="L4" s="99"/>
      <c r="M4" s="71"/>
      <c r="N4" s="102"/>
      <c r="O4" s="102"/>
    </row>
    <row r="5" spans="1:15" ht="17.399999999999999">
      <c r="A5" s="71"/>
      <c r="B5" s="98"/>
      <c r="C5" s="94"/>
      <c r="D5" s="94"/>
      <c r="E5" s="129"/>
      <c r="F5" s="129"/>
      <c r="G5" s="129"/>
      <c r="H5" s="129"/>
      <c r="I5" s="129"/>
      <c r="J5" s="129"/>
      <c r="K5" s="129"/>
      <c r="L5" s="99"/>
      <c r="M5" s="71"/>
      <c r="N5" s="102"/>
      <c r="O5" s="102"/>
    </row>
    <row r="6" spans="1:15" ht="15" thickBot="1">
      <c r="A6" s="71"/>
      <c r="B6" s="73"/>
      <c r="C6" s="74" t="s">
        <v>65</v>
      </c>
      <c r="D6" s="75"/>
      <c r="E6" s="75"/>
      <c r="F6" s="75"/>
      <c r="G6" s="75"/>
      <c r="H6" s="75"/>
      <c r="I6" s="75"/>
      <c r="J6" s="75"/>
      <c r="K6" s="75"/>
      <c r="L6" s="76"/>
      <c r="M6" s="71"/>
      <c r="N6" s="102"/>
      <c r="O6" s="102"/>
    </row>
    <row r="7" spans="1:15" ht="15.75" customHeight="1">
      <c r="A7" s="71"/>
      <c r="B7" s="71"/>
      <c r="C7" s="71"/>
      <c r="D7" s="71"/>
      <c r="E7" s="71"/>
      <c r="F7" s="71"/>
      <c r="G7" s="71"/>
      <c r="H7" s="71"/>
      <c r="I7" s="71"/>
      <c r="J7" s="71"/>
      <c r="K7" s="71"/>
      <c r="L7" s="71"/>
      <c r="M7" s="71"/>
      <c r="N7" s="102"/>
      <c r="O7" s="102"/>
    </row>
    <row r="8" spans="1:15" s="79" customFormat="1" ht="15.75" customHeight="1">
      <c r="A8" s="77"/>
      <c r="B8" s="101" t="s">
        <v>68</v>
      </c>
      <c r="C8" s="78"/>
      <c r="D8" s="77"/>
      <c r="E8" s="77"/>
      <c r="F8" s="77"/>
      <c r="G8" s="77"/>
      <c r="H8" s="77"/>
      <c r="I8" s="77"/>
      <c r="J8" s="77"/>
      <c r="K8" s="77"/>
      <c r="L8" s="77"/>
      <c r="M8" s="77"/>
      <c r="N8" s="104"/>
      <c r="O8" s="104"/>
    </row>
    <row r="9" spans="1:15" s="81" customFormat="1" ht="15.75" customHeight="1">
      <c r="A9" s="80"/>
      <c r="B9" s="127" t="s">
        <v>70</v>
      </c>
      <c r="C9" s="127"/>
      <c r="D9" s="127"/>
      <c r="E9" s="127"/>
      <c r="F9" s="127"/>
      <c r="G9" s="127"/>
      <c r="H9" s="127"/>
      <c r="I9" s="127"/>
      <c r="J9" s="127"/>
      <c r="K9" s="127"/>
      <c r="L9" s="127"/>
      <c r="M9" s="80"/>
      <c r="N9" s="105"/>
      <c r="O9" s="105"/>
    </row>
    <row r="10" spans="1:15" s="81" customFormat="1" ht="15.75" customHeight="1">
      <c r="A10" s="80"/>
      <c r="B10" s="127"/>
      <c r="C10" s="127"/>
      <c r="D10" s="127"/>
      <c r="E10" s="127"/>
      <c r="F10" s="127"/>
      <c r="G10" s="127"/>
      <c r="H10" s="127"/>
      <c r="I10" s="127"/>
      <c r="J10" s="127"/>
      <c r="K10" s="127"/>
      <c r="L10" s="127"/>
      <c r="M10" s="80"/>
      <c r="N10" s="105"/>
      <c r="O10" s="105"/>
    </row>
    <row r="11" spans="1:15" s="81" customFormat="1" ht="15.75" customHeight="1">
      <c r="A11" s="80"/>
      <c r="B11" s="127"/>
      <c r="C11" s="127"/>
      <c r="D11" s="127"/>
      <c r="E11" s="127"/>
      <c r="F11" s="127"/>
      <c r="G11" s="127"/>
      <c r="H11" s="127"/>
      <c r="I11" s="127"/>
      <c r="J11" s="127"/>
      <c r="K11" s="127"/>
      <c r="L11" s="127"/>
      <c r="M11" s="80"/>
      <c r="N11" s="105"/>
      <c r="O11" s="105"/>
    </row>
    <row r="12" spans="1:15" s="81" customFormat="1" ht="8.1" customHeight="1">
      <c r="A12" s="80"/>
      <c r="B12" s="82"/>
      <c r="C12" s="82"/>
      <c r="D12" s="82"/>
      <c r="E12" s="82"/>
      <c r="F12" s="82"/>
      <c r="G12" s="82"/>
      <c r="H12" s="82"/>
      <c r="I12" s="82"/>
      <c r="J12" s="82"/>
      <c r="K12" s="82"/>
      <c r="L12" s="82"/>
      <c r="M12" s="80"/>
      <c r="N12" s="105"/>
      <c r="O12" s="105"/>
    </row>
    <row r="13" spans="1:15" s="81" customFormat="1" ht="15.75" customHeight="1">
      <c r="A13" s="80"/>
      <c r="B13" s="127" t="s">
        <v>53</v>
      </c>
      <c r="C13" s="129"/>
      <c r="D13" s="129"/>
      <c r="E13" s="129"/>
      <c r="F13" s="129"/>
      <c r="G13" s="129"/>
      <c r="H13" s="129"/>
      <c r="I13" s="129"/>
      <c r="J13" s="129"/>
      <c r="K13" s="129"/>
      <c r="L13" s="129"/>
      <c r="M13" s="80"/>
      <c r="N13" s="105"/>
      <c r="O13" s="105"/>
    </row>
    <row r="14" spans="1:15" s="81" customFormat="1" ht="15.75" customHeight="1">
      <c r="A14" s="80"/>
      <c r="B14" s="127"/>
      <c r="C14" s="129"/>
      <c r="D14" s="129"/>
      <c r="E14" s="129"/>
      <c r="F14" s="129"/>
      <c r="G14" s="129"/>
      <c r="H14" s="129"/>
      <c r="I14" s="129"/>
      <c r="J14" s="129"/>
      <c r="K14" s="129"/>
      <c r="L14" s="129"/>
      <c r="M14" s="80"/>
      <c r="N14" s="105"/>
      <c r="O14" s="105"/>
    </row>
    <row r="15" spans="1:15" s="81" customFormat="1" ht="15.75" customHeight="1">
      <c r="A15" s="80"/>
      <c r="B15" s="129"/>
      <c r="C15" s="129"/>
      <c r="D15" s="129"/>
      <c r="E15" s="129"/>
      <c r="F15" s="129"/>
      <c r="G15" s="129"/>
      <c r="H15" s="129"/>
      <c r="I15" s="129"/>
      <c r="J15" s="129"/>
      <c r="K15" s="129"/>
      <c r="L15" s="129"/>
      <c r="M15" s="80"/>
      <c r="N15" s="105"/>
      <c r="O15" s="105"/>
    </row>
    <row r="16" spans="1:15" s="79" customFormat="1" ht="15.75" customHeight="1">
      <c r="A16" s="77"/>
      <c r="B16" s="129"/>
      <c r="C16" s="129"/>
      <c r="D16" s="129"/>
      <c r="E16" s="129"/>
      <c r="F16" s="129"/>
      <c r="G16" s="129"/>
      <c r="H16" s="129"/>
      <c r="I16" s="129"/>
      <c r="J16" s="129"/>
      <c r="K16" s="129"/>
      <c r="L16" s="129"/>
      <c r="N16" s="104"/>
      <c r="O16" s="104"/>
    </row>
    <row r="17" spans="1:15" s="81" customFormat="1" ht="15.75" customHeight="1">
      <c r="A17" s="80"/>
      <c r="N17" s="105"/>
      <c r="O17" s="105"/>
    </row>
    <row r="18" spans="1:15" s="81" customFormat="1" ht="15.75" customHeight="1">
      <c r="A18" s="80"/>
      <c r="B18" s="101" t="s">
        <v>69</v>
      </c>
      <c r="C18" s="106"/>
      <c r="D18" s="77"/>
      <c r="E18" s="79"/>
      <c r="F18" s="77"/>
      <c r="G18" s="77"/>
      <c r="H18" s="77"/>
      <c r="I18" s="77"/>
      <c r="J18" s="77"/>
      <c r="K18" s="77"/>
      <c r="L18" s="77"/>
      <c r="N18" s="105"/>
      <c r="O18" s="105"/>
    </row>
    <row r="19" spans="1:15" s="79" customFormat="1" ht="15.75" customHeight="1">
      <c r="A19" s="77"/>
      <c r="B19" s="127" t="s">
        <v>71</v>
      </c>
      <c r="C19" s="127"/>
      <c r="D19" s="127"/>
      <c r="E19" s="127"/>
      <c r="F19" s="127"/>
      <c r="G19" s="127"/>
      <c r="H19" s="127"/>
      <c r="I19" s="127"/>
      <c r="J19" s="127"/>
      <c r="K19" s="127"/>
      <c r="L19" s="127"/>
      <c r="M19" s="77"/>
      <c r="N19" s="104"/>
      <c r="O19" s="104"/>
    </row>
    <row r="20" spans="1:15" s="81" customFormat="1" ht="15.75" customHeight="1">
      <c r="A20" s="80"/>
      <c r="B20" s="127"/>
      <c r="C20" s="127"/>
      <c r="D20" s="127"/>
      <c r="E20" s="127"/>
      <c r="F20" s="127"/>
      <c r="G20" s="127"/>
      <c r="H20" s="127"/>
      <c r="I20" s="127"/>
      <c r="J20" s="127"/>
      <c r="K20" s="127"/>
      <c r="L20" s="127"/>
      <c r="M20" s="80"/>
      <c r="N20" s="103"/>
      <c r="O20" s="105"/>
    </row>
    <row r="21" spans="1:15" s="81" customFormat="1" ht="15.75" customHeight="1">
      <c r="A21" s="80"/>
      <c r="B21" s="127"/>
      <c r="C21" s="127"/>
      <c r="D21" s="127"/>
      <c r="E21" s="127"/>
      <c r="F21" s="127"/>
      <c r="G21" s="127"/>
      <c r="H21" s="127"/>
      <c r="I21" s="127"/>
      <c r="J21" s="127"/>
      <c r="K21" s="127"/>
      <c r="L21" s="127"/>
      <c r="M21" s="80"/>
      <c r="N21" s="103"/>
      <c r="O21" s="105"/>
    </row>
    <row r="22" spans="1:15" s="81" customFormat="1" ht="15.75" customHeight="1">
      <c r="A22" s="80"/>
      <c r="B22" s="83"/>
      <c r="C22" s="83"/>
      <c r="D22" s="83"/>
      <c r="E22" s="83"/>
      <c r="F22" s="83"/>
      <c r="G22" s="83"/>
      <c r="H22" s="83"/>
      <c r="I22" s="83"/>
      <c r="J22" s="83"/>
      <c r="K22" s="83"/>
      <c r="L22" s="83"/>
      <c r="M22" s="80"/>
      <c r="N22" s="103"/>
      <c r="O22" s="105"/>
    </row>
    <row r="23" spans="1:15" s="81" customFormat="1" ht="15" customHeight="1">
      <c r="A23" s="80"/>
      <c r="B23" s="71" t="s">
        <v>38</v>
      </c>
      <c r="C23" s="71"/>
      <c r="D23" s="71" t="s">
        <v>41</v>
      </c>
      <c r="E23" s="72"/>
      <c r="F23" s="71"/>
      <c r="G23" s="77"/>
      <c r="H23" s="77"/>
      <c r="I23" s="77"/>
      <c r="J23" s="77"/>
      <c r="K23" s="77"/>
      <c r="L23" s="77"/>
      <c r="M23" s="80"/>
      <c r="N23" s="103"/>
      <c r="O23" s="105"/>
    </row>
    <row r="24" spans="1:15" s="81" customFormat="1" ht="15" customHeight="1">
      <c r="A24" s="80"/>
      <c r="B24" s="72"/>
      <c r="C24" s="71"/>
      <c r="D24" s="71" t="s">
        <v>39</v>
      </c>
      <c r="E24" s="72"/>
      <c r="F24" s="71"/>
      <c r="G24" s="77"/>
      <c r="H24" s="77"/>
      <c r="I24" s="77"/>
      <c r="J24" s="77"/>
      <c r="K24" s="77"/>
      <c r="L24" s="77"/>
      <c r="M24" s="80"/>
      <c r="N24" s="103"/>
      <c r="O24" s="105"/>
    </row>
    <row r="25" spans="1:15" s="81" customFormat="1" ht="15" customHeight="1">
      <c r="A25" s="80"/>
      <c r="B25" s="72"/>
      <c r="C25" s="71"/>
      <c r="D25" s="71" t="s">
        <v>40</v>
      </c>
      <c r="E25" s="72"/>
      <c r="F25" s="71"/>
      <c r="G25" s="77"/>
      <c r="H25" s="77"/>
      <c r="I25" s="77"/>
      <c r="J25" s="77"/>
      <c r="K25" s="77"/>
      <c r="L25" s="77"/>
      <c r="M25" s="80"/>
      <c r="N25" s="103"/>
      <c r="O25" s="105"/>
    </row>
    <row r="26" spans="1:15" s="81" customFormat="1" ht="15" customHeight="1">
      <c r="A26" s="80"/>
      <c r="B26" s="72"/>
      <c r="C26" s="71"/>
      <c r="D26" s="71"/>
      <c r="E26" s="72"/>
      <c r="F26" s="71"/>
      <c r="G26" s="77"/>
      <c r="H26" s="77"/>
      <c r="I26" s="77"/>
      <c r="J26" s="77"/>
      <c r="K26" s="77"/>
      <c r="L26" s="77"/>
      <c r="M26" s="80"/>
      <c r="N26" s="103"/>
      <c r="O26" s="105"/>
    </row>
    <row r="27" spans="1:15" s="81" customFormat="1" ht="15" customHeight="1">
      <c r="A27" s="80"/>
      <c r="B27" s="72"/>
      <c r="C27" s="71"/>
      <c r="D27" s="71" t="s">
        <v>64</v>
      </c>
      <c r="E27" s="72"/>
      <c r="F27" s="71"/>
      <c r="G27" s="77"/>
      <c r="H27" s="77"/>
      <c r="I27" s="77"/>
      <c r="J27" s="77"/>
      <c r="K27" s="77"/>
      <c r="L27" s="77"/>
      <c r="M27" s="80"/>
      <c r="N27" s="103"/>
      <c r="O27" s="105"/>
    </row>
    <row r="28" spans="1:15" s="81" customFormat="1" ht="15" customHeight="1">
      <c r="A28" s="80"/>
      <c r="B28" s="72"/>
      <c r="C28" s="71"/>
      <c r="D28" s="71" t="s">
        <v>63</v>
      </c>
      <c r="E28" s="72"/>
      <c r="F28" s="71"/>
      <c r="G28" s="77"/>
      <c r="H28" s="77"/>
      <c r="I28" s="77"/>
      <c r="J28" s="77"/>
      <c r="K28" s="77"/>
      <c r="L28" s="77"/>
      <c r="M28" s="80"/>
      <c r="N28" s="103"/>
      <c r="O28" s="105"/>
    </row>
    <row r="29" spans="1:15" s="81" customFormat="1" ht="15" customHeight="1">
      <c r="A29" s="80"/>
      <c r="B29" s="72"/>
      <c r="C29" s="71"/>
      <c r="D29" s="71" t="s">
        <v>62</v>
      </c>
      <c r="E29" s="72"/>
      <c r="F29" s="71"/>
      <c r="G29" s="77"/>
      <c r="H29" s="77"/>
      <c r="I29" s="77"/>
      <c r="J29" s="77"/>
      <c r="K29" s="77"/>
      <c r="L29" s="77"/>
      <c r="M29" s="80"/>
      <c r="N29" s="103"/>
      <c r="O29" s="105"/>
    </row>
    <row r="30" spans="1:15" ht="15" customHeight="1">
      <c r="A30" s="71"/>
      <c r="B30" s="71"/>
      <c r="D30" s="71" t="s">
        <v>61</v>
      </c>
      <c r="E30" s="71"/>
      <c r="F30" s="71"/>
      <c r="G30" s="71"/>
      <c r="H30" s="71"/>
      <c r="I30" s="77"/>
      <c r="J30" s="71"/>
      <c r="K30" s="71"/>
      <c r="L30" s="71"/>
      <c r="M30" s="71"/>
      <c r="N30" s="103"/>
      <c r="O30" s="102"/>
    </row>
    <row r="31" spans="1:15" ht="15.75" customHeight="1">
      <c r="N31" s="103"/>
      <c r="O31" s="102"/>
    </row>
    <row r="32" spans="1:15" ht="15.75" customHeight="1">
      <c r="B32" s="84" t="s">
        <v>60</v>
      </c>
      <c r="C32" s="85"/>
      <c r="D32" s="85"/>
      <c r="E32" s="86"/>
      <c r="F32" s="85"/>
      <c r="G32" s="85"/>
      <c r="H32" s="85"/>
      <c r="I32" s="85"/>
      <c r="J32" s="85"/>
      <c r="K32" s="85"/>
      <c r="L32" s="85"/>
      <c r="N32" s="103"/>
      <c r="O32" s="102"/>
    </row>
    <row r="33" spans="1:15" ht="16.2" thickBot="1">
      <c r="B33" s="87"/>
      <c r="C33" s="87"/>
      <c r="D33" s="87"/>
      <c r="E33" s="88"/>
      <c r="F33" s="87"/>
      <c r="G33" s="87"/>
      <c r="H33" s="87"/>
      <c r="I33" s="87"/>
      <c r="J33" s="87"/>
      <c r="K33" s="87"/>
      <c r="L33" s="87"/>
      <c r="N33" s="103"/>
      <c r="O33" s="102"/>
    </row>
    <row r="34" spans="1:15" ht="15" customHeight="1" thickTop="1">
      <c r="B34" s="89"/>
      <c r="C34" s="89"/>
      <c r="D34" s="89"/>
      <c r="E34" s="89"/>
      <c r="F34" s="89"/>
      <c r="G34" s="89"/>
      <c r="H34" s="89"/>
      <c r="I34" s="89"/>
      <c r="J34" s="89"/>
      <c r="K34" s="89"/>
      <c r="L34" s="89"/>
      <c r="N34" s="103"/>
      <c r="O34" s="102"/>
    </row>
    <row r="35" spans="1:15" ht="15" customHeight="1">
      <c r="B35" s="89"/>
      <c r="C35" s="89"/>
      <c r="D35" s="89"/>
      <c r="E35" s="89"/>
      <c r="F35" s="89"/>
      <c r="G35" s="89"/>
      <c r="H35" s="89"/>
      <c r="I35" s="89"/>
      <c r="J35" s="89"/>
      <c r="K35" s="89"/>
      <c r="L35" s="89"/>
      <c r="N35" s="103"/>
      <c r="O35" s="102"/>
    </row>
    <row r="36" spans="1:15" ht="15" customHeight="1">
      <c r="B36" s="90"/>
      <c r="C36" s="90"/>
      <c r="D36" s="90"/>
      <c r="E36" s="90"/>
      <c r="F36" s="90"/>
      <c r="G36" s="90"/>
      <c r="H36" s="90"/>
      <c r="I36" s="90"/>
      <c r="J36" s="90"/>
      <c r="K36" s="90"/>
      <c r="L36" s="90"/>
      <c r="N36" s="102"/>
      <c r="O36" s="102"/>
    </row>
    <row r="37" spans="1:15" ht="15" customHeight="1">
      <c r="B37" s="90"/>
      <c r="C37" s="90"/>
      <c r="D37" s="90"/>
      <c r="E37" s="90"/>
      <c r="F37" s="90"/>
      <c r="G37" s="90"/>
      <c r="H37" s="90"/>
      <c r="I37" s="90"/>
      <c r="J37" s="90"/>
      <c r="K37" s="90"/>
      <c r="L37" s="90"/>
      <c r="N37" s="102"/>
      <c r="O37" s="102"/>
    </row>
    <row r="38" spans="1:15" ht="15" customHeight="1">
      <c r="B38" s="90"/>
      <c r="C38" s="90"/>
      <c r="D38" s="90"/>
      <c r="E38" s="90"/>
      <c r="F38" s="90"/>
      <c r="G38" s="90"/>
      <c r="H38" s="90"/>
      <c r="I38" s="90"/>
      <c r="J38" s="90"/>
      <c r="K38" s="90"/>
      <c r="L38" s="90"/>
    </row>
    <row r="39" spans="1:15" s="93" customFormat="1" ht="15" customHeight="1" thickBot="1">
      <c r="A39" s="72"/>
      <c r="B39" s="91"/>
      <c r="C39" s="91"/>
      <c r="D39" s="91"/>
      <c r="E39" s="92"/>
      <c r="F39" s="91"/>
      <c r="G39" s="91"/>
      <c r="H39" s="91"/>
      <c r="I39" s="91"/>
      <c r="J39" s="91"/>
      <c r="K39" s="91"/>
      <c r="L39" s="91"/>
    </row>
    <row r="40" spans="1:15" ht="15" thickTop="1"/>
  </sheetData>
  <sheetProtection password="C507" sheet="1" objects="1" scenarios="1"/>
  <mergeCells count="4">
    <mergeCell ref="B9:L11"/>
    <mergeCell ref="B19:L21"/>
    <mergeCell ref="E3:K5"/>
    <mergeCell ref="B13:L16"/>
  </mergeCells>
  <pageMargins left="0.75" right="0.75" top="1" bottom="1" header="0.5" footer="0.5"/>
  <pageSetup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9"/>
  <sheetViews>
    <sheetView tabSelected="1" zoomScale="90" zoomScaleNormal="87" workbookViewId="0"/>
  </sheetViews>
  <sheetFormatPr defaultColWidth="10.6328125" defaultRowHeight="15.6"/>
  <cols>
    <col min="1" max="1" width="4.81640625" style="1" customWidth="1"/>
    <col min="2" max="7" width="9.1796875" style="1" customWidth="1"/>
    <col min="8" max="8" width="6.81640625" style="1" customWidth="1"/>
    <col min="9" max="14" width="9.1796875" style="1" customWidth="1"/>
    <col min="15" max="16384" width="10.6328125" style="1"/>
  </cols>
  <sheetData>
    <row r="1" spans="2:16" ht="15" customHeight="1"/>
    <row r="2" spans="2:16" ht="15" customHeight="1" thickBot="1">
      <c r="B2" s="107" t="s">
        <v>12</v>
      </c>
      <c r="C2" s="108"/>
      <c r="D2" s="107"/>
      <c r="E2" s="108"/>
      <c r="F2" s="108"/>
      <c r="G2" s="108"/>
      <c r="H2" s="108"/>
      <c r="I2" s="108"/>
      <c r="J2" s="108"/>
      <c r="K2" s="108"/>
      <c r="L2" s="108"/>
      <c r="M2" s="108"/>
      <c r="N2" s="108"/>
      <c r="O2" s="3"/>
      <c r="P2" s="3"/>
    </row>
    <row r="3" spans="2:16" ht="15" customHeight="1">
      <c r="B3" s="109"/>
      <c r="C3" s="109"/>
      <c r="D3" s="109"/>
      <c r="E3" s="109"/>
      <c r="F3" s="109"/>
      <c r="G3" s="109"/>
      <c r="H3" s="110"/>
      <c r="I3" s="110"/>
      <c r="J3" s="110"/>
      <c r="K3" s="110"/>
      <c r="L3" s="110"/>
      <c r="M3" s="110"/>
      <c r="N3" s="110"/>
      <c r="O3" s="3"/>
      <c r="P3" s="3"/>
    </row>
    <row r="4" spans="2:16" ht="15" customHeight="1">
      <c r="B4" s="111" t="s">
        <v>0</v>
      </c>
      <c r="C4" s="111"/>
      <c r="D4" s="111"/>
      <c r="E4" s="111"/>
      <c r="F4" s="111"/>
      <c r="G4" s="123">
        <v>175</v>
      </c>
      <c r="H4" s="110"/>
      <c r="I4" s="111" t="s">
        <v>47</v>
      </c>
      <c r="J4" s="111"/>
      <c r="K4" s="112" t="s">
        <v>44</v>
      </c>
      <c r="L4" s="112" t="s">
        <v>45</v>
      </c>
      <c r="M4" s="112" t="s">
        <v>46</v>
      </c>
      <c r="N4" s="113"/>
      <c r="O4" s="3"/>
      <c r="P4" s="3"/>
    </row>
    <row r="5" spans="2:16" ht="15" customHeight="1">
      <c r="B5" s="111" t="s">
        <v>37</v>
      </c>
      <c r="C5" s="111"/>
      <c r="D5" s="111"/>
      <c r="E5" s="111"/>
      <c r="F5" s="111"/>
      <c r="G5" s="124">
        <v>0.155</v>
      </c>
      <c r="H5" s="110"/>
      <c r="I5" s="130" t="s">
        <v>48</v>
      </c>
      <c r="J5" s="131"/>
      <c r="K5" s="123">
        <v>0.8</v>
      </c>
      <c r="L5" s="123">
        <v>0.33</v>
      </c>
      <c r="M5" s="123">
        <v>0.26</v>
      </c>
      <c r="N5" s="111"/>
      <c r="O5" s="3"/>
      <c r="P5" s="3"/>
    </row>
    <row r="6" spans="2:16" ht="15" customHeight="1">
      <c r="B6" s="111" t="s">
        <v>1</v>
      </c>
      <c r="C6" s="111"/>
      <c r="D6" s="111"/>
      <c r="E6" s="111"/>
      <c r="F6" s="111"/>
      <c r="G6" s="114">
        <f>G4*56</f>
        <v>9800</v>
      </c>
      <c r="H6" s="110"/>
      <c r="I6" s="130" t="s">
        <v>49</v>
      </c>
      <c r="J6" s="131"/>
      <c r="K6" s="123">
        <v>11</v>
      </c>
      <c r="L6" s="123">
        <v>3.2</v>
      </c>
      <c r="M6" s="123">
        <v>8.6999999999999993</v>
      </c>
      <c r="N6" s="111"/>
      <c r="O6" s="3"/>
      <c r="P6" s="3"/>
    </row>
    <row r="7" spans="2:16" ht="15" customHeight="1">
      <c r="B7" s="111" t="s">
        <v>2</v>
      </c>
      <c r="C7" s="111"/>
      <c r="D7" s="111"/>
      <c r="E7" s="111"/>
      <c r="F7" s="111"/>
      <c r="G7" s="114">
        <f>G6*(1-G5)</f>
        <v>8281</v>
      </c>
      <c r="H7" s="110"/>
      <c r="I7" s="130" t="s">
        <v>54</v>
      </c>
      <c r="J7" s="131"/>
      <c r="K7" s="115">
        <f>$G4*K5</f>
        <v>140</v>
      </c>
      <c r="L7" s="115">
        <f>$G4*L5</f>
        <v>57.75</v>
      </c>
      <c r="M7" s="115">
        <f>$G4*M5</f>
        <v>45.5</v>
      </c>
      <c r="N7" s="111"/>
      <c r="O7" s="3"/>
      <c r="P7" s="3"/>
    </row>
    <row r="8" spans="2:16" ht="15" customHeight="1">
      <c r="B8" s="110"/>
      <c r="C8" s="111"/>
      <c r="D8" s="111"/>
      <c r="E8" s="111"/>
      <c r="F8" s="111"/>
      <c r="G8" s="113"/>
      <c r="H8" s="110"/>
      <c r="I8" s="130" t="s">
        <v>55</v>
      </c>
      <c r="J8" s="131"/>
      <c r="K8" s="115">
        <f>$G16*K6</f>
        <v>276.87234042553195</v>
      </c>
      <c r="L8" s="115">
        <f>$G16*L6</f>
        <v>80.544680851063845</v>
      </c>
      <c r="M8" s="115">
        <f>$G16*M6</f>
        <v>218.98085106382982</v>
      </c>
      <c r="N8" s="111"/>
      <c r="O8" s="3"/>
      <c r="P8" s="3"/>
    </row>
    <row r="9" spans="2:16" ht="15" customHeight="1">
      <c r="B9" s="111" t="s">
        <v>3</v>
      </c>
      <c r="C9" s="111"/>
      <c r="D9" s="111"/>
      <c r="E9" s="111"/>
      <c r="F9" s="111"/>
      <c r="G9" s="124">
        <v>0.47</v>
      </c>
      <c r="H9" s="110"/>
      <c r="I9" s="132" t="s">
        <v>50</v>
      </c>
      <c r="J9" s="132"/>
      <c r="K9" s="125">
        <v>0.6</v>
      </c>
      <c r="L9" s="125">
        <v>0.6</v>
      </c>
      <c r="M9" s="125">
        <v>0.55000000000000004</v>
      </c>
      <c r="N9" s="111"/>
      <c r="O9" s="3"/>
      <c r="P9" s="3"/>
    </row>
    <row r="10" spans="2:16" ht="15" customHeight="1">
      <c r="B10" s="111" t="s">
        <v>4</v>
      </c>
      <c r="C10" s="111"/>
      <c r="D10" s="111"/>
      <c r="E10" s="111"/>
      <c r="F10" s="111"/>
      <c r="G10" s="116">
        <f>1-G9</f>
        <v>0.53</v>
      </c>
      <c r="H10" s="110"/>
      <c r="I10" s="132" t="s">
        <v>52</v>
      </c>
      <c r="J10" s="132"/>
      <c r="K10" s="124">
        <v>0</v>
      </c>
      <c r="L10" s="124">
        <v>1</v>
      </c>
      <c r="M10" s="124">
        <v>0.25</v>
      </c>
      <c r="N10" s="111"/>
      <c r="O10" s="3"/>
      <c r="P10" s="3"/>
    </row>
    <row r="11" spans="2:16" ht="15" customHeight="1">
      <c r="B11" s="111" t="s">
        <v>5</v>
      </c>
      <c r="C11" s="111"/>
      <c r="D11" s="111"/>
      <c r="E11" s="111"/>
      <c r="F11" s="111"/>
      <c r="G11" s="124">
        <v>0.35</v>
      </c>
      <c r="H11" s="110"/>
      <c r="I11" s="132" t="s">
        <v>72</v>
      </c>
      <c r="J11" s="132"/>
      <c r="K11" s="117">
        <f>(K7-K8)*K9*K10</f>
        <v>0</v>
      </c>
      <c r="L11" s="117">
        <f>(L7-L8)*L9*L10</f>
        <v>-13.676808510638306</v>
      </c>
      <c r="M11" s="117">
        <f>(M7-M8)*M9*M10</f>
        <v>-23.853617021276602</v>
      </c>
      <c r="N11" s="117">
        <f>SUM(K11:M11)</f>
        <v>-37.530425531914908</v>
      </c>
      <c r="O11" s="3"/>
      <c r="P11" s="3"/>
    </row>
    <row r="12" spans="2:16" ht="15" customHeight="1">
      <c r="B12" s="110"/>
      <c r="C12" s="111"/>
      <c r="D12" s="111"/>
      <c r="E12" s="111"/>
      <c r="F12" s="111"/>
      <c r="G12" s="113"/>
      <c r="H12" s="110"/>
      <c r="I12" s="111"/>
      <c r="J12" s="111"/>
      <c r="K12" s="111"/>
      <c r="L12" s="111"/>
      <c r="M12" s="111"/>
      <c r="N12" s="111"/>
      <c r="O12" s="3"/>
      <c r="P12" s="3"/>
    </row>
    <row r="13" spans="2:16" ht="15" customHeight="1">
      <c r="B13" s="111" t="s">
        <v>6</v>
      </c>
      <c r="C13" s="111"/>
      <c r="D13" s="111"/>
      <c r="E13" s="111"/>
      <c r="F13" s="111"/>
      <c r="G13" s="114">
        <f>G6/G9</f>
        <v>20851.063829787236</v>
      </c>
      <c r="H13" s="110"/>
      <c r="I13" s="111" t="s">
        <v>23</v>
      </c>
      <c r="J13" s="111"/>
      <c r="K13" s="111"/>
      <c r="L13" s="111"/>
      <c r="M13" s="111"/>
      <c r="N13" s="126">
        <v>0.34</v>
      </c>
      <c r="O13" s="3"/>
      <c r="P13" s="3"/>
    </row>
    <row r="14" spans="2:16" ht="15" customHeight="1">
      <c r="B14" s="111" t="s">
        <v>7</v>
      </c>
      <c r="C14" s="111"/>
      <c r="D14" s="111"/>
      <c r="E14" s="111"/>
      <c r="F14" s="111"/>
      <c r="G14" s="114">
        <f>G7/G9</f>
        <v>17619.148936170215</v>
      </c>
      <c r="H14" s="110"/>
      <c r="I14" s="111" t="s">
        <v>31</v>
      </c>
      <c r="J14" s="111"/>
      <c r="K14" s="111"/>
      <c r="L14" s="111"/>
      <c r="M14" s="111"/>
      <c r="N14" s="126">
        <v>8.5</v>
      </c>
      <c r="O14" s="3"/>
      <c r="P14" s="3"/>
    </row>
    <row r="15" spans="2:16" ht="15" customHeight="1">
      <c r="B15" s="111" t="s">
        <v>8</v>
      </c>
      <c r="C15" s="111"/>
      <c r="D15" s="111"/>
      <c r="E15" s="111"/>
      <c r="F15" s="111"/>
      <c r="G15" s="114">
        <f>G14/G11</f>
        <v>50340.425531914902</v>
      </c>
      <c r="H15" s="110"/>
      <c r="I15" s="111" t="s">
        <v>73</v>
      </c>
      <c r="J15" s="111"/>
      <c r="K15" s="111"/>
      <c r="L15" s="111"/>
      <c r="M15" s="111"/>
      <c r="N15" s="126">
        <v>0</v>
      </c>
      <c r="O15" s="3"/>
      <c r="P15" s="3"/>
    </row>
    <row r="16" spans="2:16" ht="15" customHeight="1">
      <c r="B16" s="111" t="s">
        <v>9</v>
      </c>
      <c r="C16" s="111"/>
      <c r="D16" s="111"/>
      <c r="E16" s="111"/>
      <c r="F16" s="111"/>
      <c r="G16" s="115">
        <f>G15/2000</f>
        <v>25.170212765957451</v>
      </c>
      <c r="H16" s="111"/>
      <c r="I16" s="111"/>
      <c r="J16" s="111"/>
      <c r="K16" s="111"/>
      <c r="L16" s="111"/>
      <c r="M16" s="111"/>
      <c r="N16" s="111"/>
    </row>
    <row r="17" spans="1:16" ht="15" customHeight="1">
      <c r="B17" s="111" t="s">
        <v>34</v>
      </c>
      <c r="C17" s="111"/>
      <c r="D17" s="111"/>
      <c r="E17" s="111"/>
      <c r="F17" s="111"/>
      <c r="G17" s="118">
        <f>G4/G16</f>
        <v>6.95266272189349</v>
      </c>
      <c r="H17" s="119"/>
      <c r="I17" s="119"/>
      <c r="J17" s="119"/>
      <c r="K17" s="119"/>
      <c r="L17" s="119"/>
      <c r="M17" s="119"/>
      <c r="N17" s="119"/>
      <c r="O17" s="6"/>
      <c r="P17" s="6"/>
    </row>
    <row r="18" spans="1:16" ht="15" customHeight="1">
      <c r="B18" s="111" t="s">
        <v>35</v>
      </c>
      <c r="C18" s="111"/>
      <c r="D18" s="111"/>
      <c r="E18" s="111"/>
      <c r="F18" s="111"/>
      <c r="G18" s="120">
        <f>G16/G4</f>
        <v>0.14382978723404258</v>
      </c>
      <c r="H18" s="119"/>
      <c r="I18" s="119"/>
      <c r="J18" s="119"/>
      <c r="K18" s="119"/>
      <c r="L18" s="119"/>
      <c r="M18" s="119"/>
      <c r="N18" s="119"/>
      <c r="O18" s="6"/>
      <c r="P18" s="6"/>
    </row>
    <row r="19" spans="1:16" ht="15" customHeight="1" thickBot="1">
      <c r="B19" s="111"/>
      <c r="C19" s="111"/>
      <c r="D19" s="111"/>
      <c r="E19" s="121"/>
      <c r="F19" s="121"/>
      <c r="G19" s="121"/>
      <c r="H19" s="121"/>
      <c r="I19" s="122"/>
      <c r="J19" s="122"/>
      <c r="K19" s="122"/>
      <c r="L19" s="122"/>
      <c r="M19" s="122"/>
      <c r="N19" s="122"/>
    </row>
    <row r="20" spans="1:16" ht="15" customHeight="1">
      <c r="B20" s="8" t="s">
        <v>10</v>
      </c>
      <c r="C20" s="4"/>
      <c r="D20" s="4"/>
      <c r="E20" s="4"/>
      <c r="F20" s="4"/>
      <c r="G20" s="4"/>
      <c r="H20" s="4"/>
      <c r="I20" s="5"/>
      <c r="J20" s="5"/>
      <c r="K20" s="5"/>
      <c r="L20" s="5"/>
    </row>
    <row r="21" spans="1:16" s="2" customFormat="1">
      <c r="B21" s="9"/>
      <c r="C21" s="10"/>
      <c r="D21" s="10"/>
      <c r="E21" s="10"/>
      <c r="F21" s="10"/>
      <c r="G21" s="10"/>
      <c r="H21" s="10"/>
      <c r="I21" s="5"/>
      <c r="J21" s="5"/>
      <c r="K21" s="5"/>
      <c r="L21" s="5"/>
      <c r="M21" s="5"/>
      <c r="N21" s="5"/>
    </row>
    <row r="22" spans="1:16" s="2" customFormat="1" ht="16.5" customHeight="1" thickBot="1">
      <c r="B22" s="11" t="s">
        <v>59</v>
      </c>
      <c r="C22" s="12"/>
      <c r="D22" s="12"/>
      <c r="E22" s="12"/>
      <c r="F22" s="12"/>
      <c r="G22" s="12"/>
      <c r="H22" s="3"/>
      <c r="I22" s="13" t="s">
        <v>58</v>
      </c>
      <c r="J22" s="14"/>
      <c r="K22" s="14"/>
      <c r="L22" s="14"/>
      <c r="M22" s="14"/>
      <c r="N22" s="15"/>
    </row>
    <row r="23" spans="1:16" s="21" customFormat="1">
      <c r="A23" s="2"/>
      <c r="B23" s="16"/>
      <c r="C23" s="17"/>
      <c r="D23" s="17"/>
      <c r="E23" s="17"/>
      <c r="F23" s="17"/>
      <c r="G23" s="18"/>
      <c r="H23" s="3"/>
      <c r="I23" s="19"/>
      <c r="J23" s="17"/>
      <c r="K23" s="17"/>
      <c r="L23" s="17"/>
      <c r="M23" s="17"/>
      <c r="N23" s="20"/>
    </row>
    <row r="24" spans="1:16" s="21" customFormat="1">
      <c r="A24" s="2"/>
      <c r="B24" s="22" t="s">
        <v>36</v>
      </c>
      <c r="C24" s="23"/>
      <c r="D24" s="23" t="s">
        <v>13</v>
      </c>
      <c r="E24" s="23"/>
      <c r="F24" s="23"/>
      <c r="G24" s="24" t="s">
        <v>14</v>
      </c>
      <c r="H24" s="3"/>
      <c r="I24" s="22" t="str">
        <f t="shared" ref="I24:I36" si="0">B24</f>
        <v>Corn</v>
      </c>
      <c r="J24" s="23"/>
      <c r="K24" s="23" t="s">
        <v>13</v>
      </c>
      <c r="L24" s="23"/>
      <c r="M24" s="23"/>
      <c r="N24" s="24" t="s">
        <v>14</v>
      </c>
    </row>
    <row r="25" spans="1:16" s="21" customFormat="1">
      <c r="A25" s="2"/>
      <c r="B25" s="22" t="s">
        <v>21</v>
      </c>
      <c r="C25" s="25">
        <v>0.3</v>
      </c>
      <c r="D25" s="26">
        <f>C25+$G37</f>
        <v>0.32500000000000001</v>
      </c>
      <c r="E25" s="26">
        <f>D25+$G37</f>
        <v>0.35000000000000003</v>
      </c>
      <c r="F25" s="26">
        <f>E25+$G37</f>
        <v>0.37500000000000006</v>
      </c>
      <c r="G25" s="27" t="str">
        <f>"@ "&amp;FIXED(D25*100,1)&amp;"%"</f>
        <v>@ 32.5%</v>
      </c>
      <c r="H25" s="3"/>
      <c r="I25" s="22" t="str">
        <f t="shared" si="0"/>
        <v>Price</v>
      </c>
      <c r="J25" s="26">
        <f>C25</f>
        <v>0.3</v>
      </c>
      <c r="K25" s="26">
        <f>D25</f>
        <v>0.32500000000000001</v>
      </c>
      <c r="L25" s="26">
        <f>E25</f>
        <v>0.35000000000000003</v>
      </c>
      <c r="M25" s="26">
        <f>F25</f>
        <v>0.37500000000000006</v>
      </c>
      <c r="N25" s="27" t="str">
        <f>"@ "&amp;FIXED(K25*100,1)&amp;"%"</f>
        <v>@ 32.5%</v>
      </c>
    </row>
    <row r="26" spans="1:16" s="21" customFormat="1">
      <c r="A26" s="2"/>
      <c r="B26" s="28" t="s">
        <v>11</v>
      </c>
      <c r="C26" s="29" t="s">
        <v>18</v>
      </c>
      <c r="D26" s="29"/>
      <c r="E26" s="29"/>
      <c r="F26" s="29"/>
      <c r="G26" s="24" t="s">
        <v>24</v>
      </c>
      <c r="H26" s="3"/>
      <c r="I26" s="28" t="str">
        <f t="shared" si="0"/>
        <v>($/bu)</v>
      </c>
      <c r="J26" s="29" t="s">
        <v>18</v>
      </c>
      <c r="K26" s="29"/>
      <c r="L26" s="29"/>
      <c r="M26" s="29"/>
      <c r="N26" s="24" t="s">
        <v>24</v>
      </c>
    </row>
    <row r="27" spans="1:16" s="21" customFormat="1">
      <c r="A27" s="2"/>
      <c r="B27" s="30">
        <v>4.5</v>
      </c>
      <c r="C27" s="31">
        <f t="shared" ref="C27:F36" si="1">($G$4*$B27-($N$11+$N$15)-$G$4*$N$13)/($G$14/C$25/2000)</f>
        <v>26.06926458157227</v>
      </c>
      <c r="D27" s="32">
        <f t="shared" si="1"/>
        <v>28.241703296703296</v>
      </c>
      <c r="E27" s="32">
        <f t="shared" si="1"/>
        <v>30.414142011834318</v>
      </c>
      <c r="F27" s="33">
        <f t="shared" si="1"/>
        <v>32.586580726965352</v>
      </c>
      <c r="G27" s="34">
        <f t="shared" ref="G27:G36" si="2">D27/B27</f>
        <v>6.2759340659340657</v>
      </c>
      <c r="H27" s="10"/>
      <c r="I27" s="35">
        <f t="shared" si="0"/>
        <v>4.5</v>
      </c>
      <c r="J27" s="31">
        <f t="shared" ref="J27:M36" si="3">($G$4*$I27-($N$11+$N$15)-$G$4*$N$13+$N$14*$G$14/J$25/2000)/($G$14/J$25/2000)</f>
        <v>34.56926458157227</v>
      </c>
      <c r="K27" s="32">
        <f t="shared" si="3"/>
        <v>36.741703296703292</v>
      </c>
      <c r="L27" s="32">
        <f t="shared" si="3"/>
        <v>38.914142011834322</v>
      </c>
      <c r="M27" s="33">
        <f t="shared" si="3"/>
        <v>41.086580726965352</v>
      </c>
      <c r="N27" s="34">
        <f t="shared" ref="N27:N36" si="4">K27/I27</f>
        <v>8.1648229548229541</v>
      </c>
    </row>
    <row r="28" spans="1:16" s="21" customFormat="1">
      <c r="A28" s="2"/>
      <c r="B28" s="35">
        <f t="shared" ref="B28:B36" si="5">B27+N$37</f>
        <v>4.75</v>
      </c>
      <c r="C28" s="36">
        <f t="shared" si="1"/>
        <v>27.559120879120876</v>
      </c>
      <c r="D28" s="37">
        <f t="shared" si="1"/>
        <v>29.855714285714285</v>
      </c>
      <c r="E28" s="37">
        <f t="shared" si="1"/>
        <v>32.152307692307694</v>
      </c>
      <c r="F28" s="38">
        <f t="shared" si="1"/>
        <v>34.448901098901104</v>
      </c>
      <c r="G28" s="39">
        <f t="shared" si="2"/>
        <v>6.2854135338345865</v>
      </c>
      <c r="H28" s="10"/>
      <c r="I28" s="35">
        <f t="shared" si="0"/>
        <v>4.75</v>
      </c>
      <c r="J28" s="36">
        <f t="shared" si="3"/>
        <v>36.059120879120876</v>
      </c>
      <c r="K28" s="37">
        <f t="shared" si="3"/>
        <v>38.355714285714285</v>
      </c>
      <c r="L28" s="37">
        <f t="shared" si="3"/>
        <v>40.652307692307694</v>
      </c>
      <c r="M28" s="38">
        <f t="shared" si="3"/>
        <v>42.948901098901104</v>
      </c>
      <c r="N28" s="39">
        <f t="shared" si="4"/>
        <v>8.074887218045113</v>
      </c>
    </row>
    <row r="29" spans="1:16" s="21" customFormat="1">
      <c r="A29" s="2"/>
      <c r="B29" s="35">
        <f t="shared" si="5"/>
        <v>5</v>
      </c>
      <c r="C29" s="36">
        <f t="shared" si="1"/>
        <v>29.048977176669482</v>
      </c>
      <c r="D29" s="37">
        <f t="shared" si="1"/>
        <v>31.469725274725274</v>
      </c>
      <c r="E29" s="37">
        <f t="shared" si="1"/>
        <v>33.890473372781067</v>
      </c>
      <c r="F29" s="38">
        <f t="shared" si="1"/>
        <v>36.311221470836863</v>
      </c>
      <c r="G29" s="39">
        <f t="shared" si="2"/>
        <v>6.2939450549450546</v>
      </c>
      <c r="H29" s="10"/>
      <c r="I29" s="35">
        <f t="shared" si="0"/>
        <v>5</v>
      </c>
      <c r="J29" s="36">
        <f t="shared" si="3"/>
        <v>37.548977176669482</v>
      </c>
      <c r="K29" s="37">
        <f t="shared" si="3"/>
        <v>39.96972527472527</v>
      </c>
      <c r="L29" s="37">
        <f t="shared" si="3"/>
        <v>42.390473372781059</v>
      </c>
      <c r="M29" s="38">
        <f t="shared" si="3"/>
        <v>44.811221470836863</v>
      </c>
      <c r="N29" s="39">
        <f t="shared" si="4"/>
        <v>7.9939450549450539</v>
      </c>
    </row>
    <row r="30" spans="1:16" s="21" customFormat="1">
      <c r="A30" s="2"/>
      <c r="B30" s="35">
        <f t="shared" si="5"/>
        <v>5.25</v>
      </c>
      <c r="C30" s="36">
        <f t="shared" si="1"/>
        <v>30.538833474218087</v>
      </c>
      <c r="D30" s="37">
        <f t="shared" si="1"/>
        <v>33.083736263736263</v>
      </c>
      <c r="E30" s="37">
        <f t="shared" si="1"/>
        <v>35.628639053254439</v>
      </c>
      <c r="F30" s="38">
        <f t="shared" si="1"/>
        <v>38.173541842772622</v>
      </c>
      <c r="G30" s="39">
        <f t="shared" si="2"/>
        <v>6.3016640502354786</v>
      </c>
      <c r="H30" s="10"/>
      <c r="I30" s="35">
        <f t="shared" si="0"/>
        <v>5.25</v>
      </c>
      <c r="J30" s="36">
        <f t="shared" si="3"/>
        <v>39.038833474218087</v>
      </c>
      <c r="K30" s="37">
        <f t="shared" si="3"/>
        <v>41.583736263736263</v>
      </c>
      <c r="L30" s="37">
        <f t="shared" si="3"/>
        <v>44.128639053254432</v>
      </c>
      <c r="M30" s="38">
        <f t="shared" si="3"/>
        <v>46.673541842772622</v>
      </c>
      <c r="N30" s="39">
        <f t="shared" si="4"/>
        <v>7.9207116692830981</v>
      </c>
    </row>
    <row r="31" spans="1:16" s="21" customFormat="1">
      <c r="A31" s="2"/>
      <c r="B31" s="35">
        <f t="shared" si="5"/>
        <v>5.5</v>
      </c>
      <c r="C31" s="36">
        <f t="shared" si="1"/>
        <v>32.028689771766693</v>
      </c>
      <c r="D31" s="37">
        <f t="shared" si="1"/>
        <v>34.697747252747249</v>
      </c>
      <c r="E31" s="37">
        <f t="shared" si="1"/>
        <v>37.366804733727811</v>
      </c>
      <c r="F31" s="38">
        <f t="shared" si="1"/>
        <v>40.035862214708374</v>
      </c>
      <c r="G31" s="39">
        <f t="shared" si="2"/>
        <v>6.3086813186813178</v>
      </c>
      <c r="H31" s="10"/>
      <c r="I31" s="35">
        <f t="shared" si="0"/>
        <v>5.5</v>
      </c>
      <c r="J31" s="36">
        <f t="shared" si="3"/>
        <v>40.528689771766693</v>
      </c>
      <c r="K31" s="37">
        <f t="shared" si="3"/>
        <v>43.197747252747249</v>
      </c>
      <c r="L31" s="37">
        <f t="shared" si="3"/>
        <v>45.866804733727804</v>
      </c>
      <c r="M31" s="38">
        <f t="shared" si="3"/>
        <v>48.535862214708374</v>
      </c>
      <c r="N31" s="39">
        <f t="shared" si="4"/>
        <v>7.8541358641358636</v>
      </c>
    </row>
    <row r="32" spans="1:16" s="21" customFormat="1">
      <c r="A32" s="2"/>
      <c r="B32" s="35">
        <f t="shared" si="5"/>
        <v>5.75</v>
      </c>
      <c r="C32" s="36">
        <f t="shared" si="1"/>
        <v>33.518546069315299</v>
      </c>
      <c r="D32" s="37">
        <f t="shared" si="1"/>
        <v>36.311758241758241</v>
      </c>
      <c r="E32" s="37">
        <f t="shared" si="1"/>
        <v>39.104970414201183</v>
      </c>
      <c r="F32" s="38">
        <f t="shared" si="1"/>
        <v>41.898182586644133</v>
      </c>
      <c r="G32" s="39">
        <f t="shared" si="2"/>
        <v>6.3150883898709989</v>
      </c>
      <c r="H32" s="10"/>
      <c r="I32" s="35">
        <f t="shared" si="0"/>
        <v>5.75</v>
      </c>
      <c r="J32" s="36">
        <f t="shared" si="3"/>
        <v>42.018546069315299</v>
      </c>
      <c r="K32" s="37">
        <f t="shared" si="3"/>
        <v>44.811758241758241</v>
      </c>
      <c r="L32" s="37">
        <f t="shared" si="3"/>
        <v>47.604970414201183</v>
      </c>
      <c r="M32" s="38">
        <f t="shared" si="3"/>
        <v>50.398182586644133</v>
      </c>
      <c r="N32" s="39">
        <f t="shared" si="4"/>
        <v>7.7933492594362157</v>
      </c>
    </row>
    <row r="33" spans="1:14" s="21" customFormat="1">
      <c r="A33" s="2"/>
      <c r="B33" s="35">
        <f t="shared" si="5"/>
        <v>6</v>
      </c>
      <c r="C33" s="36">
        <f t="shared" si="1"/>
        <v>35.008402366863898</v>
      </c>
      <c r="D33" s="37">
        <f t="shared" si="1"/>
        <v>37.925769230769227</v>
      </c>
      <c r="E33" s="37">
        <f t="shared" si="1"/>
        <v>40.843136094674556</v>
      </c>
      <c r="F33" s="38">
        <f t="shared" si="1"/>
        <v>43.760502958579892</v>
      </c>
      <c r="G33" s="39">
        <f t="shared" si="2"/>
        <v>6.3209615384615381</v>
      </c>
      <c r="H33" s="10"/>
      <c r="I33" s="35">
        <f t="shared" si="0"/>
        <v>6</v>
      </c>
      <c r="J33" s="36">
        <f t="shared" si="3"/>
        <v>43.508402366863905</v>
      </c>
      <c r="K33" s="37">
        <f t="shared" si="3"/>
        <v>46.425769230769227</v>
      </c>
      <c r="L33" s="37">
        <f t="shared" si="3"/>
        <v>49.343136094674556</v>
      </c>
      <c r="M33" s="38">
        <f t="shared" si="3"/>
        <v>52.260502958579892</v>
      </c>
      <c r="N33" s="39">
        <f t="shared" si="4"/>
        <v>7.7376282051282042</v>
      </c>
    </row>
    <row r="34" spans="1:14" s="21" customFormat="1">
      <c r="A34" s="2"/>
      <c r="B34" s="35">
        <f t="shared" si="5"/>
        <v>6.25</v>
      </c>
      <c r="C34" s="36">
        <f t="shared" si="1"/>
        <v>36.498258664412504</v>
      </c>
      <c r="D34" s="37">
        <f t="shared" si="1"/>
        <v>39.539780219780219</v>
      </c>
      <c r="E34" s="37">
        <f t="shared" si="1"/>
        <v>42.581301775147928</v>
      </c>
      <c r="F34" s="38">
        <f t="shared" si="1"/>
        <v>45.622823330515644</v>
      </c>
      <c r="G34" s="39">
        <f t="shared" si="2"/>
        <v>6.3263648351648349</v>
      </c>
      <c r="H34" s="10"/>
      <c r="I34" s="35">
        <f t="shared" si="0"/>
        <v>6.25</v>
      </c>
      <c r="J34" s="36">
        <f t="shared" si="3"/>
        <v>44.998258664412511</v>
      </c>
      <c r="K34" s="37">
        <f t="shared" si="3"/>
        <v>48.039780219780219</v>
      </c>
      <c r="L34" s="37">
        <f t="shared" si="3"/>
        <v>51.081301775147928</v>
      </c>
      <c r="M34" s="38">
        <f t="shared" si="3"/>
        <v>54.122823330515644</v>
      </c>
      <c r="N34" s="39">
        <f t="shared" si="4"/>
        <v>7.6863648351648353</v>
      </c>
    </row>
    <row r="35" spans="1:14" s="21" customFormat="1">
      <c r="A35" s="2"/>
      <c r="B35" s="35">
        <f t="shared" si="5"/>
        <v>6.5</v>
      </c>
      <c r="C35" s="36">
        <f t="shared" si="1"/>
        <v>37.988114961961109</v>
      </c>
      <c r="D35" s="37">
        <f t="shared" si="1"/>
        <v>41.153791208791205</v>
      </c>
      <c r="E35" s="37">
        <f t="shared" si="1"/>
        <v>44.3194674556213</v>
      </c>
      <c r="F35" s="38">
        <f t="shared" si="1"/>
        <v>47.485143702451403</v>
      </c>
      <c r="G35" s="39">
        <f t="shared" si="2"/>
        <v>6.3313524936601855</v>
      </c>
      <c r="H35" s="10"/>
      <c r="I35" s="35">
        <f t="shared" si="0"/>
        <v>6.5</v>
      </c>
      <c r="J35" s="36">
        <f t="shared" si="3"/>
        <v>46.488114961961116</v>
      </c>
      <c r="K35" s="37">
        <f t="shared" si="3"/>
        <v>49.653791208791205</v>
      </c>
      <c r="L35" s="37">
        <f t="shared" si="3"/>
        <v>52.8194674556213</v>
      </c>
      <c r="M35" s="38">
        <f t="shared" si="3"/>
        <v>55.985143702451403</v>
      </c>
      <c r="N35" s="39">
        <f t="shared" si="4"/>
        <v>7.639044801352493</v>
      </c>
    </row>
    <row r="36" spans="1:14" s="21" customFormat="1" ht="16.2" thickBot="1">
      <c r="A36" s="2"/>
      <c r="B36" s="40">
        <f t="shared" si="5"/>
        <v>6.75</v>
      </c>
      <c r="C36" s="41">
        <f t="shared" si="1"/>
        <v>39.477971259509715</v>
      </c>
      <c r="D36" s="42">
        <f t="shared" si="1"/>
        <v>42.767802197802197</v>
      </c>
      <c r="E36" s="42">
        <f t="shared" si="1"/>
        <v>46.057633136094672</v>
      </c>
      <c r="F36" s="43">
        <f t="shared" si="1"/>
        <v>49.347464074387162</v>
      </c>
      <c r="G36" s="44">
        <f t="shared" si="2"/>
        <v>6.3359706959706958</v>
      </c>
      <c r="H36" s="10"/>
      <c r="I36" s="45">
        <f t="shared" si="0"/>
        <v>6.75</v>
      </c>
      <c r="J36" s="41">
        <f t="shared" si="3"/>
        <v>47.977971259509715</v>
      </c>
      <c r="K36" s="42">
        <f t="shared" si="3"/>
        <v>51.267802197802197</v>
      </c>
      <c r="L36" s="42">
        <f t="shared" si="3"/>
        <v>54.557633136094672</v>
      </c>
      <c r="M36" s="43">
        <f t="shared" si="3"/>
        <v>57.847464074387162</v>
      </c>
      <c r="N36" s="44">
        <f t="shared" si="4"/>
        <v>7.5952299552299554</v>
      </c>
    </row>
    <row r="37" spans="1:14" s="21" customFormat="1">
      <c r="B37" s="46" t="s">
        <v>26</v>
      </c>
      <c r="C37" s="10"/>
      <c r="E37" s="10"/>
      <c r="F37" s="10"/>
      <c r="G37" s="47">
        <v>2.5000000000000001E-2</v>
      </c>
      <c r="H37" s="3"/>
      <c r="I37" s="1" t="s">
        <v>43</v>
      </c>
      <c r="J37" s="1"/>
      <c r="K37" s="1"/>
      <c r="L37" s="1"/>
      <c r="M37" s="1"/>
      <c r="N37" s="48">
        <v>0.25</v>
      </c>
    </row>
    <row r="38" spans="1:14" s="21" customFormat="1"/>
    <row r="39" spans="1:14" s="21" customFormat="1" ht="16.2" thickBot="1">
      <c r="B39" s="11" t="s">
        <v>59</v>
      </c>
      <c r="C39" s="12"/>
      <c r="D39" s="12"/>
      <c r="E39" s="12"/>
      <c r="F39" s="12"/>
      <c r="G39" s="12"/>
      <c r="I39" s="13" t="s">
        <v>58</v>
      </c>
      <c r="J39" s="14"/>
      <c r="K39" s="14"/>
      <c r="L39" s="14"/>
      <c r="M39" s="14"/>
      <c r="N39" s="14"/>
    </row>
    <row r="40" spans="1:14" s="21" customFormat="1">
      <c r="A40" s="2"/>
      <c r="B40" s="49"/>
      <c r="C40" s="50"/>
      <c r="D40" s="50"/>
      <c r="E40" s="50"/>
      <c r="F40" s="50"/>
      <c r="G40" s="51"/>
      <c r="H40" s="2"/>
      <c r="I40" s="52"/>
      <c r="J40" s="50"/>
      <c r="K40" s="50"/>
      <c r="L40" s="50"/>
      <c r="M40" s="50"/>
      <c r="N40" s="51"/>
    </row>
    <row r="41" spans="1:14" s="21" customFormat="1">
      <c r="A41" s="2"/>
      <c r="B41" s="53" t="str">
        <f t="shared" ref="B41:B53" si="6">B24</f>
        <v>Corn</v>
      </c>
      <c r="C41" s="23"/>
      <c r="D41" s="23" t="s">
        <v>15</v>
      </c>
      <c r="E41" s="23"/>
      <c r="F41" s="23"/>
      <c r="G41" s="54"/>
      <c r="H41" s="2"/>
      <c r="I41" s="53" t="str">
        <f>B41</f>
        <v>Corn</v>
      </c>
      <c r="J41" s="23"/>
      <c r="K41" s="23" t="s">
        <v>15</v>
      </c>
      <c r="L41" s="23"/>
      <c r="M41" s="23"/>
      <c r="N41" s="54"/>
    </row>
    <row r="42" spans="1:14" s="21" customFormat="1">
      <c r="A42" s="2"/>
      <c r="B42" s="53" t="str">
        <f t="shared" si="6"/>
        <v>Price</v>
      </c>
      <c r="C42" s="26">
        <f>D42-$G54</f>
        <v>0.41999999999999993</v>
      </c>
      <c r="D42" s="26">
        <f>E42-$G54</f>
        <v>0.44499999999999995</v>
      </c>
      <c r="E42" s="26">
        <f>G9</f>
        <v>0.47</v>
      </c>
      <c r="F42" s="26">
        <f>E42+G54</f>
        <v>0.495</v>
      </c>
      <c r="G42" s="55">
        <f>F42+G54</f>
        <v>0.52</v>
      </c>
      <c r="H42" s="2"/>
      <c r="I42" s="53" t="str">
        <f>B42</f>
        <v>Price</v>
      </c>
      <c r="J42" s="26">
        <f>C42</f>
        <v>0.41999999999999993</v>
      </c>
      <c r="K42" s="26">
        <f>D42</f>
        <v>0.44499999999999995</v>
      </c>
      <c r="L42" s="26">
        <f>E42</f>
        <v>0.47</v>
      </c>
      <c r="M42" s="26">
        <f>F42</f>
        <v>0.495</v>
      </c>
      <c r="N42" s="55">
        <f>G42</f>
        <v>0.52</v>
      </c>
    </row>
    <row r="43" spans="1:14" s="21" customFormat="1">
      <c r="A43" s="2"/>
      <c r="B43" s="56" t="str">
        <f t="shared" si="6"/>
        <v>($/bu)</v>
      </c>
      <c r="C43" s="29" t="s">
        <v>18</v>
      </c>
      <c r="D43" s="29"/>
      <c r="E43" s="29"/>
      <c r="F43" s="29"/>
      <c r="G43" s="57"/>
      <c r="H43" s="2"/>
      <c r="I43" s="56" t="str">
        <f>B43</f>
        <v>($/bu)</v>
      </c>
      <c r="J43" s="29" t="s">
        <v>18</v>
      </c>
      <c r="K43" s="29"/>
      <c r="L43" s="29"/>
      <c r="M43" s="29"/>
      <c r="N43" s="57"/>
    </row>
    <row r="44" spans="1:14" s="21" customFormat="1">
      <c r="A44" s="2"/>
      <c r="B44" s="58">
        <f t="shared" si="6"/>
        <v>4.5</v>
      </c>
      <c r="C44" s="37">
        <f t="shared" ref="C44:G53" si="7">($G$4*$B44-($N$11+$N$15)-$G$4*$N$13)/($G$7/C$42/$G$11/2000)</f>
        <v>27.178594989298748</v>
      </c>
      <c r="D44" s="37">
        <f t="shared" si="7"/>
        <v>28.796368500566533</v>
      </c>
      <c r="E44" s="37">
        <f t="shared" si="7"/>
        <v>30.414142011834315</v>
      </c>
      <c r="F44" s="37">
        <f t="shared" si="7"/>
        <v>32.031915523102107</v>
      </c>
      <c r="G44" s="59">
        <f t="shared" si="7"/>
        <v>33.649689034369885</v>
      </c>
      <c r="H44" s="2"/>
      <c r="I44" s="58">
        <f t="shared" ref="I44:I53" si="8">I27</f>
        <v>4.5</v>
      </c>
      <c r="J44" s="37">
        <f t="shared" ref="J44:J53" si="9">($G$4*$I44-($N$11+$N$15)-$G$4*$N$13+$N$14*$G$7/C$42/$G$11/2000)/($G$7/J$42/$G$11/2000)</f>
        <v>35.678594989298745</v>
      </c>
      <c r="K44" s="37">
        <f t="shared" ref="K44:K53" si="10">($G$4*$I44-($N$11+$N$15)-$G$4*$N$13+$N$14*$G$7/D$42/$G$11/2000)/($G$7/K$42/$G$11/2000)</f>
        <v>37.29636850056653</v>
      </c>
      <c r="L44" s="37">
        <f t="shared" ref="L44:L53" si="11">($G$4*$I44-($N$11+$N$15)-$G$4*$N$13+$N$14*$G$7/E$42/$G$11/2000)/($G$7/L$42/$G$11/2000)</f>
        <v>38.914142011834315</v>
      </c>
      <c r="M44" s="37">
        <f t="shared" ref="M44:M53" si="12">($G$4*$I44-($N$11+$N$15)-$G$4*$N$13+$N$14*$G$7/F$42/$G$11/2000)/($G$7/M$42/$G$11/2000)</f>
        <v>40.531915523102107</v>
      </c>
      <c r="N44" s="59">
        <f t="shared" ref="N44:N53" si="13">($G$4*$I44-($N$11+$N$15)-$G$4*$N$13+$N$14*$G$7/G$42/$G$11/2000)/($G$7/N$42/$G$11/2000)</f>
        <v>42.149689034369885</v>
      </c>
    </row>
    <row r="45" spans="1:14" s="21" customFormat="1">
      <c r="A45" s="2"/>
      <c r="B45" s="58">
        <f t="shared" si="6"/>
        <v>4.75</v>
      </c>
      <c r="C45" s="37">
        <f t="shared" si="7"/>
        <v>28.731849427168569</v>
      </c>
      <c r="D45" s="37">
        <f t="shared" si="7"/>
        <v>30.442078559738128</v>
      </c>
      <c r="E45" s="37">
        <f t="shared" si="7"/>
        <v>32.152307692307687</v>
      </c>
      <c r="F45" s="37">
        <f t="shared" si="7"/>
        <v>33.862536824877253</v>
      </c>
      <c r="G45" s="59">
        <f t="shared" si="7"/>
        <v>35.572765957446812</v>
      </c>
      <c r="H45" s="2"/>
      <c r="I45" s="58">
        <f t="shared" si="8"/>
        <v>4.75</v>
      </c>
      <c r="J45" s="37">
        <f t="shared" si="9"/>
        <v>37.231849427168569</v>
      </c>
      <c r="K45" s="37">
        <f t="shared" si="10"/>
        <v>38.942078559738128</v>
      </c>
      <c r="L45" s="37">
        <f t="shared" si="11"/>
        <v>40.652307692307687</v>
      </c>
      <c r="M45" s="37">
        <f t="shared" si="12"/>
        <v>42.362536824877253</v>
      </c>
      <c r="N45" s="59">
        <f t="shared" si="13"/>
        <v>44.072765957446812</v>
      </c>
    </row>
    <row r="46" spans="1:14" s="21" customFormat="1">
      <c r="A46" s="2"/>
      <c r="B46" s="58">
        <f t="shared" si="6"/>
        <v>5</v>
      </c>
      <c r="C46" s="37">
        <f t="shared" si="7"/>
        <v>30.285103865038391</v>
      </c>
      <c r="D46" s="37">
        <f t="shared" si="7"/>
        <v>32.087788618909727</v>
      </c>
      <c r="E46" s="37">
        <f t="shared" si="7"/>
        <v>33.890473372781059</v>
      </c>
      <c r="F46" s="37">
        <f t="shared" si="7"/>
        <v>35.693158126652399</v>
      </c>
      <c r="G46" s="59">
        <f t="shared" si="7"/>
        <v>37.495842880523732</v>
      </c>
      <c r="H46" s="2"/>
      <c r="I46" s="58">
        <f t="shared" si="8"/>
        <v>5</v>
      </c>
      <c r="J46" s="37">
        <f t="shared" si="9"/>
        <v>38.785103865038394</v>
      </c>
      <c r="K46" s="37">
        <f t="shared" si="10"/>
        <v>40.587788618909727</v>
      </c>
      <c r="L46" s="37">
        <f t="shared" si="11"/>
        <v>42.390473372781067</v>
      </c>
      <c r="M46" s="37">
        <f t="shared" si="12"/>
        <v>44.193158126652399</v>
      </c>
      <c r="N46" s="59">
        <f t="shared" si="13"/>
        <v>45.995842880523732</v>
      </c>
    </row>
    <row r="47" spans="1:14">
      <c r="B47" s="58">
        <f t="shared" si="6"/>
        <v>5.25</v>
      </c>
      <c r="C47" s="37">
        <f t="shared" si="7"/>
        <v>31.838358302908212</v>
      </c>
      <c r="D47" s="37">
        <f t="shared" si="7"/>
        <v>33.733498678081325</v>
      </c>
      <c r="E47" s="37">
        <f t="shared" si="7"/>
        <v>35.628639053254432</v>
      </c>
      <c r="F47" s="37">
        <f t="shared" si="7"/>
        <v>37.523779428427545</v>
      </c>
      <c r="G47" s="59">
        <f t="shared" si="7"/>
        <v>39.418919803600659</v>
      </c>
      <c r="I47" s="58">
        <f t="shared" si="8"/>
        <v>5.25</v>
      </c>
      <c r="J47" s="37">
        <f t="shared" si="9"/>
        <v>40.338358302908212</v>
      </c>
      <c r="K47" s="37">
        <f t="shared" si="10"/>
        <v>42.233498678081325</v>
      </c>
      <c r="L47" s="37">
        <f t="shared" si="11"/>
        <v>44.128639053254439</v>
      </c>
      <c r="M47" s="37">
        <f t="shared" si="12"/>
        <v>46.023779428427545</v>
      </c>
      <c r="N47" s="59">
        <f t="shared" si="13"/>
        <v>47.918919803600659</v>
      </c>
    </row>
    <row r="48" spans="1:14">
      <c r="B48" s="58">
        <f t="shared" si="6"/>
        <v>5.5</v>
      </c>
      <c r="C48" s="37">
        <f t="shared" si="7"/>
        <v>33.391612740778037</v>
      </c>
      <c r="D48" s="37">
        <f t="shared" si="7"/>
        <v>35.379208737252924</v>
      </c>
      <c r="E48" s="37">
        <f t="shared" si="7"/>
        <v>37.366804733727804</v>
      </c>
      <c r="F48" s="37">
        <f t="shared" si="7"/>
        <v>39.354400730202698</v>
      </c>
      <c r="G48" s="59">
        <f t="shared" si="7"/>
        <v>41.341996726677579</v>
      </c>
      <c r="I48" s="58">
        <f t="shared" si="8"/>
        <v>5.5</v>
      </c>
      <c r="J48" s="37">
        <f t="shared" si="9"/>
        <v>41.891612740778037</v>
      </c>
      <c r="K48" s="37">
        <f t="shared" si="10"/>
        <v>43.879208737252924</v>
      </c>
      <c r="L48" s="37">
        <f t="shared" si="11"/>
        <v>45.866804733727811</v>
      </c>
      <c r="M48" s="37">
        <f t="shared" si="12"/>
        <v>47.854400730202691</v>
      </c>
      <c r="N48" s="59">
        <f t="shared" si="13"/>
        <v>49.841996726677579</v>
      </c>
    </row>
    <row r="49" spans="2:14">
      <c r="B49" s="58">
        <f t="shared" si="6"/>
        <v>5.75</v>
      </c>
      <c r="C49" s="37">
        <f t="shared" si="7"/>
        <v>34.944867178647854</v>
      </c>
      <c r="D49" s="37">
        <f t="shared" si="7"/>
        <v>37.024918796424515</v>
      </c>
      <c r="E49" s="37">
        <f t="shared" si="7"/>
        <v>39.104970414201176</v>
      </c>
      <c r="F49" s="37">
        <f t="shared" si="7"/>
        <v>41.185022031977844</v>
      </c>
      <c r="G49" s="59">
        <f t="shared" si="7"/>
        <v>43.265073649754505</v>
      </c>
      <c r="I49" s="58">
        <f t="shared" si="8"/>
        <v>5.75</v>
      </c>
      <c r="J49" s="37">
        <f t="shared" si="9"/>
        <v>43.444867178647854</v>
      </c>
      <c r="K49" s="37">
        <f t="shared" si="10"/>
        <v>45.524918796424515</v>
      </c>
      <c r="L49" s="37">
        <f t="shared" si="11"/>
        <v>47.604970414201183</v>
      </c>
      <c r="M49" s="37">
        <f t="shared" si="12"/>
        <v>49.685022031977837</v>
      </c>
      <c r="N49" s="59">
        <f t="shared" si="13"/>
        <v>51.765073649754505</v>
      </c>
    </row>
    <row r="50" spans="2:14">
      <c r="B50" s="58">
        <f t="shared" si="6"/>
        <v>6</v>
      </c>
      <c r="C50" s="37">
        <f t="shared" si="7"/>
        <v>36.498121616517679</v>
      </c>
      <c r="D50" s="37">
        <f t="shared" si="7"/>
        <v>38.670628855596114</v>
      </c>
      <c r="E50" s="37">
        <f t="shared" si="7"/>
        <v>40.843136094674549</v>
      </c>
      <c r="F50" s="37">
        <f t="shared" si="7"/>
        <v>43.01564333375299</v>
      </c>
      <c r="G50" s="59">
        <f t="shared" si="7"/>
        <v>45.188150572831425</v>
      </c>
      <c r="I50" s="58">
        <f t="shared" si="8"/>
        <v>6</v>
      </c>
      <c r="J50" s="37">
        <f t="shared" si="9"/>
        <v>44.998121616517679</v>
      </c>
      <c r="K50" s="37">
        <f t="shared" si="10"/>
        <v>47.170628855596114</v>
      </c>
      <c r="L50" s="37">
        <f t="shared" si="11"/>
        <v>49.343136094674556</v>
      </c>
      <c r="M50" s="37">
        <f t="shared" si="12"/>
        <v>51.51564333375299</v>
      </c>
      <c r="N50" s="59">
        <f t="shared" si="13"/>
        <v>53.688150572831425</v>
      </c>
    </row>
    <row r="51" spans="2:14">
      <c r="B51" s="58">
        <f t="shared" si="6"/>
        <v>6.25</v>
      </c>
      <c r="C51" s="37">
        <f t="shared" si="7"/>
        <v>38.051376054387504</v>
      </c>
      <c r="D51" s="37">
        <f t="shared" si="7"/>
        <v>40.316338914767712</v>
      </c>
      <c r="E51" s="37">
        <f t="shared" si="7"/>
        <v>42.581301775147921</v>
      </c>
      <c r="F51" s="37">
        <f t="shared" si="7"/>
        <v>44.846264635528136</v>
      </c>
      <c r="G51" s="59">
        <f t="shared" si="7"/>
        <v>47.111227495908352</v>
      </c>
      <c r="I51" s="58">
        <f t="shared" si="8"/>
        <v>6.25</v>
      </c>
      <c r="J51" s="37">
        <f t="shared" si="9"/>
        <v>46.551376054387504</v>
      </c>
      <c r="K51" s="37">
        <f t="shared" si="10"/>
        <v>48.816338914767712</v>
      </c>
      <c r="L51" s="37">
        <f t="shared" si="11"/>
        <v>51.081301775147928</v>
      </c>
      <c r="M51" s="37">
        <f t="shared" si="12"/>
        <v>53.346264635528136</v>
      </c>
      <c r="N51" s="59">
        <f t="shared" si="13"/>
        <v>55.611227495908352</v>
      </c>
    </row>
    <row r="52" spans="2:14">
      <c r="B52" s="58">
        <f t="shared" si="6"/>
        <v>6.5</v>
      </c>
      <c r="C52" s="37">
        <f t="shared" si="7"/>
        <v>39.604630492257321</v>
      </c>
      <c r="D52" s="37">
        <f t="shared" si="7"/>
        <v>41.962048973939311</v>
      </c>
      <c r="E52" s="37">
        <f t="shared" si="7"/>
        <v>44.319467455621293</v>
      </c>
      <c r="F52" s="37">
        <f t="shared" si="7"/>
        <v>46.67688593730329</v>
      </c>
      <c r="G52" s="59">
        <f t="shared" si="7"/>
        <v>49.034304418985272</v>
      </c>
      <c r="I52" s="58">
        <f t="shared" si="8"/>
        <v>6.5</v>
      </c>
      <c r="J52" s="37">
        <f t="shared" si="9"/>
        <v>48.104630492257321</v>
      </c>
      <c r="K52" s="37">
        <f t="shared" si="10"/>
        <v>50.462048973939311</v>
      </c>
      <c r="L52" s="37">
        <f t="shared" si="11"/>
        <v>52.8194674556213</v>
      </c>
      <c r="M52" s="37">
        <f t="shared" si="12"/>
        <v>55.176885937303283</v>
      </c>
      <c r="N52" s="59">
        <f t="shared" si="13"/>
        <v>57.534304418985272</v>
      </c>
    </row>
    <row r="53" spans="2:14" ht="16.2" thickBot="1">
      <c r="B53" s="60">
        <f t="shared" si="6"/>
        <v>6.75</v>
      </c>
      <c r="C53" s="61">
        <f t="shared" si="7"/>
        <v>41.157884930127146</v>
      </c>
      <c r="D53" s="61">
        <f t="shared" si="7"/>
        <v>43.607759033110909</v>
      </c>
      <c r="E53" s="61">
        <f t="shared" si="7"/>
        <v>46.057633136094665</v>
      </c>
      <c r="F53" s="61">
        <f t="shared" si="7"/>
        <v>48.507507239078436</v>
      </c>
      <c r="G53" s="62">
        <f t="shared" si="7"/>
        <v>50.957381342062199</v>
      </c>
      <c r="I53" s="60">
        <f t="shared" si="8"/>
        <v>6.75</v>
      </c>
      <c r="J53" s="61">
        <f t="shared" si="9"/>
        <v>49.657884930127146</v>
      </c>
      <c r="K53" s="61">
        <f t="shared" si="10"/>
        <v>52.107759033110909</v>
      </c>
      <c r="L53" s="61">
        <f t="shared" si="11"/>
        <v>54.557633136094672</v>
      </c>
      <c r="M53" s="61">
        <f t="shared" si="12"/>
        <v>57.007507239078429</v>
      </c>
      <c r="N53" s="62">
        <f t="shared" si="13"/>
        <v>59.457381342062199</v>
      </c>
    </row>
    <row r="54" spans="2:14">
      <c r="B54" s="46" t="s">
        <v>25</v>
      </c>
      <c r="C54" s="10"/>
      <c r="G54" s="63">
        <f>G37</f>
        <v>2.5000000000000001E-2</v>
      </c>
    </row>
    <row r="55" spans="2:14">
      <c r="I55" s="46"/>
    </row>
    <row r="56" spans="2:14" ht="16.2" thickBot="1">
      <c r="B56" s="11" t="s">
        <v>59</v>
      </c>
      <c r="C56" s="12"/>
      <c r="D56" s="12"/>
      <c r="E56" s="12"/>
      <c r="F56" s="12"/>
      <c r="G56" s="12"/>
      <c r="I56" s="13" t="s">
        <v>58</v>
      </c>
      <c r="J56" s="14"/>
      <c r="K56" s="14"/>
      <c r="L56" s="14"/>
      <c r="M56" s="14"/>
      <c r="N56" s="14"/>
    </row>
    <row r="57" spans="2:14">
      <c r="B57" s="52"/>
      <c r="C57" s="50"/>
      <c r="D57" s="50"/>
      <c r="E57" s="50"/>
      <c r="F57" s="50"/>
      <c r="G57" s="51"/>
      <c r="I57" s="52"/>
      <c r="J57" s="50"/>
      <c r="K57" s="50"/>
      <c r="L57" s="50"/>
      <c r="M57" s="50"/>
      <c r="N57" s="51"/>
    </row>
    <row r="58" spans="2:14">
      <c r="B58" s="53" t="str">
        <f>B41</f>
        <v>Corn</v>
      </c>
      <c r="C58" s="29" t="s">
        <v>27</v>
      </c>
      <c r="D58" s="29"/>
      <c r="E58" s="29"/>
      <c r="F58" s="29"/>
      <c r="G58" s="57"/>
      <c r="I58" s="53" t="str">
        <f>B58</f>
        <v>Corn</v>
      </c>
      <c r="J58" s="29" t="s">
        <v>30</v>
      </c>
      <c r="K58" s="29"/>
      <c r="L58" s="29"/>
      <c r="M58" s="29"/>
      <c r="N58" s="57"/>
    </row>
    <row r="59" spans="2:14">
      <c r="B59" s="53" t="str">
        <f>B42</f>
        <v>Price</v>
      </c>
      <c r="C59" s="64">
        <f>D59-$G71</f>
        <v>0.28000000000000003</v>
      </c>
      <c r="D59" s="64">
        <f>E59-$G71</f>
        <v>0.31000000000000005</v>
      </c>
      <c r="E59" s="64">
        <f>N13</f>
        <v>0.34</v>
      </c>
      <c r="F59" s="64">
        <f>E59+$G71</f>
        <v>0.37</v>
      </c>
      <c r="G59" s="65">
        <f>F59+$G71</f>
        <v>0.4</v>
      </c>
      <c r="I59" s="53" t="str">
        <f>B59</f>
        <v>Price</v>
      </c>
      <c r="J59" s="37">
        <f>K59-$N71</f>
        <v>7.5</v>
      </c>
      <c r="K59" s="37">
        <f>L59-$N71</f>
        <v>8</v>
      </c>
      <c r="L59" s="37">
        <f>N14</f>
        <v>8.5</v>
      </c>
      <c r="M59" s="37">
        <f>L59+$N71</f>
        <v>9</v>
      </c>
      <c r="N59" s="59">
        <f>M59+$N71</f>
        <v>9.5</v>
      </c>
    </row>
    <row r="60" spans="2:14">
      <c r="B60" s="56" t="str">
        <f>B43</f>
        <v>($/bu)</v>
      </c>
      <c r="C60" s="29" t="s">
        <v>18</v>
      </c>
      <c r="D60" s="29"/>
      <c r="E60" s="29"/>
      <c r="F60" s="29"/>
      <c r="G60" s="57"/>
      <c r="I60" s="56" t="str">
        <f>B60</f>
        <v>($/bu)</v>
      </c>
      <c r="J60" s="29" t="s">
        <v>18</v>
      </c>
      <c r="K60" s="29"/>
      <c r="L60" s="29"/>
      <c r="M60" s="29"/>
      <c r="N60" s="57"/>
    </row>
    <row r="61" spans="2:14">
      <c r="B61" s="58">
        <f t="shared" ref="B61:B70" si="14">B27</f>
        <v>4.5</v>
      </c>
      <c r="C61" s="37">
        <f t="shared" ref="C61:G70" si="15">($G$4*$B61-($N$11+$N$15)-$G$4*C$59)/$G$16</f>
        <v>30.831301775147924</v>
      </c>
      <c r="D61" s="37">
        <f t="shared" si="15"/>
        <v>30.622721893491121</v>
      </c>
      <c r="E61" s="37">
        <f t="shared" si="15"/>
        <v>30.414142011834315</v>
      </c>
      <c r="F61" s="37">
        <f t="shared" si="15"/>
        <v>30.205562130177512</v>
      </c>
      <c r="G61" s="59">
        <f t="shared" si="15"/>
        <v>29.996982248520705</v>
      </c>
      <c r="I61" s="58">
        <f t="shared" ref="I61:I70" si="16">I27</f>
        <v>4.5</v>
      </c>
      <c r="J61" s="37">
        <f t="shared" ref="J61:N70" si="17">($G$4*$I61-($N$11+$N$15)-$G$4*$N$13+J$59*$G$16)/$G$16</f>
        <v>37.914142011834315</v>
      </c>
      <c r="K61" s="37">
        <f t="shared" si="17"/>
        <v>38.414142011834315</v>
      </c>
      <c r="L61" s="37">
        <f t="shared" si="17"/>
        <v>38.914142011834315</v>
      </c>
      <c r="M61" s="37">
        <f t="shared" si="17"/>
        <v>39.414142011834315</v>
      </c>
      <c r="N61" s="59">
        <f t="shared" si="17"/>
        <v>39.914142011834315</v>
      </c>
    </row>
    <row r="62" spans="2:14">
      <c r="B62" s="58">
        <f t="shared" si="14"/>
        <v>4.75</v>
      </c>
      <c r="C62" s="37">
        <f t="shared" si="15"/>
        <v>32.5694674556213</v>
      </c>
      <c r="D62" s="37">
        <f t="shared" si="15"/>
        <v>32.36088757396449</v>
      </c>
      <c r="E62" s="37">
        <f t="shared" si="15"/>
        <v>32.152307692307687</v>
      </c>
      <c r="F62" s="37">
        <f t="shared" si="15"/>
        <v>31.943727810650884</v>
      </c>
      <c r="G62" s="59">
        <f t="shared" si="15"/>
        <v>31.735147928994078</v>
      </c>
      <c r="I62" s="58">
        <f t="shared" si="16"/>
        <v>4.75</v>
      </c>
      <c r="J62" s="37">
        <f t="shared" si="17"/>
        <v>39.652307692307687</v>
      </c>
      <c r="K62" s="37">
        <f t="shared" si="17"/>
        <v>40.152307692307687</v>
      </c>
      <c r="L62" s="37">
        <f t="shared" si="17"/>
        <v>40.652307692307687</v>
      </c>
      <c r="M62" s="37">
        <f t="shared" si="17"/>
        <v>41.152307692307687</v>
      </c>
      <c r="N62" s="59">
        <f t="shared" si="17"/>
        <v>41.652307692307687</v>
      </c>
    </row>
    <row r="63" spans="2:14">
      <c r="B63" s="58">
        <f t="shared" si="14"/>
        <v>5</v>
      </c>
      <c r="C63" s="37">
        <f t="shared" si="15"/>
        <v>34.307633136094672</v>
      </c>
      <c r="D63" s="37">
        <f t="shared" si="15"/>
        <v>34.099053254437862</v>
      </c>
      <c r="E63" s="37">
        <f t="shared" si="15"/>
        <v>33.890473372781059</v>
      </c>
      <c r="F63" s="37">
        <f t="shared" si="15"/>
        <v>33.681893491124256</v>
      </c>
      <c r="G63" s="59">
        <f t="shared" si="15"/>
        <v>33.473313609467453</v>
      </c>
      <c r="I63" s="58">
        <f t="shared" si="16"/>
        <v>5</v>
      </c>
      <c r="J63" s="37">
        <f t="shared" si="17"/>
        <v>41.390473372781059</v>
      </c>
      <c r="K63" s="37">
        <f t="shared" si="17"/>
        <v>41.890473372781059</v>
      </c>
      <c r="L63" s="37">
        <f t="shared" si="17"/>
        <v>42.390473372781067</v>
      </c>
      <c r="M63" s="37">
        <f t="shared" si="17"/>
        <v>42.890473372781059</v>
      </c>
      <c r="N63" s="59">
        <f t="shared" si="17"/>
        <v>43.390473372781059</v>
      </c>
    </row>
    <row r="64" spans="2:14">
      <c r="B64" s="58">
        <f t="shared" si="14"/>
        <v>5.25</v>
      </c>
      <c r="C64" s="37">
        <f t="shared" si="15"/>
        <v>36.045798816568045</v>
      </c>
      <c r="D64" s="37">
        <f t="shared" si="15"/>
        <v>35.837218934911235</v>
      </c>
      <c r="E64" s="37">
        <f t="shared" si="15"/>
        <v>35.628639053254432</v>
      </c>
      <c r="F64" s="37">
        <f t="shared" si="15"/>
        <v>35.420059171597629</v>
      </c>
      <c r="G64" s="59">
        <f t="shared" si="15"/>
        <v>35.211479289940826</v>
      </c>
      <c r="I64" s="58">
        <f t="shared" si="16"/>
        <v>5.25</v>
      </c>
      <c r="J64" s="37">
        <f t="shared" si="17"/>
        <v>43.128639053254432</v>
      </c>
      <c r="K64" s="37">
        <f t="shared" si="17"/>
        <v>43.628639053254432</v>
      </c>
      <c r="L64" s="37">
        <f t="shared" si="17"/>
        <v>44.128639053254439</v>
      </c>
      <c r="M64" s="37">
        <f t="shared" si="17"/>
        <v>44.628639053254432</v>
      </c>
      <c r="N64" s="59">
        <f t="shared" si="17"/>
        <v>45.128639053254432</v>
      </c>
    </row>
    <row r="65" spans="2:14">
      <c r="B65" s="58">
        <f t="shared" si="14"/>
        <v>5.5</v>
      </c>
      <c r="C65" s="37">
        <f t="shared" si="15"/>
        <v>37.783964497041417</v>
      </c>
      <c r="D65" s="37">
        <f t="shared" si="15"/>
        <v>37.575384615384607</v>
      </c>
      <c r="E65" s="37">
        <f t="shared" si="15"/>
        <v>37.366804733727804</v>
      </c>
      <c r="F65" s="37">
        <f t="shared" si="15"/>
        <v>37.158224852071001</v>
      </c>
      <c r="G65" s="59">
        <f t="shared" si="15"/>
        <v>36.949644970414198</v>
      </c>
      <c r="I65" s="58">
        <f t="shared" si="16"/>
        <v>5.5</v>
      </c>
      <c r="J65" s="37">
        <f t="shared" si="17"/>
        <v>44.866804733727804</v>
      </c>
      <c r="K65" s="37">
        <f t="shared" si="17"/>
        <v>45.366804733727804</v>
      </c>
      <c r="L65" s="37">
        <f t="shared" si="17"/>
        <v>45.866804733727811</v>
      </c>
      <c r="M65" s="37">
        <f t="shared" si="17"/>
        <v>46.366804733727811</v>
      </c>
      <c r="N65" s="59">
        <f t="shared" si="17"/>
        <v>46.866804733727804</v>
      </c>
    </row>
    <row r="66" spans="2:14">
      <c r="B66" s="58">
        <f t="shared" si="14"/>
        <v>5.75</v>
      </c>
      <c r="C66" s="37">
        <f t="shared" si="15"/>
        <v>39.522130177514789</v>
      </c>
      <c r="D66" s="37">
        <f t="shared" si="15"/>
        <v>39.313550295857986</v>
      </c>
      <c r="E66" s="37">
        <f t="shared" si="15"/>
        <v>39.104970414201176</v>
      </c>
      <c r="F66" s="37">
        <f t="shared" si="15"/>
        <v>38.896390532544373</v>
      </c>
      <c r="G66" s="59">
        <f t="shared" si="15"/>
        <v>38.68781065088757</v>
      </c>
      <c r="I66" s="58">
        <f t="shared" si="16"/>
        <v>5.75</v>
      </c>
      <c r="J66" s="37">
        <f t="shared" si="17"/>
        <v>46.604970414201176</v>
      </c>
      <c r="K66" s="37">
        <f t="shared" si="17"/>
        <v>47.104970414201176</v>
      </c>
      <c r="L66" s="37">
        <f t="shared" si="17"/>
        <v>47.604970414201183</v>
      </c>
      <c r="M66" s="37">
        <f t="shared" si="17"/>
        <v>48.104970414201183</v>
      </c>
      <c r="N66" s="59">
        <f t="shared" si="17"/>
        <v>48.604970414201176</v>
      </c>
    </row>
    <row r="67" spans="2:14">
      <c r="B67" s="58">
        <f t="shared" si="14"/>
        <v>6</v>
      </c>
      <c r="C67" s="37">
        <f t="shared" si="15"/>
        <v>41.260295857988162</v>
      </c>
      <c r="D67" s="37">
        <f t="shared" si="15"/>
        <v>41.051715976331359</v>
      </c>
      <c r="E67" s="37">
        <f t="shared" si="15"/>
        <v>40.843136094674549</v>
      </c>
      <c r="F67" s="37">
        <f t="shared" si="15"/>
        <v>40.634556213017746</v>
      </c>
      <c r="G67" s="59">
        <f t="shared" si="15"/>
        <v>40.425976331360943</v>
      </c>
      <c r="I67" s="58">
        <f t="shared" si="16"/>
        <v>6</v>
      </c>
      <c r="J67" s="37">
        <f t="shared" si="17"/>
        <v>48.343136094674549</v>
      </c>
      <c r="K67" s="37">
        <f t="shared" si="17"/>
        <v>48.843136094674549</v>
      </c>
      <c r="L67" s="37">
        <f t="shared" si="17"/>
        <v>49.343136094674556</v>
      </c>
      <c r="M67" s="37">
        <f t="shared" si="17"/>
        <v>49.843136094674556</v>
      </c>
      <c r="N67" s="59">
        <f t="shared" si="17"/>
        <v>50.343136094674549</v>
      </c>
    </row>
    <row r="68" spans="2:14">
      <c r="B68" s="58">
        <f t="shared" si="14"/>
        <v>6.25</v>
      </c>
      <c r="C68" s="37">
        <f t="shared" si="15"/>
        <v>42.998461538461534</v>
      </c>
      <c r="D68" s="37">
        <f t="shared" si="15"/>
        <v>42.789881656804731</v>
      </c>
      <c r="E68" s="37">
        <f t="shared" si="15"/>
        <v>42.581301775147921</v>
      </c>
      <c r="F68" s="37">
        <f t="shared" si="15"/>
        <v>42.372721893491118</v>
      </c>
      <c r="G68" s="59">
        <f t="shared" si="15"/>
        <v>42.164142011834315</v>
      </c>
      <c r="I68" s="58">
        <f t="shared" si="16"/>
        <v>6.25</v>
      </c>
      <c r="J68" s="37">
        <f t="shared" si="17"/>
        <v>50.081301775147921</v>
      </c>
      <c r="K68" s="37">
        <f t="shared" si="17"/>
        <v>50.581301775147921</v>
      </c>
      <c r="L68" s="37">
        <f t="shared" si="17"/>
        <v>51.081301775147928</v>
      </c>
      <c r="M68" s="37">
        <f t="shared" si="17"/>
        <v>51.581301775147928</v>
      </c>
      <c r="N68" s="59">
        <f t="shared" si="17"/>
        <v>52.081301775147921</v>
      </c>
    </row>
    <row r="69" spans="2:14">
      <c r="B69" s="58">
        <f t="shared" si="14"/>
        <v>6.5</v>
      </c>
      <c r="C69" s="37">
        <f t="shared" si="15"/>
        <v>44.736627218934906</v>
      </c>
      <c r="D69" s="37">
        <f t="shared" si="15"/>
        <v>44.528047337278103</v>
      </c>
      <c r="E69" s="37">
        <f t="shared" si="15"/>
        <v>44.319467455621293</v>
      </c>
      <c r="F69" s="37">
        <f t="shared" si="15"/>
        <v>44.11088757396449</v>
      </c>
      <c r="G69" s="59">
        <f t="shared" si="15"/>
        <v>43.902307692307687</v>
      </c>
      <c r="I69" s="58">
        <f t="shared" si="16"/>
        <v>6.5</v>
      </c>
      <c r="J69" s="37">
        <f t="shared" si="17"/>
        <v>51.819467455621293</v>
      </c>
      <c r="K69" s="37">
        <f t="shared" si="17"/>
        <v>52.319467455621293</v>
      </c>
      <c r="L69" s="37">
        <f t="shared" si="17"/>
        <v>52.8194674556213</v>
      </c>
      <c r="M69" s="37">
        <f t="shared" si="17"/>
        <v>53.3194674556213</v>
      </c>
      <c r="N69" s="59">
        <f t="shared" si="17"/>
        <v>53.819467455621293</v>
      </c>
    </row>
    <row r="70" spans="2:14" ht="16.2" thickBot="1">
      <c r="B70" s="60">
        <f t="shared" si="14"/>
        <v>6.75</v>
      </c>
      <c r="C70" s="61">
        <f t="shared" si="15"/>
        <v>46.474792899408278</v>
      </c>
      <c r="D70" s="61">
        <f t="shared" si="15"/>
        <v>46.266213017751475</v>
      </c>
      <c r="E70" s="61">
        <f t="shared" si="15"/>
        <v>46.057633136094665</v>
      </c>
      <c r="F70" s="61">
        <f t="shared" si="15"/>
        <v>45.849053254437862</v>
      </c>
      <c r="G70" s="62">
        <f t="shared" si="15"/>
        <v>45.640473372781059</v>
      </c>
      <c r="I70" s="60">
        <f t="shared" si="16"/>
        <v>6.75</v>
      </c>
      <c r="J70" s="61">
        <f t="shared" si="17"/>
        <v>53.557633136094665</v>
      </c>
      <c r="K70" s="61">
        <f t="shared" si="17"/>
        <v>54.057633136094665</v>
      </c>
      <c r="L70" s="61">
        <f t="shared" si="17"/>
        <v>54.557633136094672</v>
      </c>
      <c r="M70" s="61">
        <f t="shared" si="17"/>
        <v>55.057633136094672</v>
      </c>
      <c r="N70" s="62">
        <f t="shared" si="17"/>
        <v>55.557633136094665</v>
      </c>
    </row>
    <row r="71" spans="2:14">
      <c r="B71" s="1" t="s">
        <v>28</v>
      </c>
      <c r="G71" s="66">
        <v>0.03</v>
      </c>
      <c r="I71" s="1" t="s">
        <v>29</v>
      </c>
      <c r="N71" s="66">
        <v>0.5</v>
      </c>
    </row>
    <row r="72" spans="2:14">
      <c r="I72" s="46"/>
    </row>
    <row r="73" spans="2:14" ht="16.2" thickBot="1">
      <c r="B73" s="11" t="s">
        <v>59</v>
      </c>
      <c r="C73" s="12"/>
      <c r="D73" s="12"/>
      <c r="E73" s="12"/>
      <c r="F73" s="12"/>
      <c r="G73" s="67"/>
      <c r="I73" s="13" t="s">
        <v>58</v>
      </c>
      <c r="J73" s="14"/>
      <c r="K73" s="14"/>
      <c r="L73" s="14"/>
      <c r="M73" s="14"/>
      <c r="N73" s="68"/>
    </row>
    <row r="74" spans="2:14">
      <c r="B74" s="52"/>
      <c r="C74" s="50"/>
      <c r="D74" s="50"/>
      <c r="E74" s="50"/>
      <c r="F74" s="50"/>
      <c r="G74" s="51"/>
      <c r="I74" s="52"/>
      <c r="J74" s="50"/>
      <c r="K74" s="50"/>
      <c r="L74" s="50"/>
      <c r="M74" s="50"/>
      <c r="N74" s="51"/>
    </row>
    <row r="75" spans="2:14">
      <c r="B75" s="53" t="str">
        <f>B58</f>
        <v>Corn</v>
      </c>
      <c r="C75" s="29" t="s">
        <v>33</v>
      </c>
      <c r="D75" s="29"/>
      <c r="E75" s="29"/>
      <c r="F75" s="29"/>
      <c r="G75" s="57"/>
      <c r="I75" s="53" t="str">
        <f>B75</f>
        <v>Corn</v>
      </c>
      <c r="J75" s="29" t="s">
        <v>16</v>
      </c>
      <c r="K75" s="29"/>
      <c r="L75" s="29"/>
      <c r="M75" s="29"/>
      <c r="N75" s="57"/>
    </row>
    <row r="76" spans="2:14">
      <c r="B76" s="53" t="str">
        <f>B59</f>
        <v>Price</v>
      </c>
      <c r="C76" s="37">
        <f>D76-$G89</f>
        <v>-23.676808510638306</v>
      </c>
      <c r="D76" s="37">
        <f>E76-$G89</f>
        <v>-18.676808510638306</v>
      </c>
      <c r="E76" s="37">
        <f>+L11+N15</f>
        <v>-13.676808510638306</v>
      </c>
      <c r="F76" s="37">
        <f>E76+$G89</f>
        <v>-8.6768085106383062</v>
      </c>
      <c r="G76" s="59">
        <f>F76+$G89</f>
        <v>-3.6768085106383062</v>
      </c>
      <c r="H76" s="2"/>
      <c r="I76" s="53" t="str">
        <f>B76</f>
        <v>Price</v>
      </c>
      <c r="J76" s="37">
        <f>C76</f>
        <v>-23.676808510638306</v>
      </c>
      <c r="K76" s="37">
        <f>D76</f>
        <v>-18.676808510638306</v>
      </c>
      <c r="L76" s="37">
        <f>E76</f>
        <v>-13.676808510638306</v>
      </c>
      <c r="M76" s="37">
        <f>F76</f>
        <v>-8.6768085106383062</v>
      </c>
      <c r="N76" s="59">
        <f>G76</f>
        <v>-3.6768085106383062</v>
      </c>
    </row>
    <row r="77" spans="2:14">
      <c r="B77" s="56" t="str">
        <f>B60</f>
        <v>($/bu)</v>
      </c>
      <c r="C77" s="29" t="s">
        <v>18</v>
      </c>
      <c r="D77" s="29"/>
      <c r="E77" s="29"/>
      <c r="F77" s="29"/>
      <c r="G77" s="57"/>
      <c r="H77" s="2"/>
      <c r="I77" s="56" t="str">
        <f>B77</f>
        <v>($/bu)</v>
      </c>
      <c r="J77" s="29" t="s">
        <v>18</v>
      </c>
      <c r="K77" s="29"/>
      <c r="L77" s="29"/>
      <c r="M77" s="29"/>
      <c r="N77" s="57"/>
    </row>
    <row r="78" spans="2:14">
      <c r="B78" s="58">
        <f t="shared" ref="B78:B87" si="18">B27</f>
        <v>4.5</v>
      </c>
      <c r="C78" s="37">
        <f t="shared" ref="C78:G87" si="19">($G$4*$B78-C$76-$G$4*$N$13)/$G$16</f>
        <v>29.863744716821635</v>
      </c>
      <c r="D78" s="37">
        <f t="shared" si="19"/>
        <v>29.665097210481822</v>
      </c>
      <c r="E78" s="37">
        <f t="shared" si="19"/>
        <v>29.466449704142008</v>
      </c>
      <c r="F78" s="37">
        <f t="shared" si="19"/>
        <v>29.267802197802194</v>
      </c>
      <c r="G78" s="59">
        <f t="shared" si="19"/>
        <v>29.06915469146238</v>
      </c>
      <c r="H78" s="2"/>
      <c r="I78" s="58">
        <f t="shared" ref="I78:I87" si="20">I27</f>
        <v>4.5</v>
      </c>
      <c r="J78" s="37">
        <f t="shared" ref="J78:N87" si="21">($G$4*$I78-J$76-$G$4*$N$13+$G$16*$N$14)/$G$16</f>
        <v>38.363744716821635</v>
      </c>
      <c r="K78" s="37">
        <f t="shared" si="21"/>
        <v>38.165097210481825</v>
      </c>
      <c r="L78" s="37">
        <f t="shared" si="21"/>
        <v>37.966449704142008</v>
      </c>
      <c r="M78" s="37">
        <f t="shared" si="21"/>
        <v>37.767802197802197</v>
      </c>
      <c r="N78" s="59">
        <f t="shared" si="21"/>
        <v>37.56915469146238</v>
      </c>
    </row>
    <row r="79" spans="2:14">
      <c r="B79" s="58">
        <f t="shared" si="18"/>
        <v>4.75</v>
      </c>
      <c r="C79" s="37">
        <f t="shared" si="19"/>
        <v>31.601910397295008</v>
      </c>
      <c r="D79" s="37">
        <f t="shared" si="19"/>
        <v>31.403262890955194</v>
      </c>
      <c r="E79" s="37">
        <f t="shared" si="19"/>
        <v>31.20461538461538</v>
      </c>
      <c r="F79" s="37">
        <f t="shared" si="19"/>
        <v>31.005967878275566</v>
      </c>
      <c r="G79" s="59">
        <f t="shared" si="19"/>
        <v>30.807320371935752</v>
      </c>
      <c r="H79" s="2"/>
      <c r="I79" s="58">
        <f t="shared" si="20"/>
        <v>4.75</v>
      </c>
      <c r="J79" s="37">
        <f t="shared" si="21"/>
        <v>40.101910397295008</v>
      </c>
      <c r="K79" s="37">
        <f t="shared" si="21"/>
        <v>39.903262890955197</v>
      </c>
      <c r="L79" s="37">
        <f t="shared" si="21"/>
        <v>39.70461538461538</v>
      </c>
      <c r="M79" s="37">
        <f t="shared" si="21"/>
        <v>39.50596787827557</v>
      </c>
      <c r="N79" s="59">
        <f t="shared" si="21"/>
        <v>39.307320371935752</v>
      </c>
    </row>
    <row r="80" spans="2:14">
      <c r="B80" s="58">
        <f t="shared" si="18"/>
        <v>5</v>
      </c>
      <c r="C80" s="37">
        <f t="shared" si="19"/>
        <v>33.34007607776838</v>
      </c>
      <c r="D80" s="37">
        <f t="shared" si="19"/>
        <v>33.14142857142857</v>
      </c>
      <c r="E80" s="37">
        <f t="shared" si="19"/>
        <v>32.942781065088752</v>
      </c>
      <c r="F80" s="37">
        <f t="shared" si="19"/>
        <v>32.744133558748942</v>
      </c>
      <c r="G80" s="59">
        <f t="shared" si="19"/>
        <v>32.545486052409125</v>
      </c>
      <c r="H80" s="2"/>
      <c r="I80" s="58">
        <f t="shared" si="20"/>
        <v>5</v>
      </c>
      <c r="J80" s="37">
        <f t="shared" si="21"/>
        <v>41.84007607776838</v>
      </c>
      <c r="K80" s="37">
        <f t="shared" si="21"/>
        <v>41.64142857142857</v>
      </c>
      <c r="L80" s="37">
        <f t="shared" si="21"/>
        <v>41.442781065088752</v>
      </c>
      <c r="M80" s="37">
        <f t="shared" si="21"/>
        <v>41.244133558748942</v>
      </c>
      <c r="N80" s="59">
        <f t="shared" si="21"/>
        <v>41.045486052409125</v>
      </c>
    </row>
    <row r="81" spans="2:14">
      <c r="B81" s="58">
        <f t="shared" si="18"/>
        <v>5.25</v>
      </c>
      <c r="C81" s="37">
        <f t="shared" si="19"/>
        <v>35.078241758241752</v>
      </c>
      <c r="D81" s="37">
        <f t="shared" si="19"/>
        <v>34.879594251901942</v>
      </c>
      <c r="E81" s="37">
        <f t="shared" si="19"/>
        <v>34.680946745562125</v>
      </c>
      <c r="F81" s="37">
        <f t="shared" si="19"/>
        <v>34.482299239222314</v>
      </c>
      <c r="G81" s="59">
        <f t="shared" si="19"/>
        <v>34.283651732882497</v>
      </c>
      <c r="I81" s="58">
        <f t="shared" si="20"/>
        <v>5.25</v>
      </c>
      <c r="J81" s="37">
        <f t="shared" si="21"/>
        <v>43.578241758241752</v>
      </c>
      <c r="K81" s="37">
        <f t="shared" si="21"/>
        <v>43.379594251901942</v>
      </c>
      <c r="L81" s="37">
        <f t="shared" si="21"/>
        <v>43.180946745562125</v>
      </c>
      <c r="M81" s="37">
        <f t="shared" si="21"/>
        <v>42.982299239222314</v>
      </c>
      <c r="N81" s="59">
        <f t="shared" si="21"/>
        <v>42.783651732882497</v>
      </c>
    </row>
    <row r="82" spans="2:14">
      <c r="B82" s="58">
        <f t="shared" si="18"/>
        <v>5.5</v>
      </c>
      <c r="C82" s="37">
        <f t="shared" si="19"/>
        <v>36.816407438715125</v>
      </c>
      <c r="D82" s="37">
        <f t="shared" si="19"/>
        <v>36.617759932375314</v>
      </c>
      <c r="E82" s="37">
        <f t="shared" si="19"/>
        <v>36.419112426035497</v>
      </c>
      <c r="F82" s="37">
        <f t="shared" si="19"/>
        <v>36.220464919695686</v>
      </c>
      <c r="G82" s="59">
        <f t="shared" si="19"/>
        <v>36.021817413355869</v>
      </c>
      <c r="I82" s="58">
        <f t="shared" si="20"/>
        <v>5.5</v>
      </c>
      <c r="J82" s="37">
        <f t="shared" si="21"/>
        <v>45.316407438715125</v>
      </c>
      <c r="K82" s="37">
        <f t="shared" si="21"/>
        <v>45.117759932375314</v>
      </c>
      <c r="L82" s="37">
        <f t="shared" si="21"/>
        <v>44.919112426035497</v>
      </c>
      <c r="M82" s="37">
        <f t="shared" si="21"/>
        <v>44.720464919695686</v>
      </c>
      <c r="N82" s="59">
        <f t="shared" si="21"/>
        <v>44.521817413355869</v>
      </c>
    </row>
    <row r="83" spans="2:14">
      <c r="B83" s="58">
        <f t="shared" si="18"/>
        <v>5.75</v>
      </c>
      <c r="C83" s="37">
        <f t="shared" si="19"/>
        <v>38.554573119188497</v>
      </c>
      <c r="D83" s="37">
        <f t="shared" si="19"/>
        <v>38.355925612848679</v>
      </c>
      <c r="E83" s="37">
        <f t="shared" si="19"/>
        <v>38.157278106508869</v>
      </c>
      <c r="F83" s="37">
        <f t="shared" si="19"/>
        <v>37.958630600169059</v>
      </c>
      <c r="G83" s="59">
        <f t="shared" si="19"/>
        <v>37.759983093829241</v>
      </c>
      <c r="I83" s="58">
        <f t="shared" si="20"/>
        <v>5.75</v>
      </c>
      <c r="J83" s="37">
        <f t="shared" si="21"/>
        <v>47.05457311918849</v>
      </c>
      <c r="K83" s="37">
        <f t="shared" si="21"/>
        <v>46.855925612848672</v>
      </c>
      <c r="L83" s="37">
        <f t="shared" si="21"/>
        <v>46.657278106508869</v>
      </c>
      <c r="M83" s="37">
        <f t="shared" si="21"/>
        <v>46.458630600169059</v>
      </c>
      <c r="N83" s="59">
        <f t="shared" si="21"/>
        <v>46.259983093829241</v>
      </c>
    </row>
    <row r="84" spans="2:14">
      <c r="B84" s="58">
        <f t="shared" si="18"/>
        <v>6</v>
      </c>
      <c r="C84" s="37">
        <f t="shared" si="19"/>
        <v>40.292738799661869</v>
      </c>
      <c r="D84" s="37">
        <f t="shared" si="19"/>
        <v>40.094091293322052</v>
      </c>
      <c r="E84" s="37">
        <f t="shared" si="19"/>
        <v>39.895443786982241</v>
      </c>
      <c r="F84" s="37">
        <f t="shared" si="19"/>
        <v>39.696796280642424</v>
      </c>
      <c r="G84" s="59">
        <f t="shared" si="19"/>
        <v>39.498148774302614</v>
      </c>
      <c r="I84" s="58">
        <f t="shared" si="20"/>
        <v>6</v>
      </c>
      <c r="J84" s="37">
        <f t="shared" si="21"/>
        <v>48.792738799661862</v>
      </c>
      <c r="K84" s="37">
        <f t="shared" si="21"/>
        <v>48.594091293322045</v>
      </c>
      <c r="L84" s="37">
        <f t="shared" si="21"/>
        <v>48.395443786982234</v>
      </c>
      <c r="M84" s="37">
        <f t="shared" si="21"/>
        <v>48.196796280642417</v>
      </c>
      <c r="N84" s="59">
        <f t="shared" si="21"/>
        <v>47.998148774302607</v>
      </c>
    </row>
    <row r="85" spans="2:14">
      <c r="B85" s="58">
        <f t="shared" si="18"/>
        <v>6.25</v>
      </c>
      <c r="C85" s="37">
        <f t="shared" si="19"/>
        <v>42.030904480135241</v>
      </c>
      <c r="D85" s="37">
        <f t="shared" si="19"/>
        <v>41.832256973795424</v>
      </c>
      <c r="E85" s="37">
        <f t="shared" si="19"/>
        <v>41.633609467455614</v>
      </c>
      <c r="F85" s="37">
        <f t="shared" si="19"/>
        <v>41.434961961115796</v>
      </c>
      <c r="G85" s="59">
        <f t="shared" si="19"/>
        <v>41.236314454775986</v>
      </c>
      <c r="I85" s="58">
        <f t="shared" si="20"/>
        <v>6.25</v>
      </c>
      <c r="J85" s="37">
        <f t="shared" si="21"/>
        <v>50.530904480135234</v>
      </c>
      <c r="K85" s="37">
        <f t="shared" si="21"/>
        <v>50.332256973795424</v>
      </c>
      <c r="L85" s="37">
        <f t="shared" si="21"/>
        <v>50.133609467455607</v>
      </c>
      <c r="M85" s="37">
        <f t="shared" si="21"/>
        <v>49.934961961115789</v>
      </c>
      <c r="N85" s="59">
        <f t="shared" si="21"/>
        <v>49.736314454775979</v>
      </c>
    </row>
    <row r="86" spans="2:14">
      <c r="B86" s="58">
        <f t="shared" si="18"/>
        <v>6.5</v>
      </c>
      <c r="C86" s="37">
        <f t="shared" si="19"/>
        <v>43.769070160608614</v>
      </c>
      <c r="D86" s="37">
        <f t="shared" si="19"/>
        <v>43.570422654268796</v>
      </c>
      <c r="E86" s="37">
        <f t="shared" si="19"/>
        <v>43.371775147928986</v>
      </c>
      <c r="F86" s="37">
        <f t="shared" si="19"/>
        <v>43.173127641589168</v>
      </c>
      <c r="G86" s="59">
        <f t="shared" si="19"/>
        <v>42.974480135249358</v>
      </c>
      <c r="I86" s="58">
        <f t="shared" si="20"/>
        <v>6.5</v>
      </c>
      <c r="J86" s="37">
        <f t="shared" si="21"/>
        <v>52.269070160608607</v>
      </c>
      <c r="K86" s="37">
        <f t="shared" si="21"/>
        <v>52.070422654268796</v>
      </c>
      <c r="L86" s="37">
        <f t="shared" si="21"/>
        <v>51.871775147928979</v>
      </c>
      <c r="M86" s="37">
        <f t="shared" si="21"/>
        <v>51.673127641589168</v>
      </c>
      <c r="N86" s="59">
        <f t="shared" si="21"/>
        <v>51.474480135249351</v>
      </c>
    </row>
    <row r="87" spans="2:14" ht="16.2" thickBot="1">
      <c r="B87" s="60">
        <f t="shared" si="18"/>
        <v>6.75</v>
      </c>
      <c r="C87" s="61">
        <f t="shared" si="19"/>
        <v>45.507235841081986</v>
      </c>
      <c r="D87" s="61">
        <f t="shared" si="19"/>
        <v>45.308588334742169</v>
      </c>
      <c r="E87" s="61">
        <f t="shared" si="19"/>
        <v>45.109940828402358</v>
      </c>
      <c r="F87" s="61">
        <f t="shared" si="19"/>
        <v>44.911293322062541</v>
      </c>
      <c r="G87" s="62">
        <f t="shared" si="19"/>
        <v>44.71264581572273</v>
      </c>
      <c r="I87" s="60">
        <f t="shared" si="20"/>
        <v>6.75</v>
      </c>
      <c r="J87" s="61">
        <f t="shared" si="21"/>
        <v>54.007235841081979</v>
      </c>
      <c r="K87" s="61">
        <f t="shared" si="21"/>
        <v>53.808588334742169</v>
      </c>
      <c r="L87" s="61">
        <f t="shared" si="21"/>
        <v>53.609940828402351</v>
      </c>
      <c r="M87" s="61">
        <f t="shared" si="21"/>
        <v>53.411293322062541</v>
      </c>
      <c r="N87" s="62">
        <f t="shared" si="21"/>
        <v>53.212645815722723</v>
      </c>
    </row>
    <row r="88" spans="2:14">
      <c r="B88" s="69" t="s">
        <v>22</v>
      </c>
      <c r="G88" s="21"/>
      <c r="I88" s="70" t="str">
        <f>B88</f>
        <v>* Positve =&gt; higher cost for grain (includes phosphorus removal cost)</v>
      </c>
      <c r="J88" s="46"/>
      <c r="K88" s="46"/>
      <c r="L88" s="46"/>
      <c r="N88" s="21"/>
    </row>
    <row r="89" spans="2:14">
      <c r="B89" s="1" t="s">
        <v>32</v>
      </c>
      <c r="G89" s="7">
        <v>5</v>
      </c>
      <c r="I89" s="46"/>
      <c r="N89" s="21"/>
    </row>
  </sheetData>
  <sheetProtection password="C507" sheet="1"/>
  <mergeCells count="7">
    <mergeCell ref="I11:J11"/>
    <mergeCell ref="I9:J9"/>
    <mergeCell ref="I5:J5"/>
    <mergeCell ref="I6:J6"/>
    <mergeCell ref="I7:J7"/>
    <mergeCell ref="I8:J8"/>
    <mergeCell ref="I10:J10"/>
  </mergeCells>
  <phoneticPr fontId="0" type="noConversion"/>
  <pageMargins left="1" right="0.75" top="0.65" bottom="0.5" header="0" footer="0"/>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9"/>
  <sheetViews>
    <sheetView zoomScale="90" zoomScaleNormal="87" workbookViewId="0"/>
  </sheetViews>
  <sheetFormatPr defaultColWidth="10.6328125" defaultRowHeight="15.6"/>
  <cols>
    <col min="1" max="1" width="4.81640625" style="1" customWidth="1"/>
    <col min="2" max="7" width="9.1796875" style="1" customWidth="1"/>
    <col min="8" max="8" width="6.81640625" style="1" customWidth="1"/>
    <col min="9" max="14" width="9.1796875" style="1" customWidth="1"/>
    <col min="15" max="16384" width="10.6328125" style="1"/>
  </cols>
  <sheetData>
    <row r="1" spans="2:16" ht="15" customHeight="1"/>
    <row r="2" spans="2:16" ht="15" customHeight="1" thickBot="1">
      <c r="B2" s="107" t="s">
        <v>17</v>
      </c>
      <c r="C2" s="108"/>
      <c r="D2" s="107"/>
      <c r="E2" s="108"/>
      <c r="F2" s="108"/>
      <c r="G2" s="108"/>
      <c r="H2" s="108"/>
      <c r="I2" s="108"/>
      <c r="J2" s="108"/>
      <c r="K2" s="108"/>
      <c r="L2" s="108"/>
      <c r="M2" s="108"/>
      <c r="N2" s="108"/>
      <c r="O2" s="3"/>
      <c r="P2" s="3"/>
    </row>
    <row r="3" spans="2:16" ht="15" customHeight="1">
      <c r="B3" s="109"/>
      <c r="C3" s="109"/>
      <c r="D3" s="109"/>
      <c r="E3" s="109"/>
      <c r="F3" s="109"/>
      <c r="G3" s="109"/>
      <c r="H3" s="110"/>
      <c r="I3" s="110"/>
      <c r="J3" s="110"/>
      <c r="K3" s="110"/>
      <c r="L3" s="110"/>
      <c r="M3" s="110"/>
      <c r="N3" s="110"/>
      <c r="O3" s="3"/>
      <c r="P3" s="3"/>
    </row>
    <row r="4" spans="2:16" ht="15" customHeight="1">
      <c r="B4" s="111" t="s">
        <v>0</v>
      </c>
      <c r="C4" s="111"/>
      <c r="D4" s="111"/>
      <c r="E4" s="111"/>
      <c r="F4" s="111"/>
      <c r="G4" s="123">
        <v>90</v>
      </c>
      <c r="H4" s="110"/>
      <c r="I4" s="111" t="s">
        <v>47</v>
      </c>
      <c r="J4" s="111"/>
      <c r="K4" s="112" t="s">
        <v>44</v>
      </c>
      <c r="L4" s="112" t="s">
        <v>45</v>
      </c>
      <c r="M4" s="112" t="s">
        <v>46</v>
      </c>
      <c r="N4" s="113"/>
      <c r="O4" s="3"/>
      <c r="P4" s="3"/>
    </row>
    <row r="5" spans="2:16" ht="15" customHeight="1">
      <c r="B5" s="111" t="s">
        <v>37</v>
      </c>
      <c r="C5" s="111"/>
      <c r="D5" s="111"/>
      <c r="E5" s="111"/>
      <c r="F5" s="111"/>
      <c r="G5" s="124">
        <v>0.14499999999999999</v>
      </c>
      <c r="H5" s="110"/>
      <c r="I5" s="130" t="s">
        <v>48</v>
      </c>
      <c r="J5" s="131"/>
      <c r="K5" s="123">
        <v>0.8</v>
      </c>
      <c r="L5" s="123">
        <v>0.33</v>
      </c>
      <c r="M5" s="123">
        <v>0.26</v>
      </c>
      <c r="N5" s="111"/>
      <c r="O5" s="3"/>
      <c r="P5" s="3"/>
    </row>
    <row r="6" spans="2:16" ht="15" customHeight="1">
      <c r="B6" s="111" t="s">
        <v>1</v>
      </c>
      <c r="C6" s="111"/>
      <c r="D6" s="111"/>
      <c r="E6" s="111"/>
      <c r="F6" s="111"/>
      <c r="G6" s="114">
        <f>G4*56</f>
        <v>5040</v>
      </c>
      <c r="H6" s="110"/>
      <c r="I6" s="130" t="s">
        <v>49</v>
      </c>
      <c r="J6" s="131"/>
      <c r="K6" s="123">
        <v>11</v>
      </c>
      <c r="L6" s="123">
        <v>3.2</v>
      </c>
      <c r="M6" s="123">
        <v>8.6999999999999993</v>
      </c>
      <c r="N6" s="111"/>
      <c r="O6" s="3"/>
      <c r="P6" s="3"/>
    </row>
    <row r="7" spans="2:16" ht="15" customHeight="1">
      <c r="B7" s="111" t="s">
        <v>2</v>
      </c>
      <c r="C7" s="111"/>
      <c r="D7" s="111"/>
      <c r="E7" s="111"/>
      <c r="F7" s="111"/>
      <c r="G7" s="114">
        <f>G6*(1-G5)</f>
        <v>4309.2</v>
      </c>
      <c r="H7" s="110"/>
      <c r="I7" s="130" t="s">
        <v>54</v>
      </c>
      <c r="J7" s="131"/>
      <c r="K7" s="115">
        <f>$G4*K5</f>
        <v>72</v>
      </c>
      <c r="L7" s="115">
        <f>$G4*L5</f>
        <v>29.700000000000003</v>
      </c>
      <c r="M7" s="115">
        <f>$G4*M5</f>
        <v>23.400000000000002</v>
      </c>
      <c r="N7" s="111"/>
      <c r="O7" s="3"/>
      <c r="P7" s="3"/>
    </row>
    <row r="8" spans="2:16" ht="15" customHeight="1">
      <c r="B8" s="110"/>
      <c r="C8" s="111"/>
      <c r="D8" s="111"/>
      <c r="E8" s="111"/>
      <c r="F8" s="111"/>
      <c r="G8" s="113"/>
      <c r="H8" s="110"/>
      <c r="I8" s="130" t="s">
        <v>55</v>
      </c>
      <c r="J8" s="131"/>
      <c r="K8" s="115">
        <f>$G16*K6</f>
        <v>144.07659574468084</v>
      </c>
      <c r="L8" s="115">
        <f>$G16*L6</f>
        <v>41.913191489361708</v>
      </c>
      <c r="M8" s="115">
        <f>$G16*M6</f>
        <v>113.95148936170212</v>
      </c>
      <c r="N8" s="111"/>
      <c r="O8" s="3"/>
      <c r="P8" s="3"/>
    </row>
    <row r="9" spans="2:16" ht="15" customHeight="1">
      <c r="B9" s="111" t="s">
        <v>3</v>
      </c>
      <c r="C9" s="111"/>
      <c r="D9" s="111"/>
      <c r="E9" s="111"/>
      <c r="F9" s="111"/>
      <c r="G9" s="124">
        <v>0.47</v>
      </c>
      <c r="H9" s="110"/>
      <c r="I9" s="132" t="s">
        <v>50</v>
      </c>
      <c r="J9" s="132"/>
      <c r="K9" s="125">
        <v>0.6</v>
      </c>
      <c r="L9" s="125">
        <v>0.6</v>
      </c>
      <c r="M9" s="125">
        <v>0.55000000000000004</v>
      </c>
      <c r="N9" s="111"/>
      <c r="O9" s="3"/>
      <c r="P9" s="3"/>
    </row>
    <row r="10" spans="2:16" ht="15" customHeight="1">
      <c r="B10" s="111" t="s">
        <v>4</v>
      </c>
      <c r="C10" s="111"/>
      <c r="D10" s="111"/>
      <c r="E10" s="111"/>
      <c r="F10" s="111"/>
      <c r="G10" s="116">
        <f>1-G9</f>
        <v>0.53</v>
      </c>
      <c r="H10" s="110"/>
      <c r="I10" s="132" t="s">
        <v>52</v>
      </c>
      <c r="J10" s="132"/>
      <c r="K10" s="124">
        <v>0</v>
      </c>
      <c r="L10" s="124">
        <v>1</v>
      </c>
      <c r="M10" s="124">
        <v>0</v>
      </c>
      <c r="N10" s="111"/>
      <c r="O10" s="3"/>
      <c r="P10" s="3"/>
    </row>
    <row r="11" spans="2:16" ht="15" customHeight="1">
      <c r="B11" s="111" t="s">
        <v>5</v>
      </c>
      <c r="C11" s="111"/>
      <c r="D11" s="111"/>
      <c r="E11" s="111"/>
      <c r="F11" s="111"/>
      <c r="G11" s="124">
        <v>0.35</v>
      </c>
      <c r="H11" s="110"/>
      <c r="I11" s="132" t="s">
        <v>51</v>
      </c>
      <c r="J11" s="132"/>
      <c r="K11" s="117">
        <f>(K7-K8)*K9*K10</f>
        <v>0</v>
      </c>
      <c r="L11" s="117">
        <f>(L7-L8)*L9*L10</f>
        <v>-7.3279148936170229</v>
      </c>
      <c r="M11" s="117">
        <f>(M7-M8)*M9*M10</f>
        <v>0</v>
      </c>
      <c r="N11" s="117">
        <f>SUM(K11:M11)</f>
        <v>-7.3279148936170229</v>
      </c>
      <c r="O11" s="3"/>
      <c r="P11" s="3"/>
    </row>
    <row r="12" spans="2:16" ht="15" customHeight="1">
      <c r="B12" s="110"/>
      <c r="C12" s="111"/>
      <c r="D12" s="111"/>
      <c r="E12" s="111"/>
      <c r="F12" s="111"/>
      <c r="G12" s="113"/>
      <c r="H12" s="110"/>
      <c r="I12" s="111"/>
      <c r="J12" s="111"/>
      <c r="K12" s="111"/>
      <c r="L12" s="111"/>
      <c r="M12" s="111"/>
      <c r="N12" s="111"/>
      <c r="O12" s="3"/>
      <c r="P12" s="3"/>
    </row>
    <row r="13" spans="2:16" ht="15" customHeight="1">
      <c r="B13" s="111" t="s">
        <v>6</v>
      </c>
      <c r="C13" s="111"/>
      <c r="D13" s="111"/>
      <c r="E13" s="111"/>
      <c r="F13" s="111"/>
      <c r="G13" s="114">
        <f>G6/G9</f>
        <v>10723.40425531915</v>
      </c>
      <c r="H13" s="110"/>
      <c r="I13" s="111" t="s">
        <v>23</v>
      </c>
      <c r="J13" s="111"/>
      <c r="K13" s="111"/>
      <c r="L13" s="111"/>
      <c r="M13" s="111"/>
      <c r="N13" s="126">
        <v>0.34</v>
      </c>
      <c r="O13" s="3"/>
      <c r="P13" s="3"/>
    </row>
    <row r="14" spans="2:16" ht="15" customHeight="1">
      <c r="B14" s="111" t="s">
        <v>7</v>
      </c>
      <c r="C14" s="111"/>
      <c r="D14" s="111"/>
      <c r="E14" s="111"/>
      <c r="F14" s="111"/>
      <c r="G14" s="114">
        <f>G7/G9</f>
        <v>9168.510638297872</v>
      </c>
      <c r="H14" s="110"/>
      <c r="I14" s="111" t="s">
        <v>31</v>
      </c>
      <c r="J14" s="111"/>
      <c r="K14" s="111"/>
      <c r="L14" s="111"/>
      <c r="M14" s="111"/>
      <c r="N14" s="126">
        <v>8.5</v>
      </c>
      <c r="O14" s="3"/>
      <c r="P14" s="3"/>
    </row>
    <row r="15" spans="2:16" ht="15" customHeight="1">
      <c r="B15" s="111" t="s">
        <v>8</v>
      </c>
      <c r="C15" s="111"/>
      <c r="D15" s="111"/>
      <c r="E15" s="111"/>
      <c r="F15" s="111"/>
      <c r="G15" s="114">
        <f>G14/G11</f>
        <v>26195.744680851065</v>
      </c>
      <c r="H15" s="110"/>
      <c r="I15" s="111" t="s">
        <v>19</v>
      </c>
      <c r="J15" s="111"/>
      <c r="K15" s="111"/>
      <c r="L15" s="111"/>
      <c r="M15" s="111"/>
      <c r="N15" s="126">
        <v>0</v>
      </c>
      <c r="O15" s="3"/>
      <c r="P15" s="3"/>
    </row>
    <row r="16" spans="2:16" ht="15" customHeight="1">
      <c r="B16" s="111" t="s">
        <v>9</v>
      </c>
      <c r="C16" s="111"/>
      <c r="D16" s="111"/>
      <c r="E16" s="111"/>
      <c r="F16" s="111"/>
      <c r="G16" s="115">
        <f>G15/2000</f>
        <v>13.097872340425532</v>
      </c>
      <c r="H16" s="111"/>
      <c r="I16" s="111"/>
      <c r="J16" s="111"/>
      <c r="K16" s="111"/>
      <c r="L16" s="111"/>
      <c r="M16" s="111"/>
      <c r="N16" s="111"/>
    </row>
    <row r="17" spans="1:16" ht="15" customHeight="1">
      <c r="B17" s="111" t="s">
        <v>34</v>
      </c>
      <c r="C17" s="111"/>
      <c r="D17" s="111"/>
      <c r="E17" s="111"/>
      <c r="F17" s="111"/>
      <c r="G17" s="118">
        <f>G4/G16</f>
        <v>6.871345029239766</v>
      </c>
      <c r="H17" s="119"/>
      <c r="I17" s="119"/>
      <c r="J17" s="119"/>
      <c r="K17" s="119"/>
      <c r="L17" s="119"/>
      <c r="M17" s="119"/>
      <c r="N17" s="119"/>
      <c r="O17" s="6"/>
      <c r="P17" s="6"/>
    </row>
    <row r="18" spans="1:16" ht="15" customHeight="1">
      <c r="B18" s="111" t="s">
        <v>35</v>
      </c>
      <c r="C18" s="111"/>
      <c r="D18" s="111"/>
      <c r="E18" s="111"/>
      <c r="F18" s="111"/>
      <c r="G18" s="120">
        <f>G16/G4</f>
        <v>0.14553191489361703</v>
      </c>
      <c r="H18" s="119"/>
      <c r="I18" s="119"/>
      <c r="J18" s="119"/>
      <c r="K18" s="119"/>
      <c r="L18" s="119"/>
      <c r="M18" s="119"/>
      <c r="N18" s="119"/>
      <c r="O18" s="6"/>
      <c r="P18" s="6"/>
    </row>
    <row r="19" spans="1:16" ht="15" customHeight="1" thickBot="1">
      <c r="B19" s="111"/>
      <c r="C19" s="111"/>
      <c r="D19" s="111"/>
      <c r="E19" s="121"/>
      <c r="F19" s="121"/>
      <c r="G19" s="121"/>
      <c r="H19" s="121"/>
      <c r="I19" s="122"/>
      <c r="J19" s="122"/>
      <c r="K19" s="122"/>
      <c r="L19" s="122"/>
      <c r="M19" s="122"/>
      <c r="N19" s="122"/>
    </row>
    <row r="20" spans="1:16" ht="15" customHeight="1">
      <c r="B20" s="8" t="s">
        <v>10</v>
      </c>
      <c r="C20" s="4"/>
      <c r="D20" s="4"/>
      <c r="E20" s="4"/>
      <c r="F20" s="4"/>
      <c r="G20" s="4"/>
      <c r="H20" s="4"/>
      <c r="I20" s="5"/>
      <c r="J20" s="5"/>
      <c r="K20" s="5"/>
      <c r="L20" s="5"/>
    </row>
    <row r="21" spans="1:16" s="2" customFormat="1">
      <c r="B21" s="9"/>
      <c r="C21" s="10"/>
      <c r="D21" s="10"/>
      <c r="E21" s="10"/>
      <c r="F21" s="10"/>
      <c r="G21" s="10"/>
      <c r="H21" s="10"/>
      <c r="I21" s="5"/>
      <c r="J21" s="5"/>
      <c r="K21" s="5"/>
      <c r="L21" s="5"/>
      <c r="M21" s="5"/>
      <c r="N21" s="5"/>
    </row>
    <row r="22" spans="1:16" s="2" customFormat="1" ht="16.5" customHeight="1" thickBot="1">
      <c r="B22" s="11" t="s">
        <v>56</v>
      </c>
      <c r="C22" s="12"/>
      <c r="D22" s="12"/>
      <c r="E22" s="12"/>
      <c r="F22" s="12"/>
      <c r="G22" s="12"/>
      <c r="H22" s="3"/>
      <c r="I22" s="13" t="s">
        <v>57</v>
      </c>
      <c r="J22" s="14"/>
      <c r="K22" s="14"/>
      <c r="L22" s="14"/>
      <c r="M22" s="14"/>
      <c r="N22" s="15"/>
    </row>
    <row r="23" spans="1:16" s="21" customFormat="1">
      <c r="A23" s="2"/>
      <c r="B23" s="16"/>
      <c r="C23" s="17"/>
      <c r="D23" s="17"/>
      <c r="E23" s="17"/>
      <c r="F23" s="17"/>
      <c r="G23" s="18"/>
      <c r="H23" s="3"/>
      <c r="I23" s="19"/>
      <c r="J23" s="17"/>
      <c r="K23" s="17"/>
      <c r="L23" s="17"/>
      <c r="M23" s="17"/>
      <c r="N23" s="20"/>
    </row>
    <row r="24" spans="1:16" s="21" customFormat="1">
      <c r="A24" s="2"/>
      <c r="B24" s="22" t="s">
        <v>20</v>
      </c>
      <c r="C24" s="23"/>
      <c r="D24" s="23" t="s">
        <v>13</v>
      </c>
      <c r="E24" s="23"/>
      <c r="F24" s="23"/>
      <c r="G24" s="24" t="s">
        <v>14</v>
      </c>
      <c r="H24" s="3"/>
      <c r="I24" s="22" t="str">
        <f t="shared" ref="I24:I36" si="0">B24</f>
        <v>Sorghum</v>
      </c>
      <c r="J24" s="23"/>
      <c r="K24" s="23" t="s">
        <v>13</v>
      </c>
      <c r="L24" s="23"/>
      <c r="M24" s="23"/>
      <c r="N24" s="24" t="s">
        <v>14</v>
      </c>
    </row>
    <row r="25" spans="1:16" s="21" customFormat="1">
      <c r="A25" s="2"/>
      <c r="B25" s="22" t="s">
        <v>21</v>
      </c>
      <c r="C25" s="25">
        <v>0.3</v>
      </c>
      <c r="D25" s="26">
        <f>C25+$G37</f>
        <v>0.32500000000000001</v>
      </c>
      <c r="E25" s="26">
        <f>D25+$G37</f>
        <v>0.35000000000000003</v>
      </c>
      <c r="F25" s="26">
        <f>E25+$G37</f>
        <v>0.37500000000000006</v>
      </c>
      <c r="G25" s="27" t="str">
        <f>"@ "&amp;FIXED(D25*100,1)&amp;"%"</f>
        <v>@ 32.5%</v>
      </c>
      <c r="H25" s="3"/>
      <c r="I25" s="22" t="str">
        <f t="shared" si="0"/>
        <v>Price</v>
      </c>
      <c r="J25" s="26">
        <f>C25</f>
        <v>0.3</v>
      </c>
      <c r="K25" s="26">
        <f>D25</f>
        <v>0.32500000000000001</v>
      </c>
      <c r="L25" s="26">
        <f>E25</f>
        <v>0.35000000000000003</v>
      </c>
      <c r="M25" s="26">
        <f>F25</f>
        <v>0.37500000000000006</v>
      </c>
      <c r="N25" s="27" t="str">
        <f>"@ "&amp;FIXED(K25*100,1)&amp;"%"</f>
        <v>@ 32.5%</v>
      </c>
    </row>
    <row r="26" spans="1:16" s="21" customFormat="1">
      <c r="A26" s="2"/>
      <c r="B26" s="28" t="s">
        <v>11</v>
      </c>
      <c r="C26" s="29" t="s">
        <v>18</v>
      </c>
      <c r="D26" s="29"/>
      <c r="E26" s="29"/>
      <c r="F26" s="29"/>
      <c r="G26" s="24" t="s">
        <v>24</v>
      </c>
      <c r="H26" s="3"/>
      <c r="I26" s="28" t="str">
        <f t="shared" si="0"/>
        <v>($/bu)</v>
      </c>
      <c r="J26" s="29" t="s">
        <v>18</v>
      </c>
      <c r="K26" s="29"/>
      <c r="L26" s="29"/>
      <c r="M26" s="29"/>
      <c r="N26" s="24" t="s">
        <v>24</v>
      </c>
    </row>
    <row r="27" spans="1:16" s="21" customFormat="1">
      <c r="A27" s="2"/>
      <c r="B27" s="30">
        <v>4.25</v>
      </c>
      <c r="C27" s="31">
        <f t="shared" ref="C27:F36" si="1">($G$4*$B27-($N$11+$N$15)-$G$4*$N$13)/($G$14/C$25/2000)</f>
        <v>23.508370927318296</v>
      </c>
      <c r="D27" s="32">
        <f t="shared" si="1"/>
        <v>25.467401837928158</v>
      </c>
      <c r="E27" s="32">
        <f t="shared" si="1"/>
        <v>27.426432748538016</v>
      </c>
      <c r="F27" s="33">
        <f t="shared" si="1"/>
        <v>29.385463659147877</v>
      </c>
      <c r="G27" s="34">
        <f t="shared" ref="G27:G36" si="2">D27/B27</f>
        <v>5.9923298442183901</v>
      </c>
      <c r="H27" s="10"/>
      <c r="I27" s="35">
        <f t="shared" si="0"/>
        <v>4.25</v>
      </c>
      <c r="J27" s="31">
        <f t="shared" ref="J27:M36" si="3">($G$4*$I27-($N$11+$N$15)-$G$4*$N$13+$N$14*$G$14/J$25/2000)/($G$14/J$25/2000)</f>
        <v>32.008370927318296</v>
      </c>
      <c r="K27" s="32">
        <f t="shared" si="3"/>
        <v>33.967401837928158</v>
      </c>
      <c r="L27" s="32">
        <f t="shared" si="3"/>
        <v>35.926432748538019</v>
      </c>
      <c r="M27" s="33">
        <f t="shared" si="3"/>
        <v>37.885463659147881</v>
      </c>
      <c r="N27" s="34">
        <f t="shared" ref="N27:N36" si="4">K27/I27</f>
        <v>7.9923298442183901</v>
      </c>
    </row>
    <row r="28" spans="1:16" s="21" customFormat="1">
      <c r="A28" s="2"/>
      <c r="B28" s="35">
        <f t="shared" ref="B28:B36" si="5">B27+N$37</f>
        <v>4.5</v>
      </c>
      <c r="C28" s="36">
        <f t="shared" si="1"/>
        <v>24.980802005012535</v>
      </c>
      <c r="D28" s="37">
        <f t="shared" si="1"/>
        <v>27.062535505430244</v>
      </c>
      <c r="E28" s="37">
        <f t="shared" si="1"/>
        <v>29.144269005847956</v>
      </c>
      <c r="F28" s="38">
        <f t="shared" si="1"/>
        <v>31.226002506265672</v>
      </c>
      <c r="G28" s="39">
        <f t="shared" si="2"/>
        <v>6.013896778984499</v>
      </c>
      <c r="H28" s="10"/>
      <c r="I28" s="35">
        <f t="shared" si="0"/>
        <v>4.5</v>
      </c>
      <c r="J28" s="36">
        <f t="shared" si="3"/>
        <v>33.480802005012535</v>
      </c>
      <c r="K28" s="37">
        <f t="shared" si="3"/>
        <v>35.562535505430247</v>
      </c>
      <c r="L28" s="37">
        <f t="shared" si="3"/>
        <v>37.64426900584796</v>
      </c>
      <c r="M28" s="38">
        <f t="shared" si="3"/>
        <v>39.726002506265672</v>
      </c>
      <c r="N28" s="39">
        <f t="shared" si="4"/>
        <v>7.9027856678733883</v>
      </c>
    </row>
    <row r="29" spans="1:16" s="21" customFormat="1">
      <c r="A29" s="2"/>
      <c r="B29" s="35">
        <f t="shared" si="5"/>
        <v>4.75</v>
      </c>
      <c r="C29" s="36">
        <f t="shared" si="1"/>
        <v>26.45323308270677</v>
      </c>
      <c r="D29" s="37">
        <f t="shared" si="1"/>
        <v>28.657669172932334</v>
      </c>
      <c r="E29" s="37">
        <f t="shared" si="1"/>
        <v>30.8621052631579</v>
      </c>
      <c r="F29" s="38">
        <f t="shared" si="1"/>
        <v>33.066541353383464</v>
      </c>
      <c r="G29" s="39">
        <f t="shared" si="2"/>
        <v>6.0331935100910172</v>
      </c>
      <c r="H29" s="10"/>
      <c r="I29" s="35">
        <f t="shared" si="0"/>
        <v>4.75</v>
      </c>
      <c r="J29" s="36">
        <f t="shared" si="3"/>
        <v>34.953233082706774</v>
      </c>
      <c r="K29" s="37">
        <f t="shared" si="3"/>
        <v>37.157669172932337</v>
      </c>
      <c r="L29" s="37">
        <f t="shared" si="3"/>
        <v>39.3621052631579</v>
      </c>
      <c r="M29" s="38">
        <f t="shared" si="3"/>
        <v>41.566541353383471</v>
      </c>
      <c r="N29" s="39">
        <f t="shared" si="4"/>
        <v>7.8226671943015447</v>
      </c>
    </row>
    <row r="30" spans="1:16" s="21" customFormat="1">
      <c r="A30" s="2"/>
      <c r="B30" s="35">
        <f t="shared" si="5"/>
        <v>5</v>
      </c>
      <c r="C30" s="36">
        <f t="shared" si="1"/>
        <v>27.925664160401006</v>
      </c>
      <c r="D30" s="37">
        <f t="shared" si="1"/>
        <v>30.252802840434423</v>
      </c>
      <c r="E30" s="37">
        <f t="shared" si="1"/>
        <v>32.579941520467841</v>
      </c>
      <c r="F30" s="38">
        <f t="shared" si="1"/>
        <v>34.907080200501262</v>
      </c>
      <c r="G30" s="39">
        <f t="shared" si="2"/>
        <v>6.050560568086885</v>
      </c>
      <c r="H30" s="10"/>
      <c r="I30" s="35">
        <f t="shared" si="0"/>
        <v>5</v>
      </c>
      <c r="J30" s="36">
        <f t="shared" si="3"/>
        <v>36.425664160401006</v>
      </c>
      <c r="K30" s="37">
        <f t="shared" si="3"/>
        <v>38.752802840434427</v>
      </c>
      <c r="L30" s="37">
        <f t="shared" si="3"/>
        <v>41.079941520467848</v>
      </c>
      <c r="M30" s="38">
        <f t="shared" si="3"/>
        <v>43.407080200501269</v>
      </c>
      <c r="N30" s="39">
        <f t="shared" si="4"/>
        <v>7.7505605680868852</v>
      </c>
    </row>
    <row r="31" spans="1:16" s="21" customFormat="1">
      <c r="A31" s="2"/>
      <c r="B31" s="35">
        <f t="shared" si="5"/>
        <v>5.25</v>
      </c>
      <c r="C31" s="36">
        <f t="shared" si="1"/>
        <v>29.398095238095241</v>
      </c>
      <c r="D31" s="37">
        <f t="shared" si="1"/>
        <v>31.847936507936513</v>
      </c>
      <c r="E31" s="37">
        <f t="shared" si="1"/>
        <v>34.297777777777782</v>
      </c>
      <c r="F31" s="38">
        <f t="shared" si="1"/>
        <v>36.747619047619054</v>
      </c>
      <c r="G31" s="39">
        <f t="shared" si="2"/>
        <v>6.0662736205593362</v>
      </c>
      <c r="H31" s="10"/>
      <c r="I31" s="35">
        <f t="shared" si="0"/>
        <v>5.25</v>
      </c>
      <c r="J31" s="36">
        <f t="shared" si="3"/>
        <v>37.898095238095244</v>
      </c>
      <c r="K31" s="37">
        <f t="shared" si="3"/>
        <v>40.347936507936517</v>
      </c>
      <c r="L31" s="37">
        <f t="shared" si="3"/>
        <v>42.797777777777789</v>
      </c>
      <c r="M31" s="38">
        <f t="shared" si="3"/>
        <v>45.247619047619061</v>
      </c>
      <c r="N31" s="39">
        <f t="shared" si="4"/>
        <v>7.6853212396069557</v>
      </c>
    </row>
    <row r="32" spans="1:16" s="21" customFormat="1">
      <c r="A32" s="2"/>
      <c r="B32" s="35">
        <f t="shared" si="5"/>
        <v>5.5</v>
      </c>
      <c r="C32" s="36">
        <f t="shared" si="1"/>
        <v>30.870526315789476</v>
      </c>
      <c r="D32" s="37">
        <f t="shared" si="1"/>
        <v>33.443070175438599</v>
      </c>
      <c r="E32" s="37">
        <f t="shared" si="1"/>
        <v>36.015614035087722</v>
      </c>
      <c r="F32" s="38">
        <f t="shared" si="1"/>
        <v>38.588157894736852</v>
      </c>
      <c r="G32" s="39">
        <f t="shared" si="2"/>
        <v>6.0805582137161087</v>
      </c>
      <c r="H32" s="10"/>
      <c r="I32" s="35">
        <f t="shared" si="0"/>
        <v>5.5</v>
      </c>
      <c r="J32" s="36">
        <f t="shared" si="3"/>
        <v>39.370526315789483</v>
      </c>
      <c r="K32" s="37">
        <f t="shared" si="3"/>
        <v>41.943070175438599</v>
      </c>
      <c r="L32" s="37">
        <f t="shared" si="3"/>
        <v>44.515614035087729</v>
      </c>
      <c r="M32" s="38">
        <f t="shared" si="3"/>
        <v>47.08815789473686</v>
      </c>
      <c r="N32" s="39">
        <f t="shared" si="4"/>
        <v>7.6260127591706546</v>
      </c>
    </row>
    <row r="33" spans="1:14" s="21" customFormat="1">
      <c r="A33" s="2"/>
      <c r="B33" s="35">
        <f t="shared" si="5"/>
        <v>5.75</v>
      </c>
      <c r="C33" s="36">
        <f t="shared" si="1"/>
        <v>32.342957393483715</v>
      </c>
      <c r="D33" s="37">
        <f t="shared" si="1"/>
        <v>35.038203842940689</v>
      </c>
      <c r="E33" s="37">
        <f t="shared" si="1"/>
        <v>37.733450292397663</v>
      </c>
      <c r="F33" s="38">
        <f t="shared" si="1"/>
        <v>40.428696741854644</v>
      </c>
      <c r="G33" s="39">
        <f t="shared" si="2"/>
        <v>6.093600668337511</v>
      </c>
      <c r="H33" s="10"/>
      <c r="I33" s="35">
        <f t="shared" si="0"/>
        <v>5.75</v>
      </c>
      <c r="J33" s="36">
        <f t="shared" si="3"/>
        <v>40.842957393483715</v>
      </c>
      <c r="K33" s="37">
        <f t="shared" si="3"/>
        <v>43.538203842940689</v>
      </c>
      <c r="L33" s="37">
        <f t="shared" si="3"/>
        <v>46.23345029239767</v>
      </c>
      <c r="M33" s="38">
        <f t="shared" si="3"/>
        <v>48.928696741854651</v>
      </c>
      <c r="N33" s="39">
        <f t="shared" si="4"/>
        <v>7.5718615379027288</v>
      </c>
    </row>
    <row r="34" spans="1:14" s="21" customFormat="1">
      <c r="A34" s="2"/>
      <c r="B34" s="35">
        <f t="shared" si="5"/>
        <v>6</v>
      </c>
      <c r="C34" s="36">
        <f t="shared" si="1"/>
        <v>33.815388471177947</v>
      </c>
      <c r="D34" s="37">
        <f t="shared" si="1"/>
        <v>36.633337510442779</v>
      </c>
      <c r="E34" s="37">
        <f t="shared" si="1"/>
        <v>39.451286549707611</v>
      </c>
      <c r="F34" s="38">
        <f t="shared" si="1"/>
        <v>42.269235588972442</v>
      </c>
      <c r="G34" s="39">
        <f t="shared" si="2"/>
        <v>6.1055562517404631</v>
      </c>
      <c r="H34" s="10"/>
      <c r="I34" s="35">
        <f t="shared" si="0"/>
        <v>6</v>
      </c>
      <c r="J34" s="36">
        <f t="shared" si="3"/>
        <v>42.315388471177954</v>
      </c>
      <c r="K34" s="37">
        <f t="shared" si="3"/>
        <v>45.133337510442779</v>
      </c>
      <c r="L34" s="37">
        <f t="shared" si="3"/>
        <v>47.951286549707611</v>
      </c>
      <c r="M34" s="38">
        <f t="shared" si="3"/>
        <v>50.76923558897245</v>
      </c>
      <c r="N34" s="39">
        <f t="shared" si="4"/>
        <v>7.5222229184071301</v>
      </c>
    </row>
    <row r="35" spans="1:14" s="21" customFormat="1">
      <c r="A35" s="2"/>
      <c r="B35" s="35">
        <f t="shared" si="5"/>
        <v>6.25</v>
      </c>
      <c r="C35" s="36">
        <f t="shared" si="1"/>
        <v>35.287819548872186</v>
      </c>
      <c r="D35" s="37">
        <f t="shared" si="1"/>
        <v>38.228471177944868</v>
      </c>
      <c r="E35" s="37">
        <f t="shared" si="1"/>
        <v>41.169122807017551</v>
      </c>
      <c r="F35" s="38">
        <f t="shared" si="1"/>
        <v>44.109774436090234</v>
      </c>
      <c r="G35" s="39">
        <f t="shared" si="2"/>
        <v>6.1165553884711787</v>
      </c>
      <c r="H35" s="10"/>
      <c r="I35" s="35">
        <f t="shared" si="0"/>
        <v>6.25</v>
      </c>
      <c r="J35" s="36">
        <f t="shared" si="3"/>
        <v>43.787819548872186</v>
      </c>
      <c r="K35" s="37">
        <f t="shared" si="3"/>
        <v>46.728471177944868</v>
      </c>
      <c r="L35" s="37">
        <f t="shared" si="3"/>
        <v>49.669122807017551</v>
      </c>
      <c r="M35" s="38">
        <f t="shared" si="3"/>
        <v>52.609774436090241</v>
      </c>
      <c r="N35" s="39">
        <f t="shared" si="4"/>
        <v>7.4765553884711791</v>
      </c>
    </row>
    <row r="36" spans="1:14" s="21" customFormat="1" ht="16.2" thickBot="1">
      <c r="A36" s="2"/>
      <c r="B36" s="40">
        <f t="shared" si="5"/>
        <v>6.5</v>
      </c>
      <c r="C36" s="41">
        <f t="shared" si="1"/>
        <v>36.760250626566418</v>
      </c>
      <c r="D36" s="42">
        <f t="shared" si="1"/>
        <v>39.823604845446958</v>
      </c>
      <c r="E36" s="42">
        <f t="shared" si="1"/>
        <v>42.886959064327492</v>
      </c>
      <c r="F36" s="43">
        <f t="shared" si="1"/>
        <v>45.950313283208033</v>
      </c>
      <c r="G36" s="44">
        <f t="shared" si="2"/>
        <v>6.1267084377610708</v>
      </c>
      <c r="H36" s="10"/>
      <c r="I36" s="45">
        <f t="shared" si="0"/>
        <v>6.5</v>
      </c>
      <c r="J36" s="41">
        <f t="shared" si="3"/>
        <v>45.260250626566425</v>
      </c>
      <c r="K36" s="42">
        <f t="shared" si="3"/>
        <v>48.323604845446958</v>
      </c>
      <c r="L36" s="42">
        <f t="shared" si="3"/>
        <v>51.386959064327499</v>
      </c>
      <c r="M36" s="43">
        <f t="shared" si="3"/>
        <v>54.45031328320804</v>
      </c>
      <c r="N36" s="44">
        <f t="shared" si="4"/>
        <v>7.4344007454533783</v>
      </c>
    </row>
    <row r="37" spans="1:14" s="21" customFormat="1">
      <c r="B37" s="46" t="s">
        <v>26</v>
      </c>
      <c r="C37" s="10"/>
      <c r="E37" s="10"/>
      <c r="F37" s="10"/>
      <c r="G37" s="47">
        <v>2.5000000000000001E-2</v>
      </c>
      <c r="H37" s="3"/>
      <c r="I37" s="1" t="s">
        <v>42</v>
      </c>
      <c r="J37" s="1"/>
      <c r="K37" s="1"/>
      <c r="L37" s="1"/>
      <c r="M37" s="1"/>
      <c r="N37" s="48">
        <v>0.25</v>
      </c>
    </row>
    <row r="38" spans="1:14" s="21" customFormat="1"/>
    <row r="39" spans="1:14" s="21" customFormat="1" ht="16.2" thickBot="1">
      <c r="B39" s="11" t="s">
        <v>56</v>
      </c>
      <c r="C39" s="12"/>
      <c r="D39" s="12"/>
      <c r="E39" s="12"/>
      <c r="F39" s="12"/>
      <c r="G39" s="12"/>
      <c r="I39" s="13" t="s">
        <v>57</v>
      </c>
      <c r="J39" s="14"/>
      <c r="K39" s="14"/>
      <c r="L39" s="14"/>
      <c r="M39" s="14"/>
      <c r="N39" s="14"/>
    </row>
    <row r="40" spans="1:14" s="21" customFormat="1">
      <c r="A40" s="2"/>
      <c r="B40" s="49"/>
      <c r="C40" s="50"/>
      <c r="D40" s="50"/>
      <c r="E40" s="50"/>
      <c r="F40" s="50"/>
      <c r="G40" s="51"/>
      <c r="H40" s="2"/>
      <c r="I40" s="52"/>
      <c r="J40" s="50"/>
      <c r="K40" s="50"/>
      <c r="L40" s="50"/>
      <c r="M40" s="50"/>
      <c r="N40" s="51"/>
    </row>
    <row r="41" spans="1:14" s="21" customFormat="1">
      <c r="A41" s="2"/>
      <c r="B41" s="53" t="str">
        <f t="shared" ref="B41:B53" si="6">B24</f>
        <v>Sorghum</v>
      </c>
      <c r="C41" s="23"/>
      <c r="D41" s="23" t="s">
        <v>15</v>
      </c>
      <c r="E41" s="23"/>
      <c r="F41" s="23"/>
      <c r="G41" s="54"/>
      <c r="H41" s="2"/>
      <c r="I41" s="53" t="str">
        <f>B41</f>
        <v>Sorghum</v>
      </c>
      <c r="J41" s="23"/>
      <c r="K41" s="23" t="s">
        <v>15</v>
      </c>
      <c r="L41" s="23"/>
      <c r="M41" s="23"/>
      <c r="N41" s="54"/>
    </row>
    <row r="42" spans="1:14" s="21" customFormat="1">
      <c r="A42" s="2"/>
      <c r="B42" s="53" t="str">
        <f t="shared" si="6"/>
        <v>Price</v>
      </c>
      <c r="C42" s="26">
        <f>D42-$G54</f>
        <v>0.41999999999999993</v>
      </c>
      <c r="D42" s="26">
        <f>E42-$G54</f>
        <v>0.44499999999999995</v>
      </c>
      <c r="E42" s="26">
        <f>G9</f>
        <v>0.47</v>
      </c>
      <c r="F42" s="26">
        <f>E42+G54</f>
        <v>0.495</v>
      </c>
      <c r="G42" s="55">
        <f>F42+G54</f>
        <v>0.52</v>
      </c>
      <c r="H42" s="2"/>
      <c r="I42" s="53" t="str">
        <f>B42</f>
        <v>Price</v>
      </c>
      <c r="J42" s="26">
        <f>C42</f>
        <v>0.41999999999999993</v>
      </c>
      <c r="K42" s="26">
        <f>D42</f>
        <v>0.44499999999999995</v>
      </c>
      <c r="L42" s="26">
        <f>E42</f>
        <v>0.47</v>
      </c>
      <c r="M42" s="26">
        <f>F42</f>
        <v>0.495</v>
      </c>
      <c r="N42" s="55">
        <f>G42</f>
        <v>0.52</v>
      </c>
    </row>
    <row r="43" spans="1:14" s="21" customFormat="1">
      <c r="A43" s="2"/>
      <c r="B43" s="56" t="str">
        <f t="shared" si="6"/>
        <v>($/bu)</v>
      </c>
      <c r="C43" s="29" t="s">
        <v>18</v>
      </c>
      <c r="D43" s="29"/>
      <c r="E43" s="29"/>
      <c r="F43" s="29"/>
      <c r="G43" s="57"/>
      <c r="H43" s="2"/>
      <c r="I43" s="56" t="str">
        <f>B43</f>
        <v>($/bu)</v>
      </c>
      <c r="J43" s="29" t="s">
        <v>18</v>
      </c>
      <c r="K43" s="29"/>
      <c r="L43" s="29"/>
      <c r="M43" s="29"/>
      <c r="N43" s="57"/>
    </row>
    <row r="44" spans="1:14" s="21" customFormat="1">
      <c r="A44" s="2"/>
      <c r="B44" s="58">
        <f t="shared" si="6"/>
        <v>4.25</v>
      </c>
      <c r="C44" s="37">
        <f t="shared" ref="C44:G53" si="7">($G$4*$B44-($N$11+$N$15)-$G$4*$N$13)/($G$7/C$42/$G$11/2000)</f>
        <v>24.508727136991411</v>
      </c>
      <c r="D44" s="37">
        <f t="shared" si="7"/>
        <v>25.967579942764711</v>
      </c>
      <c r="E44" s="37">
        <f t="shared" si="7"/>
        <v>27.426432748538012</v>
      </c>
      <c r="F44" s="37">
        <f t="shared" si="7"/>
        <v>28.885285554311309</v>
      </c>
      <c r="G44" s="59">
        <f t="shared" si="7"/>
        <v>30.344138360084607</v>
      </c>
      <c r="H44" s="2"/>
      <c r="I44" s="58">
        <f t="shared" ref="I44:I53" si="8">I27</f>
        <v>4.25</v>
      </c>
      <c r="J44" s="37">
        <f t="shared" ref="J44:J53" si="9">($G$4*$I44-($N$11+$N$15)-$G$4*$N$13+$N$14*$G$7/C$42/$G$11/2000)/($G$7/J$42/$G$11/2000)</f>
        <v>33.008727136991411</v>
      </c>
      <c r="K44" s="37">
        <f t="shared" ref="K44:K53" si="10">($G$4*$I44-($N$11+$N$15)-$G$4*$N$13+$N$14*$G$7/D$42/$G$11/2000)/($G$7/K$42/$G$11/2000)</f>
        <v>34.467579942764715</v>
      </c>
      <c r="L44" s="37">
        <f t="shared" ref="L44:L53" si="11">($G$4*$I44-($N$11+$N$15)-$G$4*$N$13+$N$14*$G$7/E$42/$G$11/2000)/($G$7/L$42/$G$11/2000)</f>
        <v>35.926432748538012</v>
      </c>
      <c r="M44" s="37">
        <f t="shared" ref="M44:M53" si="12">($G$4*$I44-($N$11+$N$15)-$G$4*$N$13+$N$14*$G$7/F$42/$G$11/2000)/($G$7/M$42/$G$11/2000)</f>
        <v>37.385285554311309</v>
      </c>
      <c r="N44" s="59">
        <f t="shared" ref="N44:N53" si="13">($G$4*$I44-($N$11+$N$15)-$G$4*$N$13+$N$14*$G$7/G$42/$G$11/2000)/($G$7/N$42/$G$11/2000)</f>
        <v>38.844138360084607</v>
      </c>
    </row>
    <row r="45" spans="1:14" s="21" customFormat="1">
      <c r="A45" s="2"/>
      <c r="B45" s="58">
        <f t="shared" si="6"/>
        <v>4.5</v>
      </c>
      <c r="C45" s="37">
        <f t="shared" si="7"/>
        <v>26.043814856289654</v>
      </c>
      <c r="D45" s="37">
        <f t="shared" si="7"/>
        <v>27.594041931068805</v>
      </c>
      <c r="E45" s="37">
        <f t="shared" si="7"/>
        <v>29.144269005847953</v>
      </c>
      <c r="F45" s="37">
        <f t="shared" si="7"/>
        <v>30.694496080627097</v>
      </c>
      <c r="G45" s="59">
        <f t="shared" si="7"/>
        <v>32.244723155406248</v>
      </c>
      <c r="H45" s="2"/>
      <c r="I45" s="58">
        <f t="shared" si="8"/>
        <v>4.5</v>
      </c>
      <c r="J45" s="37">
        <f t="shared" si="9"/>
        <v>34.543814856289657</v>
      </c>
      <c r="K45" s="37">
        <f t="shared" si="10"/>
        <v>36.094041931068809</v>
      </c>
      <c r="L45" s="37">
        <f t="shared" si="11"/>
        <v>37.64426900584796</v>
      </c>
      <c r="M45" s="37">
        <f t="shared" si="12"/>
        <v>39.194496080627097</v>
      </c>
      <c r="N45" s="59">
        <f t="shared" si="13"/>
        <v>40.744723155406241</v>
      </c>
    </row>
    <row r="46" spans="1:14" s="21" customFormat="1">
      <c r="A46" s="2"/>
      <c r="B46" s="58">
        <f t="shared" si="6"/>
        <v>4.75</v>
      </c>
      <c r="C46" s="37">
        <f t="shared" si="7"/>
        <v>27.5789025755879</v>
      </c>
      <c r="D46" s="37">
        <f t="shared" si="7"/>
        <v>29.220503919372899</v>
      </c>
      <c r="E46" s="37">
        <f t="shared" si="7"/>
        <v>30.862105263157893</v>
      </c>
      <c r="F46" s="37">
        <f t="shared" si="7"/>
        <v>32.503706606942885</v>
      </c>
      <c r="G46" s="59">
        <f t="shared" si="7"/>
        <v>34.145307950727883</v>
      </c>
      <c r="H46" s="2"/>
      <c r="I46" s="58">
        <f t="shared" si="8"/>
        <v>4.75</v>
      </c>
      <c r="J46" s="37">
        <f t="shared" si="9"/>
        <v>36.078902575587897</v>
      </c>
      <c r="K46" s="37">
        <f t="shared" si="10"/>
        <v>37.720503919372902</v>
      </c>
      <c r="L46" s="37">
        <f t="shared" si="11"/>
        <v>39.3621052631579</v>
      </c>
      <c r="M46" s="37">
        <f t="shared" si="12"/>
        <v>41.003706606942892</v>
      </c>
      <c r="N46" s="59">
        <f t="shared" si="13"/>
        <v>42.645307950727883</v>
      </c>
    </row>
    <row r="47" spans="1:14">
      <c r="B47" s="58">
        <f t="shared" si="6"/>
        <v>5</v>
      </c>
      <c r="C47" s="37">
        <f t="shared" si="7"/>
        <v>29.113990294886147</v>
      </c>
      <c r="D47" s="37">
        <f t="shared" si="7"/>
        <v>30.846965907676992</v>
      </c>
      <c r="E47" s="37">
        <f t="shared" si="7"/>
        <v>32.579941520467834</v>
      </c>
      <c r="F47" s="37">
        <f t="shared" si="7"/>
        <v>34.312917133258679</v>
      </c>
      <c r="G47" s="59">
        <f t="shared" si="7"/>
        <v>36.045892746049518</v>
      </c>
      <c r="I47" s="58">
        <f t="shared" si="8"/>
        <v>5</v>
      </c>
      <c r="J47" s="37">
        <f t="shared" si="9"/>
        <v>37.613990294886143</v>
      </c>
      <c r="K47" s="37">
        <f t="shared" si="10"/>
        <v>39.346965907676996</v>
      </c>
      <c r="L47" s="37">
        <f t="shared" si="11"/>
        <v>41.079941520467841</v>
      </c>
      <c r="M47" s="37">
        <f t="shared" si="12"/>
        <v>42.812917133258679</v>
      </c>
      <c r="N47" s="59">
        <f t="shared" si="13"/>
        <v>44.545892746049518</v>
      </c>
    </row>
    <row r="48" spans="1:14">
      <c r="B48" s="58">
        <f t="shared" si="6"/>
        <v>5.25</v>
      </c>
      <c r="C48" s="37">
        <f t="shared" si="7"/>
        <v>30.64907801418439</v>
      </c>
      <c r="D48" s="37">
        <f t="shared" si="7"/>
        <v>32.473427895981089</v>
      </c>
      <c r="E48" s="37">
        <f t="shared" si="7"/>
        <v>34.297777777777775</v>
      </c>
      <c r="F48" s="37">
        <f t="shared" si="7"/>
        <v>36.122127659574467</v>
      </c>
      <c r="G48" s="59">
        <f t="shared" si="7"/>
        <v>37.946477541371159</v>
      </c>
      <c r="I48" s="58">
        <f t="shared" si="8"/>
        <v>5.25</v>
      </c>
      <c r="J48" s="37">
        <f t="shared" si="9"/>
        <v>39.14907801418439</v>
      </c>
      <c r="K48" s="37">
        <f t="shared" si="10"/>
        <v>40.973427895981089</v>
      </c>
      <c r="L48" s="37">
        <f t="shared" si="11"/>
        <v>42.797777777777782</v>
      </c>
      <c r="M48" s="37">
        <f t="shared" si="12"/>
        <v>44.622127659574467</v>
      </c>
      <c r="N48" s="59">
        <f t="shared" si="13"/>
        <v>46.446477541371152</v>
      </c>
    </row>
    <row r="49" spans="2:14">
      <c r="B49" s="58">
        <f t="shared" si="6"/>
        <v>5.5</v>
      </c>
      <c r="C49" s="37">
        <f t="shared" si="7"/>
        <v>32.184165733482637</v>
      </c>
      <c r="D49" s="37">
        <f t="shared" si="7"/>
        <v>34.099889884285183</v>
      </c>
      <c r="E49" s="37">
        <f t="shared" si="7"/>
        <v>36.015614035087722</v>
      </c>
      <c r="F49" s="37">
        <f t="shared" si="7"/>
        <v>37.931338185890255</v>
      </c>
      <c r="G49" s="59">
        <f t="shared" si="7"/>
        <v>39.847062336692794</v>
      </c>
      <c r="I49" s="58">
        <f t="shared" si="8"/>
        <v>5.5</v>
      </c>
      <c r="J49" s="37">
        <f t="shared" si="9"/>
        <v>40.684165733482637</v>
      </c>
      <c r="K49" s="37">
        <f t="shared" si="10"/>
        <v>42.599889884285183</v>
      </c>
      <c r="L49" s="37">
        <f t="shared" si="11"/>
        <v>44.515614035087722</v>
      </c>
      <c r="M49" s="37">
        <f t="shared" si="12"/>
        <v>46.431338185890255</v>
      </c>
      <c r="N49" s="59">
        <f t="shared" si="13"/>
        <v>48.347062336692794</v>
      </c>
    </row>
    <row r="50" spans="2:14">
      <c r="B50" s="58">
        <f t="shared" si="6"/>
        <v>5.75</v>
      </c>
      <c r="C50" s="37">
        <f t="shared" si="7"/>
        <v>33.719253452780883</v>
      </c>
      <c r="D50" s="37">
        <f t="shared" si="7"/>
        <v>35.726351872589277</v>
      </c>
      <c r="E50" s="37">
        <f t="shared" si="7"/>
        <v>37.733450292397663</v>
      </c>
      <c r="F50" s="37">
        <f t="shared" si="7"/>
        <v>39.740548712206042</v>
      </c>
      <c r="G50" s="59">
        <f t="shared" si="7"/>
        <v>41.747647132014428</v>
      </c>
      <c r="I50" s="58">
        <f t="shared" si="8"/>
        <v>5.75</v>
      </c>
      <c r="J50" s="37">
        <f t="shared" si="9"/>
        <v>42.219253452780883</v>
      </c>
      <c r="K50" s="37">
        <f t="shared" si="10"/>
        <v>44.226351872589277</v>
      </c>
      <c r="L50" s="37">
        <f t="shared" si="11"/>
        <v>46.233450292397663</v>
      </c>
      <c r="M50" s="37">
        <f t="shared" si="12"/>
        <v>48.240548712206049</v>
      </c>
      <c r="N50" s="59">
        <f t="shared" si="13"/>
        <v>50.247647132014428</v>
      </c>
    </row>
    <row r="51" spans="2:14">
      <c r="B51" s="58">
        <f t="shared" si="6"/>
        <v>6</v>
      </c>
      <c r="C51" s="37">
        <f t="shared" si="7"/>
        <v>35.25434117207913</v>
      </c>
      <c r="D51" s="37">
        <f t="shared" si="7"/>
        <v>37.35281386089337</v>
      </c>
      <c r="E51" s="37">
        <f t="shared" si="7"/>
        <v>39.451286549707604</v>
      </c>
      <c r="F51" s="37">
        <f t="shared" si="7"/>
        <v>41.549759238521837</v>
      </c>
      <c r="G51" s="59">
        <f t="shared" si="7"/>
        <v>43.64823192733607</v>
      </c>
      <c r="I51" s="58">
        <f t="shared" si="8"/>
        <v>6</v>
      </c>
      <c r="J51" s="37">
        <f t="shared" si="9"/>
        <v>43.754341172079123</v>
      </c>
      <c r="K51" s="37">
        <f t="shared" si="10"/>
        <v>45.85281386089337</v>
      </c>
      <c r="L51" s="37">
        <f t="shared" si="11"/>
        <v>47.951286549707604</v>
      </c>
      <c r="M51" s="37">
        <f t="shared" si="12"/>
        <v>50.049759238521837</v>
      </c>
      <c r="N51" s="59">
        <f t="shared" si="13"/>
        <v>52.148231927336063</v>
      </c>
    </row>
    <row r="52" spans="2:14">
      <c r="B52" s="58">
        <f t="shared" si="6"/>
        <v>6.25</v>
      </c>
      <c r="C52" s="37">
        <f t="shared" si="7"/>
        <v>36.789428891377369</v>
      </c>
      <c r="D52" s="37">
        <f t="shared" si="7"/>
        <v>38.979275849197464</v>
      </c>
      <c r="E52" s="37">
        <f t="shared" si="7"/>
        <v>41.169122807017544</v>
      </c>
      <c r="F52" s="37">
        <f t="shared" si="7"/>
        <v>43.358969764837624</v>
      </c>
      <c r="G52" s="59">
        <f t="shared" si="7"/>
        <v>45.548816722657705</v>
      </c>
      <c r="I52" s="58">
        <f t="shared" si="8"/>
        <v>6.25</v>
      </c>
      <c r="J52" s="37">
        <f t="shared" si="9"/>
        <v>45.289428891377369</v>
      </c>
      <c r="K52" s="37">
        <f t="shared" si="10"/>
        <v>47.479275849197464</v>
      </c>
      <c r="L52" s="37">
        <f t="shared" si="11"/>
        <v>49.669122807017544</v>
      </c>
      <c r="M52" s="37">
        <f t="shared" si="12"/>
        <v>51.858969764837624</v>
      </c>
      <c r="N52" s="59">
        <f t="shared" si="13"/>
        <v>54.048816722657705</v>
      </c>
    </row>
    <row r="53" spans="2:14" ht="16.2" thickBot="1">
      <c r="B53" s="60">
        <f t="shared" si="6"/>
        <v>6.5</v>
      </c>
      <c r="C53" s="61">
        <f t="shared" si="7"/>
        <v>38.324516610675616</v>
      </c>
      <c r="D53" s="61">
        <f t="shared" si="7"/>
        <v>40.605737837501557</v>
      </c>
      <c r="E53" s="61">
        <f t="shared" si="7"/>
        <v>42.886959064327485</v>
      </c>
      <c r="F53" s="61">
        <f t="shared" si="7"/>
        <v>45.168180291153412</v>
      </c>
      <c r="G53" s="62">
        <f t="shared" si="7"/>
        <v>47.449401517979346</v>
      </c>
      <c r="I53" s="60">
        <f t="shared" si="8"/>
        <v>6.5</v>
      </c>
      <c r="J53" s="61">
        <f t="shared" si="9"/>
        <v>46.824516610675616</v>
      </c>
      <c r="K53" s="61">
        <f t="shared" si="10"/>
        <v>49.105737837501557</v>
      </c>
      <c r="L53" s="61">
        <f t="shared" si="11"/>
        <v>51.386959064327492</v>
      </c>
      <c r="M53" s="61">
        <f t="shared" si="12"/>
        <v>53.668180291153412</v>
      </c>
      <c r="N53" s="62">
        <f t="shared" si="13"/>
        <v>55.949401517979339</v>
      </c>
    </row>
    <row r="54" spans="2:14">
      <c r="B54" s="46" t="s">
        <v>25</v>
      </c>
      <c r="C54" s="10"/>
      <c r="G54" s="63">
        <f>G37</f>
        <v>2.5000000000000001E-2</v>
      </c>
    </row>
    <row r="55" spans="2:14">
      <c r="I55" s="46"/>
    </row>
    <row r="56" spans="2:14" ht="16.2" thickBot="1">
      <c r="B56" s="11" t="s">
        <v>56</v>
      </c>
      <c r="C56" s="12"/>
      <c r="D56" s="12"/>
      <c r="E56" s="12"/>
      <c r="F56" s="12"/>
      <c r="G56" s="12"/>
      <c r="I56" s="13" t="s">
        <v>57</v>
      </c>
      <c r="J56" s="14"/>
      <c r="K56" s="14"/>
      <c r="L56" s="14"/>
      <c r="M56" s="14"/>
      <c r="N56" s="14"/>
    </row>
    <row r="57" spans="2:14">
      <c r="B57" s="52"/>
      <c r="C57" s="50"/>
      <c r="D57" s="50"/>
      <c r="E57" s="50"/>
      <c r="F57" s="50"/>
      <c r="G57" s="51"/>
      <c r="I57" s="52"/>
      <c r="J57" s="50"/>
      <c r="K57" s="50"/>
      <c r="L57" s="50"/>
      <c r="M57" s="50"/>
      <c r="N57" s="51"/>
    </row>
    <row r="58" spans="2:14">
      <c r="B58" s="53" t="str">
        <f>B41</f>
        <v>Sorghum</v>
      </c>
      <c r="C58" s="29" t="s">
        <v>27</v>
      </c>
      <c r="D58" s="29"/>
      <c r="E58" s="29"/>
      <c r="F58" s="29"/>
      <c r="G58" s="57"/>
      <c r="I58" s="53" t="str">
        <f>B58</f>
        <v>Sorghum</v>
      </c>
      <c r="J58" s="29" t="s">
        <v>30</v>
      </c>
      <c r="K58" s="29"/>
      <c r="L58" s="29"/>
      <c r="M58" s="29"/>
      <c r="N58" s="57"/>
    </row>
    <row r="59" spans="2:14">
      <c r="B59" s="53" t="str">
        <f>B42</f>
        <v>Price</v>
      </c>
      <c r="C59" s="64">
        <f>D59-$G71</f>
        <v>0.28000000000000003</v>
      </c>
      <c r="D59" s="64">
        <f>E59-$G71</f>
        <v>0.31000000000000005</v>
      </c>
      <c r="E59" s="64">
        <f>N13</f>
        <v>0.34</v>
      </c>
      <c r="F59" s="64">
        <f>E59+$G71</f>
        <v>0.37</v>
      </c>
      <c r="G59" s="65">
        <f>F59+$G71</f>
        <v>0.4</v>
      </c>
      <c r="I59" s="53" t="str">
        <f>B59</f>
        <v>Price</v>
      </c>
      <c r="J59" s="37">
        <f>K59-$N71</f>
        <v>7.5</v>
      </c>
      <c r="K59" s="37">
        <f>L59-$N71</f>
        <v>8</v>
      </c>
      <c r="L59" s="37">
        <f>N14</f>
        <v>8.5</v>
      </c>
      <c r="M59" s="37">
        <f>L59+$N71</f>
        <v>9</v>
      </c>
      <c r="N59" s="59">
        <f>M59+$N71</f>
        <v>9.5</v>
      </c>
    </row>
    <row r="60" spans="2:14">
      <c r="B60" s="56" t="str">
        <f>B43</f>
        <v>($/bu)</v>
      </c>
      <c r="C60" s="29" t="s">
        <v>18</v>
      </c>
      <c r="D60" s="29"/>
      <c r="E60" s="29"/>
      <c r="F60" s="29"/>
      <c r="G60" s="57"/>
      <c r="I60" s="56" t="str">
        <f>B60</f>
        <v>($/bu)</v>
      </c>
      <c r="J60" s="29" t="s">
        <v>18</v>
      </c>
      <c r="K60" s="29"/>
      <c r="L60" s="29"/>
      <c r="M60" s="29"/>
      <c r="N60" s="57"/>
    </row>
    <row r="61" spans="2:14">
      <c r="B61" s="58">
        <f t="shared" ref="B61:B70" si="14">B27</f>
        <v>4.25</v>
      </c>
      <c r="C61" s="37">
        <f t="shared" ref="C61:G70" si="15">($G$4*$B61-($N$11+$N$15)-$G$4*C$59)/$G$16</f>
        <v>27.838713450292399</v>
      </c>
      <c r="D61" s="37">
        <f t="shared" si="15"/>
        <v>27.632573099415207</v>
      </c>
      <c r="E61" s="37">
        <f t="shared" si="15"/>
        <v>27.426432748538012</v>
      </c>
      <c r="F61" s="37">
        <f t="shared" si="15"/>
        <v>27.22029239766082</v>
      </c>
      <c r="G61" s="59">
        <f t="shared" si="15"/>
        <v>27.014152046783629</v>
      </c>
      <c r="I61" s="58">
        <f t="shared" ref="I61:I70" si="16">I27</f>
        <v>4.25</v>
      </c>
      <c r="J61" s="37">
        <f t="shared" ref="J61:N70" si="17">($G$4*$I61-($N$11+$N$15)-$G$4*$N$13+J$59*$G$16)/$G$16</f>
        <v>34.926432748538012</v>
      </c>
      <c r="K61" s="37">
        <f t="shared" si="17"/>
        <v>35.426432748538012</v>
      </c>
      <c r="L61" s="37">
        <f t="shared" si="17"/>
        <v>35.926432748538012</v>
      </c>
      <c r="M61" s="37">
        <f t="shared" si="17"/>
        <v>36.426432748538012</v>
      </c>
      <c r="N61" s="59">
        <f t="shared" si="17"/>
        <v>36.926432748538012</v>
      </c>
    </row>
    <row r="62" spans="2:14">
      <c r="B62" s="58">
        <f t="shared" si="14"/>
        <v>4.5</v>
      </c>
      <c r="C62" s="37">
        <f t="shared" si="15"/>
        <v>29.556549707602343</v>
      </c>
      <c r="D62" s="37">
        <f t="shared" si="15"/>
        <v>29.350409356725152</v>
      </c>
      <c r="E62" s="37">
        <f t="shared" si="15"/>
        <v>29.144269005847953</v>
      </c>
      <c r="F62" s="37">
        <f t="shared" si="15"/>
        <v>28.938128654970761</v>
      </c>
      <c r="G62" s="59">
        <f t="shared" si="15"/>
        <v>28.731988304093569</v>
      </c>
      <c r="I62" s="58">
        <f t="shared" si="16"/>
        <v>4.5</v>
      </c>
      <c r="J62" s="37">
        <f t="shared" si="17"/>
        <v>36.644269005847953</v>
      </c>
      <c r="K62" s="37">
        <f t="shared" si="17"/>
        <v>37.144269005847953</v>
      </c>
      <c r="L62" s="37">
        <f t="shared" si="17"/>
        <v>37.644269005847953</v>
      </c>
      <c r="M62" s="37">
        <f t="shared" si="17"/>
        <v>38.144269005847953</v>
      </c>
      <c r="N62" s="59">
        <f t="shared" si="17"/>
        <v>38.644269005847953</v>
      </c>
    </row>
    <row r="63" spans="2:14">
      <c r="B63" s="58">
        <f t="shared" si="14"/>
        <v>4.75</v>
      </c>
      <c r="C63" s="37">
        <f t="shared" si="15"/>
        <v>31.274385964912284</v>
      </c>
      <c r="D63" s="37">
        <f t="shared" si="15"/>
        <v>31.068245614035092</v>
      </c>
      <c r="E63" s="37">
        <f t="shared" si="15"/>
        <v>30.862105263157893</v>
      </c>
      <c r="F63" s="37">
        <f t="shared" si="15"/>
        <v>30.655964912280702</v>
      </c>
      <c r="G63" s="59">
        <f t="shared" si="15"/>
        <v>30.44982456140351</v>
      </c>
      <c r="I63" s="58">
        <f t="shared" si="16"/>
        <v>4.75</v>
      </c>
      <c r="J63" s="37">
        <f t="shared" si="17"/>
        <v>38.362105263157893</v>
      </c>
      <c r="K63" s="37">
        <f t="shared" si="17"/>
        <v>38.862105263157893</v>
      </c>
      <c r="L63" s="37">
        <f t="shared" si="17"/>
        <v>39.3621052631579</v>
      </c>
      <c r="M63" s="37">
        <f t="shared" si="17"/>
        <v>39.8621052631579</v>
      </c>
      <c r="N63" s="59">
        <f t="shared" si="17"/>
        <v>40.362105263157893</v>
      </c>
    </row>
    <row r="64" spans="2:14">
      <c r="B64" s="58">
        <f t="shared" si="14"/>
        <v>5</v>
      </c>
      <c r="C64" s="37">
        <f t="shared" si="15"/>
        <v>32.992222222222225</v>
      </c>
      <c r="D64" s="37">
        <f t="shared" si="15"/>
        <v>32.786081871345033</v>
      </c>
      <c r="E64" s="37">
        <f t="shared" si="15"/>
        <v>32.579941520467834</v>
      </c>
      <c r="F64" s="37">
        <f t="shared" si="15"/>
        <v>32.373801169590642</v>
      </c>
      <c r="G64" s="59">
        <f t="shared" si="15"/>
        <v>32.167660818713451</v>
      </c>
      <c r="I64" s="58">
        <f t="shared" si="16"/>
        <v>5</v>
      </c>
      <c r="J64" s="37">
        <f t="shared" si="17"/>
        <v>40.079941520467834</v>
      </c>
      <c r="K64" s="37">
        <f t="shared" si="17"/>
        <v>40.579941520467841</v>
      </c>
      <c r="L64" s="37">
        <f t="shared" si="17"/>
        <v>41.079941520467841</v>
      </c>
      <c r="M64" s="37">
        <f t="shared" si="17"/>
        <v>41.579941520467841</v>
      </c>
      <c r="N64" s="59">
        <f t="shared" si="17"/>
        <v>42.079941520467841</v>
      </c>
    </row>
    <row r="65" spans="2:14">
      <c r="B65" s="58">
        <f t="shared" si="14"/>
        <v>5.25</v>
      </c>
      <c r="C65" s="37">
        <f t="shared" si="15"/>
        <v>34.710058479532165</v>
      </c>
      <c r="D65" s="37">
        <f t="shared" si="15"/>
        <v>34.503918128654973</v>
      </c>
      <c r="E65" s="37">
        <f t="shared" si="15"/>
        <v>34.297777777777775</v>
      </c>
      <c r="F65" s="37">
        <f t="shared" si="15"/>
        <v>34.091637426900583</v>
      </c>
      <c r="G65" s="59">
        <f t="shared" si="15"/>
        <v>33.885497076023391</v>
      </c>
      <c r="I65" s="58">
        <f t="shared" si="16"/>
        <v>5.25</v>
      </c>
      <c r="J65" s="37">
        <f t="shared" si="17"/>
        <v>41.797777777777775</v>
      </c>
      <c r="K65" s="37">
        <f t="shared" si="17"/>
        <v>42.297777777777782</v>
      </c>
      <c r="L65" s="37">
        <f t="shared" si="17"/>
        <v>42.797777777777782</v>
      </c>
      <c r="M65" s="37">
        <f t="shared" si="17"/>
        <v>43.297777777777782</v>
      </c>
      <c r="N65" s="59">
        <f t="shared" si="17"/>
        <v>43.797777777777782</v>
      </c>
    </row>
    <row r="66" spans="2:14">
      <c r="B66" s="58">
        <f t="shared" si="14"/>
        <v>5.5</v>
      </c>
      <c r="C66" s="37">
        <f t="shared" si="15"/>
        <v>36.427894736842106</v>
      </c>
      <c r="D66" s="37">
        <f t="shared" si="15"/>
        <v>36.221754385964914</v>
      </c>
      <c r="E66" s="37">
        <f t="shared" si="15"/>
        <v>36.015614035087722</v>
      </c>
      <c r="F66" s="37">
        <f t="shared" si="15"/>
        <v>35.809473684210531</v>
      </c>
      <c r="G66" s="59">
        <f t="shared" si="15"/>
        <v>35.603333333333339</v>
      </c>
      <c r="I66" s="58">
        <f t="shared" si="16"/>
        <v>5.5</v>
      </c>
      <c r="J66" s="37">
        <f t="shared" si="17"/>
        <v>43.515614035087715</v>
      </c>
      <c r="K66" s="37">
        <f t="shared" si="17"/>
        <v>44.015614035087722</v>
      </c>
      <c r="L66" s="37">
        <f t="shared" si="17"/>
        <v>44.515614035087722</v>
      </c>
      <c r="M66" s="37">
        <f t="shared" si="17"/>
        <v>45.015614035087722</v>
      </c>
      <c r="N66" s="59">
        <f t="shared" si="17"/>
        <v>45.515614035087722</v>
      </c>
    </row>
    <row r="67" spans="2:14">
      <c r="B67" s="58">
        <f t="shared" si="14"/>
        <v>5.75</v>
      </c>
      <c r="C67" s="37">
        <f t="shared" si="15"/>
        <v>38.145730994152046</v>
      </c>
      <c r="D67" s="37">
        <f t="shared" si="15"/>
        <v>37.939590643274855</v>
      </c>
      <c r="E67" s="37">
        <f t="shared" si="15"/>
        <v>37.733450292397663</v>
      </c>
      <c r="F67" s="37">
        <f t="shared" si="15"/>
        <v>37.527309941520471</v>
      </c>
      <c r="G67" s="59">
        <f t="shared" si="15"/>
        <v>37.321169590643279</v>
      </c>
      <c r="I67" s="58">
        <f t="shared" si="16"/>
        <v>5.75</v>
      </c>
      <c r="J67" s="37">
        <f t="shared" si="17"/>
        <v>45.233450292397656</v>
      </c>
      <c r="K67" s="37">
        <f t="shared" si="17"/>
        <v>45.733450292397663</v>
      </c>
      <c r="L67" s="37">
        <f t="shared" si="17"/>
        <v>46.233450292397663</v>
      </c>
      <c r="M67" s="37">
        <f t="shared" si="17"/>
        <v>46.733450292397663</v>
      </c>
      <c r="N67" s="59">
        <f t="shared" si="17"/>
        <v>47.233450292397663</v>
      </c>
    </row>
    <row r="68" spans="2:14">
      <c r="B68" s="58">
        <f t="shared" si="14"/>
        <v>6</v>
      </c>
      <c r="C68" s="37">
        <f t="shared" si="15"/>
        <v>39.863567251461987</v>
      </c>
      <c r="D68" s="37">
        <f t="shared" si="15"/>
        <v>39.657426900584802</v>
      </c>
      <c r="E68" s="37">
        <f t="shared" si="15"/>
        <v>39.451286549707604</v>
      </c>
      <c r="F68" s="37">
        <f t="shared" si="15"/>
        <v>39.245146198830412</v>
      </c>
      <c r="G68" s="59">
        <f t="shared" si="15"/>
        <v>39.03900584795322</v>
      </c>
      <c r="I68" s="58">
        <f t="shared" si="16"/>
        <v>6</v>
      </c>
      <c r="J68" s="37">
        <f t="shared" si="17"/>
        <v>46.951286549707596</v>
      </c>
      <c r="K68" s="37">
        <f t="shared" si="17"/>
        <v>47.451286549707604</v>
      </c>
      <c r="L68" s="37">
        <f t="shared" si="17"/>
        <v>47.951286549707604</v>
      </c>
      <c r="M68" s="37">
        <f t="shared" si="17"/>
        <v>48.451286549707604</v>
      </c>
      <c r="N68" s="59">
        <f t="shared" si="17"/>
        <v>48.951286549707604</v>
      </c>
    </row>
    <row r="69" spans="2:14">
      <c r="B69" s="58">
        <f t="shared" si="14"/>
        <v>6.25</v>
      </c>
      <c r="C69" s="37">
        <f t="shared" si="15"/>
        <v>41.581403508771928</v>
      </c>
      <c r="D69" s="37">
        <f t="shared" si="15"/>
        <v>41.375263157894743</v>
      </c>
      <c r="E69" s="37">
        <f t="shared" si="15"/>
        <v>41.169122807017544</v>
      </c>
      <c r="F69" s="37">
        <f t="shared" si="15"/>
        <v>40.962982456140359</v>
      </c>
      <c r="G69" s="59">
        <f t="shared" si="15"/>
        <v>40.756842105263161</v>
      </c>
      <c r="I69" s="58">
        <f t="shared" si="16"/>
        <v>6.25</v>
      </c>
      <c r="J69" s="37">
        <f t="shared" si="17"/>
        <v>48.669122807017544</v>
      </c>
      <c r="K69" s="37">
        <f t="shared" si="17"/>
        <v>49.169122807017551</v>
      </c>
      <c r="L69" s="37">
        <f t="shared" si="17"/>
        <v>49.669122807017544</v>
      </c>
      <c r="M69" s="37">
        <f t="shared" si="17"/>
        <v>50.169122807017544</v>
      </c>
      <c r="N69" s="59">
        <f t="shared" si="17"/>
        <v>50.669122807017544</v>
      </c>
    </row>
    <row r="70" spans="2:14" ht="16.2" thickBot="1">
      <c r="B70" s="60">
        <f t="shared" si="14"/>
        <v>6.5</v>
      </c>
      <c r="C70" s="61">
        <f t="shared" si="15"/>
        <v>43.299239766081868</v>
      </c>
      <c r="D70" s="61">
        <f t="shared" si="15"/>
        <v>43.093099415204684</v>
      </c>
      <c r="E70" s="61">
        <f t="shared" si="15"/>
        <v>42.886959064327485</v>
      </c>
      <c r="F70" s="61">
        <f t="shared" si="15"/>
        <v>42.6808187134503</v>
      </c>
      <c r="G70" s="62">
        <f t="shared" si="15"/>
        <v>42.474678362573101</v>
      </c>
      <c r="I70" s="60">
        <f t="shared" si="16"/>
        <v>6.5</v>
      </c>
      <c r="J70" s="61">
        <f t="shared" si="17"/>
        <v>50.386959064327485</v>
      </c>
      <c r="K70" s="61">
        <f t="shared" si="17"/>
        <v>50.886959064327492</v>
      </c>
      <c r="L70" s="61">
        <f t="shared" si="17"/>
        <v>51.386959064327492</v>
      </c>
      <c r="M70" s="61">
        <f t="shared" si="17"/>
        <v>51.886959064327492</v>
      </c>
      <c r="N70" s="62">
        <f t="shared" si="17"/>
        <v>52.386959064327485</v>
      </c>
    </row>
    <row r="71" spans="2:14">
      <c r="B71" s="1" t="s">
        <v>28</v>
      </c>
      <c r="G71" s="66">
        <v>0.03</v>
      </c>
      <c r="I71" s="1" t="s">
        <v>29</v>
      </c>
      <c r="N71" s="66">
        <v>0.5</v>
      </c>
    </row>
    <row r="72" spans="2:14">
      <c r="I72" s="46"/>
    </row>
    <row r="73" spans="2:14" ht="16.2" thickBot="1">
      <c r="B73" s="11" t="s">
        <v>56</v>
      </c>
      <c r="C73" s="12"/>
      <c r="D73" s="12"/>
      <c r="E73" s="12"/>
      <c r="F73" s="12"/>
      <c r="G73" s="67"/>
      <c r="I73" s="13" t="s">
        <v>57</v>
      </c>
      <c r="J73" s="14"/>
      <c r="K73" s="14"/>
      <c r="L73" s="14"/>
      <c r="M73" s="14"/>
      <c r="N73" s="68"/>
    </row>
    <row r="74" spans="2:14">
      <c r="B74" s="52"/>
      <c r="C74" s="50"/>
      <c r="D74" s="50"/>
      <c r="E74" s="50"/>
      <c r="F74" s="50"/>
      <c r="G74" s="51"/>
      <c r="I74" s="52"/>
      <c r="J74" s="50"/>
      <c r="K74" s="50"/>
      <c r="L74" s="50"/>
      <c r="M74" s="50"/>
      <c r="N74" s="51"/>
    </row>
    <row r="75" spans="2:14">
      <c r="B75" s="53" t="str">
        <f>B58</f>
        <v>Sorghum</v>
      </c>
      <c r="C75" s="29" t="s">
        <v>33</v>
      </c>
      <c r="D75" s="29"/>
      <c r="E75" s="29"/>
      <c r="F75" s="29"/>
      <c r="G75" s="57"/>
      <c r="I75" s="53" t="str">
        <f>B75</f>
        <v>Sorghum</v>
      </c>
      <c r="J75" s="29" t="s">
        <v>16</v>
      </c>
      <c r="K75" s="29"/>
      <c r="L75" s="29"/>
      <c r="M75" s="29"/>
      <c r="N75" s="57"/>
    </row>
    <row r="76" spans="2:14">
      <c r="B76" s="53" t="str">
        <f>B59</f>
        <v>Price</v>
      </c>
      <c r="C76" s="37">
        <f>D76-$G89</f>
        <v>-17.327914893617024</v>
      </c>
      <c r="D76" s="37">
        <f>E76-$G89</f>
        <v>-12.327914893617024</v>
      </c>
      <c r="E76" s="37">
        <f>+L11+N15</f>
        <v>-7.3279148936170229</v>
      </c>
      <c r="F76" s="37">
        <f>E76+$G89</f>
        <v>-2.3279148936170229</v>
      </c>
      <c r="G76" s="59">
        <f>F76+$G89</f>
        <v>2.6720851063829771</v>
      </c>
      <c r="H76" s="2"/>
      <c r="I76" s="53" t="str">
        <f>B76</f>
        <v>Price</v>
      </c>
      <c r="J76" s="37">
        <f>C76</f>
        <v>-17.327914893617024</v>
      </c>
      <c r="K76" s="37">
        <f>D76</f>
        <v>-12.327914893617024</v>
      </c>
      <c r="L76" s="37">
        <f>E76</f>
        <v>-7.3279148936170229</v>
      </c>
      <c r="M76" s="37">
        <f>F76</f>
        <v>-2.3279148936170229</v>
      </c>
      <c r="N76" s="59">
        <f>G76</f>
        <v>2.6720851063829771</v>
      </c>
    </row>
    <row r="77" spans="2:14">
      <c r="B77" s="56" t="str">
        <f>B60</f>
        <v>($/bu)</v>
      </c>
      <c r="C77" s="29" t="s">
        <v>18</v>
      </c>
      <c r="D77" s="29"/>
      <c r="E77" s="29"/>
      <c r="F77" s="29"/>
      <c r="G77" s="57"/>
      <c r="H77" s="2"/>
      <c r="I77" s="56" t="str">
        <f>B77</f>
        <v>($/bu)</v>
      </c>
      <c r="J77" s="29" t="s">
        <v>18</v>
      </c>
      <c r="K77" s="29"/>
      <c r="L77" s="29"/>
      <c r="M77" s="29"/>
      <c r="N77" s="57"/>
    </row>
    <row r="78" spans="2:14">
      <c r="B78" s="58">
        <f t="shared" ref="B78:B87" si="18">B27</f>
        <v>4.25</v>
      </c>
      <c r="C78" s="37">
        <f t="shared" ref="C78:G87" si="19">($G$4*$B78-C$76-$G$4*$N$13)/$G$16</f>
        <v>28.189915529564654</v>
      </c>
      <c r="D78" s="37">
        <f t="shared" si="19"/>
        <v>27.808174139051332</v>
      </c>
      <c r="E78" s="37">
        <f t="shared" si="19"/>
        <v>27.426432748538012</v>
      </c>
      <c r="F78" s="37">
        <f t="shared" si="19"/>
        <v>27.044691358024693</v>
      </c>
      <c r="G78" s="59">
        <f t="shared" si="19"/>
        <v>26.66294996751137</v>
      </c>
      <c r="H78" s="2"/>
      <c r="I78" s="58">
        <f t="shared" ref="I78:I87" si="20">I27</f>
        <v>4.25</v>
      </c>
      <c r="J78" s="37">
        <f t="shared" ref="J78:N87" si="21">($G$4*$I78-J$76-$G$4*$N$13+$G$16*$N$14)/$G$16</f>
        <v>36.689915529564651</v>
      </c>
      <c r="K78" s="37">
        <f t="shared" si="21"/>
        <v>36.308174139051332</v>
      </c>
      <c r="L78" s="37">
        <f t="shared" si="21"/>
        <v>35.926432748538012</v>
      </c>
      <c r="M78" s="37">
        <f t="shared" si="21"/>
        <v>35.544691358024693</v>
      </c>
      <c r="N78" s="59">
        <f t="shared" si="21"/>
        <v>35.162949967511373</v>
      </c>
    </row>
    <row r="79" spans="2:14">
      <c r="B79" s="58">
        <f t="shared" si="18"/>
        <v>4.5</v>
      </c>
      <c r="C79" s="37">
        <f t="shared" si="19"/>
        <v>29.907751786874595</v>
      </c>
      <c r="D79" s="37">
        <f t="shared" si="19"/>
        <v>29.526010396361272</v>
      </c>
      <c r="E79" s="37">
        <f t="shared" si="19"/>
        <v>29.144269005847953</v>
      </c>
      <c r="F79" s="37">
        <f t="shared" si="19"/>
        <v>28.762527615334633</v>
      </c>
      <c r="G79" s="59">
        <f t="shared" si="19"/>
        <v>28.380786224821314</v>
      </c>
      <c r="H79" s="2"/>
      <c r="I79" s="58">
        <f t="shared" si="20"/>
        <v>4.5</v>
      </c>
      <c r="J79" s="37">
        <f t="shared" si="21"/>
        <v>38.407751786874591</v>
      </c>
      <c r="K79" s="37">
        <f t="shared" si="21"/>
        <v>38.026010396361272</v>
      </c>
      <c r="L79" s="37">
        <f t="shared" si="21"/>
        <v>37.644269005847953</v>
      </c>
      <c r="M79" s="37">
        <f t="shared" si="21"/>
        <v>37.262527615334633</v>
      </c>
      <c r="N79" s="59">
        <f t="shared" si="21"/>
        <v>36.880786224821314</v>
      </c>
    </row>
    <row r="80" spans="2:14">
      <c r="B80" s="58">
        <f t="shared" si="18"/>
        <v>4.75</v>
      </c>
      <c r="C80" s="37">
        <f t="shared" si="19"/>
        <v>31.625588044184536</v>
      </c>
      <c r="D80" s="37">
        <f t="shared" si="19"/>
        <v>31.243846653671216</v>
      </c>
      <c r="E80" s="37">
        <f t="shared" si="19"/>
        <v>30.862105263157893</v>
      </c>
      <c r="F80" s="37">
        <f t="shared" si="19"/>
        <v>30.480363872644574</v>
      </c>
      <c r="G80" s="59">
        <f t="shared" si="19"/>
        <v>30.098622482131255</v>
      </c>
      <c r="H80" s="2"/>
      <c r="I80" s="58">
        <f t="shared" si="20"/>
        <v>4.75</v>
      </c>
      <c r="J80" s="37">
        <f t="shared" si="21"/>
        <v>40.125588044184539</v>
      </c>
      <c r="K80" s="37">
        <f t="shared" si="21"/>
        <v>39.74384665367122</v>
      </c>
      <c r="L80" s="37">
        <f t="shared" si="21"/>
        <v>39.3621052631579</v>
      </c>
      <c r="M80" s="37">
        <f t="shared" si="21"/>
        <v>38.980363872644574</v>
      </c>
      <c r="N80" s="59">
        <f t="shared" si="21"/>
        <v>38.598622482131255</v>
      </c>
    </row>
    <row r="81" spans="2:14">
      <c r="B81" s="58">
        <f t="shared" si="18"/>
        <v>5</v>
      </c>
      <c r="C81" s="37">
        <f t="shared" si="19"/>
        <v>33.34342430149448</v>
      </c>
      <c r="D81" s="37">
        <f t="shared" si="19"/>
        <v>32.961682910981153</v>
      </c>
      <c r="E81" s="37">
        <f t="shared" si="19"/>
        <v>32.579941520467834</v>
      </c>
      <c r="F81" s="37">
        <f t="shared" si="19"/>
        <v>32.198200129954515</v>
      </c>
      <c r="G81" s="59">
        <f t="shared" si="19"/>
        <v>31.816458739441195</v>
      </c>
      <c r="I81" s="58">
        <f t="shared" si="20"/>
        <v>5</v>
      </c>
      <c r="J81" s="37">
        <f t="shared" si="21"/>
        <v>41.84342430149448</v>
      </c>
      <c r="K81" s="37">
        <f t="shared" si="21"/>
        <v>41.46168291098116</v>
      </c>
      <c r="L81" s="37">
        <f t="shared" si="21"/>
        <v>41.079941520467841</v>
      </c>
      <c r="M81" s="37">
        <f t="shared" si="21"/>
        <v>40.698200129954522</v>
      </c>
      <c r="N81" s="59">
        <f t="shared" si="21"/>
        <v>40.316458739441202</v>
      </c>
    </row>
    <row r="82" spans="2:14">
      <c r="B82" s="58">
        <f t="shared" si="18"/>
        <v>5.25</v>
      </c>
      <c r="C82" s="37">
        <f t="shared" si="19"/>
        <v>35.06126055880442</v>
      </c>
      <c r="D82" s="37">
        <f t="shared" si="19"/>
        <v>34.679519168291101</v>
      </c>
      <c r="E82" s="37">
        <f t="shared" si="19"/>
        <v>34.297777777777775</v>
      </c>
      <c r="F82" s="37">
        <f t="shared" si="19"/>
        <v>33.916036387264455</v>
      </c>
      <c r="G82" s="59">
        <f t="shared" si="19"/>
        <v>33.534294996751136</v>
      </c>
      <c r="I82" s="58">
        <f t="shared" si="20"/>
        <v>5.25</v>
      </c>
      <c r="J82" s="37">
        <f t="shared" si="21"/>
        <v>43.56126055880442</v>
      </c>
      <c r="K82" s="37">
        <f t="shared" si="21"/>
        <v>43.179519168291101</v>
      </c>
      <c r="L82" s="37">
        <f t="shared" si="21"/>
        <v>42.797777777777782</v>
      </c>
      <c r="M82" s="37">
        <f t="shared" si="21"/>
        <v>42.416036387264462</v>
      </c>
      <c r="N82" s="59">
        <f t="shared" si="21"/>
        <v>42.034294996751143</v>
      </c>
    </row>
    <row r="83" spans="2:14">
      <c r="B83" s="58">
        <f t="shared" si="18"/>
        <v>5.5</v>
      </c>
      <c r="C83" s="37">
        <f t="shared" si="19"/>
        <v>36.779096816114361</v>
      </c>
      <c r="D83" s="37">
        <f t="shared" si="19"/>
        <v>36.397355425601042</v>
      </c>
      <c r="E83" s="37">
        <f t="shared" si="19"/>
        <v>36.015614035087722</v>
      </c>
      <c r="F83" s="37">
        <f t="shared" si="19"/>
        <v>35.633872644574396</v>
      </c>
      <c r="G83" s="59">
        <f t="shared" si="19"/>
        <v>35.252131254061077</v>
      </c>
      <c r="I83" s="58">
        <f t="shared" si="20"/>
        <v>5.5</v>
      </c>
      <c r="J83" s="37">
        <f t="shared" si="21"/>
        <v>45.279096816114361</v>
      </c>
      <c r="K83" s="37">
        <f t="shared" si="21"/>
        <v>44.897355425601042</v>
      </c>
      <c r="L83" s="37">
        <f t="shared" si="21"/>
        <v>44.515614035087722</v>
      </c>
      <c r="M83" s="37">
        <f t="shared" si="21"/>
        <v>44.133872644574403</v>
      </c>
      <c r="N83" s="59">
        <f t="shared" si="21"/>
        <v>43.752131254061084</v>
      </c>
    </row>
    <row r="84" spans="2:14">
      <c r="B84" s="58">
        <f t="shared" si="18"/>
        <v>5.75</v>
      </c>
      <c r="C84" s="37">
        <f t="shared" si="19"/>
        <v>38.496933073424302</v>
      </c>
      <c r="D84" s="37">
        <f t="shared" si="19"/>
        <v>38.115191682910982</v>
      </c>
      <c r="E84" s="37">
        <f t="shared" si="19"/>
        <v>37.733450292397663</v>
      </c>
      <c r="F84" s="37">
        <f t="shared" si="19"/>
        <v>37.351708901884344</v>
      </c>
      <c r="G84" s="59">
        <f t="shared" si="19"/>
        <v>36.969967511371017</v>
      </c>
      <c r="I84" s="58">
        <f t="shared" si="20"/>
        <v>5.75</v>
      </c>
      <c r="J84" s="37">
        <f t="shared" si="21"/>
        <v>46.996933073424309</v>
      </c>
      <c r="K84" s="37">
        <f t="shared" si="21"/>
        <v>46.615191682910982</v>
      </c>
      <c r="L84" s="37">
        <f t="shared" si="21"/>
        <v>46.233450292397663</v>
      </c>
      <c r="M84" s="37">
        <f t="shared" si="21"/>
        <v>45.851708901884344</v>
      </c>
      <c r="N84" s="59">
        <f t="shared" si="21"/>
        <v>45.469967511371024</v>
      </c>
    </row>
    <row r="85" spans="2:14">
      <c r="B85" s="58">
        <f t="shared" si="18"/>
        <v>6</v>
      </c>
      <c r="C85" s="37">
        <f t="shared" si="19"/>
        <v>40.214769330734242</v>
      </c>
      <c r="D85" s="37">
        <f t="shared" si="19"/>
        <v>39.833027940220923</v>
      </c>
      <c r="E85" s="37">
        <f t="shared" si="19"/>
        <v>39.451286549707604</v>
      </c>
      <c r="F85" s="37">
        <f t="shared" si="19"/>
        <v>39.069545159194284</v>
      </c>
      <c r="G85" s="59">
        <f t="shared" si="19"/>
        <v>38.687803768680965</v>
      </c>
      <c r="I85" s="58">
        <f t="shared" si="20"/>
        <v>6</v>
      </c>
      <c r="J85" s="37">
        <f t="shared" si="21"/>
        <v>48.714769330734249</v>
      </c>
      <c r="K85" s="37">
        <f t="shared" si="21"/>
        <v>48.33302794022093</v>
      </c>
      <c r="L85" s="37">
        <f t="shared" si="21"/>
        <v>47.951286549707604</v>
      </c>
      <c r="M85" s="37">
        <f t="shared" si="21"/>
        <v>47.569545159194284</v>
      </c>
      <c r="N85" s="59">
        <f t="shared" si="21"/>
        <v>47.187803768680965</v>
      </c>
    </row>
    <row r="86" spans="2:14">
      <c r="B86" s="58">
        <f t="shared" si="18"/>
        <v>6.25</v>
      </c>
      <c r="C86" s="37">
        <f t="shared" si="19"/>
        <v>41.932605588044183</v>
      </c>
      <c r="D86" s="37">
        <f t="shared" si="19"/>
        <v>41.550864197530863</v>
      </c>
      <c r="E86" s="37">
        <f t="shared" si="19"/>
        <v>41.169122807017544</v>
      </c>
      <c r="F86" s="37">
        <f t="shared" si="19"/>
        <v>40.787381416504225</v>
      </c>
      <c r="G86" s="59">
        <f t="shared" si="19"/>
        <v>40.405640025990905</v>
      </c>
      <c r="I86" s="58">
        <f t="shared" si="20"/>
        <v>6.25</v>
      </c>
      <c r="J86" s="37">
        <f t="shared" si="21"/>
        <v>50.43260558804419</v>
      </c>
      <c r="K86" s="37">
        <f t="shared" si="21"/>
        <v>50.050864197530871</v>
      </c>
      <c r="L86" s="37">
        <f t="shared" si="21"/>
        <v>49.669122807017544</v>
      </c>
      <c r="M86" s="37">
        <f t="shared" si="21"/>
        <v>49.287381416504225</v>
      </c>
      <c r="N86" s="59">
        <f t="shared" si="21"/>
        <v>48.905640025990905</v>
      </c>
    </row>
    <row r="87" spans="2:14" ht="16.2" thickBot="1">
      <c r="B87" s="60">
        <f t="shared" si="18"/>
        <v>6.5</v>
      </c>
      <c r="C87" s="61">
        <f t="shared" si="19"/>
        <v>43.650441845354123</v>
      </c>
      <c r="D87" s="61">
        <f t="shared" si="19"/>
        <v>43.268700454840804</v>
      </c>
      <c r="E87" s="61">
        <f t="shared" si="19"/>
        <v>42.886959064327485</v>
      </c>
      <c r="F87" s="61">
        <f t="shared" si="19"/>
        <v>42.505217673814165</v>
      </c>
      <c r="G87" s="62">
        <f t="shared" si="19"/>
        <v>42.123476283300846</v>
      </c>
      <c r="I87" s="60">
        <f t="shared" si="20"/>
        <v>6.5</v>
      </c>
      <c r="J87" s="61">
        <f t="shared" si="21"/>
        <v>52.150441845354131</v>
      </c>
      <c r="K87" s="61">
        <f t="shared" si="21"/>
        <v>51.768700454840811</v>
      </c>
      <c r="L87" s="61">
        <f t="shared" si="21"/>
        <v>51.386959064327492</v>
      </c>
      <c r="M87" s="61">
        <f t="shared" si="21"/>
        <v>51.005217673814165</v>
      </c>
      <c r="N87" s="62">
        <f t="shared" si="21"/>
        <v>50.623476283300846</v>
      </c>
    </row>
    <row r="88" spans="2:14">
      <c r="B88" s="69" t="s">
        <v>22</v>
      </c>
      <c r="G88" s="21"/>
      <c r="I88" s="70" t="str">
        <f>B88</f>
        <v>* Positve =&gt; higher cost for grain (includes phosphorus removal cost)</v>
      </c>
      <c r="J88" s="46"/>
      <c r="K88" s="46"/>
      <c r="L88" s="46"/>
      <c r="N88" s="21"/>
    </row>
    <row r="89" spans="2:14">
      <c r="B89" s="1" t="s">
        <v>32</v>
      </c>
      <c r="G89" s="7">
        <v>5</v>
      </c>
      <c r="I89" s="46"/>
      <c r="N89" s="21"/>
    </row>
  </sheetData>
  <sheetProtection password="C507" sheet="1"/>
  <mergeCells count="7">
    <mergeCell ref="I8:J8"/>
    <mergeCell ref="I9:J9"/>
    <mergeCell ref="I10:J10"/>
    <mergeCell ref="I11:J11"/>
    <mergeCell ref="I5:J5"/>
    <mergeCell ref="I6:J6"/>
    <mergeCell ref="I7:J7"/>
  </mergeCells>
  <phoneticPr fontId="0" type="noConversion"/>
  <pageMargins left="1" right="0.75" top="0.65" bottom="0.5"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Corn</vt:lpstr>
      <vt:lpstr>Sorghum</vt:lpstr>
      <vt:lpstr>Corn!Print_Area</vt:lpstr>
      <vt:lpstr>Sorghum!Print_Area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kdhuyvet</dc:creator>
  <cp:lastModifiedBy>Karen Marie Blakeslee</cp:lastModifiedBy>
  <cp:lastPrinted>2006-08-09T22:21:21Z</cp:lastPrinted>
  <dcterms:created xsi:type="dcterms:W3CDTF">2011-02-10T02:38:04Z</dcterms:created>
  <dcterms:modified xsi:type="dcterms:W3CDTF">2014-05-08T18:32:41Z</dcterms:modified>
</cp:coreProperties>
</file>