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tokach\Documents\Data files 2004\Protocol\Elanco -Skycis review\"/>
    </mc:Choice>
  </mc:AlternateContent>
  <xr:revisionPtr revIDLastSave="0" documentId="8_{115D9352-AB75-49E2-BB78-74280915B6CF}" xr6:coauthVersionLast="47" xr6:coauthVersionMax="47" xr10:uidLastSave="{00000000-0000-0000-0000-000000000000}"/>
  <bookViews>
    <workbookView xWindow="-120" yWindow="-120" windowWidth="20730" windowHeight="11160" firstSheet="1" activeTab="1" xr2:uid="{00000000-000D-0000-FFFF-FFFF00000000}"/>
  </bookViews>
  <sheets>
    <sheet name="Model Coefficients" sheetId="26" state="hidden" r:id="rId1"/>
    <sheet name="Instructions" sheetId="44" r:id="rId2"/>
    <sheet name="Overall model - kg" sheetId="36" r:id="rId3"/>
    <sheet name="Overall model - lb" sheetId="45" r:id="rId4"/>
    <sheet name="Growth period model - kg" sheetId="43" r:id="rId5"/>
    <sheet name="Growth period model - lb" sheetId="46" r:id="rId6"/>
  </sheets>
  <definedNames>
    <definedName name="_xlnm.Print_Area" localSheetId="4">'Growth period model - kg'!$A$1:$E$22</definedName>
    <definedName name="_xlnm.Print_Area" localSheetId="5">'Growth period model - lb'!$A$1:$G$22</definedName>
    <definedName name="_xlnm.Print_Area" localSheetId="1">Instructions!$A$1:$C$20</definedName>
    <definedName name="_xlnm.Print_Area" localSheetId="2">'Overall model - kg'!$A$1:$E$29</definedName>
    <definedName name="_xlnm.Print_Area" localSheetId="3">'Overall model - lb'!$A$1:$G$29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5" l="1"/>
  <c r="C25" i="45"/>
  <c r="C18" i="45"/>
  <c r="C11" i="45"/>
  <c r="D14" i="45"/>
  <c r="C10" i="36"/>
  <c r="C14" i="36" l="1"/>
  <c r="F10" i="46" l="1"/>
  <c r="D17" i="46"/>
  <c r="D10" i="46"/>
  <c r="C17" i="43"/>
  <c r="C21" i="43"/>
  <c r="D10" i="43"/>
  <c r="C10" i="43"/>
  <c r="C14" i="43" s="1"/>
  <c r="D17" i="45"/>
  <c r="F10" i="45"/>
  <c r="D10" i="45"/>
  <c r="C10" i="45"/>
  <c r="C17" i="36"/>
  <c r="D10" i="36"/>
  <c r="C20" i="46" l="1"/>
  <c r="E13" i="46"/>
  <c r="C13" i="46"/>
  <c r="C26" i="45" l="1"/>
  <c r="C27" i="45"/>
  <c r="D28" i="45" s="1"/>
  <c r="C17" i="45"/>
  <c r="C20" i="45"/>
  <c r="C19" i="45"/>
  <c r="E13" i="45"/>
  <c r="E12" i="45"/>
  <c r="E10" i="45"/>
  <c r="C13" i="45"/>
  <c r="C12" i="45"/>
  <c r="C21" i="45" l="1"/>
  <c r="D21" i="45"/>
  <c r="F14" i="45"/>
  <c r="C28" i="45"/>
  <c r="C14" i="45"/>
  <c r="E14" i="45"/>
  <c r="C21" i="36" l="1"/>
  <c r="C28" i="36" l="1"/>
  <c r="D14" i="43" l="1"/>
  <c r="D14" i="36"/>
  <c r="E12" i="46" l="1"/>
  <c r="C12" i="46"/>
  <c r="C10" i="46" l="1"/>
  <c r="C17" i="46" l="1"/>
  <c r="C19" i="46"/>
  <c r="C18" i="46"/>
  <c r="E10" i="46"/>
  <c r="E11" i="46"/>
  <c r="C11" i="46"/>
  <c r="C21" i="46" l="1"/>
  <c r="D21" i="46"/>
  <c r="D14" i="46"/>
  <c r="C14" i="46"/>
  <c r="F14" i="46"/>
  <c r="E14" i="46"/>
</calcChain>
</file>

<file path=xl/sharedStrings.xml><?xml version="1.0" encoding="utf-8"?>
<sst xmlns="http://schemas.openxmlformats.org/spreadsheetml/2006/main" count="157" uniqueCount="63">
  <si>
    <t>Control ADG</t>
  </si>
  <si>
    <t>Control ADFI</t>
  </si>
  <si>
    <t>GF_Perc Period Models</t>
  </si>
  <si>
    <t>Intercept</t>
  </si>
  <si>
    <t>Skycis In Feed</t>
  </si>
  <si>
    <t>Skycis In Feed*Skycis In Feed</t>
  </si>
  <si>
    <t>Control ADG*Control ADG</t>
  </si>
  <si>
    <t>Control ADFI*Control ADFI</t>
  </si>
  <si>
    <t>GF_Perc Overall Models</t>
  </si>
  <si>
    <t>Control GF</t>
  </si>
  <si>
    <t>Control GF*Control GF</t>
  </si>
  <si>
    <t>ADG_Perc Period Models</t>
  </si>
  <si>
    <t>ADG_Perc Overall Models</t>
  </si>
  <si>
    <t>Model 2</t>
  </si>
  <si>
    <t>Control ADG, kg</t>
  </si>
  <si>
    <t>Control ADFI, kg</t>
  </si>
  <si>
    <t>Predicted improvement in ADG, %</t>
  </si>
  <si>
    <t>Yield_Perc Overall Models</t>
  </si>
  <si>
    <t>Predicted improvement in Yield, %</t>
  </si>
  <si>
    <t>Avg Wt Category (Heavy)</t>
  </si>
  <si>
    <t>Length Category (Long)</t>
  </si>
  <si>
    <t>Insert information in yellow cells</t>
  </si>
  <si>
    <t>2023 KSU Skycis Calculator</t>
  </si>
  <si>
    <t>Change in ADG for Overall Data</t>
  </si>
  <si>
    <t>Change in Carcass Yield for Overall Data</t>
  </si>
  <si>
    <t>Change in ADG for Individual Growth Period Data</t>
  </si>
  <si>
    <t>&gt; 65 days</t>
  </si>
  <si>
    <t>&lt; 65 days</t>
  </si>
  <si>
    <t>Body weight category, kg</t>
  </si>
  <si>
    <t>&lt; 105 kg</t>
  </si>
  <si>
    <t>&gt; 105 kg</t>
  </si>
  <si>
    <t>Overview of tool:</t>
  </si>
  <si>
    <t>A meta-analysis was conducted to evaluate the effects of Skycis inclusion in growing-finishing pigs. As a result, models were built to predict ADG, G:F, and carcass yield.</t>
  </si>
  <si>
    <t>Separate models were built using individual growth period data and overall data. Individual growth period models consisted of only data with single continuous Skycis feeding periods. Data for overall models consisted of complete data sets representing periods with and without Skycis feeding.</t>
  </si>
  <si>
    <t>Instructions for use:</t>
  </si>
  <si>
    <t>Overall data:</t>
  </si>
  <si>
    <t>Enter performance data into yellow cells to predict the improvement in growth performance when Skycis is included in grow-finish pig diets.</t>
  </si>
  <si>
    <t>Individual growth period data:</t>
  </si>
  <si>
    <t xml:space="preserve">Enter performance data into yellow cells to predict the improvement in growth performance when Skycis is included in grow-finish pig diets. </t>
  </si>
  <si>
    <t>Feeding duration can be considered for predicting ADG and carcass yield when Skycis is fed for longer than 65 days or shorter than 65 days.</t>
  </si>
  <si>
    <t>These models can be used for short periods of time that Skycis is fed. Data consists of feeding durations from 7 to 35 days.</t>
  </si>
  <si>
    <t>&gt; 65 days (conversion)</t>
  </si>
  <si>
    <t>&lt; 65 days (conversion)</t>
  </si>
  <si>
    <t>Control ADFI, lb</t>
  </si>
  <si>
    <t>Control ADG, lb</t>
  </si>
  <si>
    <t>&lt; 105 kg (conversion)</t>
  </si>
  <si>
    <t>&gt; 231 lb (conversion)</t>
  </si>
  <si>
    <t>Body weight category, lb</t>
  </si>
  <si>
    <t>Skycis in feed, g/ton</t>
  </si>
  <si>
    <t>Feeding duration, days</t>
  </si>
  <si>
    <t>&lt; 230 lb</t>
  </si>
  <si>
    <t>&gt; 230 lb</t>
  </si>
  <si>
    <t>Change in F/G for Overall Data</t>
  </si>
  <si>
    <t>Change in F/G for Individual Growth Period Data</t>
  </si>
  <si>
    <t>Predicted improvement in F/G, %</t>
  </si>
  <si>
    <t>Control F/G</t>
  </si>
  <si>
    <t>Drop down options in calculators</t>
  </si>
  <si>
    <t>Model 5.9.23</t>
  </si>
  <si>
    <t>5.15.23</t>
  </si>
  <si>
    <t>Model 2  5.9.23</t>
  </si>
  <si>
    <t>Model 1 5.19.23</t>
  </si>
  <si>
    <t>Model 2, &gt; 65 days (conversion)</t>
  </si>
  <si>
    <t>Model 3 5.23.23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</si>
</sst>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30"/>
      <color rgb="FF4E2981"/>
      <name val="Calibri Light"/>
      <family val="2"/>
      <scheme val="major"/>
    </font>
    <font>
      <sz val="11"/>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2" tint="-9.9978637043366805E-2"/>
        <bgColor rgb="FF000000"/>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76">
    <xf numFmtId="0" fontId="0" fillId="0" borderId="0" xfId="0"/>
    <xf numFmtId="0" fontId="0" fillId="2" borderId="0" xfId="0" applyFill="1"/>
    <xf numFmtId="0" fontId="14" fillId="0" borderId="8" xfId="0" applyFont="1" applyBorder="1"/>
    <xf numFmtId="0" fontId="14" fillId="0" borderId="5" xfId="0" applyFont="1" applyBorder="1"/>
    <xf numFmtId="0" fontId="0" fillId="0" borderId="5" xfId="0" applyBorder="1"/>
    <xf numFmtId="0" fontId="14" fillId="0" borderId="9" xfId="0" applyFont="1" applyBorder="1"/>
    <xf numFmtId="0" fontId="10" fillId="0" borderId="9" xfId="0" applyFont="1" applyBorder="1"/>
    <xf numFmtId="0" fontId="10" fillId="0" borderId="8" xfId="0" applyFont="1" applyBorder="1"/>
    <xf numFmtId="0" fontId="10" fillId="0" borderId="5" xfId="0" applyFont="1" applyBorder="1"/>
    <xf numFmtId="0" fontId="9" fillId="0" borderId="9" xfId="0" applyFont="1" applyBorder="1"/>
    <xf numFmtId="0" fontId="9" fillId="0" borderId="8" xfId="0" applyFont="1" applyBorder="1"/>
    <xf numFmtId="0" fontId="8" fillId="0" borderId="8" xfId="0" applyFont="1" applyBorder="1"/>
    <xf numFmtId="0" fontId="7" fillId="0" borderId="5" xfId="0" applyFont="1" applyBorder="1"/>
    <xf numFmtId="0" fontId="0" fillId="3" borderId="2" xfId="0" applyFill="1" applyBorder="1" applyAlignment="1">
      <alignment horizontal="center"/>
    </xf>
    <xf numFmtId="0" fontId="0" fillId="3" borderId="1" xfId="0" applyFill="1" applyBorder="1" applyAlignment="1">
      <alignment horizontal="center"/>
    </xf>
    <xf numFmtId="164" fontId="12" fillId="3" borderId="1" xfId="0" applyNumberFormat="1" applyFont="1" applyFill="1" applyBorder="1" applyAlignment="1">
      <alignment horizontal="center"/>
    </xf>
    <xf numFmtId="0" fontId="0" fillId="6" borderId="0" xfId="0" applyFill="1"/>
    <xf numFmtId="164" fontId="0" fillId="6" borderId="0" xfId="0" applyNumberFormat="1" applyFill="1" applyAlignment="1">
      <alignment horizontal="center"/>
    </xf>
    <xf numFmtId="0" fontId="13" fillId="3" borderId="13" xfId="0" applyFont="1" applyFill="1" applyBorder="1"/>
    <xf numFmtId="0" fontId="12" fillId="3" borderId="12" xfId="0" applyFont="1" applyFill="1" applyBorder="1" applyAlignment="1">
      <alignment horizontal="right"/>
    </xf>
    <xf numFmtId="0" fontId="0" fillId="3" borderId="13" xfId="0" applyFill="1" applyBorder="1" applyAlignment="1">
      <alignment horizontal="right"/>
    </xf>
    <xf numFmtId="0" fontId="15" fillId="3" borderId="13" xfId="0" applyFont="1" applyFill="1" applyBorder="1"/>
    <xf numFmtId="0" fontId="0" fillId="3" borderId="3" xfId="0" applyFill="1" applyBorder="1" applyAlignment="1">
      <alignment horizontal="center" wrapText="1"/>
    </xf>
    <xf numFmtId="0" fontId="6" fillId="2" borderId="1" xfId="0" applyFont="1" applyFill="1" applyBorder="1" applyAlignment="1" applyProtection="1">
      <alignment horizontal="center" vertical="center"/>
      <protection locked="0"/>
    </xf>
    <xf numFmtId="0" fontId="0" fillId="5" borderId="2" xfId="0" applyFill="1" applyBorder="1" applyAlignment="1">
      <alignment horizontal="centerContinuous"/>
    </xf>
    <xf numFmtId="0" fontId="0" fillId="5" borderId="10" xfId="0" applyFill="1" applyBorder="1" applyAlignment="1">
      <alignment horizontal="centerContinuous"/>
    </xf>
    <xf numFmtId="0" fontId="0" fillId="4" borderId="2" xfId="0" applyFill="1" applyBorder="1" applyAlignment="1">
      <alignment horizontal="centerContinuous"/>
    </xf>
    <xf numFmtId="0" fontId="0" fillId="4" borderId="14" xfId="0" applyFill="1" applyBorder="1" applyAlignment="1">
      <alignment horizontal="centerContinuous"/>
    </xf>
    <xf numFmtId="0" fontId="0" fillId="4" borderId="10" xfId="0" applyFill="1" applyBorder="1" applyAlignment="1">
      <alignment horizontal="centerContinuous"/>
    </xf>
    <xf numFmtId="0" fontId="0" fillId="8" borderId="2" xfId="0" applyFill="1" applyBorder="1" applyAlignment="1">
      <alignment horizontal="centerContinuous"/>
    </xf>
    <xf numFmtId="0" fontId="0" fillId="8" borderId="10" xfId="0" applyFill="1" applyBorder="1" applyAlignment="1">
      <alignment horizontal="centerContinuous"/>
    </xf>
    <xf numFmtId="0" fontId="16" fillId="7" borderId="15" xfId="0" applyFont="1" applyFill="1" applyBorder="1" applyAlignment="1">
      <alignment horizontal="centerContinuous" vertical="center"/>
    </xf>
    <xf numFmtId="0" fontId="16" fillId="7" borderId="9" xfId="0" applyFont="1" applyFill="1" applyBorder="1" applyAlignment="1">
      <alignment horizontal="centerContinuous" vertical="center"/>
    </xf>
    <xf numFmtId="0" fontId="16" fillId="7" borderId="4" xfId="0" applyFont="1" applyFill="1" applyBorder="1" applyAlignment="1">
      <alignment horizontal="centerContinuous" vertical="center"/>
    </xf>
    <xf numFmtId="0" fontId="16" fillId="7" borderId="0" xfId="0" applyFont="1" applyFill="1" applyAlignment="1">
      <alignment horizontal="centerContinuous" vertical="center"/>
    </xf>
    <xf numFmtId="0" fontId="16" fillId="7" borderId="5" xfId="0" applyFont="1" applyFill="1" applyBorder="1" applyAlignment="1">
      <alignment horizontal="centerContinuous" vertical="center"/>
    </xf>
    <xf numFmtId="0" fontId="16" fillId="7" borderId="13" xfId="0" applyFont="1" applyFill="1" applyBorder="1" applyAlignment="1">
      <alignment horizontal="centerContinuous" vertical="center"/>
    </xf>
    <xf numFmtId="0" fontId="16" fillId="7" borderId="12" xfId="0" applyFont="1" applyFill="1" applyBorder="1" applyAlignment="1">
      <alignment horizontal="centerContinuous" vertical="center"/>
    </xf>
    <xf numFmtId="0" fontId="16" fillId="7" borderId="7" xfId="0" applyFont="1" applyFill="1" applyBorder="1" applyAlignment="1">
      <alignment horizontal="centerContinuous" vertical="center"/>
    </xf>
    <xf numFmtId="0" fontId="16" fillId="7" borderId="8" xfId="0" applyFont="1" applyFill="1" applyBorder="1" applyAlignment="1">
      <alignment horizontal="centerContinuous" vertical="center"/>
    </xf>
    <xf numFmtId="0" fontId="0" fillId="5" borderId="14" xfId="0" applyFill="1" applyBorder="1" applyAlignment="1">
      <alignment horizontal="centerContinuous"/>
    </xf>
    <xf numFmtId="0" fontId="5" fillId="6" borderId="0" xfId="0" applyFont="1" applyFill="1"/>
    <xf numFmtId="0" fontId="5" fillId="6" borderId="3" xfId="0" applyFont="1" applyFill="1" applyBorder="1" applyAlignment="1">
      <alignment wrapText="1"/>
    </xf>
    <xf numFmtId="0" fontId="5" fillId="6" borderId="6" xfId="0" applyFont="1" applyFill="1" applyBorder="1"/>
    <xf numFmtId="0" fontId="5" fillId="6" borderId="11" xfId="0" applyFont="1" applyFill="1" applyBorder="1" applyAlignment="1">
      <alignment wrapText="1"/>
    </xf>
    <xf numFmtId="0" fontId="13" fillId="6" borderId="3" xfId="0" applyFont="1" applyFill="1" applyBorder="1"/>
    <xf numFmtId="0" fontId="5" fillId="6" borderId="6" xfId="0" applyFont="1" applyFill="1" applyBorder="1" applyAlignment="1">
      <alignment wrapText="1"/>
    </xf>
    <xf numFmtId="0" fontId="13" fillId="6" borderId="6" xfId="0" applyFont="1" applyFill="1" applyBorder="1"/>
    <xf numFmtId="0" fontId="0" fillId="3" borderId="3" xfId="0" applyFill="1" applyBorder="1"/>
    <xf numFmtId="0" fontId="0" fillId="3" borderId="11" xfId="0" applyFill="1" applyBorder="1"/>
    <xf numFmtId="0" fontId="16" fillId="7" borderId="6" xfId="0" applyFont="1" applyFill="1" applyBorder="1" applyAlignment="1">
      <alignment horizontal="centerContinuous" vertical="center"/>
    </xf>
    <xf numFmtId="0" fontId="0" fillId="2" borderId="1" xfId="0"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0" fontId="4" fillId="2" borderId="1" xfId="0" applyFont="1" applyFill="1" applyBorder="1" applyAlignment="1">
      <alignment horizontal="center" vertical="center"/>
    </xf>
    <xf numFmtId="0" fontId="0" fillId="3" borderId="9" xfId="0" applyFill="1" applyBorder="1"/>
    <xf numFmtId="0" fontId="0" fillId="3" borderId="5" xfId="0" applyFill="1" applyBorder="1" applyAlignment="1">
      <alignment horizontal="centerContinuous" vertical="center"/>
    </xf>
    <xf numFmtId="0" fontId="0" fillId="3" borderId="8" xfId="0" applyFill="1" applyBorder="1"/>
    <xf numFmtId="0" fontId="12" fillId="0" borderId="0" xfId="0" applyFont="1"/>
    <xf numFmtId="0" fontId="3" fillId="0" borderId="0" xfId="0" applyFont="1"/>
    <xf numFmtId="0" fontId="12" fillId="6" borderId="0" xfId="0" applyFont="1" applyFill="1"/>
    <xf numFmtId="0" fontId="13" fillId="0" borderId="9" xfId="0" applyFont="1" applyBorder="1"/>
    <xf numFmtId="0" fontId="13" fillId="0" borderId="8" xfId="0" applyFont="1" applyBorder="1"/>
    <xf numFmtId="0" fontId="10" fillId="0" borderId="0" xfId="0" applyFont="1"/>
    <xf numFmtId="0" fontId="8" fillId="0" borderId="0" xfId="0" applyFont="1"/>
    <xf numFmtId="0" fontId="2" fillId="0" borderId="0" xfId="0" applyFont="1"/>
    <xf numFmtId="0" fontId="0" fillId="0" borderId="0" xfId="0" applyAlignment="1">
      <alignment horizontal="left"/>
    </xf>
    <xf numFmtId="0" fontId="1" fillId="6" borderId="0" xfId="0" applyFont="1" applyFill="1"/>
    <xf numFmtId="0" fontId="17" fillId="0" borderId="0" xfId="0" applyFont="1"/>
    <xf numFmtId="0" fontId="0" fillId="3" borderId="1" xfId="0" applyFill="1" applyBorder="1" applyAlignment="1" applyProtection="1">
      <alignment horizontal="center"/>
      <protection locked="0"/>
    </xf>
    <xf numFmtId="0" fontId="0" fillId="6" borderId="0" xfId="0" applyFill="1" applyAlignment="1">
      <alignment horizontal="center"/>
    </xf>
    <xf numFmtId="164" fontId="0" fillId="6" borderId="0" xfId="0" applyNumberFormat="1" applyFill="1" applyAlignment="1">
      <alignment horizontal="right"/>
    </xf>
    <xf numFmtId="0" fontId="0" fillId="6" borderId="0" xfId="0" applyFill="1" applyAlignment="1">
      <alignment horizontal="right"/>
    </xf>
    <xf numFmtId="164" fontId="0" fillId="6" borderId="0" xfId="0" applyNumberFormat="1" applyFill="1"/>
    <xf numFmtId="0" fontId="0" fillId="4" borderId="1" xfId="0" applyFill="1" applyBorder="1" applyAlignment="1">
      <alignment horizontal="centerContinuous"/>
    </xf>
    <xf numFmtId="164" fontId="0" fillId="3" borderId="1" xfId="0" applyNumberFormat="1" applyFill="1" applyBorder="1" applyAlignment="1">
      <alignment horizontal="center"/>
    </xf>
    <xf numFmtId="0" fontId="0" fillId="2"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xdr:col>
      <xdr:colOff>63501</xdr:colOff>
      <xdr:row>0</xdr:row>
      <xdr:rowOff>114300</xdr:rowOff>
    </xdr:from>
    <xdr:to>
      <xdr:col>3</xdr:col>
      <xdr:colOff>1</xdr:colOff>
      <xdr:row>4</xdr:row>
      <xdr:rowOff>22880</xdr:rowOff>
    </xdr:to>
    <xdr:pic>
      <xdr:nvPicPr>
        <xdr:cNvPr id="2" name="Picture 1">
          <a:extLst>
            <a:ext uri="{FF2B5EF4-FFF2-40B4-BE49-F238E27FC236}">
              <a16:creationId xmlns:a16="http://schemas.microsoft.com/office/drawing/2014/main" id="{2A65CBD3-B460-0547-B781-7E935E73518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6146801" y="114300"/>
          <a:ext cx="1701800" cy="962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42333</xdr:colOff>
      <xdr:row>0</xdr:row>
      <xdr:rowOff>169333</xdr:rowOff>
    </xdr:from>
    <xdr:to>
      <xdr:col>4</xdr:col>
      <xdr:colOff>1558925</xdr:colOff>
      <xdr:row>4</xdr:row>
      <xdr:rowOff>10180</xdr:rowOff>
    </xdr:to>
    <xdr:pic>
      <xdr:nvPicPr>
        <xdr:cNvPr id="3" name="Picture 2">
          <a:extLst>
            <a:ext uri="{FF2B5EF4-FFF2-40B4-BE49-F238E27FC236}">
              <a16:creationId xmlns:a16="http://schemas.microsoft.com/office/drawing/2014/main" id="{5F25C7CF-D578-C84C-86AA-9CE2E579B1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5386916" y="169333"/>
          <a:ext cx="1701800" cy="962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42332</xdr:colOff>
      <xdr:row>0</xdr:row>
      <xdr:rowOff>169334</xdr:rowOff>
    </xdr:from>
    <xdr:to>
      <xdr:col>6</xdr:col>
      <xdr:colOff>1588028</xdr:colOff>
      <xdr:row>4</xdr:row>
      <xdr:rowOff>10181</xdr:rowOff>
    </xdr:to>
    <xdr:pic>
      <xdr:nvPicPr>
        <xdr:cNvPr id="2" name="Picture 1">
          <a:extLst>
            <a:ext uri="{FF2B5EF4-FFF2-40B4-BE49-F238E27FC236}">
              <a16:creationId xmlns:a16="http://schemas.microsoft.com/office/drawing/2014/main" id="{E56C4ECF-E103-654F-A30A-CE8692E324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5418665" y="169334"/>
          <a:ext cx="1701800" cy="962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42333</xdr:colOff>
      <xdr:row>0</xdr:row>
      <xdr:rowOff>169331</xdr:rowOff>
    </xdr:from>
    <xdr:to>
      <xdr:col>4</xdr:col>
      <xdr:colOff>1610254</xdr:colOff>
      <xdr:row>4</xdr:row>
      <xdr:rowOff>10178</xdr:rowOff>
    </xdr:to>
    <xdr:pic>
      <xdr:nvPicPr>
        <xdr:cNvPr id="2" name="Picture 1">
          <a:extLst>
            <a:ext uri="{FF2B5EF4-FFF2-40B4-BE49-F238E27FC236}">
              <a16:creationId xmlns:a16="http://schemas.microsoft.com/office/drawing/2014/main" id="{38AB6795-9D7C-BE44-B273-44CE54CA49D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5143500" y="169331"/>
          <a:ext cx="1701800" cy="962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42333</xdr:colOff>
      <xdr:row>0</xdr:row>
      <xdr:rowOff>169332</xdr:rowOff>
    </xdr:from>
    <xdr:to>
      <xdr:col>6</xdr:col>
      <xdr:colOff>1580092</xdr:colOff>
      <xdr:row>4</xdr:row>
      <xdr:rowOff>10179</xdr:rowOff>
    </xdr:to>
    <xdr:pic>
      <xdr:nvPicPr>
        <xdr:cNvPr id="2" name="Picture 1">
          <a:extLst>
            <a:ext uri="{FF2B5EF4-FFF2-40B4-BE49-F238E27FC236}">
              <a16:creationId xmlns:a16="http://schemas.microsoft.com/office/drawing/2014/main" id="{8B8BAF92-04D7-6742-A967-92A2AEAB53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5143500" y="169332"/>
          <a:ext cx="1701800" cy="9626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K89"/>
  <sheetViews>
    <sheetView topLeftCell="A34" workbookViewId="0">
      <selection activeCell="B60" sqref="B60:B69"/>
    </sheetView>
  </sheetViews>
  <sheetFormatPr defaultColWidth="11.42578125" defaultRowHeight="15" x14ac:dyDescent="0.25"/>
  <cols>
    <col min="2" max="2" width="22.85546875" customWidth="1"/>
    <col min="3" max="3" width="25.140625" bestFit="1" customWidth="1"/>
    <col min="4" max="6" width="25.85546875" customWidth="1"/>
    <col min="7" max="7" width="11.85546875" customWidth="1"/>
    <col min="8" max="9" width="25.140625" bestFit="1" customWidth="1"/>
    <col min="10" max="10" width="24.7109375" customWidth="1"/>
    <col min="11" max="11" width="13.140625" customWidth="1"/>
    <col min="12" max="12" width="13.42578125" customWidth="1"/>
    <col min="13" max="13" width="25.140625" bestFit="1" customWidth="1"/>
    <col min="14" max="14" width="20.140625" customWidth="1"/>
    <col min="15" max="15" width="25.140625" customWidth="1"/>
    <col min="16" max="16" width="25.140625" bestFit="1" customWidth="1"/>
    <col min="17" max="19" width="15.7109375" customWidth="1"/>
  </cols>
  <sheetData>
    <row r="3" spans="2:9" x14ac:dyDescent="0.25">
      <c r="B3" s="1" t="s">
        <v>2</v>
      </c>
      <c r="I3" t="s">
        <v>56</v>
      </c>
    </row>
    <row r="4" spans="2:9" x14ac:dyDescent="0.25">
      <c r="C4" s="67" t="s">
        <v>62</v>
      </c>
      <c r="D4" s="67"/>
      <c r="I4">
        <v>13.6</v>
      </c>
    </row>
    <row r="5" spans="2:9" ht="15.75" x14ac:dyDescent="0.25">
      <c r="B5" s="3" t="s">
        <v>3</v>
      </c>
      <c r="C5">
        <v>9.4186999999999994</v>
      </c>
      <c r="I5">
        <v>18.100000000000001</v>
      </c>
    </row>
    <row r="6" spans="2:9" ht="15.75" x14ac:dyDescent="0.25">
      <c r="B6" s="5" t="s">
        <v>4</v>
      </c>
      <c r="C6">
        <v>553.29</v>
      </c>
      <c r="I6">
        <v>27.2</v>
      </c>
    </row>
    <row r="7" spans="2:9" ht="15.75" x14ac:dyDescent="0.25">
      <c r="B7" s="2" t="s">
        <v>5</v>
      </c>
      <c r="C7">
        <v>-12889</v>
      </c>
    </row>
    <row r="8" spans="2:9" ht="15.75" x14ac:dyDescent="0.25">
      <c r="B8" s="5" t="s">
        <v>0</v>
      </c>
      <c r="C8">
        <v>-11.7242</v>
      </c>
    </row>
    <row r="9" spans="2:9" ht="15.75" x14ac:dyDescent="0.25">
      <c r="B9" s="2" t="s">
        <v>6</v>
      </c>
      <c r="C9">
        <v>3.0085999999999999</v>
      </c>
    </row>
    <row r="10" spans="2:9" ht="15.75" x14ac:dyDescent="0.25">
      <c r="B10" s="5" t="s">
        <v>1</v>
      </c>
      <c r="C10">
        <v>-5.9920999999999998</v>
      </c>
    </row>
    <row r="11" spans="2:9" ht="15.75" x14ac:dyDescent="0.25">
      <c r="B11" s="2" t="s">
        <v>7</v>
      </c>
      <c r="C11">
        <v>1.0498000000000001</v>
      </c>
    </row>
    <row r="12" spans="2:9" ht="15.75" x14ac:dyDescent="0.25">
      <c r="B12" s="3" t="s">
        <v>19</v>
      </c>
    </row>
    <row r="13" spans="2:9" ht="15.75" x14ac:dyDescent="0.25">
      <c r="B13" s="60" t="s">
        <v>9</v>
      </c>
      <c r="C13">
        <v>23.209700000000002</v>
      </c>
    </row>
    <row r="14" spans="2:9" ht="15.75" x14ac:dyDescent="0.25">
      <c r="B14" s="61" t="s">
        <v>10</v>
      </c>
      <c r="C14">
        <v>-39.551699999999997</v>
      </c>
    </row>
    <row r="22" spans="2:3" x14ac:dyDescent="0.25">
      <c r="B22" s="1" t="s">
        <v>8</v>
      </c>
    </row>
    <row r="23" spans="2:3" x14ac:dyDescent="0.25">
      <c r="C23" t="s">
        <v>13</v>
      </c>
    </row>
    <row r="24" spans="2:3" x14ac:dyDescent="0.25">
      <c r="C24" t="s">
        <v>58</v>
      </c>
    </row>
    <row r="25" spans="2:3" x14ac:dyDescent="0.25">
      <c r="B25" s="4" t="s">
        <v>3</v>
      </c>
      <c r="C25">
        <v>29.439800000000002</v>
      </c>
    </row>
    <row r="26" spans="2:3" ht="15.75" x14ac:dyDescent="0.25">
      <c r="B26" s="6" t="s">
        <v>4</v>
      </c>
      <c r="C26">
        <v>165.3</v>
      </c>
    </row>
    <row r="27" spans="2:3" ht="15.75" x14ac:dyDescent="0.25">
      <c r="B27" s="7" t="s">
        <v>5</v>
      </c>
      <c r="C27">
        <v>-4083.24</v>
      </c>
    </row>
    <row r="28" spans="2:3" ht="15.75" x14ac:dyDescent="0.25">
      <c r="B28" s="6" t="s">
        <v>0</v>
      </c>
      <c r="C28">
        <v>-189.2</v>
      </c>
    </row>
    <row r="29" spans="2:3" ht="15.75" x14ac:dyDescent="0.25">
      <c r="B29" s="7" t="s">
        <v>6</v>
      </c>
      <c r="C29">
        <v>93.3874</v>
      </c>
    </row>
    <row r="30" spans="2:3" ht="15.75" x14ac:dyDescent="0.25">
      <c r="B30" s="9" t="s">
        <v>1</v>
      </c>
      <c r="C30">
        <v>-22.513200000000001</v>
      </c>
    </row>
    <row r="31" spans="2:3" ht="15.75" x14ac:dyDescent="0.25">
      <c r="B31" s="10" t="s">
        <v>7</v>
      </c>
      <c r="C31">
        <v>4.1901999999999999</v>
      </c>
    </row>
    <row r="32" spans="2:3" ht="15.75" x14ac:dyDescent="0.25">
      <c r="B32" s="60" t="s">
        <v>9</v>
      </c>
      <c r="C32">
        <v>498.29</v>
      </c>
    </row>
    <row r="33" spans="2:11" ht="15.75" x14ac:dyDescent="0.25">
      <c r="B33" s="61" t="s">
        <v>10</v>
      </c>
      <c r="C33">
        <v>-648.01</v>
      </c>
    </row>
    <row r="34" spans="2:11" ht="15.75" x14ac:dyDescent="0.25">
      <c r="B34" s="12" t="s">
        <v>20</v>
      </c>
    </row>
    <row r="39" spans="2:11" x14ac:dyDescent="0.25">
      <c r="B39" s="1" t="s">
        <v>11</v>
      </c>
      <c r="J39" s="57"/>
    </row>
    <row r="40" spans="2:11" x14ac:dyDescent="0.25">
      <c r="C40" t="s">
        <v>57</v>
      </c>
    </row>
    <row r="41" spans="2:11" x14ac:dyDescent="0.25">
      <c r="B41" s="4" t="s">
        <v>3</v>
      </c>
      <c r="C41">
        <v>31.025700000000001</v>
      </c>
    </row>
    <row r="42" spans="2:11" ht="15.75" x14ac:dyDescent="0.25">
      <c r="B42" s="6" t="s">
        <v>4</v>
      </c>
      <c r="C42">
        <v>-438.66</v>
      </c>
      <c r="G42" s="62"/>
      <c r="H42" s="62"/>
      <c r="I42" s="62"/>
    </row>
    <row r="43" spans="2:11" ht="15.75" x14ac:dyDescent="0.25">
      <c r="B43" s="7" t="s">
        <v>5</v>
      </c>
      <c r="C43">
        <v>9844.23</v>
      </c>
      <c r="D43" s="58"/>
      <c r="E43" s="58"/>
      <c r="F43" s="58"/>
      <c r="G43" s="62"/>
      <c r="H43" s="62"/>
      <c r="I43" s="62"/>
      <c r="J43" s="58"/>
    </row>
    <row r="44" spans="2:11" ht="15.75" x14ac:dyDescent="0.25">
      <c r="B44" s="6" t="s">
        <v>9</v>
      </c>
      <c r="C44">
        <v>-12.849</v>
      </c>
      <c r="G44" s="62"/>
      <c r="H44" s="62"/>
      <c r="I44" s="62"/>
    </row>
    <row r="45" spans="2:11" ht="15.75" x14ac:dyDescent="0.25">
      <c r="B45" s="7" t="s">
        <v>10</v>
      </c>
      <c r="C45">
        <v>26.757400000000001</v>
      </c>
      <c r="D45" s="58"/>
      <c r="E45" s="58"/>
      <c r="F45" s="58"/>
      <c r="G45" s="62"/>
      <c r="H45" s="62"/>
      <c r="I45" s="62"/>
      <c r="J45" s="58"/>
      <c r="K45" s="58"/>
    </row>
    <row r="46" spans="2:11" ht="15.75" x14ac:dyDescent="0.25">
      <c r="B46" s="6" t="s">
        <v>1</v>
      </c>
      <c r="C46">
        <v>-7.3680000000000003</v>
      </c>
      <c r="G46" s="62"/>
      <c r="H46" s="62"/>
      <c r="I46" s="62"/>
    </row>
    <row r="47" spans="2:11" ht="15.75" x14ac:dyDescent="0.25">
      <c r="B47" s="7" t="s">
        <v>7</v>
      </c>
      <c r="C47">
        <v>1.5496000000000001</v>
      </c>
      <c r="D47" s="58"/>
      <c r="E47" s="58"/>
      <c r="F47" s="58"/>
      <c r="G47" s="62"/>
      <c r="H47" s="62"/>
      <c r="I47" s="62"/>
      <c r="J47" s="58"/>
    </row>
    <row r="48" spans="2:11" ht="15.75" x14ac:dyDescent="0.25">
      <c r="B48" s="11" t="s">
        <v>19</v>
      </c>
      <c r="C48">
        <v>-0.6774</v>
      </c>
      <c r="G48" s="63"/>
      <c r="H48" s="63"/>
      <c r="I48" s="63"/>
    </row>
    <row r="49" spans="2:10" ht="15.75" x14ac:dyDescent="0.25">
      <c r="B49" s="60" t="s">
        <v>0</v>
      </c>
      <c r="C49">
        <v>-20.334299999999999</v>
      </c>
      <c r="G49" s="58"/>
      <c r="H49" s="58"/>
      <c r="I49" s="58"/>
    </row>
    <row r="50" spans="2:10" ht="15.75" x14ac:dyDescent="0.25">
      <c r="B50" s="61" t="s">
        <v>6</v>
      </c>
      <c r="C50">
        <v>3.9186999999999999</v>
      </c>
      <c r="D50" s="58"/>
      <c r="E50" s="58"/>
      <c r="F50" s="58"/>
      <c r="G50" s="58"/>
      <c r="H50" s="58"/>
      <c r="I50" s="58"/>
      <c r="J50" s="58"/>
    </row>
    <row r="58" spans="2:10" x14ac:dyDescent="0.25">
      <c r="B58" s="1" t="s">
        <v>12</v>
      </c>
      <c r="J58" s="57"/>
    </row>
    <row r="59" spans="2:10" x14ac:dyDescent="0.25">
      <c r="C59" t="s">
        <v>57</v>
      </c>
    </row>
    <row r="60" spans="2:10" x14ac:dyDescent="0.25">
      <c r="B60" s="4" t="s">
        <v>3</v>
      </c>
      <c r="C60">
        <v>57.741</v>
      </c>
    </row>
    <row r="61" spans="2:10" ht="15.75" x14ac:dyDescent="0.25">
      <c r="B61" s="6" t="s">
        <v>1</v>
      </c>
      <c r="C61">
        <v>-20.123200000000001</v>
      </c>
      <c r="G61" s="62"/>
      <c r="H61" s="62"/>
      <c r="I61" s="62"/>
    </row>
    <row r="62" spans="2:10" ht="15.75" x14ac:dyDescent="0.25">
      <c r="B62" s="7" t="s">
        <v>7</v>
      </c>
      <c r="C62">
        <v>4.9058000000000002</v>
      </c>
      <c r="G62" s="62"/>
      <c r="H62" s="62"/>
      <c r="I62" s="62"/>
    </row>
    <row r="63" spans="2:10" ht="15.75" x14ac:dyDescent="0.25">
      <c r="B63" s="6" t="s">
        <v>4</v>
      </c>
      <c r="C63">
        <v>-194.04</v>
      </c>
      <c r="G63" s="62"/>
      <c r="H63" s="62"/>
      <c r="I63" s="62"/>
    </row>
    <row r="64" spans="2:10" ht="15.75" x14ac:dyDescent="0.25">
      <c r="B64" s="7" t="s">
        <v>5</v>
      </c>
      <c r="C64">
        <v>4972.6400000000003</v>
      </c>
      <c r="G64" s="62"/>
      <c r="H64" s="62"/>
      <c r="I64" s="62"/>
    </row>
    <row r="65" spans="2:9" x14ac:dyDescent="0.25">
      <c r="B65" s="57" t="s">
        <v>0</v>
      </c>
      <c r="C65">
        <v>-155.53</v>
      </c>
    </row>
    <row r="66" spans="2:9" x14ac:dyDescent="0.25">
      <c r="B66" s="57" t="s">
        <v>6</v>
      </c>
      <c r="C66">
        <v>69.111099999999993</v>
      </c>
    </row>
    <row r="67" spans="2:9" ht="15.75" x14ac:dyDescent="0.25">
      <c r="B67" s="6" t="s">
        <v>9</v>
      </c>
      <c r="C67">
        <v>204.69</v>
      </c>
      <c r="G67" s="62"/>
      <c r="H67" s="62"/>
      <c r="I67" s="62"/>
    </row>
    <row r="68" spans="2:9" ht="15.75" x14ac:dyDescent="0.25">
      <c r="B68" s="7" t="s">
        <v>10</v>
      </c>
      <c r="C68">
        <v>-198.57</v>
      </c>
      <c r="G68" s="62"/>
      <c r="H68" s="62"/>
      <c r="I68" s="62"/>
    </row>
    <row r="69" spans="2:9" ht="15.75" x14ac:dyDescent="0.25">
      <c r="B69" s="7" t="s">
        <v>20</v>
      </c>
      <c r="C69">
        <v>1.3140000000000001</v>
      </c>
      <c r="G69" s="62"/>
      <c r="H69" s="62"/>
      <c r="I69" s="62"/>
    </row>
    <row r="76" spans="2:9" x14ac:dyDescent="0.25">
      <c r="B76" s="1" t="s">
        <v>17</v>
      </c>
    </row>
    <row r="77" spans="2:9" x14ac:dyDescent="0.25">
      <c r="C77" t="s">
        <v>59</v>
      </c>
      <c r="D77" t="s">
        <v>60</v>
      </c>
    </row>
    <row r="78" spans="2:9" ht="15.75" x14ac:dyDescent="0.25">
      <c r="B78" s="8" t="s">
        <v>3</v>
      </c>
      <c r="C78">
        <v>21.087499999999999</v>
      </c>
      <c r="D78">
        <v>7.9353999999999996</v>
      </c>
    </row>
    <row r="79" spans="2:9" ht="15.75" x14ac:dyDescent="0.25">
      <c r="B79" s="6" t="s">
        <v>4</v>
      </c>
      <c r="C79">
        <v>-248.75</v>
      </c>
      <c r="D79">
        <v>95.013999999999996</v>
      </c>
    </row>
    <row r="80" spans="2:9" ht="15.75" x14ac:dyDescent="0.25">
      <c r="B80" s="7" t="s">
        <v>5</v>
      </c>
      <c r="C80">
        <v>5265.21</v>
      </c>
      <c r="D80">
        <v>-2319.69</v>
      </c>
    </row>
    <row r="81" spans="2:9" ht="15.75" x14ac:dyDescent="0.25">
      <c r="B81" s="6" t="s">
        <v>9</v>
      </c>
      <c r="C81">
        <v>-9.3526000000000007</v>
      </c>
      <c r="D81">
        <v>-51.729599999999998</v>
      </c>
    </row>
    <row r="82" spans="2:9" ht="15.75" x14ac:dyDescent="0.25">
      <c r="B82" s="7" t="s">
        <v>10</v>
      </c>
      <c r="C82">
        <v>12.514200000000001</v>
      </c>
      <c r="D82">
        <v>76.854799999999997</v>
      </c>
    </row>
    <row r="83" spans="2:9" ht="15.75" x14ac:dyDescent="0.25">
      <c r="B83" s="7" t="s">
        <v>20</v>
      </c>
      <c r="C83">
        <v>1.4097</v>
      </c>
      <c r="D83" s="64"/>
    </row>
    <row r="84" spans="2:9" ht="15.75" x14ac:dyDescent="0.25">
      <c r="B84" s="6" t="s">
        <v>1</v>
      </c>
      <c r="C84">
        <v>-13.095599999999999</v>
      </c>
      <c r="D84" s="64"/>
    </row>
    <row r="85" spans="2:9" ht="15.75" x14ac:dyDescent="0.25">
      <c r="B85" s="7" t="s">
        <v>7</v>
      </c>
      <c r="C85">
        <v>2.3828</v>
      </c>
      <c r="D85" s="64"/>
    </row>
    <row r="86" spans="2:9" ht="15.75" x14ac:dyDescent="0.25">
      <c r="D86" s="64"/>
      <c r="E86" s="64"/>
      <c r="F86" s="64"/>
      <c r="G86" s="64"/>
      <c r="H86" s="64"/>
    </row>
    <row r="87" spans="2:9" ht="15.75" x14ac:dyDescent="0.25">
      <c r="E87" s="64"/>
      <c r="F87" s="64"/>
      <c r="G87" s="64"/>
      <c r="H87" s="64"/>
    </row>
    <row r="88" spans="2:9" ht="15.75" x14ac:dyDescent="0.25">
      <c r="G88" s="64"/>
      <c r="H88" s="64"/>
      <c r="I88" s="64"/>
    </row>
    <row r="89" spans="2:9" x14ac:dyDescent="0.25">
      <c r="G89" s="65"/>
      <c r="H89" s="65"/>
      <c r="I89" s="65"/>
    </row>
  </sheetData>
  <sheetProtection selectLockedCells="1" selectUnlockedCells="1"/>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418E8-F68C-1E40-A0EB-C46DC48B557E}">
  <dimension ref="B2:B20"/>
  <sheetViews>
    <sheetView tabSelected="1" workbookViewId="0">
      <selection activeCell="B7" sqref="B7"/>
    </sheetView>
  </sheetViews>
  <sheetFormatPr defaultColWidth="10.85546875" defaultRowHeight="15" x14ac:dyDescent="0.25"/>
  <cols>
    <col min="1" max="1" width="2.28515625" style="16" customWidth="1"/>
    <col min="2" max="2" width="80.85546875" style="16" customWidth="1"/>
    <col min="3" max="3" width="23.42578125" style="16" customWidth="1"/>
    <col min="4" max="4" width="10.85546875" style="16"/>
    <col min="5" max="5" width="30.42578125" style="16" customWidth="1"/>
    <col min="6" max="16384" width="10.85546875" style="16"/>
  </cols>
  <sheetData>
    <row r="2" spans="2:2" ht="15" customHeight="1" x14ac:dyDescent="0.25">
      <c r="B2" s="48"/>
    </row>
    <row r="3" spans="2:2" ht="38.1" customHeight="1" x14ac:dyDescent="0.25">
      <c r="B3" s="50" t="s">
        <v>22</v>
      </c>
    </row>
    <row r="4" spans="2:2" ht="15" customHeight="1" x14ac:dyDescent="0.25">
      <c r="B4" s="49"/>
    </row>
    <row r="6" spans="2:2" ht="15.75" x14ac:dyDescent="0.25">
      <c r="B6" s="41" t="s">
        <v>31</v>
      </c>
    </row>
    <row r="7" spans="2:2" ht="30" customHeight="1" x14ac:dyDescent="0.25">
      <c r="B7" s="42" t="s">
        <v>32</v>
      </c>
    </row>
    <row r="8" spans="2:2" ht="15.75" x14ac:dyDescent="0.25">
      <c r="B8" s="43"/>
    </row>
    <row r="9" spans="2:2" ht="63" customHeight="1" x14ac:dyDescent="0.25">
      <c r="B9" s="44" t="s">
        <v>33</v>
      </c>
    </row>
    <row r="10" spans="2:2" ht="15.75" x14ac:dyDescent="0.25">
      <c r="B10" s="41"/>
    </row>
    <row r="11" spans="2:2" ht="15.75" x14ac:dyDescent="0.25">
      <c r="B11" s="41" t="s">
        <v>34</v>
      </c>
    </row>
    <row r="12" spans="2:2" ht="15.75" x14ac:dyDescent="0.25">
      <c r="B12" s="45" t="s">
        <v>35</v>
      </c>
    </row>
    <row r="13" spans="2:2" ht="33.950000000000003" customHeight="1" x14ac:dyDescent="0.25">
      <c r="B13" s="46" t="s">
        <v>38</v>
      </c>
    </row>
    <row r="14" spans="2:2" ht="15.75" x14ac:dyDescent="0.25">
      <c r="B14" s="43"/>
    </row>
    <row r="15" spans="2:2" ht="31.5" x14ac:dyDescent="0.25">
      <c r="B15" s="46" t="s">
        <v>39</v>
      </c>
    </row>
    <row r="16" spans="2:2" ht="15.75" x14ac:dyDescent="0.25">
      <c r="B16" s="43"/>
    </row>
    <row r="17" spans="2:2" ht="15.75" x14ac:dyDescent="0.25">
      <c r="B17" s="47" t="s">
        <v>37</v>
      </c>
    </row>
    <row r="18" spans="2:2" ht="31.5" x14ac:dyDescent="0.25">
      <c r="B18" s="46" t="s">
        <v>36</v>
      </c>
    </row>
    <row r="19" spans="2:2" ht="15.75" x14ac:dyDescent="0.25">
      <c r="B19" s="43"/>
    </row>
    <row r="20" spans="2:2" ht="31.5" x14ac:dyDescent="0.25">
      <c r="B20" s="44" t="s">
        <v>40</v>
      </c>
    </row>
  </sheetData>
  <sheetProtection sheet="1" objects="1" scenarios="1"/>
  <pageMargins left="0.7" right="0.7" top="0.75" bottom="0.75" header="0.3" footer="0.3"/>
  <pageSetup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AC7A4-5BDE-F24D-9410-ADFEA16F0826}">
  <sheetPr>
    <tabColor theme="5" tint="0.39997558519241921"/>
  </sheetPr>
  <dimension ref="A1:BZ315"/>
  <sheetViews>
    <sheetView zoomScale="120" zoomScaleNormal="120" workbookViewId="0">
      <selection activeCell="G7" sqref="G7"/>
    </sheetView>
  </sheetViews>
  <sheetFormatPr defaultColWidth="11.42578125" defaultRowHeight="15" x14ac:dyDescent="0.25"/>
  <cols>
    <col min="1" max="1" width="6" style="16" customWidth="1"/>
    <col min="2" max="2" width="37" customWidth="1"/>
    <col min="3" max="3" width="14" customWidth="1"/>
    <col min="4" max="4" width="14.42578125" customWidth="1"/>
    <col min="5" max="5" width="23.7109375" customWidth="1"/>
    <col min="6" max="6" width="16.28515625" style="16" bestFit="1" customWidth="1"/>
    <col min="7" max="7" width="28.140625" style="16" bestFit="1" customWidth="1"/>
    <col min="8" max="8" width="15.140625" style="16" customWidth="1"/>
    <col min="9" max="9" width="16.42578125" style="16" customWidth="1"/>
    <col min="10" max="10" width="14.85546875" style="16" customWidth="1"/>
    <col min="11" max="11" width="14" style="16" customWidth="1"/>
    <col min="12" max="12" width="15" style="16" customWidth="1"/>
    <col min="13" max="14" width="15" style="16" bestFit="1" customWidth="1"/>
    <col min="15" max="15" width="6.140625" style="16" bestFit="1" customWidth="1"/>
    <col min="16" max="16" width="6.85546875" style="16" bestFit="1" customWidth="1"/>
    <col min="17" max="17" width="7" style="16" bestFit="1" customWidth="1"/>
    <col min="18" max="18" width="14" style="16" customWidth="1"/>
    <col min="19" max="19" width="28.7109375" style="16" bestFit="1" customWidth="1"/>
    <col min="20" max="20" width="11.42578125" style="16" customWidth="1"/>
    <col min="21" max="22" width="16.28515625" style="16" bestFit="1" customWidth="1"/>
    <col min="23" max="23" width="16.85546875" style="16" bestFit="1" customWidth="1"/>
    <col min="24" max="24" width="11.42578125" style="16" customWidth="1"/>
    <col min="25" max="33" width="11.42578125" style="16"/>
    <col min="34" max="36" width="11.42578125" style="16" customWidth="1"/>
    <col min="37" max="37" width="16.28515625" style="16" customWidth="1"/>
    <col min="38" max="38" width="17.28515625" style="16" customWidth="1"/>
    <col min="39" max="39" width="16.85546875" style="16" customWidth="1"/>
    <col min="40" max="40" width="17.42578125" style="16" customWidth="1"/>
    <col min="41" max="41" width="17.140625" style="16" customWidth="1"/>
    <col min="42" max="42" width="10.42578125" style="16" customWidth="1"/>
    <col min="43" max="43" width="13.85546875" style="16" customWidth="1"/>
    <col min="44" max="45" width="11.42578125" style="16" customWidth="1"/>
    <col min="46" max="46" width="11.42578125" style="16"/>
    <col min="47" max="47" width="13.85546875" style="16" customWidth="1"/>
    <col min="48" max="52" width="11.42578125" style="16"/>
  </cols>
  <sheetData>
    <row r="1" spans="2:78" s="16" customFormat="1" ht="15" customHeight="1" x14ac:dyDescent="0.25"/>
    <row r="2" spans="2:78" ht="15" customHeight="1" x14ac:dyDescent="0.25">
      <c r="B2" s="33"/>
      <c r="C2" s="31"/>
      <c r="D2" s="32"/>
      <c r="E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row>
    <row r="3" spans="2:78" ht="42.95" customHeight="1" x14ac:dyDescent="0.25">
      <c r="B3" s="36" t="s">
        <v>22</v>
      </c>
      <c r="C3" s="34"/>
      <c r="D3" s="35"/>
      <c r="E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row>
    <row r="4" spans="2:78" ht="15" customHeight="1" x14ac:dyDescent="0.25">
      <c r="B4" s="37"/>
      <c r="C4" s="38"/>
      <c r="D4" s="39"/>
      <c r="E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row>
    <row r="5" spans="2:78" ht="15" customHeight="1" x14ac:dyDescent="0.25">
      <c r="B5" s="16"/>
      <c r="C5" s="16"/>
      <c r="D5" s="16"/>
      <c r="E5" s="16"/>
      <c r="BA5" s="16"/>
      <c r="BB5" s="16"/>
      <c r="BC5" s="16"/>
      <c r="BD5" s="16"/>
      <c r="BE5" s="16"/>
      <c r="BF5" s="16"/>
      <c r="BG5" s="16"/>
      <c r="BH5" s="16"/>
      <c r="BI5" s="16"/>
      <c r="BJ5" s="16"/>
      <c r="BK5" s="16"/>
      <c r="BL5" s="16"/>
      <c r="BM5" s="16"/>
      <c r="BN5" s="16"/>
      <c r="BO5" s="16"/>
      <c r="BP5" s="16"/>
      <c r="BQ5" s="16"/>
      <c r="BR5" s="16"/>
      <c r="BS5" s="16"/>
      <c r="BT5" s="16"/>
      <c r="BU5" s="16"/>
    </row>
    <row r="6" spans="2:78" ht="15" customHeight="1" x14ac:dyDescent="0.25">
      <c r="B6" s="23" t="s">
        <v>21</v>
      </c>
      <c r="C6" s="16"/>
      <c r="D6" s="16"/>
      <c r="E6" s="16"/>
      <c r="BA6" s="16"/>
      <c r="BB6" s="16"/>
      <c r="BC6" s="16"/>
      <c r="BD6" s="16"/>
      <c r="BE6" s="16"/>
      <c r="BF6" s="16"/>
      <c r="BG6" s="16"/>
      <c r="BH6" s="16"/>
      <c r="BI6" s="16"/>
      <c r="BJ6" s="16"/>
      <c r="BK6" s="16"/>
      <c r="BL6" s="16"/>
      <c r="BM6" s="16"/>
      <c r="BN6" s="16"/>
      <c r="BO6" s="16"/>
      <c r="BP6" s="16"/>
      <c r="BQ6" s="16"/>
      <c r="BR6" s="16"/>
      <c r="BS6" s="16"/>
      <c r="BT6" s="16"/>
      <c r="BU6" s="16"/>
    </row>
    <row r="7" spans="2:78" s="16" customFormat="1" x14ac:dyDescent="0.25"/>
    <row r="8" spans="2:78" x14ac:dyDescent="0.25">
      <c r="B8" s="24" t="s">
        <v>23</v>
      </c>
      <c r="C8" s="25"/>
      <c r="D8" s="25"/>
      <c r="E8" s="59"/>
      <c r="G8" s="59"/>
      <c r="H8" s="59"/>
      <c r="I8" s="59"/>
      <c r="AV8"/>
      <c r="AW8"/>
      <c r="AX8"/>
      <c r="AY8"/>
      <c r="AZ8"/>
    </row>
    <row r="9" spans="2:78" ht="15" customHeight="1" x14ac:dyDescent="0.25">
      <c r="B9" s="18" t="s">
        <v>49</v>
      </c>
      <c r="C9" s="13" t="s">
        <v>26</v>
      </c>
      <c r="D9" s="14" t="s">
        <v>27</v>
      </c>
      <c r="E9" s="16"/>
      <c r="AV9"/>
      <c r="AW9"/>
      <c r="AX9"/>
      <c r="AY9"/>
      <c r="AZ9"/>
    </row>
    <row r="10" spans="2:78" ht="15" customHeight="1" x14ac:dyDescent="0.25">
      <c r="B10" s="18" t="s">
        <v>15</v>
      </c>
      <c r="C10" s="74">
        <f>$C$12*$C$13</f>
        <v>2.5334399999999997</v>
      </c>
      <c r="D10" s="74">
        <f>$D$12*$D$13</f>
        <v>2.3967899999999998</v>
      </c>
      <c r="E10" s="16"/>
      <c r="AV10"/>
      <c r="AW10"/>
      <c r="AX10"/>
      <c r="AY10"/>
      <c r="AZ10"/>
    </row>
    <row r="11" spans="2:78" ht="15" customHeight="1" x14ac:dyDescent="0.25">
      <c r="B11" s="18" t="s">
        <v>48</v>
      </c>
      <c r="C11" s="51">
        <v>13.6</v>
      </c>
      <c r="D11" s="51">
        <v>13.6</v>
      </c>
      <c r="E11" s="16"/>
      <c r="AV11"/>
      <c r="AW11"/>
      <c r="AX11"/>
      <c r="AY11"/>
      <c r="AZ11"/>
    </row>
    <row r="12" spans="2:78" ht="15.75" x14ac:dyDescent="0.25">
      <c r="B12" s="18" t="s">
        <v>55</v>
      </c>
      <c r="C12" s="51">
        <v>2.6389999999999998</v>
      </c>
      <c r="D12" s="51">
        <v>2.4209999999999998</v>
      </c>
      <c r="E12" s="16"/>
      <c r="AV12"/>
      <c r="AW12"/>
      <c r="AX12"/>
      <c r="AY12"/>
      <c r="AZ12"/>
    </row>
    <row r="13" spans="2:78" ht="15.75" x14ac:dyDescent="0.25">
      <c r="B13" s="18" t="s">
        <v>14</v>
      </c>
      <c r="C13" s="52">
        <v>0.96</v>
      </c>
      <c r="D13" s="52">
        <v>0.99</v>
      </c>
      <c r="E13" s="16"/>
      <c r="AV13"/>
      <c r="AW13"/>
      <c r="AX13"/>
      <c r="AY13"/>
      <c r="AZ13"/>
    </row>
    <row r="14" spans="2:78" s="16" customFormat="1" x14ac:dyDescent="0.25">
      <c r="B14" s="19" t="s">
        <v>16</v>
      </c>
      <c r="C14" s="15">
        <f>'Model Coefficients'!$C$60+('Model Coefficients'!$C$61*$C$10)+('Model Coefficients'!$C$62*($C$10*$C$10))+('Model Coefficients'!$C$63*($C$11/907.185))+('Model Coefficients'!$C$64*(($C$11/907.185)*($C$11/907.185)))+('Model Coefficients'!$C$67*(1/$C$12))+('Model Coefficients'!$C$68*((1/$C$12)*(1/$C$12)))+('Model Coefficients'!$C$65*$C$13)+('Model Coefficients'!$C$66*($C$13*$C$13))+'Model Coefficients'!$C$69</f>
        <v>1.2046844760175333</v>
      </c>
      <c r="D14" s="15">
        <f>'Model Coefficients'!$C$60+('Model Coefficients'!$C$61*$D$10)+('Model Coefficients'!$C$62*($D$10*$D$10))+('Model Coefficients'!$C$63*($D$11/907.185))+('Model Coefficients'!$C$64*(($D$11/907.185)*($D$11/907.185)))+('Model Coefficients'!$C$67*(1/$D$12))+('Model Coefficients'!$C$68*((1/$D$12)*(1/$D$12)))+('Model Coefficients'!$C$65*$D$13)+('Model Coefficients'!$C$66*($D$13*$D$13))</f>
        <v>0.33072004735132055</v>
      </c>
    </row>
    <row r="15" spans="2:78" x14ac:dyDescent="0.25">
      <c r="B15" s="16"/>
      <c r="C15" s="16"/>
      <c r="D15" s="16"/>
      <c r="E15" s="16"/>
      <c r="AV15"/>
      <c r="AW15"/>
      <c r="AX15"/>
      <c r="AY15"/>
      <c r="AZ15"/>
    </row>
    <row r="16" spans="2:78" x14ac:dyDescent="0.25">
      <c r="B16" s="26" t="s">
        <v>52</v>
      </c>
      <c r="C16" s="28"/>
      <c r="D16" s="59"/>
      <c r="E16" s="16"/>
      <c r="AP16"/>
      <c r="AQ16"/>
      <c r="AR16"/>
      <c r="AS16"/>
      <c r="AT16"/>
      <c r="AU16"/>
      <c r="AV16"/>
      <c r="AW16"/>
      <c r="AX16"/>
      <c r="AY16"/>
      <c r="AZ16"/>
    </row>
    <row r="17" spans="2:52" ht="15.75" x14ac:dyDescent="0.25">
      <c r="B17" s="18" t="s">
        <v>15</v>
      </c>
      <c r="C17" s="74">
        <f>$C$20*$C$19</f>
        <v>2.5492739999999996</v>
      </c>
      <c r="D17" s="16"/>
      <c r="E17" s="16"/>
      <c r="AN17"/>
      <c r="AO17"/>
      <c r="AP17"/>
      <c r="AQ17"/>
      <c r="AR17"/>
      <c r="AS17"/>
      <c r="AT17"/>
      <c r="AU17"/>
      <c r="AV17"/>
      <c r="AW17"/>
      <c r="AX17"/>
      <c r="AY17"/>
      <c r="AZ17"/>
    </row>
    <row r="18" spans="2:52" ht="15.75" x14ac:dyDescent="0.25">
      <c r="B18" s="18" t="s">
        <v>48</v>
      </c>
      <c r="C18" s="51">
        <v>13.6</v>
      </c>
      <c r="D18" s="16"/>
      <c r="E18" s="16"/>
      <c r="AN18"/>
      <c r="AO18"/>
      <c r="AP18"/>
      <c r="AQ18"/>
      <c r="AR18"/>
      <c r="AS18"/>
      <c r="AT18"/>
      <c r="AU18"/>
      <c r="AV18"/>
      <c r="AW18"/>
      <c r="AX18"/>
      <c r="AY18"/>
      <c r="AZ18"/>
    </row>
    <row r="19" spans="2:52" ht="15.75" x14ac:dyDescent="0.25">
      <c r="B19" s="18" t="s">
        <v>14</v>
      </c>
      <c r="C19" s="52">
        <v>0.96599999999999997</v>
      </c>
      <c r="D19" s="16"/>
      <c r="E19" s="16"/>
      <c r="AN19"/>
      <c r="AO19"/>
      <c r="AP19"/>
      <c r="AQ19"/>
      <c r="AR19"/>
      <c r="AS19"/>
      <c r="AT19"/>
      <c r="AU19"/>
      <c r="AV19"/>
      <c r="AW19"/>
      <c r="AX19"/>
      <c r="AY19"/>
      <c r="AZ19"/>
    </row>
    <row r="20" spans="2:52" ht="15.75" x14ac:dyDescent="0.25">
      <c r="B20" s="18" t="s">
        <v>55</v>
      </c>
      <c r="C20" s="52">
        <v>2.6389999999999998</v>
      </c>
      <c r="D20" s="16"/>
      <c r="E20" s="16"/>
      <c r="AN20"/>
      <c r="AO20"/>
      <c r="AP20"/>
      <c r="AQ20"/>
      <c r="AR20"/>
      <c r="AS20"/>
      <c r="AT20"/>
      <c r="AU20"/>
      <c r="AV20"/>
      <c r="AW20"/>
      <c r="AX20"/>
      <c r="AY20"/>
      <c r="AZ20"/>
    </row>
    <row r="21" spans="2:52" x14ac:dyDescent="0.25">
      <c r="B21" s="19" t="s">
        <v>54</v>
      </c>
      <c r="C21" s="15">
        <f>'Model Coefficients'!$C$25+('Model Coefficients'!$C$26*($C$18/907.185))+('Model Coefficients'!$C$27*(($C$18/907.185)*($C$18/907.185)))+('Model Coefficients'!$C$28*$C$19)+('Model Coefficients'!$C$29*($C$19*$C$19))+('Model Coefficients'!$C$30*$C$17)+('Model Coefficients'!$C$31*($C$17*$C$17))+('Model Coefficients'!$C$32*(1/$C$20))+('Model Coefficients'!$C$33*((1/$C$20)*(1/$C$20)))</f>
        <v>0.98757983697164775</v>
      </c>
      <c r="D21" s="16"/>
      <c r="E21" s="16"/>
      <c r="AM21"/>
      <c r="AN21"/>
      <c r="AO21"/>
      <c r="AP21"/>
      <c r="AQ21"/>
      <c r="AR21"/>
      <c r="AS21"/>
      <c r="AT21"/>
      <c r="AU21"/>
      <c r="AV21"/>
      <c r="AW21"/>
      <c r="AX21"/>
      <c r="AY21"/>
      <c r="AZ21"/>
    </row>
    <row r="22" spans="2:52" ht="15.75" x14ac:dyDescent="0.25">
      <c r="B22" s="16"/>
      <c r="C22" s="16"/>
      <c r="D22" s="16"/>
      <c r="E22" s="16"/>
      <c r="H22" s="66"/>
      <c r="AU22"/>
      <c r="AV22"/>
      <c r="AW22"/>
      <c r="AX22"/>
      <c r="AY22"/>
      <c r="AZ22"/>
    </row>
    <row r="23" spans="2:52" s="16" customFormat="1" x14ac:dyDescent="0.25">
      <c r="B23" s="29" t="s">
        <v>24</v>
      </c>
      <c r="C23" s="30"/>
      <c r="E23" s="59"/>
    </row>
    <row r="24" spans="2:52" s="16" customFormat="1" x14ac:dyDescent="0.25">
      <c r="B24" s="20"/>
      <c r="C24" s="22" t="s">
        <v>26</v>
      </c>
    </row>
    <row r="25" spans="2:52" s="16" customFormat="1" ht="15.75" x14ac:dyDescent="0.25">
      <c r="B25" s="18" t="s">
        <v>48</v>
      </c>
      <c r="C25" s="51">
        <v>13.6</v>
      </c>
    </row>
    <row r="26" spans="2:52" s="16" customFormat="1" ht="15.75" x14ac:dyDescent="0.25">
      <c r="B26" s="18" t="s">
        <v>55</v>
      </c>
      <c r="C26" s="51">
        <v>2.7250000000000001</v>
      </c>
      <c r="H26" s="17"/>
      <c r="I26" s="17"/>
      <c r="J26" s="17"/>
      <c r="K26" s="17"/>
    </row>
    <row r="27" spans="2:52" s="16" customFormat="1" ht="15.75" x14ac:dyDescent="0.25">
      <c r="B27" s="18" t="s">
        <v>15</v>
      </c>
      <c r="C27" s="51">
        <v>2.5489999999999999</v>
      </c>
    </row>
    <row r="28" spans="2:52" s="16" customFormat="1" x14ac:dyDescent="0.25">
      <c r="B28" s="19" t="s">
        <v>18</v>
      </c>
      <c r="C28" s="15">
        <f>'Model Coefficients'!$C$78+('Model Coefficients'!$C$79*($C$25/907.185))+('Model Coefficients'!$C$80*(($C$25/907.185)*($C$25/907.185)))+('Model Coefficients'!$C$81*(1/$C$26))+('Model Coefficients'!$C$82*((1/$C$26)*(1/$C$26)))+('Model Coefficients'!$C$84*C27)+('Model Coefficients'!$C$85*(C27*C27))+'Model Coefficients'!$C$83</f>
        <v>0.30584897853124371</v>
      </c>
    </row>
    <row r="29" spans="2:52" s="16" customFormat="1" x14ac:dyDescent="0.25"/>
    <row r="30" spans="2:52" s="16" customFormat="1" x14ac:dyDescent="0.25"/>
    <row r="31" spans="2:52" s="16" customFormat="1" x14ac:dyDescent="0.25"/>
    <row r="32" spans="2:52" s="16" customFormat="1" x14ac:dyDescent="0.25"/>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row r="242" s="16" customFormat="1" x14ac:dyDescent="0.25"/>
    <row r="243" s="16" customFormat="1" x14ac:dyDescent="0.25"/>
    <row r="244" s="16" customFormat="1" x14ac:dyDescent="0.25"/>
    <row r="245" s="16" customFormat="1" x14ac:dyDescent="0.25"/>
    <row r="246" s="16" customFormat="1" x14ac:dyDescent="0.25"/>
    <row r="247" s="16" customFormat="1" x14ac:dyDescent="0.25"/>
    <row r="248" s="16" customFormat="1" x14ac:dyDescent="0.25"/>
    <row r="249" s="16" customFormat="1" x14ac:dyDescent="0.25"/>
    <row r="250" s="16" customFormat="1" x14ac:dyDescent="0.25"/>
    <row r="251" s="16" customFormat="1" x14ac:dyDescent="0.25"/>
    <row r="252" s="16" customFormat="1" x14ac:dyDescent="0.25"/>
    <row r="253" s="16" customFormat="1" x14ac:dyDescent="0.25"/>
    <row r="254" s="16" customFormat="1" x14ac:dyDescent="0.25"/>
    <row r="255" s="16" customFormat="1" x14ac:dyDescent="0.25"/>
    <row r="256" s="16" customFormat="1" x14ac:dyDescent="0.25"/>
    <row r="257" s="16" customFormat="1" x14ac:dyDescent="0.25"/>
    <row r="258" s="16" customFormat="1" x14ac:dyDescent="0.25"/>
    <row r="259" s="16" customFormat="1" x14ac:dyDescent="0.25"/>
    <row r="260" s="16" customFormat="1" x14ac:dyDescent="0.25"/>
    <row r="261" s="16" customFormat="1" x14ac:dyDescent="0.25"/>
    <row r="262" s="16" customFormat="1" x14ac:dyDescent="0.25"/>
    <row r="263" s="16" customFormat="1" x14ac:dyDescent="0.25"/>
    <row r="264" s="16" customFormat="1" x14ac:dyDescent="0.25"/>
    <row r="265" s="16" customFormat="1" x14ac:dyDescent="0.25"/>
    <row r="266" s="16" customFormat="1" x14ac:dyDescent="0.25"/>
    <row r="267" s="16" customFormat="1" x14ac:dyDescent="0.25"/>
    <row r="268" s="16" customFormat="1" x14ac:dyDescent="0.25"/>
    <row r="269" s="16" customFormat="1" x14ac:dyDescent="0.25"/>
    <row r="270" s="16" customFormat="1" x14ac:dyDescent="0.25"/>
    <row r="271" s="16" customFormat="1" x14ac:dyDescent="0.25"/>
    <row r="272" s="16" customFormat="1" x14ac:dyDescent="0.25"/>
    <row r="273" s="16" customFormat="1" x14ac:dyDescent="0.25"/>
    <row r="274" s="16" customFormat="1" x14ac:dyDescent="0.25"/>
    <row r="275" s="16" customFormat="1" x14ac:dyDescent="0.25"/>
    <row r="276" s="16" customFormat="1" x14ac:dyDescent="0.25"/>
    <row r="277" s="16" customFormat="1" x14ac:dyDescent="0.25"/>
    <row r="278" s="16" customFormat="1" x14ac:dyDescent="0.25"/>
    <row r="279" s="16" customFormat="1" x14ac:dyDescent="0.25"/>
    <row r="280" s="16" customFormat="1" x14ac:dyDescent="0.25"/>
    <row r="281" s="16" customFormat="1" x14ac:dyDescent="0.25"/>
    <row r="282" s="16" customFormat="1" x14ac:dyDescent="0.25"/>
    <row r="283" s="16" customFormat="1" x14ac:dyDescent="0.25"/>
    <row r="284" s="16" customFormat="1" x14ac:dyDescent="0.25"/>
    <row r="285" s="16" customFormat="1" x14ac:dyDescent="0.25"/>
    <row r="286" s="16" customFormat="1" x14ac:dyDescent="0.25"/>
    <row r="287" s="16" customFormat="1" x14ac:dyDescent="0.25"/>
    <row r="288" s="16" customFormat="1" x14ac:dyDescent="0.25"/>
    <row r="289" s="16" customFormat="1" x14ac:dyDescent="0.25"/>
    <row r="290" s="16" customFormat="1" x14ac:dyDescent="0.25"/>
    <row r="291" s="16" customFormat="1" x14ac:dyDescent="0.25"/>
    <row r="292" s="16" customFormat="1" x14ac:dyDescent="0.25"/>
    <row r="293" s="16" customFormat="1" x14ac:dyDescent="0.25"/>
    <row r="294" s="16" customFormat="1" x14ac:dyDescent="0.25"/>
    <row r="295" s="16" customFormat="1" x14ac:dyDescent="0.25"/>
    <row r="296" s="16" customFormat="1" x14ac:dyDescent="0.25"/>
    <row r="297" s="16" customFormat="1" x14ac:dyDescent="0.25"/>
    <row r="298" s="16" customFormat="1" x14ac:dyDescent="0.25"/>
    <row r="299" s="16" customFormat="1" x14ac:dyDescent="0.25"/>
    <row r="300" s="16" customFormat="1" x14ac:dyDescent="0.25"/>
    <row r="301" s="16" customFormat="1" x14ac:dyDescent="0.25"/>
    <row r="302" s="16" customFormat="1" x14ac:dyDescent="0.25"/>
    <row r="303" s="16" customFormat="1" x14ac:dyDescent="0.25"/>
    <row r="304" s="16" customFormat="1" x14ac:dyDescent="0.25"/>
    <row r="305" s="16" customFormat="1" x14ac:dyDescent="0.25"/>
    <row r="306" s="16" customFormat="1" x14ac:dyDescent="0.25"/>
    <row r="307" s="16" customFormat="1" x14ac:dyDescent="0.25"/>
    <row r="308" s="16" customFormat="1" x14ac:dyDescent="0.25"/>
    <row r="309" s="16" customFormat="1" x14ac:dyDescent="0.25"/>
    <row r="310" s="16" customFormat="1" x14ac:dyDescent="0.25"/>
    <row r="311" s="16" customFormat="1" x14ac:dyDescent="0.25"/>
    <row r="312" s="16" customFormat="1" x14ac:dyDescent="0.25"/>
    <row r="313" s="16" customFormat="1" x14ac:dyDescent="0.25"/>
    <row r="314" s="16" customFormat="1" x14ac:dyDescent="0.25"/>
    <row r="315" s="16" customFormat="1" x14ac:dyDescent="0.25"/>
  </sheetData>
  <sheetProtection sheet="1" objects="1" scenarios="1"/>
  <phoneticPr fontId="11" type="noConversion"/>
  <dataValidations count="8">
    <dataValidation type="decimal" allowBlank="1" showInputMessage="1" showErrorMessage="1" promptTitle="Range for values" prompt="Min: 2.340_x000a_Max: 2.858" sqref="C27" xr:uid="{71211B32-8C48-9C44-AF17-273D931138C9}">
      <formula1>2.34</formula1>
      <formula2>2.858</formula2>
    </dataValidation>
    <dataValidation type="decimal" allowBlank="1" showInputMessage="1" showErrorMessage="1" promptTitle="Range for values" prompt="Min: 0.794_x000a_Max: 1.147" sqref="C19" xr:uid="{8AB53D72-B297-AE43-A3EB-D26E2B3CE184}">
      <formula1>0.794</formula1>
      <formula2>1.147</formula2>
    </dataValidation>
    <dataValidation type="decimal" allowBlank="1" showInputMessage="1" showErrorMessage="1" promptTitle="Range for values" prompt="Min: 0.794_x000a_Max: 1.084" sqref="C13" xr:uid="{C5354263-55B0-544D-8CCD-EF749C3C60FC}">
      <formula1>0.794</formula1>
      <formula2>1.084</formula2>
    </dataValidation>
    <dataValidation type="decimal" allowBlank="1" showInputMessage="1" showErrorMessage="1" promptTitle="Range for values" prompt="Min: 2.123_x000a_Max: 2.950" sqref="D12" xr:uid="{E6B86179-EADA-EC49-8D8A-BF577FCFBE14}">
      <formula1>2.123</formula1>
      <formula2>2.95</formula2>
    </dataValidation>
    <dataValidation type="decimal" allowBlank="1" showInputMessage="1" showErrorMessage="1" promptTitle="Range for values" prompt="Min: 0.862_x000a_Max: 1.147" sqref="D13" xr:uid="{47522A82-10A6-2A4E-8752-6B3579E41E9F}">
      <formula1>0.862</formula1>
      <formula2>1.147</formula2>
    </dataValidation>
    <dataValidation type="decimal" allowBlank="1" showInputMessage="1" showErrorMessage="1" promptTitle="Range for values" prompt="Min: 2.410_x000a_Max: 3.211" sqref="C12" xr:uid="{90233751-E982-DD43-A965-6BDDF37A4198}">
      <formula1>2.41</formula1>
      <formula2>3.211</formula2>
    </dataValidation>
    <dataValidation type="decimal" allowBlank="1" showInputMessage="1" showErrorMessage="1" promptTitle="Range for values" prompt="Min: 2.123_x000a_Max: 3.215" sqref="C20" xr:uid="{4383F63A-1DB6-6644-ABBD-320AF45748CE}">
      <formula1>2.123</formula1>
      <formula2>3.215</formula2>
    </dataValidation>
    <dataValidation type="decimal" allowBlank="1" showInputMessage="1" showErrorMessage="1" promptTitle="Range for values" prompt="Min: 2.469_x000a_Max: 3.215" sqref="C26" xr:uid="{B89E38B8-F58B-8C45-9DA3-4978A970B57E}">
      <formula1>2.469</formula1>
      <formula2>3.215</formula2>
    </dataValidation>
  </dataValidations>
  <pageMargins left="0.7" right="0.7" top="0.75" bottom="0.75" header="0.3" footer="0.3"/>
  <pageSetup orientation="landscape"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5C83BD-5D99-4542-B4EB-26B48A409425}">
          <x14:formula1>
            <xm:f>'Model Coefficients'!$I$4:$I$6</xm:f>
          </x14:formula1>
          <xm:sqref>C18 C11:D11 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D969-5D08-3B46-A2EA-0E113F6EE594}">
  <sheetPr>
    <tabColor theme="5" tint="0.39997558519241921"/>
  </sheetPr>
  <dimension ref="A1:CI336"/>
  <sheetViews>
    <sheetView zoomScale="120" zoomScaleNormal="120" workbookViewId="0">
      <selection activeCell="D11" sqref="D11"/>
    </sheetView>
  </sheetViews>
  <sheetFormatPr defaultColWidth="11.42578125" defaultRowHeight="15" x14ac:dyDescent="0.25"/>
  <cols>
    <col min="1" max="1" width="6" style="16" customWidth="1"/>
    <col min="2" max="2" width="36.7109375" customWidth="1"/>
    <col min="3" max="3" width="18.85546875" hidden="1" customWidth="1"/>
    <col min="4" max="4" width="14" customWidth="1"/>
    <col min="5" max="5" width="16.85546875" hidden="1" customWidth="1"/>
    <col min="6" max="6" width="14.42578125" customWidth="1"/>
    <col min="7" max="7" width="24.140625" customWidth="1"/>
    <col min="8" max="8" width="18.85546875" customWidth="1"/>
    <col min="9" max="9" width="16.28515625" style="16" bestFit="1" customWidth="1"/>
    <col min="10" max="10" width="16.85546875" style="16" bestFit="1" customWidth="1"/>
    <col min="11" max="11" width="7" style="16" bestFit="1" customWidth="1"/>
    <col min="12" max="12" width="28.7109375" style="16" bestFit="1" customWidth="1"/>
    <col min="13" max="13" width="16.85546875" style="16" customWidth="1"/>
    <col min="14" max="14" width="14" style="16" customWidth="1"/>
    <col min="15" max="15" width="17.85546875" style="16" customWidth="1"/>
    <col min="16" max="17" width="14.28515625" style="16" customWidth="1"/>
    <col min="18" max="18" width="13" style="16" customWidth="1"/>
    <col min="19" max="19" width="7" style="16" bestFit="1" customWidth="1"/>
    <col min="20" max="20" width="28.7109375" style="16" bestFit="1" customWidth="1"/>
    <col min="21" max="21" width="16.85546875" style="16" customWidth="1"/>
    <col min="22" max="22" width="16.28515625" style="16" customWidth="1"/>
    <col min="23" max="23" width="16.28515625" style="16" bestFit="1" customWidth="1"/>
    <col min="24" max="24" width="15.85546875" style="16" customWidth="1"/>
    <col min="25" max="25" width="13.140625" style="16" customWidth="1"/>
    <col min="26" max="26" width="15.7109375" style="16" customWidth="1"/>
    <col min="27" max="27" width="14" style="16" customWidth="1"/>
    <col min="28" max="28" width="28.7109375" style="16" bestFit="1" customWidth="1"/>
    <col min="29" max="29" width="11.42578125" style="16" customWidth="1"/>
    <col min="30" max="31" width="16.28515625" style="16" bestFit="1" customWidth="1"/>
    <col min="32" max="32" width="16.85546875" style="16" bestFit="1" customWidth="1"/>
    <col min="33" max="33" width="11.42578125" style="16" customWidth="1"/>
    <col min="34" max="42" width="11.42578125" style="16"/>
    <col min="43" max="45" width="11.42578125" style="16" customWidth="1"/>
    <col min="46" max="46" width="16.28515625" style="16" customWidth="1"/>
    <col min="47" max="47" width="17.28515625" style="16" customWidth="1"/>
    <col min="48" max="48" width="16.85546875" style="16" customWidth="1"/>
    <col min="49" max="49" width="17.42578125" style="16" customWidth="1"/>
    <col min="50" max="50" width="17.140625" style="16" customWidth="1"/>
    <col min="51" max="51" width="10.42578125" style="16" customWidth="1"/>
    <col min="52" max="52" width="13.85546875" style="16" customWidth="1"/>
    <col min="53" max="54" width="11.42578125" style="16" customWidth="1"/>
    <col min="55" max="55" width="11.42578125" style="16"/>
    <col min="56" max="56" width="13.85546875" style="16" customWidth="1"/>
    <col min="57" max="61" width="11.42578125" style="16"/>
  </cols>
  <sheetData>
    <row r="1" spans="2:87" s="16" customFormat="1" ht="15" customHeight="1" x14ac:dyDescent="0.25">
      <c r="U1" s="71"/>
      <c r="V1" s="71"/>
    </row>
    <row r="2" spans="2:87" ht="15" customHeight="1" x14ac:dyDescent="0.25">
      <c r="B2" s="33"/>
      <c r="C2" s="31"/>
      <c r="D2" s="31"/>
      <c r="E2" s="31"/>
      <c r="F2" s="32"/>
      <c r="G2" s="16"/>
      <c r="H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row>
    <row r="3" spans="2:87" ht="42.95" customHeight="1" x14ac:dyDescent="0.25">
      <c r="B3" s="36" t="s">
        <v>22</v>
      </c>
      <c r="C3" s="34"/>
      <c r="D3" s="34"/>
      <c r="E3" s="34"/>
      <c r="F3" s="35"/>
      <c r="G3" s="16"/>
      <c r="H3" s="16"/>
      <c r="W3" s="72"/>
      <c r="X3" s="72"/>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row>
    <row r="4" spans="2:87" ht="15" customHeight="1" x14ac:dyDescent="0.25">
      <c r="B4" s="37"/>
      <c r="C4" s="38"/>
      <c r="D4" s="38"/>
      <c r="E4" s="38"/>
      <c r="F4" s="39"/>
      <c r="G4" s="16"/>
      <c r="H4" s="16"/>
      <c r="W4" s="72"/>
      <c r="X4" s="72"/>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row>
    <row r="5" spans="2:87" ht="15" customHeight="1" x14ac:dyDescent="0.25">
      <c r="B5" s="16"/>
      <c r="C5" s="16"/>
      <c r="D5" s="16"/>
      <c r="E5" s="16"/>
      <c r="F5" s="16"/>
      <c r="G5" s="16"/>
      <c r="H5" s="16"/>
      <c r="W5" s="72"/>
      <c r="X5" s="72"/>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row>
    <row r="6" spans="2:87" s="16" customFormat="1" ht="15.75" x14ac:dyDescent="0.25">
      <c r="B6" s="23" t="s">
        <v>21</v>
      </c>
      <c r="W6" s="72"/>
      <c r="X6" s="72"/>
    </row>
    <row r="7" spans="2:87" s="16" customFormat="1" x14ac:dyDescent="0.25">
      <c r="M7" s="72"/>
      <c r="N7" s="72"/>
    </row>
    <row r="8" spans="2:87" x14ac:dyDescent="0.25">
      <c r="B8" s="24" t="s">
        <v>23</v>
      </c>
      <c r="C8" s="40"/>
      <c r="D8" s="25"/>
      <c r="E8" s="25"/>
      <c r="F8" s="25"/>
      <c r="G8" s="16"/>
      <c r="H8" s="59"/>
      <c r="I8" s="59"/>
      <c r="M8" s="72"/>
      <c r="N8" s="72"/>
      <c r="AY8"/>
      <c r="AZ8"/>
      <c r="BA8"/>
      <c r="BB8"/>
      <c r="BC8"/>
      <c r="BD8"/>
      <c r="BE8"/>
      <c r="BF8"/>
      <c r="BG8"/>
      <c r="BH8"/>
      <c r="BI8"/>
    </row>
    <row r="9" spans="2:87" ht="15" customHeight="1" x14ac:dyDescent="0.25">
      <c r="B9" s="18" t="s">
        <v>49</v>
      </c>
      <c r="C9" s="13" t="s">
        <v>41</v>
      </c>
      <c r="D9" s="13" t="s">
        <v>26</v>
      </c>
      <c r="E9" s="14" t="s">
        <v>42</v>
      </c>
      <c r="F9" s="14" t="s">
        <v>27</v>
      </c>
      <c r="G9" s="16"/>
      <c r="H9" s="16"/>
      <c r="M9" s="72"/>
      <c r="N9" s="72"/>
      <c r="AY9"/>
      <c r="AZ9"/>
      <c r="BA9"/>
      <c r="BB9"/>
      <c r="BC9"/>
      <c r="BD9"/>
      <c r="BE9"/>
      <c r="BF9"/>
      <c r="BG9"/>
      <c r="BH9"/>
      <c r="BI9"/>
    </row>
    <row r="10" spans="2:87" ht="15" customHeight="1" x14ac:dyDescent="0.25">
      <c r="B10" s="18" t="s">
        <v>43</v>
      </c>
      <c r="C10" s="51">
        <f>D10/2.2046</f>
        <v>2.5353361153950824</v>
      </c>
      <c r="D10" s="74">
        <f>$D$12*$D$13</f>
        <v>5.5894019999999989</v>
      </c>
      <c r="E10" s="75">
        <f>F10/2.2046</f>
        <v>2.3972797786446516</v>
      </c>
      <c r="F10" s="74">
        <f>$F$12*$F$13</f>
        <v>5.285042999999999</v>
      </c>
      <c r="G10" s="16"/>
      <c r="H10" s="16"/>
      <c r="M10" s="72"/>
      <c r="N10" s="72"/>
      <c r="AY10"/>
      <c r="AZ10"/>
      <c r="BA10"/>
      <c r="BB10"/>
      <c r="BC10"/>
      <c r="BD10"/>
      <c r="BE10"/>
      <c r="BF10"/>
      <c r="BG10"/>
      <c r="BH10"/>
      <c r="BI10"/>
    </row>
    <row r="11" spans="2:87" ht="15" customHeight="1" x14ac:dyDescent="0.25">
      <c r="B11" s="18" t="s">
        <v>48</v>
      </c>
      <c r="C11" s="51">
        <f>D11</f>
        <v>13.6</v>
      </c>
      <c r="D11" s="51">
        <v>13.6</v>
      </c>
      <c r="E11" s="51">
        <f>F11</f>
        <v>13.6</v>
      </c>
      <c r="F11" s="51">
        <v>13.6</v>
      </c>
      <c r="G11" s="16"/>
      <c r="H11" s="16"/>
      <c r="M11" s="72"/>
      <c r="N11" s="72"/>
      <c r="AY11"/>
      <c r="AZ11"/>
      <c r="BA11"/>
      <c r="BB11"/>
      <c r="BC11"/>
      <c r="BD11"/>
      <c r="BE11"/>
      <c r="BF11"/>
      <c r="BG11"/>
      <c r="BH11"/>
      <c r="BI11"/>
    </row>
    <row r="12" spans="2:87" ht="15.75" x14ac:dyDescent="0.25">
      <c r="B12" s="18" t="s">
        <v>55</v>
      </c>
      <c r="C12" s="51">
        <f>D12</f>
        <v>2.6389999999999998</v>
      </c>
      <c r="D12" s="51">
        <v>2.6389999999999998</v>
      </c>
      <c r="E12" s="51">
        <f>F12</f>
        <v>2.4209999999999998</v>
      </c>
      <c r="F12" s="51">
        <v>2.4209999999999998</v>
      </c>
      <c r="G12" s="16"/>
      <c r="H12" s="16"/>
      <c r="M12" s="72"/>
      <c r="AY12"/>
      <c r="AZ12"/>
      <c r="BA12"/>
      <c r="BB12"/>
      <c r="BC12"/>
      <c r="BD12"/>
      <c r="BE12"/>
      <c r="BF12"/>
      <c r="BG12"/>
      <c r="BH12"/>
      <c r="BI12"/>
    </row>
    <row r="13" spans="2:87" ht="15.75" x14ac:dyDescent="0.25">
      <c r="B13" s="18" t="s">
        <v>44</v>
      </c>
      <c r="C13" s="51">
        <f>D13/2.2046</f>
        <v>0.96071849768665507</v>
      </c>
      <c r="D13" s="51">
        <v>2.1179999999999999</v>
      </c>
      <c r="E13" s="51">
        <f>F13/2.2046</f>
        <v>0.9902023042728838</v>
      </c>
      <c r="F13" s="51">
        <v>2.1829999999999998</v>
      </c>
      <c r="G13" s="16"/>
      <c r="H13" s="16"/>
      <c r="M13" s="72"/>
      <c r="AY13"/>
      <c r="AZ13"/>
      <c r="BA13"/>
      <c r="BB13"/>
      <c r="BC13"/>
      <c r="BD13"/>
      <c r="BE13"/>
      <c r="BF13"/>
      <c r="BG13"/>
      <c r="BH13"/>
      <c r="BI13"/>
    </row>
    <row r="14" spans="2:87" s="16" customFormat="1" x14ac:dyDescent="0.25">
      <c r="B14" s="19" t="s">
        <v>16</v>
      </c>
      <c r="C14" s="15">
        <f>'Model Coefficients'!$C$60+('Model Coefficients'!$C$61*$C$10)+('Model Coefficients'!$C$62*($C$10*$C$10))+('Model Coefficients'!$C$63*($C$11/907.185))+('Model Coefficients'!$C$64*(($C$11/907.185)*($C$11/907.185)))+('Model Coefficients'!$C$67*(1/$C$12))+('Model Coefficients'!$C$68*((1/$C$12)*(1/$C$12)))+('Model Coefficients'!$C$65*$C$13)+('Model Coefficients'!$C$66*($C$13*$C$13))+'Model Coefficients'!$C$69</f>
        <v>1.1973057044405166</v>
      </c>
      <c r="D14" s="15">
        <f>'Model Coefficients'!$C$60+('Model Coefficients'!$C$61*$C$10)+('Model Coefficients'!$C$62*($C$10*$C$10))+('Model Coefficients'!$C$63*($C$11/907.185))+('Model Coefficients'!$C$64*(($C$11/907.185)*($C$11/907.185)))+('Model Coefficients'!$C$67*(1/$C$12))+('Model Coefficients'!$C$68*((1/$C$12)*(1/$C$12)))+('Model Coefficients'!$C$65*$C$13)+('Model Coefficients'!$C$66*($C$13*$C$13))+'Model Coefficients'!$C$69</f>
        <v>1.1973057044405166</v>
      </c>
      <c r="E14" s="15">
        <f>'Model Coefficients'!$C$60+('Model Coefficients'!$C$61*$E$10)+('Model Coefficients'!$C$62*($E$10*$E$10))+('Model Coefficients'!$C$63*($E$11/907.185))+('Model Coefficients'!$C$64*(($E$11/907.185)*($E$11/907.185)))+('Model Coefficients'!$C$67*(1/$E$12))+('Model Coefficients'!$C$68*((1/$E$12)*(1/$E$12)))+('Model Coefficients'!$C$65*$E$13)+('Model Coefficients'!$C$66*($E$13*$E$13))</f>
        <v>0.32860487121399728</v>
      </c>
      <c r="F14" s="15">
        <f>'Model Coefficients'!$C$60+('Model Coefficients'!$C$61*$E$10)+('Model Coefficients'!$C$62*($E$10*$E$10))+('Model Coefficients'!$C$63*($E$11/907.185))+('Model Coefficients'!$C$64*(($E$11/907.185)*($E$11/907.185)))+('Model Coefficients'!$C$67*(1/$E$12))+('Model Coefficients'!$C$68*((1/$E$12)*(1/$E$12)))+('Model Coefficients'!$C$65*$E$13)+('Model Coefficients'!$C$66*($E$13*$E$13))</f>
        <v>0.32860487121399728</v>
      </c>
      <c r="M14" s="72"/>
    </row>
    <row r="15" spans="2:87" x14ac:dyDescent="0.25">
      <c r="B15" s="16"/>
      <c r="C15" s="16"/>
      <c r="D15" s="16"/>
      <c r="E15" s="16"/>
      <c r="F15" s="16"/>
      <c r="G15" s="16"/>
      <c r="H15" s="69"/>
      <c r="AZ15"/>
      <c r="BA15"/>
      <c r="BB15"/>
      <c r="BC15"/>
      <c r="BD15"/>
      <c r="BE15"/>
      <c r="BF15"/>
      <c r="BG15"/>
      <c r="BH15"/>
      <c r="BI15"/>
    </row>
    <row r="16" spans="2:87" x14ac:dyDescent="0.25">
      <c r="B16" s="26" t="s">
        <v>52</v>
      </c>
      <c r="C16" s="28"/>
      <c r="D16" s="28"/>
      <c r="E16" s="59"/>
      <c r="F16" s="16"/>
      <c r="G16" s="16"/>
      <c r="H16" s="16"/>
      <c r="AV16"/>
      <c r="AW16"/>
      <c r="AX16"/>
      <c r="AY16"/>
      <c r="AZ16"/>
      <c r="BA16"/>
      <c r="BB16"/>
      <c r="BC16"/>
      <c r="BD16"/>
      <c r="BE16"/>
      <c r="BF16"/>
      <c r="BG16"/>
      <c r="BH16"/>
      <c r="BI16"/>
    </row>
    <row r="17" spans="2:61" ht="15.75" x14ac:dyDescent="0.25">
      <c r="B17" s="18" t="s">
        <v>43</v>
      </c>
      <c r="C17" s="51">
        <f>D17/2.2046</f>
        <v>2.5497006259638932</v>
      </c>
      <c r="D17" s="74">
        <f>$D$20*$D$19</f>
        <v>5.6210699999999996</v>
      </c>
      <c r="E17" s="16"/>
      <c r="F17" s="16"/>
      <c r="G17" s="16"/>
      <c r="H17" s="16"/>
      <c r="AV17"/>
      <c r="AW17"/>
      <c r="AX17"/>
      <c r="AY17"/>
      <c r="AZ17"/>
      <c r="BA17"/>
      <c r="BB17"/>
      <c r="BC17"/>
      <c r="BD17"/>
      <c r="BE17"/>
      <c r="BF17"/>
      <c r="BG17"/>
      <c r="BH17"/>
      <c r="BI17"/>
    </row>
    <row r="18" spans="2:61" ht="15.75" x14ac:dyDescent="0.25">
      <c r="B18" s="18" t="s">
        <v>48</v>
      </c>
      <c r="C18" s="51">
        <f>D18</f>
        <v>13.6</v>
      </c>
      <c r="D18" s="51">
        <v>13.6</v>
      </c>
      <c r="E18" s="16"/>
      <c r="F18" s="16"/>
      <c r="G18" s="16"/>
      <c r="H18" s="16"/>
      <c r="AV18"/>
      <c r="AW18"/>
      <c r="AX18"/>
      <c r="AY18"/>
      <c r="AZ18"/>
      <c r="BA18"/>
      <c r="BB18"/>
      <c r="BC18"/>
      <c r="BD18"/>
      <c r="BE18"/>
      <c r="BF18"/>
      <c r="BG18"/>
      <c r="BH18"/>
      <c r="BI18"/>
    </row>
    <row r="19" spans="2:61" ht="15.75" x14ac:dyDescent="0.25">
      <c r="B19" s="18" t="s">
        <v>44</v>
      </c>
      <c r="C19" s="51">
        <f>D19/2.2046</f>
        <v>0.96616166197949727</v>
      </c>
      <c r="D19" s="52">
        <v>2.13</v>
      </c>
      <c r="E19" s="16"/>
      <c r="F19" s="16"/>
      <c r="G19" s="16"/>
      <c r="H19" s="16"/>
      <c r="AV19"/>
      <c r="AW19"/>
      <c r="AX19"/>
      <c r="AY19"/>
      <c r="AZ19"/>
      <c r="BA19"/>
      <c r="BB19"/>
      <c r="BC19"/>
      <c r="BD19"/>
      <c r="BE19"/>
      <c r="BF19"/>
      <c r="BG19"/>
      <c r="BH19"/>
      <c r="BI19"/>
    </row>
    <row r="20" spans="2:61" ht="15.75" x14ac:dyDescent="0.25">
      <c r="B20" s="18" t="s">
        <v>55</v>
      </c>
      <c r="C20" s="51">
        <f>D20</f>
        <v>2.6389999999999998</v>
      </c>
      <c r="D20" s="52">
        <v>2.6389999999999998</v>
      </c>
      <c r="E20" s="16"/>
      <c r="F20" s="16"/>
      <c r="G20" s="16"/>
      <c r="H20" s="16"/>
      <c r="AV20"/>
      <c r="AW20"/>
      <c r="AX20"/>
      <c r="AY20"/>
      <c r="AZ20"/>
      <c r="BA20"/>
      <c r="BB20"/>
      <c r="BC20"/>
      <c r="BD20"/>
      <c r="BE20"/>
      <c r="BF20"/>
      <c r="BG20"/>
      <c r="BH20"/>
      <c r="BI20"/>
    </row>
    <row r="21" spans="2:61" x14ac:dyDescent="0.25">
      <c r="B21" s="19" t="s">
        <v>54</v>
      </c>
      <c r="C21" s="15">
        <f>'Model Coefficients'!$C$25+('Model Coefficients'!$C$26*($C$18/907.185))+('Model Coefficients'!$C$27*(($C$18/907.185)*($C$18/907.185)))+('Model Coefficients'!$C$28*$C$19)+('Model Coefficients'!$C$29*($C$19*$C$19))+('Model Coefficients'!$C$30*$C$17)+('Model Coefficients'!$C$31*($C$17*$C$17))+('Model Coefficients'!$C$32*(1/$C$20))+('Model Coefficients'!$C$33*((1/$C$20)*(1/$C$20)))</f>
        <v>0.98567406265134139</v>
      </c>
      <c r="D21" s="15">
        <f>'Model Coefficients'!$C$25+('Model Coefficients'!$C$26*($C$18/907.185))+('Model Coefficients'!$C$27*(($C$18/907.185)*($C$18/907.185)))+('Model Coefficients'!$C$28*$C$19)+('Model Coefficients'!$C$29*($C$19*$C$19))+('Model Coefficients'!$C$30*$C$17)+('Model Coefficients'!$C$31*($C$17*$C$17))+('Model Coefficients'!$C$32*(1/$C$20))+('Model Coefficients'!$C$33*((1/$C$20)*(1/$C$20)))</f>
        <v>0.98567406265134139</v>
      </c>
      <c r="E21" s="16"/>
      <c r="F21" s="16"/>
      <c r="G21" s="16"/>
      <c r="H21" s="16"/>
      <c r="AT21"/>
      <c r="AU21"/>
      <c r="AV21"/>
      <c r="AW21"/>
      <c r="AX21"/>
      <c r="AY21"/>
      <c r="AZ21"/>
      <c r="BA21"/>
      <c r="BB21"/>
      <c r="BC21"/>
      <c r="BD21"/>
      <c r="BE21"/>
      <c r="BF21"/>
      <c r="BG21"/>
      <c r="BH21"/>
      <c r="BI21"/>
    </row>
    <row r="22" spans="2:61" x14ac:dyDescent="0.25">
      <c r="B22" s="16"/>
      <c r="C22" s="16"/>
      <c r="D22" s="16"/>
      <c r="E22" s="16"/>
      <c r="F22" s="16"/>
      <c r="G22" s="16"/>
      <c r="H22" s="16"/>
      <c r="AX22"/>
      <c r="AY22"/>
      <c r="AZ22"/>
      <c r="BA22"/>
      <c r="BB22"/>
      <c r="BC22"/>
      <c r="BD22"/>
      <c r="BE22"/>
      <c r="BF22"/>
      <c r="BG22"/>
      <c r="BH22"/>
      <c r="BI22"/>
    </row>
    <row r="23" spans="2:61" s="16" customFormat="1" x14ac:dyDescent="0.25">
      <c r="B23" s="29" t="s">
        <v>24</v>
      </c>
      <c r="C23" s="30"/>
      <c r="D23" s="30"/>
      <c r="G23" s="59"/>
    </row>
    <row r="24" spans="2:61" s="16" customFormat="1" ht="15" customHeight="1" x14ac:dyDescent="0.25">
      <c r="B24" s="20"/>
      <c r="C24" s="22" t="s">
        <v>61</v>
      </c>
      <c r="D24" s="22" t="s">
        <v>26</v>
      </c>
      <c r="K24" s="72"/>
      <c r="L24" s="72"/>
    </row>
    <row r="25" spans="2:61" s="16" customFormat="1" ht="15.75" x14ac:dyDescent="0.25">
      <c r="B25" s="18" t="s">
        <v>48</v>
      </c>
      <c r="C25" s="51">
        <f>D25</f>
        <v>13.6</v>
      </c>
      <c r="D25" s="51">
        <v>13.6</v>
      </c>
      <c r="K25" s="72"/>
      <c r="L25" s="72"/>
    </row>
    <row r="26" spans="2:61" s="16" customFormat="1" ht="15.75" x14ac:dyDescent="0.25">
      <c r="B26" s="18" t="s">
        <v>55</v>
      </c>
      <c r="C26" s="51">
        <f>D26</f>
        <v>2.7250000000000001</v>
      </c>
      <c r="D26" s="52">
        <v>2.7250000000000001</v>
      </c>
      <c r="H26" s="17"/>
      <c r="I26" s="70"/>
      <c r="J26" s="70"/>
      <c r="K26" s="72"/>
      <c r="L26" s="72"/>
      <c r="M26" s="17"/>
      <c r="N26" s="17"/>
      <c r="O26" s="17"/>
      <c r="P26" s="17"/>
      <c r="Q26" s="17"/>
      <c r="R26" s="17"/>
      <c r="S26" s="17"/>
    </row>
    <row r="27" spans="2:61" s="16" customFormat="1" ht="15.75" x14ac:dyDescent="0.25">
      <c r="B27" s="18" t="s">
        <v>43</v>
      </c>
      <c r="C27" s="51">
        <f>D27/2.2046</f>
        <v>2.5492152771477818</v>
      </c>
      <c r="D27" s="52">
        <v>5.62</v>
      </c>
    </row>
    <row r="28" spans="2:61" s="16" customFormat="1" x14ac:dyDescent="0.25">
      <c r="B28" s="19" t="s">
        <v>18</v>
      </c>
      <c r="C28" s="15">
        <f>'Model Coefficients'!$C$78+('Model Coefficients'!$C$79*($C$25/907.185))+('Model Coefficients'!$C$80*(($C$25/907.185)*($C$25/907.185)))+('Model Coefficients'!$C$81*(1/$C$26))+('Model Coefficients'!$C$82*((1/$C$26)*(1/$C$26)))+('Model Coefficients'!$C$84*$C$27)+('Model Coefficients'!$C$85*($C$27*$C$27))+'Model Coefficients'!$C$83</f>
        <v>0.3056449877965024</v>
      </c>
      <c r="D28" s="15">
        <f>'Model Coefficients'!$C$78+('Model Coefficients'!$C$79*($C$25/907.185))+('Model Coefficients'!$C$80*(($C$25/907.185)*($C$25/907.185)))+('Model Coefficients'!$C$81*(1/$C$26))+('Model Coefficients'!$C$82*((1/$C$26)*(1/$C$26)))+('Model Coefficients'!$C$84*$C$27)+('Model Coefficients'!$C$85*($C$27*$C$27))+'Model Coefficients'!$C$83</f>
        <v>0.3056449877965024</v>
      </c>
    </row>
    <row r="29" spans="2:61" s="16" customFormat="1" x14ac:dyDescent="0.25"/>
    <row r="30" spans="2:61" s="16" customFormat="1" x14ac:dyDescent="0.25"/>
    <row r="31" spans="2:61" s="16" customFormat="1" x14ac:dyDescent="0.25"/>
    <row r="32" spans="2:61" s="16" customFormat="1" x14ac:dyDescent="0.25"/>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row r="242" s="16" customFormat="1" x14ac:dyDescent="0.25"/>
    <row r="243" s="16" customFormat="1" x14ac:dyDescent="0.25"/>
    <row r="244" s="16" customFormat="1" x14ac:dyDescent="0.25"/>
    <row r="245" s="16" customFormat="1" x14ac:dyDescent="0.25"/>
    <row r="246" s="16" customFormat="1" x14ac:dyDescent="0.25"/>
    <row r="247" s="16" customFormat="1" x14ac:dyDescent="0.25"/>
    <row r="248" s="16" customFormat="1" x14ac:dyDescent="0.25"/>
    <row r="249" s="16" customFormat="1" x14ac:dyDescent="0.25"/>
    <row r="250" s="16" customFormat="1" x14ac:dyDescent="0.25"/>
    <row r="251" s="16" customFormat="1" x14ac:dyDescent="0.25"/>
    <row r="252" s="16" customFormat="1" x14ac:dyDescent="0.25"/>
    <row r="253" s="16" customFormat="1" x14ac:dyDescent="0.25"/>
    <row r="254" s="16" customFormat="1" x14ac:dyDescent="0.25"/>
    <row r="255" s="16" customFormat="1" x14ac:dyDescent="0.25"/>
    <row r="256" s="16" customFormat="1" x14ac:dyDescent="0.25"/>
    <row r="257" s="16" customFormat="1" x14ac:dyDescent="0.25"/>
    <row r="258" s="16" customFormat="1" x14ac:dyDescent="0.25"/>
    <row r="259" s="16" customFormat="1" x14ac:dyDescent="0.25"/>
    <row r="260" s="16" customFormat="1" x14ac:dyDescent="0.25"/>
    <row r="261" s="16" customFormat="1" x14ac:dyDescent="0.25"/>
    <row r="262" s="16" customFormat="1" x14ac:dyDescent="0.25"/>
    <row r="263" s="16" customFormat="1" x14ac:dyDescent="0.25"/>
    <row r="264" s="16" customFormat="1" x14ac:dyDescent="0.25"/>
    <row r="265" s="16" customFormat="1" x14ac:dyDescent="0.25"/>
    <row r="266" s="16" customFormat="1" x14ac:dyDescent="0.25"/>
    <row r="267" s="16" customFormat="1" x14ac:dyDescent="0.25"/>
    <row r="268" s="16" customFormat="1" x14ac:dyDescent="0.25"/>
    <row r="269" s="16" customFormat="1" x14ac:dyDescent="0.25"/>
    <row r="270" s="16" customFormat="1" x14ac:dyDescent="0.25"/>
    <row r="271" s="16" customFormat="1" x14ac:dyDescent="0.25"/>
    <row r="272" s="16" customFormat="1" x14ac:dyDescent="0.25"/>
    <row r="273" s="16" customFormat="1" x14ac:dyDescent="0.25"/>
    <row r="274" s="16" customFormat="1" x14ac:dyDescent="0.25"/>
    <row r="275" s="16" customFormat="1" x14ac:dyDescent="0.25"/>
    <row r="276" s="16" customFormat="1" x14ac:dyDescent="0.25"/>
    <row r="277" s="16" customFormat="1" x14ac:dyDescent="0.25"/>
    <row r="278" s="16" customFormat="1" x14ac:dyDescent="0.25"/>
    <row r="279" s="16" customFormat="1" x14ac:dyDescent="0.25"/>
    <row r="280" s="16" customFormat="1" x14ac:dyDescent="0.25"/>
    <row r="281" s="16" customFormat="1" x14ac:dyDescent="0.25"/>
    <row r="282" s="16" customFormat="1" x14ac:dyDescent="0.25"/>
    <row r="283" s="16" customFormat="1" x14ac:dyDescent="0.25"/>
    <row r="284" s="16" customFormat="1" x14ac:dyDescent="0.25"/>
    <row r="285" s="16" customFormat="1" x14ac:dyDescent="0.25"/>
    <row r="286" s="16" customFormat="1" x14ac:dyDescent="0.25"/>
    <row r="287" s="16" customFormat="1" x14ac:dyDescent="0.25"/>
    <row r="288" s="16" customFormat="1" x14ac:dyDescent="0.25"/>
    <row r="289" s="16" customFormat="1" x14ac:dyDescent="0.25"/>
    <row r="290" s="16" customFormat="1" x14ac:dyDescent="0.25"/>
    <row r="291" s="16" customFormat="1" x14ac:dyDescent="0.25"/>
    <row r="292" s="16" customFormat="1" x14ac:dyDescent="0.25"/>
    <row r="293" s="16" customFormat="1" x14ac:dyDescent="0.25"/>
    <row r="294" s="16" customFormat="1" x14ac:dyDescent="0.25"/>
    <row r="295" s="16" customFormat="1" x14ac:dyDescent="0.25"/>
    <row r="296" s="16" customFormat="1" x14ac:dyDescent="0.25"/>
    <row r="297" s="16" customFormat="1" x14ac:dyDescent="0.25"/>
    <row r="298" s="16" customFormat="1" x14ac:dyDescent="0.25"/>
    <row r="299" s="16" customFormat="1" x14ac:dyDescent="0.25"/>
    <row r="300" s="16" customFormat="1" x14ac:dyDescent="0.25"/>
    <row r="301" s="16" customFormat="1" x14ac:dyDescent="0.25"/>
    <row r="302" s="16" customFormat="1" x14ac:dyDescent="0.25"/>
    <row r="303" s="16" customFormat="1" x14ac:dyDescent="0.25"/>
    <row r="304" s="16" customFormat="1" x14ac:dyDescent="0.25"/>
    <row r="305" s="16" customFormat="1" x14ac:dyDescent="0.25"/>
    <row r="306" s="16" customFormat="1" x14ac:dyDescent="0.25"/>
    <row r="307" s="16" customFormat="1" x14ac:dyDescent="0.25"/>
    <row r="308" s="16" customFormat="1" x14ac:dyDescent="0.25"/>
    <row r="309" s="16" customFormat="1" x14ac:dyDescent="0.25"/>
    <row r="310" s="16" customFormat="1" x14ac:dyDescent="0.25"/>
    <row r="311" s="16" customFormat="1" x14ac:dyDescent="0.25"/>
    <row r="312" s="16" customFormat="1" x14ac:dyDescent="0.25"/>
    <row r="313" s="16" customFormat="1" x14ac:dyDescent="0.25"/>
    <row r="314" s="16" customFormat="1" x14ac:dyDescent="0.25"/>
    <row r="315" s="16" customFormat="1" x14ac:dyDescent="0.25"/>
    <row r="316" s="16" customFormat="1" x14ac:dyDescent="0.25"/>
    <row r="317" s="16" customFormat="1" x14ac:dyDescent="0.25"/>
    <row r="318" s="16" customFormat="1" x14ac:dyDescent="0.25"/>
    <row r="319" s="16" customFormat="1" x14ac:dyDescent="0.25"/>
    <row r="320" s="16" customFormat="1" x14ac:dyDescent="0.25"/>
    <row r="321" s="16" customFormat="1" x14ac:dyDescent="0.25"/>
    <row r="322" s="16" customFormat="1" x14ac:dyDescent="0.25"/>
    <row r="323" s="16" customFormat="1" x14ac:dyDescent="0.25"/>
    <row r="324" s="16" customFormat="1" x14ac:dyDescent="0.25"/>
    <row r="325" s="16" customFormat="1" x14ac:dyDescent="0.25"/>
    <row r="326" s="16" customFormat="1" x14ac:dyDescent="0.25"/>
    <row r="327" s="16" customFormat="1" x14ac:dyDescent="0.25"/>
    <row r="328" s="16" customFormat="1" x14ac:dyDescent="0.25"/>
    <row r="329" s="16" customFormat="1" x14ac:dyDescent="0.25"/>
    <row r="330" s="16" customFormat="1" x14ac:dyDescent="0.25"/>
    <row r="331" s="16" customFormat="1" x14ac:dyDescent="0.25"/>
    <row r="332" s="16" customFormat="1" x14ac:dyDescent="0.25"/>
    <row r="333" s="16" customFormat="1" x14ac:dyDescent="0.25"/>
    <row r="334" s="16" customFormat="1" x14ac:dyDescent="0.25"/>
    <row r="335" s="16" customFormat="1" x14ac:dyDescent="0.25"/>
    <row r="336" s="16" customFormat="1" x14ac:dyDescent="0.25"/>
  </sheetData>
  <sheetProtection sheet="1" objects="1" scenarios="1"/>
  <phoneticPr fontId="11" type="noConversion"/>
  <dataValidations count="8">
    <dataValidation type="decimal" allowBlank="1" showInputMessage="1" showErrorMessage="1" promptTitle="Range for values" prompt="Min: 5.159_x000a_Max: 6.301" sqref="D27" xr:uid="{329BB054-768D-F346-8B5A-D2153A3A5213}">
      <formula1>5.159</formula1>
      <formula2>6.301</formula2>
    </dataValidation>
    <dataValidation type="decimal" allowBlank="1" showInputMessage="1" showErrorMessage="1" promptTitle="Range for values" prompt="Min: 1.750_x000a_Max: 2.529" sqref="D19" xr:uid="{0256A956-632E-494C-8BE6-58DDE979661E}">
      <formula1>1.75</formula1>
      <formula2>2.529</formula2>
    </dataValidation>
    <dataValidation type="decimal" allowBlank="1" showInputMessage="1" showErrorMessage="1" promptTitle="Range for values" prompt="Min: 2.469_x000a_Max: 3.215" sqref="D26" xr:uid="{5C08FD2C-7D29-B54E-B656-C5D4D05C2D99}">
      <formula1>2.469</formula1>
      <formula2>3.215</formula2>
    </dataValidation>
    <dataValidation type="decimal" allowBlank="1" showInputMessage="1" showErrorMessage="1" promptTitle="Range for values" prompt="Min: 2.410_x000a_Max: 3.211" sqref="D12" xr:uid="{FBA7DB9E-AF19-E84B-8EC1-F497A5F4906C}">
      <formula1>2.41</formula1>
      <formula2>3.211</formula2>
    </dataValidation>
    <dataValidation type="decimal" allowBlank="1" showInputMessage="1" showErrorMessage="1" promptTitle="Range for values" prompt="Min: 2.123_x000a_Max: 2.950" sqref="F12" xr:uid="{F116998A-B939-D647-80F7-EBB36995D6A5}">
      <formula1>2.123</formula1>
      <formula2>2.95</formula2>
    </dataValidation>
    <dataValidation type="decimal" allowBlank="1" showInputMessage="1" showErrorMessage="1" promptTitle="Range for values" prompt="Min: 2.123_x000a_Max: 3.215" sqref="D20" xr:uid="{BA880CC0-E84C-2F4A-8E98-8CD3AAE2E1F5}">
      <formula1>2.123</formula1>
      <formula2>3.215</formula2>
    </dataValidation>
    <dataValidation type="decimal" allowBlank="1" showInputMessage="1" showErrorMessage="1" promptTitle="Range for values" prompt="Min: 1.750_x000a_Max: 2.390" sqref="D13" xr:uid="{15F0160F-FC84-8D4F-9366-825B60A496A5}">
      <formula1>1.75</formula1>
      <formula2>2.39</formula2>
    </dataValidation>
    <dataValidation type="decimal" allowBlank="1" showInputMessage="1" showErrorMessage="1" promptTitle="Range for values" prompt="Min: 1.900_x000a_Max: 2.529" sqref="F13" xr:uid="{BE285BD7-FBB0-F24E-84AD-4E96033F5C2D}">
      <formula1>1.9</formula1>
      <formula2>2.529</formula2>
    </dataValidation>
  </dataValidations>
  <pageMargins left="0.7" right="0.7" top="0.75" bottom="0.75" header="0.3" footer="0.3"/>
  <pageSetup orientation="landscape"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6AF9AA-23DF-144D-82A8-12F3AC714F91}">
          <x14:formula1>
            <xm:f>'Model Coefficients'!$I$4:$I$6</xm:f>
          </x14:formula1>
          <xm:sqref>D18 D25 D11 F11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B468-18D7-9B4B-B5CB-FA31421B15D7}">
  <sheetPr>
    <tabColor theme="8"/>
  </sheetPr>
  <dimension ref="A1:BW258"/>
  <sheetViews>
    <sheetView zoomScale="120" zoomScaleNormal="120" workbookViewId="0">
      <selection activeCell="C11" sqref="C11"/>
    </sheetView>
  </sheetViews>
  <sheetFormatPr defaultColWidth="11.42578125" defaultRowHeight="15" x14ac:dyDescent="0.25"/>
  <cols>
    <col min="1" max="1" width="6" style="16" customWidth="1"/>
    <col min="2" max="2" width="36.42578125" customWidth="1"/>
    <col min="3" max="3" width="14.42578125" customWidth="1"/>
    <col min="4" max="4" width="14.85546875" customWidth="1"/>
    <col min="5" max="5" width="24.28515625" style="16" customWidth="1"/>
    <col min="6" max="6" width="11.85546875" style="16" customWidth="1"/>
    <col min="7" max="7" width="6.85546875" style="16" bestFit="1" customWidth="1"/>
    <col min="8" max="8" width="9" style="16" customWidth="1"/>
    <col min="9" max="9" width="28.140625" style="16" bestFit="1" customWidth="1"/>
    <col min="10" max="10" width="13.85546875" style="16" customWidth="1"/>
    <col min="11" max="11" width="14.28515625" style="16" customWidth="1"/>
    <col min="12" max="12" width="11.7109375" style="16" customWidth="1"/>
    <col min="13" max="13" width="16" style="16" customWidth="1"/>
    <col min="14" max="14" width="15.85546875" style="16" bestFit="1" customWidth="1"/>
    <col min="15" max="15" width="13.28515625" style="16" customWidth="1"/>
    <col min="16" max="16" width="14" style="16" customWidth="1"/>
    <col min="17" max="18" width="11.42578125" style="16"/>
    <col min="19" max="21" width="11.42578125" style="16" customWidth="1"/>
    <col min="22" max="22" width="16.28515625" style="16" customWidth="1"/>
    <col min="23" max="23" width="17.28515625" style="16" customWidth="1"/>
    <col min="24" max="24" width="16.85546875" style="16" customWidth="1"/>
    <col min="25" max="25" width="17.42578125" style="16" customWidth="1"/>
    <col min="26" max="26" width="17.140625" style="16" customWidth="1"/>
    <col min="27" max="27" width="10.42578125" style="16" customWidth="1"/>
    <col min="28" max="28" width="13.85546875" style="16" customWidth="1"/>
    <col min="29" max="30" width="11.42578125" style="16" customWidth="1"/>
    <col min="31" max="31" width="11.42578125" style="16"/>
    <col min="32" max="32" width="13.85546875" style="16" customWidth="1"/>
    <col min="33" max="75" width="11.42578125" style="16"/>
  </cols>
  <sheetData>
    <row r="1" spans="2:75" s="16" customFormat="1" x14ac:dyDescent="0.25"/>
    <row r="2" spans="2:75" ht="15" customHeight="1" x14ac:dyDescent="0.25">
      <c r="B2" s="33"/>
      <c r="C2" s="31"/>
      <c r="D2" s="32"/>
    </row>
    <row r="3" spans="2:75" ht="42.95" customHeight="1" x14ac:dyDescent="0.25">
      <c r="B3" s="36" t="s">
        <v>22</v>
      </c>
      <c r="C3" s="34"/>
      <c r="D3" s="35"/>
    </row>
    <row r="4" spans="2:75" ht="15" customHeight="1" x14ac:dyDescent="0.25">
      <c r="B4" s="37"/>
      <c r="C4" s="38"/>
      <c r="D4" s="39"/>
    </row>
    <row r="5" spans="2:75" s="16" customFormat="1" x14ac:dyDescent="0.25"/>
    <row r="6" spans="2:75" s="16" customFormat="1" ht="15.75" x14ac:dyDescent="0.25">
      <c r="B6" s="53" t="s">
        <v>21</v>
      </c>
    </row>
    <row r="7" spans="2:75" s="16" customFormat="1" x14ac:dyDescent="0.25">
      <c r="F7" s="59"/>
    </row>
    <row r="8" spans="2:75" x14ac:dyDescent="0.25">
      <c r="B8" s="24" t="s">
        <v>25</v>
      </c>
      <c r="C8" s="40"/>
      <c r="D8" s="25"/>
      <c r="E8" s="59"/>
      <c r="BQ8"/>
      <c r="BR8"/>
      <c r="BS8"/>
      <c r="BT8"/>
      <c r="BU8"/>
      <c r="BV8"/>
      <c r="BW8"/>
    </row>
    <row r="9" spans="2:75" ht="15.75" x14ac:dyDescent="0.25">
      <c r="B9" s="18" t="s">
        <v>28</v>
      </c>
      <c r="C9" s="14" t="s">
        <v>29</v>
      </c>
      <c r="D9" s="14" t="s">
        <v>30</v>
      </c>
      <c r="BQ9"/>
      <c r="BR9"/>
      <c r="BS9"/>
      <c r="BT9"/>
      <c r="BU9"/>
      <c r="BV9"/>
      <c r="BW9"/>
    </row>
    <row r="10" spans="2:75" ht="15.75" x14ac:dyDescent="0.25">
      <c r="B10" s="18" t="s">
        <v>15</v>
      </c>
      <c r="C10" s="74">
        <f>C12*C13</f>
        <v>2.3250000000000002</v>
      </c>
      <c r="D10" s="74">
        <f>D12*D13</f>
        <v>2.9600179999999998</v>
      </c>
      <c r="BQ10"/>
      <c r="BR10"/>
      <c r="BS10"/>
      <c r="BT10"/>
      <c r="BU10"/>
      <c r="BV10"/>
      <c r="BW10"/>
    </row>
    <row r="11" spans="2:75" ht="15.75" x14ac:dyDescent="0.25">
      <c r="B11" s="18" t="s">
        <v>48</v>
      </c>
      <c r="C11" s="51">
        <v>13.6</v>
      </c>
      <c r="D11" s="51">
        <v>13.6</v>
      </c>
      <c r="BQ11"/>
      <c r="BR11"/>
      <c r="BS11"/>
      <c r="BT11"/>
      <c r="BU11"/>
      <c r="BV11"/>
      <c r="BW11"/>
    </row>
    <row r="12" spans="2:75" ht="15.75" x14ac:dyDescent="0.25">
      <c r="B12" s="18" t="s">
        <v>55</v>
      </c>
      <c r="C12" s="52">
        <v>2.5</v>
      </c>
      <c r="D12" s="52">
        <v>3.1059999999999999</v>
      </c>
      <c r="BQ12"/>
      <c r="BR12"/>
      <c r="BS12"/>
      <c r="BT12"/>
      <c r="BU12"/>
      <c r="BV12"/>
      <c r="BW12"/>
    </row>
    <row r="13" spans="2:75" ht="15.75" x14ac:dyDescent="0.25">
      <c r="B13" s="18" t="s">
        <v>14</v>
      </c>
      <c r="C13" s="52">
        <v>0.93</v>
      </c>
      <c r="D13" s="52">
        <v>0.95299999999999996</v>
      </c>
      <c r="BQ13"/>
      <c r="BR13"/>
      <c r="BS13"/>
      <c r="BT13"/>
      <c r="BU13"/>
      <c r="BV13"/>
      <c r="BW13"/>
    </row>
    <row r="14" spans="2:75" s="16" customFormat="1" x14ac:dyDescent="0.25">
      <c r="B14" s="19" t="s">
        <v>16</v>
      </c>
      <c r="C14" s="15">
        <f>'Model Coefficients'!$C$41+('Model Coefficients'!$C$42*($C$11/907.185))+('Model Coefficients'!$C$43*(($C$11/907.185)*($C$11/907.185)))+('Model Coefficients'!$C$44*(1/$C$12))+('Model Coefficients'!$C$45*((1/$C$12)*(1/$C$12)))+('Model Coefficients'!$C$46*$C$10)+('Model Coefficients'!$C$47*($C$10*$C$10))+('Model Coefficients'!$C$49*$C$13)+('Model Coefficients'!$C$50*($C$13*$C$13))</f>
        <v>1.5279060348323545</v>
      </c>
      <c r="D14" s="15">
        <f>'Model Coefficients'!$C$41+('Model Coefficients'!$C$42*($D$11/907.185))+('Model Coefficients'!$C$43*(($D$11/907.185)*($D$11/907.185)))+('Model Coefficients'!$C$44*(1/$D$12))+('Model Coefficients'!$C$45*((1/$D$12)*(1/$D$12)))+('Model Coefficients'!$C$46*$D$10)+('Model Coefficients'!$C$47*($D$10*$D$10))+('Model Coefficients'!$C$49*$D$13)+('Model Coefficients'!$C$50*($D$13*$D$13))+'Model Coefficients'!$C$48</f>
        <v>0.56946952445464349</v>
      </c>
    </row>
    <row r="15" spans="2:75" x14ac:dyDescent="0.25">
      <c r="B15" s="16"/>
      <c r="C15" s="16"/>
      <c r="D15" s="16"/>
      <c r="BQ15"/>
      <c r="BR15"/>
      <c r="BS15"/>
      <c r="BT15"/>
      <c r="BU15"/>
      <c r="BV15"/>
      <c r="BW15"/>
    </row>
    <row r="16" spans="2:75" x14ac:dyDescent="0.25">
      <c r="B16" s="26" t="s">
        <v>53</v>
      </c>
      <c r="C16" s="73"/>
      <c r="D16" s="59"/>
      <c r="BM16"/>
      <c r="BN16"/>
      <c r="BO16"/>
      <c r="BP16"/>
      <c r="BQ16"/>
      <c r="BR16"/>
      <c r="BS16"/>
      <c r="BT16"/>
      <c r="BU16"/>
      <c r="BV16"/>
      <c r="BW16"/>
    </row>
    <row r="17" spans="2:75" ht="15.75" x14ac:dyDescent="0.25">
      <c r="B17" s="21" t="s">
        <v>15</v>
      </c>
      <c r="C17" s="74">
        <f>C20*C19</f>
        <v>2.5869449999999996</v>
      </c>
      <c r="D17" s="16"/>
      <c r="BM17"/>
      <c r="BN17"/>
      <c r="BO17"/>
      <c r="BP17"/>
      <c r="BQ17"/>
      <c r="BR17"/>
      <c r="BS17"/>
      <c r="BT17"/>
      <c r="BU17"/>
      <c r="BV17"/>
      <c r="BW17"/>
    </row>
    <row r="18" spans="2:75" ht="15.75" x14ac:dyDescent="0.25">
      <c r="B18" s="21" t="s">
        <v>48</v>
      </c>
      <c r="C18" s="51">
        <v>13.6</v>
      </c>
      <c r="D18" s="16"/>
      <c r="BM18"/>
      <c r="BN18"/>
      <c r="BO18"/>
      <c r="BP18"/>
      <c r="BQ18"/>
      <c r="BR18"/>
      <c r="BS18"/>
      <c r="BT18"/>
      <c r="BU18"/>
      <c r="BV18"/>
      <c r="BW18"/>
    </row>
    <row r="19" spans="2:75" ht="15.75" x14ac:dyDescent="0.25">
      <c r="B19" s="21" t="s">
        <v>14</v>
      </c>
      <c r="C19" s="51">
        <v>0.93899999999999995</v>
      </c>
      <c r="D19" s="16"/>
      <c r="BM19"/>
      <c r="BN19"/>
      <c r="BO19"/>
      <c r="BP19"/>
      <c r="BQ19"/>
      <c r="BR19"/>
      <c r="BS19"/>
      <c r="BT19"/>
      <c r="BU19"/>
      <c r="BV19"/>
      <c r="BW19"/>
    </row>
    <row r="20" spans="2:75" s="16" customFormat="1" ht="15.75" x14ac:dyDescent="0.25">
      <c r="B20" s="21" t="s">
        <v>55</v>
      </c>
      <c r="C20" s="51">
        <v>2.7549999999999999</v>
      </c>
    </row>
    <row r="21" spans="2:75" s="16" customFormat="1" x14ac:dyDescent="0.25">
      <c r="B21" s="19" t="s">
        <v>54</v>
      </c>
      <c r="C21" s="15">
        <f>'Model Coefficients'!$C$5+('Model Coefficients'!$C$6*($C$18/907.185))+('Model Coefficients'!$C$7*(($C$18/907.185)*($C$18/907.185)))+('Model Coefficients'!$C$8*$C$19)+('Model Coefficients'!$C$9*($C$19*$C$19))+('Model Coefficients'!$C$10*$C$17)+('Model Coefficients'!$C$11*($C$17*$C$17))+('Model Coefficients'!$C$13*(1/$C$20))+('Model Coefficients'!$C$14*((1/$C$20)*(1/$C$20)))</f>
        <v>1.1982081045834434</v>
      </c>
    </row>
    <row r="22" spans="2:75" s="16" customFormat="1" x14ac:dyDescent="0.25"/>
    <row r="23" spans="2:75" s="16" customFormat="1" x14ac:dyDescent="0.25"/>
    <row r="24" spans="2:75" s="16" customFormat="1" x14ac:dyDescent="0.25"/>
    <row r="25" spans="2:75" s="16" customFormat="1" x14ac:dyDescent="0.25"/>
    <row r="26" spans="2:75" s="16" customFormat="1" x14ac:dyDescent="0.25"/>
    <row r="27" spans="2:75" s="16" customFormat="1" x14ac:dyDescent="0.25"/>
    <row r="28" spans="2:75" s="16" customFormat="1" x14ac:dyDescent="0.25"/>
    <row r="29" spans="2:75" s="16" customFormat="1" x14ac:dyDescent="0.25"/>
    <row r="30" spans="2:75" s="16" customFormat="1" x14ac:dyDescent="0.25"/>
    <row r="31" spans="2:75" s="16" customFormat="1" x14ac:dyDescent="0.25"/>
    <row r="32" spans="2:75" s="16" customFormat="1" x14ac:dyDescent="0.25"/>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row r="242" s="16" customFormat="1" x14ac:dyDescent="0.25"/>
    <row r="243" s="16" customFormat="1" x14ac:dyDescent="0.25"/>
    <row r="244" s="16" customFormat="1" x14ac:dyDescent="0.25"/>
    <row r="245" s="16" customFormat="1" x14ac:dyDescent="0.25"/>
    <row r="246" s="16" customFormat="1" x14ac:dyDescent="0.25"/>
    <row r="247" s="16" customFormat="1" x14ac:dyDescent="0.25"/>
    <row r="248" s="16" customFormat="1" x14ac:dyDescent="0.25"/>
    <row r="249" s="16" customFormat="1" x14ac:dyDescent="0.25"/>
    <row r="250" s="16" customFormat="1" x14ac:dyDescent="0.25"/>
    <row r="251" s="16" customFormat="1" x14ac:dyDescent="0.25"/>
    <row r="252" s="16" customFormat="1" x14ac:dyDescent="0.25"/>
    <row r="253" s="16" customFormat="1" x14ac:dyDescent="0.25"/>
    <row r="254" s="16" customFormat="1" x14ac:dyDescent="0.25"/>
    <row r="255" s="16" customFormat="1" x14ac:dyDescent="0.25"/>
    <row r="256" s="16" customFormat="1" x14ac:dyDescent="0.25"/>
    <row r="257" s="16" customFormat="1" x14ac:dyDescent="0.25"/>
    <row r="258" s="16" customFormat="1" x14ac:dyDescent="0.25"/>
  </sheetData>
  <sheetProtection sheet="1" objects="1" scenarios="1"/>
  <phoneticPr fontId="11" type="noConversion"/>
  <dataValidations count="5">
    <dataValidation type="decimal" allowBlank="1" showInputMessage="1" showErrorMessage="1" promptTitle="Range for values" prompt="Min: 0.726_x000a_Max: 1.188" sqref="C13" xr:uid="{353E7039-BFC2-D248-81F6-B618E8C494A8}">
      <formula1>0.726</formula1>
      <formula2>1.188</formula2>
    </dataValidation>
    <dataValidation type="decimal" allowBlank="1" showInputMessage="1" showErrorMessage="1" promptTitle="Range for values" prompt="Min: 0.712_x000a_Max: 1.225" sqref="D13 C19" xr:uid="{A1363F12-D3B4-4545-9FA8-D96EF7D418FF}">
      <formula1>0.712</formula1>
      <formula2>1.225</formula2>
    </dataValidation>
    <dataValidation type="decimal" allowBlank="1" showInputMessage="1" showErrorMessage="1" promptTitle="Range for values" prompt="Min: 2.801_x000a_Max: 4.739" sqref="D12:D13" xr:uid="{FB29EE00-EEB1-324E-8846-87EF045865E5}">
      <formula1>2.801</formula1>
      <formula2>4.739</formula2>
    </dataValidation>
    <dataValidation type="decimal" allowBlank="1" showInputMessage="1" showErrorMessage="1" promptTitle="Range for values" prompt="Min: 1.691_x000a_Max: 3.676" sqref="C12:C13" xr:uid="{3C39DB13-AEAA-534B-9F33-0E7569ED95AF}">
      <formula1>1.691</formula1>
      <formula2>3.676</formula2>
    </dataValidation>
    <dataValidation type="decimal" allowBlank="1" showInputMessage="1" showErrorMessage="1" promptTitle="Range for values" prompt="Min: 1.691_x000a_Max: 4.739" sqref="C20" xr:uid="{39F84BF5-5CB5-ED47-ADD5-2BECBD8AC834}">
      <formula1>1.691</formula1>
      <formula2>4.739</formula2>
    </dataValidation>
  </dataValidations>
  <pageMargins left="0.7" right="0.7" top="0.75" bottom="0.75" header="0.3" footer="0.3"/>
  <pageSetup orientation="landscape"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325AB0-7728-ED4F-BB3B-6D3DF1AA09AF}">
          <x14:formula1>
            <xm:f>'Model Coefficients'!$I$4:$I$6</xm:f>
          </x14:formula1>
          <xm:sqref>C11:D11 C18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C363A-C90F-F146-BE30-03F05B158977}">
  <sheetPr>
    <tabColor theme="8"/>
  </sheetPr>
  <dimension ref="A1:CL261"/>
  <sheetViews>
    <sheetView zoomScale="120" zoomScaleNormal="120" workbookViewId="0">
      <selection activeCell="D11" sqref="D11"/>
    </sheetView>
  </sheetViews>
  <sheetFormatPr defaultColWidth="11.42578125" defaultRowHeight="15" x14ac:dyDescent="0.25"/>
  <cols>
    <col min="1" max="1" width="6" style="16" customWidth="1"/>
    <col min="2" max="2" width="36.28515625" customWidth="1"/>
    <col min="3" max="3" width="15.85546875" hidden="1" customWidth="1"/>
    <col min="4" max="4" width="14.42578125" customWidth="1"/>
    <col min="5" max="5" width="15.85546875" hidden="1" customWidth="1"/>
    <col min="6" max="6" width="14.42578125" style="16" customWidth="1"/>
    <col min="7" max="7" width="24.42578125" style="16" customWidth="1"/>
    <col min="8" max="8" width="6.85546875" style="16" bestFit="1" customWidth="1"/>
    <col min="9" max="9" width="9" style="16" customWidth="1"/>
    <col min="10" max="10" width="11.42578125" style="16" customWidth="1"/>
    <col min="11" max="11" width="11.28515625" style="16" customWidth="1"/>
    <col min="12" max="12" width="6.85546875" style="16" bestFit="1" customWidth="1"/>
    <col min="13" max="13" width="7" style="16" bestFit="1" customWidth="1"/>
    <col min="14" max="14" width="16" style="16" customWidth="1"/>
    <col min="15" max="16" width="13.28515625" style="16" customWidth="1"/>
    <col min="17" max="17" width="15.7109375" style="16" customWidth="1"/>
    <col min="18" max="18" width="14" style="16" customWidth="1"/>
    <col min="19" max="19" width="28.7109375" style="16" bestFit="1" customWidth="1"/>
    <col min="20" max="20" width="11.42578125" style="16" customWidth="1"/>
    <col min="21" max="22" width="16.28515625" style="16" bestFit="1" customWidth="1"/>
    <col min="23" max="23" width="16.85546875" style="16" bestFit="1" customWidth="1"/>
    <col min="24" max="24" width="11.42578125" style="16" customWidth="1"/>
    <col min="25" max="33" width="11.42578125" style="16"/>
    <col min="34" max="36" width="11.42578125" style="16" customWidth="1"/>
    <col min="37" max="37" width="16.28515625" style="16" customWidth="1"/>
    <col min="38" max="38" width="17.28515625" style="16" customWidth="1"/>
    <col min="39" max="39" width="16.85546875" style="16" customWidth="1"/>
    <col min="40" max="40" width="17.42578125" style="16" customWidth="1"/>
    <col min="41" max="41" width="17.140625" style="16" customWidth="1"/>
    <col min="42" max="42" width="10.42578125" style="16" customWidth="1"/>
    <col min="43" max="43" width="13.85546875" style="16" customWidth="1"/>
    <col min="44" max="45" width="11.42578125" style="16" customWidth="1"/>
    <col min="46" max="46" width="11.42578125" style="16"/>
    <col min="47" max="47" width="13.85546875" style="16" customWidth="1"/>
    <col min="48" max="90" width="11.42578125" style="16"/>
  </cols>
  <sheetData>
    <row r="1" spans="2:90" s="16" customFormat="1" x14ac:dyDescent="0.25"/>
    <row r="2" spans="2:90" ht="15" customHeight="1" x14ac:dyDescent="0.25">
      <c r="B2" s="33"/>
      <c r="C2" s="31"/>
      <c r="D2" s="31"/>
      <c r="E2" s="31"/>
      <c r="F2" s="54"/>
    </row>
    <row r="3" spans="2:90" ht="42.95" customHeight="1" x14ac:dyDescent="0.25">
      <c r="B3" s="36" t="s">
        <v>22</v>
      </c>
      <c r="C3" s="34"/>
      <c r="D3" s="34"/>
      <c r="E3" s="34"/>
      <c r="F3" s="55"/>
    </row>
    <row r="4" spans="2:90" ht="15" customHeight="1" x14ac:dyDescent="0.25">
      <c r="B4" s="37"/>
      <c r="C4" s="38"/>
      <c r="D4" s="38"/>
      <c r="E4" s="38"/>
      <c r="F4" s="56"/>
    </row>
    <row r="5" spans="2:90" s="16" customFormat="1" x14ac:dyDescent="0.25"/>
    <row r="6" spans="2:90" s="16" customFormat="1" ht="15.75" x14ac:dyDescent="0.25">
      <c r="B6" s="23" t="s">
        <v>21</v>
      </c>
    </row>
    <row r="7" spans="2:90" s="16" customFormat="1" x14ac:dyDescent="0.25"/>
    <row r="8" spans="2:90" x14ac:dyDescent="0.25">
      <c r="B8" s="24" t="s">
        <v>25</v>
      </c>
      <c r="C8" s="40"/>
      <c r="D8" s="40"/>
      <c r="E8" s="25"/>
      <c r="F8" s="25"/>
    </row>
    <row r="9" spans="2:90" ht="15.75" x14ac:dyDescent="0.25">
      <c r="B9" s="18" t="s">
        <v>47</v>
      </c>
      <c r="C9" s="14" t="s">
        <v>45</v>
      </c>
      <c r="D9" s="14" t="s">
        <v>50</v>
      </c>
      <c r="E9" s="14" t="s">
        <v>46</v>
      </c>
      <c r="F9" s="14" t="s">
        <v>51</v>
      </c>
    </row>
    <row r="10" spans="2:90" ht="15.75" x14ac:dyDescent="0.25">
      <c r="B10" s="18" t="s">
        <v>43</v>
      </c>
      <c r="C10" s="68">
        <f>D10/2.2046</f>
        <v>2.3246847500680397</v>
      </c>
      <c r="D10" s="74">
        <f>$D$12*$D$13</f>
        <v>5.125</v>
      </c>
      <c r="E10" s="14">
        <f>F10/2.2046</f>
        <v>2.9586319513743988</v>
      </c>
      <c r="F10" s="74">
        <f>$F$12*$F$13</f>
        <v>6.5225999999999997</v>
      </c>
    </row>
    <row r="11" spans="2:90" ht="15.75" x14ac:dyDescent="0.25">
      <c r="B11" s="18" t="s">
        <v>48</v>
      </c>
      <c r="C11" s="51">
        <f>D11</f>
        <v>13.6</v>
      </c>
      <c r="D11" s="51">
        <v>13.6</v>
      </c>
      <c r="E11" s="51">
        <f>F11</f>
        <v>13.6</v>
      </c>
      <c r="F11" s="51">
        <v>13.6</v>
      </c>
    </row>
    <row r="12" spans="2:90" ht="15.75" x14ac:dyDescent="0.25">
      <c r="B12" s="18" t="s">
        <v>55</v>
      </c>
      <c r="C12" s="52">
        <f>D12</f>
        <v>2.5</v>
      </c>
      <c r="D12" s="52">
        <v>2.5</v>
      </c>
      <c r="E12" s="52">
        <f>F12</f>
        <v>3.1059999999999999</v>
      </c>
      <c r="F12" s="52">
        <v>3.1059999999999999</v>
      </c>
    </row>
    <row r="13" spans="2:90" ht="15.75" x14ac:dyDescent="0.25">
      <c r="B13" s="21" t="s">
        <v>44</v>
      </c>
      <c r="C13" s="52">
        <f>D13/2.2046</f>
        <v>0.92987390002721571</v>
      </c>
      <c r="D13" s="52">
        <v>2.0499999999999998</v>
      </c>
      <c r="E13" s="52">
        <f>F13/2.2046</f>
        <v>0.95255375124739183</v>
      </c>
      <c r="F13" s="52">
        <v>2.1</v>
      </c>
    </row>
    <row r="14" spans="2:90" x14ac:dyDescent="0.25">
      <c r="B14" s="19" t="s">
        <v>16</v>
      </c>
      <c r="C14" s="15">
        <f>'Model Coefficients'!$C$41+('Model Coefficients'!$C$42*($C$11/907.185))+('Model Coefficients'!$C$43*(($C$11/907.185)*($C$11/907.185)))+('Model Coefficients'!$C$44*(1/$C$12))+('Model Coefficients'!$C$45*((1/$C$12)*(1/$C$12)))+('Model Coefficients'!$C$46*$C$10)+('Model Coefficients'!$C$47*($C$10*$C$10))+('Model Coefficients'!$C$49*$C$13)+('Model Coefficients'!$C$50*($C$13*$C$13))</f>
        <v>1.5296024745912629</v>
      </c>
      <c r="D14" s="15">
        <f>'Model Coefficients'!$C$41+('Model Coefficients'!$C$42*($C$11/907.185))+('Model Coefficients'!$C$43*(($C$11/907.185)*($C$11/907.185)))+('Model Coefficients'!$C$44*(1/$C$12))+('Model Coefficients'!$C$45*((1/$C$12)*(1/$C$12)))+('Model Coefficients'!$C$46*$C$10)+('Model Coefficients'!$C$47*($C$10*$C$10))+('Model Coefficients'!$C$49*$C$13)+('Model Coefficients'!$C$50*($C$13*$C$13))</f>
        <v>1.5296024745912629</v>
      </c>
      <c r="E14" s="15">
        <f>'Model Coefficients'!$C$41+('Model Coefficients'!$C$42*($E$11/907.185))+('Model Coefficients'!$C$43*(($E$11/907.185)*($E$11/907.185)))+('Model Coefficients'!$C$44*(1/$E$12))+('Model Coefficients'!$C$45*((1/$E$12)*(1/$E$12)))+('Model Coefficients'!$C$46*$E$10)+('Model Coefficients'!$C$47*($E$10*$E$10))+('Model Coefficients'!$C$49*$E$13)+('Model Coefficients'!$C$50*($E$13*$E$13))+'Model Coefficients'!$C$48</f>
        <v>0.57271161597253739</v>
      </c>
      <c r="F14" s="15">
        <f>'Model Coefficients'!$C$41+('Model Coefficients'!$C$42*($E$11/907.185))+('Model Coefficients'!$C$43*(($E$11/907.185)*($E$11/907.185)))+('Model Coefficients'!$C$44*(1/$E$12))+('Model Coefficients'!$C$45*((1/$E$12)*(1/$E$12)))+('Model Coefficients'!$C$46*$E$10)+('Model Coefficients'!$C$47*($E$10*$E$10))+('Model Coefficients'!$C$49*$E$13)+('Model Coefficients'!$C$50*($E$13*$E$13))+'Model Coefficients'!$C$48</f>
        <v>0.57271161597253739</v>
      </c>
    </row>
    <row r="15" spans="2:90" s="16" customFormat="1" x14ac:dyDescent="0.25"/>
    <row r="16" spans="2:90" x14ac:dyDescent="0.25">
      <c r="B16" s="26" t="s">
        <v>53</v>
      </c>
      <c r="C16" s="27"/>
      <c r="D16" s="73"/>
      <c r="E16" s="16"/>
      <c r="CK16"/>
      <c r="CL16"/>
    </row>
    <row r="17" spans="2:90" ht="15.75" x14ac:dyDescent="0.25">
      <c r="B17" s="21" t="s">
        <v>43</v>
      </c>
      <c r="C17" s="68">
        <f>D17/2.2046</f>
        <v>2.5867957906196133</v>
      </c>
      <c r="D17" s="74">
        <f>$D$20*$D$19</f>
        <v>5.7028499999999998</v>
      </c>
      <c r="E17" s="16"/>
      <c r="CK17"/>
      <c r="CL17"/>
    </row>
    <row r="18" spans="2:90" ht="15.75" x14ac:dyDescent="0.25">
      <c r="B18" s="21" t="s">
        <v>48</v>
      </c>
      <c r="C18" s="51">
        <f>D18</f>
        <v>13.6</v>
      </c>
      <c r="D18" s="51">
        <v>13.6</v>
      </c>
      <c r="E18" s="16"/>
      <c r="CK18"/>
      <c r="CL18"/>
    </row>
    <row r="19" spans="2:90" ht="15.75" x14ac:dyDescent="0.25">
      <c r="B19" s="21" t="s">
        <v>44</v>
      </c>
      <c r="C19" s="51">
        <f>D19/2.2046</f>
        <v>0.93894584051528607</v>
      </c>
      <c r="D19" s="52">
        <v>2.0699999999999998</v>
      </c>
      <c r="E19" s="16"/>
      <c r="CK19"/>
      <c r="CL19"/>
    </row>
    <row r="20" spans="2:90" ht="15.75" x14ac:dyDescent="0.25">
      <c r="B20" s="18" t="s">
        <v>55</v>
      </c>
      <c r="C20" s="51">
        <f>D20</f>
        <v>2.7549999999999999</v>
      </c>
      <c r="D20" s="51">
        <v>2.7549999999999999</v>
      </c>
      <c r="E20" s="16"/>
      <c r="CK20"/>
      <c r="CL20"/>
    </row>
    <row r="21" spans="2:90" x14ac:dyDescent="0.25">
      <c r="B21" s="19" t="s">
        <v>54</v>
      </c>
      <c r="C21" s="15">
        <f>'Model Coefficients'!$C$5+('Model Coefficients'!$C$6*($C$18/907.185))+('Model Coefficients'!$C$7*(($C$18/907.185)*($C$18/907.185)))+('Model Coefficients'!$C$8*$C$19)+('Model Coefficients'!$C$9*($C$19*$C$19))+('Model Coefficients'!$C$10*$C$17)+('Model Coefficients'!$C$11*($C$17*$C$17))+('Model Coefficients'!$C$13*(1/$C$20))+('Model Coefficients'!$C$14*((1/$C$20)*(1/$C$20)))</f>
        <v>1.1986207435150336</v>
      </c>
      <c r="D21" s="15">
        <f>'Model Coefficients'!$C$5+('Model Coefficients'!$C$6*($C$18/907.185))+('Model Coefficients'!$C$7*(($C$18/907.185)*($C$18/907.185)))+('Model Coefficients'!$C$8*$C$19)+('Model Coefficients'!$C$9*($C$19*$C$19))+('Model Coefficients'!$C$10*$C$17)+('Model Coefficients'!$C$11*($C$17*$C$17))+('Model Coefficients'!$C$13*(1/$C$20))+('Model Coefficients'!$C$14*((1/$C$20)*(1/$C$20)))</f>
        <v>1.1986207435150336</v>
      </c>
      <c r="E21" s="16"/>
      <c r="CK21"/>
      <c r="CL21"/>
    </row>
    <row r="22" spans="2:90" s="16" customFormat="1" x14ac:dyDescent="0.25"/>
    <row r="23" spans="2:90" s="16" customFormat="1" x14ac:dyDescent="0.25"/>
    <row r="24" spans="2:90" s="16" customFormat="1" x14ac:dyDescent="0.25"/>
    <row r="25" spans="2:90" s="16" customFormat="1" x14ac:dyDescent="0.25"/>
    <row r="26" spans="2:90" s="16" customFormat="1" x14ac:dyDescent="0.25"/>
    <row r="27" spans="2:90" s="16" customFormat="1" x14ac:dyDescent="0.25"/>
    <row r="28" spans="2:90" s="16" customFormat="1" x14ac:dyDescent="0.25"/>
    <row r="29" spans="2:90" s="16" customFormat="1" x14ac:dyDescent="0.25"/>
    <row r="30" spans="2:90" s="16" customFormat="1" x14ac:dyDescent="0.25"/>
    <row r="31" spans="2:90" s="16" customFormat="1" x14ac:dyDescent="0.25"/>
    <row r="32" spans="2:90" s="16" customFormat="1" x14ac:dyDescent="0.25"/>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row r="242" s="16" customFormat="1" x14ac:dyDescent="0.25"/>
    <row r="243" s="16" customFormat="1" x14ac:dyDescent="0.25"/>
    <row r="244" s="16" customFormat="1" x14ac:dyDescent="0.25"/>
    <row r="245" s="16" customFormat="1" x14ac:dyDescent="0.25"/>
    <row r="246" s="16" customFormat="1" x14ac:dyDescent="0.25"/>
    <row r="247" s="16" customFormat="1" x14ac:dyDescent="0.25"/>
    <row r="248" s="16" customFormat="1" x14ac:dyDescent="0.25"/>
    <row r="249" s="16" customFormat="1" x14ac:dyDescent="0.25"/>
    <row r="250" s="16" customFormat="1" x14ac:dyDescent="0.25"/>
    <row r="251" s="16" customFormat="1" x14ac:dyDescent="0.25"/>
    <row r="252" s="16" customFormat="1" x14ac:dyDescent="0.25"/>
    <row r="253" s="16" customFormat="1" x14ac:dyDescent="0.25"/>
    <row r="254" s="16" customFormat="1" x14ac:dyDescent="0.25"/>
    <row r="255" s="16" customFormat="1" x14ac:dyDescent="0.25"/>
    <row r="256" s="16" customFormat="1" x14ac:dyDescent="0.25"/>
    <row r="257" s="16" customFormat="1" x14ac:dyDescent="0.25"/>
    <row r="258" s="16" customFormat="1" x14ac:dyDescent="0.25"/>
    <row r="259" s="16" customFormat="1" x14ac:dyDescent="0.25"/>
    <row r="260" s="16" customFormat="1" x14ac:dyDescent="0.25"/>
    <row r="261" s="16" customFormat="1" x14ac:dyDescent="0.25"/>
  </sheetData>
  <sheetProtection sheet="1" objects="1" scenarios="1"/>
  <dataValidations count="5">
    <dataValidation type="decimal" allowBlank="1" showInputMessage="1" showErrorMessage="1" promptTitle="Range for values" prompt="Min: 1.570_x000a_Max: 2.700" sqref="D19 F13" xr:uid="{A73C8516-DD6A-BD4D-BD98-510F80ECE832}">
      <formula1>1.57</formula1>
      <formula2>2.7</formula2>
    </dataValidation>
    <dataValidation type="decimal" allowBlank="1" showInputMessage="1" showErrorMessage="1" promptTitle="Range for values" prompt="Min: 1.691_x000a_Max: 4.739" sqref="D20" xr:uid="{C2F84774-7EFD-8D4E-BAAB-79F8B3B52C19}">
      <formula1>1.691</formula1>
      <formula2>4.739</formula2>
    </dataValidation>
    <dataValidation type="decimal" allowBlank="1" showInputMessage="1" showErrorMessage="1" promptTitle="Range for values" prompt="Min: 2.801_x000a_Max: 4.739" sqref="F12" xr:uid="{52E1B061-691C-8249-98BE-150BAEEF7201}">
      <formula1>2.801</formula1>
      <formula2>4.739</formula2>
    </dataValidation>
    <dataValidation type="decimal" allowBlank="1" showInputMessage="1" showErrorMessage="1" promptTitle="Range for values" prompt="Min: 1.691_x000a_Max: 3.676" sqref="D12" xr:uid="{49581B9E-0EF2-2247-A310-66A9C05154E4}">
      <formula1>1.691</formula1>
      <formula2>3.676</formula2>
    </dataValidation>
    <dataValidation type="decimal" allowBlank="1" showInputMessage="1" showErrorMessage="1" promptTitle="Range for values" prompt="Min: 1.600_x000a_Max: 2.620" sqref="D13" xr:uid="{E9BDF9D6-6DEA-FB47-AFC2-648B2E3C620D}">
      <formula1>1.6</formula1>
      <formula2>2.62</formula2>
    </dataValidation>
  </dataValidations>
  <pageMargins left="0.7" right="0.7" top="0.75" bottom="0.75" header="0.3" footer="0.3"/>
  <pageSetup orientation="landscape"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70C6782-5322-8945-ACB0-FED686BE3C5A}">
          <x14:formula1>
            <xm:f>'Model Coefficients'!$I$4:$I$6</xm:f>
          </x14:formula1>
          <xm:sqref>F11 D18 D11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Model Coefficients</vt:lpstr>
      <vt:lpstr>Instructions</vt:lpstr>
      <vt:lpstr>Overall model - kg</vt:lpstr>
      <vt:lpstr>Overall model - lb</vt:lpstr>
      <vt:lpstr>Growth period model - kg</vt:lpstr>
      <vt:lpstr>Growth period model - lb</vt:lpstr>
      <vt:lpstr>'Growth period model - kg'!Print_Area</vt:lpstr>
      <vt:lpstr>'Growth period model - lb'!Print_Area</vt:lpstr>
      <vt:lpstr>Instructions!Print_Area</vt:lpstr>
      <vt:lpstr>'Overall model - kg'!Print_Area</vt:lpstr>
      <vt:lpstr>'Overall model - lb'!Print_Area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zxrao</dc:creator>
  <cp:lastModifiedBy>Michael Tokach</cp:lastModifiedBy>
  <cp:lastPrinted>2023-06-16T01:36:25Z</cp:lastPrinted>
  <dcterms:created xsi:type="dcterms:W3CDTF">2022-02-10T16:47:11Z</dcterms:created>
  <dcterms:modified xsi:type="dcterms:W3CDTF">2023-08-04T16:14:24Z</dcterms:modified>
</cp:coreProperties>
</file>