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okach\Documents\Data files 2004\Data\Grad students\Graduated students\Chad Paulk\"/>
    </mc:Choice>
  </mc:AlternateContent>
  <bookViews>
    <workbookView xWindow="480" yWindow="135" windowWidth="18195" windowHeight="7410"/>
  </bookViews>
  <sheets>
    <sheet name="IV prediction" sheetId="1" r:id="rId1"/>
    <sheet name="Sheet2" sheetId="2" r:id="rId2"/>
    <sheet name="Sheet3" sheetId="3" r:id="rId3"/>
  </sheets>
  <definedNames>
    <definedName name="_xlnm.Print_Area" localSheetId="0">'IV prediction'!$C$3:$N$33</definedName>
  </definedNames>
  <calcPr calcId="152511"/>
</workbook>
</file>

<file path=xl/calcChain.xml><?xml version="1.0" encoding="utf-8"?>
<calcChain xmlns="http://schemas.openxmlformats.org/spreadsheetml/2006/main">
  <c r="E25" i="1" l="1"/>
  <c r="F25" i="1"/>
  <c r="G25" i="1"/>
  <c r="H25" i="1"/>
  <c r="D25" i="1"/>
  <c r="E19" i="1"/>
  <c r="F19" i="1"/>
  <c r="G19" i="1"/>
  <c r="H19" i="1"/>
  <c r="D19" i="1"/>
  <c r="D24" i="1" l="1"/>
  <c r="E24" i="1"/>
  <c r="F24" i="1"/>
  <c r="G24" i="1"/>
  <c r="H24" i="1"/>
  <c r="E23" i="1" l="1"/>
  <c r="E22" i="1"/>
  <c r="E21" i="1"/>
  <c r="E20" i="1"/>
  <c r="F23" i="1" l="1"/>
  <c r="G23" i="1"/>
  <c r="H23" i="1"/>
  <c r="D23" i="1"/>
  <c r="D22" i="1" l="1"/>
  <c r="F22" i="1"/>
  <c r="G22" i="1"/>
  <c r="H22" i="1"/>
  <c r="F20" i="1"/>
  <c r="G20" i="1"/>
  <c r="H20" i="1"/>
  <c r="F21" i="1"/>
  <c r="G21" i="1"/>
  <c r="H21" i="1"/>
  <c r="D21" i="1"/>
  <c r="D20" i="1"/>
  <c r="J14" i="1"/>
</calcChain>
</file>

<file path=xl/sharedStrings.xml><?xml version="1.0" encoding="utf-8"?>
<sst xmlns="http://schemas.openxmlformats.org/spreadsheetml/2006/main" count="46" uniqueCount="36">
  <si>
    <t>Initial diet days</t>
  </si>
  <si>
    <t>Final diet days</t>
  </si>
  <si>
    <t>Min</t>
  </si>
  <si>
    <t>Max</t>
  </si>
  <si>
    <t>Mean</t>
  </si>
  <si>
    <t>= 106.16 + (6.21*I-EFA) - (1.5*F-d) - (0.11*I-EFA*F-d) - (0.012*I-NE) + (0.00069*I-NE*F-d) - (0.18*HCW) - (0.25*BF)</t>
  </si>
  <si>
    <t>= 85.95 + (0.68*I-EFA) + (1.01*F-EFA) - (0.061*I-d) - (0.064*F-d) + (0.042*I-EFA*I-d) + (0.046*F-EFA*F-d) - (0.0057*I-NE) - (0.35*BF)</t>
  </si>
  <si>
    <t>ADFI, kg</t>
  </si>
  <si>
    <t>= 79.04 + (1.21*I-EFA) + (1.09*F-EFA) - (0.011*I-d) - (0.037*F-d) + (0.035*I-EFA*I-d) + (0.047*F-EFA*F-d) - (0.0058*I-NE) + (0.057*I-BW) - (0.36*BF)</t>
  </si>
  <si>
    <t>HCW, kg</t>
  </si>
  <si>
    <t>Backfat, mm</t>
  </si>
  <si>
    <t>Final diet EFA, %</t>
  </si>
  <si>
    <t>Final diet NE, kcal/kg</t>
  </si>
  <si>
    <t>Initial diet NE, kcal/kg</t>
  </si>
  <si>
    <t>Initial diet EFA, %</t>
  </si>
  <si>
    <t>Backfat IV, mg/g</t>
  </si>
  <si>
    <t>=106.16 + (6.21*I-EFA) - (1.5*F-d) - (0.11*I-EFA*F-d) - (0.012*I-NE) + (0.00069*I-NE*F-d) - (0.18*HCW) - (0.25*BF)</t>
  </si>
  <si>
    <t>=84.83 + (6.87*I-EFA) - (3.90*F-EFA) - (0.12*I-d) - (1.30*F-d) - (0.11*I-EFA*F-d) + (0.048*F-EFA*I-d) + (0.12*F-EFA*F-d) - (0.006*F-NE) + (0.0005*F-NE*F-d) - (0.26*BF)</t>
  </si>
  <si>
    <t>= 85.5 + (1.08*I EFA) + (0.87*F EFA) - (0.014*I d) - (0.05*F d) + (0.038*I EFA*I d) + (0.054*F EFA*F d) - (0.0066*I NE) + (0.071*I BW) - (2.19*ADFI - (0.29*BF thickness)</t>
  </si>
  <si>
    <t>=78.71 + (1.65*I-EFA) + (0.95*F-EFA) - (0.11*I-d) - (0.14*F-d) +(0.052*I-EFA*I-d) + (0.046*F-EFA*F-d)  - (0.0044*I-NE) + (0.071*I BW) - (0.36*BF)</t>
  </si>
  <si>
    <t>Belly fat IV, mg/g</t>
  </si>
  <si>
    <t>Backfat IV 758, mg/g</t>
  </si>
  <si>
    <t>Data required are:</t>
  </si>
  <si>
    <t xml:space="preserve">       - Estimated days that the diets are fed</t>
  </si>
  <si>
    <t>Initial pig BW, kg</t>
  </si>
  <si>
    <t xml:space="preserve">       - Days and diets can be entered as "initial" and "final" diets to approximate any major diet change in EFA</t>
  </si>
  <si>
    <t xml:space="preserve">       - If the EFA content doesn't change greatly between diets, the final diet days should be zero</t>
  </si>
  <si>
    <t xml:space="preserve">       - Any values below the minimum or above the maximum values from the literature will automatically format as red cells</t>
  </si>
  <si>
    <t xml:space="preserve">              - Red cells indicate you are predicting outside the range of the data used to generate the equations</t>
  </si>
  <si>
    <t>Jowl IV, mg/g</t>
  </si>
  <si>
    <t>Iodine value estimates</t>
  </si>
  <si>
    <t>K-State Iodine Value Predictor (June, 2014 verrsion)</t>
  </si>
  <si>
    <t>Equations are from Chad Paulk's Doctoral Thesis at Kansas State University.</t>
  </si>
  <si>
    <t>Values from equation development</t>
  </si>
  <si>
    <t>Input information required (can do 5 estimates)</t>
  </si>
  <si>
    <t xml:space="preserve">       - Essencial fatty acid (EFA) content (C18:2 + C18:3) of the grow-finish diets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</si>
</sst>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4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5" fillId="3" borderId="1" xfId="0" applyFont="1" applyFill="1" applyBorder="1"/>
    <xf numFmtId="0" fontId="5" fillId="3" borderId="0" xfId="0" applyFont="1" applyFill="1"/>
    <xf numFmtId="164" fontId="5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5" fillId="3" borderId="0" xfId="0" quotePrefix="1" applyNumberFormat="1" applyFont="1" applyFill="1" applyAlignment="1">
      <alignment horizontal="center"/>
    </xf>
    <xf numFmtId="164" fontId="1" fillId="3" borderId="0" xfId="0" quotePrefix="1" applyNumberFormat="1" applyFont="1" applyFill="1" applyAlignment="1">
      <alignment horizontal="center"/>
    </xf>
    <xf numFmtId="2" fontId="5" fillId="3" borderId="0" xfId="0" quotePrefix="1" applyNumberFormat="1" applyFont="1" applyFill="1" applyAlignment="1">
      <alignment horizontal="center"/>
    </xf>
    <xf numFmtId="2" fontId="1" fillId="3" borderId="0" xfId="0" quotePrefix="1" applyNumberFormat="1" applyFont="1" applyFill="1" applyAlignment="1">
      <alignment horizontal="center"/>
    </xf>
    <xf numFmtId="0" fontId="1" fillId="3" borderId="0" xfId="0" quotePrefix="1" applyFont="1" applyFill="1" applyAlignment="1">
      <alignment horizontal="center"/>
    </xf>
    <xf numFmtId="0" fontId="1" fillId="3" borderId="0" xfId="0" quotePrefix="1" applyFont="1" applyFill="1"/>
    <xf numFmtId="0" fontId="1" fillId="3" borderId="0" xfId="0" applyFont="1" applyFill="1" applyBorder="1" applyAlignment="1">
      <alignment horizontal="center"/>
    </xf>
    <xf numFmtId="0" fontId="1" fillId="3" borderId="2" xfId="0" applyFont="1" applyFill="1" applyBorder="1"/>
    <xf numFmtId="164" fontId="1" fillId="0" borderId="3" xfId="0" applyNumberFormat="1" applyFont="1" applyBorder="1" applyAlignment="1" applyProtection="1">
      <alignment horizontal="center"/>
      <protection locked="0"/>
    </xf>
    <xf numFmtId="0" fontId="1" fillId="3" borderId="3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0" borderId="0" xfId="0" applyFont="1" applyBorder="1" applyAlignment="1" applyProtection="1">
      <alignment horizontal="center"/>
      <protection locked="0"/>
    </xf>
    <xf numFmtId="0" fontId="1" fillId="3" borderId="0" xfId="0" applyFont="1" applyFill="1" applyBorder="1"/>
    <xf numFmtId="0" fontId="1" fillId="3" borderId="6" xfId="0" applyFont="1" applyFill="1" applyBorder="1" applyAlignment="1">
      <alignment horizontal="center"/>
    </xf>
    <xf numFmtId="164" fontId="1" fillId="3" borderId="0" xfId="0" applyNumberFormat="1" applyFont="1" applyFill="1" applyBorder="1"/>
    <xf numFmtId="0" fontId="7" fillId="3" borderId="0" xfId="0" applyFont="1" applyFill="1" applyAlignment="1">
      <alignment horizontal="centerContinuous"/>
    </xf>
    <xf numFmtId="0" fontId="5" fillId="3" borderId="0" xfId="0" applyFont="1" applyFill="1" applyAlignment="1">
      <alignment horizontal="centerContinuous"/>
    </xf>
    <xf numFmtId="0" fontId="1" fillId="3" borderId="1" xfId="0" applyFont="1" applyFill="1" applyBorder="1"/>
    <xf numFmtId="0" fontId="6" fillId="3" borderId="0" xfId="0" applyFont="1" applyFill="1" applyAlignment="1">
      <alignment vertical="center"/>
    </xf>
  </cellXfs>
  <cellStyles count="7">
    <cellStyle name="Comma 2" xfId="2"/>
    <cellStyle name="Currency 2" xfId="3"/>
    <cellStyle name="Normal" xfId="0" builtinId="0"/>
    <cellStyle name="Normal 2" xfId="4"/>
    <cellStyle name="Normal 3" xfId="5"/>
    <cellStyle name="Normal 4" xfId="1"/>
    <cellStyle name="Percent 2" xfId="6"/>
  </cellStyles>
  <dxfs count="5"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C211C"/>
        </patternFill>
      </fill>
    </dxf>
    <dxf>
      <fill>
        <patternFill>
          <bgColor rgb="FFFF0000"/>
        </patternFill>
      </fill>
    </dxf>
    <dxf>
      <fill>
        <patternFill>
          <bgColor rgb="FFFC211C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C21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390524</xdr:colOff>
      <xdr:row>16</xdr:row>
      <xdr:rowOff>165390</xdr:rowOff>
    </xdr:from>
    <xdr:to>
      <xdr:col>11</xdr:col>
      <xdr:colOff>308880</xdr:colOff>
      <xdr:row>26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4" y="3213390"/>
          <a:ext cx="1356631" cy="863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tabSelected="1" workbookViewId="0">
      <selection activeCell="P3" sqref="P3"/>
    </sheetView>
  </sheetViews>
  <sheetFormatPr defaultRowHeight="15.75" x14ac:dyDescent="0.25"/>
  <cols>
    <col min="1" max="1" width="2.140625" style="1" customWidth="1"/>
    <col min="2" max="2" width="4" style="1" customWidth="1"/>
    <col min="3" max="3" width="21.85546875" style="1" customWidth="1"/>
    <col min="4" max="8" width="9.140625" style="1"/>
    <col min="9" max="9" width="3.28515625" style="1" customWidth="1"/>
    <col min="10" max="10" width="11" style="1" customWidth="1"/>
    <col min="11" max="11" width="10.5703125" style="1" customWidth="1"/>
    <col min="12" max="12" width="11.140625" style="1" customWidth="1"/>
    <col min="13" max="13" width="9.140625" style="1"/>
    <col min="14" max="14" width="4.5703125" style="1" customWidth="1"/>
    <col min="15" max="15" width="4.85546875" style="1" customWidth="1"/>
    <col min="16" max="16384" width="9.140625" style="1"/>
  </cols>
  <sheetData>
    <row r="1" spans="1:39" ht="9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1.75" customHeight="1" x14ac:dyDescent="0.2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24.75" customHeight="1" x14ac:dyDescent="0.35">
      <c r="A3" s="3"/>
      <c r="B3" s="2"/>
      <c r="C3" s="27" t="s">
        <v>31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2.25" customHeight="1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18" customHeight="1" x14ac:dyDescent="0.25">
      <c r="A5" s="3"/>
      <c r="B5" s="2"/>
      <c r="C5" s="3"/>
      <c r="D5" s="29" t="s">
        <v>34</v>
      </c>
      <c r="E5" s="29"/>
      <c r="F5" s="29"/>
      <c r="G5" s="29"/>
      <c r="H5" s="29"/>
      <c r="I5" s="3"/>
      <c r="J5" s="29" t="s">
        <v>33</v>
      </c>
      <c r="K5" s="29"/>
      <c r="L5" s="29"/>
      <c r="M5" s="3"/>
      <c r="N5" s="3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x14ac:dyDescent="0.25">
      <c r="A6" s="3"/>
      <c r="B6" s="2"/>
      <c r="C6" s="3"/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3"/>
      <c r="J6" s="15" t="s">
        <v>4</v>
      </c>
      <c r="K6" s="15" t="s">
        <v>2</v>
      </c>
      <c r="L6" s="15" t="s">
        <v>3</v>
      </c>
      <c r="M6" s="3"/>
      <c r="N6" s="3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x14ac:dyDescent="0.25">
      <c r="A7" s="3"/>
      <c r="B7" s="2"/>
      <c r="C7" s="16" t="s">
        <v>14</v>
      </c>
      <c r="D7" s="17">
        <v>3</v>
      </c>
      <c r="E7" s="17">
        <v>4</v>
      </c>
      <c r="F7" s="17">
        <v>4</v>
      </c>
      <c r="G7" s="17">
        <v>4</v>
      </c>
      <c r="H7" s="17">
        <v>4</v>
      </c>
      <c r="I7" s="18"/>
      <c r="J7" s="19">
        <v>2.48</v>
      </c>
      <c r="K7" s="19">
        <v>0.8</v>
      </c>
      <c r="L7" s="20">
        <v>4.88</v>
      </c>
      <c r="M7" s="3"/>
      <c r="N7" s="3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x14ac:dyDescent="0.25">
      <c r="A8" s="3"/>
      <c r="B8" s="2"/>
      <c r="C8" s="16" t="s">
        <v>13</v>
      </c>
      <c r="D8" s="21">
        <v>2580</v>
      </c>
      <c r="E8" s="21">
        <v>2580</v>
      </c>
      <c r="F8" s="21">
        <v>2580</v>
      </c>
      <c r="G8" s="21">
        <v>2580</v>
      </c>
      <c r="H8" s="21">
        <v>2580</v>
      </c>
      <c r="I8" s="18"/>
      <c r="J8" s="19">
        <v>2579</v>
      </c>
      <c r="K8" s="19">
        <v>2262</v>
      </c>
      <c r="L8" s="20">
        <v>2787</v>
      </c>
      <c r="M8" s="3"/>
      <c r="N8" s="3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x14ac:dyDescent="0.25">
      <c r="A9" s="3"/>
      <c r="B9" s="2"/>
      <c r="C9" s="16" t="s">
        <v>0</v>
      </c>
      <c r="D9" s="21">
        <v>30</v>
      </c>
      <c r="E9" s="21">
        <v>30</v>
      </c>
      <c r="F9" s="21">
        <v>60</v>
      </c>
      <c r="G9" s="21">
        <v>90</v>
      </c>
      <c r="H9" s="21">
        <v>90</v>
      </c>
      <c r="I9" s="18"/>
      <c r="J9" s="19">
        <v>69</v>
      </c>
      <c r="K9" s="19">
        <v>21</v>
      </c>
      <c r="L9" s="20">
        <v>125</v>
      </c>
      <c r="M9" s="3"/>
      <c r="N9" s="3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x14ac:dyDescent="0.25">
      <c r="A10" s="3"/>
      <c r="B10" s="2"/>
      <c r="C10" s="16" t="s">
        <v>11</v>
      </c>
      <c r="D10" s="21">
        <v>1.5</v>
      </c>
      <c r="E10" s="21">
        <v>1.5</v>
      </c>
      <c r="F10" s="21">
        <v>1.5</v>
      </c>
      <c r="G10" s="21">
        <v>1.5</v>
      </c>
      <c r="H10" s="21">
        <v>1.5</v>
      </c>
      <c r="I10" s="18"/>
      <c r="J10" s="19">
        <v>2.23</v>
      </c>
      <c r="K10" s="19">
        <v>0.8</v>
      </c>
      <c r="L10" s="20">
        <v>4.9000000000000004</v>
      </c>
      <c r="M10" s="3"/>
      <c r="N10" s="3"/>
      <c r="O10" s="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x14ac:dyDescent="0.25">
      <c r="A11" s="3"/>
      <c r="B11" s="2"/>
      <c r="C11" s="16" t="s">
        <v>12</v>
      </c>
      <c r="D11" s="21">
        <v>2580</v>
      </c>
      <c r="E11" s="21">
        <v>2580</v>
      </c>
      <c r="F11" s="21">
        <v>2580</v>
      </c>
      <c r="G11" s="21">
        <v>2580</v>
      </c>
      <c r="H11" s="21">
        <v>2580</v>
      </c>
      <c r="I11" s="18"/>
      <c r="J11" s="19">
        <v>2582</v>
      </c>
      <c r="K11" s="19">
        <v>2262</v>
      </c>
      <c r="L11" s="20">
        <v>2787</v>
      </c>
      <c r="M11" s="3"/>
      <c r="N11" s="3"/>
      <c r="O11" s="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x14ac:dyDescent="0.25">
      <c r="A12" s="3"/>
      <c r="B12" s="2"/>
      <c r="C12" s="16" t="s">
        <v>1</v>
      </c>
      <c r="D12" s="21">
        <v>60</v>
      </c>
      <c r="E12" s="21">
        <v>60</v>
      </c>
      <c r="F12" s="21">
        <v>60</v>
      </c>
      <c r="G12" s="21">
        <v>30</v>
      </c>
      <c r="H12" s="21">
        <v>0</v>
      </c>
      <c r="I12" s="18"/>
      <c r="J12" s="19">
        <v>8</v>
      </c>
      <c r="K12" s="19">
        <v>0</v>
      </c>
      <c r="L12" s="20">
        <v>66</v>
      </c>
      <c r="M12" s="3"/>
      <c r="N12" s="3"/>
      <c r="O12" s="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x14ac:dyDescent="0.25">
      <c r="A13" s="3"/>
      <c r="B13" s="2"/>
      <c r="C13" s="22" t="s">
        <v>10</v>
      </c>
      <c r="D13" s="23">
        <v>20</v>
      </c>
      <c r="E13" s="23">
        <v>20</v>
      </c>
      <c r="F13" s="23">
        <v>20</v>
      </c>
      <c r="G13" s="23">
        <v>20</v>
      </c>
      <c r="H13" s="23">
        <v>20</v>
      </c>
      <c r="I13" s="24"/>
      <c r="J13" s="15">
        <v>20.100000000000001</v>
      </c>
      <c r="K13" s="15">
        <v>10.5</v>
      </c>
      <c r="L13" s="25">
        <v>29.5</v>
      </c>
      <c r="M13" s="3"/>
      <c r="N13" s="3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x14ac:dyDescent="0.25">
      <c r="A14" s="3"/>
      <c r="B14" s="2"/>
      <c r="C14" s="16" t="s">
        <v>9</v>
      </c>
      <c r="D14" s="21">
        <v>100</v>
      </c>
      <c r="E14" s="21">
        <v>100</v>
      </c>
      <c r="F14" s="21">
        <v>100</v>
      </c>
      <c r="G14" s="21">
        <v>100</v>
      </c>
      <c r="H14" s="21">
        <v>100</v>
      </c>
      <c r="I14" s="18"/>
      <c r="J14" s="19">
        <f>118.7*0.75</f>
        <v>89.025000000000006</v>
      </c>
      <c r="K14" s="19">
        <v>50</v>
      </c>
      <c r="L14" s="20">
        <v>140</v>
      </c>
      <c r="M14" s="3"/>
      <c r="N14" s="3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x14ac:dyDescent="0.25">
      <c r="A15" s="3"/>
      <c r="B15" s="2"/>
      <c r="C15" s="22" t="s">
        <v>7</v>
      </c>
      <c r="D15" s="23">
        <v>2.6</v>
      </c>
      <c r="E15" s="23">
        <v>2.6</v>
      </c>
      <c r="F15" s="23">
        <v>2.6</v>
      </c>
      <c r="G15" s="23">
        <v>2.6</v>
      </c>
      <c r="H15" s="23">
        <v>2.6</v>
      </c>
      <c r="I15" s="26"/>
      <c r="J15" s="15">
        <v>2.63</v>
      </c>
      <c r="K15" s="15">
        <v>1.56</v>
      </c>
      <c r="L15" s="25">
        <v>3.64</v>
      </c>
      <c r="M15" s="3"/>
      <c r="N15" s="3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x14ac:dyDescent="0.25">
      <c r="A16" s="3"/>
      <c r="B16" s="2"/>
      <c r="C16" s="16" t="s">
        <v>24</v>
      </c>
      <c r="D16" s="21">
        <v>25</v>
      </c>
      <c r="E16" s="21">
        <v>25</v>
      </c>
      <c r="F16" s="21">
        <v>25</v>
      </c>
      <c r="G16" s="21">
        <v>25</v>
      </c>
      <c r="H16" s="21">
        <v>25</v>
      </c>
      <c r="I16" s="18"/>
      <c r="J16" s="19">
        <v>25</v>
      </c>
      <c r="K16" s="19">
        <v>21.9</v>
      </c>
      <c r="L16" s="20">
        <v>94.3</v>
      </c>
      <c r="M16" s="3"/>
      <c r="N16" s="3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x14ac:dyDescent="0.25">
      <c r="A17" s="3"/>
      <c r="B17" s="2"/>
      <c r="C17" s="3"/>
      <c r="D17" s="4"/>
      <c r="E17" s="4"/>
      <c r="F17" s="4"/>
      <c r="G17" s="4"/>
      <c r="H17" s="4"/>
      <c r="I17" s="4"/>
      <c r="J17" s="4"/>
      <c r="K17" s="4"/>
      <c r="L17" s="4"/>
      <c r="M17" s="3"/>
      <c r="N17" s="3"/>
      <c r="O17" s="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x14ac:dyDescent="0.25">
      <c r="A18" s="3"/>
      <c r="B18" s="2"/>
      <c r="C18" s="5" t="s">
        <v>30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x14ac:dyDescent="0.25">
      <c r="A19" s="3"/>
      <c r="B19" s="2"/>
      <c r="C19" s="6" t="s">
        <v>15</v>
      </c>
      <c r="D19" s="7">
        <f>IF(D12=0,84.83 + (6.87*D7) - (3.9*D7) - (0.12*D9) - (1.3*D12) - (0.11*D7*D12) + (0.048*D7*D9) + (0.12*D7*D12) - (0.006*D11) + (0.0005*D11*D12) - (0.26*D13),84.83 + (6.87*D7) - (3.9*D10) - (0.12*D9) - (1.3*D12) - (0.11*D7*D12) + (0.048*D10*D9) + (0.12*D10*D12) - (0.006*D11) + (0.0005*D11*D12) - (0.26*D13))</f>
        <v>67.87</v>
      </c>
      <c r="E19" s="7">
        <f t="shared" ref="E19:H19" si="0">IF(E12=0,84.83 + (6.87*E7) - (3.9*E7) - (0.12*E9) - (1.3*E12) - (0.11*E7*E12) + (0.048*E7*E9) + (0.12*E7*E12) - (0.006*E11) + (0.0005*E11*E12) - (0.26*E13),84.83 + (6.87*E7) - (3.9*E10) - (0.12*E9) - (1.3*E12) - (0.11*E7*E12) + (0.048*E10*E9) + (0.12*E10*E12) - (0.006*E11) + (0.0005*E11*E12) - (0.26*E13))</f>
        <v>68.140000000000015</v>
      </c>
      <c r="F19" s="7">
        <f t="shared" si="0"/>
        <v>66.7</v>
      </c>
      <c r="G19" s="7">
        <f t="shared" si="0"/>
        <v>73.360000000000014</v>
      </c>
      <c r="H19" s="7">
        <f t="shared" si="0"/>
        <v>82.51</v>
      </c>
      <c r="I19" s="8"/>
      <c r="J19" s="8"/>
      <c r="K19" s="3"/>
      <c r="L19" s="3"/>
      <c r="M19" s="3"/>
      <c r="N19" s="3"/>
      <c r="O19" s="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hidden="1" x14ac:dyDescent="0.25">
      <c r="A20" s="3"/>
      <c r="B20" s="2"/>
      <c r="C20" s="6" t="s">
        <v>15</v>
      </c>
      <c r="D20" s="7">
        <f xml:space="preserve"> 106.16 + (6.21*D7) - (1.5*D12) - (0.11*D7*D12) - (0.012*D8) + (0.00069*D8*D12) - (0.18*D14) - (0.25*D13)</f>
        <v>67.841999999999985</v>
      </c>
      <c r="E20" s="7">
        <f xml:space="preserve"> 106.16 + (6.21*E7) - (1.5*E12) - (0.11*E7*E12) - (0.012*E8) + (0.00069*E8*E12) - (0.18*E14) - (0.25*E13)</f>
        <v>67.451999999999998</v>
      </c>
      <c r="F20" s="7">
        <f t="shared" ref="F20:H20" si="1" xml:space="preserve"> 106.16 + (6.21*F7) - (1.5*F12) - (0.11*F7*F12) - (0.012*F8) + (0.00069*F8*F12) - (0.18*F14) - (0.25*F13)</f>
        <v>67.451999999999998</v>
      </c>
      <c r="G20" s="7">
        <f t="shared" si="1"/>
        <v>72.245999999999995</v>
      </c>
      <c r="H20" s="7">
        <f t="shared" si="1"/>
        <v>77.039999999999992</v>
      </c>
      <c r="I20" s="8"/>
      <c r="J20" s="8"/>
      <c r="K20" s="3"/>
      <c r="L20" s="3"/>
      <c r="M20" s="3"/>
      <c r="N20" s="3"/>
      <c r="O20" s="2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hidden="1" x14ac:dyDescent="0.25">
      <c r="A21" s="3"/>
      <c r="B21" s="2"/>
      <c r="C21" s="6" t="s">
        <v>15</v>
      </c>
      <c r="D21" s="7">
        <f xml:space="preserve"> 85.95 + (0.68*D7) + (1.01*D10) - (0.061*D9) - (0.064*D12) + (0.042*D7*D9) + (0.046*D10*D12) - (0.0057*D8) - (0.35*D13)</f>
        <v>70.049000000000007</v>
      </c>
      <c r="E21" s="7">
        <f xml:space="preserve"> 85.95 + (0.68*E7) + (1.01*E10) - (0.061*E9) - (0.064*E12) + (0.042*E7*E9) + (0.046*E10*E12) - (0.0057*E8) - (0.35*E13)</f>
        <v>71.989000000000004</v>
      </c>
      <c r="F21" s="7">
        <f t="shared" ref="F21:H21" si="2" xml:space="preserve"> 85.95 + (0.68*F7) + (1.01*F10) - (0.061*F9) - (0.064*F12) + (0.042*F7*F9) + (0.046*F10*F12) - (0.0057*F8) - (0.35*F13)</f>
        <v>75.198999999999998</v>
      </c>
      <c r="G21" s="7">
        <f t="shared" si="2"/>
        <v>78.259</v>
      </c>
      <c r="H21" s="7">
        <f t="shared" si="2"/>
        <v>78.109000000000009</v>
      </c>
      <c r="I21" s="8"/>
      <c r="J21" s="8"/>
      <c r="K21" s="3"/>
      <c r="L21" s="3"/>
      <c r="M21" s="3"/>
      <c r="N21" s="3"/>
      <c r="O21" s="2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hidden="1" x14ac:dyDescent="0.25">
      <c r="A22" s="3"/>
      <c r="B22" s="2"/>
      <c r="C22" s="6" t="s">
        <v>15</v>
      </c>
      <c r="D22" s="9">
        <f xml:space="preserve"> 79.04 + (1.21*D7) + (1.09*D10) - (0.011*D9) - (0.037*D12) + (0.035*D7*D9) + (0.047*D10*D12) - (0.0058*D8) + (0.057*D16) - (0.36*D13)</f>
        <v>68.396000000000015</v>
      </c>
      <c r="E22" s="9">
        <f xml:space="preserve"> 79.04 + (1.21*E7) + (1.09*E10) - (0.011*E9) - (0.037*E12) + (0.035*E7*E9) + (0.047*E10*E12) - (0.0058*E8) + (0.057*E16) - (0.36*E13)</f>
        <v>70.65600000000002</v>
      </c>
      <c r="F22" s="9">
        <f xml:space="preserve"> 79.04 + (1.21*F7) + (1.09*F10) - (0.011*F9) - (0.037*F12) + (0.035*F7*F9) + (0.047*F10*F12) - (0.0058*F8) + (0.057*F16) - (0.36*F13)</f>
        <v>74.526000000000025</v>
      </c>
      <c r="G22" s="9">
        <f xml:space="preserve"> 79.04 + (1.21*G7) + (1.09*G10) - (0.011*G9) - (0.037*G12) + (0.035*G7*G9) + (0.047*G10*G12) - (0.0058*G8) + (0.057*G16) - (0.36*G13)</f>
        <v>77.391000000000005</v>
      </c>
      <c r="H22" s="9">
        <f xml:space="preserve"> 79.04 + (1.21*H7) + (1.09*H10) - (0.011*H9) - (0.037*H12) + (0.035*H7*H9) + (0.047*H10*H12) - (0.0058*H8) + (0.057*H16) - (0.36*H13)</f>
        <v>76.386000000000024</v>
      </c>
      <c r="I22" s="10"/>
      <c r="J22" s="10"/>
      <c r="K22" s="3"/>
      <c r="L22" s="3"/>
      <c r="M22" s="3"/>
      <c r="N22" s="3"/>
      <c r="O22" s="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hidden="1" x14ac:dyDescent="0.25">
      <c r="A23" s="3"/>
      <c r="B23" s="2"/>
      <c r="C23" s="6" t="s">
        <v>20</v>
      </c>
      <c r="D23" s="11">
        <f>106.16 + (6.21*D7) - (1.5*D12) - (0.11*D7*D12) - (0.012*D8) + (0.00069*D8*D12) - (0.18*D14) - (0.25*D13)</f>
        <v>67.841999999999985</v>
      </c>
      <c r="E23" s="11">
        <f>106.16 + (6.21*E7) - (1.5*E12) - (0.11*E7*E12) - (0.012*E8) + (0.00069*E8*E12) - (0.18*E14) - (0.25*E13)</f>
        <v>67.451999999999998</v>
      </c>
      <c r="F23" s="11">
        <f>106.16 + (6.21*F7) - (1.5*F12) - (0.11*F7*F12) - (0.012*F8) + (0.00069*F8*F12) - (0.18*F14) - (0.25*F13)</f>
        <v>67.451999999999998</v>
      </c>
      <c r="G23" s="11">
        <f>106.16 + (6.21*G7) - (1.5*G12) - (0.11*G7*G12) - (0.012*G8) + (0.00069*G8*G12) - (0.18*G14) - (0.25*G13)</f>
        <v>72.245999999999995</v>
      </c>
      <c r="H23" s="11">
        <f>106.16 + (6.21*H7) - (1.5*H12) - (0.11*H7*H12) - (0.012*H8) + (0.00069*H8*H12) - (0.18*H14) - (0.25*H13)</f>
        <v>77.039999999999992</v>
      </c>
      <c r="I23" s="12"/>
      <c r="J23" s="13"/>
      <c r="K23" s="3"/>
      <c r="L23" s="3"/>
      <c r="M23" s="3"/>
      <c r="N23" s="3"/>
      <c r="O23" s="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hidden="1" x14ac:dyDescent="0.25">
      <c r="A24" s="3"/>
      <c r="B24" s="2"/>
      <c r="C24" s="6" t="s">
        <v>21</v>
      </c>
      <c r="D24" s="9">
        <f>78.71 + (1.65*D7)+(0.95*D10) - (0.11*D9) - (0.14*D12) +(0.052*D7*D9) + (0.046*D10*D12)  - (0.0044*D8) + (0.071*D16) - (0.36*D13)</f>
        <v>65.427999999999997</v>
      </c>
      <c r="E24" s="9">
        <f>78.71 + (1.65*E7)+(0.95*E10) - (0.11*E9) - (0.14*E12) +(0.052*E7*E9) + (0.046*E10*E12)  - (0.0044*E8) + (0.071*E16) - (0.36*E13)</f>
        <v>68.637999999999977</v>
      </c>
      <c r="F24" s="9">
        <f>78.71 + (1.65*F7)+(0.95*F10) - (0.11*F9) - (0.14*F12) +(0.052*F7*F9) + (0.046*F10*F12)  - (0.0044*F8) + (0.071*F16) - (0.36*F13)</f>
        <v>71.577999999999989</v>
      </c>
      <c r="G24" s="9">
        <f>78.71 + (1.65*G7)+(0.95*G10) - (0.11*G9) - (0.14*G12) +(0.052*G7*G9) + (0.046*G10*G12)  - (0.0044*G8) + (0.071*G16) - (0.36*G13)</f>
        <v>76.647999999999982</v>
      </c>
      <c r="H24" s="9">
        <f>78.71 + (1.65*H7)+(0.95*H10) - (0.11*H9) - (0.14*H12) +(0.052*H7*H9) + (0.046*H10*H12)  - (0.0044*H8) + (0.071*H16) - (0.36*H13)</f>
        <v>78.777999999999977</v>
      </c>
      <c r="I24" s="10"/>
      <c r="J24" s="10"/>
      <c r="K24" s="3"/>
      <c r="L24" s="3"/>
      <c r="M24" s="3"/>
      <c r="N24" s="3"/>
      <c r="O24" s="2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x14ac:dyDescent="0.25">
      <c r="A25" s="3"/>
      <c r="B25" s="2"/>
      <c r="C25" s="6" t="s">
        <v>29</v>
      </c>
      <c r="D25" s="7">
        <f>IF(D12=0,85.5+(1.08*D7)+(0.87*D7)-(0.014*D9)-(0.05*D12)+(0.038*D7*D9)+(0.054*D7*D12)-(0.0066*D8)+(0.071*D16)-(2.19*D15)-(0.29*D13),85.5+(1.08*D7)+(0.87*D10)-(0.014*D9)-(0.05*D12)+(0.038*D7*D9)+(0.054*D10*D12)-(0.0066*D8)+(0.071*D16)-(2.19*D15)-(0.29*D13))</f>
        <v>68.158000000000015</v>
      </c>
      <c r="E25" s="7">
        <f t="shared" ref="E25:H25" si="3">IF(E12=0,85.5+(1.08*E7)+(0.87*E7)-(0.014*E9)-(0.05*E12)+(0.038*E7*E9)+(0.054*E7*E12)-(0.0066*E8)+(0.071*E16)-(2.19*E15)-(0.29*E13),85.5+(1.08*E7)+(0.87*E10)-(0.014*E9)-(0.05*E12)+(0.038*E7*E9)+(0.054*E10*E12)-(0.0066*E8)+(0.071*E16)-(2.19*E15)-(0.29*E13))</f>
        <v>70.378000000000014</v>
      </c>
      <c r="F25" s="7">
        <f t="shared" si="3"/>
        <v>74.518000000000001</v>
      </c>
      <c r="G25" s="7">
        <f t="shared" si="3"/>
        <v>77.728000000000009</v>
      </c>
      <c r="H25" s="7">
        <f t="shared" si="3"/>
        <v>78.973000000000013</v>
      </c>
      <c r="I25" s="8"/>
      <c r="J25" s="8"/>
      <c r="K25" s="3"/>
      <c r="L25" s="3"/>
      <c r="M25" s="3"/>
      <c r="N25" s="3"/>
      <c r="O25" s="2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x14ac:dyDescent="0.25">
      <c r="A26" s="3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2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x14ac:dyDescent="0.25">
      <c r="A27" s="3"/>
      <c r="B27" s="2"/>
      <c r="C27" s="3" t="s">
        <v>22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x14ac:dyDescent="0.25">
      <c r="A28" s="3"/>
      <c r="B28" s="2"/>
      <c r="C28" s="14" t="s">
        <v>35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2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x14ac:dyDescent="0.25">
      <c r="A29" s="3"/>
      <c r="B29" s="2"/>
      <c r="C29" s="14" t="s">
        <v>23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2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x14ac:dyDescent="0.25">
      <c r="A30" s="3"/>
      <c r="B30" s="2"/>
      <c r="C30" s="14" t="s">
        <v>25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2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x14ac:dyDescent="0.25">
      <c r="A31" s="3"/>
      <c r="B31" s="2"/>
      <c r="C31" s="14" t="s">
        <v>26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2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x14ac:dyDescent="0.25">
      <c r="A32" s="3"/>
      <c r="B32" s="2"/>
      <c r="C32" s="14" t="s">
        <v>27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2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x14ac:dyDescent="0.25">
      <c r="A33" s="3"/>
      <c r="B33" s="2"/>
      <c r="C33" s="14" t="s">
        <v>28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2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ht="21" customHeight="1" x14ac:dyDescent="0.25">
      <c r="A35" s="3"/>
      <c r="B35" s="2"/>
      <c r="C35" s="30" t="s">
        <v>32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hidden="1" x14ac:dyDescent="0.25">
      <c r="A39" s="3"/>
      <c r="B39" s="3"/>
      <c r="C39" s="3" t="s">
        <v>15</v>
      </c>
      <c r="D39" s="14" t="s">
        <v>17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hidden="1" x14ac:dyDescent="0.25">
      <c r="A40" s="3"/>
      <c r="B40" s="3"/>
      <c r="C40" s="3" t="s">
        <v>15</v>
      </c>
      <c r="D40" s="14" t="s">
        <v>5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hidden="1" x14ac:dyDescent="0.25">
      <c r="A41" s="3"/>
      <c r="B41" s="3"/>
      <c r="C41" s="3" t="s">
        <v>15</v>
      </c>
      <c r="D41" s="14" t="s">
        <v>6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hidden="1" x14ac:dyDescent="0.25">
      <c r="A42" s="3"/>
      <c r="B42" s="3"/>
      <c r="C42" s="3" t="s">
        <v>15</v>
      </c>
      <c r="D42" s="14" t="s">
        <v>8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hidden="1" x14ac:dyDescent="0.25">
      <c r="A43" s="3"/>
      <c r="B43" s="3"/>
      <c r="C43" s="3" t="s">
        <v>20</v>
      </c>
      <c r="D43" s="14" t="s">
        <v>16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hidden="1" x14ac:dyDescent="0.25">
      <c r="A44" s="3"/>
      <c r="B44" s="3"/>
      <c r="C44" s="3" t="s">
        <v>21</v>
      </c>
      <c r="D44" s="14" t="s">
        <v>19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hidden="1" x14ac:dyDescent="0.25">
      <c r="A45" s="3"/>
      <c r="B45" s="3"/>
      <c r="C45" s="3" t="s">
        <v>29</v>
      </c>
      <c r="D45" s="14" t="s">
        <v>18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</sheetData>
  <sheetProtection sheet="1" objects="1" scenarios="1"/>
  <conditionalFormatting sqref="D7:H16">
    <cfRule type="cellIs" dxfId="4" priority="6" operator="lessThan">
      <formula>$K7</formula>
    </cfRule>
    <cfRule type="cellIs" dxfId="3" priority="7" operator="greaterThan">
      <formula>$L7</formula>
    </cfRule>
  </conditionalFormatting>
  <conditionalFormatting sqref="D8:D16">
    <cfRule type="cellIs" dxfId="2" priority="8" operator="lessThan">
      <formula>K8</formula>
    </cfRule>
    <cfRule type="cellIs" dxfId="1" priority="9" operator="greaterThan">
      <formula>L8</formula>
    </cfRule>
  </conditionalFormatting>
  <conditionalFormatting sqref="D7:H16">
    <cfRule type="cellIs" dxfId="0" priority="1" operator="between">
      <formula>$K7</formula>
      <formula>$L7</formula>
    </cfRule>
  </conditionalFormatting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IV prediction</vt:lpstr>
      <vt:lpstr>Sheet2</vt:lpstr>
      <vt:lpstr>Sheet3</vt:lpstr>
      <vt:lpstr>'IV prediction'!Print_Area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mtokach</cp:lastModifiedBy>
  <cp:lastPrinted>2014-06-23T16:05:40Z</cp:lastPrinted>
  <dcterms:created xsi:type="dcterms:W3CDTF">2014-01-06T21:37:57Z</dcterms:created>
  <dcterms:modified xsi:type="dcterms:W3CDTF">2015-09-17T18:40:39Z</dcterms:modified>
</cp:coreProperties>
</file>